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BenMurphy\Downloads\"/>
    </mc:Choice>
  </mc:AlternateContent>
  <xr:revisionPtr revIDLastSave="0" documentId="8_{BDD76460-6648-4489-824C-9F98498D691E}"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 name="Table 219" sheetId="222" r:id="rId222"/>
    <sheet name="Table 220" sheetId="223" r:id="rId2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22" l="1"/>
  <c r="B19" i="221"/>
  <c r="B19" i="220"/>
  <c r="B19" i="219"/>
  <c r="B19" i="218"/>
  <c r="B19" i="217"/>
  <c r="B19" i="216"/>
  <c r="B23" i="215"/>
  <c r="B18" i="214"/>
  <c r="B20" i="213"/>
  <c r="B20" i="212"/>
  <c r="B26" i="211"/>
  <c r="B26" i="210"/>
  <c r="B26" i="209"/>
  <c r="B26" i="208"/>
  <c r="B23" i="207"/>
  <c r="B24" i="206"/>
  <c r="B17" i="205"/>
  <c r="B19" i="204"/>
  <c r="B19" i="203"/>
  <c r="B19" i="202"/>
  <c r="B19" i="201"/>
  <c r="B19" i="200"/>
  <c r="B19" i="199"/>
  <c r="B19" i="198"/>
  <c r="B24" i="197"/>
  <c r="B19" i="196"/>
  <c r="B18" i="195"/>
  <c r="B18" i="194"/>
  <c r="B18" i="193"/>
  <c r="B18" i="192"/>
  <c r="B18" i="191"/>
  <c r="B18" i="190"/>
  <c r="B19" i="189"/>
  <c r="B19" i="188"/>
  <c r="B19" i="187"/>
  <c r="B19" i="186"/>
  <c r="B19" i="185"/>
  <c r="B19" i="184"/>
  <c r="B18" i="183"/>
  <c r="B18" i="182"/>
  <c r="B18" i="181"/>
  <c r="B17" i="180"/>
  <c r="B17" i="179"/>
  <c r="B17" i="178"/>
  <c r="B17" i="177"/>
  <c r="B17" i="176"/>
  <c r="B17" i="175"/>
  <c r="B17" i="174"/>
  <c r="B17" i="173"/>
  <c r="B17" i="172"/>
  <c r="B19" i="171"/>
  <c r="B16" i="170"/>
  <c r="B19" i="169"/>
  <c r="B16" i="168"/>
  <c r="B19" i="167"/>
  <c r="B19" i="166"/>
  <c r="B19" i="165"/>
  <c r="B19" i="164"/>
  <c r="B19" i="163"/>
  <c r="B16" i="162"/>
  <c r="B16" i="161"/>
  <c r="B16" i="160"/>
  <c r="B16" i="159"/>
  <c r="B16" i="158"/>
  <c r="B22" i="157"/>
  <c r="B16" i="156"/>
  <c r="B16" i="155"/>
  <c r="B18" i="154"/>
  <c r="B19" i="153"/>
  <c r="B15" i="152"/>
  <c r="B15" i="151"/>
  <c r="B21" i="150"/>
  <c r="B21" i="149"/>
  <c r="B17" i="148"/>
  <c r="B17" i="147"/>
  <c r="B20" i="146"/>
  <c r="B20" i="145"/>
  <c r="B20" i="144"/>
  <c r="B20" i="143"/>
  <c r="B20" i="142"/>
  <c r="B16" i="141"/>
  <c r="B17" i="140"/>
  <c r="B16" i="139"/>
  <c r="B17" i="138"/>
  <c r="B18" i="137"/>
  <c r="B18" i="136"/>
  <c r="B18" i="135"/>
  <c r="B18" i="134"/>
  <c r="B18" i="133"/>
  <c r="B18" i="132"/>
  <c r="B18" i="131"/>
  <c r="B18" i="130"/>
  <c r="B18" i="129"/>
  <c r="B18" i="128"/>
  <c r="B18" i="127"/>
  <c r="B18" i="126"/>
  <c r="B16" i="125"/>
  <c r="B16" i="124"/>
  <c r="B22" i="123"/>
  <c r="B22" i="122"/>
  <c r="B20" i="121"/>
  <c r="B20" i="120"/>
  <c r="B24" i="119"/>
  <c r="B24" i="118"/>
  <c r="B29" i="117"/>
  <c r="B27" i="116"/>
  <c r="B28" i="115"/>
  <c r="B29" i="114"/>
  <c r="B28" i="113"/>
  <c r="B28" i="112"/>
  <c r="B29" i="111"/>
  <c r="B21" i="110"/>
  <c r="B21" i="109"/>
  <c r="B21" i="108"/>
  <c r="B21" i="107"/>
  <c r="B21" i="106"/>
  <c r="B21" i="105"/>
  <c r="B21" i="104"/>
  <c r="B21" i="103"/>
  <c r="B21" i="102"/>
  <c r="B21" i="101"/>
  <c r="B21" i="100"/>
  <c r="B21" i="99"/>
  <c r="B21" i="98"/>
  <c r="B21" i="97"/>
  <c r="B21" i="96"/>
  <c r="B21" i="95"/>
  <c r="B21" i="94"/>
  <c r="B21" i="93"/>
  <c r="B21" i="92"/>
  <c r="B21" i="91"/>
  <c r="B24" i="90"/>
  <c r="B24" i="89"/>
  <c r="B24" i="88"/>
  <c r="B24" i="87"/>
  <c r="B24" i="86"/>
  <c r="B24" i="85"/>
  <c r="B24" i="84"/>
  <c r="B24" i="83"/>
  <c r="B24" i="82"/>
  <c r="B24" i="81"/>
  <c r="B17" i="80"/>
  <c r="B17" i="79"/>
  <c r="B17" i="78"/>
  <c r="B17" i="77"/>
  <c r="B17" i="76"/>
  <c r="B17" i="75"/>
  <c r="B17" i="74"/>
  <c r="B17" i="73"/>
  <c r="B18" i="72"/>
  <c r="B25" i="71"/>
  <c r="B23" i="70"/>
  <c r="B23" i="69"/>
  <c r="B19" i="68"/>
  <c r="B19" i="67"/>
  <c r="B16" i="66"/>
  <c r="B24" i="65"/>
  <c r="B25" i="64"/>
  <c r="B25" i="63"/>
  <c r="B25" i="62"/>
  <c r="B25" i="61"/>
  <c r="B25" i="60"/>
  <c r="B25" i="59"/>
  <c r="B25" i="58"/>
  <c r="B25" i="57"/>
  <c r="B25" i="56"/>
  <c r="B23" i="55"/>
  <c r="B18" i="54"/>
  <c r="B18" i="53"/>
  <c r="B22" i="52"/>
  <c r="B22" i="51"/>
  <c r="B22" i="50"/>
  <c r="B22" i="49"/>
  <c r="B22" i="48"/>
  <c r="B22" i="47"/>
  <c r="B22" i="46"/>
  <c r="B22" i="45"/>
  <c r="B22" i="44"/>
  <c r="B22" i="43"/>
  <c r="B22" i="42"/>
  <c r="B22" i="41"/>
  <c r="B22" i="40"/>
  <c r="B22" i="39"/>
  <c r="B22" i="38"/>
  <c r="B19" i="37"/>
  <c r="B19" i="36"/>
  <c r="B19" i="35"/>
  <c r="B19" i="34"/>
  <c r="B19" i="33"/>
  <c r="B19" i="32"/>
  <c r="B17" i="31"/>
  <c r="B24" i="30"/>
  <c r="B24" i="29"/>
  <c r="B24" i="28"/>
  <c r="B24" i="27"/>
  <c r="B23" i="26"/>
  <c r="B22" i="25"/>
  <c r="B22" i="24"/>
  <c r="B22" i="23"/>
  <c r="B22" i="22"/>
  <c r="B22" i="21"/>
  <c r="B22" i="20"/>
  <c r="B23" i="19"/>
  <c r="B18" i="18"/>
  <c r="B22" i="17"/>
  <c r="B21" i="16"/>
  <c r="B17" i="15"/>
  <c r="B16" i="14"/>
  <c r="B19" i="13"/>
  <c r="B18" i="12"/>
  <c r="B17" i="11"/>
  <c r="B22" i="10"/>
  <c r="B29" i="9"/>
  <c r="B28" i="8"/>
  <c r="B29" i="7"/>
  <c r="B29" i="6"/>
  <c r="B29" i="5"/>
  <c r="B29" i="4"/>
  <c r="E227" i="2"/>
  <c r="D227" i="2"/>
  <c r="E226" i="2"/>
  <c r="D226" i="2"/>
  <c r="E225" i="2"/>
  <c r="D225" i="2"/>
  <c r="E224" i="2"/>
  <c r="D224" i="2"/>
  <c r="E223" i="2"/>
  <c r="D223" i="2"/>
  <c r="E222" i="2"/>
  <c r="D222" i="2"/>
  <c r="E221" i="2"/>
  <c r="D221" i="2"/>
  <c r="E220" i="2"/>
  <c r="D220" i="2"/>
  <c r="E219" i="2"/>
  <c r="D219" i="2"/>
  <c r="E218" i="2"/>
  <c r="D218" i="2"/>
  <c r="E217" i="2"/>
  <c r="D217" i="2"/>
  <c r="E216" i="2"/>
  <c r="D216" i="2"/>
  <c r="E215" i="2"/>
  <c r="D215" i="2"/>
  <c r="E214" i="2"/>
  <c r="D214" i="2"/>
  <c r="E213" i="2"/>
  <c r="D213" i="2"/>
  <c r="E212" i="2"/>
  <c r="D212" i="2"/>
  <c r="E211" i="2"/>
  <c r="D211" i="2"/>
  <c r="E210" i="2"/>
  <c r="D210" i="2"/>
  <c r="E209" i="2"/>
  <c r="D209" i="2"/>
  <c r="E208" i="2"/>
  <c r="D208" i="2"/>
  <c r="E207" i="2"/>
  <c r="D207" i="2"/>
  <c r="E206" i="2"/>
  <c r="D206" i="2"/>
  <c r="E205" i="2"/>
  <c r="D205" i="2"/>
  <c r="E204" i="2"/>
  <c r="D204" i="2"/>
  <c r="D203" i="2"/>
  <c r="E202" i="2"/>
  <c r="D202" i="2"/>
  <c r="E201" i="2"/>
  <c r="D201" i="2"/>
  <c r="E200" i="2"/>
  <c r="D200" i="2"/>
  <c r="E199" i="2"/>
  <c r="D199" i="2"/>
  <c r="E198" i="2"/>
  <c r="D198" i="2"/>
  <c r="E197" i="2"/>
  <c r="D197" i="2"/>
  <c r="E196" i="2"/>
  <c r="D196" i="2"/>
  <c r="D195" i="2"/>
  <c r="E194" i="2"/>
  <c r="D194" i="2"/>
  <c r="E193" i="2"/>
  <c r="D193" i="2"/>
  <c r="E192" i="2"/>
  <c r="D192" i="2"/>
  <c r="E191" i="2"/>
  <c r="D191" i="2"/>
  <c r="E190" i="2"/>
  <c r="D190" i="2"/>
  <c r="D189" i="2"/>
  <c r="E188" i="2"/>
  <c r="D188" i="2"/>
  <c r="E187" i="2"/>
  <c r="D187" i="2"/>
  <c r="E186" i="2"/>
  <c r="D186" i="2"/>
  <c r="E185" i="2"/>
  <c r="D185" i="2"/>
  <c r="E184" i="2"/>
  <c r="D184" i="2"/>
  <c r="E183" i="2"/>
  <c r="D183" i="2"/>
  <c r="E182" i="2"/>
  <c r="D182" i="2"/>
  <c r="E181" i="2"/>
  <c r="D181" i="2"/>
  <c r="E180" i="2"/>
  <c r="D180" i="2"/>
  <c r="E179" i="2"/>
  <c r="D179" i="2"/>
  <c r="E178" i="2"/>
  <c r="D178" i="2"/>
  <c r="D177" i="2"/>
  <c r="E176" i="2"/>
  <c r="D176" i="2"/>
  <c r="E175" i="2"/>
  <c r="D175" i="2"/>
  <c r="E174" i="2"/>
  <c r="D174" i="2"/>
  <c r="E173" i="2"/>
  <c r="D173" i="2"/>
  <c r="E172" i="2"/>
  <c r="D172" i="2"/>
  <c r="E171" i="2"/>
  <c r="D171" i="2"/>
  <c r="E170" i="2"/>
  <c r="D170" i="2"/>
  <c r="E169" i="2"/>
  <c r="D169" i="2"/>
  <c r="D168" i="2"/>
  <c r="E167" i="2"/>
  <c r="D167" i="2"/>
  <c r="E166" i="2"/>
  <c r="D166" i="2"/>
  <c r="E165" i="2"/>
  <c r="D165" i="2"/>
  <c r="E164" i="2"/>
  <c r="D164"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D147" i="2"/>
  <c r="E146" i="2"/>
  <c r="D146" i="2"/>
  <c r="E145" i="2"/>
  <c r="D145" i="2"/>
  <c r="E144" i="2"/>
  <c r="D144" i="2"/>
  <c r="E143" i="2"/>
  <c r="D143" i="2"/>
  <c r="E142" i="2"/>
  <c r="D142" i="2"/>
  <c r="E141" i="2"/>
  <c r="D141" i="2"/>
  <c r="E140" i="2"/>
  <c r="D140" i="2"/>
  <c r="E139" i="2"/>
  <c r="D139" i="2"/>
  <c r="E138" i="2"/>
  <c r="D138" i="2"/>
  <c r="D137" i="2"/>
  <c r="E136" i="2"/>
  <c r="D136" i="2"/>
  <c r="E135" i="2"/>
  <c r="D135" i="2"/>
  <c r="E134" i="2"/>
  <c r="D134" i="2"/>
  <c r="E133" i="2"/>
  <c r="D133" i="2"/>
  <c r="E132" i="2"/>
  <c r="D132"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D51" i="2"/>
  <c r="E50" i="2"/>
  <c r="D50" i="2"/>
  <c r="E49" i="2"/>
  <c r="D49" i="2"/>
  <c r="E48" i="2"/>
  <c r="D48" i="2"/>
  <c r="E47" i="2"/>
  <c r="D47" i="2"/>
  <c r="E46" i="2"/>
  <c r="D46" i="2"/>
  <c r="E45" i="2"/>
  <c r="D45" i="2"/>
  <c r="E44" i="2"/>
  <c r="D44" i="2"/>
  <c r="D43" i="2"/>
  <c r="E42" i="2"/>
  <c r="D42" i="2"/>
  <c r="E41" i="2"/>
  <c r="D41" i="2"/>
  <c r="E40" i="2"/>
  <c r="D40" i="2"/>
  <c r="E39" i="2"/>
  <c r="D39" i="2"/>
  <c r="E38" i="2"/>
  <c r="D38" i="2"/>
  <c r="D37" i="2"/>
  <c r="E36" i="2"/>
  <c r="D36" i="2"/>
  <c r="E35" i="2"/>
  <c r="D35" i="2"/>
  <c r="E34" i="2"/>
  <c r="D34" i="2"/>
  <c r="E33" i="2"/>
  <c r="D33" i="2"/>
  <c r="E32" i="2"/>
  <c r="D32" i="2"/>
  <c r="E31" i="2"/>
  <c r="D31" i="2"/>
  <c r="E30" i="2"/>
  <c r="D30" i="2"/>
  <c r="E29" i="2"/>
  <c r="D29" i="2"/>
  <c r="E28" i="2"/>
  <c r="D28" i="2"/>
  <c r="E27" i="2"/>
  <c r="D27" i="2"/>
  <c r="E26" i="2"/>
  <c r="D26"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<sst xmlns="http://schemas.openxmlformats.org/spreadsheetml/2006/main" count="26822" uniqueCount="1080">
  <si>
    <t>Fieldwork:</t>
  </si>
  <si>
    <t>4th Apr - 14th Apr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</si>
  <si>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</si>
  <si>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</si>
  <si>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</si>
  <si>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</si>
  <si>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</si>
  <si>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</si>
  <si>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</si>
  <si>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</si>
  <si>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</si>
  <si>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</si>
  <si>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</si>
  <si>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</si>
  <si>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</si>
  <si>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</si>
  <si>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</si>
  <si>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</si>
  <si>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</si>
  <si>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</si>
  <si>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</si>
  <si>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</si>
  <si>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</si>
  <si>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</si>
  <si>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</si>
  <si>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</si>
  <si>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</si>
  <si>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</si>
  <si>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</si>
  <si>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</si>
  <si>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</si>
  <si>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</si>
  <si>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</si>
  <si>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</si>
  <si>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</si>
  <si>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</si>
  <si>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</si>
  <si>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</si>
  <si>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</si>
  <si>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</si>
  <si>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</si>
  <si>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</si>
  <si>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</si>
  <si>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</si>
  <si>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</si>
  <si>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</si>
  <si>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</si>
  <si>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</si>
  <si>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</si>
  <si>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</si>
  <si>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</si>
  <si>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</si>
  <si>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</si>
  <si>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</si>
  <si>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</si>
  <si>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Urban/City Centre</t>
  </si>
  <si>
    <t>Suburbs</t>
  </si>
  <si>
    <t>Large Town</t>
  </si>
  <si>
    <t>Small Town</t>
  </si>
  <si>
    <t>Village</t>
  </si>
  <si>
    <t>Rural Area</t>
  </si>
  <si>
    <t>Owned outright</t>
  </si>
  <si>
    <t>Owned with a mortgage or loan</t>
  </si>
  <si>
    <t>Shared ownership</t>
  </si>
  <si>
    <t>Rented from the council</t>
  </si>
  <si>
    <t>Rented from a housing association</t>
  </si>
  <si>
    <t>Privately rented</t>
  </si>
  <si>
    <t>Rent free</t>
  </si>
  <si>
    <t>Gender</t>
  </si>
  <si>
    <t>Age</t>
  </si>
  <si>
    <t>Social Grade</t>
  </si>
  <si>
    <t>Region</t>
  </si>
  <si>
    <t>EU 2016 Vote</t>
  </si>
  <si>
    <t>2019</t>
  </si>
  <si>
    <t>Voting Intention</t>
  </si>
  <si>
    <t>Education</t>
  </si>
  <si>
    <t>Area</t>
  </si>
  <si>
    <t>Tenure</t>
  </si>
  <si>
    <t>Cost of living</t>
  </si>
  <si>
    <t>Quality of the NHS</t>
  </si>
  <si>
    <t>State of the economy</t>
  </si>
  <si>
    <t>Levels of immigration</t>
  </si>
  <si>
    <t>Threat of climate change</t>
  </si>
  <si>
    <t>Availability of housing</t>
  </si>
  <si>
    <t>Levels of crime</t>
  </si>
  <si>
    <t>Level of taxation</t>
  </si>
  <si>
    <t>Britain leaving the EU</t>
  </si>
  <si>
    <t>Number of people on welfare</t>
  </si>
  <si>
    <t>State of Britain’s Armed Forces</t>
  </si>
  <si>
    <t>Threat of terrorism</t>
  </si>
  <si>
    <t>Quality / cost of public transport</t>
  </si>
  <si>
    <t>Quality of and access to schools / universities</t>
  </si>
  <si>
    <t>Access to good pensions</t>
  </si>
  <si>
    <t>None of the above</t>
  </si>
  <si>
    <t>0</t>
  </si>
  <si>
    <t>*</t>
  </si>
  <si>
    <t>Which do you think are the most important issues facing the country at this time? Please select up to three</t>
  </si>
  <si>
    <t>BASE: All Respondents</t>
  </si>
  <si>
    <t>Fieldwork:  4th Apr - 14th Apr 2024</t>
  </si>
  <si>
    <t>Data weighted by interlocking age &amp; gender, region and social grade to Nationally Representative Proportions</t>
  </si>
  <si>
    <t>N/A - I would save this money for the future</t>
  </si>
  <si>
    <t>Paying off existing debt</t>
  </si>
  <si>
    <t>A holiday</t>
  </si>
  <si>
    <t>New furniture / home fittings</t>
  </si>
  <si>
    <t>N/A - I would use this to help cover day-to-day expenses</t>
  </si>
  <si>
    <t>A deposit for a house</t>
  </si>
  <si>
    <t>A financial gift to a relative/friend</t>
  </si>
  <si>
    <t>Improved insulation</t>
  </si>
  <si>
    <t>Education/University fees</t>
  </si>
  <si>
    <t>Solar panels</t>
  </si>
  <si>
    <t>A new petrol or diesel car</t>
  </si>
  <si>
    <t>Install triple glazed windows</t>
  </si>
  <si>
    <t>A new electric car</t>
  </si>
  <si>
    <t>A heat pump</t>
  </si>
  <si>
    <t>Don’t know</t>
  </si>
  <si>
    <t>Other (Please specify)</t>
  </si>
  <si>
    <t>Thinking about your own financial circumstances, if you were to earn a windfall of £500, what would you consider spending this money on, if anything? Please select all that apply.</t>
  </si>
  <si>
    <t>Thinking about your own financial circumstances, if you were to earn a windfall of £1,000, what would you consider spending this money on, if anything? Please select all that apply.</t>
  </si>
  <si>
    <t>Thinking about your own financial circumstances, if you were to earn a windfall of £2,000, what would you consider spending this money on, if anything? Please select all that apply.</t>
  </si>
  <si>
    <t>Thinking about your own financial circumstances, if you were to earn a windfall of £5,000, what would you consider spending this money on, if anything? Please select all that apply.</t>
  </si>
  <si>
    <t>Thinking about your own financial circumstances, if you were to earn a windfall of £10,000, what would you consider spending this money on, if anything? Please select all that apply.</t>
  </si>
  <si>
    <t>Installing triple-glazed windows</t>
  </si>
  <si>
    <t>Replacing appliances with more energy efficient ones (e.g. a new fridge, washing machine, etc.)</t>
  </si>
  <si>
    <t>A more energy efficient gas boiler</t>
  </si>
  <si>
    <t>Improed insulation</t>
  </si>
  <si>
    <t>Installing a household wind turbine</t>
  </si>
  <si>
    <t>Imagine you were provided with a windfall of £10,000 that you were required to spend on improving your home's energy efficiency/independence. Which, if any, of the following would you spend this on? Please select all that apply.</t>
  </si>
  <si>
    <t>BASE: Would vote for another party in election held tomorrow</t>
  </si>
  <si>
    <t>Climate change is real, and is primarily caused by human actions, such as pollution</t>
  </si>
  <si>
    <t>Climate change is real, and is primarily caused by naturally occurring trends which are unrelated to human activity</t>
  </si>
  <si>
    <t>Climate change is not real at all</t>
  </si>
  <si>
    <t xml:space="preserve"> Which of the following comes closest to your view?</t>
  </si>
  <si>
    <t>I am very concerned about climate change</t>
  </si>
  <si>
    <t>I am somewhat concerned about climate change</t>
  </si>
  <si>
    <t>I am not especially concerned about climate change</t>
  </si>
  <si>
    <t>I am not at all concerned about climate change</t>
  </si>
  <si>
    <t xml:space="preserve"> Which of the following is closest to your view on climate change?</t>
  </si>
  <si>
    <t>BASE: Homeowners</t>
  </si>
  <si>
    <t>Climate Change is the single most important issue at the moment</t>
  </si>
  <si>
    <t>Climate Change is one of the most pressing issues of our time</t>
  </si>
  <si>
    <t>Climate Change is a concern but other issues are more important at the moment</t>
  </si>
  <si>
    <t>Climate change is not that much of a concern</t>
  </si>
  <si>
    <t>Climate Change is not a concern at all</t>
  </si>
  <si>
    <t>Don’t Know</t>
  </si>
  <si>
    <t xml:space="preserve"> How seriously do you take the issue of climate change?</t>
  </si>
  <si>
    <t>I have become more optimistic about our ability to respond to climate change</t>
  </si>
  <si>
    <t>I have become more pessimistic about our ability to respond to climate change</t>
  </si>
  <si>
    <t xml:space="preserve"> In the past few years, have you become more or less optimistic about our ability to respond to climate change?</t>
  </si>
  <si>
    <t>I have heard of this target, and I know what it is</t>
  </si>
  <si>
    <t>I have heard of this target, but I do not know what it is</t>
  </si>
  <si>
    <t>I haven't heard of this target</t>
  </si>
  <si>
    <t xml:space="preserve">  How familiar are you with the Government’s “Net Zero” target?</t>
  </si>
  <si>
    <t>A target to reduce the UK’s emissions of greenhouse gases that cause climate change to zero, with any emissions released matched by emissions absorbed</t>
  </si>
  <si>
    <t>A target to completely eliminate all emissions of greenhouse gases that cause climate change</t>
  </si>
  <si>
    <t>A target to close down all coal and oil power plants in the UK, so that none of the country’s electricity comes from fossil fuels</t>
  </si>
  <si>
    <t>A target to remove all petrol and diesel vehicles from UK roads, so that no vehicles will release carbon emissions</t>
  </si>
  <si>
    <t>A target to reduce immigration levels to zero, with the number of people arriving balanced by the number of people leaving</t>
  </si>
  <si>
    <t>A target to reduce incidences of hate crime online to zero, ensuring that no one is unsafe when browsing the net</t>
  </si>
  <si>
    <t>None of the above are accurate descriptions of Net Zero</t>
  </si>
  <si>
    <t xml:space="preserve"> Which, if any, of the following do you think is the correct way of defining the government’s “Net Zero” target? Select only ONE.</t>
  </si>
  <si>
    <t>BASE: Think climate change is real</t>
  </si>
  <si>
    <t>Strongly Support</t>
  </si>
  <si>
    <t>Support</t>
  </si>
  <si>
    <t>Neither Support nor Oppose</t>
  </si>
  <si>
    <t>Oppose</t>
  </si>
  <si>
    <t>Strongly Oppose</t>
  </si>
  <si>
    <t>Total Support:</t>
  </si>
  <si>
    <t>Total Oppose:</t>
  </si>
  <si>
    <t>Net:</t>
  </si>
  <si>
    <t xml:space="preserve"> The government has set a target to reduce the UK's net emissions of gases that cause climate change to zero by 2050. This means that any emissions the UK releases will be matched by emissions absorbed, such as by trees or through carbon capture schemes. To what extent do you support or oppose the government’s “Net Zero” target?</t>
  </si>
  <si>
    <t>I am very confident the UK will be net zero by 2050</t>
  </si>
  <si>
    <t>I am somewhat confident the UK will be net zero by 2050</t>
  </si>
  <si>
    <t>I am somewhat unconfident the UK will be net zero by 2050</t>
  </si>
  <si>
    <t>I am very unconfident the UK will fail to be net zero by 2050</t>
  </si>
  <si>
    <t xml:space="preserve"> How likely do you think it is that the government will cut the UK's climate change emissions to net zero by 2050?</t>
  </si>
  <si>
    <t>2050 - 2055</t>
  </si>
  <si>
    <t>2056 - 2060</t>
  </si>
  <si>
    <t>2061 - 2065</t>
  </si>
  <si>
    <t>2066 - 2070</t>
  </si>
  <si>
    <t>2071 - 2080</t>
  </si>
  <si>
    <t>2081 - 2090</t>
  </si>
  <si>
    <t>2091 - 2100</t>
  </si>
  <si>
    <t>After 2100</t>
  </si>
  <si>
    <t>The UK will never be net zero</t>
  </si>
  <si>
    <t xml:space="preserve"> You said you were not confident that the UK will be net zero by 2050. When do you think the UK will be net zero?</t>
  </si>
  <si>
    <t>BASE: Question randomly assigned to respondents (Split Sample A)</t>
  </si>
  <si>
    <t xml:space="preserve"> Hydro power</t>
  </si>
  <si>
    <t xml:space="preserve"> Solar power</t>
  </si>
  <si>
    <t xml:space="preserve"> Offshore wind (wind farms in the sea)</t>
  </si>
  <si>
    <t xml:space="preserve"> Onshore wind (wind farms on land)</t>
  </si>
  <si>
    <t xml:space="preserve"> Nuclear power</t>
  </si>
  <si>
    <t>Somewhat Support</t>
  </si>
  <si>
    <t>Somewhat Oppose</t>
  </si>
  <si>
    <t>Grid Summary: Below are some of the main low-emission energy sources that the UK could invest in. Would you support or oppose the UK building more of the following energy sources?</t>
  </si>
  <si>
    <t>Below are some of the main low-emission energy sources that the UK could invest in. Would you support or oppose the UK building more of the following energy sources?: Solar power</t>
  </si>
  <si>
    <t>Below are some of the main low-emission energy sources that the UK could invest in. Would you support or oppose the UK building more of the following energy sources?: Onshore wind (wind farms on land)</t>
  </si>
  <si>
    <t>Below are some of the main low-emission energy sources that the UK could invest in. Would you support or oppose the UK building more of the following energy sources?: Offshore wind (wind farms in the sea)</t>
  </si>
  <si>
    <t>Below are some of the main low-emission energy sources that the UK could invest in. Would you support or oppose the UK building more of the following energy sources?: Nuclear power</t>
  </si>
  <si>
    <t>Below are some of the main low-emission energy sources that the UK could invest in. Would you support or oppose the UK building more of the following energy sources?: Hydro power</t>
  </si>
  <si>
    <t>It is not a reliable source of energy</t>
  </si>
  <si>
    <t>It will negatively impact the natural beauty of the area</t>
  </si>
  <si>
    <t>It will cost the UK too much</t>
  </si>
  <si>
    <t>It is unattractive</t>
  </si>
  <si>
    <t>It does not help the environment enough</t>
  </si>
  <si>
    <t>It has too much of an impact on local residents</t>
  </si>
  <si>
    <t>It will destroy jobs in carbon-intensive sectors (such as coal or oil)</t>
  </si>
  <si>
    <t>It is not safe</t>
  </si>
  <si>
    <t>I do not know enough about this source of electricity</t>
  </si>
  <si>
    <t>You said you would oppose more investment in solar power. Why do you oppose this? Please select up to three.</t>
  </si>
  <si>
    <t>BASE: Not confident UK will be Net Zero by 2050</t>
  </si>
  <si>
    <t>You said you would oppose more investment in onshore wind power (wind farms on land). Why do you oppose this? Please select up to three.</t>
  </si>
  <si>
    <t>BASE: Do not support more solar power</t>
  </si>
  <si>
    <t>You said you would oppose more investment in offshore wind power (wind farms in the sea). Why do you oppose this? Please select up to three.</t>
  </si>
  <si>
    <t>BASE: Do not support more Onshore wind</t>
  </si>
  <si>
    <t>You said you would oppose more investment in nuclear power. Why do you oppose this? Please select up to three.</t>
  </si>
  <si>
    <t>BASE: Do not support more offshore wind</t>
  </si>
  <si>
    <t>You said you would oppose more investment in hydro power. Why do you oppose this? Please select up to three.</t>
  </si>
  <si>
    <t>BASE: Do not support nuclear power</t>
  </si>
  <si>
    <t>We should be more concerned by plastic waste than polluting gases</t>
  </si>
  <si>
    <t>We should be equally concerned about plastic waste and polluting gases</t>
  </si>
  <si>
    <t>We should be more concerned by polluting gases than by plastic waste</t>
  </si>
  <si>
    <t>BASE: Do not support hydro power</t>
  </si>
  <si>
    <t xml:space="preserve"> The strength of the UK economy</t>
  </si>
  <si>
    <t xml:space="preserve"> People in the UK’s health</t>
  </si>
  <si>
    <t xml:space="preserve"> The UK’s reputation internationally</t>
  </si>
  <si>
    <t xml:space="preserve"> My family’s health</t>
  </si>
  <si>
    <t xml:space="preserve"> My own quality of life</t>
  </si>
  <si>
    <t>Very positive</t>
  </si>
  <si>
    <t>Positive</t>
  </si>
  <si>
    <t>Neither positive nor negative impact</t>
  </si>
  <si>
    <t>Negative</t>
  </si>
  <si>
    <t>Very Negative</t>
  </si>
  <si>
    <t>Grid Summary: Do you think that taking action to tackle climate change in the UK would have a positive or negative impact on the following?</t>
  </si>
  <si>
    <t>Do you think that taking action to tackle climate change in the UK would have a positive or negative impact on the following?: The strength of the UK economy</t>
  </si>
  <si>
    <t>Do you think that taking action to tackle climate change in the UK would have a positive or negative impact on the following?: People in the UK’s health</t>
  </si>
  <si>
    <t>Do you think that taking action to tackle climate change in the UK would have a positive or negative impact on the following?: The UK’s reputation internationally</t>
  </si>
  <si>
    <t>Do you think that taking action to tackle climate change in the UK would have a positive or negative impact on the following?: My family’s health</t>
  </si>
  <si>
    <t>Do you think that taking action to tackle climate change in the UK would have a positive or negative impact on the following?: My own quality of life</t>
  </si>
  <si>
    <t xml:space="preserve"> To tackle climate change, we need to radically change the way we live our lives</t>
  </si>
  <si>
    <t xml:space="preserve"> I have personally seen the damage which people are doing to the environment</t>
  </si>
  <si>
    <t xml:space="preserve"> Climate change is one of the most pressing issues right now</t>
  </si>
  <si>
    <t xml:space="preserve"> Actions which I personally take to help the environment will not have any impact</t>
  </si>
  <si>
    <t xml:space="preserve"> My home is at risk of being damaged by climate change</t>
  </si>
  <si>
    <t xml:space="preserve"> There is nothing the UK can do to stop climate change</t>
  </si>
  <si>
    <t xml:space="preserve"> My home has been damaged by climate change already</t>
  </si>
  <si>
    <t>Strongly Agree</t>
  </si>
  <si>
    <t>Agree</t>
  </si>
  <si>
    <t>Neither Agree nor Disagree</t>
  </si>
  <si>
    <t>Disagree</t>
  </si>
  <si>
    <t>Strongly Disagree</t>
  </si>
  <si>
    <t>Total Agree:</t>
  </si>
  <si>
    <t>Total Disagree:</t>
  </si>
  <si>
    <t>Grid Summary: Do you agree or disagree with the following?</t>
  </si>
  <si>
    <t>BASE: Question randomly assigned to respondents</t>
  </si>
  <si>
    <t>Do you agree or disagree with the following?: Actions which I personally take to help the environment will not have any impact</t>
  </si>
  <si>
    <t>Do you agree or disagree with the following?: To tackle climate change, we need to radically change the way we live our lives</t>
  </si>
  <si>
    <t>Do you agree or disagree with the following?: I have personally seen the damage which people are doing to the environment</t>
  </si>
  <si>
    <t>Do you agree or disagree with the following?: My home has been damaged by climate change already</t>
  </si>
  <si>
    <t>Do you agree or disagree with the following?: My home is at risk of being damaged by climate change</t>
  </si>
  <si>
    <t>Do you agree or disagree with the following?: There is nothing the UK can do to stop climate change</t>
  </si>
  <si>
    <t>Do you agree or disagree with the following?: Climate change is one of the most pressing issues right now</t>
  </si>
  <si>
    <t xml:space="preserve"> I do not know whether the UK’s Net Zero targets will stay the same or change in the next few years</t>
  </si>
  <si>
    <t xml:space="preserve"> The current government is not really committed to the Net Zero target</t>
  </si>
  <si>
    <t xml:space="preserve"> I am not sure what the government’s plan is in relation to climate change</t>
  </si>
  <si>
    <t xml:space="preserve"> Most people in the UK do not care about the damage they do to the environment</t>
  </si>
  <si>
    <t xml:space="preserve"> Making changes to reduce our impact on the environment will be too expensive</t>
  </si>
  <si>
    <t xml:space="preserve"> My town has been made worse as a result of climate change</t>
  </si>
  <si>
    <t>Do you agree or disagree with the following?: My town has been made worse as a result of climate change</t>
  </si>
  <si>
    <t>Do you agree or disagree with the following?: Making changes to reduce our impact on the environment will be too expensive</t>
  </si>
  <si>
    <t>Do you agree or disagree with the following?: Most people in the UK do not care about the damage they do to the environment</t>
  </si>
  <si>
    <t>Do you agree or disagree with the following?: I am not sure what the government’s plan is in relation to climate change</t>
  </si>
  <si>
    <t>Do you agree or disagree with the following?: The current government is not really committed to the Net Zero target</t>
  </si>
  <si>
    <t>Do you agree or disagree with the following?: I do not know whether the UK’s Net Zero targets will stay the same or change in the next few years</t>
  </si>
  <si>
    <t>Very understandable</t>
  </si>
  <si>
    <t>Somewhat understandable</t>
  </si>
  <si>
    <t>Not very understandable</t>
  </si>
  <si>
    <t>Not understandable at all</t>
  </si>
  <si>
    <t xml:space="preserve"> Do you think the government’s policies to help the UK reach its Net Zero target are understandable or not understandable?</t>
  </si>
  <si>
    <t xml:space="preserve"> Do you think the Labour Party’s policies to help the UK reach its Net Zero target are understandable or not understandable?</t>
  </si>
  <si>
    <t>1. UK Government</t>
  </si>
  <si>
    <t>2. International governmental bodies (such as the UN)</t>
  </si>
  <si>
    <t>3. Large Businesses</t>
  </si>
  <si>
    <t>4. Local Government</t>
  </si>
  <si>
    <t>5. Devolved Government</t>
  </si>
  <si>
    <t>6. Households</t>
  </si>
  <si>
    <t>7. The media</t>
  </si>
  <si>
    <t>8. Academics</t>
  </si>
  <si>
    <t>9. Charities</t>
  </si>
  <si>
    <t>1-Highest Rank</t>
  </si>
  <si>
    <t>2</t>
  </si>
  <si>
    <t>3</t>
  </si>
  <si>
    <t>4</t>
  </si>
  <si>
    <t>5</t>
  </si>
  <si>
    <t>6</t>
  </si>
  <si>
    <t>7</t>
  </si>
  <si>
    <t>8</t>
  </si>
  <si>
    <t>9-Lowest Rank</t>
  </si>
  <si>
    <t>Not Selected</t>
  </si>
  <si>
    <t>Mean Rank</t>
  </si>
  <si>
    <t>Standard Deviation</t>
  </si>
  <si>
    <t>Rank Summary: 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(Ordered Left to Right by Rank)</t>
  </si>
  <si>
    <t>1</t>
  </si>
  <si>
    <t>9</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</si>
  <si>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International governmental bodies (such as the UN)</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</si>
  <si>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UK Government</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</si>
  <si>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Devolved Government</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</si>
  <si>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Local Government</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</si>
  <si>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Large Businesses</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</si>
  <si>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Academics</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</si>
  <si>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The media</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</si>
  <si>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Charities</t>
  </si>
  <si>
    <t>Which of the following groups do you think should be primarily responsible for tackling climate change? Please rank the following options, with the group you think should be the most responsible at the top, and the least responsible at the bottom. You may rank as many options as you like.: Households</t>
  </si>
  <si>
    <t>Households</t>
  </si>
  <si>
    <t>National Government</t>
  </si>
  <si>
    <t>International governmental bodies (such as the UN)</t>
  </si>
  <si>
    <t>Local Government</t>
  </si>
  <si>
    <t>Large Businesses</t>
  </si>
  <si>
    <t>Charities</t>
  </si>
  <si>
    <t>Academics</t>
  </si>
  <si>
    <t>The media</t>
  </si>
  <si>
    <t>Devolved Government</t>
  </si>
  <si>
    <t>Which of the same groups do you think have already been taking steps to help tackle climate change? Please select all that apply.</t>
  </si>
  <si>
    <t>BASE: Live in devolved nation</t>
  </si>
  <si>
    <t>There is no more I could do to help tackle climate change</t>
  </si>
  <si>
    <t>There is more I could do to help tackle climate change</t>
  </si>
  <si>
    <t xml:space="preserve"> When thinking about your own actions, which of the following comes closest to your view?</t>
  </si>
  <si>
    <t>The UK Government is doing far more on climate change than they should</t>
  </si>
  <si>
    <t>The UK Government is doing a bit more on climate change than they should</t>
  </si>
  <si>
    <t>The UK Government is doing about the right amount on climate change</t>
  </si>
  <si>
    <t>The UK Government is doing a bit less on climate change than they should</t>
  </si>
  <si>
    <t>The UK Government is doing a lot less on climate change than they should</t>
  </si>
  <si>
    <t>Businesses in the UK are doing far more on climate change than they should</t>
  </si>
  <si>
    <t>Businesses in the UK are doing a bit more on climate change than they should</t>
  </si>
  <si>
    <t>Businesses in the UK are doing about the right amount on climate change</t>
  </si>
  <si>
    <t>Businesses in the UK are doing a bit less on climate change than they should</t>
  </si>
  <si>
    <t>Businesses in the UK are doing a lot less on climate change than they should</t>
  </si>
  <si>
    <t>Don't Know</t>
  </si>
  <si>
    <t xml:space="preserve"> When thinking about businesses and climate change, which of the following comes closest to your view?</t>
  </si>
  <si>
    <t>Invest money into new, green, energy sources (e.g. wind turbines or solar power)</t>
  </si>
  <si>
    <t>Require all new homes to be built with green technologies (e.g. solar panels, heat pumps, etc.)</t>
  </si>
  <si>
    <t>Provide more grants to help people install green improvements in their homes</t>
  </si>
  <si>
    <t>Invest more money into research for new technologies that could help mitigate against climate change</t>
  </si>
  <si>
    <t>Launch clear information campaigns to explain what measures the public should take</t>
  </si>
  <si>
    <t>Make “Net Zero” target earlier than 2050</t>
  </si>
  <si>
    <t>Invest money into nuclear energy</t>
  </si>
  <si>
    <t>Bring forward the ban on purchasing new petrol or diesel vehicles</t>
  </si>
  <si>
    <t>You said you think that the UK government is doing less on climate change than they should be.  What do you think the UK government should be doing? Please select all that apply.</t>
  </si>
  <si>
    <t>BASE: Question randomly assigned to respondents (Split Sample B)</t>
  </si>
  <si>
    <t>Minimise the waste their business produces</t>
  </si>
  <si>
    <t>Make sure any products they sell are recyclable</t>
  </si>
  <si>
    <t>Make sure their energy supply is fully renewable</t>
  </si>
  <si>
    <t>Invest in research for new technologies that could help mitigate against climate change</t>
  </si>
  <si>
    <t>Incorporate climate impacts in their decision making</t>
  </si>
  <si>
    <t>Set more ambitious emission reductions targets</t>
  </si>
  <si>
    <t>Use their resources to campaign for more climate action by the government</t>
  </si>
  <si>
    <t>Use their resources to campaign for more climate action by the public</t>
  </si>
  <si>
    <t>You said you think that businesses in the UK are doing less on climate change than they should be.  What do you think businesses should be doing? Please select all that apply.</t>
  </si>
  <si>
    <t>BASE: Think the government is doing less on climate change than they should</t>
  </si>
  <si>
    <t>Less than 5%</t>
  </si>
  <si>
    <t>5% to 10%</t>
  </si>
  <si>
    <t>11% to 20%</t>
  </si>
  <si>
    <t>21% to 30%</t>
  </si>
  <si>
    <t>31% to 40%</t>
  </si>
  <si>
    <t>41% to 50%</t>
  </si>
  <si>
    <t>51% to 60%</t>
  </si>
  <si>
    <t>61% to 70%</t>
  </si>
  <si>
    <t>71% to 80%</t>
  </si>
  <si>
    <t>81% to 90%</t>
  </si>
  <si>
    <t>91% to 100%</t>
  </si>
  <si>
    <t xml:space="preserve"> What proportion of UK greenhouse gas emissions do you think come directly from homes?</t>
  </si>
  <si>
    <t>Very willing</t>
  </si>
  <si>
    <t>Somewhat willing</t>
  </si>
  <si>
    <t>Not especially willing</t>
  </si>
  <si>
    <t>Not willing at all</t>
  </si>
  <si>
    <t xml:space="preserve"> In order for the country (and the world) to tackle climate change, how willing are you to make changes to your own home?</t>
  </si>
  <si>
    <t xml:space="preserve"> Solar panels</t>
  </si>
  <si>
    <t xml:space="preserve"> Heat pumps</t>
  </si>
  <si>
    <t xml:space="preserve"> Hydrogen boilers</t>
  </si>
  <si>
    <t xml:space="preserve"> Cavity wall insulation</t>
  </si>
  <si>
    <t xml:space="preserve"> Household wind turbine</t>
  </si>
  <si>
    <t xml:space="preserve"> Triple-glazing</t>
  </si>
  <si>
    <t xml:space="preserve"> Household battery storage</t>
  </si>
  <si>
    <t>Have heard of these and know what it is</t>
  </si>
  <si>
    <t>Have heard of these but do not know what it is</t>
  </si>
  <si>
    <t>Have never heard of this</t>
  </si>
  <si>
    <t>Grid Summary: Which of the following have you heard of before?</t>
  </si>
  <si>
    <t>Which of the following have you heard of before?: Solar panels</t>
  </si>
  <si>
    <t>Which of the following have you heard of before?: Heat pumps</t>
  </si>
  <si>
    <t>Which of the following have you heard of before?: Hydrogen boilers</t>
  </si>
  <si>
    <t>Which of the following have you heard of before?: Cavity wall insulation</t>
  </si>
  <si>
    <t>Which of the following have you heard of before?: Household wind turbine</t>
  </si>
  <si>
    <t>Which of the following have you heard of before?: Triple-glazing</t>
  </si>
  <si>
    <t>Which of the following have you heard of before?: Household battery storage</t>
  </si>
  <si>
    <t xml:space="preserve"> Install improved insulation</t>
  </si>
  <si>
    <t xml:space="preserve"> Install solar panels on the roof</t>
  </si>
  <si>
    <t xml:space="preserve"> Replace my gas boiler with a heat pump</t>
  </si>
  <si>
    <t xml:space="preserve"> Replace gas appliances with electric appliances</t>
  </si>
  <si>
    <t xml:space="preserve"> Install triple-glazed windows</t>
  </si>
  <si>
    <t xml:space="preserve"> Change all lightbulbs to environmentally-friendly light bulbs</t>
  </si>
  <si>
    <t xml:space="preserve"> Fit an electric vehicle charge point</t>
  </si>
  <si>
    <t xml:space="preserve"> Allow the times at which energy-intensive appliances are run to be controlled by my energy supplier</t>
  </si>
  <si>
    <t xml:space="preserve"> Choose to run my energy-intensive appliances at off-peak times when energy is cheaper</t>
  </si>
  <si>
    <t>1 - not at all important</t>
  </si>
  <si>
    <t>10 - essential</t>
  </si>
  <si>
    <t>Not applicable - I have already done this</t>
  </si>
  <si>
    <t>Grid Summary: In order to tackle climate change, how important or unimportant do you think it will be for you personally to make the following changes in your own home? Please rank the following on a scale from 1 to 10, where 1 is ‘not at all important’, and 10 is ‘essential’.</t>
  </si>
  <si>
    <t>In order to tackle climate change, how important or unimportant do you think it will be for you personally to make the following changes in your own home? Please rank the following on a scale from 1 to 10, where 1 is ‘not at all important’, and 10 is ‘essential’.: Install improved insulation</t>
  </si>
  <si>
    <t>In order to tackle climate change, how important or unimportant do you think it will be for you personally to make the following changes in your own home? Please rank the following on a scale from 1 to 10, where 1 is ‘not at all important’, and 10 is ‘essential’.: Install solar panels on the roof</t>
  </si>
  <si>
    <t>In order to tackle climate change, how important or unimportant do you think it will be for you personally to make the following changes in your own home? Please rank the following on a scale from 1 to 10, where 1 is ‘not at all important’, and 10 is ‘essential’.: Replace my gas boiler with a heat pump</t>
  </si>
  <si>
    <t>In order to tackle climate change, how important or unimportant do you think it will be for you personally to make the following changes in your own home? Please rank the following on a scale from 1 to 10, where 1 is ‘not at all important’, and 10 is ‘essential’.: Replace gas appliances with electric appliances</t>
  </si>
  <si>
    <t>In order to tackle climate change, how important or unimportant do you think it will be for you personally to make the following changes in your own home? Please rank the following on a scale from 1 to 10, where 1 is ‘not at all important’, and 10 is ‘essential’.: Install triple-glazed windows</t>
  </si>
  <si>
    <t>In order to tackle climate change, how important or unimportant do you think it will be for you personally to make the following changes in your own home? Please rank the following on a scale from 1 to 10, where 1 is ‘not at all important’, and 10 is ‘essential’.: Change all lightbulbs to environmentally-friendly light bulbs</t>
  </si>
  <si>
    <t>In order to tackle climate change, how important or unimportant do you think it will be for you personally to make the following changes in your own home? Please rank the following on a scale from 1 to 10, where 1 is ‘not at all important’, and 10 is ‘essential’.: Fit an electric vehicle charge point</t>
  </si>
  <si>
    <t>In order to tackle climate change, how important or unimportant do you think it will be for you personally to make the following changes in your own home? Please rank the following on a scale from 1 to 10, where 1 is ‘not at all important’, and 10 is ‘essential’.: Allow the times at which energy-intensive appliances are run to be controlled by my energy supplier</t>
  </si>
  <si>
    <t>In order to tackle climate change, how important or unimportant do you think it will be for you personally to make the following changes in your own home? Please rank the following on a scale from 1 to 10, where 1 is ‘not at all important’, and 10 is ‘essential’.: Choose to run my energy-intensive appliances at off-peak times when energy is cheaper</t>
  </si>
  <si>
    <t xml:space="preserve"> Fit an electric vehicle ‘fast charge’ point</t>
  </si>
  <si>
    <t xml:space="preserve"> Turning down the thermostat to reduce the amount of energy you use to heat your home</t>
  </si>
  <si>
    <t>Neither willing nor unwilling</t>
  </si>
  <si>
    <t>Somewhat unwilling</t>
  </si>
  <si>
    <t>Very unwilling</t>
  </si>
  <si>
    <t>Not applicable - My house already has this change</t>
  </si>
  <si>
    <t>Not applicable - This would not be viable in my house</t>
  </si>
  <si>
    <t>Grid Summary: How willing or unwilling are you to make any of the following changes to your own home in the next 2 years?</t>
  </si>
  <si>
    <t>How willing or unwilling are you to make any of the following changes to your own home in the next 2 years?: Install improved insulation</t>
  </si>
  <si>
    <t>How willing or unwilling are you to make any of the following changes to your own home in the next 2 years?: Install solar panels on the roof</t>
  </si>
  <si>
    <t>How willing or unwilling are you to make any of the following changes to your own home in the next 2 years?: Replace my gas boiler with a heat pump</t>
  </si>
  <si>
    <t>How willing or unwilling are you to make any of the following changes to your own home in the next 2 years?: Install triple-glazed windows</t>
  </si>
  <si>
    <t>How willing or unwilling are you to make any of the following changes to your own home in the next 2 years?: Replace gas appliances with electric appliances</t>
  </si>
  <si>
    <t>How willing or unwilling are you to make any of the following changes to your own home in the next 2 years?: Change all lightbulbs to environmentally-friendly light bulbs</t>
  </si>
  <si>
    <t>How willing or unwilling are you to make any of the following changes to your own home in the next 2 years?: Fit an electric vehicle ‘fast charge’ point</t>
  </si>
  <si>
    <t>How willing or unwilling are you to make any of the following changes to your own home in the next 2 years?: Allow the times at which energy-intensive appliances are run to be controlled by my energy supplier</t>
  </si>
  <si>
    <t>How willing or unwilling are you to make any of the following changes to your own home in the next 2 years?: Turning down the thermostat to reduce the amount of energy you use to heat your home</t>
  </si>
  <si>
    <t>Grid Summary: And how willing or unwilling are you to make any of the following changes to your own home in the next 10 years?</t>
  </si>
  <si>
    <t>And how willing or unwilling are you to make any of the following changes to your own home in the next 10 years?: Install improved insulation</t>
  </si>
  <si>
    <t>And how willing or unwilling are you to make any of the following changes to your own home in the next 10 years?: Install solar panels on the roof</t>
  </si>
  <si>
    <t>And how willing or unwilling are you to make any of the following changes to your own home in the next 10 years?: Replace my gas boiler with a heat pump</t>
  </si>
  <si>
    <t>And how willing or unwilling are you to make any of the following changes to your own home in the next 10 years?: Install triple-glazed windows</t>
  </si>
  <si>
    <t>And how willing or unwilling are you to make any of the following changes to your own home in the next 10 years?: Replace gas appliances with electric appliances</t>
  </si>
  <si>
    <t>And how willing or unwilling are you to make any of the following changes to your own home in the next 10 years?: Change all lightbulbs to environmentally-friendly light bulbs</t>
  </si>
  <si>
    <t>And how willing or unwilling are you to make any of the following changes to your own home in the next 10 years?: Fit an electric vehicle ‘fast charge’ point</t>
  </si>
  <si>
    <t>And how willing or unwilling are you to make any of the following changes to your own home in the next 10 years?: Allow the times at which energy-intensive appliances are run to be controlled by my energy supplier</t>
  </si>
  <si>
    <t>And how willing or unwilling are you to make any of the following changes to your own home in the next 10 years?: Turning down the thermostat to reduce the amount of energy you use to heat your home</t>
  </si>
  <si>
    <t>It would be too expensive / I cannot afford it</t>
  </si>
  <si>
    <t>I don’t know which changes are the best value for money</t>
  </si>
  <si>
    <t>This wouldn’t save me enough money on my bills to be worth doing</t>
  </si>
  <si>
    <t>I do not understand what government grants, if any, I would be entitled to</t>
  </si>
  <si>
    <t>Making this improvement would not have enough of an impact on global carbon emissions to be worth it</t>
  </si>
  <si>
    <t>Making this improvement would not have enough of an impact on the UK’s carbon emissions to be worth it</t>
  </si>
  <si>
    <t>I do not know enough about this to consider doing it to my own home</t>
  </si>
  <si>
    <t>Getting planning permission will be too complex / time consuming</t>
  </si>
  <si>
    <t>I don’t know which changes are the most important to make</t>
  </si>
  <si>
    <t>N/A - I am planning on making this improvement in the future, just not in the next two years</t>
  </si>
  <si>
    <t>I don’t know how to find a contractor to do this work</t>
  </si>
  <si>
    <t>I do not think it is important for me to make this improvement in order to tackle climate change</t>
  </si>
  <si>
    <t>I tried to find a contractor to do this but none was available</t>
  </si>
  <si>
    <t>This improvement would not be aesthetically pleasing</t>
  </si>
  <si>
    <t>You said you thought that installing improved insulation was important in order to tackle climate change, but that you are not willing to make that same improvement to your own home in the next two years. Why is this? Please select all that apply.</t>
  </si>
  <si>
    <t>BASE: Think businesses are doing less on climate change than they should</t>
  </si>
  <si>
    <t>You said you thought that installing solar panels on the roof was important in order to tackle climate change, but that you are not willing to make that same improvement to your own home in the next two years. Why is this? Please select all that apply.</t>
  </si>
  <si>
    <t>BASE: Unwilling to install insulation but think it is important to do so</t>
  </si>
  <si>
    <t>You said you thought that replacing your gas boiler with a heat pump was important in order to tackle climate change, but that you are not willing to make that same improvement to your own home in the next two years. Why is this? Please select all that apply.</t>
  </si>
  <si>
    <t>BASE: Unwilling to install solar panels but think it is important to do so</t>
  </si>
  <si>
    <t>You said you thought that replacing your gas appliances with electric appliances was important in order to tackle climate change, but that you are not willing to make that same improvement to your own home in the next two years. Why is this? Please select all that apply.</t>
  </si>
  <si>
    <t>BASE: Unwilling to install a heat pump but think it is important to do so</t>
  </si>
  <si>
    <t>You said you thought that installing triple-glazed windows was important in order to tackle climate change, but that you are not willing to make that same improvement to your own home in the next two years. Why is this? Please select all that apply.</t>
  </si>
  <si>
    <t>BASE: Unwilling to replace their gas appliances but think it is important to do so</t>
  </si>
  <si>
    <t>You said you thought that changing your lightbulbs to environmentally friendly lightbulbs was important in order to tackle climate change, but that you are not willing to make that same improvement to your own home in the next two years. Why is this? Please select all that apply.</t>
  </si>
  <si>
    <t>BASE: Unwilling to install triple-glazed windows but think it is important to do so</t>
  </si>
  <si>
    <t>You said you thought that fitting an electric vehicle 'fast charge' point was important in order to tackle climate change, but that you are not willing to make that same improvement to your own home in the next two years. Why is this? Please select all that apply.</t>
  </si>
  <si>
    <t>BASE: Unwilling to install green lightbulbs but think it is important to do so</t>
  </si>
  <si>
    <t>The existing heating system in my house is not compatible with a heat pump</t>
  </si>
  <si>
    <t>I live in a flat or apartment building</t>
  </si>
  <si>
    <t>I do not have adequate space in my garden</t>
  </si>
  <si>
    <t>I do not have adequate space within my house</t>
  </si>
  <si>
    <t>The soil/ground where I live makes it difficult to install a heat pump</t>
  </si>
  <si>
    <t>My home’s energy efficiency is too low to justify a heat pump</t>
  </si>
  <si>
    <t>My house cannot structurally support a heat pump</t>
  </si>
  <si>
    <t>I will not get planning permission to make this improvement</t>
  </si>
  <si>
    <t>My house does not have an existing central heating system</t>
  </si>
  <si>
    <t>Other (please specify)</t>
  </si>
  <si>
    <t>You said that you would not be willing to install a heat pump in your home because you are not able to make this improvement in your house. Which, if any, of the following best describes why this is? Please select all that apply.</t>
  </si>
  <si>
    <t>BASE: Unwilling to install an EV fast-charge point but think it is important to do so</t>
  </si>
  <si>
    <t>Worn extra jumpers or layers to avoid turning the heating up</t>
  </si>
  <si>
    <t>Air-dried clothes instead of using a dryer</t>
  </si>
  <si>
    <t>Turned off appliances which I would normally keep on</t>
  </si>
  <si>
    <t>Switched to using LED bulbs in my home</t>
  </si>
  <si>
    <t>Turned off the heating in unused rooms in my home</t>
  </si>
  <si>
    <t>Started using more energy-efficient cooking methods (such as pressure and slow cookers)</t>
  </si>
  <si>
    <t>Washed clothes in cold water</t>
  </si>
  <si>
    <t>Upgraded to more energy-efficient appliances and electronics with high energy ratings</t>
  </si>
  <si>
    <t>Started using power strips and timers to manage energy use of electronics and appliances</t>
  </si>
  <si>
    <t>Which of the following, if any, have you done specifically to reduce your energy consumption? Select any which apply</t>
  </si>
  <si>
    <t>A gas boiler</t>
  </si>
  <si>
    <t>An oil boiler</t>
  </si>
  <si>
    <t>An electric heat pump</t>
  </si>
  <si>
    <t>Electric storage heaters and water tank</t>
  </si>
  <si>
    <t>District or communal heat infrastructure</t>
  </si>
  <si>
    <t>Don't know</t>
  </si>
  <si>
    <t xml:space="preserve"> How do you currently heat your house?</t>
  </si>
  <si>
    <t xml:space="preserve"> And how do you currently generate hot water in your house?</t>
  </si>
  <si>
    <t>A new, but similar gas boiler</t>
  </si>
  <si>
    <t>A new, but similar oil boiler</t>
  </si>
  <si>
    <t>A boiler that runs on biomass or wood pellets</t>
  </si>
  <si>
    <t>A boiler that runs on hydrogen</t>
  </si>
  <si>
    <t>A district heating scheme</t>
  </si>
  <si>
    <t>Other (Please Specify)</t>
  </si>
  <si>
    <t xml:space="preserve"> Household boilers tend to last for between 10 and 15 years. When your current boiler reaches the end of its life, what do you think you will replace it with?</t>
  </si>
  <si>
    <t>BASE: Not viable to install heat pump in their house</t>
  </si>
  <si>
    <t>It will be straightforward to install</t>
  </si>
  <si>
    <t>It is the cheapest option</t>
  </si>
  <si>
    <t>It will ensure I have a constant supply of hot water</t>
  </si>
  <si>
    <t>I don’t know enough about the alternatives</t>
  </si>
  <si>
    <t>My house is not suitable for alternatives</t>
  </si>
  <si>
    <t>I am not sure how to go about installing alternatives</t>
  </si>
  <si>
    <t>It is the most environmentally friendly option</t>
  </si>
  <si>
    <t>You said that you would consider replacing your current boiler with another oil or gas boiler once it reaches the end of its life. Why is this? Please select all that apply.</t>
  </si>
  <si>
    <t>BASE: Have a gas or oil boiler</t>
  </si>
  <si>
    <t>Installing the cheapest option, regardless of any environmental impact</t>
  </si>
  <si>
    <t>Installing the most environmentally friendly option, regardless of the cost</t>
  </si>
  <si>
    <t xml:space="preserve"> If you were to replace your current boiler, which of the following would be more important to you?</t>
  </si>
  <si>
    <t>BASE: Would replace their gas or oil boiler with a similar boiler</t>
  </si>
  <si>
    <t>Installing the easiest option, regardless of any environmental impact</t>
  </si>
  <si>
    <t>Installing the most environmentally friendly option, regardless of how easy it is to install</t>
  </si>
  <si>
    <t xml:space="preserve"> If the Government provided more information on how to make these changes</t>
  </si>
  <si>
    <t xml:space="preserve"> If the Government provided more information on the impact which these changes would have</t>
  </si>
  <si>
    <t xml:space="preserve"> If the Government banned people from buying new boilers to fit in their homes</t>
  </si>
  <si>
    <t xml:space="preserve"> If the Government made it compulsory for all new build houses to have heat pumps installed</t>
  </si>
  <si>
    <t xml:space="preserve"> If the Government gave more information on how to access grants and subsidies to make green improvements to your home</t>
  </si>
  <si>
    <t>1 - completely ineffective</t>
  </si>
  <si>
    <t>5 - extremely effective</t>
  </si>
  <si>
    <t>Grid Summary: 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t>
  </si>
  <si>
    <t>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provided more information on how to make these changes</t>
  </si>
  <si>
    <t>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provided more information on the impact which these changes would have</t>
  </si>
  <si>
    <t>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banned people from buying new boilers to fit in their homes</t>
  </si>
  <si>
    <t>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made it compulsory for all new build houses to have heat pumps installed</t>
  </si>
  <si>
    <t>There are a number of ways in which the Government could look to encourage people to install heat pumps.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gave more information on how to access grants and subsidies to make green improvements to your home</t>
  </si>
  <si>
    <t xml:space="preserve"> If the Government made it compulsory for all new build houses to improved insulation installed</t>
  </si>
  <si>
    <t>Grid Summary: 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t>
  </si>
  <si>
    <t>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provided more information on how to make these changes</t>
  </si>
  <si>
    <t>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provided more information on the impact which these changes would have</t>
  </si>
  <si>
    <t>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banned people from buying new boilers to fit in their homes</t>
  </si>
  <si>
    <t>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made it compulsory for all new build houses to improved insulation installed</t>
  </si>
  <si>
    <t>There are a number of ways in which the Government could look to encourage people to install better insulation. Looking at the following proposals, do you think these would be effective or ineffective at encouraging people to make these changes?  Please rate on a scale of 1 to 5, where 1 indicates that this would be completely ineffective, and 5 indicates that it would be extremely effective: If the Government gave more information on how to access grants and subsidies to make green improvements to your home</t>
  </si>
  <si>
    <t>I have never heard about this</t>
  </si>
  <si>
    <t>I have heard about this but am not sure what it is</t>
  </si>
  <si>
    <t>I have heard about this and know what it is</t>
  </si>
  <si>
    <t xml:space="preserve"> Do you know what flexibility trials for electricity demand are?</t>
  </si>
  <si>
    <t>Yes, I knew such trials have been run</t>
  </si>
  <si>
    <t>No, I did not know such trials have been run</t>
  </si>
  <si>
    <t xml:space="preserve"> Flexibility trials see energy companies ask consumers to use less electricity at peak times, when there is usually higher demand for electricity. Households taking part in the scheme are then financially rewarded for reducing their electricity use. Did you know such trials have been run in the UK?</t>
  </si>
  <si>
    <t>Yes, I would definitely take part</t>
  </si>
  <si>
    <t>Yes, I would probably want to take part</t>
  </si>
  <si>
    <t>No, I would not be interested in taking part</t>
  </si>
  <si>
    <t xml:space="preserve"> And if you were offered the opportunity to take part in such a trial, would you be interested in taking part?</t>
  </si>
  <si>
    <t>No, not as far as I’m aware</t>
  </si>
  <si>
    <t>Yes</t>
  </si>
  <si>
    <t xml:space="preserve"> Has your household participated in any such trial with your energy supplier in the last year?</t>
  </si>
  <si>
    <t xml:space="preserve"> Moving to an energy tariff that offers discounts when you allow it to ‘draw’ energy from battery storage in your house (e.g., such as from an electric vehicle that is plugged in, or a household storage battery)</t>
  </si>
  <si>
    <t xml:space="preserve"> Moving to an energy tariff that is entirely powered by renewable energy</t>
  </si>
  <si>
    <t xml:space="preserve"> Moving to an energy tariff that offers discounts when using more energy at times of the day when there is more renewable energy produced</t>
  </si>
  <si>
    <t xml:space="preserve"> Moving to an energy tariff that offers discounts when using more energy during off-peak hours</t>
  </si>
  <si>
    <t>Very interested</t>
  </si>
  <si>
    <t>Somewhat interested</t>
  </si>
  <si>
    <t>Not very interested</t>
  </si>
  <si>
    <t>Not interested at all</t>
  </si>
  <si>
    <t>Total Interested:</t>
  </si>
  <si>
    <t>Grid Summary: To what extent would you be interested or uninterested in the following?</t>
  </si>
  <si>
    <t>To what extent would you be interested or uninterested in the following?: Moving to an energy tariff that offers discounts when using more energy during off-peak hours</t>
  </si>
  <si>
    <t>To what extent would you be interested or uninterested in the following?: Moving to an energy tariff that offers discounts when using more energy at times of the day when there is more renewable energy produced</t>
  </si>
  <si>
    <t>To what extent would you be interested or uninterested in the following?: Moving to an energy tariff that is entirely powered by renewable energy</t>
  </si>
  <si>
    <t>To what extent would you be interested or uninterested in the following?: Moving to an energy tariff that offers discounts when you allow it to ‘draw’ energy from battery storage in your house (e.g., such as from an electric vehicle that is plugged in, or a household storage battery)</t>
  </si>
  <si>
    <t>I have heard of this before, and I could explain what it means</t>
  </si>
  <si>
    <t>I have heard of this before, but I could not explain what it means</t>
  </si>
  <si>
    <t>I have not heard of this before</t>
  </si>
  <si>
    <t xml:space="preserve"> Have you heard of the PeakSave scheme before?</t>
  </si>
  <si>
    <t xml:space="preserve"> Have you heard of the SmartCharge scheme before?</t>
  </si>
  <si>
    <t>Somewhat uninterested</t>
  </si>
  <si>
    <t>Very uninterested</t>
  </si>
  <si>
    <t>Total Uninterested:</t>
  </si>
  <si>
    <t xml:space="preserve"> The PeakSave scheme provides discounts for energy customers who use more energy at off-peak times when there is more renewable energy available to help power the grid. Off-peak times are periods when people generally use less electricity and so overall demand is lower - usually overnight and on weekends. How interested or uninterested would you be in switching to an energy tariff that offered this discount?</t>
  </si>
  <si>
    <t xml:space="preserve"> The SmartCharge scheme provides discounts for energy customers who give their energy supplier control over when they charge their electric vehicle, allowing them to charge it when energy demand (and energy costs) are lower. How interested or uninterested would you be in switching to an energy tariff that offered this discount?</t>
  </si>
  <si>
    <t xml:space="preserve">BASE: Question displayed when the  Question "Have you heard of the SmartCharge scheme before?" </t>
  </si>
  <si>
    <t>No</t>
  </si>
  <si>
    <t xml:space="preserve"> Do you or any other members of your household have routine access to a car or van? Please include company cars or vans if they are available for private use by your household.</t>
  </si>
  <si>
    <t xml:space="preserve"> Do you personally drive?</t>
  </si>
  <si>
    <t>Petrol Car</t>
  </si>
  <si>
    <t>Diesel Car</t>
  </si>
  <si>
    <t>Hybrid Car</t>
  </si>
  <si>
    <t>Electric Car</t>
  </si>
  <si>
    <t>What type of car does your household have access to? If you have access to more than one type of car, please select all of the below which you have access to as a household.</t>
  </si>
  <si>
    <t>BASE: Questions randomly assigned to respondents (Split Sample A)</t>
  </si>
  <si>
    <t xml:space="preserve"> Of those, which does your household use most often?</t>
  </si>
  <si>
    <t>BASE: Questions randomly assigned to respondents (Split Sample B)</t>
  </si>
  <si>
    <t>Buying the cheapest car, regardless of any environmental impact</t>
  </si>
  <si>
    <t>Buying an electric vehicle or hybrid, regardless of the cost</t>
  </si>
  <si>
    <t xml:space="preserve"> If you were to replace your household’s primary car, which of the following would be more important to you?</t>
  </si>
  <si>
    <t>I already own an electric vehicle</t>
  </si>
  <si>
    <t xml:space="preserve"> Would you consider buying an electric vehicle?</t>
  </si>
  <si>
    <t>Electric vehicles are too expensive to BUY</t>
  </si>
  <si>
    <t>There is not enough charging infrastructure across the country</t>
  </si>
  <si>
    <t>There is not enough charging infrastructure in my local area</t>
  </si>
  <si>
    <t>The range of electric car batteries would limit my ability to drive longer distances</t>
  </si>
  <si>
    <t>Electric vehicles are too expensive to RUN</t>
  </si>
  <si>
    <t>I do not know enough about electric cars</t>
  </si>
  <si>
    <t>I do not like the look of electric cars</t>
  </si>
  <si>
    <t>You said you would not consider purchasing an electric vehicle. Why is this? Please select all that apply</t>
  </si>
  <si>
    <t>BASE: Have access to a vehicle</t>
  </si>
  <si>
    <t xml:space="preserve"> Designated or reserved on-street parking (e.g. a parking space specifically for your house)</t>
  </si>
  <si>
    <t xml:space="preserve"> Designated or reserved off-street parking (e.g. a parking space specifically for your house)</t>
  </si>
  <si>
    <t xml:space="preserve"> A shared or private driveway</t>
  </si>
  <si>
    <t xml:space="preserve"> A garage</t>
  </si>
  <si>
    <t>My current house has this</t>
  </si>
  <si>
    <t>My current house does not have this</t>
  </si>
  <si>
    <t>Grid Summary: Which, if any, of the following do you have at your current house?</t>
  </si>
  <si>
    <t>Which, if any, of the following do you have at your current house?: Designated or reserved on-street parking (e.g. a parking space specifically for your house)</t>
  </si>
  <si>
    <t>Which, if any, of the following do you have at your current house?: Designated or reserved off-street parking (e.g. a parking space specifically for your house)</t>
  </si>
  <si>
    <t>Which, if any, of the following do you have at your current house?: A shared or private driveway</t>
  </si>
  <si>
    <t>Which, if any, of the following do you have at your current house?: A garage</t>
  </si>
  <si>
    <t>Much easier</t>
  </si>
  <si>
    <t>Somewhat easier</t>
  </si>
  <si>
    <t>Would make no difference either way</t>
  </si>
  <si>
    <t>Somewhat more difficult</t>
  </si>
  <si>
    <t>Much more difficult</t>
  </si>
  <si>
    <t>Grid Summary: To what extent do you think that having access to the following would make it easier or more difficult to own an electric vehicle?</t>
  </si>
  <si>
    <t>To what extent do you think that having access to the following would make it easier or more difficult to own an electric vehicle?: Designated or reserved on-street parking (e.g. a parking space specifically for your house)</t>
  </si>
  <si>
    <t>To what extent do you think that having access to the following would make it easier or more difficult to own an electric vehicle?: Designated or reserved off-street parking (e.g. a parking space specifically for your house)</t>
  </si>
  <si>
    <t>To what extent do you think that having access to the following would make it easier or more difficult to own an electric vehicle?: A shared or private driveway</t>
  </si>
  <si>
    <t>To what extent do you think that having access to the following would make it easier or more difficult to own an electric vehicle?: A garage</t>
  </si>
  <si>
    <t>I would not consider purchasing an electric vehicle, because I do not have access to this</t>
  </si>
  <si>
    <t>I would not consider purchasing an electric vehicle, but not because I do not have access to this</t>
  </si>
  <si>
    <t xml:space="preserve"> You said you do not have access to a shared or private driveway in your house, and that you would not consider purchasing an electric vehicle. Which of the following comes closest to your view?</t>
  </si>
  <si>
    <t>BASE: Answered previous question</t>
  </si>
  <si>
    <t>Much more likely</t>
  </si>
  <si>
    <t>Somewhat more likely</t>
  </si>
  <si>
    <t>No more or less likely</t>
  </si>
  <si>
    <t>Somewhat less likely</t>
  </si>
  <si>
    <t>Much less likely</t>
  </si>
  <si>
    <t xml:space="preserve"> And if you had access to a shared or private driveway, would you be more or less likely to consider purchasing an electric vehicle?</t>
  </si>
  <si>
    <t xml:space="preserve"> You said you do not have access to a garage in your house, and that you would not consider purchasing an electric vehicle. Which of the following comes closest to your view?</t>
  </si>
  <si>
    <t>BASE: Would not consider buying EV</t>
  </si>
  <si>
    <t xml:space="preserve"> And if you had access to a garage, would you be more or less likely to consider purchasing an electric vehicle?</t>
  </si>
  <si>
    <t xml:space="preserve"> Row Green Homes Grant</t>
  </si>
  <si>
    <t xml:space="preserve"> Green Deal</t>
  </si>
  <si>
    <t xml:space="preserve"> Warm Homes Discount</t>
  </si>
  <si>
    <t xml:space="preserve"> Winter Fuel Payment</t>
  </si>
  <si>
    <t xml:space="preserve"> Green Fuel Payment</t>
  </si>
  <si>
    <t xml:space="preserve"> Climate Community Grant</t>
  </si>
  <si>
    <t xml:space="preserve"> Boiler Upgrade Scheme</t>
  </si>
  <si>
    <t xml:space="preserve"> Home Upgrade Grant</t>
  </si>
  <si>
    <t>Grid Summary: Which, if any, of the following have you heard of?</t>
  </si>
  <si>
    <t>Which, if any, of the following have you heard of?: Row Green Homes Grant</t>
  </si>
  <si>
    <t>Which, if any, of the following have you heard of?: Green Deal</t>
  </si>
  <si>
    <t>Which, if any, of the following have you heard of?: Warm Homes Discount</t>
  </si>
  <si>
    <t>Which, if any, of the following have you heard of?: Winter Fuel Payment</t>
  </si>
  <si>
    <t>Which, if any, of the following have you heard of?: Green Fuel Payment</t>
  </si>
  <si>
    <t>Which, if any, of the following have you heard of?: Climate Community Grant</t>
  </si>
  <si>
    <t>Which, if any, of the following have you heard of?: Boiler Upgrade Scheme</t>
  </si>
  <si>
    <t>Which, if any, of the following have you heard of?: Home Upgrade Grant</t>
  </si>
  <si>
    <t>Very easy to understand</t>
  </si>
  <si>
    <t>Somewhat easy to understand</t>
  </si>
  <si>
    <t>Somewhat difficult to understand</t>
  </si>
  <si>
    <t>Very difficult to understand</t>
  </si>
  <si>
    <t xml:space="preserve"> To what extent do you find the current system of grants/subsidies to help cover the cost of green improvements to homes in the UK easy or difficult to understand?</t>
  </si>
  <si>
    <t>Meat-eater</t>
  </si>
  <si>
    <t>Vegetarian (does not eat meat or fish)</t>
  </si>
  <si>
    <t>Vegan (does not eat any animal products)</t>
  </si>
  <si>
    <t>Pescatarian (does not eat meat, but will eat fish)</t>
  </si>
  <si>
    <t xml:space="preserve"> How would you describe your dietary preferences?</t>
  </si>
  <si>
    <t xml:space="preserve"> In order for the country (and the world) to tackle climate change, how willing are you to make changes to your own lifestyle?</t>
  </si>
  <si>
    <t xml:space="preserve"> Reducing my individual electricity use</t>
  </si>
  <si>
    <t xml:space="preserve"> Reducing my individual water use</t>
  </si>
  <si>
    <t xml:space="preserve"> Reducing the amount of meat that I eat</t>
  </si>
  <si>
    <t xml:space="preserve"> Changing my habits so I travel less regularly</t>
  </si>
  <si>
    <t xml:space="preserve"> Buying clothes less often and reusing them more</t>
  </si>
  <si>
    <t>5 - essential</t>
  </si>
  <si>
    <t>Grid Summary: In order to tackle climate change, how important or unimportant do you think it will be for you personally to make the following changes in your own lifestyle? Please rank the following on a scale from 1 to 5, where 1 is ‘not at all important’, and 5 is ‘essential’.</t>
  </si>
  <si>
    <t>In order to tackle climate change, how important or unimportant do you think it will be for you personally to make the following changes in your own lifestyle? Please rank the following on a scale from 1 to 5, where 1 is ‘not at all important’, and 5 is ‘essential’.: Reducing my individual electricity use</t>
  </si>
  <si>
    <t>In order to tackle climate change, how important or unimportant do you think it will be for you personally to make the following changes in your own lifestyle? Please rank the following on a scale from 1 to 5, where 1 is ‘not at all important’, and 5 is ‘essential’.: Reducing my individual water use</t>
  </si>
  <si>
    <t>In order to tackle climate change, how important or unimportant do you think it will be for you personally to make the following changes in your own lifestyle? Please rank the following on a scale from 1 to 5, where 1 is ‘not at all important’, and 5 is ‘essential’.: Reducing the amount of meat that I eat</t>
  </si>
  <si>
    <t>In order to tackle climate change, how important or unimportant do you think it will be for you personally to make the following changes in your own lifestyle? Please rank the following on a scale from 1 to 5, where 1 is ‘not at all important’, and 5 is ‘essential’.: Changing my habits so I travel less regularly</t>
  </si>
  <si>
    <t>In order to tackle climate change, how important or unimportant do you think it will be for you personally to make the following changes in your own lifestyle? Please rank the following on a scale from 1 to 5, where 1 is ‘not at all important’, and 5 is ‘essential’.: Buying clothes less often and reusing them more</t>
  </si>
  <si>
    <t>Grid Summary: And how willing or unwilling are you to make any of the following changes to your own lifestyle in the next 2 years?</t>
  </si>
  <si>
    <t>And how willing or unwilling are you to make any of the following changes to your own lifestyle in the next 2 years?: Reducing my individual electricity use</t>
  </si>
  <si>
    <t>And how willing or unwilling are you to make any of the following changes to your own lifestyle in the next 2 years?: Reducing my individual water use</t>
  </si>
  <si>
    <t>And how willing or unwilling are you to make any of the following changes to your own lifestyle in the next 2 years?: Reducing the amount of meat that I eat</t>
  </si>
  <si>
    <t>And how willing or unwilling are you to make any of the following changes to your own lifestyle in the next 2 years?: Changing my habits so I travel less regularly</t>
  </si>
  <si>
    <t>And how willing or unwilling are you to make any of the following changes to your own lifestyle in the next 2 years?: Buying clothes less often and reusing them more</t>
  </si>
  <si>
    <t>I avoid eating meat more than a couple of times per week</t>
  </si>
  <si>
    <t>I avoid eating red meat (such as beef or lamb)</t>
  </si>
  <si>
    <t>I only eat meat when I am not at home (such as in a restaurant or at a friend’s house)</t>
  </si>
  <si>
    <t>I avoid eating white meat (such as chicken or pork)</t>
  </si>
  <si>
    <t>You said that you eat meat. Have you done any of the following in order to help you reduce your impact on the environment? Please select all that apply</t>
  </si>
  <si>
    <t>BASE: Do not have access to a shared driveway and would not consider buying EV</t>
  </si>
  <si>
    <t>I enjoy eating meat, and do not want to give it up</t>
  </si>
  <si>
    <t>I do not think it would be healthy for me to have a meat-free diet</t>
  </si>
  <si>
    <t>Reducing my meat consumption will not have a big enough impact on climate change</t>
  </si>
  <si>
    <t>I do not think eating meat has an impact on climate change</t>
  </si>
  <si>
    <t>I tried to in the past but I didn’t like it</t>
  </si>
  <si>
    <t>I already do enough to fight climate change</t>
  </si>
  <si>
    <t>Others are more responsible for fighting climate change (such as governments or big businesses)</t>
  </si>
  <si>
    <t>I do not know enough about vegetarian diets</t>
  </si>
  <si>
    <t>I do not care about fighting climate change</t>
  </si>
  <si>
    <t>You said you currently eat meat. What are the reasons you haven’t switched to a meat-free diet? Select all that apply</t>
  </si>
  <si>
    <t xml:space="preserve"> British Gas</t>
  </si>
  <si>
    <t xml:space="preserve"> E-On</t>
  </si>
  <si>
    <t xml:space="preserve"> Scottish Power</t>
  </si>
  <si>
    <t xml:space="preserve"> Ovo</t>
  </si>
  <si>
    <t xml:space="preserve"> EDF Energy</t>
  </si>
  <si>
    <t xml:space="preserve"> Octopus Energy</t>
  </si>
  <si>
    <t>Trust a great deal</t>
  </si>
  <si>
    <t>Trust a little</t>
  </si>
  <si>
    <t>Neither trust nor distrust</t>
  </si>
  <si>
    <t>Distrust a little</t>
  </si>
  <si>
    <t>Distrust a great deal</t>
  </si>
  <si>
    <t>Grid Summary: To what extent do you trust or distrust each of the following companies in helping to deliver the government’s target of ‘Net Zero’ carbon emissions by 2050?</t>
  </si>
  <si>
    <t>To what extent do you trust or distrust each of the following companies in helping to deliver the government’s target of ‘Net Zero’ carbon emissions by 2050?: British Gas</t>
  </si>
  <si>
    <t>To what extent do you trust or distrust each of the following companies in helping to deliver the government’s target of ‘Net Zero’ carbon emissions by 2050?: E-On</t>
  </si>
  <si>
    <t>To what extent do you trust or distrust each of the following companies in helping to deliver the government’s target of ‘Net Zero’ carbon emissions by 2050?: Scottish Power</t>
  </si>
  <si>
    <t>To what extent do you trust or distrust each of the following companies in helping to deliver the government’s target of ‘Net Zero’ carbon emissions by 2050?: Ovo</t>
  </si>
  <si>
    <t>To what extent do you trust or distrust each of the following companies in helping to deliver the government’s target of ‘Net Zero’ carbon emissions by 2050?: EDF Energy</t>
  </si>
  <si>
    <t>To what extent do you trust or distrust each of the following companies in helping to deliver the government’s target of ‘Net Zero’ carbon emissions by 2050?: Octopus Energy</t>
  </si>
  <si>
    <t>Energy companies generally take more action than companies in other sectors to tackle climate</t>
  </si>
  <si>
    <t>Energy companies take about the same level of action to tackle climate change as companies in other sectors</t>
  </si>
  <si>
    <t>Energy companies generally take less action than companies in other sectors to tackle climate change</t>
  </si>
  <si>
    <t>Energy companies (e.g. E-On, British Gas, Scottish Power)</t>
  </si>
  <si>
    <t>National government</t>
  </si>
  <si>
    <t>Oil and Gas companies (e.g. BP, Shell, Aramco)</t>
  </si>
  <si>
    <t>Companies in energy-intensive sectors (e.g. car manufacturers, airlines, etc.)</t>
  </si>
  <si>
    <t>Local government</t>
  </si>
  <si>
    <t>International organisations (e.g. the UN, EU, etc.)</t>
  </si>
  <si>
    <t>Individuals themselves</t>
  </si>
  <si>
    <t>Other countries</t>
  </si>
  <si>
    <t>Devolved government</t>
  </si>
  <si>
    <t>Which, if any, of the following do you think SHOULD be responsible for helping the UK reach its Net Zero targets? Please select all that apply.</t>
  </si>
  <si>
    <t xml:space="preserve"> And which of that same group do you think should be the SINGLE MOST responsible for helping the UK reach its Net Zero targets? Select only ONE.</t>
  </si>
  <si>
    <t>BASE: Do not have access to a garage and would not consider buying EV</t>
  </si>
  <si>
    <t>Less than £100</t>
  </si>
  <si>
    <t>£100-£199</t>
  </si>
  <si>
    <t>£200-£299</t>
  </si>
  <si>
    <t>£300-£399</t>
  </si>
  <si>
    <t>£400-£499</t>
  </si>
  <si>
    <t>£500 - £999</t>
  </si>
  <si>
    <t>£1000 - £1499</t>
  </si>
  <si>
    <t>£1500-£1999</t>
  </si>
  <si>
    <t>£2000-£2999</t>
  </si>
  <si>
    <t>£3000-£3999</t>
  </si>
  <si>
    <t>£4000-£4999</t>
  </si>
  <si>
    <t>£5000 or more</t>
  </si>
  <si>
    <t xml:space="preserve">  If you were to guess, how much do you think it would cost to install a heat pump in your home? If you are not sure how much this would cost, please select “Don’t know.”</t>
  </si>
  <si>
    <t xml:space="preserve"> If you were to guess, how much do you think it would cost to install solar panels in your home? If you are not sure how much this would cost, please select “Don’t know.”</t>
  </si>
  <si>
    <t xml:space="preserve"> If you were to guess, how much do you think it would cost to install battery storage in your home? If you are not sure how much this would cost, please select “Don’t know.”</t>
  </si>
  <si>
    <t xml:space="preserve"> If you were to guess, how much do you think it would cost to install an electric vehicle charging point in your home? If you are not sure how much this would cost, please select “Don’t know.”</t>
  </si>
  <si>
    <t>More than £5,000 more</t>
  </si>
  <si>
    <t>Between £2,500 and £4,999 more</t>
  </si>
  <si>
    <t>Between £1,000 and £2,500 more</t>
  </si>
  <si>
    <t>Between £1 and £999 more</t>
  </si>
  <si>
    <t>Would only buy if it was the same price</t>
  </si>
  <si>
    <t>Would only buy if it was cheaper</t>
  </si>
  <si>
    <t xml:space="preserve"> Some products and services that are lower carbon might be more expensive up front than the less eco-friendly alternatives.  Imagine you were buying an electric car. How much more would you be willing to pay for this, compared to an equivalent petrol or diesel car?</t>
  </si>
  <si>
    <t xml:space="preserve"> Some products and services that are lower carbon might be more expensive up front than the less eco-friendly alternatives.  Imagine you were replacing your boiler with an eco-friendly alternative, such as a heat pump. How much more would you be willing to pay for this, compared to an equivalent gas or oil fuelled boiler?</t>
  </si>
  <si>
    <t>BASE: Eat meat</t>
  </si>
  <si>
    <t>Not had insulation fitted but I don't think I will need insulation</t>
  </si>
  <si>
    <t>Not had insulation fitted but I think I will need insulation</t>
  </si>
  <si>
    <t>Had insulation fitted and I don't think I will need more</t>
  </si>
  <si>
    <t>Had insulation fitted but I think I will need more</t>
  </si>
  <si>
    <t xml:space="preserve"> Have you previously had insulation measures fitted to your home and do you think you will need to fit more?</t>
  </si>
  <si>
    <t>Up front cost of insulation</t>
  </si>
  <si>
    <t>I do not know if my house can have more insulation fitted</t>
  </si>
  <si>
    <t>Not applicable - I don’t want more insulation</t>
  </si>
  <si>
    <t>Too much hassle (such as having to empty your loft)</t>
  </si>
  <si>
    <t>I don’t think I will live in my house long enough to make the cost worthwhile</t>
  </si>
  <si>
    <t>I don’t believe it would have that much of an impact</t>
  </si>
  <si>
    <t>I do not know how to go about installing more installation</t>
  </si>
  <si>
    <t>It would change the way my house looks</t>
  </si>
  <si>
    <t>Improved insulation can reduce your energy bills for many years ahead. Which of the following might put you off installing improved insulation? Please select all that apply.</t>
  </si>
  <si>
    <t>More than £5,000</t>
  </si>
  <si>
    <t>Between £2,500 and £4,999</t>
  </si>
  <si>
    <t>Between £1,000 and £2,500</t>
  </si>
  <si>
    <t>Between £1 and £999</t>
  </si>
  <si>
    <t>Would only install if it was free</t>
  </si>
  <si>
    <t xml:space="preserve"> Installing improved insulation in your house will generate upfront costs, but will also reduce your energy bills for many years ahead. Imagine the cost of installing insulation reduced your energy bills by £0 per year. How much would you be willing to pay to install improved insulation?</t>
  </si>
  <si>
    <t xml:space="preserve"> Installing improved insulation in your house will generate upfront costs, but will also reduce your energy bills for many years ahead. Imagine the cost of installing insulation reduced your energy bills by £50 per year. How much would you be willing to pay to install improved insulation?</t>
  </si>
  <si>
    <t xml:space="preserve"> Installing improved insulation in your house will generate upfront costs, but will also reduce your energy bills for many years ahead. Imagine the cost of installing insulation reduced your energy bills by £100 per year. How much would you be willing to pay to install improved insulation?</t>
  </si>
  <si>
    <t xml:space="preserve"> Installing improved insulation in your house will generate upfront costs, but will also reduce your energy bills for many years ahead. Imagine the cost of installing insulation reduced your energy bills by £250 per year. How much would you be willing to pay to install improved insulation?</t>
  </si>
  <si>
    <t xml:space="preserve"> Installing improved insulation in your house will generate upfront costs, but will also reduce your energy bills for many years ahead. Imagine the cost of installing insulation reduced your energy bills by £500 per year. How much would you be willing to pay to install improved insulation?</t>
  </si>
  <si>
    <t xml:space="preserve"> Installing improved insulation in your house will generate upfront costs, but will also reduce your energy bills for many years ahead. Imagine the cost of installing insulation reduced your energy bills by £1,000 per year. How much would you be willing to pay to install improved insulation?</t>
  </si>
  <si>
    <t>We should prioritise keeping the cost of heating homes low, even if it means contributing more to climate change</t>
  </si>
  <si>
    <t>We should prioritise reducing our contribution to climate change, even if it means the cost of heating homes increases</t>
  </si>
  <si>
    <t>Full Results</t>
  </si>
  <si>
    <t>Gaza</t>
  </si>
  <si>
    <t>Conflict</t>
  </si>
  <si>
    <t>Week</t>
  </si>
  <si>
    <t>Boats</t>
  </si>
  <si>
    <t>Living</t>
  </si>
  <si>
    <t>Around</t>
  </si>
  <si>
    <t>Particular</t>
  </si>
  <si>
    <t>Ceasefire</t>
  </si>
  <si>
    <t>Diddy</t>
  </si>
  <si>
    <t>Much</t>
  </si>
  <si>
    <t>Illegal</t>
  </si>
  <si>
    <t>East</t>
  </si>
  <si>
    <t>Easter</t>
  </si>
  <si>
    <t>City</t>
  </si>
  <si>
    <t>Anything</t>
  </si>
  <si>
    <t>Conflicts</t>
  </si>
  <si>
    <t>Strip</t>
  </si>
  <si>
    <t>Kates</t>
  </si>
  <si>
    <t>Collapsed</t>
  </si>
  <si>
    <t>Rising</t>
  </si>
  <si>
    <t>Immigration</t>
  </si>
  <si>
    <t>Middle</t>
  </si>
  <si>
    <t>Kate</t>
  </si>
  <si>
    <t>Man</t>
  </si>
  <si>
    <t>Cant</t>
  </si>
  <si>
    <t>Death</t>
  </si>
  <si>
    <t>Biden</t>
  </si>
  <si>
    <t>Lot</t>
  </si>
  <si>
    <t>Live</t>
  </si>
  <si>
    <t>Murders</t>
  </si>
  <si>
    <t>Rise</t>
  </si>
  <si>
    <t>Attacking</t>
  </si>
  <si>
    <t>Middleton</t>
  </si>
  <si>
    <t>Increase</t>
  </si>
  <si>
    <t>Water</t>
  </si>
  <si>
    <t>Changes</t>
  </si>
  <si>
    <t>Prices</t>
  </si>
  <si>
    <t>Mind</t>
  </si>
  <si>
    <t>Years</t>
  </si>
  <si>
    <t>Made</t>
  </si>
  <si>
    <t>Ukraine</t>
  </si>
  <si>
    <t>Convoy</t>
  </si>
  <si>
    <t>Russia</t>
  </si>
  <si>
    <t>Listen</t>
  </si>
  <si>
    <t>Possible</t>
  </si>
  <si>
    <t>Dead</t>
  </si>
  <si>
    <t>Heard</t>
  </si>
  <si>
    <t>Good</t>
  </si>
  <si>
    <t>Countries</t>
  </si>
  <si>
    <t>Stabbed</t>
  </si>
  <si>
    <t>War</t>
  </si>
  <si>
    <t>Israel</t>
  </si>
  <si>
    <t>Economy</t>
  </si>
  <si>
    <t>Unsure</t>
  </si>
  <si>
    <t>Sure</t>
  </si>
  <si>
    <t>Continued</t>
  </si>
  <si>
    <t>Family</t>
  </si>
  <si>
    <t>Parts</t>
  </si>
  <si>
    <t>Local</t>
  </si>
  <si>
    <t>Current</t>
  </si>
  <si>
    <t>Dont</t>
  </si>
  <si>
    <t>British</t>
  </si>
  <si>
    <t>Cancer</t>
  </si>
  <si>
    <t>Usa</t>
  </si>
  <si>
    <t>Recall</t>
  </si>
  <si>
    <t>Strike</t>
  </si>
  <si>
    <t>Royal</t>
  </si>
  <si>
    <t>Bills</t>
  </si>
  <si>
    <t>Someone</t>
  </si>
  <si>
    <t>Two</t>
  </si>
  <si>
    <t>Know</t>
  </si>
  <si>
    <t>Israeli</t>
  </si>
  <si>
    <t>Prince</t>
  </si>
  <si>
    <t>Murder</t>
  </si>
  <si>
    <t>Humanitarian</t>
  </si>
  <si>
    <t>Think</t>
  </si>
  <si>
    <t>England</t>
  </si>
  <si>
    <t>General</t>
  </si>
  <si>
    <t>Can</t>
  </si>
  <si>
    <t>End</t>
  </si>
  <si>
    <t>Aid</t>
  </si>
  <si>
    <t>Strikes</t>
  </si>
  <si>
    <t>Help</t>
  </si>
  <si>
    <t>Volunteers</t>
  </si>
  <si>
    <t>Crisis</t>
  </si>
  <si>
    <t>Hamas</t>
  </si>
  <si>
    <t>Forces</t>
  </si>
  <si>
    <t>Now</t>
  </si>
  <si>
    <t>United</t>
  </si>
  <si>
    <t>Global</t>
  </si>
  <si>
    <t>Innocent</t>
  </si>
  <si>
    <t>Attack</t>
  </si>
  <si>
    <t>Football</t>
  </si>
  <si>
    <t>Delivering</t>
  </si>
  <si>
    <t>Immigrants</t>
  </si>
  <si>
    <t>Levels</t>
  </si>
  <si>
    <t>Idf</t>
  </si>
  <si>
    <t>Year</t>
  </si>
  <si>
    <t>America</t>
  </si>
  <si>
    <t>Actually</t>
  </si>
  <si>
    <t>Killed</t>
  </si>
  <si>
    <t>Shooting</t>
  </si>
  <si>
    <t>Bombing</t>
  </si>
  <si>
    <t>Air</t>
  </si>
  <si>
    <t>Continuing</t>
  </si>
  <si>
    <t>Price</t>
  </si>
  <si>
    <t>Deaths</t>
  </si>
  <si>
    <t>Cut</t>
  </si>
  <si>
    <t>Found</t>
  </si>
  <si>
    <t>Workers</t>
  </si>
  <si>
    <t>Problems</t>
  </si>
  <si>
    <t>Food</t>
  </si>
  <si>
    <t>Getting</t>
  </si>
  <si>
    <t>International</t>
  </si>
  <si>
    <t>Russian</t>
  </si>
  <si>
    <t>Lack</t>
  </si>
  <si>
    <t>Boat</t>
  </si>
  <si>
    <t>See</t>
  </si>
  <si>
    <t>Moment</t>
  </si>
  <si>
    <t>News</t>
  </si>
  <si>
    <t>Change</t>
  </si>
  <si>
    <t>Kitchen</t>
  </si>
  <si>
    <t>Since</t>
  </si>
  <si>
    <t>Law</t>
  </si>
  <si>
    <t>Nhs</t>
  </si>
  <si>
    <t>One</t>
  </si>
  <si>
    <t>Making</t>
  </si>
  <si>
    <t>Military</t>
  </si>
  <si>
    <t>Impact</t>
  </si>
  <si>
    <t>Ongoing</t>
  </si>
  <si>
    <t>Climate</t>
  </si>
  <si>
    <t>Palestine</t>
  </si>
  <si>
    <t>Charity</t>
  </si>
  <si>
    <t>Scandal</t>
  </si>
  <si>
    <t>Tory</t>
  </si>
  <si>
    <t>Israelgaza</t>
  </si>
  <si>
    <t>Thames</t>
  </si>
  <si>
    <t>Long</t>
  </si>
  <si>
    <t>Take</t>
  </si>
  <si>
    <t>Sad</t>
  </si>
  <si>
    <t>Still</t>
  </si>
  <si>
    <t>World</t>
  </si>
  <si>
    <t>Genocide</t>
  </si>
  <si>
    <t>Attention</t>
  </si>
  <si>
    <t>Country</t>
  </si>
  <si>
    <t>April</t>
  </si>
  <si>
    <t>Eclipse</t>
  </si>
  <si>
    <t>Sunak</t>
  </si>
  <si>
    <t>Say</t>
  </si>
  <si>
    <t>None</t>
  </si>
  <si>
    <t>Diagnosis</t>
  </si>
  <si>
    <t>Targeting</t>
  </si>
  <si>
    <t>Ive</t>
  </si>
  <si>
    <t>Use</t>
  </si>
  <si>
    <t>Power</t>
  </si>
  <si>
    <t>Increasing</t>
  </si>
  <si>
    <t>Solar</t>
  </si>
  <si>
    <t>Near</t>
  </si>
  <si>
    <t>Stories</t>
  </si>
  <si>
    <t>National</t>
  </si>
  <si>
    <t>Flooding</t>
  </si>
  <si>
    <t>Depressing</t>
  </si>
  <si>
    <t>Paid</t>
  </si>
  <si>
    <t>Follow</t>
  </si>
  <si>
    <t>Reduction</t>
  </si>
  <si>
    <t>Make</t>
  </si>
  <si>
    <t>Home</t>
  </si>
  <si>
    <t>Three</t>
  </si>
  <si>
    <t>Israels</t>
  </si>
  <si>
    <t>Manchester</t>
  </si>
  <si>
    <t>Attacks</t>
  </si>
  <si>
    <t>Children</t>
  </si>
  <si>
    <t>Health</t>
  </si>
  <si>
    <t>Another</t>
  </si>
  <si>
    <t>Gazza</t>
  </si>
  <si>
    <t>Crashing</t>
  </si>
  <si>
    <t>Party</t>
  </si>
  <si>
    <t>Gazaisrael</t>
  </si>
  <si>
    <t>Get</t>
  </si>
  <si>
    <t>Bill</t>
  </si>
  <si>
    <t>Killing</t>
  </si>
  <si>
    <t>Back</t>
  </si>
  <si>
    <t>Middletons</t>
  </si>
  <si>
    <t>Numbers</t>
  </si>
  <si>
    <t>Happening</t>
  </si>
  <si>
    <t>Will</t>
  </si>
  <si>
    <t>Human</t>
  </si>
  <si>
    <t>Just</t>
  </si>
  <si>
    <t>Crime</t>
  </si>
  <si>
    <t>Election</t>
  </si>
  <si>
    <t>Time</t>
  </si>
  <si>
    <t>Coming</t>
  </si>
  <si>
    <t>House</t>
  </si>
  <si>
    <t>Phone</t>
  </si>
  <si>
    <t>Collapsing</t>
  </si>
  <si>
    <t>Day</t>
  </si>
  <si>
    <t>Bradford</t>
  </si>
  <si>
    <t>Media</t>
  </si>
  <si>
    <t>Hate</t>
  </si>
  <si>
    <t>Escalation</t>
  </si>
  <si>
    <t>Storm</t>
  </si>
  <si>
    <t>Yet</t>
  </si>
  <si>
    <t>Civilians</t>
  </si>
  <si>
    <t>Pay</t>
  </si>
  <si>
    <t>Fire</t>
  </si>
  <si>
    <t>Stabbing</t>
  </si>
  <si>
    <t>Need</t>
  </si>
  <si>
    <t>Going</t>
  </si>
  <si>
    <t>Winning</t>
  </si>
  <si>
    <t>Wars</t>
  </si>
  <si>
    <t>Palestinians</t>
  </si>
  <si>
    <t>Murdering</t>
  </si>
  <si>
    <t>Joe</t>
  </si>
  <si>
    <t>Keep</t>
  </si>
  <si>
    <t>Women</t>
  </si>
  <si>
    <t>Away</t>
  </si>
  <si>
    <t>Net</t>
  </si>
  <si>
    <t>Minimum</t>
  </si>
  <si>
    <t>Charles</t>
  </si>
  <si>
    <t>Baltimore</t>
  </si>
  <si>
    <t>Hit</t>
  </si>
  <si>
    <t>Hitting</t>
  </si>
  <si>
    <t>Caused</t>
  </si>
  <si>
    <t>Elections</t>
  </si>
  <si>
    <t>Kathleen</t>
  </si>
  <si>
    <t>Zero</t>
  </si>
  <si>
    <t>Wage</t>
  </si>
  <si>
    <t>King</t>
  </si>
  <si>
    <t>Bridge</t>
  </si>
  <si>
    <t>Energy</t>
  </si>
  <si>
    <t>Ship</t>
  </si>
  <si>
    <t>Defence</t>
  </si>
  <si>
    <t>Child</t>
  </si>
  <si>
    <t>Even</t>
  </si>
  <si>
    <t>Train</t>
  </si>
  <si>
    <t>Weather</t>
  </si>
  <si>
    <t>Earthquake</t>
  </si>
  <si>
    <t>Bad</t>
  </si>
  <si>
    <t>Havent</t>
  </si>
  <si>
    <t>Arms</t>
  </si>
  <si>
    <t>Idea</t>
  </si>
  <si>
    <t>Iran</t>
  </si>
  <si>
    <t>Seen</t>
  </si>
  <si>
    <t>Inflation</t>
  </si>
  <si>
    <t>Angela</t>
  </si>
  <si>
    <t>Government</t>
  </si>
  <si>
    <t>Taiwan</t>
  </si>
  <si>
    <t>Many</t>
  </si>
  <si>
    <t>Watched</t>
  </si>
  <si>
    <t>Really</t>
  </si>
  <si>
    <t>Governments</t>
  </si>
  <si>
    <t>Recent</t>
  </si>
  <si>
    <t>Probably</t>
  </si>
  <si>
    <t>Due</t>
  </si>
  <si>
    <t>Simpson</t>
  </si>
  <si>
    <t>Issue</t>
  </si>
  <si>
    <t>Remember</t>
  </si>
  <si>
    <t>People</t>
  </si>
  <si>
    <t>Worker</t>
  </si>
  <si>
    <t>Watch</t>
  </si>
  <si>
    <t>Trump</t>
  </si>
  <si>
    <t>Got</t>
  </si>
  <si>
    <t>Big</t>
  </si>
  <si>
    <t>Regarding</t>
  </si>
  <si>
    <t>Nothing</t>
  </si>
  <si>
    <t>Important</t>
  </si>
  <si>
    <t>Princess</t>
  </si>
  <si>
    <t>Issues</t>
  </si>
  <si>
    <t>Giving</t>
  </si>
  <si>
    <t>Mps</t>
  </si>
  <si>
    <t>High</t>
  </si>
  <si>
    <t>Palestinian</t>
  </si>
  <si>
    <t>Trying</t>
  </si>
  <si>
    <t>Office</t>
  </si>
  <si>
    <t>Last</t>
  </si>
  <si>
    <t>Collapse</t>
  </si>
  <si>
    <t>New</t>
  </si>
  <si>
    <t>Money</t>
  </si>
  <si>
    <t>Stop</t>
  </si>
  <si>
    <t>Read</t>
  </si>
  <si>
    <t>York</t>
  </si>
  <si>
    <t>Post</t>
  </si>
  <si>
    <t>Story</t>
  </si>
  <si>
    <t>Earthquakes</t>
  </si>
  <si>
    <t>Cost</t>
  </si>
  <si>
    <t>Situation</t>
  </si>
  <si>
    <t>Tax</t>
  </si>
  <si>
    <t>Isreal</t>
  </si>
  <si>
    <t>Didnt</t>
  </si>
  <si>
    <t>Suffering</t>
  </si>
  <si>
    <t>Public First Poll for British Gas (Net Zero Homes Index)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</si>
</sst>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164" fontId="8" fillId="0" borderId="0" xfId="0" applyNumberFormat="1" applyFont="1" applyAlignment="1">
      <alignment horizontal="center" vertical="center"/>
    </xf>
    <xf numFmtId="164" fontId="8" fillId="0" borderId="2" xfId="0" applyNumberFormat="1" applyFont="1" applyBorder="1" applyAlignment="1">
      <alignment horizontal="center" vertical="center"/>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theme" Target="theme/theme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8" sqref="F8"/>
    </sheetView>
  </sheetViews>
  <sheetFormatPr defaultColWidth="10.90625" defaultRowHeight="14.5" x14ac:dyDescent="0.35"/>
  <sheetData>
    <row r="7" spans="6:12" ht="40" customHeight="1" x14ac:dyDescent="0.35">
      <c r="F7" s="27" t="s">
        <v>1079</v>
      </c>
      <c r="G7" s="28"/>
      <c r="H7" s="28"/>
      <c r="I7" s="28"/>
      <c r="J7" s="28"/>
      <c r="K7" s="28"/>
      <c r="L7" s="28"/>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4016</v>
      </c>
    </row>
    <row r="14" spans="6:12" ht="18.5" x14ac:dyDescent="0.45">
      <c r="F14" s="2"/>
    </row>
    <row r="15" spans="6:12" ht="18.5" x14ac:dyDescent="0.45">
      <c r="F15" s="2"/>
    </row>
    <row r="16" spans="6:12" ht="18.5" x14ac:dyDescent="0.45">
      <c r="F16" s="2" t="s">
        <v>7</v>
      </c>
    </row>
    <row r="17" spans="6:13" ht="50" customHeight="1" x14ac:dyDescent="0.35">
      <c r="F17" s="29" t="s">
        <v>8</v>
      </c>
      <c r="G17" s="28"/>
      <c r="H17" s="28"/>
      <c r="I17" s="28"/>
      <c r="J17" s="28"/>
      <c r="K17" s="28"/>
      <c r="L17" s="28"/>
      <c r="M17" s="28"/>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7"/>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do you think are the most important issues facing the country at this time? Please select up to three")</f>
        <v>Which do you think are the most important issues facing the country at this time? Please select up to three</v>
      </c>
      <c r="E9" s="14" t="str">
        <f>HYPERLINK("#'Full Results'!A11", "11")</f>
        <v>11</v>
      </c>
      <c r="F9" t="s">
        <v>97</v>
      </c>
    </row>
    <row r="10" spans="3:6" x14ac:dyDescent="0.35">
      <c r="C10">
        <v>2</v>
      </c>
      <c r="D10" s="8" t="str">
        <f>HYPERLINK("#'Table 2'!A1", "Thinking about your own financial circumstances, if you were to earn a windfall of £500, what would you consider spending this money on, if anything? Please select all that apply.")</f>
        <v>Thinking about your own financial circumstances, if you were to earn a windfall of £500, what would you consider spending this money on, if anything? Please select all that apply.</v>
      </c>
      <c r="E10" s="14" t="str">
        <f>HYPERLINK("#'Full Results'!A30", "30")</f>
        <v>30</v>
      </c>
      <c r="F10" t="s">
        <v>97</v>
      </c>
    </row>
    <row r="11" spans="3:6" x14ac:dyDescent="0.35">
      <c r="C11">
        <v>3</v>
      </c>
      <c r="D11" s="8" t="str">
        <f>HYPERLINK("#'Table 3'!A1", "Thinking about your own financial circumstances, if you were to earn a windfall of £1,000, what would you consider spending this money on, if anything? Please select all that apply.")</f>
        <v>Thinking about your own financial circumstances, if you were to earn a windfall of £1,000, what would you consider spending this money on, if anything? Please select all that apply.</v>
      </c>
      <c r="E11" s="14" t="str">
        <f>HYPERLINK("#'Full Results'!A49", "49")</f>
        <v>49</v>
      </c>
      <c r="F11" t="s">
        <v>97</v>
      </c>
    </row>
    <row r="12" spans="3:6" x14ac:dyDescent="0.35">
      <c r="C12">
        <v>4</v>
      </c>
      <c r="D12" s="8" t="str">
        <f>HYPERLINK("#'Table 4'!A1", "Thinking about your own financial circumstances, if you were to earn a windfall of £2,000, what would you consider spending this money on, if anything? Please select all that apply.")</f>
        <v>Thinking about your own financial circumstances, if you were to earn a windfall of £2,000, what would you consider spending this money on, if anything? Please select all that apply.</v>
      </c>
      <c r="E12" s="14" t="str">
        <f>HYPERLINK("#'Full Results'!A68", "68")</f>
        <v>68</v>
      </c>
      <c r="F12" t="s">
        <v>97</v>
      </c>
    </row>
    <row r="13" spans="3:6" x14ac:dyDescent="0.35">
      <c r="C13">
        <v>5</v>
      </c>
      <c r="D13" s="8" t="str">
        <f>HYPERLINK("#'Table 5'!A1", "Thinking about your own financial circumstances, if you were to earn a windfall of £5,000, what would you consider spending this money on, if anything? Please select all that apply.")</f>
        <v>Thinking about your own financial circumstances, if you were to earn a windfall of £5,000, what would you consider spending this money on, if anything? Please select all that apply.</v>
      </c>
      <c r="E13" s="14" t="str">
        <f>HYPERLINK("#'Full Results'!A87", "87")</f>
        <v>87</v>
      </c>
      <c r="F13" t="s">
        <v>97</v>
      </c>
    </row>
    <row r="14" spans="3:6" x14ac:dyDescent="0.35">
      <c r="C14">
        <v>6</v>
      </c>
      <c r="D14" s="8" t="str">
        <f>HYPERLINK("#'Table 6'!A1", "Thinking about your own financial circumstances, if you were to earn a windfall of £10,000, what would you consider spending this money on, if anything? Please select all that apply.")</f>
        <v>Thinking about your own financial circumstances, if you were to earn a windfall of £10,000, what would you consider spending this money on, if anything? Please select all that apply.</v>
      </c>
      <c r="E14" s="14" t="str">
        <f>HYPERLINK("#'Full Results'!A105", "105")</f>
        <v>105</v>
      </c>
      <c r="F14" t="s">
        <v>97</v>
      </c>
    </row>
    <row r="15" spans="3:6" x14ac:dyDescent="0.35">
      <c r="C15">
        <v>7</v>
      </c>
      <c r="D15" s="8" t="str">
        <f>HYPERLINK("#'Table 7'!A1", "Imagine you were provided with a windfall of £10,000 that you were required to spend on improving your home's energy efficiency/independence. Which, if any, of the following would you spend this on? Please select all that apply.")</f>
        <v>Imagine you were provided with a windfall of £10,000 that you were required to spend on improving your home's energy efficiency/independence. Which, if any, of the following would you spend this on? Please select all that apply.</v>
      </c>
      <c r="E15" s="14" t="str">
        <f>HYPERLINK("#'Full Results'!A124", "124")</f>
        <v>124</v>
      </c>
      <c r="F15" t="s">
        <v>127</v>
      </c>
    </row>
    <row r="16" spans="3:6" x14ac:dyDescent="0.35">
      <c r="C16">
        <v>8</v>
      </c>
      <c r="D16" s="8" t="str">
        <f>HYPERLINK("#'Table 8'!A1", " Which of the following comes closest to your view?")</f>
        <v xml:space="preserve"> Which of the following comes closest to your view?</v>
      </c>
      <c r="E16" s="14" t="str">
        <f>HYPERLINK("#'Full Results'!A136", "136")</f>
        <v>136</v>
      </c>
      <c r="F16" t="s">
        <v>97</v>
      </c>
    </row>
    <row r="17" spans="3:6" x14ac:dyDescent="0.35">
      <c r="C17">
        <v>9</v>
      </c>
      <c r="D17" s="8" t="str">
        <f>HYPERLINK("#'Table 9'!A1", " Which of the following is closest to your view on climate change?")</f>
        <v xml:space="preserve"> Which of the following is closest to your view on climate change?</v>
      </c>
      <c r="E17" s="14" t="str">
        <f>HYPERLINK("#'Full Results'!A143", "143")</f>
        <v>143</v>
      </c>
      <c r="F17" t="s">
        <v>137</v>
      </c>
    </row>
    <row r="18" spans="3:6" x14ac:dyDescent="0.35">
      <c r="C18">
        <v>10</v>
      </c>
      <c r="D18" s="8" t="str">
        <f>HYPERLINK("#'Table 10'!A1", " How seriously do you take the issue of climate change?")</f>
        <v xml:space="preserve"> How seriously do you take the issue of climate change?</v>
      </c>
      <c r="E18" s="14" t="str">
        <f>HYPERLINK("#'Full Results'!A151", "151")</f>
        <v>151</v>
      </c>
      <c r="F18" t="s">
        <v>97</v>
      </c>
    </row>
    <row r="19" spans="3:6" x14ac:dyDescent="0.35">
      <c r="C19">
        <v>11</v>
      </c>
      <c r="D19" s="8" t="str">
        <f>HYPERLINK("#'Table 11'!A1", " In the past few years, have you become more or less optimistic about our ability to respond to climate change?")</f>
        <v xml:space="preserve"> In the past few years, have you become more or less optimistic about our ability to respond to climate change?</v>
      </c>
      <c r="E19" s="14" t="str">
        <f>HYPERLINK("#'Full Results'!A160", "160")</f>
        <v>160</v>
      </c>
      <c r="F19" t="s">
        <v>97</v>
      </c>
    </row>
    <row r="20" spans="3:6" x14ac:dyDescent="0.35">
      <c r="C20">
        <v>12</v>
      </c>
      <c r="D20" s="8" t="str">
        <f>HYPERLINK("#'Table 12'!A1", "  How familiar are you with the Government’s “Net Zero” target?")</f>
        <v xml:space="preserve">  How familiar are you with the Government’s “Net Zero” target?</v>
      </c>
      <c r="E20" s="14" t="str">
        <f>HYPERLINK("#'Full Results'!A166", "166")</f>
        <v>166</v>
      </c>
      <c r="F20" t="s">
        <v>97</v>
      </c>
    </row>
    <row r="21" spans="3:6" x14ac:dyDescent="0.35">
      <c r="C21">
        <v>13</v>
      </c>
      <c r="D21" s="8" t="str">
        <f>HYPERLINK("#'Table 13'!A1", " Which, if any, of the following do you think is the correct way of defining the government’s “Net Zero” target? Select only ONE.")</f>
        <v xml:space="preserve"> Which, if any, of the following do you think is the correct way of defining the government’s “Net Zero” target? Select only ONE.</v>
      </c>
      <c r="E21" s="14" t="str">
        <f>HYPERLINK("#'Full Results'!A173", "173")</f>
        <v>173</v>
      </c>
      <c r="F21" t="s">
        <v>160</v>
      </c>
    </row>
    <row r="22" spans="3:6" x14ac:dyDescent="0.35">
      <c r="C22">
        <v>14</v>
      </c>
      <c r="D22" s="8" t="str">
        <f>HYPERLINK("#'Table 14'!A1", " The government has set a target to reduce the UK's net emissions of gases that cause climate change to zero by 2050. This means that any emissions the UK releases will be matched by emissions absorbed, such as by trees or through carbon capture ...")</f>
        <v xml:space="preserve"> The government has set a target to reduce the UK's net emissions of gases that cause climate change to zero by 2050. This means that any emissions the UK releases will be matched by emissions absorbed, such as by trees or through carbon capture ...</v>
      </c>
      <c r="E22" s="14" t="str">
        <f>HYPERLINK("#'Full Results'!A184", "184")</f>
        <v>184</v>
      </c>
      <c r="F22" t="s">
        <v>97</v>
      </c>
    </row>
    <row r="23" spans="3:6" x14ac:dyDescent="0.35">
      <c r="C23">
        <v>15</v>
      </c>
      <c r="D23" s="8" t="str">
        <f>HYPERLINK("#'Table 15'!A1", " How likely do you think it is that the government will cut the UK's climate change emissions to net zero by 2050?")</f>
        <v xml:space="preserve"> How likely do you think it is that the government will cut the UK's climate change emissions to net zero by 2050?</v>
      </c>
      <c r="E23" s="14" t="str">
        <f>HYPERLINK("#'Full Results'!A196", "196")</f>
        <v>196</v>
      </c>
      <c r="F23" t="s">
        <v>97</v>
      </c>
    </row>
    <row r="24" spans="3:6" x14ac:dyDescent="0.35">
      <c r="C24">
        <v>16</v>
      </c>
      <c r="D24" s="8" t="str">
        <f>HYPERLINK("#'Table 16'!A1", " You said you were not confident that the UK will be net zero by 2050. When do you think the UK will be net zero?")</f>
        <v xml:space="preserve"> You said you were not confident that the UK will be net zero by 2050. When do you think the UK will be net zero?</v>
      </c>
      <c r="E24" s="14" t="str">
        <f>HYPERLINK("#'Full Results'!A204", "204")</f>
        <v>204</v>
      </c>
      <c r="F24" t="s">
        <v>185</v>
      </c>
    </row>
    <row r="25" spans="3:6" x14ac:dyDescent="0.35">
      <c r="C25">
        <v>17</v>
      </c>
      <c r="D25" s="8" t="str">
        <f>HYPERLINK("#'Table 17'!A1", "Grid Summary: Below are some of the main low-emission energy sources that the UK could invest in. Would you support or oppose the UK building more of the following energy sources?")</f>
        <v>Grid Summary: Below are some of the main low-emission energy sources that the UK could invest in. Would you support or oppose the UK building more of the following energy sources?</v>
      </c>
      <c r="E25" s="7"/>
      <c r="F25" t="s">
        <v>97</v>
      </c>
    </row>
    <row r="26" spans="3:6" x14ac:dyDescent="0.35">
      <c r="C26">
        <v>18</v>
      </c>
      <c r="D26" s="8" t="str">
        <f>HYPERLINK("#'Table 18'!A1", "Below are some of the main low-emission energy sources that the UK could invest in. Would you support or oppose the UK building more of the following energy sources?: Solar power")</f>
        <v>Below are some of the main low-emission energy sources that the UK could invest in. Would you support or oppose the UK building more of the following energy sources?: Solar power</v>
      </c>
      <c r="E26" s="14" t="str">
        <f>HYPERLINK("#'Full Results'!A217", "217")</f>
        <v>217</v>
      </c>
      <c r="F26" t="s">
        <v>97</v>
      </c>
    </row>
    <row r="27" spans="3:6" x14ac:dyDescent="0.35">
      <c r="C27">
        <v>19</v>
      </c>
      <c r="D27" s="8" t="str">
        <f>HYPERLINK("#'Table 19'!A1", "Below are some of the main low-emission energy sources that the UK could invest in. Would you support or oppose the UK building more of the following energy sources?: Onshore wind (wind farms on land)")</f>
        <v>Below are some of the main low-emission energy sources that the UK could invest in. Would you support or oppose the UK building more of the following energy sources?: Onshore wind (wind farms on land)</v>
      </c>
      <c r="E27" s="14" t="str">
        <f>HYPERLINK("#'Full Results'!A229", "229")</f>
        <v>229</v>
      </c>
      <c r="F27" t="s">
        <v>97</v>
      </c>
    </row>
    <row r="28" spans="3:6" x14ac:dyDescent="0.35">
      <c r="C28">
        <v>20</v>
      </c>
      <c r="D28" s="8" t="str">
        <f>HYPERLINK("#'Table 20'!A1", "Below are some of the main low-emission energy sources that the UK could invest in. Would you support or oppose the UK building more of the following energy sources?: Offshore wind (wind farms in the sea)")</f>
        <v>Below are some of the main low-emission energy sources that the UK could invest in. Would you support or oppose the UK building more of the following energy sources?: Offshore wind (wind farms in the sea)</v>
      </c>
      <c r="E28" s="14" t="str">
        <f>HYPERLINK("#'Full Results'!A241", "241")</f>
        <v>241</v>
      </c>
      <c r="F28" t="s">
        <v>97</v>
      </c>
    </row>
    <row r="29" spans="3:6" x14ac:dyDescent="0.35">
      <c r="C29">
        <v>21</v>
      </c>
      <c r="D29" s="8" t="str">
        <f>HYPERLINK("#'Table 21'!A1", "Below are some of the main low-emission energy sources that the UK could invest in. Would you support or oppose the UK building more of the following energy sources?: Nuclear power")</f>
        <v>Below are some of the main low-emission energy sources that the UK could invest in. Would you support or oppose the UK building more of the following energy sources?: Nuclear power</v>
      </c>
      <c r="E29" s="14" t="str">
        <f>HYPERLINK("#'Full Results'!A253", "253")</f>
        <v>253</v>
      </c>
      <c r="F29" t="s">
        <v>97</v>
      </c>
    </row>
    <row r="30" spans="3:6" x14ac:dyDescent="0.35">
      <c r="C30">
        <v>22</v>
      </c>
      <c r="D30" s="8" t="str">
        <f>HYPERLINK("#'Table 22'!A1", "Below are some of the main low-emission energy sources that the UK could invest in. Would you support or oppose the UK building more of the following energy sources?: Hydro power")</f>
        <v>Below are some of the main low-emission energy sources that the UK could invest in. Would you support or oppose the UK building more of the following energy sources?: Hydro power</v>
      </c>
      <c r="E30" s="14" t="str">
        <f>HYPERLINK("#'Full Results'!A265", "265")</f>
        <v>265</v>
      </c>
      <c r="F30" t="s">
        <v>97</v>
      </c>
    </row>
    <row r="31" spans="3:6" x14ac:dyDescent="0.35">
      <c r="C31">
        <v>23</v>
      </c>
      <c r="D31" s="8" t="str">
        <f>HYPERLINK("#'Table 23'!A1", "You said you would oppose more investment in solar power. Why do you oppose this? Please select up to three.")</f>
        <v>You said you would oppose more investment in solar power. Why do you oppose this? Please select up to three.</v>
      </c>
      <c r="E31" s="14" t="str">
        <f>HYPERLINK("#'Full Results'!A277", "277")</f>
        <v>277</v>
      </c>
      <c r="F31" t="s">
        <v>209</v>
      </c>
    </row>
    <row r="32" spans="3:6" x14ac:dyDescent="0.35">
      <c r="C32">
        <v>24</v>
      </c>
      <c r="D32" s="8" t="str">
        <f>HYPERLINK("#'Table 24'!A1", "You said you would oppose more investment in onshore wind power (wind farms on land). Why do you oppose this? Please select up to three.")</f>
        <v>You said you would oppose more investment in onshore wind power (wind farms on land). Why do you oppose this? Please select up to three.</v>
      </c>
      <c r="E32" s="14" t="str">
        <f>HYPERLINK("#'Full Results'!A290", "290")</f>
        <v>290</v>
      </c>
      <c r="F32" t="s">
        <v>211</v>
      </c>
    </row>
    <row r="33" spans="3:6" x14ac:dyDescent="0.35">
      <c r="C33">
        <v>25</v>
      </c>
      <c r="D33" s="8" t="str">
        <f>HYPERLINK("#'Table 25'!A1", "You said you would oppose more investment in offshore wind power (wind farms in the sea). Why do you oppose this? Please select up to three.")</f>
        <v>You said you would oppose more investment in offshore wind power (wind farms in the sea). Why do you oppose this? Please select up to three.</v>
      </c>
      <c r="E33" s="14" t="str">
        <f>HYPERLINK("#'Full Results'!A304", "304")</f>
        <v>304</v>
      </c>
      <c r="F33" t="s">
        <v>213</v>
      </c>
    </row>
    <row r="34" spans="3:6" x14ac:dyDescent="0.35">
      <c r="C34">
        <v>26</v>
      </c>
      <c r="D34" s="8" t="str">
        <f>HYPERLINK("#'Table 26'!A1", "You said you would oppose more investment in nuclear power. Why do you oppose this? Please select up to three.")</f>
        <v>You said you would oppose more investment in nuclear power. Why do you oppose this? Please select up to three.</v>
      </c>
      <c r="E34" s="14" t="str">
        <f>HYPERLINK("#'Full Results'!A318", "318")</f>
        <v>318</v>
      </c>
      <c r="F34" t="s">
        <v>215</v>
      </c>
    </row>
    <row r="35" spans="3:6" x14ac:dyDescent="0.35">
      <c r="C35">
        <v>27</v>
      </c>
      <c r="D35" s="8" t="str">
        <f>HYPERLINK("#'Table 27'!A1", "You said you would oppose more investment in hydro power. Why do you oppose this? Please select up to three.")</f>
        <v>You said you would oppose more investment in hydro power. Why do you oppose this? Please select up to three.</v>
      </c>
      <c r="E35" s="14" t="str">
        <f>HYPERLINK("#'Full Results'!A332", "332")</f>
        <v>332</v>
      </c>
      <c r="F35" t="s">
        <v>217</v>
      </c>
    </row>
    <row r="36" spans="3:6" x14ac:dyDescent="0.35">
      <c r="C36">
        <v>28</v>
      </c>
      <c r="D36" s="8" t="str">
        <f>HYPERLINK("#'Table 28'!A1", " Which of the following comes closest to your view?")</f>
        <v xml:space="preserve"> Which of the following comes closest to your view?</v>
      </c>
      <c r="E36" s="14" t="str">
        <f>HYPERLINK("#'Full Results'!A346", "346")</f>
        <v>346</v>
      </c>
      <c r="F36" t="s">
        <v>221</v>
      </c>
    </row>
    <row r="37" spans="3:6" x14ac:dyDescent="0.35">
      <c r="C37">
        <v>29</v>
      </c>
      <c r="D37" s="8" t="str">
        <f>HYPERLINK("#'Table 29'!A1", "Grid Summary: Do you think that taking action to tackle climate change in the UK would have a positive or negative impact on the following?")</f>
        <v>Grid Summary: Do you think that taking action to tackle climate change in the UK would have a positive or negative impact on the following?</v>
      </c>
      <c r="E37" s="7"/>
      <c r="F37" t="s">
        <v>97</v>
      </c>
    </row>
    <row r="38" spans="3:6" x14ac:dyDescent="0.35">
      <c r="C38">
        <v>30</v>
      </c>
      <c r="D38" s="8" t="str">
        <f>HYPERLINK("#'Table 30'!A1", "Do you think that taking action to tackle climate change in the UK would have a positive or negative impact on the following?: The strength of the UK economy")</f>
        <v>Do you think that taking action to tackle climate change in the UK would have a positive or negative impact on the following?: The strength of the UK economy</v>
      </c>
      <c r="E38" s="14" t="str">
        <f>HYPERLINK("#'Full Results'!A353", "353")</f>
        <v>353</v>
      </c>
      <c r="F38" t="s">
        <v>97</v>
      </c>
    </row>
    <row r="39" spans="3:6" x14ac:dyDescent="0.35">
      <c r="C39">
        <v>31</v>
      </c>
      <c r="D39" s="8" t="str">
        <f>HYPERLINK("#'Table 31'!A1", "Do you think that taking action to tackle climate change in the UK would have a positive or negative impact on the following?: People in the UK’s health")</f>
        <v>Do you think that taking action to tackle climate change in the UK would have a positive or negative impact on the following?: People in the UK’s health</v>
      </c>
      <c r="E39" s="14" t="str">
        <f>HYPERLINK("#'Full Results'!A362", "362")</f>
        <v>362</v>
      </c>
      <c r="F39" t="s">
        <v>97</v>
      </c>
    </row>
    <row r="40" spans="3:6" x14ac:dyDescent="0.35">
      <c r="C40">
        <v>32</v>
      </c>
      <c r="D40" s="8" t="str">
        <f>HYPERLINK("#'Table 32'!A1", "Do you think that taking action to tackle climate change in the UK would have a positive or negative impact on the following?: The UK’s reputation internationally")</f>
        <v>Do you think that taking action to tackle climate change in the UK would have a positive or negative impact on the following?: The UK’s reputation internationally</v>
      </c>
      <c r="E40" s="14" t="str">
        <f>HYPERLINK("#'Full Results'!A371", "371")</f>
        <v>371</v>
      </c>
      <c r="F40" t="s">
        <v>97</v>
      </c>
    </row>
    <row r="41" spans="3:6" x14ac:dyDescent="0.35">
      <c r="C41">
        <v>33</v>
      </c>
      <c r="D41" s="8" t="str">
        <f>HYPERLINK("#'Table 33'!A1", "Do you think that taking action to tackle climate change in the UK would have a positive or negative impact on the following?: My family’s health")</f>
        <v>Do you think that taking action to tackle climate change in the UK would have a positive or negative impact on the following?: My family’s health</v>
      </c>
      <c r="E41" s="14" t="str">
        <f>HYPERLINK("#'Full Results'!A380", "380")</f>
        <v>380</v>
      </c>
      <c r="F41" t="s">
        <v>97</v>
      </c>
    </row>
    <row r="42" spans="3:6" x14ac:dyDescent="0.35">
      <c r="C42">
        <v>34</v>
      </c>
      <c r="D42" s="8" t="str">
        <f>HYPERLINK("#'Table 34'!A1", "Do you think that taking action to tackle climate change in the UK would have a positive or negative impact on the following?: My own quality of life")</f>
        <v>Do you think that taking action to tackle climate change in the UK would have a positive or negative impact on the following?: My own quality of life</v>
      </c>
      <c r="E42" s="14" t="str">
        <f>HYPERLINK("#'Full Results'!A389", "389")</f>
        <v>389</v>
      </c>
      <c r="F42" t="s">
        <v>97</v>
      </c>
    </row>
    <row r="43" spans="3:6" x14ac:dyDescent="0.35">
      <c r="C43">
        <v>35</v>
      </c>
      <c r="D43" s="8" t="str">
        <f>HYPERLINK("#'Table 35'!A1", "Grid Summary: Do you agree or disagree with the following?")</f>
        <v>Grid Summary: Do you agree or disagree with the following?</v>
      </c>
      <c r="E43" s="7"/>
      <c r="F43" t="s">
        <v>253</v>
      </c>
    </row>
    <row r="44" spans="3:6" x14ac:dyDescent="0.35">
      <c r="C44">
        <v>36</v>
      </c>
      <c r="D44" s="8" t="str">
        <f>HYPERLINK("#'Table 36'!A1", "Do you agree or disagree with the following?: Actions which I personally take to help the environment will not have any impact")</f>
        <v>Do you agree or disagree with the following?: Actions which I personally take to help the environment will not have any impact</v>
      </c>
      <c r="E44" s="14" t="str">
        <f>HYPERLINK("#'Full Results'!A398", "398")</f>
        <v>398</v>
      </c>
      <c r="F44" t="s">
        <v>253</v>
      </c>
    </row>
    <row r="45" spans="3:6" x14ac:dyDescent="0.35">
      <c r="C45">
        <v>37</v>
      </c>
      <c r="D45" s="8" t="str">
        <f>HYPERLINK("#'Table 37'!A1", "Do you agree or disagree with the following?: To tackle climate change, we need to radically change the way we live our lives")</f>
        <v>Do you agree or disagree with the following?: To tackle climate change, we need to radically change the way we live our lives</v>
      </c>
      <c r="E45" s="14" t="str">
        <f>HYPERLINK("#'Full Results'!A410", "410")</f>
        <v>410</v>
      </c>
      <c r="F45" t="s">
        <v>253</v>
      </c>
    </row>
    <row r="46" spans="3:6" x14ac:dyDescent="0.35">
      <c r="C46">
        <v>38</v>
      </c>
      <c r="D46" s="8" t="str">
        <f>HYPERLINK("#'Table 38'!A1", "Do you agree or disagree with the following?: I have personally seen the damage which people are doing to the environment")</f>
        <v>Do you agree or disagree with the following?: I have personally seen the damage which people are doing to the environment</v>
      </c>
      <c r="E46" s="14" t="str">
        <f>HYPERLINK("#'Full Results'!A422", "422")</f>
        <v>422</v>
      </c>
      <c r="F46" t="s">
        <v>253</v>
      </c>
    </row>
    <row r="47" spans="3:6" x14ac:dyDescent="0.35">
      <c r="C47">
        <v>39</v>
      </c>
      <c r="D47" s="8" t="str">
        <f>HYPERLINK("#'Table 39'!A1", "Do you agree or disagree with the following?: My home has been damaged by climate change already")</f>
        <v>Do you agree or disagree with the following?: My home has been damaged by climate change already</v>
      </c>
      <c r="E47" s="14" t="str">
        <f>HYPERLINK("#'Full Results'!A434", "434")</f>
        <v>434</v>
      </c>
      <c r="F47" t="s">
        <v>253</v>
      </c>
    </row>
    <row r="48" spans="3:6" x14ac:dyDescent="0.35">
      <c r="C48">
        <v>40</v>
      </c>
      <c r="D48" s="8" t="str">
        <f>HYPERLINK("#'Table 40'!A1", "Do you agree or disagree with the following?: My home is at risk of being damaged by climate change")</f>
        <v>Do you agree or disagree with the following?: My home is at risk of being damaged by climate change</v>
      </c>
      <c r="E48" s="14" t="str">
        <f>HYPERLINK("#'Full Results'!A446", "446")</f>
        <v>446</v>
      </c>
      <c r="F48" t="s">
        <v>253</v>
      </c>
    </row>
    <row r="49" spans="3:6" x14ac:dyDescent="0.35">
      <c r="C49">
        <v>41</v>
      </c>
      <c r="D49" s="8" t="str">
        <f>HYPERLINK("#'Table 41'!A1", "Do you agree or disagree with the following?: There is nothing the UK can do to stop climate change")</f>
        <v>Do you agree or disagree with the following?: There is nothing the UK can do to stop climate change</v>
      </c>
      <c r="E49" s="14" t="str">
        <f>HYPERLINK("#'Full Results'!A458", "458")</f>
        <v>458</v>
      </c>
      <c r="F49" t="s">
        <v>253</v>
      </c>
    </row>
    <row r="50" spans="3:6" x14ac:dyDescent="0.35">
      <c r="C50">
        <v>42</v>
      </c>
      <c r="D50" s="8" t="str">
        <f>HYPERLINK("#'Table 42'!A1", "Do you agree or disagree with the following?: Climate change is one of the most pressing issues right now")</f>
        <v>Do you agree or disagree with the following?: Climate change is one of the most pressing issues right now</v>
      </c>
      <c r="E50" s="14" t="str">
        <f>HYPERLINK("#'Full Results'!A470", "470")</f>
        <v>470</v>
      </c>
      <c r="F50" t="s">
        <v>253</v>
      </c>
    </row>
    <row r="51" spans="3:6" x14ac:dyDescent="0.35">
      <c r="C51">
        <v>43</v>
      </c>
      <c r="D51" s="8" t="str">
        <f>HYPERLINK("#'Table 43'!A1", "Grid Summary: Do you agree or disagree with the following?")</f>
        <v>Grid Summary: Do you agree or disagree with the following?</v>
      </c>
      <c r="E51" s="7"/>
      <c r="F51" t="s">
        <v>253</v>
      </c>
    </row>
    <row r="52" spans="3:6" x14ac:dyDescent="0.35">
      <c r="C52">
        <v>44</v>
      </c>
      <c r="D52" s="8" t="str">
        <f>HYPERLINK("#'Table 44'!A1", "Do you agree or disagree with the following?: My town has been made worse as a result of climate change")</f>
        <v>Do you agree or disagree with the following?: My town has been made worse as a result of climate change</v>
      </c>
      <c r="E52" s="14" t="str">
        <f>HYPERLINK("#'Full Results'!A482", "482")</f>
        <v>482</v>
      </c>
      <c r="F52" t="s">
        <v>253</v>
      </c>
    </row>
    <row r="53" spans="3:6" x14ac:dyDescent="0.35">
      <c r="C53">
        <v>45</v>
      </c>
      <c r="D53" s="8" t="str">
        <f>HYPERLINK("#'Table 45'!A1", "Do you agree or disagree with the following?: Making changes to reduce our impact on the environment will be too expensive")</f>
        <v>Do you agree or disagree with the following?: Making changes to reduce our impact on the environment will be too expensive</v>
      </c>
      <c r="E53" s="14" t="str">
        <f>HYPERLINK("#'Full Results'!A494", "494")</f>
        <v>494</v>
      </c>
      <c r="F53" t="s">
        <v>253</v>
      </c>
    </row>
    <row r="54" spans="3:6" x14ac:dyDescent="0.35">
      <c r="C54">
        <v>46</v>
      </c>
      <c r="D54" s="8" t="str">
        <f>HYPERLINK("#'Table 46'!A1", "Do you agree or disagree with the following?: Most people in the UK do not care about the damage they do to the environment")</f>
        <v>Do you agree or disagree with the following?: Most people in the UK do not care about the damage they do to the environment</v>
      </c>
      <c r="E54" s="14" t="str">
        <f>HYPERLINK("#'Full Results'!A506", "506")</f>
        <v>506</v>
      </c>
      <c r="F54" t="s">
        <v>253</v>
      </c>
    </row>
    <row r="55" spans="3:6" x14ac:dyDescent="0.35">
      <c r="C55">
        <v>47</v>
      </c>
      <c r="D55" s="8" t="str">
        <f>HYPERLINK("#'Table 47'!A1", "Do you agree or disagree with the following?: I am not sure what the government’s plan is in relation to climate change")</f>
        <v>Do you agree or disagree with the following?: I am not sure what the government’s plan is in relation to climate change</v>
      </c>
      <c r="E55" s="14" t="str">
        <f>HYPERLINK("#'Full Results'!A518", "518")</f>
        <v>518</v>
      </c>
      <c r="F55" t="s">
        <v>253</v>
      </c>
    </row>
    <row r="56" spans="3:6" x14ac:dyDescent="0.35">
      <c r="C56">
        <v>48</v>
      </c>
      <c r="D56" s="8" t="str">
        <f>HYPERLINK("#'Table 48'!A1", "Do you agree or disagree with the following?: The current government is not really committed to the Net Zero target")</f>
        <v>Do you agree or disagree with the following?: The current government is not really committed to the Net Zero target</v>
      </c>
      <c r="E56" s="14" t="str">
        <f>HYPERLINK("#'Full Results'!A530", "530")</f>
        <v>530</v>
      </c>
      <c r="F56" t="s">
        <v>253</v>
      </c>
    </row>
    <row r="57" spans="3:6" x14ac:dyDescent="0.35">
      <c r="C57">
        <v>49</v>
      </c>
      <c r="D57" s="8" t="str">
        <f>HYPERLINK("#'Table 49'!A1", "Do you agree or disagree with the following?: I do not know whether the UK’s Net Zero targets will stay the same or change in the next few years")</f>
        <v>Do you agree or disagree with the following?: I do not know whether the UK’s Net Zero targets will stay the same or change in the next few years</v>
      </c>
      <c r="E57" s="14" t="str">
        <f>HYPERLINK("#'Full Results'!A542", "542")</f>
        <v>542</v>
      </c>
      <c r="F57" t="s">
        <v>253</v>
      </c>
    </row>
    <row r="58" spans="3:6" x14ac:dyDescent="0.35">
      <c r="C58">
        <v>50</v>
      </c>
      <c r="D58" s="8" t="str">
        <f>HYPERLINK("#'Table 50'!A1", " Do you think the government’s policies to help the UK reach its Net Zero target are understandable or not understandable?")</f>
        <v xml:space="preserve"> Do you think the government’s policies to help the UK reach its Net Zero target are understandable or not understandable?</v>
      </c>
      <c r="E58" s="14" t="str">
        <f>HYPERLINK("#'Full Results'!A554", "554")</f>
        <v>554</v>
      </c>
      <c r="F58" t="s">
        <v>97</v>
      </c>
    </row>
    <row r="59" spans="3:6" x14ac:dyDescent="0.35">
      <c r="C59">
        <v>51</v>
      </c>
      <c r="D59" s="8" t="str">
        <f>HYPERLINK("#'Table 51'!A1", " Do you think the Labour Party’s policies to help the UK reach its Net Zero target are understandable or not understandable?")</f>
        <v xml:space="preserve"> Do you think the Labour Party’s policies to help the UK reach its Net Zero target are understandable or not understandable?</v>
      </c>
      <c r="E59" s="14" t="str">
        <f>HYPERLINK("#'Full Results'!A562", "562")</f>
        <v>562</v>
      </c>
      <c r="F59" t="s">
        <v>97</v>
      </c>
    </row>
    <row r="60" spans="3:6" x14ac:dyDescent="0.35">
      <c r="C60">
        <v>52</v>
      </c>
      <c r="D60" s="8" t="str">
        <f>HYPERLINK("#'Table 52'!A1", "Rank Summary: Which of the following groups do you think should be primarily responsible for tackling climate change? Please rank the following options, with the group you think should be the most responsible at the top, and the least responsible...")</f>
        <v>Rank Summary: Which of the following groups do you think should be primarily responsible for tackling climate change? Please rank the following options, with the group you think should be the most responsible at the top, and the least responsible...</v>
      </c>
      <c r="E60" s="7"/>
      <c r="F60" t="s">
        <v>97</v>
      </c>
    </row>
    <row r="61" spans="3:6" x14ac:dyDescent="0.35">
      <c r="C61">
        <v>53</v>
      </c>
      <c r="D61" s="8" t="str">
        <f>HYPERLINK("#'Table 53'!A1",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1" s="14" t="str">
        <f>HYPERLINK("#'Full Results'!A570", "570")</f>
        <v>570</v>
      </c>
      <c r="F61" t="s">
        <v>97</v>
      </c>
    </row>
    <row r="62" spans="3:6" x14ac:dyDescent="0.35">
      <c r="C62">
        <v>54</v>
      </c>
      <c r="D62" s="8" t="str">
        <f>HYPERLINK("#'Table 54'!A1",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2" s="14" t="str">
        <f>HYPERLINK("#'Full Results'!A585", "585")</f>
        <v>585</v>
      </c>
      <c r="F62" t="s">
        <v>97</v>
      </c>
    </row>
    <row r="63" spans="3:6" x14ac:dyDescent="0.35">
      <c r="C63">
        <v>55</v>
      </c>
      <c r="D63" s="8" t="str">
        <f>HYPERLINK("#'Table 55'!A1",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3" s="14" t="str">
        <f>HYPERLINK("#'Full Results'!A600", "600")</f>
        <v>600</v>
      </c>
      <c r="F63" t="s">
        <v>97</v>
      </c>
    </row>
    <row r="64" spans="3:6" x14ac:dyDescent="0.35">
      <c r="C64">
        <v>56</v>
      </c>
      <c r="D64" s="8" t="str">
        <f>HYPERLINK("#'Table 56'!A1",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4" s="14" t="str">
        <f>HYPERLINK("#'Full Results'!A615", "615")</f>
        <v>615</v>
      </c>
      <c r="F64" t="s">
        <v>97</v>
      </c>
    </row>
    <row r="65" spans="3:6" x14ac:dyDescent="0.35">
      <c r="C65">
        <v>57</v>
      </c>
      <c r="D65" s="8" t="str">
        <f>HYPERLINK("#'Table 57'!A1",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5" s="14" t="str">
        <f>HYPERLINK("#'Full Results'!A630", "630")</f>
        <v>630</v>
      </c>
      <c r="F65" t="s">
        <v>97</v>
      </c>
    </row>
    <row r="66" spans="3:6" x14ac:dyDescent="0.35">
      <c r="C66">
        <v>58</v>
      </c>
      <c r="D66" s="8" t="str">
        <f>HYPERLINK("#'Table 58'!A1",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6" s="14" t="str">
        <f>HYPERLINK("#'Full Results'!A645", "645")</f>
        <v>645</v>
      </c>
      <c r="F66" t="s">
        <v>97</v>
      </c>
    </row>
    <row r="67" spans="3:6" x14ac:dyDescent="0.35">
      <c r="C67">
        <v>59</v>
      </c>
      <c r="D67" s="8" t="str">
        <f>HYPERLINK("#'Table 59'!A1",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7" s="14" t="str">
        <f>HYPERLINK("#'Full Results'!A660", "660")</f>
        <v>660</v>
      </c>
      <c r="F67" t="s">
        <v>97</v>
      </c>
    </row>
    <row r="68" spans="3:6" x14ac:dyDescent="0.35">
      <c r="C68">
        <v>60</v>
      </c>
      <c r="D68" s="8" t="str">
        <f>HYPERLINK("#'Table 60'!A1",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8" s="14" t="str">
        <f>HYPERLINK("#'Full Results'!A675", "675")</f>
        <v>675</v>
      </c>
      <c r="F68" t="s">
        <v>97</v>
      </c>
    </row>
    <row r="69" spans="3:6" x14ac:dyDescent="0.35">
      <c r="C69">
        <v>61</v>
      </c>
      <c r="D69" s="8" t="str">
        <f>HYPERLINK("#'Table 61'!A1", "Which of the following groups do you think should be primarily responsible for tackling climate change? Please rank the following options, with the group you think should be the most responsible at the top, and the least responsible at the bottom...")</f>
        <v>Which of the following groups do you think should be primarily responsible for tackling climate change? Please rank the following options, with the group you think should be the most responsible at the top, and the least responsible at the bottom...</v>
      </c>
      <c r="E69" s="14" t="str">
        <f>HYPERLINK("#'Full Results'!A690", "690")</f>
        <v>690</v>
      </c>
      <c r="F69" t="s">
        <v>97</v>
      </c>
    </row>
    <row r="70" spans="3:6" x14ac:dyDescent="0.35">
      <c r="C70">
        <v>62</v>
      </c>
      <c r="D70" s="8" t="str">
        <f>HYPERLINK("#'Table 62'!A1", "Which of the same groups do you think have already been taking steps to help tackle climate change? Please select all that apply.")</f>
        <v>Which of the same groups do you think have already been taking steps to help tackle climate change? Please select all that apply.</v>
      </c>
      <c r="E70" s="14" t="str">
        <f>HYPERLINK("#'Full Results'!A705", "705")</f>
        <v>705</v>
      </c>
      <c r="F70" t="s">
        <v>322</v>
      </c>
    </row>
    <row r="71" spans="3:6" x14ac:dyDescent="0.35">
      <c r="C71">
        <v>63</v>
      </c>
      <c r="D71" s="8" t="str">
        <f>HYPERLINK("#'Table 63'!A1", " When thinking about your own actions, which of the following comes closest to your view?")</f>
        <v xml:space="preserve"> When thinking about your own actions, which of the following comes closest to your view?</v>
      </c>
      <c r="E71" s="14" t="str">
        <f>HYPERLINK("#'Full Results'!A719", "719")</f>
        <v>719</v>
      </c>
      <c r="F71" t="s">
        <v>97</v>
      </c>
    </row>
    <row r="72" spans="3:6" x14ac:dyDescent="0.35">
      <c r="C72">
        <v>64</v>
      </c>
      <c r="D72" s="8" t="str">
        <f>HYPERLINK("#'Table 64'!A1", " Which of the following comes closest to your view?")</f>
        <v xml:space="preserve"> Which of the following comes closest to your view?</v>
      </c>
      <c r="E72" s="14" t="str">
        <f>HYPERLINK("#'Full Results'!A725", "725")</f>
        <v>725</v>
      </c>
      <c r="F72" t="s">
        <v>253</v>
      </c>
    </row>
    <row r="73" spans="3:6" x14ac:dyDescent="0.35">
      <c r="C73">
        <v>65</v>
      </c>
      <c r="D73" s="8" t="str">
        <f>HYPERLINK("#'Table 65'!A1", " When thinking about businesses and climate change, which of the following comes closest to your view?")</f>
        <v xml:space="preserve"> When thinking about businesses and climate change, which of the following comes closest to your view?</v>
      </c>
      <c r="E73" s="14" t="str">
        <f>HYPERLINK("#'Full Results'!A734", "734")</f>
        <v>734</v>
      </c>
      <c r="F73" t="s">
        <v>253</v>
      </c>
    </row>
    <row r="74" spans="3:6" x14ac:dyDescent="0.35">
      <c r="C74">
        <v>66</v>
      </c>
      <c r="D74" s="8" t="str">
        <f>HYPERLINK("#'Table 66'!A1", "You said you think that the UK government is doing less on climate change than they should be.  What do you think the UK government should be doing? Please select all that apply.")</f>
        <v>You said you think that the UK government is doing less on climate change than they should be.  What do you think the UK government should be doing? Please select all that apply.</v>
      </c>
      <c r="E74" s="14" t="str">
        <f>HYPERLINK("#'Full Results'!A743", "743")</f>
        <v>743</v>
      </c>
      <c r="F74" t="s">
        <v>347</v>
      </c>
    </row>
    <row r="75" spans="3:6" x14ac:dyDescent="0.35">
      <c r="C75">
        <v>67</v>
      </c>
      <c r="D75" s="8" t="str">
        <f>HYPERLINK("#'Table 67'!A1", "You said you think that businesses in the UK are doing less on climate change than they should be.  What do you think businesses should be doing? Please select all that apply.")</f>
        <v>You said you think that businesses in the UK are doing less on climate change than they should be.  What do you think businesses should be doing? Please select all that apply.</v>
      </c>
      <c r="E75" s="14" t="str">
        <f>HYPERLINK("#'Full Results'!A756", "756")</f>
        <v>756</v>
      </c>
      <c r="F75" t="s">
        <v>357</v>
      </c>
    </row>
    <row r="76" spans="3:6" x14ac:dyDescent="0.35">
      <c r="C76">
        <v>68</v>
      </c>
      <c r="D76" s="8" t="str">
        <f>HYPERLINK("#'Table 68'!A1", " What proportion of UK greenhouse gas emissions do you think come directly from homes?")</f>
        <v xml:space="preserve"> What proportion of UK greenhouse gas emissions do you think come directly from homes?</v>
      </c>
      <c r="E76" s="14" t="str">
        <f>HYPERLINK("#'Full Results'!A769", "769")</f>
        <v>769</v>
      </c>
      <c r="F76" t="s">
        <v>97</v>
      </c>
    </row>
    <row r="77" spans="3:6" x14ac:dyDescent="0.35">
      <c r="C77">
        <v>69</v>
      </c>
      <c r="D77" s="8" t="str">
        <f>HYPERLINK("#'Table 69'!A1", " In order for the country (and the world) to tackle climate change, how willing are you to make changes to your own home?")</f>
        <v xml:space="preserve"> In order for the country (and the world) to tackle climate change, how willing are you to make changes to your own home?</v>
      </c>
      <c r="E77" s="14" t="str">
        <f>HYPERLINK("#'Full Results'!A784", "784")</f>
        <v>784</v>
      </c>
      <c r="F77" t="s">
        <v>127</v>
      </c>
    </row>
    <row r="78" spans="3:6" x14ac:dyDescent="0.35">
      <c r="C78">
        <v>70</v>
      </c>
      <c r="D78" s="8" t="str">
        <f>HYPERLINK("#'Table 70'!A1", "Grid Summary: Which of the following have you heard of before?")</f>
        <v>Grid Summary: Which of the following have you heard of before?</v>
      </c>
      <c r="E78" s="7"/>
      <c r="F78" t="s">
        <v>97</v>
      </c>
    </row>
    <row r="79" spans="3:6" x14ac:dyDescent="0.35">
      <c r="C79">
        <v>71</v>
      </c>
      <c r="D79" s="8" t="str">
        <f>HYPERLINK("#'Table 71'!A1", "Which of the following have you heard of before?: Solar panels")</f>
        <v>Which of the following have you heard of before?: Solar panels</v>
      </c>
      <c r="E79" s="14" t="str">
        <f>HYPERLINK("#'Full Results'!A792", "792")</f>
        <v>792</v>
      </c>
      <c r="F79" t="s">
        <v>97</v>
      </c>
    </row>
    <row r="80" spans="3:6" x14ac:dyDescent="0.35">
      <c r="C80">
        <v>72</v>
      </c>
      <c r="D80" s="8" t="str">
        <f>HYPERLINK("#'Table 72'!A1", "Which of the following have you heard of before?: Heat pumps")</f>
        <v>Which of the following have you heard of before?: Heat pumps</v>
      </c>
      <c r="E80" s="14" t="str">
        <f>HYPERLINK("#'Full Results'!A799", "799")</f>
        <v>799</v>
      </c>
      <c r="F80" t="s">
        <v>97</v>
      </c>
    </row>
    <row r="81" spans="3:6" x14ac:dyDescent="0.35">
      <c r="C81">
        <v>73</v>
      </c>
      <c r="D81" s="8" t="str">
        <f>HYPERLINK("#'Table 73'!A1", "Which of the following have you heard of before?: Hydrogen boilers")</f>
        <v>Which of the following have you heard of before?: Hydrogen boilers</v>
      </c>
      <c r="E81" s="14" t="str">
        <f>HYPERLINK("#'Full Results'!A806", "806")</f>
        <v>806</v>
      </c>
      <c r="F81" t="s">
        <v>97</v>
      </c>
    </row>
    <row r="82" spans="3:6" x14ac:dyDescent="0.35">
      <c r="C82">
        <v>74</v>
      </c>
      <c r="D82" s="8" t="str">
        <f>HYPERLINK("#'Table 74'!A1", "Which of the following have you heard of before?: Cavity wall insulation")</f>
        <v>Which of the following have you heard of before?: Cavity wall insulation</v>
      </c>
      <c r="E82" s="14" t="str">
        <f>HYPERLINK("#'Full Results'!A813", "813")</f>
        <v>813</v>
      </c>
      <c r="F82" t="s">
        <v>97</v>
      </c>
    </row>
    <row r="83" spans="3:6" x14ac:dyDescent="0.35">
      <c r="C83">
        <v>75</v>
      </c>
      <c r="D83" s="8" t="str">
        <f>HYPERLINK("#'Table 75'!A1", "Which of the following have you heard of before?: Household wind turbine")</f>
        <v>Which of the following have you heard of before?: Household wind turbine</v>
      </c>
      <c r="E83" s="14" t="str">
        <f>HYPERLINK("#'Full Results'!A820", "820")</f>
        <v>820</v>
      </c>
      <c r="F83" t="s">
        <v>97</v>
      </c>
    </row>
    <row r="84" spans="3:6" x14ac:dyDescent="0.35">
      <c r="C84">
        <v>76</v>
      </c>
      <c r="D84" s="8" t="str">
        <f>HYPERLINK("#'Table 76'!A1", "Which of the following have you heard of before?: Triple-glazing")</f>
        <v>Which of the following have you heard of before?: Triple-glazing</v>
      </c>
      <c r="E84" s="14" t="str">
        <f>HYPERLINK("#'Full Results'!A827", "827")</f>
        <v>827</v>
      </c>
      <c r="F84" t="s">
        <v>97</v>
      </c>
    </row>
    <row r="85" spans="3:6" x14ac:dyDescent="0.35">
      <c r="C85">
        <v>77</v>
      </c>
      <c r="D85" s="8" t="str">
        <f>HYPERLINK("#'Table 77'!A1", "Which of the following have you heard of before?: Household battery storage")</f>
        <v>Which of the following have you heard of before?: Household battery storage</v>
      </c>
      <c r="E85" s="14" t="str">
        <f>HYPERLINK("#'Full Results'!A834", "834")</f>
        <v>834</v>
      </c>
      <c r="F85" t="s">
        <v>97</v>
      </c>
    </row>
    <row r="86" spans="3:6" x14ac:dyDescent="0.35">
      <c r="C86">
        <v>78</v>
      </c>
      <c r="D86" s="8" t="str">
        <f>HYPERLINK("#'Table 78'!A1", "Grid Summary: In order to tackle climate change, how important or unimportant do you think it will be for you personally to make the following changes in your own home? Please rank the following on a scale from 1 to 10, where 1 is ‘not at all imp...")</f>
        <v>Grid Summary: In order to tackle climate change, how important or unimportant do you think it will be for you personally to make the following changes in your own home? Please rank the following on a scale from 1 to 10, where 1 is ‘not at all imp...</v>
      </c>
      <c r="E86" s="7"/>
      <c r="F86" t="s">
        <v>127</v>
      </c>
    </row>
    <row r="87" spans="3:6" x14ac:dyDescent="0.35">
      <c r="C87">
        <v>79</v>
      </c>
      <c r="D87" s="8" t="str">
        <f>HYPERLINK("#'Table 79'!A1",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87" s="14" t="str">
        <f>HYPERLINK("#'Full Results'!A841", "841")</f>
        <v>841</v>
      </c>
      <c r="F87" t="s">
        <v>127</v>
      </c>
    </row>
    <row r="88" spans="3:6" x14ac:dyDescent="0.35">
      <c r="C88">
        <v>80</v>
      </c>
      <c r="D88" s="8" t="str">
        <f>HYPERLINK("#'Table 80'!A1",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88" s="14" t="str">
        <f>HYPERLINK("#'Full Results'!A855", "855")</f>
        <v>855</v>
      </c>
      <c r="F88" t="s">
        <v>127</v>
      </c>
    </row>
    <row r="89" spans="3:6" x14ac:dyDescent="0.35">
      <c r="C89">
        <v>81</v>
      </c>
      <c r="D89" s="8" t="str">
        <f>HYPERLINK("#'Table 81'!A1",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89" s="14" t="str">
        <f>HYPERLINK("#'Full Results'!A869", "869")</f>
        <v>869</v>
      </c>
      <c r="F89" t="s">
        <v>127</v>
      </c>
    </row>
    <row r="90" spans="3:6" x14ac:dyDescent="0.35">
      <c r="C90">
        <v>82</v>
      </c>
      <c r="D90" s="8" t="str">
        <f>HYPERLINK("#'Table 82'!A1",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0" s="14" t="str">
        <f>HYPERLINK("#'Full Results'!A883", "883")</f>
        <v>883</v>
      </c>
      <c r="F90" t="s">
        <v>127</v>
      </c>
    </row>
    <row r="91" spans="3:6" x14ac:dyDescent="0.35">
      <c r="C91">
        <v>83</v>
      </c>
      <c r="D91" s="8" t="str">
        <f>HYPERLINK("#'Table 83'!A1",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1" s="14" t="str">
        <f>HYPERLINK("#'Full Results'!A897", "897")</f>
        <v>897</v>
      </c>
      <c r="F91" t="s">
        <v>127</v>
      </c>
    </row>
    <row r="92" spans="3:6" x14ac:dyDescent="0.35">
      <c r="C92">
        <v>84</v>
      </c>
      <c r="D92" s="8" t="str">
        <f>HYPERLINK("#'Table 84'!A1",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2" s="14" t="str">
        <f>HYPERLINK("#'Full Results'!A911", "911")</f>
        <v>911</v>
      </c>
      <c r="F92" t="s">
        <v>127</v>
      </c>
    </row>
    <row r="93" spans="3:6" x14ac:dyDescent="0.35">
      <c r="C93">
        <v>85</v>
      </c>
      <c r="D93" s="8" t="str">
        <f>HYPERLINK("#'Table 85'!A1",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3" s="14" t="str">
        <f>HYPERLINK("#'Full Results'!A925", "925")</f>
        <v>925</v>
      </c>
      <c r="F93" t="s">
        <v>127</v>
      </c>
    </row>
    <row r="94" spans="3:6" x14ac:dyDescent="0.35">
      <c r="C94">
        <v>86</v>
      </c>
      <c r="D94" s="8" t="str">
        <f>HYPERLINK("#'Table 86'!A1",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4" s="14" t="str">
        <f>HYPERLINK("#'Full Results'!A939", "939")</f>
        <v>939</v>
      </c>
      <c r="F94" t="s">
        <v>127</v>
      </c>
    </row>
    <row r="95" spans="3:6" x14ac:dyDescent="0.35">
      <c r="C95">
        <v>87</v>
      </c>
      <c r="D95" s="8" t="str">
        <f>HYPERLINK("#'Table 87'!A1", "In order to tackle climate change, how important or unimportant do you think it will be for you personally to make the following changes in your own home? Please rank the following on a scale from 1 to 10, where 1 is ‘not at all important’, and 1...")</f>
        <v>In order to tackle climate change, how important or unimportant do you think it will be for you personally to make the following changes in your own home? Please rank the following on a scale from 1 to 10, where 1 is ‘not at all important’, and 1...</v>
      </c>
      <c r="E95" s="14" t="str">
        <f>HYPERLINK("#'Full Results'!A953", "953")</f>
        <v>953</v>
      </c>
      <c r="F95" t="s">
        <v>127</v>
      </c>
    </row>
    <row r="96" spans="3:6" x14ac:dyDescent="0.35">
      <c r="C96">
        <v>88</v>
      </c>
      <c r="D96" s="8" t="str">
        <f>HYPERLINK("#'Table 88'!A1", "Grid Summary: How willing or unwilling are you to make any of the following changes to your own home in the next 2 years?")</f>
        <v>Grid Summary: How willing or unwilling are you to make any of the following changes to your own home in the next 2 years?</v>
      </c>
      <c r="E96" s="7"/>
      <c r="F96" t="s">
        <v>127</v>
      </c>
    </row>
    <row r="97" spans="3:6" x14ac:dyDescent="0.35">
      <c r="C97">
        <v>89</v>
      </c>
      <c r="D97" s="8" t="str">
        <f>HYPERLINK("#'Table 89'!A1", "How willing or unwilling are you to make any of the following changes to your own home in the next 2 years?: Install improved insulation")</f>
        <v>How willing or unwilling are you to make any of the following changes to your own home in the next 2 years?: Install improved insulation</v>
      </c>
      <c r="E97" s="14" t="str">
        <f>HYPERLINK("#'Full Results'!A967", "967")</f>
        <v>967</v>
      </c>
      <c r="F97" t="s">
        <v>127</v>
      </c>
    </row>
    <row r="98" spans="3:6" x14ac:dyDescent="0.35">
      <c r="C98">
        <v>90</v>
      </c>
      <c r="D98" s="8" t="str">
        <f>HYPERLINK("#'Table 90'!A1", "How willing or unwilling are you to make any of the following changes to your own home in the next 2 years?: Install solar panels on the roof")</f>
        <v>How willing or unwilling are you to make any of the following changes to your own home in the next 2 years?: Install solar panels on the roof</v>
      </c>
      <c r="E98" s="14" t="str">
        <f>HYPERLINK("#'Full Results'!A978", "978")</f>
        <v>978</v>
      </c>
      <c r="F98" t="s">
        <v>127</v>
      </c>
    </row>
    <row r="99" spans="3:6" x14ac:dyDescent="0.35">
      <c r="C99">
        <v>91</v>
      </c>
      <c r="D99" s="8" t="str">
        <f>HYPERLINK("#'Table 91'!A1", "How willing or unwilling are you to make any of the following changes to your own home in the next 2 years?: Replace my gas boiler with a heat pump")</f>
        <v>How willing or unwilling are you to make any of the following changes to your own home in the next 2 years?: Replace my gas boiler with a heat pump</v>
      </c>
      <c r="E99" s="14" t="str">
        <f>HYPERLINK("#'Full Results'!A989", "989")</f>
        <v>989</v>
      </c>
      <c r="F99" t="s">
        <v>127</v>
      </c>
    </row>
    <row r="100" spans="3:6" x14ac:dyDescent="0.35">
      <c r="C100">
        <v>92</v>
      </c>
      <c r="D100" s="8" t="str">
        <f>HYPERLINK("#'Table 92'!A1", "How willing or unwilling are you to make any of the following changes to your own home in the next 2 years?: Install triple-glazed windows")</f>
        <v>How willing or unwilling are you to make any of the following changes to your own home in the next 2 years?: Install triple-glazed windows</v>
      </c>
      <c r="E100" s="14" t="str">
        <f>HYPERLINK("#'Full Results'!A1000", "1000")</f>
        <v>1000</v>
      </c>
      <c r="F100" t="s">
        <v>127</v>
      </c>
    </row>
    <row r="101" spans="3:6" x14ac:dyDescent="0.35">
      <c r="C101">
        <v>93</v>
      </c>
      <c r="D101" s="8" t="str">
        <f>HYPERLINK("#'Table 93'!A1", "How willing or unwilling are you to make any of the following changes to your own home in the next 2 years?: Replace gas appliances with electric appliances")</f>
        <v>How willing or unwilling are you to make any of the following changes to your own home in the next 2 years?: Replace gas appliances with electric appliances</v>
      </c>
      <c r="E101" s="14" t="str">
        <f>HYPERLINK("#'Full Results'!A1011", "1011")</f>
        <v>1011</v>
      </c>
      <c r="F101" t="s">
        <v>127</v>
      </c>
    </row>
    <row r="102" spans="3:6" x14ac:dyDescent="0.35">
      <c r="C102">
        <v>94</v>
      </c>
      <c r="D102" s="8" t="str">
        <f>HYPERLINK("#'Table 94'!A1", "How willing or unwilling are you to make any of the following changes to your own home in the next 2 years?: Change all lightbulbs to environmentally-friendly light bulbs")</f>
        <v>How willing or unwilling are you to make any of the following changes to your own home in the next 2 years?: Change all lightbulbs to environmentally-friendly light bulbs</v>
      </c>
      <c r="E102" s="14" t="str">
        <f>HYPERLINK("#'Full Results'!A1022", "1022")</f>
        <v>1022</v>
      </c>
      <c r="F102" t="s">
        <v>127</v>
      </c>
    </row>
    <row r="103" spans="3:6" x14ac:dyDescent="0.35">
      <c r="C103">
        <v>95</v>
      </c>
      <c r="D103" s="8" t="str">
        <f>HYPERLINK("#'Table 95'!A1", "How willing or unwilling are you to make any of the following changes to your own home in the next 2 years?: Fit an electric vehicle ‘fast charge’ point")</f>
        <v>How willing or unwilling are you to make any of the following changes to your own home in the next 2 years?: Fit an electric vehicle ‘fast charge’ point</v>
      </c>
      <c r="E103" s="14" t="str">
        <f>HYPERLINK("#'Full Results'!A1033", "1033")</f>
        <v>1033</v>
      </c>
      <c r="F103" t="s">
        <v>127</v>
      </c>
    </row>
    <row r="104" spans="3:6" x14ac:dyDescent="0.35">
      <c r="C104">
        <v>96</v>
      </c>
      <c r="D104" s="8" t="str">
        <f>HYPERLINK("#'Table 96'!A1", "How willing or unwilling are you to make any of the following changes to your own home in the next 2 years?: Allow the times at which energy-intensive appliances are run to be controlled by my energy supplier")</f>
        <v>How willing or unwilling are you to make any of the following changes to your own home in the next 2 years?: Allow the times at which energy-intensive appliances are run to be controlled by my energy supplier</v>
      </c>
      <c r="E104" s="14" t="str">
        <f>HYPERLINK("#'Full Results'!A1044", "1044")</f>
        <v>1044</v>
      </c>
      <c r="F104" t="s">
        <v>127</v>
      </c>
    </row>
    <row r="105" spans="3:6" x14ac:dyDescent="0.35">
      <c r="C105">
        <v>97</v>
      </c>
      <c r="D105" s="8" t="str">
        <f>HYPERLINK("#'Table 97'!A1", "How willing or unwilling are you to make any of the following changes to your own home in the next 2 years?: Turning down the thermostat to reduce the amount of energy you use to heat your home")</f>
        <v>How willing or unwilling are you to make any of the following changes to your own home in the next 2 years?: Turning down the thermostat to reduce the amount of energy you use to heat your home</v>
      </c>
      <c r="E105" s="14" t="str">
        <f>HYPERLINK("#'Full Results'!A1055", "1055")</f>
        <v>1055</v>
      </c>
      <c r="F105" t="s">
        <v>127</v>
      </c>
    </row>
    <row r="106" spans="3:6" x14ac:dyDescent="0.35">
      <c r="C106">
        <v>98</v>
      </c>
      <c r="D106" s="8" t="str">
        <f>HYPERLINK("#'Table 98'!A1", "Grid Summary: And how willing or unwilling are you to make any of the following changes to your own home in the next 10 years?")</f>
        <v>Grid Summary: And how willing or unwilling are you to make any of the following changes to your own home in the next 10 years?</v>
      </c>
      <c r="E106" s="7"/>
      <c r="F106" t="s">
        <v>127</v>
      </c>
    </row>
    <row r="107" spans="3:6" x14ac:dyDescent="0.35">
      <c r="C107">
        <v>99</v>
      </c>
      <c r="D107" s="8" t="str">
        <f>HYPERLINK("#'Table 99'!A1", "And how willing or unwilling are you to make any of the following changes to your own home in the next 10 years?: Install improved insulation")</f>
        <v>And how willing or unwilling are you to make any of the following changes to your own home in the next 10 years?: Install improved insulation</v>
      </c>
      <c r="E107" s="14" t="str">
        <f>HYPERLINK("#'Full Results'!A1066", "1066")</f>
        <v>1066</v>
      </c>
      <c r="F107" t="s">
        <v>127</v>
      </c>
    </row>
    <row r="108" spans="3:6" x14ac:dyDescent="0.35">
      <c r="C108">
        <v>100</v>
      </c>
      <c r="D108" s="8" t="str">
        <f>HYPERLINK("#'Table 100'!A1", "And how willing or unwilling are you to make any of the following changes to your own home in the next 10 years?: Install solar panels on the roof")</f>
        <v>And how willing or unwilling are you to make any of the following changes to your own home in the next 10 years?: Install solar panels on the roof</v>
      </c>
      <c r="E108" s="14" t="str">
        <f>HYPERLINK("#'Full Results'!A1077", "1077")</f>
        <v>1077</v>
      </c>
      <c r="F108" t="s">
        <v>127</v>
      </c>
    </row>
    <row r="109" spans="3:6" x14ac:dyDescent="0.35">
      <c r="C109">
        <v>101</v>
      </c>
      <c r="D109" s="8" t="str">
        <f>HYPERLINK("#'Table 101'!A1", "And how willing or unwilling are you to make any of the following changes to your own home in the next 10 years?: Replace my gas boiler with a heat pump")</f>
        <v>And how willing or unwilling are you to make any of the following changes to your own home in the next 10 years?: Replace my gas boiler with a heat pump</v>
      </c>
      <c r="E109" s="14" t="str">
        <f>HYPERLINK("#'Full Results'!A1088", "1088")</f>
        <v>1088</v>
      </c>
      <c r="F109" t="s">
        <v>127</v>
      </c>
    </row>
    <row r="110" spans="3:6" x14ac:dyDescent="0.35">
      <c r="C110">
        <v>102</v>
      </c>
      <c r="D110" s="8" t="str">
        <f>HYPERLINK("#'Table 102'!A1", "And how willing or unwilling are you to make any of the following changes to your own home in the next 10 years?: Install triple-glazed windows")</f>
        <v>And how willing or unwilling are you to make any of the following changes to your own home in the next 10 years?: Install triple-glazed windows</v>
      </c>
      <c r="E110" s="14" t="str">
        <f>HYPERLINK("#'Full Results'!A1099", "1099")</f>
        <v>1099</v>
      </c>
      <c r="F110" t="s">
        <v>127</v>
      </c>
    </row>
    <row r="111" spans="3:6" x14ac:dyDescent="0.35">
      <c r="C111">
        <v>103</v>
      </c>
      <c r="D111" s="8" t="str">
        <f>HYPERLINK("#'Table 103'!A1", "And how willing or unwilling are you to make any of the following changes to your own home in the next 10 years?: Replace gas appliances with electric appliances")</f>
        <v>And how willing or unwilling are you to make any of the following changes to your own home in the next 10 years?: Replace gas appliances with electric appliances</v>
      </c>
      <c r="E111" s="14" t="str">
        <f>HYPERLINK("#'Full Results'!A1110", "1110")</f>
        <v>1110</v>
      </c>
      <c r="F111" t="s">
        <v>127</v>
      </c>
    </row>
    <row r="112" spans="3:6" x14ac:dyDescent="0.35">
      <c r="C112">
        <v>104</v>
      </c>
      <c r="D112" s="8" t="str">
        <f>HYPERLINK("#'Table 104'!A1", "And how willing or unwilling are you to make any of the following changes to your own home in the next 10 years?: Change all lightbulbs to environmentally-friendly light bulbs")</f>
        <v>And how willing or unwilling are you to make any of the following changes to your own home in the next 10 years?: Change all lightbulbs to environmentally-friendly light bulbs</v>
      </c>
      <c r="E112" s="14" t="str">
        <f>HYPERLINK("#'Full Results'!A1121", "1121")</f>
        <v>1121</v>
      </c>
      <c r="F112" t="s">
        <v>127</v>
      </c>
    </row>
    <row r="113" spans="3:6" x14ac:dyDescent="0.35">
      <c r="C113">
        <v>105</v>
      </c>
      <c r="D113" s="8" t="str">
        <f>HYPERLINK("#'Table 105'!A1", "And how willing or unwilling are you to make any of the following changes to your own home in the next 10 years?: Fit an electric vehicle ‘fast charge’ point")</f>
        <v>And how willing or unwilling are you to make any of the following changes to your own home in the next 10 years?: Fit an electric vehicle ‘fast charge’ point</v>
      </c>
      <c r="E113" s="14" t="str">
        <f>HYPERLINK("#'Full Results'!A1132", "1132")</f>
        <v>1132</v>
      </c>
      <c r="F113" t="s">
        <v>127</v>
      </c>
    </row>
    <row r="114" spans="3:6" x14ac:dyDescent="0.35">
      <c r="C114">
        <v>106</v>
      </c>
      <c r="D114" s="8" t="str">
        <f>HYPERLINK("#'Table 106'!A1", "And how willing or unwilling are you to make any of the following changes to your own home in the next 10 years?: Allow the times at which energy-intensive appliances are run to be controlled by my energy supplier")</f>
        <v>And how willing or unwilling are you to make any of the following changes to your own home in the next 10 years?: Allow the times at which energy-intensive appliances are run to be controlled by my energy supplier</v>
      </c>
      <c r="E114" s="14" t="str">
        <f>HYPERLINK("#'Full Results'!A1143", "1143")</f>
        <v>1143</v>
      </c>
      <c r="F114" t="s">
        <v>127</v>
      </c>
    </row>
    <row r="115" spans="3:6" x14ac:dyDescent="0.35">
      <c r="C115">
        <v>107</v>
      </c>
      <c r="D115" s="8" t="str">
        <f>HYPERLINK("#'Table 107'!A1", "And how willing or unwilling are you to make any of the following changes to your own home in the next 10 years?: Turning down the thermostat to reduce the amount of energy you use to heat your home")</f>
        <v>And how willing or unwilling are you to make any of the following changes to your own home in the next 10 years?: Turning down the thermostat to reduce the amount of energy you use to heat your home</v>
      </c>
      <c r="E115" s="14" t="str">
        <f>HYPERLINK("#'Full Results'!A1154", "1154")</f>
        <v>1154</v>
      </c>
      <c r="F115" t="s">
        <v>127</v>
      </c>
    </row>
    <row r="116" spans="3:6" x14ac:dyDescent="0.35">
      <c r="C116">
        <v>108</v>
      </c>
      <c r="D116" s="8" t="str">
        <f>HYPERLINK("#'Table 108'!A1", "You said you thought that installing improved insulation was important in order to tackle climate change, but that you are not willing to make that same improvement to your own home in the next two years. Why is this? Please select all that apply.")</f>
        <v>You said you thought that installing improved insulation was important in order to tackle climate change, but that you are not willing to make that same improvement to your own home in the next two years. Why is this? Please select all that apply.</v>
      </c>
      <c r="E116" s="14" t="str">
        <f>HYPERLINK("#'Full Results'!A1165", "1165")</f>
        <v>1165</v>
      </c>
      <c r="F116" t="s">
        <v>457</v>
      </c>
    </row>
    <row r="117" spans="3:6" x14ac:dyDescent="0.35">
      <c r="C117">
        <v>109</v>
      </c>
      <c r="D117" s="8" t="str">
        <f>HYPERLINK("#'Table 109'!A1", "You said you thought that installing solar panels on the roof was important in order to tackle climate change, but that you are not willing to make that same improvement to your own home in the next two years. Why is this? Please select all that ...")</f>
        <v>You said you thought that installing solar panels on the roof was important in order to tackle climate change, but that you are not willing to make that same improvement to your own home in the next two years. Why is this? Please select all that ...</v>
      </c>
      <c r="E117" s="14" t="str">
        <f>HYPERLINK("#'Full Results'!A1184", "1184")</f>
        <v>1184</v>
      </c>
      <c r="F117" t="s">
        <v>459</v>
      </c>
    </row>
    <row r="118" spans="3:6" x14ac:dyDescent="0.35">
      <c r="C118">
        <v>110</v>
      </c>
      <c r="D118" s="8" t="str">
        <f>HYPERLINK("#'Table 110'!A1", "You said you thought that replacing your gas boiler with a heat pump was important in order to tackle climate change, but that you are not willing to make that same improvement to your own home in the next two years. Why is this? Please select al...")</f>
        <v>You said you thought that replacing your gas boiler with a heat pump was important in order to tackle climate change, but that you are not willing to make that same improvement to your own home in the next two years. Why is this? Please select al...</v>
      </c>
      <c r="E118" s="14" t="str">
        <f>HYPERLINK("#'Full Results'!A1202", "1202")</f>
        <v>1202</v>
      </c>
      <c r="F118" t="s">
        <v>461</v>
      </c>
    </row>
    <row r="119" spans="3:6" x14ac:dyDescent="0.35">
      <c r="C119">
        <v>111</v>
      </c>
      <c r="D119" s="8" t="str">
        <f>HYPERLINK("#'Table 111'!A1", "You said you thought that replacing your gas appliances with electric appliances was important in order to tackle climate change, but that you are not willing to make that same improvement to your own home in the next two years. Why is this? Plea...")</f>
        <v>You said you thought that replacing your gas appliances with electric appliances was important in order to tackle climate change, but that you are not willing to make that same improvement to your own home in the next two years. Why is this? Plea...</v>
      </c>
      <c r="E119" s="14" t="str">
        <f>HYPERLINK("#'Full Results'!A1220", "1220")</f>
        <v>1220</v>
      </c>
      <c r="F119" t="s">
        <v>463</v>
      </c>
    </row>
    <row r="120" spans="3:6" x14ac:dyDescent="0.35">
      <c r="C120">
        <v>112</v>
      </c>
      <c r="D120" s="8" t="str">
        <f>HYPERLINK("#'Table 112'!A1", "You said you thought that installing triple-glazed windows was important in order to tackle climate change, but that you are not willing to make that same improvement to your own home in the next two years. Why is this? Please select all that apply.")</f>
        <v>You said you thought that installing triple-glazed windows was important in order to tackle climate change, but that you are not willing to make that same improvement to your own home in the next two years. Why is this? Please select all that apply.</v>
      </c>
      <c r="E120" s="14" t="str">
        <f>HYPERLINK("#'Full Results'!A1239", "1239")</f>
        <v>1239</v>
      </c>
      <c r="F120" t="s">
        <v>465</v>
      </c>
    </row>
    <row r="121" spans="3:6" x14ac:dyDescent="0.35">
      <c r="C121">
        <v>113</v>
      </c>
      <c r="D121" s="8" t="str">
        <f>HYPERLINK("#'Table 113'!A1", "You said you thought that changing your lightbulbs to environmentally friendly lightbulbs was important in order to tackle climate change, but that you are not willing to make that same improvement to your own home in the next two years. Why is t...")</f>
        <v>You said you thought that changing your lightbulbs to environmentally friendly lightbulbs was important in order to tackle climate change, but that you are not willing to make that same improvement to your own home in the next two years. Why is t...</v>
      </c>
      <c r="E121" s="14" t="str">
        <f>HYPERLINK("#'Full Results'!A1257", "1257")</f>
        <v>1257</v>
      </c>
      <c r="F121" t="s">
        <v>467</v>
      </c>
    </row>
    <row r="122" spans="3:6" x14ac:dyDescent="0.35">
      <c r="C122">
        <v>114</v>
      </c>
      <c r="D122" s="8" t="str">
        <f>HYPERLINK("#'Table 114'!A1", "You said you thought that fitting an electric vehicle 'fast charge' point was important in order to tackle climate change, but that you are not willing to make that same improvement to your own home in the next two years. Why is this? Please sele...")</f>
        <v>You said you thought that fitting an electric vehicle 'fast charge' point was important in order to tackle climate change, but that you are not willing to make that same improvement to your own home in the next two years. Why is this? Please sele...</v>
      </c>
      <c r="E122" s="14" t="str">
        <f>HYPERLINK("#'Full Results'!A1274", "1274")</f>
        <v>1274</v>
      </c>
      <c r="F122" t="s">
        <v>469</v>
      </c>
    </row>
    <row r="123" spans="3:6" x14ac:dyDescent="0.35">
      <c r="C123">
        <v>115</v>
      </c>
      <c r="D123" s="8" t="str">
        <f>HYPERLINK("#'Table 115'!A1", "You said that you would not be willing to install a heat pump in your home because you are not able to make this improvement in your house. Which, if any, of the following best describes why this is? Please select all that apply.")</f>
        <v>You said that you would not be willing to install a heat pump in your home because you are not able to make this improvement in your house. Which, if any, of the following best describes why this is? Please select all that apply.</v>
      </c>
      <c r="E123" s="14" t="str">
        <f>HYPERLINK("#'Full Results'!A1293", "1293")</f>
        <v>1293</v>
      </c>
      <c r="F123" t="s">
        <v>481</v>
      </c>
    </row>
    <row r="124" spans="3:6" x14ac:dyDescent="0.35">
      <c r="C124">
        <v>116</v>
      </c>
      <c r="D124" s="8" t="str">
        <f>HYPERLINK("#'Table 116'!A1", "Which of the following, if any, have you done specifically to reduce your energy consumption? Select any which apply")</f>
        <v>Which of the following, if any, have you done specifically to reduce your energy consumption? Select any which apply</v>
      </c>
      <c r="E124" s="14" t="str">
        <f>HYPERLINK("#'Full Results'!A1307", "1307")</f>
        <v>1307</v>
      </c>
      <c r="F124" t="s">
        <v>97</v>
      </c>
    </row>
    <row r="125" spans="3:6" x14ac:dyDescent="0.35">
      <c r="C125">
        <v>117</v>
      </c>
      <c r="D125" s="8" t="str">
        <f>HYPERLINK("#'Table 117'!A1", " How do you currently heat your house?")</f>
        <v xml:space="preserve"> How do you currently heat your house?</v>
      </c>
      <c r="E125" s="14" t="str">
        <f>HYPERLINK("#'Full Results'!A1321", "1321")</f>
        <v>1321</v>
      </c>
      <c r="F125" t="s">
        <v>127</v>
      </c>
    </row>
    <row r="126" spans="3:6" x14ac:dyDescent="0.35">
      <c r="C126">
        <v>118</v>
      </c>
      <c r="D126" s="8" t="str">
        <f>HYPERLINK("#'Table 118'!A1", " And how do you currently generate hot water in your house?")</f>
        <v xml:space="preserve"> And how do you currently generate hot water in your house?</v>
      </c>
      <c r="E126" s="14" t="str">
        <f>HYPERLINK("#'Full Results'!A1331", "1331")</f>
        <v>1331</v>
      </c>
      <c r="F126" t="s">
        <v>127</v>
      </c>
    </row>
    <row r="127" spans="3:6" x14ac:dyDescent="0.35">
      <c r="C127">
        <v>119</v>
      </c>
      <c r="D127" s="8" t="str">
        <f>HYPERLINK("#'Table 119'!A1", " Household boilers tend to last for between 10 and 15 years. When your current boiler reaches the end of its life, what do you think you will replace it with?")</f>
        <v xml:space="preserve"> Household boilers tend to last for between 10 and 15 years. When your current boiler reaches the end of its life, what do you think you will replace it with?</v>
      </c>
      <c r="E127" s="14" t="str">
        <f>HYPERLINK("#'Full Results'!A1341", "1341")</f>
        <v>1341</v>
      </c>
      <c r="F127" t="s">
        <v>507</v>
      </c>
    </row>
    <row r="128" spans="3:6" x14ac:dyDescent="0.35">
      <c r="C128">
        <v>120</v>
      </c>
      <c r="D128" s="8" t="str">
        <f>HYPERLINK("#'Table 120'!A1", "You said that you would consider replacing your current boiler with another oil or gas boiler once it reaches the end of its life. Why is this? Please select all that apply.")</f>
        <v>You said that you would consider replacing your current boiler with another oil or gas boiler once it reaches the end of its life. Why is this? Please select all that apply.</v>
      </c>
      <c r="E128" s="14" t="str">
        <f>HYPERLINK("#'Full Results'!A1353", "1353")</f>
        <v>1353</v>
      </c>
      <c r="F128" t="s">
        <v>516</v>
      </c>
    </row>
    <row r="129" spans="3:6" x14ac:dyDescent="0.35">
      <c r="C129">
        <v>121</v>
      </c>
      <c r="D129" s="8" t="str">
        <f>HYPERLINK("#'Table 121'!A1", " If you were to replace your current boiler, which of the following would be more important to you?")</f>
        <v xml:space="preserve"> If you were to replace your current boiler, which of the following would be more important to you?</v>
      </c>
      <c r="E129" s="14" t="str">
        <f>HYPERLINK("#'Full Results'!A1365", "1365")</f>
        <v>1365</v>
      </c>
      <c r="F129" t="s">
        <v>520</v>
      </c>
    </row>
    <row r="130" spans="3:6" x14ac:dyDescent="0.35">
      <c r="C130">
        <v>122</v>
      </c>
      <c r="D130" s="8" t="str">
        <f>HYPERLINK("#'Table 122'!A1", " If you were to replace your current boiler, which of the following would be more important to you?")</f>
        <v xml:space="preserve"> If you were to replace your current boiler, which of the following would be more important to you?</v>
      </c>
      <c r="E130" s="14" t="str">
        <f>HYPERLINK("#'Full Results'!A1371", "1371")</f>
        <v>1371</v>
      </c>
      <c r="F130" t="s">
        <v>520</v>
      </c>
    </row>
    <row r="131" spans="3:6" x14ac:dyDescent="0.35">
      <c r="C131">
        <v>123</v>
      </c>
      <c r="D131" s="8" t="str">
        <f>HYPERLINK("#'Table 123'!A1", "Grid Summary: There are a number of ways in which the Government could look to encourage people to install heat pumps. Looking at the following proposals, do you think these would be effective or ineffective at encouraging people to make these ch...")</f>
        <v>Grid Summary: There are a number of ways in which the Government could look to encourage people to install heat pumps. Looking at the following proposals, do you think these would be effective or ineffective at encouraging people to make these ch...</v>
      </c>
      <c r="E131" s="7"/>
      <c r="F131" t="s">
        <v>253</v>
      </c>
    </row>
    <row r="132" spans="3:6" x14ac:dyDescent="0.35">
      <c r="C132">
        <v>124</v>
      </c>
      <c r="D132" s="8" t="str">
        <f>HYPERLINK("#'Table 124'!A1", "There are a number of ways in which the Government could look to encourage people to install heat pumps. Looking at the following proposals, do you think these would be effective or ineffective at encouraging people to make these changes?  Please...")</f>
        <v>There are a number of ways in which the Government could look to encourage people to install heat pumps. Looking at the following proposals, do you think these would be effective or ineffective at encouraging people to make these changes?  Please...</v>
      </c>
      <c r="E132" s="14" t="str">
        <f>HYPERLINK("#'Full Results'!A1377", "1377")</f>
        <v>1377</v>
      </c>
      <c r="F132" t="s">
        <v>253</v>
      </c>
    </row>
    <row r="133" spans="3:6" x14ac:dyDescent="0.35">
      <c r="C133">
        <v>125</v>
      </c>
      <c r="D133" s="8" t="str">
        <f>HYPERLINK("#'Table 125'!A1", "There are a number of ways in which the Government could look to encourage people to install heat pumps. Looking at the following proposals, do you think these would be effective or ineffective at encouraging people to make these changes?  Please...")</f>
        <v>There are a number of ways in which the Government could look to encourage people to install heat pumps. Looking at the following proposals, do you think these would be effective or ineffective at encouraging people to make these changes?  Please...</v>
      </c>
      <c r="E133" s="14" t="str">
        <f>HYPERLINK("#'Full Results'!A1385", "1385")</f>
        <v>1385</v>
      </c>
      <c r="F133" t="s">
        <v>253</v>
      </c>
    </row>
    <row r="134" spans="3:6" x14ac:dyDescent="0.35">
      <c r="C134">
        <v>126</v>
      </c>
      <c r="D134" s="8" t="str">
        <f>HYPERLINK("#'Table 126'!A1", "There are a number of ways in which the Government could look to encourage people to install heat pumps. Looking at the following proposals, do you think these would be effective or ineffective at encouraging people to make these changes?  Please...")</f>
        <v>There are a number of ways in which the Government could look to encourage people to install heat pumps. Looking at the following proposals, do you think these would be effective or ineffective at encouraging people to make these changes?  Please...</v>
      </c>
      <c r="E134" s="14" t="str">
        <f>HYPERLINK("#'Full Results'!A1393", "1393")</f>
        <v>1393</v>
      </c>
      <c r="F134" t="s">
        <v>253</v>
      </c>
    </row>
    <row r="135" spans="3:6" x14ac:dyDescent="0.35">
      <c r="C135">
        <v>127</v>
      </c>
      <c r="D135" s="8" t="str">
        <f>HYPERLINK("#'Table 127'!A1", "There are a number of ways in which the Government could look to encourage people to install heat pumps. Looking at the following proposals, do you think these would be effective or ineffective at encouraging people to make these changes?  Please...")</f>
        <v>There are a number of ways in which the Government could look to encourage people to install heat pumps. Looking at the following proposals, do you think these would be effective or ineffective at encouraging people to make these changes?  Please...</v>
      </c>
      <c r="E135" s="14" t="str">
        <f>HYPERLINK("#'Full Results'!A1401", "1401")</f>
        <v>1401</v>
      </c>
      <c r="F135" t="s">
        <v>253</v>
      </c>
    </row>
    <row r="136" spans="3:6" x14ac:dyDescent="0.35">
      <c r="C136">
        <v>128</v>
      </c>
      <c r="D136" s="8" t="str">
        <f>HYPERLINK("#'Table 128'!A1", "There are a number of ways in which the Government could look to encourage people to install heat pumps. Looking at the following proposals, do you think these would be effective or ineffective at encouraging people to make these changes?  Please...")</f>
        <v>There are a number of ways in which the Government could look to encourage people to install heat pumps. Looking at the following proposals, do you think these would be effective or ineffective at encouraging people to make these changes?  Please...</v>
      </c>
      <c r="E136" s="14" t="str">
        <f>HYPERLINK("#'Full Results'!A1409", "1409")</f>
        <v>1409</v>
      </c>
      <c r="F136" t="s">
        <v>253</v>
      </c>
    </row>
    <row r="137" spans="3:6" x14ac:dyDescent="0.35">
      <c r="C137">
        <v>129</v>
      </c>
      <c r="D137" s="8" t="str">
        <f>HYPERLINK("#'Table 129'!A1", "Grid Summary: There are a number of ways in which the Government could look to encourage people to install better insulation. Looking at the following proposals, do you think these would be effective or ineffective at encouraging people to make t...")</f>
        <v>Grid Summary: There are a number of ways in which the Government could look to encourage people to install better insulation. Looking at the following proposals, do you think these would be effective or ineffective at encouraging people to make t...</v>
      </c>
      <c r="E137" s="7"/>
      <c r="F137" t="s">
        <v>253</v>
      </c>
    </row>
    <row r="138" spans="3:6" x14ac:dyDescent="0.35">
      <c r="C138">
        <v>130</v>
      </c>
      <c r="D138" s="8" t="str">
        <f>HYPERLINK("#'Table 130'!A1", "There are a number of ways in which the Government could look to encourage people to install better insulation. Looking at the following proposals, do you think these would be effective or ineffective at encouraging people to make these changes? ...")</f>
        <v>There are a number of ways in which the Government could look to encourage people to install better insulation. Looking at the following proposals, do you think these would be effective or ineffective at encouraging people to make these changes? ...</v>
      </c>
      <c r="E138" s="14" t="str">
        <f>HYPERLINK("#'Full Results'!A1417", "1417")</f>
        <v>1417</v>
      </c>
      <c r="F138" t="s">
        <v>253</v>
      </c>
    </row>
    <row r="139" spans="3:6" x14ac:dyDescent="0.35">
      <c r="C139">
        <v>131</v>
      </c>
      <c r="D139" s="8" t="str">
        <f>HYPERLINK("#'Table 131'!A1", "There are a number of ways in which the Government could look to encourage people to install better insulation. Looking at the following proposals, do you think these would be effective or ineffective at encouraging people to make these changes? ...")</f>
        <v>There are a number of ways in which the Government could look to encourage people to install better insulation. Looking at the following proposals, do you think these would be effective or ineffective at encouraging people to make these changes? ...</v>
      </c>
      <c r="E139" s="14" t="str">
        <f>HYPERLINK("#'Full Results'!A1425", "1425")</f>
        <v>1425</v>
      </c>
      <c r="F139" t="s">
        <v>253</v>
      </c>
    </row>
    <row r="140" spans="3:6" x14ac:dyDescent="0.35">
      <c r="C140">
        <v>132</v>
      </c>
      <c r="D140" s="8" t="str">
        <f>HYPERLINK("#'Table 132'!A1", "There are a number of ways in which the Government could look to encourage people to install better insulation. Looking at the following proposals, do you think these would be effective or ineffective at encouraging people to make these changes? ...")</f>
        <v>There are a number of ways in which the Government could look to encourage people to install better insulation. Looking at the following proposals, do you think these would be effective or ineffective at encouraging people to make these changes? ...</v>
      </c>
      <c r="E140" s="14" t="str">
        <f>HYPERLINK("#'Full Results'!A1433", "1433")</f>
        <v>1433</v>
      </c>
      <c r="F140" t="s">
        <v>253</v>
      </c>
    </row>
    <row r="141" spans="3:6" x14ac:dyDescent="0.35">
      <c r="C141">
        <v>133</v>
      </c>
      <c r="D141" s="8" t="str">
        <f>HYPERLINK("#'Table 133'!A1", "There are a number of ways in which the Government could look to encourage people to install better insulation. Looking at the following proposals, do you think these would be effective or ineffective at encouraging people to make these changes? ...")</f>
        <v>There are a number of ways in which the Government could look to encourage people to install better insulation. Looking at the following proposals, do you think these would be effective or ineffective at encouraging people to make these changes? ...</v>
      </c>
      <c r="E141" s="14" t="str">
        <f>HYPERLINK("#'Full Results'!A1441", "1441")</f>
        <v>1441</v>
      </c>
      <c r="F141" t="s">
        <v>253</v>
      </c>
    </row>
    <row r="142" spans="3:6" x14ac:dyDescent="0.35">
      <c r="C142">
        <v>134</v>
      </c>
      <c r="D142" s="8" t="str">
        <f>HYPERLINK("#'Table 134'!A1", "There are a number of ways in which the Government could look to encourage people to install better insulation. Looking at the following proposals, do you think these would be effective or ineffective at encouraging people to make these changes? ...")</f>
        <v>There are a number of ways in which the Government could look to encourage people to install better insulation. Looking at the following proposals, do you think these would be effective or ineffective at encouraging people to make these changes? ...</v>
      </c>
      <c r="E142" s="14" t="str">
        <f>HYPERLINK("#'Full Results'!A1449", "1449")</f>
        <v>1449</v>
      </c>
      <c r="F142" t="s">
        <v>253</v>
      </c>
    </row>
    <row r="143" spans="3:6" x14ac:dyDescent="0.35">
      <c r="C143">
        <v>135</v>
      </c>
      <c r="D143" s="8" t="str">
        <f>HYPERLINK("#'Table 135'!A1", " Do you know what flexibility trials for electricity demand are?")</f>
        <v xml:space="preserve"> Do you know what flexibility trials for electricity demand are?</v>
      </c>
      <c r="E143" s="14" t="str">
        <f>HYPERLINK("#'Full Results'!A1457", "1457")</f>
        <v>1457</v>
      </c>
      <c r="F143" t="s">
        <v>221</v>
      </c>
    </row>
    <row r="144" spans="3:6" x14ac:dyDescent="0.35">
      <c r="C144">
        <v>136</v>
      </c>
      <c r="D144" s="8" t="str">
        <f>HYPERLINK("#'Table 136'!A1", " Flexibility trials see energy companies ask consumers to use less electricity at peak times, when there is usually higher demand for electricity. Households taking part in the scheme are then financially rewarded for reducing their electricity u...")</f>
        <v xml:space="preserve"> Flexibility trials see energy companies ask consumers to use less electricity at peak times, when there is usually higher demand for electricity. Households taking part in the scheme are then financially rewarded for reducing their electricity u...</v>
      </c>
      <c r="E144" s="14" t="str">
        <f>HYPERLINK("#'Full Results'!A1464", "1464")</f>
        <v>1464</v>
      </c>
      <c r="F144" t="s">
        <v>221</v>
      </c>
    </row>
    <row r="145" spans="3:6" x14ac:dyDescent="0.35">
      <c r="C145">
        <v>137</v>
      </c>
      <c r="D145" s="8" t="str">
        <f>HYPERLINK("#'Table 137'!A1", " And if you were offered the opportunity to take part in such a trial, would you be interested in taking part?")</f>
        <v xml:space="preserve"> And if you were offered the opportunity to take part in such a trial, would you be interested in taking part?</v>
      </c>
      <c r="E145" s="14" t="str">
        <f>HYPERLINK("#'Full Results'!A1470", "1470")</f>
        <v>1470</v>
      </c>
      <c r="F145" t="s">
        <v>221</v>
      </c>
    </row>
    <row r="146" spans="3:6" x14ac:dyDescent="0.35">
      <c r="C146">
        <v>138</v>
      </c>
      <c r="D146" s="8" t="str">
        <f>HYPERLINK("#'Table 138'!A1", " Has your household participated in any such trial with your energy supplier in the last year?")</f>
        <v xml:space="preserve"> Has your household participated in any such trial with your energy supplier in the last year?</v>
      </c>
      <c r="E146" s="14" t="str">
        <f>HYPERLINK("#'Full Results'!A1477", "1477")</f>
        <v>1477</v>
      </c>
      <c r="F146" t="s">
        <v>221</v>
      </c>
    </row>
    <row r="147" spans="3:6" x14ac:dyDescent="0.35">
      <c r="C147">
        <v>139</v>
      </c>
      <c r="D147" s="8" t="str">
        <f>HYPERLINK("#'Table 139'!A1", "Grid Summary: To what extent would you be interested or uninterested in the following?")</f>
        <v>Grid Summary: To what extent would you be interested or uninterested in the following?</v>
      </c>
      <c r="E147" s="7"/>
      <c r="F147" t="s">
        <v>221</v>
      </c>
    </row>
    <row r="148" spans="3:6" x14ac:dyDescent="0.35">
      <c r="C148">
        <v>140</v>
      </c>
      <c r="D148" s="8" t="str">
        <f>HYPERLINK("#'Table 140'!A1", "To what extent would you be interested or uninterested in the following?: Moving to an energy tariff that offers discounts when using more energy during off-peak hours")</f>
        <v>To what extent would you be interested or uninterested in the following?: Moving to an energy tariff that offers discounts when using more energy during off-peak hours</v>
      </c>
      <c r="E148" s="14" t="str">
        <f>HYPERLINK("#'Full Results'!A1483", "1483")</f>
        <v>1483</v>
      </c>
      <c r="F148" t="s">
        <v>221</v>
      </c>
    </row>
    <row r="149" spans="3:6" x14ac:dyDescent="0.35">
      <c r="C149">
        <v>141</v>
      </c>
      <c r="D149" s="8" t="str">
        <f>HYPERLINK("#'Table 141'!A1", "To what extent would you be interested or uninterested in the following?: Moving to an energy tariff that offers discounts when using more energy at times of the day when there is more renewable energy produced")</f>
        <v>To what extent would you be interested or uninterested in the following?: Moving to an energy tariff that offers discounts when using more energy at times of the day when there is more renewable energy produced</v>
      </c>
      <c r="E149" s="14" t="str">
        <f>HYPERLINK("#'Full Results'!A1493", "1493")</f>
        <v>1493</v>
      </c>
      <c r="F149" t="s">
        <v>221</v>
      </c>
    </row>
    <row r="150" spans="3:6" x14ac:dyDescent="0.35">
      <c r="C150">
        <v>142</v>
      </c>
      <c r="D150" s="8" t="str">
        <f>HYPERLINK("#'Table 142'!A1", "To what extent would you be interested or uninterested in the following?: Moving to an energy tariff that is entirely powered by renewable energy")</f>
        <v>To what extent would you be interested or uninterested in the following?: Moving to an energy tariff that is entirely powered by renewable energy</v>
      </c>
      <c r="E150" s="14" t="str">
        <f>HYPERLINK("#'Full Results'!A1503", "1503")</f>
        <v>1503</v>
      </c>
      <c r="F150" t="s">
        <v>221</v>
      </c>
    </row>
    <row r="151" spans="3:6" x14ac:dyDescent="0.35">
      <c r="C151">
        <v>143</v>
      </c>
      <c r="D151" s="8" t="str">
        <f>HYPERLINK("#'Table 143'!A1", "To what extent would you be interested or uninterested in the following?: Moving to an energy tariff that offers discounts when you allow it to ‘draw’ energy from battery storage in your house (e.g., such as from an electric vehicle that is plugg...")</f>
        <v>To what extent would you be interested or uninterested in the following?: Moving to an energy tariff that offers discounts when you allow it to ‘draw’ energy from battery storage in your house (e.g., such as from an electric vehicle that is plugg...</v>
      </c>
      <c r="E151" s="14" t="str">
        <f>HYPERLINK("#'Full Results'!A1513", "1513")</f>
        <v>1513</v>
      </c>
      <c r="F151" t="s">
        <v>221</v>
      </c>
    </row>
    <row r="152" spans="3:6" x14ac:dyDescent="0.35">
      <c r="C152">
        <v>144</v>
      </c>
      <c r="D152" s="8" t="str">
        <f>HYPERLINK("#'Table 144'!A1", " Have you heard of the PeakSave scheme before?")</f>
        <v xml:space="preserve"> Have you heard of the PeakSave scheme before?</v>
      </c>
      <c r="E152" s="14" t="str">
        <f>HYPERLINK("#'Full Results'!A1523", "1523")</f>
        <v>1523</v>
      </c>
      <c r="F152" t="s">
        <v>253</v>
      </c>
    </row>
    <row r="153" spans="3:6" x14ac:dyDescent="0.35">
      <c r="C153">
        <v>145</v>
      </c>
      <c r="D153" s="8" t="str">
        <f>HYPERLINK("#'Table 145'!A1", " Have you heard of the SmartCharge scheme before?")</f>
        <v xml:space="preserve"> Have you heard of the SmartCharge scheme before?</v>
      </c>
      <c r="E153" s="14" t="str">
        <f>HYPERLINK("#'Full Results'!A1530", "1530")</f>
        <v>1530</v>
      </c>
      <c r="F153" t="s">
        <v>253</v>
      </c>
    </row>
    <row r="154" spans="3:6" x14ac:dyDescent="0.35">
      <c r="C154">
        <v>146</v>
      </c>
      <c r="D154" s="8" t="str">
        <f>HYPERLINK("#'Table 146'!A1", " The PeakSave scheme provides discounts for energy customers who use more energy at off-peak times when there is more renewable energy available to help power the grid. Off-peak times are periods when people generally use less electricity and so ...")</f>
        <v xml:space="preserve"> The PeakSave scheme provides discounts for energy customers who use more energy at off-peak times when there is more renewable energy available to help power the grid. Off-peak times are periods when people generally use less electricity and so ...</v>
      </c>
      <c r="E154" s="14" t="str">
        <f>HYPERLINK("#'Full Results'!A1537", "1537")</f>
        <v>1537</v>
      </c>
      <c r="F154" t="s">
        <v>520</v>
      </c>
    </row>
    <row r="155" spans="3:6" x14ac:dyDescent="0.35">
      <c r="C155">
        <v>147</v>
      </c>
      <c r="D155" s="8" t="str">
        <f>HYPERLINK("#'Table 147'!A1", " The SmartCharge scheme provides discounts for energy customers who give their energy supplier control over when they charge their electric vehicle, allowing them to charge it when energy demand (and energy costs) are lower. How interested or uni...")</f>
        <v xml:space="preserve"> The SmartCharge scheme provides discounts for energy customers who give their energy supplier control over when they charge their electric vehicle, allowing them to charge it when energy demand (and energy costs) are lower. How interested or uni...</v>
      </c>
      <c r="E155" s="14" t="str">
        <f>HYPERLINK("#'Full Results'!A1548", "1548")</f>
        <v>1548</v>
      </c>
      <c r="F155" t="s">
        <v>581</v>
      </c>
    </row>
    <row r="156" spans="3:6" x14ac:dyDescent="0.35">
      <c r="C156">
        <v>148</v>
      </c>
      <c r="D156" s="8" t="str">
        <f>HYPERLINK("#'Table 148'!A1", " Do you or any other members of your household have routine access to a car or van? Please include company cars or vans if they are available for private use by your household.")</f>
        <v xml:space="preserve"> Do you or any other members of your household have routine access to a car or van? Please include company cars or vans if they are available for private use by your household.</v>
      </c>
      <c r="E156" s="14" t="str">
        <f>HYPERLINK("#'Full Results'!A1559", "1559")</f>
        <v>1559</v>
      </c>
      <c r="F156" t="s">
        <v>97</v>
      </c>
    </row>
    <row r="157" spans="3:6" x14ac:dyDescent="0.35">
      <c r="C157">
        <v>149</v>
      </c>
      <c r="D157" s="8" t="str">
        <f>HYPERLINK("#'Table 149'!A1", " Do you personally drive?")</f>
        <v xml:space="preserve"> Do you personally drive?</v>
      </c>
      <c r="E157" s="14" t="str">
        <f>HYPERLINK("#'Full Results'!A1564", "1564")</f>
        <v>1564</v>
      </c>
      <c r="F157" t="s">
        <v>97</v>
      </c>
    </row>
    <row r="158" spans="3:6" x14ac:dyDescent="0.35">
      <c r="C158">
        <v>150</v>
      </c>
      <c r="D158" s="8" t="str">
        <f>HYPERLINK("#'Table 150'!A1", "What type of car does your household have access to? If you have access to more than one type of car, please select all of the below which you have access to as a household.")</f>
        <v>What type of car does your household have access to? If you have access to more than one type of car, please select all of the below which you have access to as a household.</v>
      </c>
      <c r="E158" s="14" t="str">
        <f>HYPERLINK("#'Full Results'!A1569", "1569")</f>
        <v>1569</v>
      </c>
      <c r="F158" t="s">
        <v>590</v>
      </c>
    </row>
    <row r="159" spans="3:6" x14ac:dyDescent="0.35">
      <c r="C159">
        <v>151</v>
      </c>
      <c r="D159" s="8" t="str">
        <f>HYPERLINK("#'Table 151'!A1", " Of those, which does your household use most often?")</f>
        <v xml:space="preserve"> Of those, which does your household use most often?</v>
      </c>
      <c r="E159" s="14" t="str">
        <f>HYPERLINK("#'Full Results'!A1578", "1578")</f>
        <v>1578</v>
      </c>
      <c r="F159" t="s">
        <v>592</v>
      </c>
    </row>
    <row r="160" spans="3:6" x14ac:dyDescent="0.35">
      <c r="C160">
        <v>152</v>
      </c>
      <c r="D160" s="8" t="str">
        <f>HYPERLINK("#'Table 152'!A1", " If you were to replace your household’s primary car, which of the following would be more important to you?")</f>
        <v xml:space="preserve"> If you were to replace your household’s primary car, which of the following would be more important to you?</v>
      </c>
      <c r="E160" s="14" t="str">
        <f>HYPERLINK("#'Full Results'!A1586", "1586")</f>
        <v>1586</v>
      </c>
      <c r="F160" t="s">
        <v>590</v>
      </c>
    </row>
    <row r="161" spans="3:6" x14ac:dyDescent="0.35">
      <c r="C161">
        <v>153</v>
      </c>
      <c r="D161" s="8" t="str">
        <f>HYPERLINK("#'Table 153'!A1", " Would you consider buying an electric vehicle?")</f>
        <v xml:space="preserve"> Would you consider buying an electric vehicle?</v>
      </c>
      <c r="E161" s="14" t="str">
        <f>HYPERLINK("#'Full Results'!A1592", "1592")</f>
        <v>1592</v>
      </c>
      <c r="F161" t="s">
        <v>590</v>
      </c>
    </row>
    <row r="162" spans="3:6" x14ac:dyDescent="0.35">
      <c r="C162">
        <v>154</v>
      </c>
      <c r="D162" s="8" t="str">
        <f>HYPERLINK("#'Table 154'!A1", "You said you would not consider purchasing an electric vehicle. Why is this? Please select all that apply")</f>
        <v>You said you would not consider purchasing an electric vehicle. Why is this? Please select all that apply</v>
      </c>
      <c r="E162" s="14" t="str">
        <f>HYPERLINK("#'Full Results'!A1598", "1598")</f>
        <v>1598</v>
      </c>
      <c r="F162" t="s">
        <v>606</v>
      </c>
    </row>
    <row r="163" spans="3:6" x14ac:dyDescent="0.35">
      <c r="C163">
        <v>155</v>
      </c>
      <c r="D163" s="8" t="str">
        <f>HYPERLINK("#'Table 155'!A1", "Grid Summary: Which, if any, of the following do you have at your current house?")</f>
        <v>Grid Summary: Which, if any, of the following do you have at your current house?</v>
      </c>
      <c r="E163" s="7"/>
      <c r="F163" t="s">
        <v>97</v>
      </c>
    </row>
    <row r="164" spans="3:6" x14ac:dyDescent="0.35">
      <c r="C164">
        <v>156</v>
      </c>
      <c r="D164" s="8" t="str">
        <f>HYPERLINK("#'Table 156'!A1", "Which, if any, of the following do you have at your current house?: Designated or reserved on-street parking (e.g. a parking space specifically for your house)")</f>
        <v>Which, if any, of the following do you have at your current house?: Designated or reserved on-street parking (e.g. a parking space specifically for your house)</v>
      </c>
      <c r="E164" s="14" t="str">
        <f>HYPERLINK("#'Full Results'!A1610", "1610")</f>
        <v>1610</v>
      </c>
      <c r="F164" t="s">
        <v>97</v>
      </c>
    </row>
    <row r="165" spans="3:6" x14ac:dyDescent="0.35">
      <c r="C165">
        <v>157</v>
      </c>
      <c r="D165" s="8" t="str">
        <f>HYPERLINK("#'Table 157'!A1", "Which, if any, of the following do you have at your current house?: Designated or reserved off-street parking (e.g. a parking space specifically for your house)")</f>
        <v>Which, if any, of the following do you have at your current house?: Designated or reserved off-street parking (e.g. a parking space specifically for your house)</v>
      </c>
      <c r="E165" s="14" t="str">
        <f>HYPERLINK("#'Full Results'!A1616", "1616")</f>
        <v>1616</v>
      </c>
      <c r="F165" t="s">
        <v>97</v>
      </c>
    </row>
    <row r="166" spans="3:6" x14ac:dyDescent="0.35">
      <c r="C166">
        <v>158</v>
      </c>
      <c r="D166" s="8" t="str">
        <f>HYPERLINK("#'Table 158'!A1", "Which, if any, of the following do you have at your current house?: A shared or private driveway")</f>
        <v>Which, if any, of the following do you have at your current house?: A shared or private driveway</v>
      </c>
      <c r="E166" s="14" t="str">
        <f>HYPERLINK("#'Full Results'!A1622", "1622")</f>
        <v>1622</v>
      </c>
      <c r="F166" t="s">
        <v>97</v>
      </c>
    </row>
    <row r="167" spans="3:6" x14ac:dyDescent="0.35">
      <c r="C167">
        <v>159</v>
      </c>
      <c r="D167" s="8" t="str">
        <f>HYPERLINK("#'Table 159'!A1", "Which, if any, of the following do you have at your current house?: A garage")</f>
        <v>Which, if any, of the following do you have at your current house?: A garage</v>
      </c>
      <c r="E167" s="14" t="str">
        <f>HYPERLINK("#'Full Results'!A1628", "1628")</f>
        <v>1628</v>
      </c>
      <c r="F167" t="s">
        <v>97</v>
      </c>
    </row>
    <row r="168" spans="3:6" x14ac:dyDescent="0.35">
      <c r="C168">
        <v>160</v>
      </c>
      <c r="D168" s="8" t="str">
        <f>HYPERLINK("#'Table 160'!A1", "Grid Summary: To what extent do you think that having access to the following would make it easier or more difficult to own an electric vehicle?")</f>
        <v>Grid Summary: To what extent do you think that having access to the following would make it easier or more difficult to own an electric vehicle?</v>
      </c>
      <c r="E168" s="7"/>
      <c r="F168" t="s">
        <v>97</v>
      </c>
    </row>
    <row r="169" spans="3:6" x14ac:dyDescent="0.35">
      <c r="C169">
        <v>161</v>
      </c>
      <c r="D169" s="8" t="str">
        <f>HYPERLINK("#'Table 161'!A1", "To what extent do you think that having access to the following would make it easier or more difficult to own an electric vehicle?: Designated or reserved on-street parking (e.g. a parking space specifically for your house)")</f>
        <v>To what extent do you think that having access to the following would make it easier or more difficult to own an electric vehicle?: Designated or reserved on-street parking (e.g. a parking space specifically for your house)</v>
      </c>
      <c r="E169" s="14" t="str">
        <f>HYPERLINK("#'Full Results'!A1634", "1634")</f>
        <v>1634</v>
      </c>
      <c r="F169" t="s">
        <v>97</v>
      </c>
    </row>
    <row r="170" spans="3:6" x14ac:dyDescent="0.35">
      <c r="C170">
        <v>162</v>
      </c>
      <c r="D170" s="8" t="str">
        <f>HYPERLINK("#'Table 162'!A1", "To what extent do you think that having access to the following would make it easier or more difficult to own an electric vehicle?: Designated or reserved off-street parking (e.g. a parking space specifically for your house)")</f>
        <v>To what extent do you think that having access to the following would make it easier or more difficult to own an electric vehicle?: Designated or reserved off-street parking (e.g. a parking space specifically for your house)</v>
      </c>
      <c r="E170" s="14" t="str">
        <f>HYPERLINK("#'Full Results'!A1643", "1643")</f>
        <v>1643</v>
      </c>
      <c r="F170" t="s">
        <v>97</v>
      </c>
    </row>
    <row r="171" spans="3:6" x14ac:dyDescent="0.35">
      <c r="C171">
        <v>163</v>
      </c>
      <c r="D171" s="8" t="str">
        <f>HYPERLINK("#'Table 163'!A1", "To what extent do you think that having access to the following would make it easier or more difficult to own an electric vehicle?: A shared or private driveway")</f>
        <v>To what extent do you think that having access to the following would make it easier or more difficult to own an electric vehicle?: A shared or private driveway</v>
      </c>
      <c r="E171" s="14" t="str">
        <f>HYPERLINK("#'Full Results'!A1652", "1652")</f>
        <v>1652</v>
      </c>
      <c r="F171" t="s">
        <v>97</v>
      </c>
    </row>
    <row r="172" spans="3:6" x14ac:dyDescent="0.35">
      <c r="C172">
        <v>164</v>
      </c>
      <c r="D172" s="8" t="str">
        <f>HYPERLINK("#'Table 164'!A1", "To what extent do you think that having access to the following would make it easier or more difficult to own an electric vehicle?: A garage")</f>
        <v>To what extent do you think that having access to the following would make it easier or more difficult to own an electric vehicle?: A garage</v>
      </c>
      <c r="E172" s="14" t="str">
        <f>HYPERLINK("#'Full Results'!A1661", "1661")</f>
        <v>1661</v>
      </c>
      <c r="F172" t="s">
        <v>97</v>
      </c>
    </row>
    <row r="173" spans="3:6" x14ac:dyDescent="0.35">
      <c r="C173">
        <v>165</v>
      </c>
      <c r="D173" s="8" t="str">
        <f>HYPERLINK("#'Table 165'!A1", " You said you do not have access to a shared or private driveway in your house, and that you would not consider purchasing an electric vehicle. Which of the following comes closest to your view?")</f>
        <v xml:space="preserve"> You said you do not have access to a shared or private driveway in your house, and that you would not consider purchasing an electric vehicle. Which of the following comes closest to your view?</v>
      </c>
      <c r="E173" s="14" t="str">
        <f>HYPERLINK("#'Full Results'!A1670", "1670")</f>
        <v>1670</v>
      </c>
      <c r="F173" t="s">
        <v>631</v>
      </c>
    </row>
    <row r="174" spans="3:6" x14ac:dyDescent="0.35">
      <c r="C174">
        <v>166</v>
      </c>
      <c r="D174" s="8" t="str">
        <f>HYPERLINK("#'Table 166'!A1", " And if you had access to a shared or private driveway, would you be more or less likely to consider purchasing an electric vehicle?")</f>
        <v xml:space="preserve"> And if you had access to a shared or private driveway, would you be more or less likely to consider purchasing an electric vehicle?</v>
      </c>
      <c r="E174" s="14" t="str">
        <f>HYPERLINK("#'Full Results'!A1676", "1676")</f>
        <v>1676</v>
      </c>
      <c r="F174" t="s">
        <v>631</v>
      </c>
    </row>
    <row r="175" spans="3:6" x14ac:dyDescent="0.35">
      <c r="C175">
        <v>167</v>
      </c>
      <c r="D175" s="8" t="str">
        <f>HYPERLINK("#'Table 167'!A1", " You said you do not have access to a garage in your house, and that you would not consider purchasing an electric vehicle. Which of the following comes closest to your view?")</f>
        <v xml:space="preserve"> You said you do not have access to a garage in your house, and that you would not consider purchasing an electric vehicle. Which of the following comes closest to your view?</v>
      </c>
      <c r="E175" s="14" t="str">
        <f>HYPERLINK("#'Full Results'!A1685", "1685")</f>
        <v>1685</v>
      </c>
      <c r="F175" t="s">
        <v>639</v>
      </c>
    </row>
    <row r="176" spans="3:6" x14ac:dyDescent="0.35">
      <c r="C176">
        <v>168</v>
      </c>
      <c r="D176" s="8" t="str">
        <f>HYPERLINK("#'Table 168'!A1", " And if you had access to a garage, would you be more or less likely to consider purchasing an electric vehicle?")</f>
        <v xml:space="preserve"> And if you had access to a garage, would you be more or less likely to consider purchasing an electric vehicle?</v>
      </c>
      <c r="E176" s="14" t="str">
        <f>HYPERLINK("#'Full Results'!A1691", "1691")</f>
        <v>1691</v>
      </c>
      <c r="F176" t="s">
        <v>639</v>
      </c>
    </row>
    <row r="177" spans="3:6" x14ac:dyDescent="0.35">
      <c r="C177">
        <v>169</v>
      </c>
      <c r="D177" s="8" t="str">
        <f>HYPERLINK("#'Table 169'!A1", "Grid Summary: Which, if any, of the following have you heard of?")</f>
        <v>Grid Summary: Which, if any, of the following have you heard of?</v>
      </c>
      <c r="E177" s="7"/>
      <c r="F177" t="s">
        <v>160</v>
      </c>
    </row>
    <row r="178" spans="3:6" x14ac:dyDescent="0.35">
      <c r="C178">
        <v>170</v>
      </c>
      <c r="D178" s="8" t="str">
        <f>HYPERLINK("#'Table 170'!A1", "Which, if any, of the following have you heard of?: Row Green Homes Grant")</f>
        <v>Which, if any, of the following have you heard of?: Row Green Homes Grant</v>
      </c>
      <c r="E178" s="14" t="str">
        <f>HYPERLINK("#'Full Results'!A1700", "1700")</f>
        <v>1700</v>
      </c>
      <c r="F178" t="s">
        <v>160</v>
      </c>
    </row>
    <row r="179" spans="3:6" x14ac:dyDescent="0.35">
      <c r="C179">
        <v>171</v>
      </c>
      <c r="D179" s="8" t="str">
        <f>HYPERLINK("#'Table 171'!A1", "Which, if any, of the following have you heard of?: Green Deal")</f>
        <v>Which, if any, of the following have you heard of?: Green Deal</v>
      </c>
      <c r="E179" s="14" t="str">
        <f>HYPERLINK("#'Full Results'!A1707", "1707")</f>
        <v>1707</v>
      </c>
      <c r="F179" t="s">
        <v>160</v>
      </c>
    </row>
    <row r="180" spans="3:6" x14ac:dyDescent="0.35">
      <c r="C180">
        <v>172</v>
      </c>
      <c r="D180" s="8" t="str">
        <f>HYPERLINK("#'Table 172'!A1", "Which, if any, of the following have you heard of?: Warm Homes Discount")</f>
        <v>Which, if any, of the following have you heard of?: Warm Homes Discount</v>
      </c>
      <c r="E180" s="14" t="str">
        <f>HYPERLINK("#'Full Results'!A1714", "1714")</f>
        <v>1714</v>
      </c>
      <c r="F180" t="s">
        <v>160</v>
      </c>
    </row>
    <row r="181" spans="3:6" x14ac:dyDescent="0.35">
      <c r="C181">
        <v>173</v>
      </c>
      <c r="D181" s="8" t="str">
        <f>HYPERLINK("#'Table 173'!A1", "Which, if any, of the following have you heard of?: Winter Fuel Payment")</f>
        <v>Which, if any, of the following have you heard of?: Winter Fuel Payment</v>
      </c>
      <c r="E181" s="14" t="str">
        <f>HYPERLINK("#'Full Results'!A1721", "1721")</f>
        <v>1721</v>
      </c>
      <c r="F181" t="s">
        <v>160</v>
      </c>
    </row>
    <row r="182" spans="3:6" x14ac:dyDescent="0.35">
      <c r="C182">
        <v>174</v>
      </c>
      <c r="D182" s="8" t="str">
        <f>HYPERLINK("#'Table 174'!A1", "Which, if any, of the following have you heard of?: Green Fuel Payment")</f>
        <v>Which, if any, of the following have you heard of?: Green Fuel Payment</v>
      </c>
      <c r="E182" s="14" t="str">
        <f>HYPERLINK("#'Full Results'!A1728", "1728")</f>
        <v>1728</v>
      </c>
      <c r="F182" t="s">
        <v>160</v>
      </c>
    </row>
    <row r="183" spans="3:6" x14ac:dyDescent="0.35">
      <c r="C183">
        <v>175</v>
      </c>
      <c r="D183" s="8" t="str">
        <f>HYPERLINK("#'Table 175'!A1", "Which, if any, of the following have you heard of?: Climate Community Grant")</f>
        <v>Which, if any, of the following have you heard of?: Climate Community Grant</v>
      </c>
      <c r="E183" s="14" t="str">
        <f>HYPERLINK("#'Full Results'!A1735", "1735")</f>
        <v>1735</v>
      </c>
      <c r="F183" t="s">
        <v>160</v>
      </c>
    </row>
    <row r="184" spans="3:6" x14ac:dyDescent="0.35">
      <c r="C184">
        <v>176</v>
      </c>
      <c r="D184" s="8" t="str">
        <f>HYPERLINK("#'Table 176'!A1", "Which, if any, of the following have you heard of?: Boiler Upgrade Scheme")</f>
        <v>Which, if any, of the following have you heard of?: Boiler Upgrade Scheme</v>
      </c>
      <c r="E184" s="14" t="str">
        <f>HYPERLINK("#'Full Results'!A1742", "1742")</f>
        <v>1742</v>
      </c>
      <c r="F184" t="s">
        <v>160</v>
      </c>
    </row>
    <row r="185" spans="3:6" x14ac:dyDescent="0.35">
      <c r="C185">
        <v>177</v>
      </c>
      <c r="D185" s="8" t="str">
        <f>HYPERLINK("#'Table 177'!A1", "Which, if any, of the following have you heard of?: Home Upgrade Grant")</f>
        <v>Which, if any, of the following have you heard of?: Home Upgrade Grant</v>
      </c>
      <c r="E185" s="14" t="str">
        <f>HYPERLINK("#'Full Results'!A1749", "1749")</f>
        <v>1749</v>
      </c>
      <c r="F185" t="s">
        <v>160</v>
      </c>
    </row>
    <row r="186" spans="3:6" x14ac:dyDescent="0.35">
      <c r="C186">
        <v>178</v>
      </c>
      <c r="D186" s="8" t="str">
        <f>HYPERLINK("#'Table 178'!A1", " To what extent do you find the current system of grants/subsidies to help cover the cost of green improvements to homes in the UK easy or difficult to understand?")</f>
        <v xml:space="preserve"> To what extent do you find the current system of grants/subsidies to help cover the cost of green improvements to homes in the UK easy or difficult to understand?</v>
      </c>
      <c r="E186" s="14" t="str">
        <f>HYPERLINK("#'Full Results'!A1756", "1756")</f>
        <v>1756</v>
      </c>
      <c r="F186" t="s">
        <v>160</v>
      </c>
    </row>
    <row r="187" spans="3:6" x14ac:dyDescent="0.35">
      <c r="C187">
        <v>179</v>
      </c>
      <c r="D187" s="8" t="str">
        <f>HYPERLINK("#'Table 179'!A1", " How would you describe your dietary preferences?")</f>
        <v xml:space="preserve"> How would you describe your dietary preferences?</v>
      </c>
      <c r="E187" s="14" t="str">
        <f>HYPERLINK("#'Full Results'!A1764", "1764")</f>
        <v>1764</v>
      </c>
      <c r="F187" t="s">
        <v>221</v>
      </c>
    </row>
    <row r="188" spans="3:6" x14ac:dyDescent="0.35">
      <c r="C188">
        <v>180</v>
      </c>
      <c r="D188" s="8" t="str">
        <f>HYPERLINK("#'Table 180'!A1", " In order for the country (and the world) to tackle climate change, how willing are you to make changes to your own lifestyle?")</f>
        <v xml:space="preserve"> In order for the country (and the world) to tackle climate change, how willing are you to make changes to your own lifestyle?</v>
      </c>
      <c r="E188" s="14" t="str">
        <f>HYPERLINK("#'Full Results'!A1772", "1772")</f>
        <v>1772</v>
      </c>
      <c r="F188" t="s">
        <v>221</v>
      </c>
    </row>
    <row r="189" spans="3:6" x14ac:dyDescent="0.35">
      <c r="C189">
        <v>181</v>
      </c>
      <c r="D189" s="8" t="str">
        <f>HYPERLINK("#'Table 181'!A1", "Grid Summary: In order to tackle climate change, how important or unimportant do you think it will be for you personally to make the following changes in your own lifestyle? Please rank the following on a scale from 1 to 5, where 1 is ‘not at all...")</f>
        <v>Grid Summary: In order to tackle climate change, how important or unimportant do you think it will be for you personally to make the following changes in your own lifestyle? Please rank the following on a scale from 1 to 5, where 1 is ‘not at all...</v>
      </c>
      <c r="E189" s="7"/>
      <c r="F189" t="s">
        <v>221</v>
      </c>
    </row>
    <row r="190" spans="3:6" x14ac:dyDescent="0.35">
      <c r="C190">
        <v>182</v>
      </c>
      <c r="D190" s="8" t="str">
        <f>HYPERLINK("#'Table 182'!A1", "In order to tackle climate change, how important or unimportant do you think it will be for you personally to make the following changes in your own lifestyle? Please rank the following on a scale from 1 to 5, where 1 is ‘not at all important’, a...")</f>
        <v>In order to tackle climate change, how important or unimportant do you think it will be for you personally to make the following changes in your own lifestyle? Please rank the following on a scale from 1 to 5, where 1 is ‘not at all important’, a...</v>
      </c>
      <c r="E190" s="14" t="str">
        <f>HYPERLINK("#'Full Results'!A1780", "1780")</f>
        <v>1780</v>
      </c>
      <c r="F190" t="s">
        <v>221</v>
      </c>
    </row>
    <row r="191" spans="3:6" x14ac:dyDescent="0.35">
      <c r="C191">
        <v>183</v>
      </c>
      <c r="D191" s="8" t="str">
        <f>HYPERLINK("#'Table 183'!A1", "In order to tackle climate change, how important or unimportant do you think it will be for you personally to make the following changes in your own lifestyle? Please rank the following on a scale from 1 to 5, where 1 is ‘not at all important’, a...")</f>
        <v>In order to tackle climate change, how important or unimportant do you think it will be for you personally to make the following changes in your own lifestyle? Please rank the following on a scale from 1 to 5, where 1 is ‘not at all important’, a...</v>
      </c>
      <c r="E191" s="14" t="str">
        <f>HYPERLINK("#'Full Results'!A1789", "1789")</f>
        <v>1789</v>
      </c>
      <c r="F191" t="s">
        <v>221</v>
      </c>
    </row>
    <row r="192" spans="3:6" x14ac:dyDescent="0.35">
      <c r="C192">
        <v>184</v>
      </c>
      <c r="D192" s="8" t="str">
        <f>HYPERLINK("#'Table 184'!A1", "In order to tackle climate change, how important or unimportant do you think it will be for you personally to make the following changes in your own lifestyle? Please rank the following on a scale from 1 to 5, where 1 is ‘not at all important’, a...")</f>
        <v>In order to tackle climate change, how important or unimportant do you think it will be for you personally to make the following changes in your own lifestyle? Please rank the following on a scale from 1 to 5, where 1 is ‘not at all important’, a...</v>
      </c>
      <c r="E192" s="14" t="str">
        <f>HYPERLINK("#'Full Results'!A1798", "1798")</f>
        <v>1798</v>
      </c>
      <c r="F192" t="s">
        <v>221</v>
      </c>
    </row>
    <row r="193" spans="3:6" x14ac:dyDescent="0.35">
      <c r="C193">
        <v>185</v>
      </c>
      <c r="D193" s="8" t="str">
        <f>HYPERLINK("#'Table 185'!A1", "In order to tackle climate change, how important or unimportant do you think it will be for you personally to make the following changes in your own lifestyle? Please rank the following on a scale from 1 to 5, where 1 is ‘not at all important’, a...")</f>
        <v>In order to tackle climate change, how important or unimportant do you think it will be for you personally to make the following changes in your own lifestyle? Please rank the following on a scale from 1 to 5, where 1 is ‘not at all important’, a...</v>
      </c>
      <c r="E193" s="14" t="str">
        <f>HYPERLINK("#'Full Results'!A1807", "1807")</f>
        <v>1807</v>
      </c>
      <c r="F193" t="s">
        <v>221</v>
      </c>
    </row>
    <row r="194" spans="3:6" x14ac:dyDescent="0.35">
      <c r="C194">
        <v>186</v>
      </c>
      <c r="D194" s="8" t="str">
        <f>HYPERLINK("#'Table 186'!A1", "In order to tackle climate change, how important or unimportant do you think it will be for you personally to make the following changes in your own lifestyle? Please rank the following on a scale from 1 to 5, where 1 is ‘not at all important’, a...")</f>
        <v>In order to tackle climate change, how important or unimportant do you think it will be for you personally to make the following changes in your own lifestyle? Please rank the following on a scale from 1 to 5, where 1 is ‘not at all important’, a...</v>
      </c>
      <c r="E194" s="14" t="str">
        <f>HYPERLINK("#'Full Results'!A1816", "1816")</f>
        <v>1816</v>
      </c>
      <c r="F194" t="s">
        <v>221</v>
      </c>
    </row>
    <row r="195" spans="3:6" x14ac:dyDescent="0.35">
      <c r="C195">
        <v>187</v>
      </c>
      <c r="D195" s="8" t="str">
        <f>HYPERLINK("#'Table 187'!A1", "Grid Summary: And how willing or unwilling are you to make any of the following changes to your own lifestyle in the next 2 years?")</f>
        <v>Grid Summary: And how willing or unwilling are you to make any of the following changes to your own lifestyle in the next 2 years?</v>
      </c>
      <c r="E195" s="7"/>
      <c r="F195" t="s">
        <v>221</v>
      </c>
    </row>
    <row r="196" spans="3:6" x14ac:dyDescent="0.35">
      <c r="C196">
        <v>188</v>
      </c>
      <c r="D196" s="8" t="str">
        <f>HYPERLINK("#'Table 188'!A1", "And how willing or unwilling are you to make any of the following changes to your own lifestyle in the next 2 years?: Reducing my individual electricity use")</f>
        <v>And how willing or unwilling are you to make any of the following changes to your own lifestyle in the next 2 years?: Reducing my individual electricity use</v>
      </c>
      <c r="E196" s="14" t="str">
        <f>HYPERLINK("#'Full Results'!A1825", "1825")</f>
        <v>1825</v>
      </c>
      <c r="F196" t="s">
        <v>221</v>
      </c>
    </row>
    <row r="197" spans="3:6" x14ac:dyDescent="0.35">
      <c r="C197">
        <v>189</v>
      </c>
      <c r="D197" s="8" t="str">
        <f>HYPERLINK("#'Table 189'!A1", "And how willing or unwilling are you to make any of the following changes to your own lifestyle in the next 2 years?: Reducing my individual water use")</f>
        <v>And how willing or unwilling are you to make any of the following changes to your own lifestyle in the next 2 years?: Reducing my individual water use</v>
      </c>
      <c r="E197" s="14" t="str">
        <f>HYPERLINK("#'Full Results'!A1833", "1833")</f>
        <v>1833</v>
      </c>
      <c r="F197" t="s">
        <v>221</v>
      </c>
    </row>
    <row r="198" spans="3:6" x14ac:dyDescent="0.35">
      <c r="C198">
        <v>190</v>
      </c>
      <c r="D198" s="8" t="str">
        <f>HYPERLINK("#'Table 190'!A1", "And how willing or unwilling are you to make any of the following changes to your own lifestyle in the next 2 years?: Reducing the amount of meat that I eat")</f>
        <v>And how willing or unwilling are you to make any of the following changes to your own lifestyle in the next 2 years?: Reducing the amount of meat that I eat</v>
      </c>
      <c r="E198" s="14" t="str">
        <f>HYPERLINK("#'Full Results'!A1841", "1841")</f>
        <v>1841</v>
      </c>
      <c r="F198" t="s">
        <v>221</v>
      </c>
    </row>
    <row r="199" spans="3:6" x14ac:dyDescent="0.35">
      <c r="C199">
        <v>191</v>
      </c>
      <c r="D199" s="8" t="str">
        <f>HYPERLINK("#'Table 191'!A1", "And how willing or unwilling are you to make any of the following changes to your own lifestyle in the next 2 years?: Changing my habits so I travel less regularly")</f>
        <v>And how willing or unwilling are you to make any of the following changes to your own lifestyle in the next 2 years?: Changing my habits so I travel less regularly</v>
      </c>
      <c r="E199" s="14" t="str">
        <f>HYPERLINK("#'Full Results'!A1849", "1849")</f>
        <v>1849</v>
      </c>
      <c r="F199" t="s">
        <v>221</v>
      </c>
    </row>
    <row r="200" spans="3:6" x14ac:dyDescent="0.35">
      <c r="C200">
        <v>192</v>
      </c>
      <c r="D200" s="8" t="str">
        <f>HYPERLINK("#'Table 192'!A1", "And how willing or unwilling are you to make any of the following changes to your own lifestyle in the next 2 years?: Buying clothes less often and reusing them more")</f>
        <v>And how willing or unwilling are you to make any of the following changes to your own lifestyle in the next 2 years?: Buying clothes less often and reusing them more</v>
      </c>
      <c r="E200" s="14" t="str">
        <f>HYPERLINK("#'Full Results'!A1857", "1857")</f>
        <v>1857</v>
      </c>
      <c r="F200" t="s">
        <v>221</v>
      </c>
    </row>
    <row r="201" spans="3:6" x14ac:dyDescent="0.35">
      <c r="C201">
        <v>193</v>
      </c>
      <c r="D201" s="8" t="str">
        <f>HYPERLINK("#'Table 193'!A1", "You said that you eat meat. Have you done any of the following in order to help you reduce your impact on the environment? Please select all that apply")</f>
        <v>You said that you eat meat. Have you done any of the following in order to help you reduce your impact on the environment? Please select all that apply</v>
      </c>
      <c r="E201" s="14" t="str">
        <f>HYPERLINK("#'Full Results'!A1865", "1865")</f>
        <v>1865</v>
      </c>
      <c r="F201" t="s">
        <v>692</v>
      </c>
    </row>
    <row r="202" spans="3:6" x14ac:dyDescent="0.35">
      <c r="C202">
        <v>194</v>
      </c>
      <c r="D202" s="8" t="str">
        <f>HYPERLINK("#'Table 194'!A1", "You said you currently eat meat. What are the reasons you haven’t switched to a meat-free diet? Select all that apply")</f>
        <v>You said you currently eat meat. What are the reasons you haven’t switched to a meat-free diet? Select all that apply</v>
      </c>
      <c r="E202" s="14" t="str">
        <f>HYPERLINK("#'Full Results'!A1874", "1874")</f>
        <v>1874</v>
      </c>
      <c r="F202" t="s">
        <v>692</v>
      </c>
    </row>
    <row r="203" spans="3:6" x14ac:dyDescent="0.35">
      <c r="C203">
        <v>195</v>
      </c>
      <c r="D203" s="8" t="str">
        <f>HYPERLINK("#'Table 195'!A1", "Grid Summary: To what extent do you trust or distrust each of the following companies in helping to deliver the government’s target of ‘Net Zero’ carbon emissions by 2050?")</f>
        <v>Grid Summary: To what extent do you trust or distrust each of the following companies in helping to deliver the government’s target of ‘Net Zero’ carbon emissions by 2050?</v>
      </c>
      <c r="E203" s="7"/>
      <c r="F203" t="s">
        <v>97</v>
      </c>
    </row>
    <row r="204" spans="3:6" x14ac:dyDescent="0.35">
      <c r="C204">
        <v>196</v>
      </c>
      <c r="D204" s="8" t="str">
        <f>HYPERLINK("#'Table 196'!A1", "To what extent do you trust or distrust each of the following companies in helping to deliver the government’s target of ‘Net Zero’ carbon emissions by 2050?: British Gas")</f>
        <v>To what extent do you trust or distrust each of the following companies in helping to deliver the government’s target of ‘Net Zero’ carbon emissions by 2050?: British Gas</v>
      </c>
      <c r="E204" s="14" t="str">
        <f>HYPERLINK("#'Full Results'!A1888", "1888")</f>
        <v>1888</v>
      </c>
      <c r="F204" t="s">
        <v>97</v>
      </c>
    </row>
    <row r="205" spans="3:6" x14ac:dyDescent="0.35">
      <c r="C205">
        <v>197</v>
      </c>
      <c r="D205" s="8" t="str">
        <f>HYPERLINK("#'Table 197'!A1", "To what extent do you trust or distrust each of the following companies in helping to deliver the government’s target of ‘Net Zero’ carbon emissions by 2050?: E-On")</f>
        <v>To what extent do you trust or distrust each of the following companies in helping to deliver the government’s target of ‘Net Zero’ carbon emissions by 2050?: E-On</v>
      </c>
      <c r="E205" s="14" t="str">
        <f>HYPERLINK("#'Full Results'!A1897", "1897")</f>
        <v>1897</v>
      </c>
      <c r="F205" t="s">
        <v>97</v>
      </c>
    </row>
    <row r="206" spans="3:6" x14ac:dyDescent="0.35">
      <c r="C206">
        <v>198</v>
      </c>
      <c r="D206" s="8" t="str">
        <f>HYPERLINK("#'Table 198'!A1", "To what extent do you trust or distrust each of the following companies in helping to deliver the government’s target of ‘Net Zero’ carbon emissions by 2050?: Scottish Power")</f>
        <v>To what extent do you trust or distrust each of the following companies in helping to deliver the government’s target of ‘Net Zero’ carbon emissions by 2050?: Scottish Power</v>
      </c>
      <c r="E206" s="14" t="str">
        <f>HYPERLINK("#'Full Results'!A1906", "1906")</f>
        <v>1906</v>
      </c>
      <c r="F206" t="s">
        <v>97</v>
      </c>
    </row>
    <row r="207" spans="3:6" x14ac:dyDescent="0.35">
      <c r="C207">
        <v>199</v>
      </c>
      <c r="D207" s="8" t="str">
        <f>HYPERLINK("#'Table 199'!A1", "To what extent do you trust or distrust each of the following companies in helping to deliver the government’s target of ‘Net Zero’ carbon emissions by 2050?: Ovo")</f>
        <v>To what extent do you trust or distrust each of the following companies in helping to deliver the government’s target of ‘Net Zero’ carbon emissions by 2050?: Ovo</v>
      </c>
      <c r="E207" s="14" t="str">
        <f>HYPERLINK("#'Full Results'!A1915", "1915")</f>
        <v>1915</v>
      </c>
      <c r="F207" t="s">
        <v>97</v>
      </c>
    </row>
    <row r="208" spans="3:6" x14ac:dyDescent="0.35">
      <c r="C208">
        <v>200</v>
      </c>
      <c r="D208" s="8" t="str">
        <f>HYPERLINK("#'Table 200'!A1", "To what extent do you trust or distrust each of the following companies in helping to deliver the government’s target of ‘Net Zero’ carbon emissions by 2050?: EDF Energy")</f>
        <v>To what extent do you trust or distrust each of the following companies in helping to deliver the government’s target of ‘Net Zero’ carbon emissions by 2050?: EDF Energy</v>
      </c>
      <c r="E208" s="14" t="str">
        <f>HYPERLINK("#'Full Results'!A1924", "1924")</f>
        <v>1924</v>
      </c>
      <c r="F208" t="s">
        <v>97</v>
      </c>
    </row>
    <row r="209" spans="3:6" x14ac:dyDescent="0.35">
      <c r="C209">
        <v>201</v>
      </c>
      <c r="D209" s="8" t="str">
        <f>HYPERLINK("#'Table 201'!A1", "To what extent do you trust or distrust each of the following companies in helping to deliver the government’s target of ‘Net Zero’ carbon emissions by 2050?: Octopus Energy")</f>
        <v>To what extent do you trust or distrust each of the following companies in helping to deliver the government’s target of ‘Net Zero’ carbon emissions by 2050?: Octopus Energy</v>
      </c>
      <c r="E209" s="14" t="str">
        <f>HYPERLINK("#'Full Results'!A1933", "1933")</f>
        <v>1933</v>
      </c>
      <c r="F209" t="s">
        <v>97</v>
      </c>
    </row>
    <row r="210" spans="3:6" x14ac:dyDescent="0.35">
      <c r="C210">
        <v>202</v>
      </c>
      <c r="D210" s="8" t="str">
        <f>HYPERLINK("#'Table 202'!A1", " Which of the following comes closest to your view?")</f>
        <v xml:space="preserve"> Which of the following comes closest to your view?</v>
      </c>
      <c r="E210" s="14" t="str">
        <f>HYPERLINK("#'Full Results'!A1942", "1942")</f>
        <v>1942</v>
      </c>
      <c r="F210" t="s">
        <v>97</v>
      </c>
    </row>
    <row r="211" spans="3:6" x14ac:dyDescent="0.35">
      <c r="C211">
        <v>203</v>
      </c>
      <c r="D211" s="8" t="str">
        <f>HYPERLINK("#'Table 203'!A1", "Which, if any, of the following do you think SHOULD be responsible for helping the UK reach its Net Zero targets? Please select all that apply.")</f>
        <v>Which, if any, of the following do you think SHOULD be responsible for helping the UK reach its Net Zero targets? Please select all that apply.</v>
      </c>
      <c r="E211" s="14" t="str">
        <f>HYPERLINK("#'Full Results'!A1949", "1949")</f>
        <v>1949</v>
      </c>
      <c r="F211" t="s">
        <v>322</v>
      </c>
    </row>
    <row r="212" spans="3:6" x14ac:dyDescent="0.35">
      <c r="C212">
        <v>204</v>
      </c>
      <c r="D212" s="8" t="str">
        <f>HYPERLINK("#'Table 204'!A1", " And which of that same group do you think should be the SINGLE MOST responsible for helping the UK reach its Net Zero targets? Select only ONE.")</f>
        <v xml:space="preserve"> And which of that same group do you think should be the SINGLE MOST responsible for helping the UK reach its Net Zero targets? Select only ONE.</v>
      </c>
      <c r="E212" s="14" t="str">
        <f>HYPERLINK("#'Full Results'!A1963", "1963")</f>
        <v>1963</v>
      </c>
      <c r="F212" t="s">
        <v>735</v>
      </c>
    </row>
    <row r="213" spans="3:6" x14ac:dyDescent="0.35">
      <c r="C213">
        <v>205</v>
      </c>
      <c r="D213" s="8" t="str">
        <f>HYPERLINK("#'Table 205'!A1", "  If you were to guess, how much do you think it would cost to install a heat pump in your home? If you are not sure how much this would cost, please select “Don’t know.”")</f>
        <v xml:space="preserve">  If you were to guess, how much do you think it would cost to install a heat pump in your home? If you are not sure how much this would cost, please select “Don’t know.”</v>
      </c>
      <c r="E213" s="14" t="str">
        <f>HYPERLINK("#'Full Results'!A1976", "1976")</f>
        <v>1976</v>
      </c>
      <c r="F213" t="s">
        <v>127</v>
      </c>
    </row>
    <row r="214" spans="3:6" x14ac:dyDescent="0.35">
      <c r="C214">
        <v>206</v>
      </c>
      <c r="D214" s="8" t="str">
        <f>HYPERLINK("#'Table 206'!A1", " If you were to guess, how much do you think it would cost to install solar panels in your home? If you are not sure how much this would cost, please select “Don’t know.”")</f>
        <v xml:space="preserve"> If you were to guess, how much do you think it would cost to install solar panels in your home? If you are not sure how much this would cost, please select “Don’t know.”</v>
      </c>
      <c r="E214" s="14" t="str">
        <f>HYPERLINK("#'Full Results'!A1992", "1992")</f>
        <v>1992</v>
      </c>
      <c r="F214" t="s">
        <v>127</v>
      </c>
    </row>
    <row r="215" spans="3:6" x14ac:dyDescent="0.35">
      <c r="C215">
        <v>207</v>
      </c>
      <c r="D215" s="8" t="str">
        <f>HYPERLINK("#'Table 207'!A1", " If you were to guess, how much do you think it would cost to install battery storage in your home? If you are not sure how much this would cost, please select “Don’t know.”")</f>
        <v xml:space="preserve"> If you were to guess, how much do you think it would cost to install battery storage in your home? If you are not sure how much this would cost, please select “Don’t know.”</v>
      </c>
      <c r="E215" s="14" t="str">
        <f>HYPERLINK("#'Full Results'!A2008", "2008")</f>
        <v>2008</v>
      </c>
      <c r="F215" t="s">
        <v>127</v>
      </c>
    </row>
    <row r="216" spans="3:6" x14ac:dyDescent="0.35">
      <c r="C216">
        <v>208</v>
      </c>
      <c r="D216" s="8" t="str">
        <f>HYPERLINK("#'Table 208'!A1", " If you were to guess, how much do you think it would cost to install an electric vehicle charging point in your home? If you are not sure how much this would cost, please select “Don’t know.”")</f>
        <v xml:space="preserve"> If you were to guess, how much do you think it would cost to install an electric vehicle charging point in your home? If you are not sure how much this would cost, please select “Don’t know.”</v>
      </c>
      <c r="E216" s="14" t="str">
        <f>HYPERLINK("#'Full Results'!A2024", "2024")</f>
        <v>2024</v>
      </c>
      <c r="F216" t="s">
        <v>127</v>
      </c>
    </row>
    <row r="217" spans="3:6" x14ac:dyDescent="0.35">
      <c r="C217">
        <v>209</v>
      </c>
      <c r="D217" s="8" t="str">
        <f>HYPERLINK("#'Table 209'!A1", " Some products and services that are lower carbon might be more expensive up front than the less eco-friendly alternatives.  Imagine you were buying an electric car. How much more would you be willing to pay for this, compared to an equivalent pe...")</f>
        <v xml:space="preserve"> Some products and services that are lower carbon might be more expensive up front than the less eco-friendly alternatives.  Imagine you were buying an electric car. How much more would you be willing to pay for this, compared to an equivalent pe...</v>
      </c>
      <c r="E217" s="14" t="str">
        <f>HYPERLINK("#'Full Results'!A2040", "2040")</f>
        <v>2040</v>
      </c>
      <c r="F217" t="s">
        <v>590</v>
      </c>
    </row>
    <row r="218" spans="3:6" x14ac:dyDescent="0.35">
      <c r="C218">
        <v>210</v>
      </c>
      <c r="D218" s="8" t="str">
        <f>HYPERLINK("#'Table 210'!A1", " Some products and services that are lower carbon might be more expensive up front than the less eco-friendly alternatives.  Imagine you were replacing your boiler with an eco-friendly alternative, such as a heat pump. How much more would you be ...")</f>
        <v xml:space="preserve"> Some products and services that are lower carbon might be more expensive up front than the less eco-friendly alternatives.  Imagine you were replacing your boiler with an eco-friendly alternative, such as a heat pump. How much more would you be ...</v>
      </c>
      <c r="E218" s="14" t="str">
        <f>HYPERLINK("#'Full Results'!A2050", "2050")</f>
        <v>2050</v>
      </c>
      <c r="F218" t="s">
        <v>760</v>
      </c>
    </row>
    <row r="219" spans="3:6" x14ac:dyDescent="0.35">
      <c r="C219">
        <v>211</v>
      </c>
      <c r="D219" s="8" t="str">
        <f>HYPERLINK("#'Table 211'!A1", " Have you previously had insulation measures fitted to your home and do you think you will need to fit more?")</f>
        <v xml:space="preserve"> Have you previously had insulation measures fitted to your home and do you think you will need to fit more?</v>
      </c>
      <c r="E219" s="14" t="str">
        <f>HYPERLINK("#'Full Results'!A2060", "2060")</f>
        <v>2060</v>
      </c>
      <c r="F219" t="s">
        <v>127</v>
      </c>
    </row>
    <row r="220" spans="3:6" x14ac:dyDescent="0.35">
      <c r="C220">
        <v>212</v>
      </c>
      <c r="D220" s="8" t="str">
        <f>HYPERLINK("#'Table 212'!A1", "Improved insulation can reduce your energy bills for many years ahead. Which of the following might put you off installing improved insulation? Please select all that apply.")</f>
        <v>Improved insulation can reduce your energy bills for many years ahead. Which of the following might put you off installing improved insulation? Please select all that apply.</v>
      </c>
      <c r="E220" s="14" t="str">
        <f>HYPERLINK("#'Full Results'!A2068", "2068")</f>
        <v>2068</v>
      </c>
      <c r="F220" t="s">
        <v>127</v>
      </c>
    </row>
    <row r="221" spans="3:6" x14ac:dyDescent="0.35">
      <c r="C221">
        <v>213</v>
      </c>
      <c r="D221" s="8" t="str">
        <f>HYPERLINK("#'Table 213'!A1", " Installing improved insulation in your house will generate upfront costs, but will also reduce your energy bills for many years ahead. Imagine the cost of installing insulation reduced your energy bills by £0 per year. How much would you be will...")</f>
        <v xml:space="preserve"> Installing improved insulation in your house will generate upfront costs, but will also reduce your energy bills for many years ahead. Imagine the cost of installing insulation reduced your energy bills by £0 per year. How much would you be will...</v>
      </c>
      <c r="E221" s="14" t="str">
        <f>HYPERLINK("#'Full Results'!A2081", "2081")</f>
        <v>2081</v>
      </c>
      <c r="F221" t="s">
        <v>127</v>
      </c>
    </row>
    <row r="222" spans="3:6" x14ac:dyDescent="0.35">
      <c r="C222">
        <v>214</v>
      </c>
      <c r="D222" s="8" t="str">
        <f>HYPERLINK("#'Table 214'!A1", " Installing improved insulation in your house will generate upfront costs, but will also reduce your energy bills for many years ahead. Imagine the cost of installing insulation reduced your energy bills by £50 per year. How much would you be wil...")</f>
        <v xml:space="preserve"> Installing improved insulation in your house will generate upfront costs, but will also reduce your energy bills for many years ahead. Imagine the cost of installing insulation reduced your energy bills by £50 per year. How much would you be wil...</v>
      </c>
      <c r="E222" s="14" t="str">
        <f>HYPERLINK("#'Full Results'!A2090", "2090")</f>
        <v>2090</v>
      </c>
      <c r="F222" t="s">
        <v>127</v>
      </c>
    </row>
    <row r="223" spans="3:6" x14ac:dyDescent="0.35">
      <c r="C223">
        <v>215</v>
      </c>
      <c r="D223" s="8" t="str">
        <f>HYPERLINK("#'Table 215'!A1", " Installing improved insulation in your house will generate upfront costs, but will also reduce your energy bills for many years ahead. Imagine the cost of installing insulation reduced your energy bills by £100 per year. How much would you be wi...")</f>
        <v xml:space="preserve"> Installing improved insulation in your house will generate upfront costs, but will also reduce your energy bills for many years ahead. Imagine the cost of installing insulation reduced your energy bills by £100 per year. How much would you be wi...</v>
      </c>
      <c r="E223" s="14" t="str">
        <f>HYPERLINK("#'Full Results'!A2099", "2099")</f>
        <v>2099</v>
      </c>
      <c r="F223" t="s">
        <v>127</v>
      </c>
    </row>
    <row r="224" spans="3:6" x14ac:dyDescent="0.35">
      <c r="C224">
        <v>216</v>
      </c>
      <c r="D224" s="8" t="str">
        <f>HYPERLINK("#'Table 216'!A1", " Installing improved insulation in your house will generate upfront costs, but will also reduce your energy bills for many years ahead. Imagine the cost of installing insulation reduced your energy bills by £250 per year. How much would you be wi...")</f>
        <v xml:space="preserve"> Installing improved insulation in your house will generate upfront costs, but will also reduce your energy bills for many years ahead. Imagine the cost of installing insulation reduced your energy bills by £250 per year. How much would you be wi...</v>
      </c>
      <c r="E224" s="14" t="str">
        <f>HYPERLINK("#'Full Results'!A2108", "2108")</f>
        <v>2108</v>
      </c>
      <c r="F224" t="s">
        <v>127</v>
      </c>
    </row>
    <row r="225" spans="3:6" x14ac:dyDescent="0.35">
      <c r="C225">
        <v>217</v>
      </c>
      <c r="D225" s="8" t="str">
        <f>HYPERLINK("#'Table 217'!A1", " Installing improved insulation in your house will generate upfront costs, but will also reduce your energy bills for many years ahead. Imagine the cost of installing insulation reduced your energy bills by £500 per year. How much would you be wi...")</f>
        <v xml:space="preserve"> Installing improved insulation in your house will generate upfront costs, but will also reduce your energy bills for many years ahead. Imagine the cost of installing insulation reduced your energy bills by £500 per year. How much would you be wi...</v>
      </c>
      <c r="E225" s="14" t="str">
        <f>HYPERLINK("#'Full Results'!A2117", "2117")</f>
        <v>2117</v>
      </c>
      <c r="F225" t="s">
        <v>127</v>
      </c>
    </row>
    <row r="226" spans="3:6" x14ac:dyDescent="0.35">
      <c r="C226">
        <v>218</v>
      </c>
      <c r="D226" s="8" t="str">
        <f>HYPERLINK("#'Table 218'!A1", " Installing improved insulation in your house will generate upfront costs, but will also reduce your energy bills for many years ahead. Imagine the cost of installing insulation reduced your energy bills by £1,000 per year. How much would you be ...")</f>
        <v xml:space="preserve"> Installing improved insulation in your house will generate upfront costs, but will also reduce your energy bills for many years ahead. Imagine the cost of installing insulation reduced your energy bills by £1,000 per year. How much would you be ...</v>
      </c>
      <c r="E226" s="14" t="str">
        <f>HYPERLINK("#'Full Results'!A2126", "2126")</f>
        <v>2126</v>
      </c>
      <c r="F226" t="s">
        <v>127</v>
      </c>
    </row>
    <row r="227" spans="3:6" x14ac:dyDescent="0.35">
      <c r="C227">
        <v>219</v>
      </c>
      <c r="D227" s="8" t="str">
        <f>HYPERLINK("#'Table 219'!A1", " Which of the following comes closest to your view?")</f>
        <v xml:space="preserve"> Which of the following comes closest to your view?</v>
      </c>
      <c r="E227" s="14" t="str">
        <f>HYPERLINK("#'Full Results'!A2135", "2135")</f>
        <v>2135</v>
      </c>
      <c r="F227" t="s">
        <v>97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M2141"/>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27" t="s">
        <v>788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3"/>
      <c r="C5" s="13"/>
      <c r="D5" s="30" t="s">
        <v>68</v>
      </c>
      <c r="E5" s="30"/>
      <c r="F5" s="13"/>
      <c r="G5" s="30" t="s">
        <v>69</v>
      </c>
      <c r="H5" s="30"/>
      <c r="I5" s="30"/>
      <c r="J5" s="30"/>
      <c r="K5" s="30"/>
      <c r="L5" s="30"/>
      <c r="M5" s="13"/>
      <c r="N5" s="30" t="s">
        <v>70</v>
      </c>
      <c r="O5" s="30"/>
      <c r="P5" s="30"/>
      <c r="Q5" s="30"/>
      <c r="R5" s="13"/>
      <c r="S5" s="30" t="s">
        <v>71</v>
      </c>
      <c r="T5" s="30"/>
      <c r="U5" s="30"/>
      <c r="V5" s="30"/>
      <c r="W5" s="30"/>
      <c r="X5" s="30"/>
      <c r="Y5" s="30"/>
      <c r="Z5" s="30"/>
      <c r="AA5" s="30"/>
      <c r="AB5" s="30"/>
      <c r="AC5" s="30"/>
      <c r="AD5" s="30"/>
      <c r="AE5" s="13"/>
      <c r="AF5" s="30" t="s">
        <v>72</v>
      </c>
      <c r="AG5" s="30"/>
      <c r="AH5" s="30"/>
      <c r="AI5" s="13"/>
      <c r="AJ5" s="30" t="s">
        <v>73</v>
      </c>
      <c r="AK5" s="30"/>
      <c r="AL5" s="30"/>
      <c r="AM5" s="30"/>
      <c r="AN5" s="30"/>
      <c r="AO5" s="13"/>
      <c r="AP5" s="30" t="s">
        <v>74</v>
      </c>
      <c r="AQ5" s="30"/>
      <c r="AR5" s="30"/>
      <c r="AS5" s="13"/>
      <c r="AT5" s="30" t="s">
        <v>75</v>
      </c>
      <c r="AU5" s="30"/>
      <c r="AV5" s="30"/>
      <c r="AW5" s="30"/>
      <c r="AX5" s="30"/>
      <c r="AY5" s="13"/>
      <c r="AZ5" s="30" t="s">
        <v>76</v>
      </c>
      <c r="BA5" s="30"/>
      <c r="BB5" s="30"/>
      <c r="BC5" s="30"/>
      <c r="BD5" s="30"/>
      <c r="BE5" s="30"/>
      <c r="BF5" s="13"/>
      <c r="BG5" s="30" t="s">
        <v>77</v>
      </c>
      <c r="BH5" s="30"/>
      <c r="BI5" s="30"/>
      <c r="BJ5" s="30"/>
      <c r="BK5" s="30"/>
      <c r="BL5" s="30"/>
      <c r="BM5" s="30"/>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2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v>0</v>
      </c>
      <c r="BJ7" s="10">
        <v>272</v>
      </c>
      <c r="BK7" s="10">
        <v>321</v>
      </c>
      <c r="BL7" s="10">
        <v>800</v>
      </c>
      <c r="BM7" s="10">
        <v>117</v>
      </c>
    </row>
    <row r="8" spans="2:65" ht="2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v>0</v>
      </c>
      <c r="BJ8" s="11">
        <v>286</v>
      </c>
      <c r="BK8" s="11">
        <v>338</v>
      </c>
      <c r="BL8" s="11">
        <v>816</v>
      </c>
      <c r="BM8" s="11">
        <v>124</v>
      </c>
    </row>
    <row r="11" spans="2:65" x14ac:dyDescent="0.35">
      <c r="B11" s="6" t="s">
        <v>96</v>
      </c>
    </row>
    <row r="12" spans="2:65" x14ac:dyDescent="0.35">
      <c r="B12" s="26" t="s">
        <v>97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row>
    <row r="13" spans="2:65" x14ac:dyDescent="0.35">
      <c r="B13" t="s">
        <v>78</v>
      </c>
      <c r="C13" s="17">
        <v>0.66907051281867103</v>
      </c>
      <c r="D13" s="17">
        <v>0.61875701403644301</v>
      </c>
      <c r="E13" s="17">
        <v>0.716828436966228</v>
      </c>
      <c r="F13" s="17"/>
      <c r="G13" s="17">
        <v>0.74489427534219399</v>
      </c>
      <c r="H13" s="17">
        <v>0.73535715576874605</v>
      </c>
      <c r="I13" s="17">
        <v>0.78561022663900304</v>
      </c>
      <c r="J13" s="17">
        <v>0.73209699615517998</v>
      </c>
      <c r="K13" s="17">
        <v>0.608232969808991</v>
      </c>
      <c r="L13" s="17">
        <v>0.45960772556192803</v>
      </c>
      <c r="M13" s="17"/>
      <c r="N13" s="17">
        <v>0.59999628258703996</v>
      </c>
      <c r="O13" s="17">
        <v>0.66203878079873202</v>
      </c>
      <c r="P13" s="17">
        <v>0.685431270248817</v>
      </c>
      <c r="Q13" s="17">
        <v>0.73814822673609004</v>
      </c>
      <c r="R13" s="17"/>
      <c r="S13" s="17">
        <v>0.65968960182373004</v>
      </c>
      <c r="T13" s="17">
        <v>0.62469063137272196</v>
      </c>
      <c r="U13" s="17">
        <v>0.680248425707629</v>
      </c>
      <c r="V13" s="17">
        <v>0.67033401118592595</v>
      </c>
      <c r="W13" s="17">
        <v>0.69408487473092895</v>
      </c>
      <c r="X13" s="17">
        <v>0.72418388254366095</v>
      </c>
      <c r="Y13" s="17">
        <v>0.61362369633570002</v>
      </c>
      <c r="Z13" s="17">
        <v>0.69602936029564799</v>
      </c>
      <c r="AA13" s="17">
        <v>0.65502255583706503</v>
      </c>
      <c r="AB13" s="17">
        <v>0.71223592463189001</v>
      </c>
      <c r="AC13" s="17">
        <v>0.61838681714969101</v>
      </c>
      <c r="AD13" s="17">
        <v>0.76572744867564901</v>
      </c>
      <c r="AE13" s="17"/>
      <c r="AF13" s="17">
        <v>0.57841654837554901</v>
      </c>
      <c r="AG13" s="17">
        <v>0.67864240987907998</v>
      </c>
      <c r="AH13" s="17">
        <v>0.80158467152316804</v>
      </c>
      <c r="AI13" s="17"/>
      <c r="AJ13" s="17">
        <v>0.55899718936048703</v>
      </c>
      <c r="AK13" s="17">
        <v>0.73003795772044799</v>
      </c>
      <c r="AL13" s="17">
        <v>0.60086541529219795</v>
      </c>
      <c r="AM13" s="17">
        <v>0.48028309289744903</v>
      </c>
      <c r="AN13" s="17">
        <v>0.80637738135629999</v>
      </c>
      <c r="AO13" s="17"/>
      <c r="AP13" s="17">
        <v>0.56825701610111601</v>
      </c>
      <c r="AQ13" s="17">
        <v>0.74214104600220399</v>
      </c>
      <c r="AR13" s="17">
        <v>0.63167307407751905</v>
      </c>
      <c r="AS13" s="17"/>
      <c r="AT13" s="17">
        <v>0.66926018984602598</v>
      </c>
      <c r="AU13" s="17">
        <v>0.70540526395643499</v>
      </c>
      <c r="AV13" s="17">
        <v>0.67675437861522203</v>
      </c>
      <c r="AW13" s="17">
        <v>0.645107012520312</v>
      </c>
      <c r="AX13" s="17">
        <v>0.62099534906238296</v>
      </c>
      <c r="AY13" s="17"/>
      <c r="AZ13" s="17">
        <v>0.71940977792125005</v>
      </c>
      <c r="BA13" s="17">
        <v>0.65426457360870105</v>
      </c>
      <c r="BB13" s="17">
        <v>0.69756569603948104</v>
      </c>
      <c r="BC13" s="17">
        <v>0.64092888408444904</v>
      </c>
      <c r="BD13" s="17">
        <v>0.62946298031301295</v>
      </c>
      <c r="BE13" s="17">
        <v>0.65350601898600902</v>
      </c>
      <c r="BF13" s="17"/>
      <c r="BG13" s="17">
        <v>0.52087054042005299</v>
      </c>
      <c r="BH13" s="17">
        <v>0.74416456431839695</v>
      </c>
      <c r="BI13" s="17" t="s">
        <v>95</v>
      </c>
      <c r="BJ13" s="17">
        <v>0.75607880132388805</v>
      </c>
      <c r="BK13" s="17">
        <v>0.76839248714966502</v>
      </c>
      <c r="BL13" s="17">
        <v>0.75859435056681801</v>
      </c>
      <c r="BM13" s="17">
        <v>0.73733623586964703</v>
      </c>
    </row>
    <row r="14" spans="2:65" x14ac:dyDescent="0.35">
      <c r="B14" t="s">
        <v>79</v>
      </c>
      <c r="C14" s="17">
        <v>0.54599879232908599</v>
      </c>
      <c r="D14" s="17">
        <v>0.48681150525514499</v>
      </c>
      <c r="E14" s="17">
        <v>0.60276427943647504</v>
      </c>
      <c r="F14" s="17"/>
      <c r="G14" s="17">
        <v>0.47108396247825202</v>
      </c>
      <c r="H14" s="17">
        <v>0.44297401319972501</v>
      </c>
      <c r="I14" s="17">
        <v>0.52415396826392502</v>
      </c>
      <c r="J14" s="17">
        <v>0.54974031331024498</v>
      </c>
      <c r="K14" s="17">
        <v>0.62026523668590205</v>
      </c>
      <c r="L14" s="17">
        <v>0.64440698689590004</v>
      </c>
      <c r="M14" s="17"/>
      <c r="N14" s="17">
        <v>0.54922134643357201</v>
      </c>
      <c r="O14" s="17">
        <v>0.56830063005962606</v>
      </c>
      <c r="P14" s="17">
        <v>0.52333135069280701</v>
      </c>
      <c r="Q14" s="17">
        <v>0.54046555404650098</v>
      </c>
      <c r="R14" s="17"/>
      <c r="S14" s="17">
        <v>0.42700944575359501</v>
      </c>
      <c r="T14" s="17">
        <v>0.59268793595208402</v>
      </c>
      <c r="U14" s="17">
        <v>0.60627681632386399</v>
      </c>
      <c r="V14" s="17">
        <v>0.61124543407773602</v>
      </c>
      <c r="W14" s="17">
        <v>0.52548983933342497</v>
      </c>
      <c r="X14" s="17">
        <v>0.50409186508729198</v>
      </c>
      <c r="Y14" s="17">
        <v>0.55036528196793499</v>
      </c>
      <c r="Z14" s="17">
        <v>0.55608986948734795</v>
      </c>
      <c r="AA14" s="17">
        <v>0.52945992946957199</v>
      </c>
      <c r="AB14" s="17">
        <v>0.56976121029494697</v>
      </c>
      <c r="AC14" s="17">
        <v>0.56062870373404305</v>
      </c>
      <c r="AD14" s="17">
        <v>0.65527558863727497</v>
      </c>
      <c r="AE14" s="17"/>
      <c r="AF14" s="17">
        <v>0.53315801350301095</v>
      </c>
      <c r="AG14" s="17">
        <v>0.58842939781727999</v>
      </c>
      <c r="AH14" s="17">
        <v>0.46849807565218599</v>
      </c>
      <c r="AI14" s="17"/>
      <c r="AJ14" s="17">
        <v>0.51245883146063298</v>
      </c>
      <c r="AK14" s="17">
        <v>0.59347894981792004</v>
      </c>
      <c r="AL14" s="17">
        <v>0.60197555838950401</v>
      </c>
      <c r="AM14" s="17">
        <v>0.44836311477888002</v>
      </c>
      <c r="AN14" s="17">
        <v>0.48759207790887998</v>
      </c>
      <c r="AO14" s="17"/>
      <c r="AP14" s="17">
        <v>0.47289264718788598</v>
      </c>
      <c r="AQ14" s="17">
        <v>0.60606189906574304</v>
      </c>
      <c r="AR14" s="17">
        <v>0.57202148736608105</v>
      </c>
      <c r="AS14" s="17"/>
      <c r="AT14" s="17">
        <v>0.567746783572733</v>
      </c>
      <c r="AU14" s="17">
        <v>0.54017724964184199</v>
      </c>
      <c r="AV14" s="17">
        <v>0.567239289204028</v>
      </c>
      <c r="AW14" s="17">
        <v>0.49035237120174302</v>
      </c>
      <c r="AX14" s="17">
        <v>0.51231797331748097</v>
      </c>
      <c r="AY14" s="17"/>
      <c r="AZ14" s="17">
        <v>0.45736577268990802</v>
      </c>
      <c r="BA14" s="17">
        <v>0.55505219411072904</v>
      </c>
      <c r="BB14" s="17">
        <v>0.56662976190782299</v>
      </c>
      <c r="BC14" s="17">
        <v>0.58815906214858804</v>
      </c>
      <c r="BD14" s="17">
        <v>0.61295784160809297</v>
      </c>
      <c r="BE14" s="17">
        <v>0.54433279707359605</v>
      </c>
      <c r="BF14" s="17"/>
      <c r="BG14" s="17">
        <v>0.59889068679124902</v>
      </c>
      <c r="BH14" s="17">
        <v>0.54530781829540398</v>
      </c>
      <c r="BI14" s="17" t="s">
        <v>95</v>
      </c>
      <c r="BJ14" s="17">
        <v>0.46305117952810698</v>
      </c>
      <c r="BK14" s="17">
        <v>0.481778617349507</v>
      </c>
      <c r="BL14" s="17">
        <v>0.507753168701913</v>
      </c>
      <c r="BM14" s="17">
        <v>0.49964284684405003</v>
      </c>
    </row>
    <row r="15" spans="2:65" x14ac:dyDescent="0.35">
      <c r="B15" t="s">
        <v>80</v>
      </c>
      <c r="C15" s="17">
        <v>0.37892065640380701</v>
      </c>
      <c r="D15" s="17">
        <v>0.40247920286225503</v>
      </c>
      <c r="E15" s="17">
        <v>0.35696602252056298</v>
      </c>
      <c r="F15" s="17"/>
      <c r="G15" s="17">
        <v>0.31628527552204999</v>
      </c>
      <c r="H15" s="17">
        <v>0.41940110677661202</v>
      </c>
      <c r="I15" s="17">
        <v>0.36296388451910799</v>
      </c>
      <c r="J15" s="17">
        <v>0.40673677546384801</v>
      </c>
      <c r="K15" s="17">
        <v>0.37494016971211602</v>
      </c>
      <c r="L15" s="17">
        <v>0.38064886248892899</v>
      </c>
      <c r="M15" s="17"/>
      <c r="N15" s="17">
        <v>0.441967216803208</v>
      </c>
      <c r="O15" s="17">
        <v>0.37724586745326499</v>
      </c>
      <c r="P15" s="17">
        <v>0.33748681065692099</v>
      </c>
      <c r="Q15" s="17">
        <v>0.34754980044296702</v>
      </c>
      <c r="R15" s="17"/>
      <c r="S15" s="17">
        <v>0.29998545698545398</v>
      </c>
      <c r="T15" s="17">
        <v>0.38157333938040799</v>
      </c>
      <c r="U15" s="17">
        <v>0.371099818547726</v>
      </c>
      <c r="V15" s="17">
        <v>0.37741487950470198</v>
      </c>
      <c r="W15" s="17">
        <v>0.373715088087896</v>
      </c>
      <c r="X15" s="17">
        <v>0.37722179166935299</v>
      </c>
      <c r="Y15" s="17">
        <v>0.42965688344085401</v>
      </c>
      <c r="Z15" s="17">
        <v>0.46728324370302499</v>
      </c>
      <c r="AA15" s="17">
        <v>0.37764951498631</v>
      </c>
      <c r="AB15" s="17">
        <v>0.443010488254929</v>
      </c>
      <c r="AC15" s="17">
        <v>0.33051299025416497</v>
      </c>
      <c r="AD15" s="17">
        <v>0.41760139290193699</v>
      </c>
      <c r="AE15" s="17"/>
      <c r="AF15" s="17">
        <v>0.32977244531774502</v>
      </c>
      <c r="AG15" s="17">
        <v>0.440821636328037</v>
      </c>
      <c r="AH15" s="17">
        <v>0.36211329554413602</v>
      </c>
      <c r="AI15" s="17"/>
      <c r="AJ15" s="17">
        <v>0.37697052189172298</v>
      </c>
      <c r="AK15" s="17">
        <v>0.38744574144321198</v>
      </c>
      <c r="AL15" s="17">
        <v>0.44925739715462898</v>
      </c>
      <c r="AM15" s="17">
        <v>0.212859594590662</v>
      </c>
      <c r="AN15" s="17">
        <v>0.354466652830707</v>
      </c>
      <c r="AO15" s="17"/>
      <c r="AP15" s="17">
        <v>0.38777727858268002</v>
      </c>
      <c r="AQ15" s="17">
        <v>0.39450971437676902</v>
      </c>
      <c r="AR15" s="17">
        <v>0.41996547747085899</v>
      </c>
      <c r="AS15" s="17"/>
      <c r="AT15" s="17">
        <v>0.32372493098749899</v>
      </c>
      <c r="AU15" s="17">
        <v>0.35547246171914898</v>
      </c>
      <c r="AV15" s="17">
        <v>0.42603734242378899</v>
      </c>
      <c r="AW15" s="17">
        <v>0.39359187747378899</v>
      </c>
      <c r="AX15" s="17">
        <v>0.47448317602842</v>
      </c>
      <c r="AY15" s="17"/>
      <c r="AZ15" s="17">
        <v>0.36152017151530702</v>
      </c>
      <c r="BA15" s="17">
        <v>0.40525676065775801</v>
      </c>
      <c r="BB15" s="17">
        <v>0.341723493238069</v>
      </c>
      <c r="BC15" s="17">
        <v>0.38448350300124401</v>
      </c>
      <c r="BD15" s="17">
        <v>0.36137076604678597</v>
      </c>
      <c r="BE15" s="17">
        <v>0.407169570051162</v>
      </c>
      <c r="BF15" s="17"/>
      <c r="BG15" s="17">
        <v>0.39310012982106102</v>
      </c>
      <c r="BH15" s="17">
        <v>0.42784712511541501</v>
      </c>
      <c r="BI15" s="17" t="s">
        <v>95</v>
      </c>
      <c r="BJ15" s="17">
        <v>0.30207504163196702</v>
      </c>
      <c r="BK15" s="17">
        <v>0.299697616093346</v>
      </c>
      <c r="BL15" s="17">
        <v>0.36887635537514302</v>
      </c>
      <c r="BM15" s="17">
        <v>0.318805874576715</v>
      </c>
    </row>
    <row r="16" spans="2:65" x14ac:dyDescent="0.35">
      <c r="B16" t="s">
        <v>81</v>
      </c>
      <c r="C16" s="17">
        <v>0.29616058916246701</v>
      </c>
      <c r="D16" s="17">
        <v>0.32087854232756002</v>
      </c>
      <c r="E16" s="17">
        <v>0.27310877095439501</v>
      </c>
      <c r="F16" s="17"/>
      <c r="G16" s="17">
        <v>0.14761630907259801</v>
      </c>
      <c r="H16" s="17">
        <v>0.172319550179176</v>
      </c>
      <c r="I16" s="17">
        <v>0.21032196577382201</v>
      </c>
      <c r="J16" s="17">
        <v>0.32472983895090402</v>
      </c>
      <c r="K16" s="17">
        <v>0.38704984731684899</v>
      </c>
      <c r="L16" s="17">
        <v>0.481142267699469</v>
      </c>
      <c r="M16" s="17"/>
      <c r="N16" s="17">
        <v>0.248445877959273</v>
      </c>
      <c r="O16" s="17">
        <v>0.26566297345700102</v>
      </c>
      <c r="P16" s="17">
        <v>0.35762697892738698</v>
      </c>
      <c r="Q16" s="17">
        <v>0.33005814402907402</v>
      </c>
      <c r="R16" s="17"/>
      <c r="S16" s="17">
        <v>0.23794104102084901</v>
      </c>
      <c r="T16" s="17">
        <v>0.30980293879267801</v>
      </c>
      <c r="U16" s="17">
        <v>0.29754487381191203</v>
      </c>
      <c r="V16" s="17">
        <v>0.379681112117497</v>
      </c>
      <c r="W16" s="17">
        <v>0.30198371889793402</v>
      </c>
      <c r="X16" s="17">
        <v>0.33191257411938302</v>
      </c>
      <c r="Y16" s="17">
        <v>0.30924330017844398</v>
      </c>
      <c r="Z16" s="17">
        <v>0.309895243087834</v>
      </c>
      <c r="AA16" s="17">
        <v>0.30512384575259499</v>
      </c>
      <c r="AB16" s="17">
        <v>0.221529032467705</v>
      </c>
      <c r="AC16" s="17">
        <v>0.32784299523809202</v>
      </c>
      <c r="AD16" s="17">
        <v>0.21954899704090799</v>
      </c>
      <c r="AE16" s="17"/>
      <c r="AF16" s="17">
        <v>0.52010903384196705</v>
      </c>
      <c r="AG16" s="17">
        <v>0.159939903751707</v>
      </c>
      <c r="AH16" s="17">
        <v>0.218449624329979</v>
      </c>
      <c r="AI16" s="17"/>
      <c r="AJ16" s="17">
        <v>0.48152562881031002</v>
      </c>
      <c r="AK16" s="17">
        <v>0.16148315514328601</v>
      </c>
      <c r="AL16" s="17">
        <v>0.15083856936411999</v>
      </c>
      <c r="AM16" s="17">
        <v>0.70198933970903798</v>
      </c>
      <c r="AN16" s="17">
        <v>0.23798238203628599</v>
      </c>
      <c r="AO16" s="17"/>
      <c r="AP16" s="17">
        <v>0.45297863233990798</v>
      </c>
      <c r="AQ16" s="17">
        <v>0.164723566986092</v>
      </c>
      <c r="AR16" s="17">
        <v>0.178136761100114</v>
      </c>
      <c r="AS16" s="17"/>
      <c r="AT16" s="17">
        <v>0.42411202717785002</v>
      </c>
      <c r="AU16" s="17">
        <v>0.31974804519083999</v>
      </c>
      <c r="AV16" s="17">
        <v>0.18582760159485401</v>
      </c>
      <c r="AW16" s="17">
        <v>0.189539838813781</v>
      </c>
      <c r="AX16" s="17">
        <v>0.150537705389511</v>
      </c>
      <c r="AY16" s="17"/>
      <c r="AZ16" s="17">
        <v>0.21085201860739999</v>
      </c>
      <c r="BA16" s="17">
        <v>0.297522007663028</v>
      </c>
      <c r="BB16" s="17">
        <v>0.30350033494561901</v>
      </c>
      <c r="BC16" s="17">
        <v>0.34768039951569601</v>
      </c>
      <c r="BD16" s="17">
        <v>0.33166778488003501</v>
      </c>
      <c r="BE16" s="17">
        <v>0.39322254326116701</v>
      </c>
      <c r="BF16" s="17"/>
      <c r="BG16" s="17">
        <v>0.39811677663182399</v>
      </c>
      <c r="BH16" s="17">
        <v>0.23274602615435899</v>
      </c>
      <c r="BI16" s="17" t="s">
        <v>95</v>
      </c>
      <c r="BJ16" s="17">
        <v>0.33100322676902499</v>
      </c>
      <c r="BK16" s="17">
        <v>0.297751439523118</v>
      </c>
      <c r="BL16" s="17">
        <v>0.208131474521419</v>
      </c>
      <c r="BM16" s="17">
        <v>0.15057824398417699</v>
      </c>
    </row>
    <row r="17" spans="2:65" x14ac:dyDescent="0.35">
      <c r="B17" t="s">
        <v>82</v>
      </c>
      <c r="C17" s="17">
        <v>0.184658747563308</v>
      </c>
      <c r="D17" s="17">
        <v>0.18686411135387901</v>
      </c>
      <c r="E17" s="17">
        <v>0.18149182327753299</v>
      </c>
      <c r="F17" s="17"/>
      <c r="G17" s="17">
        <v>0.19439094406850599</v>
      </c>
      <c r="H17" s="17">
        <v>0.158995817245635</v>
      </c>
      <c r="I17" s="17">
        <v>0.19760721513809201</v>
      </c>
      <c r="J17" s="17">
        <v>0.17152888616117201</v>
      </c>
      <c r="K17" s="17">
        <v>0.203583608199911</v>
      </c>
      <c r="L17" s="17">
        <v>0.18649320494511501</v>
      </c>
      <c r="M17" s="17"/>
      <c r="N17" s="17">
        <v>0.22322548368737999</v>
      </c>
      <c r="O17" s="17">
        <v>0.19068803406201901</v>
      </c>
      <c r="P17" s="17">
        <v>0.15148108028173499</v>
      </c>
      <c r="Q17" s="17">
        <v>0.16435206067845701</v>
      </c>
      <c r="R17" s="17"/>
      <c r="S17" s="17">
        <v>0.18996729367010001</v>
      </c>
      <c r="T17" s="17">
        <v>0.17465157652361299</v>
      </c>
      <c r="U17" s="17">
        <v>0.20009579508893599</v>
      </c>
      <c r="V17" s="17">
        <v>0.18213057837869201</v>
      </c>
      <c r="W17" s="17">
        <v>0.19101414748630099</v>
      </c>
      <c r="X17" s="17">
        <v>0.205014935179683</v>
      </c>
      <c r="Y17" s="17">
        <v>0.189047419642808</v>
      </c>
      <c r="Z17" s="17">
        <v>0.200311479414919</v>
      </c>
      <c r="AA17" s="17">
        <v>0.15759689354779499</v>
      </c>
      <c r="AB17" s="17">
        <v>0.190752547760946</v>
      </c>
      <c r="AC17" s="17">
        <v>0.17970471428538501</v>
      </c>
      <c r="AD17" s="17">
        <v>0.150651789427524</v>
      </c>
      <c r="AE17" s="17"/>
      <c r="AF17" s="17">
        <v>0.12047811151049199</v>
      </c>
      <c r="AG17" s="17">
        <v>0.24768808183605201</v>
      </c>
      <c r="AH17" s="17">
        <v>0.163722978194102</v>
      </c>
      <c r="AI17" s="17"/>
      <c r="AJ17" s="17">
        <v>0.14905755482168301</v>
      </c>
      <c r="AK17" s="17">
        <v>0.19302156532588199</v>
      </c>
      <c r="AL17" s="17">
        <v>0.29624263547228902</v>
      </c>
      <c r="AM17" s="17">
        <v>8.6059468659304195E-2</v>
      </c>
      <c r="AN17" s="17">
        <v>0.13883934761849501</v>
      </c>
      <c r="AO17" s="17"/>
      <c r="AP17" s="17">
        <v>0.15626602404996501</v>
      </c>
      <c r="AQ17" s="17">
        <v>0.19936933057877401</v>
      </c>
      <c r="AR17" s="17">
        <v>0.24564049021088499</v>
      </c>
      <c r="AS17" s="17"/>
      <c r="AT17" s="17">
        <v>0.14938795927680401</v>
      </c>
      <c r="AU17" s="17">
        <v>0.18753080557259999</v>
      </c>
      <c r="AV17" s="17">
        <v>0.206375231283635</v>
      </c>
      <c r="AW17" s="17">
        <v>0.203753678755178</v>
      </c>
      <c r="AX17" s="17">
        <v>0.22648106378527899</v>
      </c>
      <c r="AY17" s="17"/>
      <c r="AZ17" s="17">
        <v>0.17076345163857601</v>
      </c>
      <c r="BA17" s="17">
        <v>0.20427174323911099</v>
      </c>
      <c r="BB17" s="17">
        <v>0.15980215480271501</v>
      </c>
      <c r="BC17" s="17">
        <v>0.163432518080523</v>
      </c>
      <c r="BD17" s="17">
        <v>0.21681811511402299</v>
      </c>
      <c r="BE17" s="17">
        <v>0.18940052438433599</v>
      </c>
      <c r="BF17" s="17"/>
      <c r="BG17" s="17">
        <v>0.207589645058702</v>
      </c>
      <c r="BH17" s="17">
        <v>0.187654979533388</v>
      </c>
      <c r="BI17" s="17" t="s">
        <v>95</v>
      </c>
      <c r="BJ17" s="17">
        <v>0.130770128843026</v>
      </c>
      <c r="BK17" s="17">
        <v>0.139339385956365</v>
      </c>
      <c r="BL17" s="17">
        <v>0.16369029479306299</v>
      </c>
      <c r="BM17" s="17">
        <v>0.239035842214427</v>
      </c>
    </row>
    <row r="18" spans="2:65" x14ac:dyDescent="0.35">
      <c r="B18" t="s">
        <v>83</v>
      </c>
      <c r="C18" s="17">
        <v>0.14961270670599999</v>
      </c>
      <c r="D18" s="17">
        <v>0.13519165776015299</v>
      </c>
      <c r="E18" s="17">
        <v>0.16309782900467401</v>
      </c>
      <c r="F18" s="17"/>
      <c r="G18" s="17">
        <v>0.206974510681188</v>
      </c>
      <c r="H18" s="17">
        <v>0.206626621086271</v>
      </c>
      <c r="I18" s="17">
        <v>0.15354771226081701</v>
      </c>
      <c r="J18" s="17">
        <v>0.13421791367698599</v>
      </c>
      <c r="K18" s="17">
        <v>0.110781461220631</v>
      </c>
      <c r="L18" s="17">
        <v>0.100540175858313</v>
      </c>
      <c r="M18" s="17"/>
      <c r="N18" s="17">
        <v>0.13078350719134399</v>
      </c>
      <c r="O18" s="17">
        <v>0.16605559970105199</v>
      </c>
      <c r="P18" s="17">
        <v>0.113847411938847</v>
      </c>
      <c r="Q18" s="17">
        <v>0.18382429801397501</v>
      </c>
      <c r="R18" s="17"/>
      <c r="S18" s="17">
        <v>0.21113829158116099</v>
      </c>
      <c r="T18" s="17">
        <v>0.15100585662778199</v>
      </c>
      <c r="U18" s="17">
        <v>0.158845152379917</v>
      </c>
      <c r="V18" s="17">
        <v>0.116773867597561</v>
      </c>
      <c r="W18" s="17">
        <v>0.129811835371204</v>
      </c>
      <c r="X18" s="17">
        <v>8.7935797324655701E-2</v>
      </c>
      <c r="Y18" s="17">
        <v>0.12910916098583899</v>
      </c>
      <c r="Z18" s="17">
        <v>0.101438297780881</v>
      </c>
      <c r="AA18" s="17">
        <v>0.158275025824477</v>
      </c>
      <c r="AB18" s="17">
        <v>0.18073706038238199</v>
      </c>
      <c r="AC18" s="17">
        <v>0.16573136356964799</v>
      </c>
      <c r="AD18" s="17">
        <v>0.12832538872905799</v>
      </c>
      <c r="AE18" s="17"/>
      <c r="AF18" s="17">
        <v>0.11451237313500399</v>
      </c>
      <c r="AG18" s="17">
        <v>0.14575431824336399</v>
      </c>
      <c r="AH18" s="17">
        <v>0.197424934092954</v>
      </c>
      <c r="AI18" s="17"/>
      <c r="AJ18" s="17">
        <v>9.2077187170429994E-2</v>
      </c>
      <c r="AK18" s="17">
        <v>0.17430688602618899</v>
      </c>
      <c r="AL18" s="17">
        <v>0.119268950714485</v>
      </c>
      <c r="AM18" s="17">
        <v>0.134618486970146</v>
      </c>
      <c r="AN18" s="17">
        <v>0.22360248141067901</v>
      </c>
      <c r="AO18" s="17"/>
      <c r="AP18" s="17">
        <v>0.104714676230049</v>
      </c>
      <c r="AQ18" s="17">
        <v>0.174837284379082</v>
      </c>
      <c r="AR18" s="17">
        <v>0.14314815564112399</v>
      </c>
      <c r="AS18" s="17"/>
      <c r="AT18" s="17">
        <v>0.15179466076891199</v>
      </c>
      <c r="AU18" s="17">
        <v>0.142645096400979</v>
      </c>
      <c r="AV18" s="17">
        <v>0.168244991787942</v>
      </c>
      <c r="AW18" s="17">
        <v>0.17593962607184399</v>
      </c>
      <c r="AX18" s="17">
        <v>6.6811740034749004E-2</v>
      </c>
      <c r="AY18" s="17"/>
      <c r="AZ18" s="17">
        <v>0.18408340499886</v>
      </c>
      <c r="BA18" s="17">
        <v>0.14138003017405801</v>
      </c>
      <c r="BB18" s="17">
        <v>0.14873705907024301</v>
      </c>
      <c r="BC18" s="17">
        <v>0.143708434359651</v>
      </c>
      <c r="BD18" s="17">
        <v>0.14110335118484099</v>
      </c>
      <c r="BE18" s="17">
        <v>8.5657668453878205E-2</v>
      </c>
      <c r="BF18" s="17"/>
      <c r="BG18" s="17">
        <v>7.8981717148942296E-2</v>
      </c>
      <c r="BH18" s="17">
        <v>0.105234215652648</v>
      </c>
      <c r="BI18" s="17" t="s">
        <v>95</v>
      </c>
      <c r="BJ18" s="17">
        <v>0.260166364409124</v>
      </c>
      <c r="BK18" s="17">
        <v>0.24575195642798001</v>
      </c>
      <c r="BL18" s="17">
        <v>0.223491459777687</v>
      </c>
      <c r="BM18" s="17">
        <v>0.265918382958933</v>
      </c>
    </row>
    <row r="19" spans="2:65" x14ac:dyDescent="0.35">
      <c r="B19" t="s">
        <v>84</v>
      </c>
      <c r="C19" s="17">
        <v>0.14777314392598101</v>
      </c>
      <c r="D19" s="17">
        <v>0.16004769328003099</v>
      </c>
      <c r="E19" s="17">
        <v>0.13617991086488901</v>
      </c>
      <c r="F19" s="17"/>
      <c r="G19" s="17">
        <v>0.153811149511935</v>
      </c>
      <c r="H19" s="17">
        <v>0.14018593468743001</v>
      </c>
      <c r="I19" s="17">
        <v>0.136305908647365</v>
      </c>
      <c r="J19" s="17">
        <v>0.166573778298546</v>
      </c>
      <c r="K19" s="17">
        <v>0.15618514303282499</v>
      </c>
      <c r="L19" s="17">
        <v>0.138371311257555</v>
      </c>
      <c r="M19" s="17"/>
      <c r="N19" s="17">
        <v>0.12100238899193</v>
      </c>
      <c r="O19" s="17">
        <v>0.145590596494824</v>
      </c>
      <c r="P19" s="17">
        <v>0.184174960834946</v>
      </c>
      <c r="Q19" s="17">
        <v>0.145794520662092</v>
      </c>
      <c r="R19" s="17"/>
      <c r="S19" s="17">
        <v>0.23268968301519399</v>
      </c>
      <c r="T19" s="17">
        <v>0.14419837663815899</v>
      </c>
      <c r="U19" s="17">
        <v>0.122255905657605</v>
      </c>
      <c r="V19" s="17">
        <v>0.141329055145622</v>
      </c>
      <c r="W19" s="17">
        <v>0.172054734692317</v>
      </c>
      <c r="X19" s="17">
        <v>0.181812383754274</v>
      </c>
      <c r="Y19" s="17">
        <v>0.129347662855235</v>
      </c>
      <c r="Z19" s="17">
        <v>0.11039654245199799</v>
      </c>
      <c r="AA19" s="17">
        <v>0.16036086216873</v>
      </c>
      <c r="AB19" s="17">
        <v>7.00433950162834E-2</v>
      </c>
      <c r="AC19" s="17">
        <v>0.120240539386234</v>
      </c>
      <c r="AD19" s="17">
        <v>2.8721471146774199E-2</v>
      </c>
      <c r="AE19" s="17"/>
      <c r="AF19" s="17">
        <v>0.17754255640189401</v>
      </c>
      <c r="AG19" s="17">
        <v>0.119829498577843</v>
      </c>
      <c r="AH19" s="17">
        <v>0.16197789429447301</v>
      </c>
      <c r="AI19" s="17"/>
      <c r="AJ19" s="17">
        <v>0.16954551612018101</v>
      </c>
      <c r="AK19" s="17">
        <v>0.131713667274517</v>
      </c>
      <c r="AL19" s="17">
        <v>9.7568071632819595E-2</v>
      </c>
      <c r="AM19" s="17">
        <v>0.14989399491397901</v>
      </c>
      <c r="AN19" s="17">
        <v>0.18062162024801101</v>
      </c>
      <c r="AO19" s="17"/>
      <c r="AP19" s="17">
        <v>0.150796338861374</v>
      </c>
      <c r="AQ19" s="17">
        <v>0.13196070860876399</v>
      </c>
      <c r="AR19" s="17">
        <v>9.9404676668754993E-2</v>
      </c>
      <c r="AS19" s="17"/>
      <c r="AT19" s="17">
        <v>0.18974396429809201</v>
      </c>
      <c r="AU19" s="17">
        <v>0.14285416027064099</v>
      </c>
      <c r="AV19" s="17">
        <v>0.112447414773735</v>
      </c>
      <c r="AW19" s="17">
        <v>0.13240405349248999</v>
      </c>
      <c r="AX19" s="17">
        <v>0.20616863201402899</v>
      </c>
      <c r="AY19" s="17"/>
      <c r="AZ19" s="17">
        <v>0.19405584623246899</v>
      </c>
      <c r="BA19" s="17">
        <v>0.134943218804596</v>
      </c>
      <c r="BB19" s="17">
        <v>0.14462158248246201</v>
      </c>
      <c r="BC19" s="17">
        <v>0.142776696789089</v>
      </c>
      <c r="BD19" s="17">
        <v>0.121699210936458</v>
      </c>
      <c r="BE19" s="17">
        <v>9.9638194516274897E-2</v>
      </c>
      <c r="BF19" s="17"/>
      <c r="BG19" s="17">
        <v>0.15904633286577399</v>
      </c>
      <c r="BH19" s="17">
        <v>0.12141192304711999</v>
      </c>
      <c r="BI19" s="17" t="s">
        <v>95</v>
      </c>
      <c r="BJ19" s="17">
        <v>0.197147751360676</v>
      </c>
      <c r="BK19" s="17">
        <v>0.16211513248449</v>
      </c>
      <c r="BL19" s="17">
        <v>0.13009049655722299</v>
      </c>
      <c r="BM19" s="17">
        <v>0.177957096917568</v>
      </c>
    </row>
    <row r="20" spans="2:65" x14ac:dyDescent="0.35">
      <c r="B20" t="s">
        <v>85</v>
      </c>
      <c r="C20" s="17">
        <v>0.117910306745289</v>
      </c>
      <c r="D20" s="17">
        <v>0.14058629232238701</v>
      </c>
      <c r="E20" s="17">
        <v>9.5894671470241902E-2</v>
      </c>
      <c r="F20" s="17"/>
      <c r="G20" s="17">
        <v>0.19704940802356499</v>
      </c>
      <c r="H20" s="17">
        <v>0.18035952786661699</v>
      </c>
      <c r="I20" s="17">
        <v>0.12701147612326699</v>
      </c>
      <c r="J20" s="17">
        <v>6.7167013946123705E-2</v>
      </c>
      <c r="K20" s="17">
        <v>7.7441286320744707E-2</v>
      </c>
      <c r="L20" s="17">
        <v>7.5561849150939206E-2</v>
      </c>
      <c r="M20" s="17"/>
      <c r="N20" s="17">
        <v>0.13620282486306901</v>
      </c>
      <c r="O20" s="17">
        <v>0.12956938835863299</v>
      </c>
      <c r="P20" s="17">
        <v>0.120152108606205</v>
      </c>
      <c r="Q20" s="17">
        <v>8.4958649723515994E-2</v>
      </c>
      <c r="R20" s="17"/>
      <c r="S20" s="17">
        <v>0.123612463703096</v>
      </c>
      <c r="T20" s="17">
        <v>0.112238409396762</v>
      </c>
      <c r="U20" s="17">
        <v>7.9737189316767806E-2</v>
      </c>
      <c r="V20" s="17">
        <v>9.3596540419909405E-2</v>
      </c>
      <c r="W20" s="17">
        <v>0.14201905528995401</v>
      </c>
      <c r="X20" s="17">
        <v>9.5448310214338E-2</v>
      </c>
      <c r="Y20" s="17">
        <v>0.15194029754670199</v>
      </c>
      <c r="Z20" s="17">
        <v>0.103258984906948</v>
      </c>
      <c r="AA20" s="17">
        <v>0.109010051372757</v>
      </c>
      <c r="AB20" s="17">
        <v>0.131138371730358</v>
      </c>
      <c r="AC20" s="17">
        <v>0.15087537612232399</v>
      </c>
      <c r="AD20" s="17">
        <v>0.16813048200754499</v>
      </c>
      <c r="AE20" s="17"/>
      <c r="AF20" s="17">
        <v>0.101396580734141</v>
      </c>
      <c r="AG20" s="17">
        <v>9.7638170095999496E-2</v>
      </c>
      <c r="AH20" s="17">
        <v>0.175563662089536</v>
      </c>
      <c r="AI20" s="17"/>
      <c r="AJ20" s="17">
        <v>0.113215574959422</v>
      </c>
      <c r="AK20" s="17">
        <v>0.10202732481358701</v>
      </c>
      <c r="AL20" s="17">
        <v>9.2974514122302801E-2</v>
      </c>
      <c r="AM20" s="17">
        <v>0.14640917169769299</v>
      </c>
      <c r="AN20" s="17">
        <v>0.15107547072043101</v>
      </c>
      <c r="AO20" s="17"/>
      <c r="AP20" s="17">
        <v>0.13121216968719801</v>
      </c>
      <c r="AQ20" s="17">
        <v>0.10750855526441599</v>
      </c>
      <c r="AR20" s="17">
        <v>0.101833343916125</v>
      </c>
      <c r="AS20" s="17"/>
      <c r="AT20" s="17">
        <v>7.59919773870701E-2</v>
      </c>
      <c r="AU20" s="17">
        <v>0.12319518034970001</v>
      </c>
      <c r="AV20" s="17">
        <v>0.137080398146394</v>
      </c>
      <c r="AW20" s="17">
        <v>0.15795853320568701</v>
      </c>
      <c r="AX20" s="17">
        <v>0.11207744076910101</v>
      </c>
      <c r="AY20" s="17"/>
      <c r="AZ20" s="17">
        <v>0.16371052710768</v>
      </c>
      <c r="BA20" s="17">
        <v>0.112418651332228</v>
      </c>
      <c r="BB20" s="17">
        <v>0.12249475871099801</v>
      </c>
      <c r="BC20" s="17">
        <v>7.9606125830474606E-2</v>
      </c>
      <c r="BD20" s="17">
        <v>9.1043398984103505E-2</v>
      </c>
      <c r="BE20" s="17">
        <v>0.12883709518233499</v>
      </c>
      <c r="BF20" s="17"/>
      <c r="BG20" s="17">
        <v>9.5710344902399894E-2</v>
      </c>
      <c r="BH20" s="17">
        <v>0.13002380691023099</v>
      </c>
      <c r="BI20" s="17" t="s">
        <v>95</v>
      </c>
      <c r="BJ20" s="17">
        <v>9.0325275653349302E-2</v>
      </c>
      <c r="BK20" s="17">
        <v>0.110880013045712</v>
      </c>
      <c r="BL20" s="17">
        <v>0.155167477431329</v>
      </c>
      <c r="BM20" s="17">
        <v>0.13635983300688101</v>
      </c>
    </row>
    <row r="21" spans="2:65" x14ac:dyDescent="0.35">
      <c r="B21" t="s">
        <v>86</v>
      </c>
      <c r="C21" s="17">
        <v>0.107099810518934</v>
      </c>
      <c r="D21" s="17">
        <v>0.118382428760965</v>
      </c>
      <c r="E21" s="17">
        <v>9.5692963501380804E-2</v>
      </c>
      <c r="F21" s="17"/>
      <c r="G21" s="17">
        <v>0.10706950742994301</v>
      </c>
      <c r="H21" s="17">
        <v>0.110760640151818</v>
      </c>
      <c r="I21" s="17">
        <v>9.7933849729116104E-2</v>
      </c>
      <c r="J21" s="17">
        <v>0.102828778365428</v>
      </c>
      <c r="K21" s="17">
        <v>0.115289318171704</v>
      </c>
      <c r="L21" s="17">
        <v>0.109587108641074</v>
      </c>
      <c r="M21" s="17"/>
      <c r="N21" s="17">
        <v>0.13477655079172099</v>
      </c>
      <c r="O21" s="17">
        <v>0.115745778716261</v>
      </c>
      <c r="P21" s="17">
        <v>8.8548917119799106E-2</v>
      </c>
      <c r="Q21" s="17">
        <v>8.4334057642551502E-2</v>
      </c>
      <c r="R21" s="17"/>
      <c r="S21" s="17">
        <v>0.14572970274847699</v>
      </c>
      <c r="T21" s="17">
        <v>0.11760979463254601</v>
      </c>
      <c r="U21" s="17">
        <v>6.4418124955193404E-2</v>
      </c>
      <c r="V21" s="17">
        <v>9.7958199372687696E-2</v>
      </c>
      <c r="W21" s="17">
        <v>9.00594948616142E-2</v>
      </c>
      <c r="X21" s="17">
        <v>0.108833292219495</v>
      </c>
      <c r="Y21" s="17">
        <v>8.0875985439423703E-2</v>
      </c>
      <c r="Z21" s="17">
        <v>7.7888324357895805E-2</v>
      </c>
      <c r="AA21" s="17">
        <v>0.10597567405198501</v>
      </c>
      <c r="AB21" s="17">
        <v>0.124047486299368</v>
      </c>
      <c r="AC21" s="17">
        <v>0.114997829512519</v>
      </c>
      <c r="AD21" s="17">
        <v>0.10599130436033601</v>
      </c>
      <c r="AE21" s="17"/>
      <c r="AF21" s="17">
        <v>3.4153513798519601E-2</v>
      </c>
      <c r="AG21" s="17">
        <v>0.17465160726222101</v>
      </c>
      <c r="AH21" s="17">
        <v>0.107169039561249</v>
      </c>
      <c r="AI21" s="17"/>
      <c r="AJ21" s="17">
        <v>5.9982389279447497E-2</v>
      </c>
      <c r="AK21" s="17">
        <v>0.14918433680038501</v>
      </c>
      <c r="AL21" s="17">
        <v>0.228568246902634</v>
      </c>
      <c r="AM21" s="17">
        <v>3.91047607690478E-2</v>
      </c>
      <c r="AN21" s="17">
        <v>8.4144401404842306E-2</v>
      </c>
      <c r="AO21" s="17"/>
      <c r="AP21" s="17">
        <v>6.2921464653504899E-2</v>
      </c>
      <c r="AQ21" s="17">
        <v>0.131169788533853</v>
      </c>
      <c r="AR21" s="17">
        <v>0.20599252110796201</v>
      </c>
      <c r="AS21" s="17"/>
      <c r="AT21" s="17">
        <v>6.9432576609178898E-2</v>
      </c>
      <c r="AU21" s="17">
        <v>0.111005859497441</v>
      </c>
      <c r="AV21" s="17">
        <v>0.122066974466864</v>
      </c>
      <c r="AW21" s="17">
        <v>0.146462617561368</v>
      </c>
      <c r="AX21" s="17">
        <v>0.15166160394073699</v>
      </c>
      <c r="AY21" s="17"/>
      <c r="AZ21" s="17">
        <v>0.115133993289408</v>
      </c>
      <c r="BA21" s="17">
        <v>0.119256755496695</v>
      </c>
      <c r="BB21" s="17">
        <v>9.31169617758284E-2</v>
      </c>
      <c r="BC21" s="17">
        <v>9.3865140934548702E-2</v>
      </c>
      <c r="BD21" s="17">
        <v>0.101875758658757</v>
      </c>
      <c r="BE21" s="17">
        <v>8.95903491422117E-2</v>
      </c>
      <c r="BF21" s="17"/>
      <c r="BG21" s="17">
        <v>0.115681370354156</v>
      </c>
      <c r="BH21" s="17">
        <v>0.116876752764142</v>
      </c>
      <c r="BI21" s="17" t="s">
        <v>95</v>
      </c>
      <c r="BJ21" s="17">
        <v>7.2012604477936698E-2</v>
      </c>
      <c r="BK21" s="17">
        <v>9.0386976175587497E-2</v>
      </c>
      <c r="BL21" s="17">
        <v>0.10322707781543999</v>
      </c>
      <c r="BM21" s="17">
        <v>0.101150366446768</v>
      </c>
    </row>
    <row r="22" spans="2:65" x14ac:dyDescent="0.35">
      <c r="B22" t="s">
        <v>87</v>
      </c>
      <c r="C22" s="17">
        <v>8.2765076039278004E-2</v>
      </c>
      <c r="D22" s="17">
        <v>7.6274205945727397E-2</v>
      </c>
      <c r="E22" s="17">
        <v>8.9548347859941799E-2</v>
      </c>
      <c r="F22" s="17"/>
      <c r="G22" s="17">
        <v>4.6900162242429301E-2</v>
      </c>
      <c r="H22" s="17">
        <v>6.4435675768636194E-2</v>
      </c>
      <c r="I22" s="17">
        <v>7.3818697426996899E-2</v>
      </c>
      <c r="J22" s="17">
        <v>5.6970377449324802E-2</v>
      </c>
      <c r="K22" s="17">
        <v>0.111304104276214</v>
      </c>
      <c r="L22" s="17">
        <v>0.13055341827467301</v>
      </c>
      <c r="M22" s="17"/>
      <c r="N22" s="17">
        <v>9.1207608286453898E-2</v>
      </c>
      <c r="O22" s="17">
        <v>7.8442908258791105E-2</v>
      </c>
      <c r="P22" s="17">
        <v>9.0910623315391195E-2</v>
      </c>
      <c r="Q22" s="17">
        <v>7.2298355317683097E-2</v>
      </c>
      <c r="R22" s="17"/>
      <c r="S22" s="17">
        <v>6.5317875518229096E-2</v>
      </c>
      <c r="T22" s="17">
        <v>7.9392006446444993E-2</v>
      </c>
      <c r="U22" s="17">
        <v>0.107283683717436</v>
      </c>
      <c r="V22" s="17">
        <v>0.101574764189033</v>
      </c>
      <c r="W22" s="17">
        <v>6.3246476388874706E-2</v>
      </c>
      <c r="X22" s="17">
        <v>8.4308452019380697E-2</v>
      </c>
      <c r="Y22" s="17">
        <v>9.2310519294474799E-2</v>
      </c>
      <c r="Z22" s="17">
        <v>8.4697243220571497E-2</v>
      </c>
      <c r="AA22" s="17">
        <v>8.9893250470408706E-2</v>
      </c>
      <c r="AB22" s="17">
        <v>6.6691538347303403E-2</v>
      </c>
      <c r="AC22" s="17">
        <v>7.6975621624702603E-2</v>
      </c>
      <c r="AD22" s="17">
        <v>0.101674800927418</v>
      </c>
      <c r="AE22" s="17"/>
      <c r="AF22" s="17">
        <v>0.123165341855072</v>
      </c>
      <c r="AG22" s="17">
        <v>6.7735366111529499E-2</v>
      </c>
      <c r="AH22" s="17">
        <v>5.1283899440137698E-2</v>
      </c>
      <c r="AI22" s="17"/>
      <c r="AJ22" s="17">
        <v>0.133830311280243</v>
      </c>
      <c r="AK22" s="17">
        <v>5.8961005832986503E-2</v>
      </c>
      <c r="AL22" s="17">
        <v>4.6579598657644397E-2</v>
      </c>
      <c r="AM22" s="17">
        <v>0.113186513146319</v>
      </c>
      <c r="AN22" s="17">
        <v>5.5894183493747099E-2</v>
      </c>
      <c r="AO22" s="17"/>
      <c r="AP22" s="17">
        <v>0.13698337166112901</v>
      </c>
      <c r="AQ22" s="17">
        <v>4.9609477083744198E-2</v>
      </c>
      <c r="AR22" s="17">
        <v>6.4459927438084499E-2</v>
      </c>
      <c r="AS22" s="17"/>
      <c r="AT22" s="17">
        <v>9.2884920680952096E-2</v>
      </c>
      <c r="AU22" s="17">
        <v>6.2720863303064603E-2</v>
      </c>
      <c r="AV22" s="17">
        <v>7.2246462355540303E-2</v>
      </c>
      <c r="AW22" s="17">
        <v>8.8133051649535304E-2</v>
      </c>
      <c r="AX22" s="17">
        <v>9.4979693715973507E-2</v>
      </c>
      <c r="AY22" s="17"/>
      <c r="AZ22" s="17">
        <v>5.0388320047985602E-2</v>
      </c>
      <c r="BA22" s="17">
        <v>8.8074057827889199E-2</v>
      </c>
      <c r="BB22" s="17">
        <v>7.6158890214555006E-2</v>
      </c>
      <c r="BC22" s="17">
        <v>0.106861933747007</v>
      </c>
      <c r="BD22" s="17">
        <v>9.8236526555630393E-2</v>
      </c>
      <c r="BE22" s="17">
        <v>9.2609332947498499E-2</v>
      </c>
      <c r="BF22" s="17"/>
      <c r="BG22" s="17">
        <v>0.11886043091420299</v>
      </c>
      <c r="BH22" s="17">
        <v>6.0251295927916802E-2</v>
      </c>
      <c r="BI22" s="17" t="s">
        <v>95</v>
      </c>
      <c r="BJ22" s="17">
        <v>4.7560911329518098E-2</v>
      </c>
      <c r="BK22" s="17">
        <v>6.3250031028832102E-2</v>
      </c>
      <c r="BL22" s="17">
        <v>6.7151875298439898E-2</v>
      </c>
      <c r="BM22" s="17">
        <v>7.9141910122571796E-2</v>
      </c>
    </row>
    <row r="23" spans="2:65" x14ac:dyDescent="0.35">
      <c r="B23" t="s">
        <v>88</v>
      </c>
      <c r="C23" s="17">
        <v>6.2464260505876001E-2</v>
      </c>
      <c r="D23" s="17">
        <v>8.4500553315698695E-2</v>
      </c>
      <c r="E23" s="17">
        <v>4.1299121487163401E-2</v>
      </c>
      <c r="F23" s="17"/>
      <c r="G23" s="17">
        <v>2.90675048941768E-2</v>
      </c>
      <c r="H23" s="17">
        <v>4.3666302855144203E-2</v>
      </c>
      <c r="I23" s="17">
        <v>4.1009728834502698E-2</v>
      </c>
      <c r="J23" s="17">
        <v>6.4142699696623895E-2</v>
      </c>
      <c r="K23" s="17">
        <v>7.1972330559418304E-2</v>
      </c>
      <c r="L23" s="17">
        <v>0.109631550343294</v>
      </c>
      <c r="M23" s="17"/>
      <c r="N23" s="17">
        <v>7.1196352078128702E-2</v>
      </c>
      <c r="O23" s="17">
        <v>5.7081153601572301E-2</v>
      </c>
      <c r="P23" s="17">
        <v>6.6633188489456194E-2</v>
      </c>
      <c r="Q23" s="17">
        <v>5.3887039409548199E-2</v>
      </c>
      <c r="R23" s="17"/>
      <c r="S23" s="17">
        <v>5.8729182814735201E-2</v>
      </c>
      <c r="T23" s="17">
        <v>6.5269416367785604E-2</v>
      </c>
      <c r="U23" s="17">
        <v>7.1987676435272693E-2</v>
      </c>
      <c r="V23" s="17">
        <v>5.18366226081148E-2</v>
      </c>
      <c r="W23" s="17">
        <v>6.0260853093891398E-2</v>
      </c>
      <c r="X23" s="17">
        <v>3.9451181454512499E-2</v>
      </c>
      <c r="Y23" s="17">
        <v>6.9337980056908402E-2</v>
      </c>
      <c r="Z23" s="17">
        <v>0.101122289994555</v>
      </c>
      <c r="AA23" s="17">
        <v>7.6966750947222301E-2</v>
      </c>
      <c r="AB23" s="17">
        <v>6.0306165894009098E-2</v>
      </c>
      <c r="AC23" s="17">
        <v>6.3116064093794499E-2</v>
      </c>
      <c r="AD23" s="17">
        <v>3.06530009975075E-2</v>
      </c>
      <c r="AE23" s="17"/>
      <c r="AF23" s="17">
        <v>0.108095810604903</v>
      </c>
      <c r="AG23" s="17">
        <v>4.4265462160885997E-2</v>
      </c>
      <c r="AH23" s="17">
        <v>2.9463003757833801E-2</v>
      </c>
      <c r="AI23" s="17"/>
      <c r="AJ23" s="17">
        <v>0.115765791823616</v>
      </c>
      <c r="AK23" s="17">
        <v>3.4137075697467503E-2</v>
      </c>
      <c r="AL23" s="17">
        <v>4.9618939169558098E-2</v>
      </c>
      <c r="AM23" s="17">
        <v>0.16911154965282099</v>
      </c>
      <c r="AN23" s="17">
        <v>3.2668169804470203E-2</v>
      </c>
      <c r="AO23" s="17"/>
      <c r="AP23" s="17">
        <v>0.10365516204146399</v>
      </c>
      <c r="AQ23" s="17">
        <v>4.2144765156032903E-2</v>
      </c>
      <c r="AR23" s="17">
        <v>4.3333785608398498E-2</v>
      </c>
      <c r="AS23" s="17"/>
      <c r="AT23" s="17">
        <v>6.2863266861223802E-2</v>
      </c>
      <c r="AU23" s="17">
        <v>6.3437769837039096E-2</v>
      </c>
      <c r="AV23" s="17">
        <v>5.4085131210763297E-2</v>
      </c>
      <c r="AW23" s="17">
        <v>5.2328931805465398E-2</v>
      </c>
      <c r="AX23" s="17">
        <v>4.5568116458651102E-2</v>
      </c>
      <c r="AY23" s="17"/>
      <c r="AZ23" s="17">
        <v>5.2598424590134002E-2</v>
      </c>
      <c r="BA23" s="17">
        <v>6.3210640196174103E-2</v>
      </c>
      <c r="BB23" s="17">
        <v>5.30672106843098E-2</v>
      </c>
      <c r="BC23" s="17">
        <v>7.6973362280183505E-2</v>
      </c>
      <c r="BD23" s="17">
        <v>7.8036015028604397E-2</v>
      </c>
      <c r="BE23" s="17">
        <v>3.7936319226371598E-2</v>
      </c>
      <c r="BF23" s="17"/>
      <c r="BG23" s="17">
        <v>9.2097627362316498E-2</v>
      </c>
      <c r="BH23" s="17">
        <v>3.8729182907662203E-2</v>
      </c>
      <c r="BI23" s="17" t="s">
        <v>95</v>
      </c>
      <c r="BJ23" s="17">
        <v>4.7856236944879199E-2</v>
      </c>
      <c r="BK23" s="17">
        <v>8.0670206159469196E-2</v>
      </c>
      <c r="BL23" s="17">
        <v>4.05321214918423E-2</v>
      </c>
      <c r="BM23" s="17">
        <v>3.8350788418739498E-2</v>
      </c>
    </row>
    <row r="24" spans="2:65" x14ac:dyDescent="0.35">
      <c r="B24" t="s">
        <v>89</v>
      </c>
      <c r="C24" s="17">
        <v>5.4509881132959799E-2</v>
      </c>
      <c r="D24" s="17">
        <v>5.7632653671475402E-2</v>
      </c>
      <c r="E24" s="17">
        <v>5.1302771545766498E-2</v>
      </c>
      <c r="F24" s="17"/>
      <c r="G24" s="17">
        <v>4.3688922089591499E-2</v>
      </c>
      <c r="H24" s="17">
        <v>3.9507844367407403E-2</v>
      </c>
      <c r="I24" s="17">
        <v>5.9217258953031301E-2</v>
      </c>
      <c r="J24" s="17">
        <v>5.4122576984884499E-2</v>
      </c>
      <c r="K24" s="17">
        <v>6.14559739822561E-2</v>
      </c>
      <c r="L24" s="17">
        <v>6.5707332373000304E-2</v>
      </c>
      <c r="M24" s="17"/>
      <c r="N24" s="17">
        <v>5.6646461248831402E-2</v>
      </c>
      <c r="O24" s="17">
        <v>4.2724645945978502E-2</v>
      </c>
      <c r="P24" s="17">
        <v>5.3487251719924099E-2</v>
      </c>
      <c r="Q24" s="17">
        <v>6.4229268674133894E-2</v>
      </c>
      <c r="R24" s="17"/>
      <c r="S24" s="17">
        <v>6.1921977472134397E-2</v>
      </c>
      <c r="T24" s="17">
        <v>6.6063493179273194E-2</v>
      </c>
      <c r="U24" s="17">
        <v>4.9995462636206599E-2</v>
      </c>
      <c r="V24" s="17">
        <v>5.6907452010088198E-2</v>
      </c>
      <c r="W24" s="17">
        <v>5.0363545343133399E-2</v>
      </c>
      <c r="X24" s="17">
        <v>4.0135196955586899E-2</v>
      </c>
      <c r="Y24" s="17">
        <v>5.7837684956775798E-2</v>
      </c>
      <c r="Z24" s="17">
        <v>5.1819067703066199E-2</v>
      </c>
      <c r="AA24" s="17">
        <v>6.0570527954273902E-2</v>
      </c>
      <c r="AB24" s="17">
        <v>2.4951624818326499E-2</v>
      </c>
      <c r="AC24" s="17">
        <v>6.8473743480755606E-2</v>
      </c>
      <c r="AD24" s="17">
        <v>6.5433406028230598E-2</v>
      </c>
      <c r="AE24" s="17"/>
      <c r="AF24" s="17">
        <v>7.5219485899007496E-2</v>
      </c>
      <c r="AG24" s="17">
        <v>4.7173320242054E-2</v>
      </c>
      <c r="AH24" s="17">
        <v>3.7586578276627397E-2</v>
      </c>
      <c r="AI24" s="17"/>
      <c r="AJ24" s="17">
        <v>8.0507535917078002E-2</v>
      </c>
      <c r="AK24" s="17">
        <v>3.4887890029828797E-2</v>
      </c>
      <c r="AL24" s="17">
        <v>4.3845244781792497E-2</v>
      </c>
      <c r="AM24" s="17">
        <v>0.193785794917126</v>
      </c>
      <c r="AN24" s="17">
        <v>4.6169821532411302E-2</v>
      </c>
      <c r="AO24" s="17"/>
      <c r="AP24" s="17">
        <v>9.8592593937289696E-2</v>
      </c>
      <c r="AQ24" s="17">
        <v>3.3644768719246397E-2</v>
      </c>
      <c r="AR24" s="17">
        <v>6.8086469843370898E-2</v>
      </c>
      <c r="AS24" s="17"/>
      <c r="AT24" s="17">
        <v>5.29296157751536E-2</v>
      </c>
      <c r="AU24" s="17">
        <v>4.9718749956183202E-2</v>
      </c>
      <c r="AV24" s="17">
        <v>5.7650115163950397E-2</v>
      </c>
      <c r="AW24" s="17">
        <v>5.5851979570970302E-2</v>
      </c>
      <c r="AX24" s="17">
        <v>4.8457340293082497E-2</v>
      </c>
      <c r="AY24" s="17"/>
      <c r="AZ24" s="17">
        <v>5.2562763909237802E-2</v>
      </c>
      <c r="BA24" s="17">
        <v>5.803203265569E-2</v>
      </c>
      <c r="BB24" s="17">
        <v>5.0250921247910398E-2</v>
      </c>
      <c r="BC24" s="17">
        <v>5.0128997018233902E-2</v>
      </c>
      <c r="BD24" s="17">
        <v>5.2212714455947898E-2</v>
      </c>
      <c r="BE24" s="17">
        <v>7.2636022927516197E-2</v>
      </c>
      <c r="BF24" s="17"/>
      <c r="BG24" s="17">
        <v>6.5691451440351198E-2</v>
      </c>
      <c r="BH24" s="17">
        <v>5.8383782398668399E-2</v>
      </c>
      <c r="BI24" s="17" t="s">
        <v>95</v>
      </c>
      <c r="BJ24" s="17">
        <v>5.7473403372327397E-2</v>
      </c>
      <c r="BK24" s="17">
        <v>4.7783841632265497E-2</v>
      </c>
      <c r="BL24" s="17">
        <v>3.9131300975095998E-2</v>
      </c>
      <c r="BM24" s="17">
        <v>1.6753270000394001E-2</v>
      </c>
    </row>
    <row r="25" spans="2:65" x14ac:dyDescent="0.35">
      <c r="B25" t="s">
        <v>90</v>
      </c>
      <c r="C25" s="17">
        <v>4.7723901020100601E-2</v>
      </c>
      <c r="D25" s="17">
        <v>5.1976356590024801E-2</v>
      </c>
      <c r="E25" s="17">
        <v>4.3833131582580502E-2</v>
      </c>
      <c r="F25" s="17"/>
      <c r="G25" s="17">
        <v>0.101367600921195</v>
      </c>
      <c r="H25" s="17">
        <v>7.8440802822817096E-2</v>
      </c>
      <c r="I25" s="17">
        <v>4.6738924226138602E-2</v>
      </c>
      <c r="J25" s="17">
        <v>3.7057580727638803E-2</v>
      </c>
      <c r="K25" s="17">
        <v>1.7477329625901501E-2</v>
      </c>
      <c r="L25" s="17">
        <v>1.6905021672914002E-2</v>
      </c>
      <c r="M25" s="17"/>
      <c r="N25" s="17">
        <v>5.23906015533687E-2</v>
      </c>
      <c r="O25" s="17">
        <v>4.2917028653534202E-2</v>
      </c>
      <c r="P25" s="17">
        <v>4.5588393666585798E-2</v>
      </c>
      <c r="Q25" s="17">
        <v>5.0325840592814801E-2</v>
      </c>
      <c r="R25" s="17"/>
      <c r="S25" s="17">
        <v>8.7433085962334095E-2</v>
      </c>
      <c r="T25" s="17">
        <v>4.41712137213131E-2</v>
      </c>
      <c r="U25" s="17">
        <v>3.7459269911056102E-2</v>
      </c>
      <c r="V25" s="17">
        <v>2.96098789637276E-2</v>
      </c>
      <c r="W25" s="17">
        <v>4.68927889911155E-2</v>
      </c>
      <c r="X25" s="17">
        <v>5.5974678343467303E-2</v>
      </c>
      <c r="Y25" s="17">
        <v>6.1783540288013999E-2</v>
      </c>
      <c r="Z25" s="17">
        <v>2.5842985922392099E-2</v>
      </c>
      <c r="AA25" s="17">
        <v>3.8892807372541902E-2</v>
      </c>
      <c r="AB25" s="17">
        <v>3.1844826351885201E-2</v>
      </c>
      <c r="AC25" s="17">
        <v>2.4891514650727201E-2</v>
      </c>
      <c r="AD25" s="17">
        <v>4.6738158555029399E-2</v>
      </c>
      <c r="AE25" s="17"/>
      <c r="AF25" s="17">
        <v>3.1127072613057801E-2</v>
      </c>
      <c r="AG25" s="17">
        <v>5.2210224257699799E-2</v>
      </c>
      <c r="AH25" s="17">
        <v>4.1879790981328401E-2</v>
      </c>
      <c r="AI25" s="17"/>
      <c r="AJ25" s="17">
        <v>3.79267769578134E-2</v>
      </c>
      <c r="AK25" s="17">
        <v>6.2002723730988397E-2</v>
      </c>
      <c r="AL25" s="17">
        <v>5.00203962132479E-2</v>
      </c>
      <c r="AM25" s="17">
        <v>1.9054778427253199E-2</v>
      </c>
      <c r="AN25" s="17">
        <v>3.9654877712785502E-2</v>
      </c>
      <c r="AO25" s="17"/>
      <c r="AP25" s="17">
        <v>3.70032835498873E-2</v>
      </c>
      <c r="AQ25" s="17">
        <v>6.0191694715208702E-2</v>
      </c>
      <c r="AR25" s="17">
        <v>5.1632867924996502E-2</v>
      </c>
      <c r="AS25" s="17"/>
      <c r="AT25" s="17">
        <v>2.47001397785803E-2</v>
      </c>
      <c r="AU25" s="17">
        <v>4.7633102624136302E-2</v>
      </c>
      <c r="AV25" s="17">
        <v>5.4859586379944203E-2</v>
      </c>
      <c r="AW25" s="17">
        <v>7.97772151091138E-2</v>
      </c>
      <c r="AX25" s="17">
        <v>8.7135216622707706E-2</v>
      </c>
      <c r="AY25" s="17"/>
      <c r="AZ25" s="17">
        <v>7.7179620138869504E-2</v>
      </c>
      <c r="BA25" s="17">
        <v>3.7672283554065503E-2</v>
      </c>
      <c r="BB25" s="17">
        <v>5.6055867250054403E-2</v>
      </c>
      <c r="BC25" s="17">
        <v>3.3890638468666898E-2</v>
      </c>
      <c r="BD25" s="17">
        <v>3.27329126500433E-2</v>
      </c>
      <c r="BE25" s="17">
        <v>3.8029409138091497E-2</v>
      </c>
      <c r="BF25" s="17"/>
      <c r="BG25" s="17">
        <v>3.8211535393713802E-2</v>
      </c>
      <c r="BH25" s="17">
        <v>3.6209797983197498E-2</v>
      </c>
      <c r="BI25" s="17" t="s">
        <v>95</v>
      </c>
      <c r="BJ25" s="17">
        <v>5.9174583116709902E-2</v>
      </c>
      <c r="BK25" s="17">
        <v>7.12326712944025E-2</v>
      </c>
      <c r="BL25" s="17">
        <v>5.5872591395314898E-2</v>
      </c>
      <c r="BM25" s="17">
        <v>9.2106223240863302E-2</v>
      </c>
    </row>
    <row r="26" spans="2:65" x14ac:dyDescent="0.35">
      <c r="B26" t="s">
        <v>91</v>
      </c>
      <c r="C26" s="17">
        <v>3.7762872977985702E-2</v>
      </c>
      <c r="D26" s="17">
        <v>3.4210744320126302E-2</v>
      </c>
      <c r="E26" s="17">
        <v>4.1434152549374097E-2</v>
      </c>
      <c r="F26" s="17"/>
      <c r="G26" s="17">
        <v>6.4376438181917198E-2</v>
      </c>
      <c r="H26" s="17">
        <v>4.7700119943021299E-2</v>
      </c>
      <c r="I26" s="17">
        <v>6.3915736000890899E-2</v>
      </c>
      <c r="J26" s="17">
        <v>2.8226401917313199E-2</v>
      </c>
      <c r="K26" s="17">
        <v>9.5501282352226397E-3</v>
      </c>
      <c r="L26" s="17">
        <v>1.7385775865930899E-2</v>
      </c>
      <c r="M26" s="17"/>
      <c r="N26" s="17">
        <v>4.8063355489380503E-2</v>
      </c>
      <c r="O26" s="17">
        <v>3.99269696798768E-2</v>
      </c>
      <c r="P26" s="17">
        <v>4.3095102459112897E-2</v>
      </c>
      <c r="Q26" s="17">
        <v>2.02995353199685E-2</v>
      </c>
      <c r="R26" s="17"/>
      <c r="S26" s="17">
        <v>5.5050941605638101E-2</v>
      </c>
      <c r="T26" s="17">
        <v>3.6257485880687598E-2</v>
      </c>
      <c r="U26" s="17">
        <v>2.3855614286368301E-2</v>
      </c>
      <c r="V26" s="17">
        <v>2.6452138673197598E-2</v>
      </c>
      <c r="W26" s="17">
        <v>4.3528106611168703E-2</v>
      </c>
      <c r="X26" s="17">
        <v>4.1435557373991301E-2</v>
      </c>
      <c r="Y26" s="17">
        <v>3.8171732528543501E-2</v>
      </c>
      <c r="Z26" s="17">
        <v>2.1353999735600399E-2</v>
      </c>
      <c r="AA26" s="17">
        <v>3.5783751436099902E-2</v>
      </c>
      <c r="AB26" s="17">
        <v>2.8926344177213799E-2</v>
      </c>
      <c r="AC26" s="17">
        <v>5.1378755572808001E-2</v>
      </c>
      <c r="AD26" s="17">
        <v>4.2060810962574899E-2</v>
      </c>
      <c r="AE26" s="17"/>
      <c r="AF26" s="17">
        <v>3.3891383748122603E-2</v>
      </c>
      <c r="AG26" s="17">
        <v>3.6516307386579697E-2</v>
      </c>
      <c r="AH26" s="17">
        <v>3.4299343265885802E-2</v>
      </c>
      <c r="AI26" s="17"/>
      <c r="AJ26" s="17">
        <v>2.3965171242471099E-2</v>
      </c>
      <c r="AK26" s="17">
        <v>4.9356306161668299E-2</v>
      </c>
      <c r="AL26" s="17">
        <v>5.3150366386347001E-2</v>
      </c>
      <c r="AM26" s="17">
        <v>0</v>
      </c>
      <c r="AN26" s="17">
        <v>2.46042018344012E-2</v>
      </c>
      <c r="AO26" s="17"/>
      <c r="AP26" s="17">
        <v>2.3495538664566201E-2</v>
      </c>
      <c r="AQ26" s="17">
        <v>4.3080947903160999E-2</v>
      </c>
      <c r="AR26" s="17">
        <v>2.9935293935454799E-2</v>
      </c>
      <c r="AS26" s="17"/>
      <c r="AT26" s="17">
        <v>2.43088212241232E-2</v>
      </c>
      <c r="AU26" s="17">
        <v>3.6638245825754201E-2</v>
      </c>
      <c r="AV26" s="17">
        <v>4.4262068009444801E-2</v>
      </c>
      <c r="AW26" s="17">
        <v>5.99802335764624E-2</v>
      </c>
      <c r="AX26" s="17">
        <v>6.9775408207784703E-2</v>
      </c>
      <c r="AY26" s="17"/>
      <c r="AZ26" s="17">
        <v>5.2952747262702403E-2</v>
      </c>
      <c r="BA26" s="17">
        <v>2.62606259183117E-2</v>
      </c>
      <c r="BB26" s="17">
        <v>3.2430713975922398E-2</v>
      </c>
      <c r="BC26" s="17">
        <v>3.04088686270505E-2</v>
      </c>
      <c r="BD26" s="17">
        <v>5.5941417286941603E-2</v>
      </c>
      <c r="BE26" s="17">
        <v>3.3829116791996697E-2</v>
      </c>
      <c r="BF26" s="17"/>
      <c r="BG26" s="17">
        <v>2.8022680019809201E-2</v>
      </c>
      <c r="BH26" s="17">
        <v>5.6678975540634099E-2</v>
      </c>
      <c r="BI26" s="17" t="s">
        <v>95</v>
      </c>
      <c r="BJ26" s="17">
        <v>5.5040713576309498E-2</v>
      </c>
      <c r="BK26" s="17">
        <v>3.0605400730381298E-2</v>
      </c>
      <c r="BL26" s="17">
        <v>2.6375497140896799E-2</v>
      </c>
      <c r="BM26" s="17">
        <v>6.7932712623965399E-2</v>
      </c>
    </row>
    <row r="27" spans="2:65" x14ac:dyDescent="0.35">
      <c r="B27" t="s">
        <v>92</v>
      </c>
      <c r="C27" s="17">
        <v>3.2268779691090897E-2</v>
      </c>
      <c r="D27" s="17">
        <v>3.1767768621875303E-2</v>
      </c>
      <c r="E27" s="17">
        <v>3.2932809515188698E-2</v>
      </c>
      <c r="F27" s="17"/>
      <c r="G27" s="17">
        <v>3.7332425030490703E-2</v>
      </c>
      <c r="H27" s="17">
        <v>2.5819283416715199E-2</v>
      </c>
      <c r="I27" s="17">
        <v>2.8672872064861799E-2</v>
      </c>
      <c r="J27" s="17">
        <v>2.9071825894289399E-2</v>
      </c>
      <c r="K27" s="17">
        <v>2.72005118980146E-2</v>
      </c>
      <c r="L27" s="17">
        <v>4.3071563178477601E-2</v>
      </c>
      <c r="M27" s="17"/>
      <c r="N27" s="17">
        <v>2.8275652661410099E-2</v>
      </c>
      <c r="O27" s="17">
        <v>2.6886261097514099E-2</v>
      </c>
      <c r="P27" s="17">
        <v>4.8758195065313502E-2</v>
      </c>
      <c r="Q27" s="17">
        <v>2.8184791166207802E-2</v>
      </c>
      <c r="R27" s="17"/>
      <c r="S27" s="17">
        <v>3.3931711632281703E-2</v>
      </c>
      <c r="T27" s="17">
        <v>2.42835871051304E-2</v>
      </c>
      <c r="U27" s="17">
        <v>3.4998761955993198E-2</v>
      </c>
      <c r="V27" s="17">
        <v>1.9128384837493899E-2</v>
      </c>
      <c r="W27" s="17">
        <v>3.9164568334979798E-2</v>
      </c>
      <c r="X27" s="17">
        <v>1.9513587282597802E-2</v>
      </c>
      <c r="Y27" s="17">
        <v>3.9217008911636E-2</v>
      </c>
      <c r="Z27" s="17">
        <v>1.6001000412629401E-2</v>
      </c>
      <c r="AA27" s="17">
        <v>4.3720014771015003E-2</v>
      </c>
      <c r="AB27" s="17">
        <v>3.6223295431428701E-2</v>
      </c>
      <c r="AC27" s="17">
        <v>4.9869010324498399E-2</v>
      </c>
      <c r="AD27" s="17">
        <v>3.3313375944094399E-2</v>
      </c>
      <c r="AE27" s="17"/>
      <c r="AF27" s="17">
        <v>3.74878590052019E-2</v>
      </c>
      <c r="AG27" s="17">
        <v>3.2049066566831798E-2</v>
      </c>
      <c r="AH27" s="17">
        <v>2.5951445438712601E-2</v>
      </c>
      <c r="AI27" s="17"/>
      <c r="AJ27" s="17">
        <v>3.2519734435150403E-2</v>
      </c>
      <c r="AK27" s="17">
        <v>3.67324857212201E-2</v>
      </c>
      <c r="AL27" s="17">
        <v>4.6167407275841399E-2</v>
      </c>
      <c r="AM27" s="17">
        <v>1.7504743429997801E-2</v>
      </c>
      <c r="AN27" s="17">
        <v>2.0113336907494998E-2</v>
      </c>
      <c r="AO27" s="17"/>
      <c r="AP27" s="17">
        <v>3.2271721858573299E-2</v>
      </c>
      <c r="AQ27" s="17">
        <v>3.2965132116181899E-2</v>
      </c>
      <c r="AR27" s="17">
        <v>4.4715667978190099E-2</v>
      </c>
      <c r="AS27" s="17"/>
      <c r="AT27" s="17">
        <v>4.0106726436414102E-2</v>
      </c>
      <c r="AU27" s="17">
        <v>1.96511819765087E-2</v>
      </c>
      <c r="AV27" s="17">
        <v>3.6350412426908597E-2</v>
      </c>
      <c r="AW27" s="17">
        <v>3.0458484257629599E-2</v>
      </c>
      <c r="AX27" s="17">
        <v>4.7145938815924E-2</v>
      </c>
      <c r="AY27" s="17"/>
      <c r="AZ27" s="17">
        <v>2.8206960370101199E-2</v>
      </c>
      <c r="BA27" s="17">
        <v>3.1818520482426303E-2</v>
      </c>
      <c r="BB27" s="17">
        <v>3.5313029240993499E-2</v>
      </c>
      <c r="BC27" s="17">
        <v>3.5382109878402297E-2</v>
      </c>
      <c r="BD27" s="17">
        <v>2.68620520302944E-2</v>
      </c>
      <c r="BE27" s="17">
        <v>4.7514867304768803E-2</v>
      </c>
      <c r="BF27" s="17"/>
      <c r="BG27" s="17">
        <v>3.1464760021959998E-2</v>
      </c>
      <c r="BH27" s="17">
        <v>4.0859287730516801E-2</v>
      </c>
      <c r="BI27" s="17" t="s">
        <v>95</v>
      </c>
      <c r="BJ27" s="17">
        <v>1.98848459415359E-2</v>
      </c>
      <c r="BK27" s="17">
        <v>2.5830390992551099E-2</v>
      </c>
      <c r="BL27" s="17">
        <v>3.5188404805494802E-2</v>
      </c>
      <c r="BM27" s="17">
        <v>1.7736315495446402E-2</v>
      </c>
    </row>
    <row r="28" spans="2:65" x14ac:dyDescent="0.35">
      <c r="B28" t="s">
        <v>93</v>
      </c>
      <c r="C28" s="17">
        <v>3.5068766787946198E-3</v>
      </c>
      <c r="D28" s="17">
        <v>3.7650599802998902E-3</v>
      </c>
      <c r="E28" s="17">
        <v>3.27395973303732E-3</v>
      </c>
      <c r="F28" s="17"/>
      <c r="G28" s="17">
        <v>2.1133489733910602E-3</v>
      </c>
      <c r="H28" s="17">
        <v>7.8785833710152894E-3</v>
      </c>
      <c r="I28" s="17">
        <v>7.7751137572143704E-3</v>
      </c>
      <c r="J28" s="17">
        <v>3.2025005566846702E-3</v>
      </c>
      <c r="K28" s="17">
        <v>0</v>
      </c>
      <c r="L28" s="17">
        <v>0</v>
      </c>
      <c r="M28" s="17"/>
      <c r="N28" s="17">
        <v>8.5664942303364004E-4</v>
      </c>
      <c r="O28" s="17">
        <v>3.9958891998133298E-3</v>
      </c>
      <c r="P28" s="17">
        <v>4.9588881298203401E-3</v>
      </c>
      <c r="Q28" s="17">
        <v>3.6348193665370699E-3</v>
      </c>
      <c r="R28" s="17"/>
      <c r="S28" s="17">
        <v>7.48763845373692E-3</v>
      </c>
      <c r="T28" s="17">
        <v>0</v>
      </c>
      <c r="U28" s="17">
        <v>2.7280870976962102E-3</v>
      </c>
      <c r="V28" s="17">
        <v>0</v>
      </c>
      <c r="W28" s="17">
        <v>0</v>
      </c>
      <c r="X28" s="17">
        <v>6.0873821396804596E-3</v>
      </c>
      <c r="Y28" s="17">
        <v>0</v>
      </c>
      <c r="Z28" s="17">
        <v>0</v>
      </c>
      <c r="AA28" s="17">
        <v>6.9238652108829998E-3</v>
      </c>
      <c r="AB28" s="17">
        <v>6.7534352227220599E-3</v>
      </c>
      <c r="AC28" s="17">
        <v>0</v>
      </c>
      <c r="AD28" s="17">
        <v>1.0723434841115299E-2</v>
      </c>
      <c r="AE28" s="17"/>
      <c r="AF28" s="17">
        <v>2.9359068003904499E-3</v>
      </c>
      <c r="AG28" s="17">
        <v>1.8676207556951401E-3</v>
      </c>
      <c r="AH28" s="17">
        <v>5.5881083976306303E-3</v>
      </c>
      <c r="AI28" s="17"/>
      <c r="AJ28" s="17">
        <v>1.7552989724519299E-3</v>
      </c>
      <c r="AK28" s="17">
        <v>3.5418538031040301E-3</v>
      </c>
      <c r="AL28" s="17">
        <v>0</v>
      </c>
      <c r="AM28" s="17">
        <v>0</v>
      </c>
      <c r="AN28" s="17">
        <v>5.9775819063998302E-3</v>
      </c>
      <c r="AO28" s="17"/>
      <c r="AP28" s="17">
        <v>1.4485964833574701E-3</v>
      </c>
      <c r="AQ28" s="17">
        <v>4.2625344554198799E-3</v>
      </c>
      <c r="AR28" s="17">
        <v>0</v>
      </c>
      <c r="AS28" s="17"/>
      <c r="AT28" s="17">
        <v>2.5963769794797799E-3</v>
      </c>
      <c r="AU28" s="17">
        <v>2.07394352606557E-3</v>
      </c>
      <c r="AV28" s="17">
        <v>4.93944686870771E-3</v>
      </c>
      <c r="AW28" s="17">
        <v>2.9902635190608702E-3</v>
      </c>
      <c r="AX28" s="17">
        <v>1.6769504871249601E-2</v>
      </c>
      <c r="AY28" s="17"/>
      <c r="AZ28" s="17">
        <v>5.6595831838602197E-3</v>
      </c>
      <c r="BA28" s="17">
        <v>2.8004650497205101E-3</v>
      </c>
      <c r="BB28" s="17">
        <v>6.4609711578153001E-3</v>
      </c>
      <c r="BC28" s="17">
        <v>0</v>
      </c>
      <c r="BD28" s="17">
        <v>0</v>
      </c>
      <c r="BE28" s="17">
        <v>1.14173718933634E-2</v>
      </c>
      <c r="BF28" s="17"/>
      <c r="BG28" s="17">
        <v>3.6465314512743501E-3</v>
      </c>
      <c r="BH28" s="17">
        <v>1.1955824713675801E-3</v>
      </c>
      <c r="BI28" s="17" t="s">
        <v>95</v>
      </c>
      <c r="BJ28" s="17">
        <v>7.2984491056543701E-3</v>
      </c>
      <c r="BK28" s="17">
        <v>5.8285330038536903E-3</v>
      </c>
      <c r="BL28" s="17">
        <v>4.3686282952384503E-3</v>
      </c>
      <c r="BM28" s="17">
        <v>0</v>
      </c>
    </row>
    <row r="29" spans="2:65" x14ac:dyDescent="0.35">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row>
    <row r="30" spans="2:65" x14ac:dyDescent="0.35">
      <c r="B30" s="6" t="s">
        <v>116</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row>
    <row r="31" spans="2:65" x14ac:dyDescent="0.35">
      <c r="B31" s="26" t="s">
        <v>97</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row>
    <row r="32" spans="2:65" x14ac:dyDescent="0.35">
      <c r="B32" t="s">
        <v>100</v>
      </c>
      <c r="C32" s="17">
        <v>0.32099001389256898</v>
      </c>
      <c r="D32" s="17">
        <v>0.333537982218719</v>
      </c>
      <c r="E32" s="17">
        <v>0.30901647819690198</v>
      </c>
      <c r="F32" s="17"/>
      <c r="G32" s="17">
        <v>0.23959624254207801</v>
      </c>
      <c r="H32" s="17">
        <v>0.22436979578336899</v>
      </c>
      <c r="I32" s="17">
        <v>0.25185442656291102</v>
      </c>
      <c r="J32" s="17">
        <v>0.29689966449018301</v>
      </c>
      <c r="K32" s="17">
        <v>0.39514260314875599</v>
      </c>
      <c r="L32" s="17">
        <v>0.46616993276554403</v>
      </c>
      <c r="M32" s="17"/>
      <c r="N32" s="17">
        <v>0.33176627995890601</v>
      </c>
      <c r="O32" s="17">
        <v>0.32576287315112501</v>
      </c>
      <c r="P32" s="17">
        <v>0.27419066278241999</v>
      </c>
      <c r="Q32" s="17">
        <v>0.349404019163366</v>
      </c>
      <c r="R32" s="17"/>
      <c r="S32" s="17">
        <v>0.215558003158316</v>
      </c>
      <c r="T32" s="17">
        <v>0.27804055939002498</v>
      </c>
      <c r="U32" s="17">
        <v>0.31252172121141503</v>
      </c>
      <c r="V32" s="17">
        <v>0.35515622729894902</v>
      </c>
      <c r="W32" s="17">
        <v>0.271776477334011</v>
      </c>
      <c r="X32" s="17">
        <v>0.38584428677589999</v>
      </c>
      <c r="Y32" s="17">
        <v>0.37581482149387202</v>
      </c>
      <c r="Z32" s="17">
        <v>0.40782700137147898</v>
      </c>
      <c r="AA32" s="17">
        <v>0.312347238248806</v>
      </c>
      <c r="AB32" s="17">
        <v>0.39425807065501201</v>
      </c>
      <c r="AC32" s="17">
        <v>0.34780924823950798</v>
      </c>
      <c r="AD32" s="17">
        <v>0.27648938458911998</v>
      </c>
      <c r="AE32" s="17"/>
      <c r="AF32" s="17">
        <v>0.354146725814939</v>
      </c>
      <c r="AG32" s="17">
        <v>0.32270377934751998</v>
      </c>
      <c r="AH32" s="17">
        <v>0.29798320695944502</v>
      </c>
      <c r="AI32" s="17"/>
      <c r="AJ32" s="17">
        <v>0.34983718756231502</v>
      </c>
      <c r="AK32" s="17">
        <v>0.27205324831951999</v>
      </c>
      <c r="AL32" s="17">
        <v>0.40429908864138198</v>
      </c>
      <c r="AM32" s="17">
        <v>0.29009773948307399</v>
      </c>
      <c r="AN32" s="17">
        <v>0.29184430252848498</v>
      </c>
      <c r="AO32" s="17"/>
      <c r="AP32" s="17">
        <v>0.29955770670984</v>
      </c>
      <c r="AQ32" s="17">
        <v>0.28557319980122597</v>
      </c>
      <c r="AR32" s="17">
        <v>0.50112835968979297</v>
      </c>
      <c r="AS32" s="17"/>
      <c r="AT32" s="17">
        <v>0.39520191341932998</v>
      </c>
      <c r="AU32" s="17">
        <v>0.28934238784676197</v>
      </c>
      <c r="AV32" s="17">
        <v>0.28021883865805902</v>
      </c>
      <c r="AW32" s="17">
        <v>0.291414679557505</v>
      </c>
      <c r="AX32" s="17">
        <v>0.27661489837917902</v>
      </c>
      <c r="AY32" s="17"/>
      <c r="AZ32" s="17">
        <v>0.22555906571009901</v>
      </c>
      <c r="BA32" s="17">
        <v>0.34243276484505902</v>
      </c>
      <c r="BB32" s="17">
        <v>0.33539088996726102</v>
      </c>
      <c r="BC32" s="17">
        <v>0.34737671120928099</v>
      </c>
      <c r="BD32" s="17">
        <v>0.38733032079232399</v>
      </c>
      <c r="BE32" s="17">
        <v>0.30820358542377801</v>
      </c>
      <c r="BF32" s="17"/>
      <c r="BG32" s="17">
        <v>0.44663542044923998</v>
      </c>
      <c r="BH32" s="17">
        <v>0.209040933984001</v>
      </c>
      <c r="BI32" s="17" t="s">
        <v>95</v>
      </c>
      <c r="BJ32" s="17">
        <v>0.271052595717378</v>
      </c>
      <c r="BK32" s="17">
        <v>0.22741941929228601</v>
      </c>
      <c r="BL32" s="17">
        <v>0.23247893522381999</v>
      </c>
      <c r="BM32" s="17">
        <v>0.492201482280192</v>
      </c>
    </row>
    <row r="33" spans="2:65" x14ac:dyDescent="0.35">
      <c r="B33" t="s">
        <v>101</v>
      </c>
      <c r="C33" s="17">
        <v>0.229809687040579</v>
      </c>
      <c r="D33" s="17">
        <v>0.20200345324375599</v>
      </c>
      <c r="E33" s="17">
        <v>0.25620426779555699</v>
      </c>
      <c r="F33" s="17"/>
      <c r="G33" s="17">
        <v>0.25142108538425101</v>
      </c>
      <c r="H33" s="17">
        <v>0.33319585875324997</v>
      </c>
      <c r="I33" s="17">
        <v>0.38087522739528901</v>
      </c>
      <c r="J33" s="17">
        <v>0.28254168551490899</v>
      </c>
      <c r="K33" s="17">
        <v>0.14533820652861601</v>
      </c>
      <c r="L33" s="17">
        <v>4.4889521248017102E-2</v>
      </c>
      <c r="M33" s="17"/>
      <c r="N33" s="17">
        <v>0.21240481242190901</v>
      </c>
      <c r="O33" s="17">
        <v>0.23246983007750599</v>
      </c>
      <c r="P33" s="17">
        <v>0.247570634845413</v>
      </c>
      <c r="Q33" s="17">
        <v>0.23128081882454901</v>
      </c>
      <c r="R33" s="17"/>
      <c r="S33" s="17">
        <v>0.29993920961716802</v>
      </c>
      <c r="T33" s="17">
        <v>0.25771834261027199</v>
      </c>
      <c r="U33" s="17">
        <v>0.23007843479156601</v>
      </c>
      <c r="V33" s="17">
        <v>0.20569283887907799</v>
      </c>
      <c r="W33" s="17">
        <v>0.30751780647690702</v>
      </c>
      <c r="X33" s="17">
        <v>0.17456901618075901</v>
      </c>
      <c r="Y33" s="17">
        <v>0.18929261043868401</v>
      </c>
      <c r="Z33" s="17">
        <v>0.129140577793774</v>
      </c>
      <c r="AA33" s="17">
        <v>0.21571662860695601</v>
      </c>
      <c r="AB33" s="17">
        <v>0.16059440068214501</v>
      </c>
      <c r="AC33" s="17">
        <v>0.24124129139632799</v>
      </c>
      <c r="AD33" s="17">
        <v>0.346202958183432</v>
      </c>
      <c r="AE33" s="17"/>
      <c r="AF33" s="17">
        <v>0.22197907573063</v>
      </c>
      <c r="AG33" s="17">
        <v>0.21597511136473599</v>
      </c>
      <c r="AH33" s="17">
        <v>0.243201340196362</v>
      </c>
      <c r="AI33" s="17"/>
      <c r="AJ33" s="17">
        <v>0.226157503040636</v>
      </c>
      <c r="AK33" s="17">
        <v>0.27997682734849599</v>
      </c>
      <c r="AL33" s="17">
        <v>0.17507809644418301</v>
      </c>
      <c r="AM33" s="17">
        <v>0.202811770418828</v>
      </c>
      <c r="AN33" s="17">
        <v>0.21939502849622999</v>
      </c>
      <c r="AO33" s="17"/>
      <c r="AP33" s="17">
        <v>0.22459973860717899</v>
      </c>
      <c r="AQ33" s="17">
        <v>0.27277729761001301</v>
      </c>
      <c r="AR33" s="17">
        <v>0.12922589720886901</v>
      </c>
      <c r="AS33" s="17"/>
      <c r="AT33" s="17">
        <v>0.153877777547821</v>
      </c>
      <c r="AU33" s="17">
        <v>0.27077742478519401</v>
      </c>
      <c r="AV33" s="17">
        <v>0.273216894925846</v>
      </c>
      <c r="AW33" s="17">
        <v>0.222782371119634</v>
      </c>
      <c r="AX33" s="17">
        <v>0.32001335418545601</v>
      </c>
      <c r="AY33" s="17"/>
      <c r="AZ33" s="17">
        <v>0.27745677883773601</v>
      </c>
      <c r="BA33" s="17">
        <v>0.226633396143189</v>
      </c>
      <c r="BB33" s="17">
        <v>0.2787034238387</v>
      </c>
      <c r="BC33" s="17">
        <v>0.21690531680408801</v>
      </c>
      <c r="BD33" s="17">
        <v>0.157244932103874</v>
      </c>
      <c r="BE33" s="17">
        <v>0.16523161112003801</v>
      </c>
      <c r="BF33" s="17"/>
      <c r="BG33" s="17">
        <v>8.43220701310472E-2</v>
      </c>
      <c r="BH33" s="17">
        <v>0.31920139143698001</v>
      </c>
      <c r="BI33" s="17" t="s">
        <v>95</v>
      </c>
      <c r="BJ33" s="17">
        <v>0.34630481044447298</v>
      </c>
      <c r="BK33" s="17">
        <v>0.30889738235092501</v>
      </c>
      <c r="BL33" s="17">
        <v>0.37452896516478101</v>
      </c>
      <c r="BM33" s="17">
        <v>3.20386140599659E-2</v>
      </c>
    </row>
    <row r="34" spans="2:65" x14ac:dyDescent="0.35">
      <c r="B34" t="s">
        <v>102</v>
      </c>
      <c r="C34" s="17">
        <v>0.217331055816602</v>
      </c>
      <c r="D34" s="17">
        <v>0.22595477955499599</v>
      </c>
      <c r="E34" s="17">
        <v>0.20909440663324999</v>
      </c>
      <c r="F34" s="17"/>
      <c r="G34" s="17">
        <v>0.126986630182022</v>
      </c>
      <c r="H34" s="17">
        <v>0.23295955658124301</v>
      </c>
      <c r="I34" s="17">
        <v>0.17052931115874001</v>
      </c>
      <c r="J34" s="17">
        <v>0.252026154043966</v>
      </c>
      <c r="K34" s="17">
        <v>0.23086253451265701</v>
      </c>
      <c r="L34" s="17">
        <v>0.25512636117725301</v>
      </c>
      <c r="M34" s="17"/>
      <c r="N34" s="17">
        <v>0.22504929444326999</v>
      </c>
      <c r="O34" s="17">
        <v>0.22661073077954</v>
      </c>
      <c r="P34" s="17">
        <v>0.29072850414011298</v>
      </c>
      <c r="Q34" s="17">
        <v>0.141526314181734</v>
      </c>
      <c r="R34" s="17"/>
      <c r="S34" s="17">
        <v>0.17837820419049599</v>
      </c>
      <c r="T34" s="17">
        <v>0.22678766605992601</v>
      </c>
      <c r="U34" s="17">
        <v>0.23181515450301701</v>
      </c>
      <c r="V34" s="17">
        <v>0.2594415755892</v>
      </c>
      <c r="W34" s="17">
        <v>0.26330532474441298</v>
      </c>
      <c r="X34" s="17">
        <v>0.19182158205561001</v>
      </c>
      <c r="Y34" s="17">
        <v>0.22811433672741399</v>
      </c>
      <c r="Z34" s="17">
        <v>0.21606775620407201</v>
      </c>
      <c r="AA34" s="17">
        <v>0.21813949654702899</v>
      </c>
      <c r="AB34" s="17">
        <v>0.22755273128686601</v>
      </c>
      <c r="AC34" s="17">
        <v>0.210855284694384</v>
      </c>
      <c r="AD34" s="17">
        <v>9.1726890854835999E-2</v>
      </c>
      <c r="AE34" s="17"/>
      <c r="AF34" s="17">
        <v>0.26123845633729897</v>
      </c>
      <c r="AG34" s="17">
        <v>0.228152959851144</v>
      </c>
      <c r="AH34" s="17">
        <v>0.144244494292184</v>
      </c>
      <c r="AI34" s="17"/>
      <c r="AJ34" s="17">
        <v>0.28543313619968202</v>
      </c>
      <c r="AK34" s="17">
        <v>0.210128176966738</v>
      </c>
      <c r="AL34" s="17">
        <v>0.18962941037327799</v>
      </c>
      <c r="AM34" s="17">
        <v>0.30247354409803601</v>
      </c>
      <c r="AN34" s="17">
        <v>0.161215631371638</v>
      </c>
      <c r="AO34" s="17"/>
      <c r="AP34" s="17">
        <v>0.24846833738396601</v>
      </c>
      <c r="AQ34" s="17">
        <v>0.229044184994599</v>
      </c>
      <c r="AR34" s="17">
        <v>8.6262373368273401E-2</v>
      </c>
      <c r="AS34" s="17"/>
      <c r="AT34" s="17">
        <v>0.199575707414298</v>
      </c>
      <c r="AU34" s="17">
        <v>0.201221507965818</v>
      </c>
      <c r="AV34" s="17">
        <v>0.23129517670310401</v>
      </c>
      <c r="AW34" s="17">
        <v>0.21024034928757299</v>
      </c>
      <c r="AX34" s="17">
        <v>0.26943608927989698</v>
      </c>
      <c r="AY34" s="17"/>
      <c r="AZ34" s="17">
        <v>0.18812064811804399</v>
      </c>
      <c r="BA34" s="17">
        <v>0.21639977429849899</v>
      </c>
      <c r="BB34" s="17">
        <v>0.23737350803503099</v>
      </c>
      <c r="BC34" s="17">
        <v>0.23158560008981799</v>
      </c>
      <c r="BD34" s="17">
        <v>0.22379858207839101</v>
      </c>
      <c r="BE34" s="17">
        <v>0.233088072502349</v>
      </c>
      <c r="BF34" s="17"/>
      <c r="BG34" s="17">
        <v>0.25408277100107801</v>
      </c>
      <c r="BH34" s="17">
        <v>0.269896423685691</v>
      </c>
      <c r="BI34" s="17" t="s">
        <v>95</v>
      </c>
      <c r="BJ34" s="17">
        <v>0.14915846476709499</v>
      </c>
      <c r="BK34" s="17">
        <v>0.17350158725839601</v>
      </c>
      <c r="BL34" s="17">
        <v>0.16629970773518199</v>
      </c>
      <c r="BM34" s="17">
        <v>7.2600509253124307E-2</v>
      </c>
    </row>
    <row r="35" spans="2:65" x14ac:dyDescent="0.35">
      <c r="B35" t="s">
        <v>103</v>
      </c>
      <c r="C35" s="17">
        <v>8.5434053692013803E-2</v>
      </c>
      <c r="D35" s="17">
        <v>8.6033064800235606E-2</v>
      </c>
      <c r="E35" s="17">
        <v>8.5027641394837095E-2</v>
      </c>
      <c r="F35" s="17"/>
      <c r="G35" s="17">
        <v>0.11779405905865301</v>
      </c>
      <c r="H35" s="17">
        <v>0.14694086059042399</v>
      </c>
      <c r="I35" s="17">
        <v>9.8453425488659194E-2</v>
      </c>
      <c r="J35" s="17">
        <v>7.9178138373182605E-2</v>
      </c>
      <c r="K35" s="17">
        <v>6.2352787315525703E-2</v>
      </c>
      <c r="L35" s="17">
        <v>2.5793126333280399E-2</v>
      </c>
      <c r="M35" s="17"/>
      <c r="N35" s="17">
        <v>9.9364181215554404E-2</v>
      </c>
      <c r="O35" s="17">
        <v>7.7591836026580305E-2</v>
      </c>
      <c r="P35" s="17">
        <v>8.0280069754249797E-2</v>
      </c>
      <c r="Q35" s="17">
        <v>8.3564051230724898E-2</v>
      </c>
      <c r="R35" s="17"/>
      <c r="S35" s="17">
        <v>0.10855832973971299</v>
      </c>
      <c r="T35" s="17">
        <v>0.121015525973831</v>
      </c>
      <c r="U35" s="17">
        <v>9.9751637830722703E-2</v>
      </c>
      <c r="V35" s="17">
        <v>4.92113615988891E-2</v>
      </c>
      <c r="W35" s="17">
        <v>0.101640890069297</v>
      </c>
      <c r="X35" s="17">
        <v>5.8927734027952497E-2</v>
      </c>
      <c r="Y35" s="17">
        <v>0.10619599780398301</v>
      </c>
      <c r="Z35" s="17">
        <v>0</v>
      </c>
      <c r="AA35" s="17">
        <v>8.1611678322679501E-2</v>
      </c>
      <c r="AB35" s="17">
        <v>5.4163107511835097E-2</v>
      </c>
      <c r="AC35" s="17">
        <v>0.110662497466193</v>
      </c>
      <c r="AD35" s="17">
        <v>4.4450735222688602E-2</v>
      </c>
      <c r="AE35" s="17"/>
      <c r="AF35" s="17">
        <v>7.8882206526031701E-2</v>
      </c>
      <c r="AG35" s="17">
        <v>8.0417393873204901E-2</v>
      </c>
      <c r="AH35" s="17">
        <v>8.8839071077826001E-2</v>
      </c>
      <c r="AI35" s="17"/>
      <c r="AJ35" s="17">
        <v>7.83662884812934E-2</v>
      </c>
      <c r="AK35" s="17">
        <v>0.11213581884051201</v>
      </c>
      <c r="AL35" s="17">
        <v>9.2641579234542207E-2</v>
      </c>
      <c r="AM35" s="17">
        <v>0</v>
      </c>
      <c r="AN35" s="17">
        <v>7.4750526491702898E-2</v>
      </c>
      <c r="AO35" s="17"/>
      <c r="AP35" s="17">
        <v>0.109285257791131</v>
      </c>
      <c r="AQ35" s="17">
        <v>0.108376101611755</v>
      </c>
      <c r="AR35" s="17">
        <v>6.9224087374703397E-2</v>
      </c>
      <c r="AS35" s="17"/>
      <c r="AT35" s="17">
        <v>8.7532764785860903E-2</v>
      </c>
      <c r="AU35" s="17">
        <v>8.1485598028213202E-2</v>
      </c>
      <c r="AV35" s="17">
        <v>9.1226547660437807E-2</v>
      </c>
      <c r="AW35" s="17">
        <v>0.11556370992896201</v>
      </c>
      <c r="AX35" s="17">
        <v>0.23748935497717999</v>
      </c>
      <c r="AY35" s="17"/>
      <c r="AZ35" s="17">
        <v>0.133322750279293</v>
      </c>
      <c r="BA35" s="17">
        <v>7.7538160531420902E-2</v>
      </c>
      <c r="BB35" s="17">
        <v>7.98310608573852E-2</v>
      </c>
      <c r="BC35" s="17">
        <v>6.6980164579105106E-2</v>
      </c>
      <c r="BD35" s="17">
        <v>5.7554700198340497E-2</v>
      </c>
      <c r="BE35" s="17">
        <v>7.8054104174605204E-2</v>
      </c>
      <c r="BF35" s="17"/>
      <c r="BG35" s="17">
        <v>4.7067994457342902E-2</v>
      </c>
      <c r="BH35" s="17">
        <v>0.150957246877685</v>
      </c>
      <c r="BI35" s="17" t="s">
        <v>95</v>
      </c>
      <c r="BJ35" s="17">
        <v>0.155740594336784</v>
      </c>
      <c r="BK35" s="17">
        <v>6.8994185025189406E-2</v>
      </c>
      <c r="BL35" s="17">
        <v>7.8054881296022199E-2</v>
      </c>
      <c r="BM35" s="17">
        <v>3.93792332762571E-2</v>
      </c>
    </row>
    <row r="36" spans="2:65" x14ac:dyDescent="0.35">
      <c r="B36" t="s">
        <v>104</v>
      </c>
      <c r="C36" s="17">
        <v>7.7001863071652604E-2</v>
      </c>
      <c r="D36" s="17">
        <v>5.4669328161124298E-2</v>
      </c>
      <c r="E36" s="17">
        <v>9.9839373956650504E-2</v>
      </c>
      <c r="F36" s="17"/>
      <c r="G36" s="17">
        <v>7.0324101868926805E-2</v>
      </c>
      <c r="H36" s="17">
        <v>7.2208213722202194E-2</v>
      </c>
      <c r="I36" s="17">
        <v>5.7785491375976501E-2</v>
      </c>
      <c r="J36" s="17">
        <v>0.120262848086184</v>
      </c>
      <c r="K36" s="17">
        <v>7.0685589238613206E-2</v>
      </c>
      <c r="L36" s="17">
        <v>6.9444757831212497E-2</v>
      </c>
      <c r="M36" s="17"/>
      <c r="N36" s="17">
        <v>5.26242498316929E-2</v>
      </c>
      <c r="O36" s="17">
        <v>5.5449286149683003E-2</v>
      </c>
      <c r="P36" s="17">
        <v>6.2725704667734E-2</v>
      </c>
      <c r="Q36" s="17">
        <v>0.13874390432883499</v>
      </c>
      <c r="R36" s="17"/>
      <c r="S36" s="17">
        <v>8.3780455039427701E-2</v>
      </c>
      <c r="T36" s="17">
        <v>8.8804800542317597E-2</v>
      </c>
      <c r="U36" s="17">
        <v>5.3728923201481101E-2</v>
      </c>
      <c r="V36" s="17">
        <v>0.108584884775352</v>
      </c>
      <c r="W36" s="17">
        <v>6.7198451167240103E-2</v>
      </c>
      <c r="X36" s="17">
        <v>6.6209094866053003E-2</v>
      </c>
      <c r="Y36" s="17">
        <v>1.04361797493293E-2</v>
      </c>
      <c r="Z36" s="17">
        <v>5.31321629495295E-2</v>
      </c>
      <c r="AA36" s="17">
        <v>0.15650602654773799</v>
      </c>
      <c r="AB36" s="17">
        <v>5.8174299770041397E-2</v>
      </c>
      <c r="AC36" s="17">
        <v>0.11492235810509301</v>
      </c>
      <c r="AD36" s="17">
        <v>0</v>
      </c>
      <c r="AE36" s="17"/>
      <c r="AF36" s="17">
        <v>6.5163034168425796E-2</v>
      </c>
      <c r="AG36" s="17">
        <v>6.8710400447483902E-2</v>
      </c>
      <c r="AH36" s="17">
        <v>0.133629724172146</v>
      </c>
      <c r="AI36" s="17"/>
      <c r="AJ36" s="17">
        <v>4.81078505407872E-2</v>
      </c>
      <c r="AK36" s="17">
        <v>7.1061611709211006E-2</v>
      </c>
      <c r="AL36" s="17">
        <v>6.3269791750989096E-2</v>
      </c>
      <c r="AM36" s="17">
        <v>0.204616946000062</v>
      </c>
      <c r="AN36" s="17">
        <v>0.147365429081247</v>
      </c>
      <c r="AO36" s="17"/>
      <c r="AP36" s="17">
        <v>4.7739781728369901E-2</v>
      </c>
      <c r="AQ36" s="17">
        <v>8.12685017905901E-2</v>
      </c>
      <c r="AR36" s="17">
        <v>9.37604222183928E-2</v>
      </c>
      <c r="AS36" s="17"/>
      <c r="AT36" s="17">
        <v>0.105162539734898</v>
      </c>
      <c r="AU36" s="17">
        <v>8.8291947703082602E-2</v>
      </c>
      <c r="AV36" s="17">
        <v>6.6627962924629303E-2</v>
      </c>
      <c r="AW36" s="17">
        <v>2.2638503824036899E-2</v>
      </c>
      <c r="AX36" s="17">
        <v>0.13821319528756601</v>
      </c>
      <c r="AY36" s="17"/>
      <c r="AZ36" s="17">
        <v>6.06770606205774E-2</v>
      </c>
      <c r="BA36" s="17">
        <v>5.48126625784243E-2</v>
      </c>
      <c r="BB36" s="17">
        <v>0.113134210462793</v>
      </c>
      <c r="BC36" s="17">
        <v>0.10253837753218099</v>
      </c>
      <c r="BD36" s="17">
        <v>0.103913036510541</v>
      </c>
      <c r="BE36" s="17">
        <v>5.7625475111753699E-2</v>
      </c>
      <c r="BF36" s="17"/>
      <c r="BG36" s="17">
        <v>5.2965682025452203E-2</v>
      </c>
      <c r="BH36" s="17">
        <v>4.8963475557671297E-2</v>
      </c>
      <c r="BI36" s="17" t="s">
        <v>95</v>
      </c>
      <c r="BJ36" s="17">
        <v>0.12766322752197201</v>
      </c>
      <c r="BK36" s="17">
        <v>0.16040418208024801</v>
      </c>
      <c r="BL36" s="17">
        <v>9.0486846123302198E-2</v>
      </c>
      <c r="BM36" s="17">
        <v>3.1735208258491202E-2</v>
      </c>
    </row>
    <row r="37" spans="2:65" x14ac:dyDescent="0.35">
      <c r="B37" t="s">
        <v>105</v>
      </c>
      <c r="C37" s="17">
        <v>5.0508735836689203E-2</v>
      </c>
      <c r="D37" s="17">
        <v>5.5156516618272998E-2</v>
      </c>
      <c r="E37" s="17">
        <v>4.5912611430902098E-2</v>
      </c>
      <c r="F37" s="17"/>
      <c r="G37" s="17">
        <v>0.13923293742850501</v>
      </c>
      <c r="H37" s="17">
        <v>8.0158535987613605E-2</v>
      </c>
      <c r="I37" s="17">
        <v>0.108362825957178</v>
      </c>
      <c r="J37" s="17">
        <v>7.3726034872975098E-3</v>
      </c>
      <c r="K37" s="17">
        <v>0</v>
      </c>
      <c r="L37" s="17">
        <v>0</v>
      </c>
      <c r="M37" s="17"/>
      <c r="N37" s="17">
        <v>4.5178393261067699E-2</v>
      </c>
      <c r="O37" s="17">
        <v>7.8374384143828302E-2</v>
      </c>
      <c r="P37" s="17">
        <v>5.9798318421170102E-2</v>
      </c>
      <c r="Q37" s="17">
        <v>2.1948780380254301E-2</v>
      </c>
      <c r="R37" s="17"/>
      <c r="S37" s="17">
        <v>8.0019005908482196E-2</v>
      </c>
      <c r="T37" s="17">
        <v>5.8811286199269501E-2</v>
      </c>
      <c r="U37" s="17">
        <v>5.4975577372720102E-2</v>
      </c>
      <c r="V37" s="17">
        <v>1.3758539903001099E-2</v>
      </c>
      <c r="W37" s="17">
        <v>2.15367692576959E-2</v>
      </c>
      <c r="X37" s="17">
        <v>0.100312143039579</v>
      </c>
      <c r="Y37" s="17">
        <v>6.1905767235961598E-2</v>
      </c>
      <c r="Z37" s="17">
        <v>4.5011233133716903E-2</v>
      </c>
      <c r="AA37" s="17">
        <v>5.8719896880029203E-2</v>
      </c>
      <c r="AB37" s="17">
        <v>0</v>
      </c>
      <c r="AC37" s="17">
        <v>2.4656140793349501E-2</v>
      </c>
      <c r="AD37" s="17">
        <v>4.6304765202812702E-2</v>
      </c>
      <c r="AE37" s="17"/>
      <c r="AF37" s="17">
        <v>2.48434038262768E-2</v>
      </c>
      <c r="AG37" s="17">
        <v>5.3725818967309297E-2</v>
      </c>
      <c r="AH37" s="17">
        <v>7.7215526539021404E-2</v>
      </c>
      <c r="AI37" s="17"/>
      <c r="AJ37" s="17">
        <v>1.87305747399432E-2</v>
      </c>
      <c r="AK37" s="17">
        <v>8.5082461896553704E-2</v>
      </c>
      <c r="AL37" s="17">
        <v>4.5646563631772601E-2</v>
      </c>
      <c r="AM37" s="17">
        <v>0</v>
      </c>
      <c r="AN37" s="17">
        <v>4.46934369540022E-2</v>
      </c>
      <c r="AO37" s="17"/>
      <c r="AP37" s="17">
        <v>3.9175620277921597E-2</v>
      </c>
      <c r="AQ37" s="17">
        <v>6.6033600922441399E-2</v>
      </c>
      <c r="AR37" s="17">
        <v>1.7067996246295E-2</v>
      </c>
      <c r="AS37" s="17"/>
      <c r="AT37" s="17">
        <v>1.02096186916645E-2</v>
      </c>
      <c r="AU37" s="17">
        <v>6.2076902581328801E-2</v>
      </c>
      <c r="AV37" s="17">
        <v>7.5618787415979993E-2</v>
      </c>
      <c r="AW37" s="17">
        <v>8.9281601913964906E-2</v>
      </c>
      <c r="AX37" s="17">
        <v>0</v>
      </c>
      <c r="AY37" s="17"/>
      <c r="AZ37" s="17">
        <v>0.107112705129822</v>
      </c>
      <c r="BA37" s="17">
        <v>4.8630248043273198E-2</v>
      </c>
      <c r="BB37" s="17">
        <v>8.8924929010238997E-3</v>
      </c>
      <c r="BC37" s="17">
        <v>2.7446512773725298E-2</v>
      </c>
      <c r="BD37" s="17">
        <v>3.6321275495900002E-2</v>
      </c>
      <c r="BE37" s="17">
        <v>3.4950411451023303E-2</v>
      </c>
      <c r="BF37" s="17"/>
      <c r="BG37" s="17">
        <v>1.2750713413927001E-2</v>
      </c>
      <c r="BH37" s="17">
        <v>2.9069851688753399E-2</v>
      </c>
      <c r="BI37" s="17" t="s">
        <v>95</v>
      </c>
      <c r="BJ37" s="17">
        <v>0</v>
      </c>
      <c r="BK37" s="17">
        <v>9.8797278160495397E-2</v>
      </c>
      <c r="BL37" s="17">
        <v>0.12667977117774801</v>
      </c>
      <c r="BM37" s="17">
        <v>0.13521164136032701</v>
      </c>
    </row>
    <row r="38" spans="2:65" x14ac:dyDescent="0.35">
      <c r="B38" t="s">
        <v>106</v>
      </c>
      <c r="C38" s="17">
        <v>4.9208507027977202E-2</v>
      </c>
      <c r="D38" s="17">
        <v>6.1757264210249303E-2</v>
      </c>
      <c r="E38" s="17">
        <v>3.6593869938668498E-2</v>
      </c>
      <c r="F38" s="17"/>
      <c r="G38" s="17">
        <v>8.3757056823433207E-2</v>
      </c>
      <c r="H38" s="17">
        <v>4.5454253253547197E-2</v>
      </c>
      <c r="I38" s="17">
        <v>4.83543468954565E-2</v>
      </c>
      <c r="J38" s="17">
        <v>3.2961958129291001E-2</v>
      </c>
      <c r="K38" s="17">
        <v>2.4156249484279899E-2</v>
      </c>
      <c r="L38" s="17">
        <v>6.1593690424862499E-2</v>
      </c>
      <c r="M38" s="17"/>
      <c r="N38" s="17">
        <v>7.0891559240512894E-2</v>
      </c>
      <c r="O38" s="17">
        <v>3.90606676941005E-2</v>
      </c>
      <c r="P38" s="17">
        <v>3.4772340080632499E-2</v>
      </c>
      <c r="Q38" s="17">
        <v>4.8200632407475102E-2</v>
      </c>
      <c r="R38" s="17"/>
      <c r="S38" s="17">
        <v>8.9073277813300003E-2</v>
      </c>
      <c r="T38" s="17">
        <v>6.78134373168576E-2</v>
      </c>
      <c r="U38" s="17">
        <v>3.03823577783712E-2</v>
      </c>
      <c r="V38" s="17">
        <v>5.4118099848758802E-2</v>
      </c>
      <c r="W38" s="17">
        <v>3.5391919912320199E-2</v>
      </c>
      <c r="X38" s="17">
        <v>3.2616584894291402E-2</v>
      </c>
      <c r="Y38" s="17">
        <v>1.0675620822201399E-2</v>
      </c>
      <c r="Z38" s="17">
        <v>2.34856566411909E-2</v>
      </c>
      <c r="AA38" s="17">
        <v>3.2791200424074497E-2</v>
      </c>
      <c r="AB38" s="17">
        <v>8.2532338332487507E-2</v>
      </c>
      <c r="AC38" s="17">
        <v>7.4570670241188006E-2</v>
      </c>
      <c r="AD38" s="17">
        <v>0</v>
      </c>
      <c r="AE38" s="17"/>
      <c r="AF38" s="17">
        <v>3.4142847061794802E-2</v>
      </c>
      <c r="AG38" s="17">
        <v>5.7731630597504698E-2</v>
      </c>
      <c r="AH38" s="17">
        <v>3.2606823576756302E-2</v>
      </c>
      <c r="AI38" s="17"/>
      <c r="AJ38" s="17">
        <v>5.8563858213503697E-2</v>
      </c>
      <c r="AK38" s="17">
        <v>5.2179334688651699E-2</v>
      </c>
      <c r="AL38" s="17">
        <v>1.7731388686041499E-2</v>
      </c>
      <c r="AM38" s="17">
        <v>0</v>
      </c>
      <c r="AN38" s="17">
        <v>3.0493062460715599E-2</v>
      </c>
      <c r="AO38" s="17"/>
      <c r="AP38" s="17">
        <v>8.6362859950791099E-2</v>
      </c>
      <c r="AQ38" s="17">
        <v>4.10355863105877E-2</v>
      </c>
      <c r="AR38" s="17">
        <v>2.1712016790212001E-2</v>
      </c>
      <c r="AS38" s="17"/>
      <c r="AT38" s="17">
        <v>3.6072470151154098E-2</v>
      </c>
      <c r="AU38" s="17">
        <v>9.8456758436903505E-2</v>
      </c>
      <c r="AV38" s="17">
        <v>3.60236738717526E-2</v>
      </c>
      <c r="AW38" s="17">
        <v>2.58025924879846E-2</v>
      </c>
      <c r="AX38" s="17">
        <v>5.5445391991971703E-2</v>
      </c>
      <c r="AY38" s="17"/>
      <c r="AZ38" s="17">
        <v>8.5763583920301298E-2</v>
      </c>
      <c r="BA38" s="17">
        <v>3.84909638179491E-2</v>
      </c>
      <c r="BB38" s="17">
        <v>1.9796909446394999E-2</v>
      </c>
      <c r="BC38" s="17">
        <v>5.7402839357514002E-2</v>
      </c>
      <c r="BD38" s="17">
        <v>2.0626885239961801E-2</v>
      </c>
      <c r="BE38" s="17">
        <v>6.5195375621706603E-2</v>
      </c>
      <c r="BF38" s="17"/>
      <c r="BG38" s="17">
        <v>6.2572329460763604E-2</v>
      </c>
      <c r="BH38" s="17">
        <v>2.9784849054831E-2</v>
      </c>
      <c r="BI38" s="17" t="s">
        <v>95</v>
      </c>
      <c r="BJ38" s="17">
        <v>3.67638044768527E-2</v>
      </c>
      <c r="BK38" s="17">
        <v>6.5977142370433506E-2</v>
      </c>
      <c r="BL38" s="17">
        <v>4.7173481256316499E-2</v>
      </c>
      <c r="BM38" s="17">
        <v>4.1359250910372097E-2</v>
      </c>
    </row>
    <row r="39" spans="2:65" x14ac:dyDescent="0.35">
      <c r="B39" t="s">
        <v>107</v>
      </c>
      <c r="C39" s="17">
        <v>4.5777501833793401E-2</v>
      </c>
      <c r="D39" s="17">
        <v>5.9935300149451198E-2</v>
      </c>
      <c r="E39" s="17">
        <v>3.1522427830071198E-2</v>
      </c>
      <c r="F39" s="17"/>
      <c r="G39" s="17">
        <v>4.2121797534521201E-2</v>
      </c>
      <c r="H39" s="17">
        <v>6.4927387459234306E-2</v>
      </c>
      <c r="I39" s="17">
        <v>4.47887790841228E-2</v>
      </c>
      <c r="J39" s="17">
        <v>6.3834206020515399E-2</v>
      </c>
      <c r="K39" s="17">
        <v>2.15290002166868E-2</v>
      </c>
      <c r="L39" s="17">
        <v>3.5458440153934699E-2</v>
      </c>
      <c r="M39" s="17"/>
      <c r="N39" s="17">
        <v>3.82399305195174E-2</v>
      </c>
      <c r="O39" s="17">
        <v>4.55878441447772E-2</v>
      </c>
      <c r="P39" s="17">
        <v>5.6475689263766803E-2</v>
      </c>
      <c r="Q39" s="17">
        <v>4.1963101793011597E-2</v>
      </c>
      <c r="R39" s="17"/>
      <c r="S39" s="17">
        <v>4.2077716236363999E-2</v>
      </c>
      <c r="T39" s="17">
        <v>2.9275580089507199E-2</v>
      </c>
      <c r="U39" s="17">
        <v>6.8689793805251906E-2</v>
      </c>
      <c r="V39" s="17">
        <v>2.7887631527971399E-2</v>
      </c>
      <c r="W39" s="17">
        <v>4.5821010375811599E-2</v>
      </c>
      <c r="X39" s="17">
        <v>2.1764943874253501E-2</v>
      </c>
      <c r="Y39" s="17">
        <v>6.9786888456549206E-2</v>
      </c>
      <c r="Z39" s="17">
        <v>8.9680301568620599E-2</v>
      </c>
      <c r="AA39" s="17">
        <v>2.5505894403887099E-2</v>
      </c>
      <c r="AB39" s="17">
        <v>3.2581789465557197E-2</v>
      </c>
      <c r="AC39" s="17">
        <v>4.6703817288966602E-2</v>
      </c>
      <c r="AD39" s="17">
        <v>0.15436431211410401</v>
      </c>
      <c r="AE39" s="17"/>
      <c r="AF39" s="17">
        <v>2.0201730961465901E-2</v>
      </c>
      <c r="AG39" s="17">
        <v>7.3701978642494004E-2</v>
      </c>
      <c r="AH39" s="17">
        <v>3.7229244654357403E-2</v>
      </c>
      <c r="AI39" s="17"/>
      <c r="AJ39" s="17">
        <v>3.7023130047220298E-2</v>
      </c>
      <c r="AK39" s="17">
        <v>4.9782642668468997E-2</v>
      </c>
      <c r="AL39" s="17">
        <v>8.7823528341108598E-2</v>
      </c>
      <c r="AM39" s="17">
        <v>0</v>
      </c>
      <c r="AN39" s="17">
        <v>2.9191932150655499E-2</v>
      </c>
      <c r="AO39" s="17"/>
      <c r="AP39" s="17">
        <v>4.23303716793796E-2</v>
      </c>
      <c r="AQ39" s="17">
        <v>5.2448052908228397E-2</v>
      </c>
      <c r="AR39" s="17">
        <v>8.3467799038442994E-2</v>
      </c>
      <c r="AS39" s="17"/>
      <c r="AT39" s="17">
        <v>2.6932087811537001E-2</v>
      </c>
      <c r="AU39" s="17">
        <v>3.2615875464444499E-2</v>
      </c>
      <c r="AV39" s="17">
        <v>4.2824118241163098E-2</v>
      </c>
      <c r="AW39" s="17">
        <v>9.1007847510067602E-2</v>
      </c>
      <c r="AX39" s="17">
        <v>5.9722929124069797E-2</v>
      </c>
      <c r="AY39" s="17"/>
      <c r="AZ39" s="17">
        <v>8.5352624347869402E-2</v>
      </c>
      <c r="BA39" s="17">
        <v>5.2522806777411099E-2</v>
      </c>
      <c r="BB39" s="17">
        <v>2.74332681036152E-2</v>
      </c>
      <c r="BC39" s="17">
        <v>1.2504637516732E-2</v>
      </c>
      <c r="BD39" s="17">
        <v>2.7180455819771101E-2</v>
      </c>
      <c r="BE39" s="17">
        <v>3.8696284289093899E-2</v>
      </c>
      <c r="BF39" s="17"/>
      <c r="BG39" s="17">
        <v>4.3801800975802302E-2</v>
      </c>
      <c r="BH39" s="17">
        <v>5.9293470071630702E-2</v>
      </c>
      <c r="BI39" s="17" t="s">
        <v>95</v>
      </c>
      <c r="BJ39" s="17">
        <v>5.6420206001602698E-2</v>
      </c>
      <c r="BK39" s="17">
        <v>0</v>
      </c>
      <c r="BL39" s="17">
        <v>5.2398798397325301E-2</v>
      </c>
      <c r="BM39" s="17">
        <v>5.4268879769320003E-2</v>
      </c>
    </row>
    <row r="40" spans="2:65" x14ac:dyDescent="0.35">
      <c r="B40" t="s">
        <v>108</v>
      </c>
      <c r="C40" s="17">
        <v>3.4734529513672702E-2</v>
      </c>
      <c r="D40" s="17">
        <v>2.6488443913471899E-2</v>
      </c>
      <c r="E40" s="17">
        <v>4.3181920728453699E-2</v>
      </c>
      <c r="F40" s="17"/>
      <c r="G40" s="17">
        <v>0.137620152479623</v>
      </c>
      <c r="H40" s="17">
        <v>5.0583314719857699E-2</v>
      </c>
      <c r="I40" s="17">
        <v>1.9212236044494801E-2</v>
      </c>
      <c r="J40" s="17">
        <v>1.8798608077763599E-2</v>
      </c>
      <c r="K40" s="17">
        <v>7.8574916584242902E-3</v>
      </c>
      <c r="L40" s="17">
        <v>0</v>
      </c>
      <c r="M40" s="17"/>
      <c r="N40" s="17">
        <v>4.3278034382687201E-2</v>
      </c>
      <c r="O40" s="17">
        <v>2.5087545815764199E-2</v>
      </c>
      <c r="P40" s="17">
        <v>4.5319456919084102E-2</v>
      </c>
      <c r="Q40" s="17">
        <v>2.64672361254795E-2</v>
      </c>
      <c r="R40" s="17"/>
      <c r="S40" s="17">
        <v>8.48375458788138E-2</v>
      </c>
      <c r="T40" s="17">
        <v>2.8247023340127499E-2</v>
      </c>
      <c r="U40" s="17">
        <v>0</v>
      </c>
      <c r="V40" s="17">
        <v>2.6232788000360899E-2</v>
      </c>
      <c r="W40" s="17">
        <v>4.6129851284653703E-2</v>
      </c>
      <c r="X40" s="17">
        <v>7.2213451743060403E-2</v>
      </c>
      <c r="Y40" s="17">
        <v>1.19812198338513E-2</v>
      </c>
      <c r="Z40" s="17">
        <v>5.7430172033257301E-2</v>
      </c>
      <c r="AA40" s="17">
        <v>2.52651249298926E-2</v>
      </c>
      <c r="AB40" s="17">
        <v>1.1397712373721201E-2</v>
      </c>
      <c r="AC40" s="17">
        <v>2.6621813647239499E-2</v>
      </c>
      <c r="AD40" s="17">
        <v>0</v>
      </c>
      <c r="AE40" s="17"/>
      <c r="AF40" s="17">
        <v>1.39881236376383E-2</v>
      </c>
      <c r="AG40" s="17">
        <v>1.9305034622208801E-2</v>
      </c>
      <c r="AH40" s="17">
        <v>2.51226116528304E-2</v>
      </c>
      <c r="AI40" s="17"/>
      <c r="AJ40" s="17">
        <v>1.5712506362213299E-2</v>
      </c>
      <c r="AK40" s="17">
        <v>2.3808504177335599E-2</v>
      </c>
      <c r="AL40" s="17">
        <v>0</v>
      </c>
      <c r="AM40" s="17">
        <v>0</v>
      </c>
      <c r="AN40" s="17">
        <v>5.2433228162759998E-2</v>
      </c>
      <c r="AO40" s="17"/>
      <c r="AP40" s="17">
        <v>4.4803475351339599E-2</v>
      </c>
      <c r="AQ40" s="17">
        <v>3.0764470146734099E-2</v>
      </c>
      <c r="AR40" s="17">
        <v>4.1688568588522497E-2</v>
      </c>
      <c r="AS40" s="17"/>
      <c r="AT40" s="17">
        <v>1.7307197592776099E-2</v>
      </c>
      <c r="AU40" s="17">
        <v>3.6856476596734203E-2</v>
      </c>
      <c r="AV40" s="17">
        <v>5.3946425022983198E-2</v>
      </c>
      <c r="AW40" s="17">
        <v>5.4724907048860703E-2</v>
      </c>
      <c r="AX40" s="17">
        <v>6.3796237768880396E-2</v>
      </c>
      <c r="AY40" s="17"/>
      <c r="AZ40" s="17">
        <v>7.5684676355816993E-2</v>
      </c>
      <c r="BA40" s="17">
        <v>4.0424593102793602E-2</v>
      </c>
      <c r="BB40" s="17">
        <v>0</v>
      </c>
      <c r="BC40" s="17">
        <v>1.3535188758481901E-2</v>
      </c>
      <c r="BD40" s="17">
        <v>0</v>
      </c>
      <c r="BE40" s="17">
        <v>5.5684301100086001E-2</v>
      </c>
      <c r="BF40" s="17"/>
      <c r="BG40" s="17">
        <v>1.25898571107635E-2</v>
      </c>
      <c r="BH40" s="17">
        <v>4.8208148424840801E-2</v>
      </c>
      <c r="BI40" s="17" t="s">
        <v>95</v>
      </c>
      <c r="BJ40" s="17">
        <v>0</v>
      </c>
      <c r="BK40" s="17">
        <v>7.5610221286982096E-2</v>
      </c>
      <c r="BL40" s="17">
        <v>5.2577949917671903E-2</v>
      </c>
      <c r="BM40" s="17">
        <v>7.2262254804533702E-2</v>
      </c>
    </row>
    <row r="41" spans="2:65" x14ac:dyDescent="0.35">
      <c r="B41" t="s">
        <v>109</v>
      </c>
      <c r="C41" s="17">
        <v>3.4140551677923597E-2</v>
      </c>
      <c r="D41" s="17">
        <v>4.52587048327492E-2</v>
      </c>
      <c r="E41" s="17">
        <v>2.29417466636146E-2</v>
      </c>
      <c r="F41" s="17"/>
      <c r="G41" s="17">
        <v>5.6857841933207601E-2</v>
      </c>
      <c r="H41" s="17">
        <v>3.1221735529275998E-2</v>
      </c>
      <c r="I41" s="17">
        <v>3.5224784966889397E-2</v>
      </c>
      <c r="J41" s="17">
        <v>3.6441034064584703E-2</v>
      </c>
      <c r="K41" s="17">
        <v>4.1205915198121897E-2</v>
      </c>
      <c r="L41" s="17">
        <v>1.5406128677704E-2</v>
      </c>
      <c r="M41" s="17"/>
      <c r="N41" s="17">
        <v>3.9310639238371102E-2</v>
      </c>
      <c r="O41" s="17">
        <v>3.7268328856056597E-2</v>
      </c>
      <c r="P41" s="17">
        <v>3.8206622691863701E-2</v>
      </c>
      <c r="Q41" s="17">
        <v>2.2482322724500601E-2</v>
      </c>
      <c r="R41" s="17"/>
      <c r="S41" s="17">
        <v>4.3126537019149598E-2</v>
      </c>
      <c r="T41" s="17">
        <v>2.8311075873401498E-2</v>
      </c>
      <c r="U41" s="17">
        <v>4.2920949099146399E-2</v>
      </c>
      <c r="V41" s="17">
        <v>2.6781787905770099E-2</v>
      </c>
      <c r="W41" s="17">
        <v>3.5071167254235001E-2</v>
      </c>
      <c r="X41" s="17">
        <v>0</v>
      </c>
      <c r="Y41" s="17">
        <v>6.4394333618262203E-2</v>
      </c>
      <c r="Z41" s="17">
        <v>2.1774861695640899E-2</v>
      </c>
      <c r="AA41" s="17">
        <v>2.5031482673486701E-2</v>
      </c>
      <c r="AB41" s="17">
        <v>4.37497306037197E-2</v>
      </c>
      <c r="AC41" s="17">
        <v>0</v>
      </c>
      <c r="AD41" s="17">
        <v>9.7823411876601499E-2</v>
      </c>
      <c r="AE41" s="17"/>
      <c r="AF41" s="17">
        <v>2.47955623114531E-2</v>
      </c>
      <c r="AG41" s="17">
        <v>4.5583797363612802E-2</v>
      </c>
      <c r="AH41" s="17">
        <v>2.8986998241065098E-2</v>
      </c>
      <c r="AI41" s="17"/>
      <c r="AJ41" s="17">
        <v>2.56834875460108E-2</v>
      </c>
      <c r="AK41" s="17">
        <v>4.2556124534920803E-2</v>
      </c>
      <c r="AL41" s="17">
        <v>4.0932777544395199E-2</v>
      </c>
      <c r="AM41" s="17">
        <v>0</v>
      </c>
      <c r="AN41" s="17">
        <v>1.1752623872693E-2</v>
      </c>
      <c r="AO41" s="17"/>
      <c r="AP41" s="17">
        <v>4.0305797379402597E-2</v>
      </c>
      <c r="AQ41" s="17">
        <v>3.0866566216635801E-2</v>
      </c>
      <c r="AR41" s="17">
        <v>3.00413168671936E-2</v>
      </c>
      <c r="AS41" s="17"/>
      <c r="AT41" s="17">
        <v>2.75024467551729E-2</v>
      </c>
      <c r="AU41" s="17">
        <v>1.7050106426513899E-2</v>
      </c>
      <c r="AV41" s="17">
        <v>3.1241670860127101E-2</v>
      </c>
      <c r="AW41" s="17">
        <v>8.53342386845833E-2</v>
      </c>
      <c r="AX41" s="17">
        <v>6.3796237768880396E-2</v>
      </c>
      <c r="AY41" s="17"/>
      <c r="AZ41" s="17">
        <v>5.4049047355846598E-2</v>
      </c>
      <c r="BA41" s="17">
        <v>3.2309688787494899E-2</v>
      </c>
      <c r="BB41" s="17">
        <v>2.0400701341780202E-2</v>
      </c>
      <c r="BC41" s="17">
        <v>0</v>
      </c>
      <c r="BD41" s="17">
        <v>6.5066320531583094E-2</v>
      </c>
      <c r="BE41" s="17">
        <v>3.9837168113796603E-2</v>
      </c>
      <c r="BF41" s="17"/>
      <c r="BG41" s="17">
        <v>3.9244357968613801E-2</v>
      </c>
      <c r="BH41" s="17">
        <v>3.4054917013695701E-2</v>
      </c>
      <c r="BI41" s="17" t="s">
        <v>95</v>
      </c>
      <c r="BJ41" s="17">
        <v>1.4344412388555499E-2</v>
      </c>
      <c r="BK41" s="17">
        <v>0</v>
      </c>
      <c r="BL41" s="17">
        <v>3.6336402930941203E-2</v>
      </c>
      <c r="BM41" s="17">
        <v>5.4268879769320003E-2</v>
      </c>
    </row>
    <row r="42" spans="2:65" x14ac:dyDescent="0.35">
      <c r="B42" t="s">
        <v>110</v>
      </c>
      <c r="C42" s="17">
        <v>2.9830287839585801E-2</v>
      </c>
      <c r="D42" s="17">
        <v>3.1983689601346302E-2</v>
      </c>
      <c r="E42" s="17">
        <v>2.7715964980169198E-2</v>
      </c>
      <c r="F42" s="17"/>
      <c r="G42" s="17">
        <v>9.1305850133359803E-2</v>
      </c>
      <c r="H42" s="17">
        <v>4.2773336115928602E-2</v>
      </c>
      <c r="I42" s="17">
        <v>3.2936211464476603E-2</v>
      </c>
      <c r="J42" s="17">
        <v>0</v>
      </c>
      <c r="K42" s="17">
        <v>1.8598455838279002E-2</v>
      </c>
      <c r="L42" s="17">
        <v>9.9369079360374594E-3</v>
      </c>
      <c r="M42" s="17"/>
      <c r="N42" s="17">
        <v>3.2516775426079801E-2</v>
      </c>
      <c r="O42" s="17">
        <v>2.0110063280822699E-2</v>
      </c>
      <c r="P42" s="17">
        <v>4.2623933603291697E-2</v>
      </c>
      <c r="Q42" s="17">
        <v>2.1703937246803199E-2</v>
      </c>
      <c r="R42" s="17"/>
      <c r="S42" s="17">
        <v>4.1844802659172398E-2</v>
      </c>
      <c r="T42" s="17">
        <v>3.2459219867867199E-2</v>
      </c>
      <c r="U42" s="17">
        <v>5.9668844350538597E-2</v>
      </c>
      <c r="V42" s="17">
        <v>2.7188003415059999E-2</v>
      </c>
      <c r="W42" s="17">
        <v>3.5345184026044002E-2</v>
      </c>
      <c r="X42" s="17">
        <v>4.8760856678382099E-2</v>
      </c>
      <c r="Y42" s="17">
        <v>1.06287723488202E-2</v>
      </c>
      <c r="Z42" s="17">
        <v>0</v>
      </c>
      <c r="AA42" s="17">
        <v>0</v>
      </c>
      <c r="AB42" s="17">
        <v>0</v>
      </c>
      <c r="AC42" s="17">
        <v>7.2597849860509503E-2</v>
      </c>
      <c r="AD42" s="17">
        <v>4.5465726148578502E-2</v>
      </c>
      <c r="AE42" s="17"/>
      <c r="AF42" s="17">
        <v>2.26238820454676E-2</v>
      </c>
      <c r="AG42" s="17">
        <v>2.2215688296839502E-2</v>
      </c>
      <c r="AH42" s="17">
        <v>1.95279216777073E-2</v>
      </c>
      <c r="AI42" s="17"/>
      <c r="AJ42" s="17">
        <v>3.07266812365268E-2</v>
      </c>
      <c r="AK42" s="17">
        <v>3.7631716359924697E-2</v>
      </c>
      <c r="AL42" s="17">
        <v>0</v>
      </c>
      <c r="AM42" s="17">
        <v>0</v>
      </c>
      <c r="AN42" s="17">
        <v>1.03317833109292E-2</v>
      </c>
      <c r="AO42" s="17"/>
      <c r="AP42" s="17">
        <v>4.1734458529253303E-2</v>
      </c>
      <c r="AQ42" s="17">
        <v>3.0722452128167901E-2</v>
      </c>
      <c r="AR42" s="17">
        <v>1.7046396159792299E-2</v>
      </c>
      <c r="AS42" s="17"/>
      <c r="AT42" s="17">
        <v>4.3135465134763698E-2</v>
      </c>
      <c r="AU42" s="17">
        <v>3.2119152174997098E-2</v>
      </c>
      <c r="AV42" s="17">
        <v>3.3986941124992003E-2</v>
      </c>
      <c r="AW42" s="17">
        <v>1.8577956612833998E-2</v>
      </c>
      <c r="AX42" s="17">
        <v>0</v>
      </c>
      <c r="AY42" s="17"/>
      <c r="AZ42" s="17">
        <v>4.48773131631569E-2</v>
      </c>
      <c r="BA42" s="17">
        <v>3.0646677162738601E-2</v>
      </c>
      <c r="BB42" s="17">
        <v>1.06352977571177E-2</v>
      </c>
      <c r="BC42" s="17">
        <v>2.4532046057708898E-2</v>
      </c>
      <c r="BD42" s="17">
        <v>2.2987248210489E-2</v>
      </c>
      <c r="BE42" s="17">
        <v>3.7658987118331301E-2</v>
      </c>
      <c r="BF42" s="17"/>
      <c r="BG42" s="17">
        <v>1.65089014453766E-2</v>
      </c>
      <c r="BH42" s="17">
        <v>3.4194896153948703E-2</v>
      </c>
      <c r="BI42" s="17" t="s">
        <v>95</v>
      </c>
      <c r="BJ42" s="17">
        <v>1.8221836481602801E-2</v>
      </c>
      <c r="BK42" s="17">
        <v>5.5540770906039802E-2</v>
      </c>
      <c r="BL42" s="17">
        <v>3.8962163225108301E-2</v>
      </c>
      <c r="BM42" s="17">
        <v>6.7656424054588798E-2</v>
      </c>
    </row>
    <row r="43" spans="2:65" x14ac:dyDescent="0.35">
      <c r="B43" t="s">
        <v>111</v>
      </c>
      <c r="C43" s="17">
        <v>2.9778891925704799E-2</v>
      </c>
      <c r="D43" s="17">
        <v>3.8956390264132397E-2</v>
      </c>
      <c r="E43" s="17">
        <v>2.05385830257407E-2</v>
      </c>
      <c r="F43" s="17"/>
      <c r="G43" s="17">
        <v>3.9997704222589497E-2</v>
      </c>
      <c r="H43" s="17">
        <v>5.0278334558728398E-2</v>
      </c>
      <c r="I43" s="17">
        <v>2.13849417186396E-2</v>
      </c>
      <c r="J43" s="17">
        <v>3.10342566961068E-2</v>
      </c>
      <c r="K43" s="17">
        <v>6.65204744512917E-3</v>
      </c>
      <c r="L43" s="17">
        <v>2.69760381629939E-2</v>
      </c>
      <c r="M43" s="17"/>
      <c r="N43" s="17">
        <v>3.6278251639252503E-2</v>
      </c>
      <c r="O43" s="17">
        <v>3.0761698438446401E-2</v>
      </c>
      <c r="P43" s="17">
        <v>3.73059318013454E-2</v>
      </c>
      <c r="Q43" s="17">
        <v>1.57697404718063E-2</v>
      </c>
      <c r="R43" s="17"/>
      <c r="S43" s="17">
        <v>6.8715071721446697E-2</v>
      </c>
      <c r="T43" s="17">
        <v>4.5335532335215201E-2</v>
      </c>
      <c r="U43" s="17">
        <v>1.4781523909822399E-2</v>
      </c>
      <c r="V43" s="17">
        <v>0</v>
      </c>
      <c r="W43" s="17">
        <v>0</v>
      </c>
      <c r="X43" s="17">
        <v>2.9577668187119401E-2</v>
      </c>
      <c r="Y43" s="17">
        <v>1.09193886296064E-2</v>
      </c>
      <c r="Z43" s="17">
        <v>0</v>
      </c>
      <c r="AA43" s="17">
        <v>0</v>
      </c>
      <c r="AB43" s="17">
        <v>7.9313241937560494E-2</v>
      </c>
      <c r="AC43" s="17">
        <v>0</v>
      </c>
      <c r="AD43" s="17">
        <v>0.100334538658459</v>
      </c>
      <c r="AE43" s="17"/>
      <c r="AF43" s="17">
        <v>1.36921858961363E-2</v>
      </c>
      <c r="AG43" s="17">
        <v>4.9084608150897602E-2</v>
      </c>
      <c r="AH43" s="17">
        <v>2.1921544026495401E-2</v>
      </c>
      <c r="AI43" s="17"/>
      <c r="AJ43" s="17">
        <v>2.2773342481946599E-2</v>
      </c>
      <c r="AK43" s="17">
        <v>3.1586709746081403E-2</v>
      </c>
      <c r="AL43" s="17">
        <v>2.5055811165800801E-2</v>
      </c>
      <c r="AM43" s="17">
        <v>0</v>
      </c>
      <c r="AN43" s="17">
        <v>2.77197917105758E-2</v>
      </c>
      <c r="AO43" s="17"/>
      <c r="AP43" s="17">
        <v>4.4639176232097198E-2</v>
      </c>
      <c r="AQ43" s="17">
        <v>3.0864157651169101E-2</v>
      </c>
      <c r="AR43" s="17">
        <v>3.00413168671936E-2</v>
      </c>
      <c r="AS43" s="17"/>
      <c r="AT43" s="17">
        <v>1.5829021979783E-2</v>
      </c>
      <c r="AU43" s="17">
        <v>3.4472545700359E-2</v>
      </c>
      <c r="AV43" s="17">
        <v>2.0772461967379901E-2</v>
      </c>
      <c r="AW43" s="17">
        <v>5.6899188278644701E-2</v>
      </c>
      <c r="AX43" s="17">
        <v>0.122321033861138</v>
      </c>
      <c r="AY43" s="17"/>
      <c r="AZ43" s="17">
        <v>5.4673146541816903E-2</v>
      </c>
      <c r="BA43" s="17">
        <v>3.88694542053757E-2</v>
      </c>
      <c r="BB43" s="17">
        <v>3.1987793247536402E-2</v>
      </c>
      <c r="BC43" s="17">
        <v>1.1687905615913201E-2</v>
      </c>
      <c r="BD43" s="17">
        <v>0</v>
      </c>
      <c r="BE43" s="17">
        <v>0</v>
      </c>
      <c r="BF43" s="17"/>
      <c r="BG43" s="17">
        <v>3.3053242019891002E-2</v>
      </c>
      <c r="BH43" s="17">
        <v>3.6181448521552702E-2</v>
      </c>
      <c r="BI43" s="17" t="s">
        <v>95</v>
      </c>
      <c r="BJ43" s="17">
        <v>1.8316293021036201E-2</v>
      </c>
      <c r="BK43" s="17">
        <v>1.3198071536801E-2</v>
      </c>
      <c r="BL43" s="17">
        <v>2.53953324582952E-2</v>
      </c>
      <c r="BM43" s="17">
        <v>5.4268879769320003E-2</v>
      </c>
    </row>
    <row r="44" spans="2:65" x14ac:dyDescent="0.35">
      <c r="B44" t="s">
        <v>112</v>
      </c>
      <c r="C44" s="17">
        <v>2.24743565512227E-2</v>
      </c>
      <c r="D44" s="17">
        <v>2.0831478708064399E-2</v>
      </c>
      <c r="E44" s="17">
        <v>2.41939854235509E-2</v>
      </c>
      <c r="F44" s="17"/>
      <c r="G44" s="17">
        <v>2.4515422693674901E-2</v>
      </c>
      <c r="H44" s="17">
        <v>3.8874425232575803E-2</v>
      </c>
      <c r="I44" s="17">
        <v>4.38873494817986E-2</v>
      </c>
      <c r="J44" s="17">
        <v>1.9173388571117202E-2</v>
      </c>
      <c r="K44" s="17">
        <v>1.5800276459549199E-2</v>
      </c>
      <c r="L44" s="17">
        <v>0</v>
      </c>
      <c r="M44" s="17"/>
      <c r="N44" s="17">
        <v>3.9083626694187301E-2</v>
      </c>
      <c r="O44" s="17">
        <v>1.24278079132389E-2</v>
      </c>
      <c r="P44" s="17">
        <v>1.67234520235763E-2</v>
      </c>
      <c r="Q44" s="17">
        <v>1.9206506858646302E-2</v>
      </c>
      <c r="R44" s="17"/>
      <c r="S44" s="17">
        <v>4.42638107803194E-2</v>
      </c>
      <c r="T44" s="17">
        <v>2.4560623911935201E-2</v>
      </c>
      <c r="U44" s="17">
        <v>2.5542240503307299E-2</v>
      </c>
      <c r="V44" s="17">
        <v>1.2675379465754E-2</v>
      </c>
      <c r="W44" s="17">
        <v>2.9868160852725902E-2</v>
      </c>
      <c r="X44" s="17">
        <v>3.5828730248291397E-2</v>
      </c>
      <c r="Y44" s="17">
        <v>1.19812198338513E-2</v>
      </c>
      <c r="Z44" s="17">
        <v>2.1774861695640899E-2</v>
      </c>
      <c r="AA44" s="17">
        <v>1.78072635678449E-2</v>
      </c>
      <c r="AB44" s="17">
        <v>1.4967215272686E-2</v>
      </c>
      <c r="AC44" s="17">
        <v>0</v>
      </c>
      <c r="AD44" s="17">
        <v>0</v>
      </c>
      <c r="AE44" s="17"/>
      <c r="AF44" s="17">
        <v>1.1665362174586E-2</v>
      </c>
      <c r="AG44" s="17">
        <v>3.13703044174517E-2</v>
      </c>
      <c r="AH44" s="17">
        <v>2.9653512047548E-2</v>
      </c>
      <c r="AI44" s="17"/>
      <c r="AJ44" s="17">
        <v>2.3001329407844998E-2</v>
      </c>
      <c r="AK44" s="17">
        <v>3.2610944775080801E-2</v>
      </c>
      <c r="AL44" s="17">
        <v>0</v>
      </c>
      <c r="AM44" s="17">
        <v>0</v>
      </c>
      <c r="AN44" s="17">
        <v>1.3554020719107799E-2</v>
      </c>
      <c r="AO44" s="17"/>
      <c r="AP44" s="17">
        <v>3.1163403280171E-2</v>
      </c>
      <c r="AQ44" s="17">
        <v>2.6779334064492202E-2</v>
      </c>
      <c r="AR44" s="17">
        <v>1.46734503479888E-2</v>
      </c>
      <c r="AS44" s="17"/>
      <c r="AT44" s="17">
        <v>9.7276170192937099E-3</v>
      </c>
      <c r="AU44" s="17">
        <v>9.7226768974778294E-3</v>
      </c>
      <c r="AV44" s="17">
        <v>4.3896783525231201E-2</v>
      </c>
      <c r="AW44" s="17">
        <v>3.5209434342651898E-2</v>
      </c>
      <c r="AX44" s="17">
        <v>0.12351916689295001</v>
      </c>
      <c r="AY44" s="17"/>
      <c r="AZ44" s="17">
        <v>4.9710268451008698E-2</v>
      </c>
      <c r="BA44" s="17">
        <v>2.3813039354774499E-2</v>
      </c>
      <c r="BB44" s="17">
        <v>2.6801628973960299E-2</v>
      </c>
      <c r="BC44" s="17">
        <v>7.0559222362958796E-3</v>
      </c>
      <c r="BD44" s="17">
        <v>0</v>
      </c>
      <c r="BE44" s="17">
        <v>0</v>
      </c>
      <c r="BF44" s="17"/>
      <c r="BG44" s="17">
        <v>1.1306081801470601E-2</v>
      </c>
      <c r="BH44" s="17">
        <v>3.6373680770044103E-2</v>
      </c>
      <c r="BI44" s="17" t="s">
        <v>95</v>
      </c>
      <c r="BJ44" s="17">
        <v>2.9719442968770299E-2</v>
      </c>
      <c r="BK44" s="17">
        <v>1.40414126378977E-2</v>
      </c>
      <c r="BL44" s="17">
        <v>3.4603884909527698E-2</v>
      </c>
      <c r="BM44" s="17">
        <v>0</v>
      </c>
    </row>
    <row r="45" spans="2:65" x14ac:dyDescent="0.35">
      <c r="B45" t="s">
        <v>113</v>
      </c>
      <c r="C45" s="17">
        <v>1.96704646297289E-2</v>
      </c>
      <c r="D45" s="17">
        <v>2.79020990578536E-2</v>
      </c>
      <c r="E45" s="17">
        <v>1.13659089012462E-2</v>
      </c>
      <c r="F45" s="17"/>
      <c r="G45" s="17">
        <v>1.6256088237076902E-2</v>
      </c>
      <c r="H45" s="17">
        <v>2.1659316951004998E-2</v>
      </c>
      <c r="I45" s="17">
        <v>3.00750154852641E-2</v>
      </c>
      <c r="J45" s="17">
        <v>1.6546917164754801E-2</v>
      </c>
      <c r="K45" s="17">
        <v>2.64523002815759E-2</v>
      </c>
      <c r="L45" s="17">
        <v>1.07217212053397E-2</v>
      </c>
      <c r="M45" s="17"/>
      <c r="N45" s="17">
        <v>3.00363438029356E-2</v>
      </c>
      <c r="O45" s="17">
        <v>1.33558487472792E-2</v>
      </c>
      <c r="P45" s="17">
        <v>2.2470692842710801E-2</v>
      </c>
      <c r="Q45" s="17">
        <v>1.23870048463106E-2</v>
      </c>
      <c r="R45" s="17"/>
      <c r="S45" s="17">
        <v>1.13801012802986E-2</v>
      </c>
      <c r="T45" s="17">
        <v>5.0104480321565802E-2</v>
      </c>
      <c r="U45" s="17">
        <v>1.25113421214611E-2</v>
      </c>
      <c r="V45" s="17">
        <v>0</v>
      </c>
      <c r="W45" s="17">
        <v>1.5648248990181E-2</v>
      </c>
      <c r="X45" s="17">
        <v>1.2742424320539601E-2</v>
      </c>
      <c r="Y45" s="17">
        <v>1.19812198338513E-2</v>
      </c>
      <c r="Z45" s="17">
        <v>0</v>
      </c>
      <c r="AA45" s="17">
        <v>0</v>
      </c>
      <c r="AB45" s="17">
        <v>2.6067915420109299E-2</v>
      </c>
      <c r="AC45" s="17">
        <v>2.4656140793349501E-2</v>
      </c>
      <c r="AD45" s="17">
        <v>9.7840893124742798E-2</v>
      </c>
      <c r="AE45" s="17"/>
      <c r="AF45" s="17">
        <v>1.3346267561987901E-2</v>
      </c>
      <c r="AG45" s="17">
        <v>2.0253843562486499E-2</v>
      </c>
      <c r="AH45" s="17">
        <v>3.1359998839708698E-2</v>
      </c>
      <c r="AI45" s="17"/>
      <c r="AJ45" s="17">
        <v>1.5815188910533198E-2</v>
      </c>
      <c r="AK45" s="17">
        <v>2.3038436258199499E-2</v>
      </c>
      <c r="AL45" s="17">
        <v>1.45689770289912E-2</v>
      </c>
      <c r="AM45" s="17">
        <v>0</v>
      </c>
      <c r="AN45" s="17">
        <v>1.9330302122216401E-2</v>
      </c>
      <c r="AO45" s="17"/>
      <c r="AP45" s="17">
        <v>9.66740108224904E-3</v>
      </c>
      <c r="AQ45" s="17">
        <v>2.19829549912792E-2</v>
      </c>
      <c r="AR45" s="17">
        <v>1.7067996246295E-2</v>
      </c>
      <c r="AS45" s="17"/>
      <c r="AT45" s="17">
        <v>1.6628005041237799E-2</v>
      </c>
      <c r="AU45" s="17">
        <v>1.86069677791845E-2</v>
      </c>
      <c r="AV45" s="17">
        <v>1.7471333356778199E-2</v>
      </c>
      <c r="AW45" s="17">
        <v>1.6505644543260901E-2</v>
      </c>
      <c r="AX45" s="17">
        <v>5.5445391991971703E-2</v>
      </c>
      <c r="AY45" s="17"/>
      <c r="AZ45" s="17">
        <v>2.5183901215535001E-2</v>
      </c>
      <c r="BA45" s="17">
        <v>3.1414751652570898E-2</v>
      </c>
      <c r="BB45" s="17">
        <v>1.93339482483459E-2</v>
      </c>
      <c r="BC45" s="17">
        <v>0</v>
      </c>
      <c r="BD45" s="17">
        <v>1.7352740852916E-2</v>
      </c>
      <c r="BE45" s="17">
        <v>0</v>
      </c>
      <c r="BF45" s="17"/>
      <c r="BG45" s="17">
        <v>9.1804389647062792E-3</v>
      </c>
      <c r="BH45" s="17">
        <v>1.92108361060103E-2</v>
      </c>
      <c r="BI45" s="17" t="s">
        <v>95</v>
      </c>
      <c r="BJ45" s="17">
        <v>1.4109934337256101E-2</v>
      </c>
      <c r="BK45" s="17">
        <v>2.4110527253498101E-2</v>
      </c>
      <c r="BL45" s="17">
        <v>2.89341559533936E-2</v>
      </c>
      <c r="BM45" s="17">
        <v>9.8273883562891601E-2</v>
      </c>
    </row>
    <row r="46" spans="2:65" x14ac:dyDescent="0.35">
      <c r="B46" t="s">
        <v>114</v>
      </c>
      <c r="C46" s="17">
        <v>1.54458001268777E-2</v>
      </c>
      <c r="D46" s="17">
        <v>2.1592263192785201E-2</v>
      </c>
      <c r="E46" s="17">
        <v>9.2466736341713408E-3</v>
      </c>
      <c r="F46" s="17"/>
      <c r="G46" s="17">
        <v>3.32392533152003E-2</v>
      </c>
      <c r="H46" s="17">
        <v>1.2508312315411401E-2</v>
      </c>
      <c r="I46" s="17">
        <v>2.1835152556163698E-2</v>
      </c>
      <c r="J46" s="17">
        <v>6.2180914825256204E-3</v>
      </c>
      <c r="K46" s="17">
        <v>1.52530637974871E-2</v>
      </c>
      <c r="L46" s="17">
        <v>9.9317211267742605E-3</v>
      </c>
      <c r="M46" s="17"/>
      <c r="N46" s="17">
        <v>7.5838239579765297E-3</v>
      </c>
      <c r="O46" s="17">
        <v>1.2771514797788999E-2</v>
      </c>
      <c r="P46" s="17">
        <v>1.7403986084845401E-2</v>
      </c>
      <c r="Q46" s="17">
        <v>2.0800246848073502E-2</v>
      </c>
      <c r="R46" s="17"/>
      <c r="S46" s="17">
        <v>3.8338296236676402E-2</v>
      </c>
      <c r="T46" s="17">
        <v>7.5346004916213996E-3</v>
      </c>
      <c r="U46" s="17">
        <v>1.2844009552925501E-2</v>
      </c>
      <c r="V46" s="17">
        <v>1.2675379465754E-2</v>
      </c>
      <c r="W46" s="17">
        <v>4.0629657197711298E-2</v>
      </c>
      <c r="X46" s="17">
        <v>3.9579368352398003E-2</v>
      </c>
      <c r="Y46" s="17">
        <v>0</v>
      </c>
      <c r="Z46" s="17">
        <v>0</v>
      </c>
      <c r="AA46" s="17">
        <v>1.1415510072042801E-2</v>
      </c>
      <c r="AB46" s="17">
        <v>0</v>
      </c>
      <c r="AC46" s="17">
        <v>0</v>
      </c>
      <c r="AD46" s="17">
        <v>0</v>
      </c>
      <c r="AE46" s="17"/>
      <c r="AF46" s="17">
        <v>9.1009148401859294E-3</v>
      </c>
      <c r="AG46" s="17">
        <v>1.37937384706641E-2</v>
      </c>
      <c r="AH46" s="17">
        <v>2.12707840402332E-2</v>
      </c>
      <c r="AI46" s="17"/>
      <c r="AJ46" s="17">
        <v>1.3092162172489199E-2</v>
      </c>
      <c r="AK46" s="17">
        <v>2.27777299705429E-2</v>
      </c>
      <c r="AL46" s="17">
        <v>0</v>
      </c>
      <c r="AM46" s="17">
        <v>0</v>
      </c>
      <c r="AN46" s="17">
        <v>2.3539941668552201E-2</v>
      </c>
      <c r="AO46" s="17"/>
      <c r="AP46" s="17">
        <v>2.28329907970681E-2</v>
      </c>
      <c r="AQ46" s="17">
        <v>2.1340593837887899E-2</v>
      </c>
      <c r="AR46" s="17">
        <v>1.7073559481892299E-2</v>
      </c>
      <c r="AS46" s="17"/>
      <c r="AT46" s="17">
        <v>1.84757136183928E-2</v>
      </c>
      <c r="AU46" s="17">
        <v>9.49553128473982E-3</v>
      </c>
      <c r="AV46" s="17">
        <v>8.3721117979893706E-3</v>
      </c>
      <c r="AW46" s="17">
        <v>1.9179510819885299E-2</v>
      </c>
      <c r="AX46" s="17">
        <v>0</v>
      </c>
      <c r="AY46" s="17"/>
      <c r="AZ46" s="17">
        <v>2.7391431789675898E-2</v>
      </c>
      <c r="BA46" s="17">
        <v>1.31120512868486E-2</v>
      </c>
      <c r="BB46" s="17">
        <v>9.1407316357288403E-3</v>
      </c>
      <c r="BC46" s="17">
        <v>0</v>
      </c>
      <c r="BD46" s="17">
        <v>2.8443837649236199E-2</v>
      </c>
      <c r="BE46" s="17">
        <v>1.7841478412302499E-2</v>
      </c>
      <c r="BF46" s="17"/>
      <c r="BG46" s="17">
        <v>8.4283731021529296E-3</v>
      </c>
      <c r="BH46" s="17">
        <v>4.5710255333509999E-3</v>
      </c>
      <c r="BI46" s="17" t="s">
        <v>95</v>
      </c>
      <c r="BJ46" s="17">
        <v>4.5544669183375498E-2</v>
      </c>
      <c r="BK46" s="17">
        <v>6.4612835491328999E-2</v>
      </c>
      <c r="BL46" s="17">
        <v>1.17272082250869E-2</v>
      </c>
      <c r="BM46" s="17">
        <v>0</v>
      </c>
    </row>
    <row r="47" spans="2:65" x14ac:dyDescent="0.35">
      <c r="B47" t="s">
        <v>115</v>
      </c>
      <c r="C47" s="17">
        <v>2.1753525417502799E-2</v>
      </c>
      <c r="D47" s="17">
        <v>2.0174742713512502E-2</v>
      </c>
      <c r="E47" s="17">
        <v>2.3406432275084099E-2</v>
      </c>
      <c r="F47" s="17"/>
      <c r="G47" s="17">
        <v>2.4213760229392398E-2</v>
      </c>
      <c r="H47" s="17">
        <v>1.8673896413580499E-2</v>
      </c>
      <c r="I47" s="17">
        <v>1.62513250480073E-2</v>
      </c>
      <c r="J47" s="17">
        <v>7.5893584099058003E-3</v>
      </c>
      <c r="K47" s="17">
        <v>1.487165605607E-2</v>
      </c>
      <c r="L47" s="17">
        <v>4.2152625736899103E-2</v>
      </c>
      <c r="M47" s="17"/>
      <c r="N47" s="17">
        <v>2.2850737696311098E-2</v>
      </c>
      <c r="O47" s="17">
        <v>2.7063654354265301E-2</v>
      </c>
      <c r="P47" s="17">
        <v>2.90676636824319E-2</v>
      </c>
      <c r="Q47" s="17">
        <v>9.5042622716121593E-3</v>
      </c>
      <c r="R47" s="17"/>
      <c r="S47" s="17">
        <v>0</v>
      </c>
      <c r="T47" s="17">
        <v>2.3515449233639199E-2</v>
      </c>
      <c r="U47" s="17">
        <v>1.3316304632138501E-2</v>
      </c>
      <c r="V47" s="17">
        <v>7.4268947136679406E-2</v>
      </c>
      <c r="W47" s="17">
        <v>3.9003128671145103E-2</v>
      </c>
      <c r="X47" s="17">
        <v>0</v>
      </c>
      <c r="Y47" s="17">
        <v>4.9765363876538599E-2</v>
      </c>
      <c r="Z47" s="17">
        <v>0</v>
      </c>
      <c r="AA47" s="17">
        <v>1.01030724075147E-2</v>
      </c>
      <c r="AB47" s="17">
        <v>2.8820091718685999E-2</v>
      </c>
      <c r="AC47" s="17">
        <v>0</v>
      </c>
      <c r="AD47" s="17">
        <v>0</v>
      </c>
      <c r="AE47" s="17"/>
      <c r="AF47" s="17">
        <v>2.29704090455503E-2</v>
      </c>
      <c r="AG47" s="17">
        <v>1.72949470934117E-2</v>
      </c>
      <c r="AH47" s="17">
        <v>2.3788483950510201E-2</v>
      </c>
      <c r="AI47" s="17"/>
      <c r="AJ47" s="17">
        <v>1.49873707884769E-2</v>
      </c>
      <c r="AK47" s="17">
        <v>1.20979076135839E-2</v>
      </c>
      <c r="AL47" s="17">
        <v>6.5930589800335601E-2</v>
      </c>
      <c r="AM47" s="17">
        <v>0</v>
      </c>
      <c r="AN47" s="17">
        <v>2.4729289661079502E-2</v>
      </c>
      <c r="AO47" s="17"/>
      <c r="AP47" s="17">
        <v>1.18056144684009E-2</v>
      </c>
      <c r="AQ47" s="17">
        <v>1.33121521333938E-2</v>
      </c>
      <c r="AR47" s="17">
        <v>4.7219877644754403E-2</v>
      </c>
      <c r="AS47" s="17"/>
      <c r="AT47" s="17">
        <v>1.72289335003698E-2</v>
      </c>
      <c r="AU47" s="17">
        <v>2.4525803009148799E-2</v>
      </c>
      <c r="AV47" s="17">
        <v>1.89973288835035E-2</v>
      </c>
      <c r="AW47" s="17">
        <v>9.5794248166936498E-3</v>
      </c>
      <c r="AX47" s="17">
        <v>0</v>
      </c>
      <c r="AY47" s="17"/>
      <c r="AZ47" s="17">
        <v>1.0139892029873299E-2</v>
      </c>
      <c r="BA47" s="17">
        <v>2.1442723930813298E-2</v>
      </c>
      <c r="BB47" s="17">
        <v>2.0988654116284301E-2</v>
      </c>
      <c r="BC47" s="17">
        <v>3.9365862263802502E-2</v>
      </c>
      <c r="BD47" s="17">
        <v>1.9611157273562899E-2</v>
      </c>
      <c r="BE47" s="17">
        <v>1.8195432997571599E-2</v>
      </c>
      <c r="BF47" s="17"/>
      <c r="BG47" s="17">
        <v>3.11553605056776E-2</v>
      </c>
      <c r="BH47" s="17">
        <v>2.4032678363784001E-2</v>
      </c>
      <c r="BI47" s="17" t="s">
        <v>95</v>
      </c>
      <c r="BJ47" s="17">
        <v>1.5082227878433999E-2</v>
      </c>
      <c r="BK47" s="17">
        <v>0</v>
      </c>
      <c r="BL47" s="17">
        <v>1.8105113811997899E-2</v>
      </c>
      <c r="BM47" s="17">
        <v>0</v>
      </c>
    </row>
    <row r="48" spans="2:65" x14ac:dyDescent="0.35">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row>
    <row r="49" spans="2:65" x14ac:dyDescent="0.35">
      <c r="B49" s="6" t="s">
        <v>117</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row>
    <row r="50" spans="2:65" x14ac:dyDescent="0.35">
      <c r="B50" s="26" t="s">
        <v>97</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row>
    <row r="51" spans="2:65" x14ac:dyDescent="0.35">
      <c r="B51" t="s">
        <v>100</v>
      </c>
      <c r="C51" s="17">
        <v>0.301364289261076</v>
      </c>
      <c r="D51" s="17">
        <v>0.29463535961175902</v>
      </c>
      <c r="E51" s="17">
        <v>0.30812239088686599</v>
      </c>
      <c r="F51" s="17"/>
      <c r="G51" s="17">
        <v>0.242592912817374</v>
      </c>
      <c r="H51" s="17">
        <v>0.27473907113082402</v>
      </c>
      <c r="I51" s="17">
        <v>0.19661706122627901</v>
      </c>
      <c r="J51" s="17">
        <v>0.31369137932135499</v>
      </c>
      <c r="K51" s="17">
        <v>0.30518690506970397</v>
      </c>
      <c r="L51" s="17">
        <v>0.44323153429200601</v>
      </c>
      <c r="M51" s="17"/>
      <c r="N51" s="17">
        <v>0.33926165909129602</v>
      </c>
      <c r="O51" s="17">
        <v>0.31762196107278401</v>
      </c>
      <c r="P51" s="17">
        <v>0.26380271785934101</v>
      </c>
      <c r="Q51" s="17">
        <v>0.278882175017238</v>
      </c>
      <c r="R51" s="17"/>
      <c r="S51" s="17">
        <v>0.36119416674240201</v>
      </c>
      <c r="T51" s="17">
        <v>0.31886721482296898</v>
      </c>
      <c r="U51" s="17">
        <v>0.33591670678052499</v>
      </c>
      <c r="V51" s="17">
        <v>0.34236740276608302</v>
      </c>
      <c r="W51" s="17">
        <v>0.35914002990641197</v>
      </c>
      <c r="X51" s="17">
        <v>0.23194520892520601</v>
      </c>
      <c r="Y51" s="17">
        <v>0.16126672834421299</v>
      </c>
      <c r="Z51" s="17">
        <v>0.25101705213462899</v>
      </c>
      <c r="AA51" s="17">
        <v>0.24362803490243501</v>
      </c>
      <c r="AB51" s="17">
        <v>0.356156532550576</v>
      </c>
      <c r="AC51" s="17">
        <v>0.26564845708300799</v>
      </c>
      <c r="AD51" s="17">
        <v>0.17609077805308401</v>
      </c>
      <c r="AE51" s="17"/>
      <c r="AF51" s="17">
        <v>0.31685757675906301</v>
      </c>
      <c r="AG51" s="17">
        <v>0.26866748271728702</v>
      </c>
      <c r="AH51" s="17">
        <v>0.32111000661257599</v>
      </c>
      <c r="AI51" s="17"/>
      <c r="AJ51" s="17">
        <v>0.35399213551997799</v>
      </c>
      <c r="AK51" s="17">
        <v>0.185559596727392</v>
      </c>
      <c r="AL51" s="17">
        <v>0.234153396385754</v>
      </c>
      <c r="AM51" s="17">
        <v>0.45562046814898799</v>
      </c>
      <c r="AN51" s="17">
        <v>0.379163686926696</v>
      </c>
      <c r="AO51" s="17"/>
      <c r="AP51" s="17">
        <v>0.33240076516037897</v>
      </c>
      <c r="AQ51" s="17">
        <v>0.240361002896435</v>
      </c>
      <c r="AR51" s="17">
        <v>0.30689486268774202</v>
      </c>
      <c r="AS51" s="17"/>
      <c r="AT51" s="17">
        <v>0.32607546105740998</v>
      </c>
      <c r="AU51" s="17">
        <v>0.26821655305766601</v>
      </c>
      <c r="AV51" s="17">
        <v>0.28643683253610502</v>
      </c>
      <c r="AW51" s="17">
        <v>0.28252431410490297</v>
      </c>
      <c r="AX51" s="17">
        <v>0.26810239868928698</v>
      </c>
      <c r="AY51" s="17"/>
      <c r="AZ51" s="17">
        <v>0.29468743480749399</v>
      </c>
      <c r="BA51" s="17">
        <v>0.332127473705503</v>
      </c>
      <c r="BB51" s="17">
        <v>0.25343388342843698</v>
      </c>
      <c r="BC51" s="17">
        <v>0.28190790345647498</v>
      </c>
      <c r="BD51" s="17">
        <v>0.31316552417926302</v>
      </c>
      <c r="BE51" s="17">
        <v>0.31889720889947099</v>
      </c>
      <c r="BF51" s="17"/>
      <c r="BG51" s="17">
        <v>0.36526174454685001</v>
      </c>
      <c r="BH51" s="17">
        <v>0.26462449038946201</v>
      </c>
      <c r="BI51" s="17" t="s">
        <v>95</v>
      </c>
      <c r="BJ51" s="17">
        <v>0.26604744331833902</v>
      </c>
      <c r="BK51" s="17">
        <v>0.23584472626706901</v>
      </c>
      <c r="BL51" s="17">
        <v>0.26618016671545403</v>
      </c>
      <c r="BM51" s="17">
        <v>0.21064449511267999</v>
      </c>
    </row>
    <row r="52" spans="2:65" x14ac:dyDescent="0.35">
      <c r="B52" t="s">
        <v>102</v>
      </c>
      <c r="C52" s="17">
        <v>0.24370725687764599</v>
      </c>
      <c r="D52" s="17">
        <v>0.23691917113637501</v>
      </c>
      <c r="E52" s="17">
        <v>0.25039614600537402</v>
      </c>
      <c r="F52" s="17"/>
      <c r="G52" s="17">
        <v>0.210039306670493</v>
      </c>
      <c r="H52" s="17">
        <v>0.175343455619693</v>
      </c>
      <c r="I52" s="17">
        <v>0.25640258520875397</v>
      </c>
      <c r="J52" s="17">
        <v>0.224347212889038</v>
      </c>
      <c r="K52" s="17">
        <v>0.35187464785300299</v>
      </c>
      <c r="L52" s="17">
        <v>0.256290191519291</v>
      </c>
      <c r="M52" s="17"/>
      <c r="N52" s="17">
        <v>0.25558197608972399</v>
      </c>
      <c r="O52" s="17">
        <v>0.25965749619052098</v>
      </c>
      <c r="P52" s="17">
        <v>0.22009883940779701</v>
      </c>
      <c r="Q52" s="17">
        <v>0.23227592738592401</v>
      </c>
      <c r="R52" s="17"/>
      <c r="S52" s="17">
        <v>0.194247333492506</v>
      </c>
      <c r="T52" s="17">
        <v>0.24582904756519799</v>
      </c>
      <c r="U52" s="17">
        <v>0.261750828719924</v>
      </c>
      <c r="V52" s="17">
        <v>0.20699879886914199</v>
      </c>
      <c r="W52" s="17">
        <v>0.29729669175297802</v>
      </c>
      <c r="X52" s="17">
        <v>0.219644333098196</v>
      </c>
      <c r="Y52" s="17">
        <v>0.21481107348020201</v>
      </c>
      <c r="Z52" s="17">
        <v>0.22221120392041199</v>
      </c>
      <c r="AA52" s="17">
        <v>0.27945984796765</v>
      </c>
      <c r="AB52" s="17">
        <v>0.25427055981993602</v>
      </c>
      <c r="AC52" s="17">
        <v>0.28868798913280802</v>
      </c>
      <c r="AD52" s="17">
        <v>0.35752007732952101</v>
      </c>
      <c r="AE52" s="17"/>
      <c r="AF52" s="17">
        <v>0.247684845713597</v>
      </c>
      <c r="AG52" s="17">
        <v>0.27907700589219597</v>
      </c>
      <c r="AH52" s="17">
        <v>0.15477890764454399</v>
      </c>
      <c r="AI52" s="17"/>
      <c r="AJ52" s="17">
        <v>0.25530997284261597</v>
      </c>
      <c r="AK52" s="17">
        <v>0.27447699383526503</v>
      </c>
      <c r="AL52" s="17">
        <v>0.27002020959005302</v>
      </c>
      <c r="AM52" s="17">
        <v>0.103527013040559</v>
      </c>
      <c r="AN52" s="17">
        <v>0.137693713209178</v>
      </c>
      <c r="AO52" s="17"/>
      <c r="AP52" s="17">
        <v>0.27528239953398198</v>
      </c>
      <c r="AQ52" s="17">
        <v>0.247424877816035</v>
      </c>
      <c r="AR52" s="17">
        <v>0.212139846695338</v>
      </c>
      <c r="AS52" s="17"/>
      <c r="AT52" s="17">
        <v>0.25352504086684402</v>
      </c>
      <c r="AU52" s="17">
        <v>0.26320741989631902</v>
      </c>
      <c r="AV52" s="17">
        <v>0.259842412735029</v>
      </c>
      <c r="AW52" s="17">
        <v>0.191348431064537</v>
      </c>
      <c r="AX52" s="17">
        <v>0.27996951074851001</v>
      </c>
      <c r="AY52" s="17"/>
      <c r="AZ52" s="17">
        <v>0.22008874877340801</v>
      </c>
      <c r="BA52" s="17">
        <v>0.24367538095149099</v>
      </c>
      <c r="BB52" s="17">
        <v>0.23696611663100201</v>
      </c>
      <c r="BC52" s="17">
        <v>0.24472169540472299</v>
      </c>
      <c r="BD52" s="17">
        <v>0.31443408544731499</v>
      </c>
      <c r="BE52" s="17">
        <v>0.23349219705327801</v>
      </c>
      <c r="BF52" s="17"/>
      <c r="BG52" s="17">
        <v>0.297608247577964</v>
      </c>
      <c r="BH52" s="17">
        <v>0.23086998679450599</v>
      </c>
      <c r="BI52" s="17" t="s">
        <v>95</v>
      </c>
      <c r="BJ52" s="17">
        <v>0.152646424844398</v>
      </c>
      <c r="BK52" s="17">
        <v>0.25046169529331902</v>
      </c>
      <c r="BL52" s="17">
        <v>0.18666307944949401</v>
      </c>
      <c r="BM52" s="17">
        <v>0.22423069746791299</v>
      </c>
    </row>
    <row r="53" spans="2:65" x14ac:dyDescent="0.35">
      <c r="B53" t="s">
        <v>101</v>
      </c>
      <c r="C53" s="17">
        <v>0.18818306726679099</v>
      </c>
      <c r="D53" s="17">
        <v>0.18175920736277301</v>
      </c>
      <c r="E53" s="17">
        <v>0.19442251822760101</v>
      </c>
      <c r="F53" s="17"/>
      <c r="G53" s="17">
        <v>0.16579652505824399</v>
      </c>
      <c r="H53" s="17">
        <v>0.268649984745295</v>
      </c>
      <c r="I53" s="17">
        <v>0.33737592198406802</v>
      </c>
      <c r="J53" s="17">
        <v>0.218058799869565</v>
      </c>
      <c r="K53" s="17">
        <v>5.89692529997577E-2</v>
      </c>
      <c r="L53" s="17">
        <v>5.6232556760777E-2</v>
      </c>
      <c r="M53" s="17"/>
      <c r="N53" s="17">
        <v>0.13551783528313999</v>
      </c>
      <c r="O53" s="17">
        <v>0.18668795802232599</v>
      </c>
      <c r="P53" s="17">
        <v>0.235152684625928</v>
      </c>
      <c r="Q53" s="17">
        <v>0.207575772885424</v>
      </c>
      <c r="R53" s="17"/>
      <c r="S53" s="17">
        <v>0.17609677482694</v>
      </c>
      <c r="T53" s="17">
        <v>0.16518732211440801</v>
      </c>
      <c r="U53" s="17">
        <v>0.197756389000355</v>
      </c>
      <c r="V53" s="17">
        <v>0.233359899640109</v>
      </c>
      <c r="W53" s="17">
        <v>0.16247163174563301</v>
      </c>
      <c r="X53" s="17">
        <v>0.19289738468130099</v>
      </c>
      <c r="Y53" s="17">
        <v>0.26283003672018301</v>
      </c>
      <c r="Z53" s="17">
        <v>0.20174762791039899</v>
      </c>
      <c r="AA53" s="17">
        <v>0.19385206110627501</v>
      </c>
      <c r="AB53" s="17">
        <v>0.16715147703211999</v>
      </c>
      <c r="AC53" s="17">
        <v>0.13285633687436901</v>
      </c>
      <c r="AD53" s="17">
        <v>0.20384388680198401</v>
      </c>
      <c r="AE53" s="17"/>
      <c r="AF53" s="17">
        <v>0.17736634811789601</v>
      </c>
      <c r="AG53" s="17">
        <v>0.199550371035147</v>
      </c>
      <c r="AH53" s="17">
        <v>0.223599431658077</v>
      </c>
      <c r="AI53" s="17"/>
      <c r="AJ53" s="17">
        <v>0.14032198340791299</v>
      </c>
      <c r="AK53" s="17">
        <v>0.217126315084995</v>
      </c>
      <c r="AL53" s="17">
        <v>0.15448717152140601</v>
      </c>
      <c r="AM53" s="17">
        <v>0.209508921501384</v>
      </c>
      <c r="AN53" s="17">
        <v>0.27602914190539901</v>
      </c>
      <c r="AO53" s="17"/>
      <c r="AP53" s="17">
        <v>0.13068788234866099</v>
      </c>
      <c r="AQ53" s="17">
        <v>0.232819934290313</v>
      </c>
      <c r="AR53" s="17">
        <v>0.198520585619717</v>
      </c>
      <c r="AS53" s="17"/>
      <c r="AT53" s="17">
        <v>0.16798959040271999</v>
      </c>
      <c r="AU53" s="17">
        <v>0.20030053920225699</v>
      </c>
      <c r="AV53" s="17">
        <v>0.20474682466692701</v>
      </c>
      <c r="AW53" s="17">
        <v>0.20669184939774099</v>
      </c>
      <c r="AX53" s="17">
        <v>0</v>
      </c>
      <c r="AY53" s="17"/>
      <c r="AZ53" s="17">
        <v>0.15525827012232701</v>
      </c>
      <c r="BA53" s="17">
        <v>0.17005397072179701</v>
      </c>
      <c r="BB53" s="17">
        <v>0.23890095866118799</v>
      </c>
      <c r="BC53" s="17">
        <v>0.23077111775692299</v>
      </c>
      <c r="BD53" s="17">
        <v>0.141894603840936</v>
      </c>
      <c r="BE53" s="17">
        <v>0.26453625506446099</v>
      </c>
      <c r="BF53" s="17"/>
      <c r="BG53" s="17">
        <v>6.4957335720456894E-2</v>
      </c>
      <c r="BH53" s="17">
        <v>0.29464343963935802</v>
      </c>
      <c r="BI53" s="17" t="s">
        <v>95</v>
      </c>
      <c r="BJ53" s="17">
        <v>0.230279194165042</v>
      </c>
      <c r="BK53" s="17">
        <v>0.36771714899590102</v>
      </c>
      <c r="BL53" s="17">
        <v>0.228562007685401</v>
      </c>
      <c r="BM53" s="17">
        <v>0.13660913947745601</v>
      </c>
    </row>
    <row r="54" spans="2:65" x14ac:dyDescent="0.35">
      <c r="B54" t="s">
        <v>103</v>
      </c>
      <c r="C54" s="17">
        <v>0.10952332695146801</v>
      </c>
      <c r="D54" s="17">
        <v>0.12307469391192501</v>
      </c>
      <c r="E54" s="17">
        <v>9.7441275222807197E-2</v>
      </c>
      <c r="F54" s="17"/>
      <c r="G54" s="17">
        <v>9.8904258868214703E-2</v>
      </c>
      <c r="H54" s="17">
        <v>0.15354213060340499</v>
      </c>
      <c r="I54" s="17">
        <v>0.151009432434212</v>
      </c>
      <c r="J54" s="17">
        <v>6.5781936130718296E-2</v>
      </c>
      <c r="K54" s="17">
        <v>8.0909283394057493E-2</v>
      </c>
      <c r="L54" s="17">
        <v>9.7572294756049893E-2</v>
      </c>
      <c r="M54" s="17"/>
      <c r="N54" s="17">
        <v>0.12440672558837</v>
      </c>
      <c r="O54" s="17">
        <v>9.5413601229181993E-2</v>
      </c>
      <c r="P54" s="17">
        <v>0.12646970338510599</v>
      </c>
      <c r="Q54" s="17">
        <v>8.9452341030633001E-2</v>
      </c>
      <c r="R54" s="17"/>
      <c r="S54" s="17">
        <v>0.10756002443564</v>
      </c>
      <c r="T54" s="17">
        <v>4.4338583427299599E-2</v>
      </c>
      <c r="U54" s="17">
        <v>6.1348230355756497E-2</v>
      </c>
      <c r="V54" s="17">
        <v>0.124580355227612</v>
      </c>
      <c r="W54" s="17">
        <v>9.0725592896126694E-2</v>
      </c>
      <c r="X54" s="17">
        <v>0.130215537567301</v>
      </c>
      <c r="Y54" s="17">
        <v>0.19017696823337599</v>
      </c>
      <c r="Z54" s="17">
        <v>0.14941643768255</v>
      </c>
      <c r="AA54" s="17">
        <v>0.114142894869265</v>
      </c>
      <c r="AB54" s="17">
        <v>0.114794210993672</v>
      </c>
      <c r="AC54" s="17">
        <v>4.8446117000486698E-2</v>
      </c>
      <c r="AD54" s="17">
        <v>0.44246047917001002</v>
      </c>
      <c r="AE54" s="17"/>
      <c r="AF54" s="17">
        <v>0.119313333358582</v>
      </c>
      <c r="AG54" s="17">
        <v>0.12079763466347999</v>
      </c>
      <c r="AH54" s="17">
        <v>8.2663678108096203E-2</v>
      </c>
      <c r="AI54" s="17"/>
      <c r="AJ54" s="17">
        <v>8.3074941886537093E-2</v>
      </c>
      <c r="AK54" s="17">
        <v>0.145590301102762</v>
      </c>
      <c r="AL54" s="17">
        <v>0.137795557543367</v>
      </c>
      <c r="AM54" s="17">
        <v>0.124726332692467</v>
      </c>
      <c r="AN54" s="17">
        <v>0.121461546772007</v>
      </c>
      <c r="AO54" s="17"/>
      <c r="AP54" s="17">
        <v>0.101323254761258</v>
      </c>
      <c r="AQ54" s="17">
        <v>0.14153684846430201</v>
      </c>
      <c r="AR54" s="17">
        <v>7.0685068943253299E-2</v>
      </c>
      <c r="AS54" s="17"/>
      <c r="AT54" s="17">
        <v>9.29357224826E-2</v>
      </c>
      <c r="AU54" s="17">
        <v>7.3499948208904098E-2</v>
      </c>
      <c r="AV54" s="17">
        <v>0.136060967072439</v>
      </c>
      <c r="AW54" s="17">
        <v>0.124912105440425</v>
      </c>
      <c r="AX54" s="17">
        <v>0.27362919792634299</v>
      </c>
      <c r="AY54" s="17"/>
      <c r="AZ54" s="17">
        <v>0.12803974667714099</v>
      </c>
      <c r="BA54" s="17">
        <v>0.104626195991291</v>
      </c>
      <c r="BB54" s="17">
        <v>0.14184251098532999</v>
      </c>
      <c r="BC54" s="17">
        <v>0.120391394911413</v>
      </c>
      <c r="BD54" s="17">
        <v>5.3413958609938E-2</v>
      </c>
      <c r="BE54" s="17">
        <v>3.9690395949264101E-2</v>
      </c>
      <c r="BF54" s="17"/>
      <c r="BG54" s="17">
        <v>0.122921927185259</v>
      </c>
      <c r="BH54" s="17">
        <v>9.3302341445082496E-2</v>
      </c>
      <c r="BI54" s="17" t="s">
        <v>95</v>
      </c>
      <c r="BJ54" s="17">
        <v>0.12277136280965401</v>
      </c>
      <c r="BK54" s="17">
        <v>0.103423856410057</v>
      </c>
      <c r="BL54" s="17">
        <v>0.117400644587301</v>
      </c>
      <c r="BM54" s="17">
        <v>0</v>
      </c>
    </row>
    <row r="55" spans="2:65" x14ac:dyDescent="0.35">
      <c r="B55" t="s">
        <v>105</v>
      </c>
      <c r="C55" s="17">
        <v>8.3493801800671993E-2</v>
      </c>
      <c r="D55" s="17">
        <v>7.3050192836528499E-2</v>
      </c>
      <c r="E55" s="17">
        <v>9.1030304549650706E-2</v>
      </c>
      <c r="F55" s="17"/>
      <c r="G55" s="17">
        <v>0.19016563233154599</v>
      </c>
      <c r="H55" s="17">
        <v>0.14076075146958</v>
      </c>
      <c r="I55" s="17">
        <v>0.13840854815562401</v>
      </c>
      <c r="J55" s="17">
        <v>3.6190350576034001E-2</v>
      </c>
      <c r="K55" s="17">
        <v>1.7115247548815299E-2</v>
      </c>
      <c r="L55" s="17">
        <v>0</v>
      </c>
      <c r="M55" s="17"/>
      <c r="N55" s="17">
        <v>8.4495219918308606E-2</v>
      </c>
      <c r="O55" s="17">
        <v>9.1788774820854097E-2</v>
      </c>
      <c r="P55" s="17">
        <v>7.9517642990456106E-2</v>
      </c>
      <c r="Q55" s="17">
        <v>7.2064042911187301E-2</v>
      </c>
      <c r="R55" s="17"/>
      <c r="S55" s="17">
        <v>0.13451410604120201</v>
      </c>
      <c r="T55" s="17">
        <v>3.64215055696799E-2</v>
      </c>
      <c r="U55" s="17">
        <v>7.3805584424993798E-2</v>
      </c>
      <c r="V55" s="17">
        <v>7.5876810685278906E-2</v>
      </c>
      <c r="W55" s="17">
        <v>3.19889842351554E-2</v>
      </c>
      <c r="X55" s="17">
        <v>6.4582225436176394E-2</v>
      </c>
      <c r="Y55" s="17">
        <v>9.2185769275956994E-2</v>
      </c>
      <c r="Z55" s="17">
        <v>8.4921292835540799E-2</v>
      </c>
      <c r="AA55" s="17">
        <v>0.101682955771218</v>
      </c>
      <c r="AB55" s="17">
        <v>9.9914491368654296E-2</v>
      </c>
      <c r="AC55" s="17">
        <v>7.2941666928084098E-2</v>
      </c>
      <c r="AD55" s="17">
        <v>8.4530715893501002E-2</v>
      </c>
      <c r="AE55" s="17"/>
      <c r="AF55" s="17">
        <v>4.43069343399142E-2</v>
      </c>
      <c r="AG55" s="17">
        <v>7.7877611669758096E-2</v>
      </c>
      <c r="AH55" s="17">
        <v>0.15725274715517801</v>
      </c>
      <c r="AI55" s="17"/>
      <c r="AJ55" s="17">
        <v>4.52338188428471E-2</v>
      </c>
      <c r="AK55" s="17">
        <v>0.1165415942831</v>
      </c>
      <c r="AL55" s="17">
        <v>8.8719867831620502E-2</v>
      </c>
      <c r="AM55" s="17">
        <v>0</v>
      </c>
      <c r="AN55" s="17">
        <v>0.10310749655691299</v>
      </c>
      <c r="AO55" s="17"/>
      <c r="AP55" s="17">
        <v>7.2772403077271106E-2</v>
      </c>
      <c r="AQ55" s="17">
        <v>0.107602831081479</v>
      </c>
      <c r="AR55" s="17">
        <v>3.7994034119336599E-2</v>
      </c>
      <c r="AS55" s="17"/>
      <c r="AT55" s="17">
        <v>3.9037260645000599E-2</v>
      </c>
      <c r="AU55" s="17">
        <v>8.2015772217253605E-2</v>
      </c>
      <c r="AV55" s="17">
        <v>0.115896883812176</v>
      </c>
      <c r="AW55" s="17">
        <v>0.12738622490611601</v>
      </c>
      <c r="AX55" s="17">
        <v>0</v>
      </c>
      <c r="AY55" s="17"/>
      <c r="AZ55" s="17">
        <v>0.14607454766907799</v>
      </c>
      <c r="BA55" s="17">
        <v>4.79882644504026E-2</v>
      </c>
      <c r="BB55" s="17">
        <v>9.8986490213138004E-2</v>
      </c>
      <c r="BC55" s="17">
        <v>7.7705587106919202E-2</v>
      </c>
      <c r="BD55" s="17">
        <v>4.3942008284772599E-2</v>
      </c>
      <c r="BE55" s="17">
        <v>5.0984593596036798E-2</v>
      </c>
      <c r="BF55" s="17"/>
      <c r="BG55" s="17">
        <v>1.9395251141997499E-2</v>
      </c>
      <c r="BH55" s="17">
        <v>4.5209104855477598E-2</v>
      </c>
      <c r="BI55" s="17" t="s">
        <v>95</v>
      </c>
      <c r="BJ55" s="17">
        <v>0.14963649183971101</v>
      </c>
      <c r="BK55" s="17">
        <v>8.2998546240206E-2</v>
      </c>
      <c r="BL55" s="17">
        <v>0.19351757596999</v>
      </c>
      <c r="BM55" s="17">
        <v>0.19158904394794599</v>
      </c>
    </row>
    <row r="56" spans="2:65" x14ac:dyDescent="0.35">
      <c r="B56" t="s">
        <v>104</v>
      </c>
      <c r="C56" s="17">
        <v>6.5397276961193504E-2</v>
      </c>
      <c r="D56" s="17">
        <v>5.9363920710601502E-2</v>
      </c>
      <c r="E56" s="17">
        <v>7.10199486834074E-2</v>
      </c>
      <c r="F56" s="17"/>
      <c r="G56" s="17">
        <v>6.5156324537471999E-2</v>
      </c>
      <c r="H56" s="17">
        <v>3.4863577783282002E-2</v>
      </c>
      <c r="I56" s="17">
        <v>3.0458549497420301E-2</v>
      </c>
      <c r="J56" s="17">
        <v>9.8786688013611706E-2</v>
      </c>
      <c r="K56" s="17">
        <v>8.25414434704594E-2</v>
      </c>
      <c r="L56" s="17">
        <v>8.3332147952407301E-2</v>
      </c>
      <c r="M56" s="17"/>
      <c r="N56" s="17">
        <v>3.8196898786870902E-2</v>
      </c>
      <c r="O56" s="17">
        <v>8.0116883997182198E-2</v>
      </c>
      <c r="P56" s="17">
        <v>2.25616366715693E-2</v>
      </c>
      <c r="Q56" s="17">
        <v>0.12276230425805</v>
      </c>
      <c r="R56" s="17"/>
      <c r="S56" s="17">
        <v>2.1453563449710899E-2</v>
      </c>
      <c r="T56" s="17">
        <v>7.3580839155033495E-2</v>
      </c>
      <c r="U56" s="17">
        <v>0.10936180528950799</v>
      </c>
      <c r="V56" s="17">
        <v>5.6135009269000398E-2</v>
      </c>
      <c r="W56" s="17">
        <v>3.32527725725991E-2</v>
      </c>
      <c r="X56" s="17">
        <v>0.14146209090216399</v>
      </c>
      <c r="Y56" s="17">
        <v>5.06715209701913E-2</v>
      </c>
      <c r="Z56" s="17">
        <v>0.11687031919959499</v>
      </c>
      <c r="AA56" s="17">
        <v>7.8713535600821796E-2</v>
      </c>
      <c r="AB56" s="17">
        <v>8.2256222952699104E-2</v>
      </c>
      <c r="AC56" s="17">
        <v>0</v>
      </c>
      <c r="AD56" s="17">
        <v>0</v>
      </c>
      <c r="AE56" s="17"/>
      <c r="AF56" s="17">
        <v>8.0063904220200793E-2</v>
      </c>
      <c r="AG56" s="17">
        <v>5.9676634908933698E-2</v>
      </c>
      <c r="AH56" s="17">
        <v>5.2571084318672898E-2</v>
      </c>
      <c r="AI56" s="17"/>
      <c r="AJ56" s="17">
        <v>8.0997162154937796E-2</v>
      </c>
      <c r="AK56" s="17">
        <v>5.9872020870043202E-2</v>
      </c>
      <c r="AL56" s="17">
        <v>8.4073913081521304E-2</v>
      </c>
      <c r="AM56" s="17">
        <v>0</v>
      </c>
      <c r="AN56" s="17">
        <v>2.8937736224801999E-2</v>
      </c>
      <c r="AO56" s="17"/>
      <c r="AP56" s="17">
        <v>6.0281221298588802E-2</v>
      </c>
      <c r="AQ56" s="17">
        <v>5.7973170388912101E-2</v>
      </c>
      <c r="AR56" s="17">
        <v>5.4751812104140499E-2</v>
      </c>
      <c r="AS56" s="17"/>
      <c r="AT56" s="17">
        <v>9.3320068151710095E-2</v>
      </c>
      <c r="AU56" s="17">
        <v>7.1840568496487497E-2</v>
      </c>
      <c r="AV56" s="17">
        <v>2.9938128312288301E-2</v>
      </c>
      <c r="AW56" s="17">
        <v>6.8627772943281595E-2</v>
      </c>
      <c r="AX56" s="17">
        <v>8.5480720291578105E-2</v>
      </c>
      <c r="AY56" s="17"/>
      <c r="AZ56" s="17">
        <v>7.7690940502230202E-2</v>
      </c>
      <c r="BA56" s="17">
        <v>4.7665310226591699E-2</v>
      </c>
      <c r="BB56" s="17">
        <v>6.1987262077869199E-2</v>
      </c>
      <c r="BC56" s="17">
        <v>7.7812820972296498E-2</v>
      </c>
      <c r="BD56" s="17">
        <v>9.4485736574721799E-2</v>
      </c>
      <c r="BE56" s="17">
        <v>2.2114038134867099E-2</v>
      </c>
      <c r="BF56" s="17"/>
      <c r="BG56" s="17">
        <v>5.7305450989564299E-2</v>
      </c>
      <c r="BH56" s="17">
        <v>6.6675646190404503E-2</v>
      </c>
      <c r="BI56" s="17" t="s">
        <v>95</v>
      </c>
      <c r="BJ56" s="17">
        <v>0.104147335735986</v>
      </c>
      <c r="BK56" s="17">
        <v>6.6723073996374296E-2</v>
      </c>
      <c r="BL56" s="17">
        <v>6.3877564297885506E-2</v>
      </c>
      <c r="BM56" s="17">
        <v>9.7605158301628095E-2</v>
      </c>
    </row>
    <row r="57" spans="2:65" x14ac:dyDescent="0.35">
      <c r="B57" t="s">
        <v>106</v>
      </c>
      <c r="C57" s="17">
        <v>5.7395232999737401E-2</v>
      </c>
      <c r="D57" s="17">
        <v>6.3015224241170495E-2</v>
      </c>
      <c r="E57" s="17">
        <v>5.24101315303169E-2</v>
      </c>
      <c r="F57" s="17"/>
      <c r="G57" s="17">
        <v>6.3210252152851101E-2</v>
      </c>
      <c r="H57" s="17">
        <v>8.7141818388413395E-2</v>
      </c>
      <c r="I57" s="17">
        <v>5.4762188978669198E-2</v>
      </c>
      <c r="J57" s="17">
        <v>3.7667181247188403E-2</v>
      </c>
      <c r="K57" s="17">
        <v>3.4012996290203303E-2</v>
      </c>
      <c r="L57" s="17">
        <v>6.3810375701153998E-2</v>
      </c>
      <c r="M57" s="17"/>
      <c r="N57" s="17">
        <v>9.4592736358597496E-2</v>
      </c>
      <c r="O57" s="17">
        <v>4.3643468842857303E-2</v>
      </c>
      <c r="P57" s="17">
        <v>4.1795672246584099E-2</v>
      </c>
      <c r="Q57" s="17">
        <v>3.73924093342922E-2</v>
      </c>
      <c r="R57" s="17"/>
      <c r="S57" s="17">
        <v>6.5102023980015605E-2</v>
      </c>
      <c r="T57" s="17">
        <v>5.0270799495781303E-2</v>
      </c>
      <c r="U57" s="17">
        <v>0</v>
      </c>
      <c r="V57" s="17">
        <v>3.5602196192473401E-2</v>
      </c>
      <c r="W57" s="17">
        <v>0.101587532631861</v>
      </c>
      <c r="X57" s="17">
        <v>6.5012359715531903E-2</v>
      </c>
      <c r="Y57" s="17">
        <v>0.101581257417238</v>
      </c>
      <c r="Z57" s="17">
        <v>0</v>
      </c>
      <c r="AA57" s="17">
        <v>6.0300598074803098E-2</v>
      </c>
      <c r="AB57" s="17">
        <v>6.0640490741589302E-2</v>
      </c>
      <c r="AC57" s="17">
        <v>6.9250894644817595E-2</v>
      </c>
      <c r="AD57" s="17">
        <v>7.1555492142264004E-2</v>
      </c>
      <c r="AE57" s="17"/>
      <c r="AF57" s="17">
        <v>4.8819069896463001E-2</v>
      </c>
      <c r="AG57" s="17">
        <v>7.1905816655958701E-2</v>
      </c>
      <c r="AH57" s="17">
        <v>4.78716149609337E-2</v>
      </c>
      <c r="AI57" s="17"/>
      <c r="AJ57" s="17">
        <v>5.6727593148563099E-2</v>
      </c>
      <c r="AK57" s="17">
        <v>7.7542119308510099E-2</v>
      </c>
      <c r="AL57" s="17">
        <v>3.0175026477556099E-2</v>
      </c>
      <c r="AM57" s="17">
        <v>0</v>
      </c>
      <c r="AN57" s="17">
        <v>2.49443382921841E-2</v>
      </c>
      <c r="AO57" s="17"/>
      <c r="AP57" s="17">
        <v>4.6758165910688897E-2</v>
      </c>
      <c r="AQ57" s="17">
        <v>6.5594033946084401E-2</v>
      </c>
      <c r="AR57" s="17">
        <v>3.1176612305273702E-2</v>
      </c>
      <c r="AS57" s="17"/>
      <c r="AT57" s="17">
        <v>4.6146240324845197E-2</v>
      </c>
      <c r="AU57" s="17">
        <v>5.3535353480330602E-2</v>
      </c>
      <c r="AV57" s="17">
        <v>9.3143205079955799E-2</v>
      </c>
      <c r="AW57" s="17">
        <v>2.6919805153423501E-2</v>
      </c>
      <c r="AX57" s="17">
        <v>7.3430906224572004E-2</v>
      </c>
      <c r="AY57" s="17"/>
      <c r="AZ57" s="17">
        <v>8.3533222680750599E-2</v>
      </c>
      <c r="BA57" s="17">
        <v>6.0780165078560301E-2</v>
      </c>
      <c r="BB57" s="17">
        <v>3.5496791624262801E-2</v>
      </c>
      <c r="BC57" s="17">
        <v>3.7876325385748602E-2</v>
      </c>
      <c r="BD57" s="17">
        <v>5.1815108392161698E-2</v>
      </c>
      <c r="BE57" s="17">
        <v>4.6756350079247902E-2</v>
      </c>
      <c r="BF57" s="17"/>
      <c r="BG57" s="17">
        <v>7.7488386971512099E-2</v>
      </c>
      <c r="BH57" s="17">
        <v>2.3393746924228999E-2</v>
      </c>
      <c r="BI57" s="17" t="s">
        <v>95</v>
      </c>
      <c r="BJ57" s="17">
        <v>0.131194684998995</v>
      </c>
      <c r="BK57" s="17">
        <v>1.4280557955126401E-2</v>
      </c>
      <c r="BL57" s="17">
        <v>4.9210260958546997E-2</v>
      </c>
      <c r="BM57" s="17">
        <v>5.1790739250260898E-2</v>
      </c>
    </row>
    <row r="58" spans="2:65" x14ac:dyDescent="0.35">
      <c r="B58" t="s">
        <v>108</v>
      </c>
      <c r="C58" s="17">
        <v>4.9028931344118697E-2</v>
      </c>
      <c r="D58" s="17">
        <v>5.5780932637528799E-2</v>
      </c>
      <c r="E58" s="17">
        <v>4.2997201037608297E-2</v>
      </c>
      <c r="F58" s="17"/>
      <c r="G58" s="17">
        <v>0.143663334427409</v>
      </c>
      <c r="H58" s="17">
        <v>9.7586098790860998E-2</v>
      </c>
      <c r="I58" s="17">
        <v>4.8440251484974002E-2</v>
      </c>
      <c r="J58" s="17">
        <v>2.1641847111233199E-2</v>
      </c>
      <c r="K58" s="17">
        <v>7.5952303023946802E-3</v>
      </c>
      <c r="L58" s="17">
        <v>0</v>
      </c>
      <c r="M58" s="17"/>
      <c r="N58" s="17">
        <v>7.2182538308103603E-2</v>
      </c>
      <c r="O58" s="17">
        <v>4.27382262338242E-2</v>
      </c>
      <c r="P58" s="17">
        <v>2.45743214492718E-2</v>
      </c>
      <c r="Q58" s="17">
        <v>5.4999704195036102E-2</v>
      </c>
      <c r="R58" s="17"/>
      <c r="S58" s="17">
        <v>8.6161920794862804E-2</v>
      </c>
      <c r="T58" s="17">
        <v>5.2872682993751099E-2</v>
      </c>
      <c r="U58" s="17">
        <v>1.42363373953355E-2</v>
      </c>
      <c r="V58" s="17">
        <v>5.32696254209927E-2</v>
      </c>
      <c r="W58" s="17">
        <v>4.40635613055727E-2</v>
      </c>
      <c r="X58" s="17">
        <v>6.2309399790297502E-2</v>
      </c>
      <c r="Y58" s="17">
        <v>1.5741905446927999E-2</v>
      </c>
      <c r="Z58" s="17">
        <v>5.9878875092945802E-2</v>
      </c>
      <c r="AA58" s="17">
        <v>2.5174863669432401E-2</v>
      </c>
      <c r="AB58" s="17">
        <v>4.0668027581317497E-2</v>
      </c>
      <c r="AC58" s="17">
        <v>5.5186322317573998E-2</v>
      </c>
      <c r="AD58" s="17">
        <v>8.9559619718450306E-2</v>
      </c>
      <c r="AE58" s="17"/>
      <c r="AF58" s="17">
        <v>2.1600196447736399E-2</v>
      </c>
      <c r="AG58" s="17">
        <v>4.6657413583119298E-2</v>
      </c>
      <c r="AH58" s="17">
        <v>8.0141661083453497E-2</v>
      </c>
      <c r="AI58" s="17"/>
      <c r="AJ58" s="17">
        <v>2.20039766981849E-2</v>
      </c>
      <c r="AK58" s="17">
        <v>5.5571201538527203E-2</v>
      </c>
      <c r="AL58" s="17">
        <v>1.6545584282860799E-2</v>
      </c>
      <c r="AM58" s="17">
        <v>0</v>
      </c>
      <c r="AN58" s="17">
        <v>9.3341147684387102E-2</v>
      </c>
      <c r="AO58" s="17"/>
      <c r="AP58" s="17">
        <v>4.8014618632115397E-2</v>
      </c>
      <c r="AQ58" s="17">
        <v>6.5082772274164605E-2</v>
      </c>
      <c r="AR58" s="17">
        <v>5.7919927310667203E-2</v>
      </c>
      <c r="AS58" s="17"/>
      <c r="AT58" s="17">
        <v>0</v>
      </c>
      <c r="AU58" s="17">
        <v>5.4813405137118597E-2</v>
      </c>
      <c r="AV58" s="17">
        <v>9.2355147675440299E-2</v>
      </c>
      <c r="AW58" s="17">
        <v>6.0349765054914198E-2</v>
      </c>
      <c r="AX58" s="17">
        <v>7.3430906224572004E-2</v>
      </c>
      <c r="AY58" s="17"/>
      <c r="AZ58" s="17">
        <v>0.100780847981986</v>
      </c>
      <c r="BA58" s="17">
        <v>4.1714200964173997E-2</v>
      </c>
      <c r="BB58" s="17">
        <v>3.5942709458335102E-2</v>
      </c>
      <c r="BC58" s="17">
        <v>1.7923895187430001E-2</v>
      </c>
      <c r="BD58" s="17">
        <v>0</v>
      </c>
      <c r="BE58" s="17">
        <v>7.9366739602365496E-2</v>
      </c>
      <c r="BF58" s="17"/>
      <c r="BG58" s="17">
        <v>2.9746715301649299E-2</v>
      </c>
      <c r="BH58" s="17">
        <v>3.4359839678059598E-2</v>
      </c>
      <c r="BI58" s="17" t="s">
        <v>95</v>
      </c>
      <c r="BJ58" s="17">
        <v>0.109123402831952</v>
      </c>
      <c r="BK58" s="17">
        <v>3.4640213599736701E-2</v>
      </c>
      <c r="BL58" s="17">
        <v>7.4195244119278206E-2</v>
      </c>
      <c r="BM58" s="17">
        <v>9.2619073673584004E-2</v>
      </c>
    </row>
    <row r="59" spans="2:65" x14ac:dyDescent="0.35">
      <c r="B59" t="s">
        <v>109</v>
      </c>
      <c r="C59" s="17">
        <v>4.8801591626027201E-2</v>
      </c>
      <c r="D59" s="17">
        <v>7.24689082929596E-2</v>
      </c>
      <c r="E59" s="17">
        <v>2.7396529144634502E-2</v>
      </c>
      <c r="F59" s="17"/>
      <c r="G59" s="17">
        <v>7.4332153277477997E-2</v>
      </c>
      <c r="H59" s="17">
        <v>8.6675383939839395E-2</v>
      </c>
      <c r="I59" s="17">
        <v>6.9363676802048704E-2</v>
      </c>
      <c r="J59" s="17">
        <v>3.4991029619269198E-2</v>
      </c>
      <c r="K59" s="17">
        <v>1.7207813072347401E-2</v>
      </c>
      <c r="L59" s="17">
        <v>1.51755961644636E-2</v>
      </c>
      <c r="M59" s="17"/>
      <c r="N59" s="17">
        <v>7.7626556853906903E-2</v>
      </c>
      <c r="O59" s="17">
        <v>3.5159523614775902E-2</v>
      </c>
      <c r="P59" s="17">
        <v>3.23045975337257E-2</v>
      </c>
      <c r="Q59" s="17">
        <v>4.9338709314005399E-2</v>
      </c>
      <c r="R59" s="17"/>
      <c r="S59" s="17">
        <v>5.8036520235541303E-2</v>
      </c>
      <c r="T59" s="17">
        <v>3.1480568878155903E-2</v>
      </c>
      <c r="U59" s="17">
        <v>4.4373160284398798E-2</v>
      </c>
      <c r="V59" s="17">
        <v>3.8951535112917601E-2</v>
      </c>
      <c r="W59" s="17">
        <v>5.8572460397473401E-2</v>
      </c>
      <c r="X59" s="17">
        <v>2.8709167679408398E-2</v>
      </c>
      <c r="Y59" s="17">
        <v>3.9313616161329501E-2</v>
      </c>
      <c r="Z59" s="17">
        <v>2.80136555121215E-2</v>
      </c>
      <c r="AA59" s="17">
        <v>5.24996346737319E-2</v>
      </c>
      <c r="AB59" s="17">
        <v>6.6409735383191795E-2</v>
      </c>
      <c r="AC59" s="17">
        <v>0.100675961786064</v>
      </c>
      <c r="AD59" s="17">
        <v>0</v>
      </c>
      <c r="AE59" s="17"/>
      <c r="AF59" s="17">
        <v>3.3800085087623701E-2</v>
      </c>
      <c r="AG59" s="17">
        <v>5.26519234869837E-2</v>
      </c>
      <c r="AH59" s="17">
        <v>7.1245849824502605E-2</v>
      </c>
      <c r="AI59" s="17"/>
      <c r="AJ59" s="17">
        <v>3.4779036370769997E-2</v>
      </c>
      <c r="AK59" s="17">
        <v>7.9978462765967304E-2</v>
      </c>
      <c r="AL59" s="17">
        <v>3.1369341136341003E-2</v>
      </c>
      <c r="AM59" s="17">
        <v>0</v>
      </c>
      <c r="AN59" s="17">
        <v>5.5766458252237097E-2</v>
      </c>
      <c r="AO59" s="17"/>
      <c r="AP59" s="17">
        <v>5.3385317635306601E-2</v>
      </c>
      <c r="AQ59" s="17">
        <v>6.5685962597523406E-2</v>
      </c>
      <c r="AR59" s="17">
        <v>6.7242804892553604E-2</v>
      </c>
      <c r="AS59" s="17"/>
      <c r="AT59" s="17">
        <v>2.5798618914361599E-2</v>
      </c>
      <c r="AU59" s="17">
        <v>3.37579825883755E-2</v>
      </c>
      <c r="AV59" s="17">
        <v>6.6279260393100906E-2</v>
      </c>
      <c r="AW59" s="17">
        <v>7.6087031884299897E-2</v>
      </c>
      <c r="AX59" s="17">
        <v>0.239679984793426</v>
      </c>
      <c r="AY59" s="17"/>
      <c r="AZ59" s="17">
        <v>6.1471932458784198E-2</v>
      </c>
      <c r="BA59" s="17">
        <v>4.8833336879518401E-2</v>
      </c>
      <c r="BB59" s="17">
        <v>2.82533598922966E-2</v>
      </c>
      <c r="BC59" s="17">
        <v>5.2805097807360597E-2</v>
      </c>
      <c r="BD59" s="17">
        <v>2.1143893032813301E-2</v>
      </c>
      <c r="BE59" s="17">
        <v>8.0757308230007999E-2</v>
      </c>
      <c r="BF59" s="17"/>
      <c r="BG59" s="17">
        <v>3.1731563260121699E-2</v>
      </c>
      <c r="BH59" s="17">
        <v>7.2553165636994807E-2</v>
      </c>
      <c r="BI59" s="17" t="s">
        <v>95</v>
      </c>
      <c r="BJ59" s="17">
        <v>6.5813776982443395E-2</v>
      </c>
      <c r="BK59" s="17">
        <v>3.6974392254835703E-2</v>
      </c>
      <c r="BL59" s="17">
        <v>5.69952493289596E-2</v>
      </c>
      <c r="BM59" s="17">
        <v>4.6502439512787201E-2</v>
      </c>
    </row>
    <row r="60" spans="2:65" x14ac:dyDescent="0.35">
      <c r="B60" t="s">
        <v>107</v>
      </c>
      <c r="C60" s="17">
        <v>3.9501717805949403E-2</v>
      </c>
      <c r="D60" s="17">
        <v>6.3589457101500296E-2</v>
      </c>
      <c r="E60" s="17">
        <v>1.7694734739283902E-2</v>
      </c>
      <c r="F60" s="17"/>
      <c r="G60" s="17">
        <v>2.7199581733898599E-2</v>
      </c>
      <c r="H60" s="17">
        <v>8.0076850765032501E-2</v>
      </c>
      <c r="I60" s="17">
        <v>4.0525260025540598E-2</v>
      </c>
      <c r="J60" s="17">
        <v>1.3856040205002199E-2</v>
      </c>
      <c r="K60" s="17">
        <v>4.5068770697255602E-2</v>
      </c>
      <c r="L60" s="17">
        <v>3.3584546805045197E-2</v>
      </c>
      <c r="M60" s="17"/>
      <c r="N60" s="17">
        <v>4.1333070463370501E-2</v>
      </c>
      <c r="O60" s="17">
        <v>4.52595349926515E-2</v>
      </c>
      <c r="P60" s="17">
        <v>4.2924770709795099E-2</v>
      </c>
      <c r="Q60" s="17">
        <v>2.73418121550934E-2</v>
      </c>
      <c r="R60" s="17"/>
      <c r="S60" s="17">
        <v>1.57484301837135E-2</v>
      </c>
      <c r="T60" s="17">
        <v>4.0219303490403001E-2</v>
      </c>
      <c r="U60" s="17">
        <v>5.84849141419213E-2</v>
      </c>
      <c r="V60" s="17">
        <v>2.3610199320175201E-2</v>
      </c>
      <c r="W60" s="17">
        <v>4.7951199144040099E-2</v>
      </c>
      <c r="X60" s="17">
        <v>4.4912504311587997E-2</v>
      </c>
      <c r="Y60" s="17">
        <v>8.1847324196010901E-2</v>
      </c>
      <c r="Z60" s="17">
        <v>9.6084916171982601E-2</v>
      </c>
      <c r="AA60" s="17">
        <v>2.46300245625098E-2</v>
      </c>
      <c r="AB60" s="17">
        <v>4.2437346093161202E-2</v>
      </c>
      <c r="AC60" s="17">
        <v>4.8888703093446499E-2</v>
      </c>
      <c r="AD60" s="17">
        <v>0</v>
      </c>
      <c r="AE60" s="17"/>
      <c r="AF60" s="17">
        <v>3.39633913355218E-2</v>
      </c>
      <c r="AG60" s="17">
        <v>5.4990664998481598E-2</v>
      </c>
      <c r="AH60" s="17">
        <v>1.49877077481825E-2</v>
      </c>
      <c r="AI60" s="17"/>
      <c r="AJ60" s="17">
        <v>3.5982850912906997E-2</v>
      </c>
      <c r="AK60" s="17">
        <v>5.8703906649077001E-2</v>
      </c>
      <c r="AL60" s="17">
        <v>5.00173997988538E-2</v>
      </c>
      <c r="AM60" s="17">
        <v>0</v>
      </c>
      <c r="AN60" s="17">
        <v>9.2793619933069608E-3</v>
      </c>
      <c r="AO60" s="17"/>
      <c r="AP60" s="17">
        <v>4.7106383949938199E-2</v>
      </c>
      <c r="AQ60" s="17">
        <v>5.41259661473232E-2</v>
      </c>
      <c r="AR60" s="17">
        <v>5.0300643922008399E-2</v>
      </c>
      <c r="AS60" s="17"/>
      <c r="AT60" s="17">
        <v>3.2753164532952503E-2</v>
      </c>
      <c r="AU60" s="17">
        <v>1.4401110562121599E-2</v>
      </c>
      <c r="AV60" s="17">
        <v>6.0678614623583198E-2</v>
      </c>
      <c r="AW60" s="17">
        <v>5.6925482584018902E-2</v>
      </c>
      <c r="AX60" s="17">
        <v>0</v>
      </c>
      <c r="AY60" s="17"/>
      <c r="AZ60" s="17">
        <v>4.0713090170016702E-2</v>
      </c>
      <c r="BA60" s="17">
        <v>5.4243086653332599E-2</v>
      </c>
      <c r="BB60" s="17">
        <v>3.7063383825827897E-2</v>
      </c>
      <c r="BC60" s="17">
        <v>3.0149315589466302E-2</v>
      </c>
      <c r="BD60" s="17">
        <v>2.1663342390468299E-2</v>
      </c>
      <c r="BE60" s="17">
        <v>1.99918644203348E-2</v>
      </c>
      <c r="BF60" s="17"/>
      <c r="BG60" s="17">
        <v>4.1740482672295597E-2</v>
      </c>
      <c r="BH60" s="17">
        <v>4.9464945118968699E-2</v>
      </c>
      <c r="BI60" s="17" t="s">
        <v>95</v>
      </c>
      <c r="BJ60" s="17">
        <v>1.69857912699048E-2</v>
      </c>
      <c r="BK60" s="17">
        <v>1.7392943064365798E-2</v>
      </c>
      <c r="BL60" s="17">
        <v>4.7807294814311299E-2</v>
      </c>
      <c r="BM60" s="17">
        <v>0</v>
      </c>
    </row>
    <row r="61" spans="2:65" x14ac:dyDescent="0.35">
      <c r="B61" t="s">
        <v>112</v>
      </c>
      <c r="C61" s="17">
        <v>3.2867231563898501E-2</v>
      </c>
      <c r="D61" s="17">
        <v>5.9350923923016399E-2</v>
      </c>
      <c r="E61" s="17">
        <v>8.8686263752660206E-3</v>
      </c>
      <c r="F61" s="17"/>
      <c r="G61" s="17">
        <v>6.0396075519018801E-2</v>
      </c>
      <c r="H61" s="17">
        <v>7.6432442009832194E-2</v>
      </c>
      <c r="I61" s="17">
        <v>3.4925384338922498E-2</v>
      </c>
      <c r="J61" s="17">
        <v>7.33887891221938E-3</v>
      </c>
      <c r="K61" s="17">
        <v>1.7207813072347401E-2</v>
      </c>
      <c r="L61" s="17">
        <v>1.09467905681838E-2</v>
      </c>
      <c r="M61" s="17"/>
      <c r="N61" s="17">
        <v>5.1205955313279698E-2</v>
      </c>
      <c r="O61" s="17">
        <v>2.2532640049166601E-2</v>
      </c>
      <c r="P61" s="17">
        <v>3.5213260671407599E-2</v>
      </c>
      <c r="Q61" s="17">
        <v>2.2445939514150599E-2</v>
      </c>
      <c r="R61" s="17"/>
      <c r="S61" s="17">
        <v>3.6394488963057497E-2</v>
      </c>
      <c r="T61" s="17">
        <v>2.8034158185494401E-2</v>
      </c>
      <c r="U61" s="17">
        <v>2.94462825716292E-2</v>
      </c>
      <c r="V61" s="17">
        <v>2.3993422687525499E-2</v>
      </c>
      <c r="W61" s="17">
        <v>1.4245469081619999E-2</v>
      </c>
      <c r="X61" s="17">
        <v>1.4551758020810801E-2</v>
      </c>
      <c r="Y61" s="17">
        <v>1.6678423346691101E-2</v>
      </c>
      <c r="Z61" s="17">
        <v>0</v>
      </c>
      <c r="AA61" s="17">
        <v>6.2311340411726E-2</v>
      </c>
      <c r="AB61" s="17">
        <v>2.6041608156298999E-2</v>
      </c>
      <c r="AC61" s="17">
        <v>9.6907805426555998E-2</v>
      </c>
      <c r="AD61" s="17">
        <v>0</v>
      </c>
      <c r="AE61" s="17"/>
      <c r="AF61" s="17">
        <v>2.6424444397594501E-2</v>
      </c>
      <c r="AG61" s="17">
        <v>3.3072553712736402E-2</v>
      </c>
      <c r="AH61" s="17">
        <v>5.03945217294142E-2</v>
      </c>
      <c r="AI61" s="17"/>
      <c r="AJ61" s="17">
        <v>1.5453336984604099E-2</v>
      </c>
      <c r="AK61" s="17">
        <v>6.2692808951369597E-2</v>
      </c>
      <c r="AL61" s="17">
        <v>3.0658269610247799E-2</v>
      </c>
      <c r="AM61" s="17">
        <v>0</v>
      </c>
      <c r="AN61" s="17">
        <v>3.4092101468697601E-2</v>
      </c>
      <c r="AO61" s="17"/>
      <c r="AP61" s="17">
        <v>3.1055845056154999E-2</v>
      </c>
      <c r="AQ61" s="17">
        <v>4.4522033206548697E-2</v>
      </c>
      <c r="AR61" s="17">
        <v>1.5480873401876399E-2</v>
      </c>
      <c r="AS61" s="17"/>
      <c r="AT61" s="17">
        <v>1.9061682809902902E-2</v>
      </c>
      <c r="AU61" s="17">
        <v>2.2796908452295199E-2</v>
      </c>
      <c r="AV61" s="17">
        <v>5.7542592704445297E-2</v>
      </c>
      <c r="AW61" s="17">
        <v>5.0371417478592397E-2</v>
      </c>
      <c r="AX61" s="17">
        <v>0</v>
      </c>
      <c r="AY61" s="17"/>
      <c r="AZ61" s="17">
        <v>6.6518233034146904E-2</v>
      </c>
      <c r="BA61" s="17">
        <v>1.5152444380422601E-2</v>
      </c>
      <c r="BB61" s="17">
        <v>3.1045612286593499E-2</v>
      </c>
      <c r="BC61" s="17">
        <v>3.8068104589162002E-2</v>
      </c>
      <c r="BD61" s="17">
        <v>0</v>
      </c>
      <c r="BE61" s="17">
        <v>2.7542505054418999E-2</v>
      </c>
      <c r="BF61" s="17"/>
      <c r="BG61" s="17">
        <v>2.6876434130334401E-2</v>
      </c>
      <c r="BH61" s="17">
        <v>1.7099335643862401E-2</v>
      </c>
      <c r="BI61" s="17" t="s">
        <v>95</v>
      </c>
      <c r="BJ61" s="17">
        <v>4.8510604552047497E-2</v>
      </c>
      <c r="BK61" s="17">
        <v>1.7538500224493901E-2</v>
      </c>
      <c r="BL61" s="17">
        <v>4.6804873156227202E-2</v>
      </c>
      <c r="BM61" s="17">
        <v>7.40695409534987E-2</v>
      </c>
    </row>
    <row r="62" spans="2:65" x14ac:dyDescent="0.35">
      <c r="B62" t="s">
        <v>110</v>
      </c>
      <c r="C62" s="17">
        <v>3.1687343313339202E-2</v>
      </c>
      <c r="D62" s="17">
        <v>3.2612778246985302E-2</v>
      </c>
      <c r="E62" s="17">
        <v>3.0913881244255301E-2</v>
      </c>
      <c r="F62" s="17"/>
      <c r="G62" s="17">
        <v>0.104724499749439</v>
      </c>
      <c r="H62" s="17">
        <v>4.8444143361834099E-2</v>
      </c>
      <c r="I62" s="17">
        <v>3.7110106711616297E-2</v>
      </c>
      <c r="J62" s="17">
        <v>0</v>
      </c>
      <c r="K62" s="17">
        <v>1.02303778659104E-2</v>
      </c>
      <c r="L62" s="17">
        <v>6.33057967094034E-3</v>
      </c>
      <c r="M62" s="17"/>
      <c r="N62" s="17">
        <v>1.9427197712648801E-2</v>
      </c>
      <c r="O62" s="17">
        <v>3.4387167839309001E-2</v>
      </c>
      <c r="P62" s="17">
        <v>2.5411638690594499E-2</v>
      </c>
      <c r="Q62" s="17">
        <v>4.9442720194404703E-2</v>
      </c>
      <c r="R62" s="17"/>
      <c r="S62" s="17">
        <v>2.0862545589740301E-2</v>
      </c>
      <c r="T62" s="17">
        <v>3.27494085133892E-2</v>
      </c>
      <c r="U62" s="17">
        <v>1.4134786800245099E-2</v>
      </c>
      <c r="V62" s="17">
        <v>0</v>
      </c>
      <c r="W62" s="17">
        <v>5.0181370369462498E-2</v>
      </c>
      <c r="X62" s="17">
        <v>4.8468227403653301E-2</v>
      </c>
      <c r="Y62" s="17">
        <v>7.8832201087043294E-2</v>
      </c>
      <c r="Z62" s="17">
        <v>0</v>
      </c>
      <c r="AA62" s="17">
        <v>3.0389784553384501E-2</v>
      </c>
      <c r="AB62" s="17">
        <v>2.95526277172629E-2</v>
      </c>
      <c r="AC62" s="17">
        <v>4.9161551121710799E-2</v>
      </c>
      <c r="AD62" s="17">
        <v>8.9559619718450306E-2</v>
      </c>
      <c r="AE62" s="17"/>
      <c r="AF62" s="17">
        <v>7.6935804004214202E-3</v>
      </c>
      <c r="AG62" s="17">
        <v>2.75875045467486E-2</v>
      </c>
      <c r="AH62" s="17">
        <v>5.8553925885822797E-2</v>
      </c>
      <c r="AI62" s="17"/>
      <c r="AJ62" s="17">
        <v>2.9319065517224301E-3</v>
      </c>
      <c r="AK62" s="17">
        <v>5.7870188754075902E-2</v>
      </c>
      <c r="AL62" s="17">
        <v>3.7640142518365102E-2</v>
      </c>
      <c r="AM62" s="17">
        <v>0</v>
      </c>
      <c r="AN62" s="17">
        <v>2.7218282569790302E-2</v>
      </c>
      <c r="AO62" s="17"/>
      <c r="AP62" s="17">
        <v>5.74111206891606E-3</v>
      </c>
      <c r="AQ62" s="17">
        <v>5.3679083935680098E-2</v>
      </c>
      <c r="AR62" s="17">
        <v>1.96234916573295E-2</v>
      </c>
      <c r="AS62" s="17"/>
      <c r="AT62" s="17">
        <v>2.6548757507331499E-2</v>
      </c>
      <c r="AU62" s="17">
        <v>4.8452436666346001E-2</v>
      </c>
      <c r="AV62" s="17">
        <v>3.4686076403781102E-2</v>
      </c>
      <c r="AW62" s="17">
        <v>3.3349003399130099E-2</v>
      </c>
      <c r="AX62" s="17">
        <v>0</v>
      </c>
      <c r="AY62" s="17"/>
      <c r="AZ62" s="17">
        <v>5.3870539698308302E-2</v>
      </c>
      <c r="BA62" s="17">
        <v>2.9439169283379099E-2</v>
      </c>
      <c r="BB62" s="17">
        <v>2.55030825363316E-2</v>
      </c>
      <c r="BC62" s="17">
        <v>2.1733912465075601E-2</v>
      </c>
      <c r="BD62" s="17">
        <v>1.31781744052142E-2</v>
      </c>
      <c r="BE62" s="17">
        <v>2.49611569083283E-2</v>
      </c>
      <c r="BF62" s="17"/>
      <c r="BG62" s="17">
        <v>1.7510684542945399E-2</v>
      </c>
      <c r="BH62" s="17">
        <v>1.70283235970826E-2</v>
      </c>
      <c r="BI62" s="17" t="s">
        <v>95</v>
      </c>
      <c r="BJ62" s="17">
        <v>2.0501662079717101E-2</v>
      </c>
      <c r="BK62" s="17">
        <v>1.7538500224493901E-2</v>
      </c>
      <c r="BL62" s="17">
        <v>6.4710870529678499E-2</v>
      </c>
      <c r="BM62" s="17">
        <v>9.3541864306527001E-2</v>
      </c>
    </row>
    <row r="63" spans="2:65" x14ac:dyDescent="0.35">
      <c r="B63" t="s">
        <v>111</v>
      </c>
      <c r="C63" s="17">
        <v>2.7612308583967501E-2</v>
      </c>
      <c r="D63" s="17">
        <v>2.8360413502545301E-2</v>
      </c>
      <c r="E63" s="17">
        <v>2.6991314748314801E-2</v>
      </c>
      <c r="F63" s="17"/>
      <c r="G63" s="17">
        <v>3.11651440582143E-2</v>
      </c>
      <c r="H63" s="17">
        <v>4.4842635717720597E-2</v>
      </c>
      <c r="I63" s="17">
        <v>1.6686604205570499E-2</v>
      </c>
      <c r="J63" s="17">
        <v>1.83448706179705E-2</v>
      </c>
      <c r="K63" s="17">
        <v>2.9489627404344299E-2</v>
      </c>
      <c r="L63" s="17">
        <v>2.8998819009169299E-2</v>
      </c>
      <c r="M63" s="17"/>
      <c r="N63" s="17">
        <v>3.4690723541117997E-2</v>
      </c>
      <c r="O63" s="17">
        <v>3.32992160793356E-2</v>
      </c>
      <c r="P63" s="17">
        <v>2.2768260357220401E-2</v>
      </c>
      <c r="Q63" s="17">
        <v>1.7491580974156901E-2</v>
      </c>
      <c r="R63" s="17"/>
      <c r="S63" s="17">
        <v>2.4999843038930401E-2</v>
      </c>
      <c r="T63" s="17">
        <v>4.0017731021216203E-2</v>
      </c>
      <c r="U63" s="17">
        <v>1.53288956797258E-2</v>
      </c>
      <c r="V63" s="17">
        <v>2.66571500811132E-2</v>
      </c>
      <c r="W63" s="17">
        <v>4.61068213704727E-2</v>
      </c>
      <c r="X63" s="17">
        <v>1.5361083602249101E-2</v>
      </c>
      <c r="Y63" s="17">
        <v>4.9569062796510799E-2</v>
      </c>
      <c r="Z63" s="17">
        <v>0</v>
      </c>
      <c r="AA63" s="17">
        <v>3.4025179843946499E-2</v>
      </c>
      <c r="AB63" s="17">
        <v>1.3702839195410399E-2</v>
      </c>
      <c r="AC63" s="17">
        <v>0</v>
      </c>
      <c r="AD63" s="17">
        <v>8.9969305665438606E-2</v>
      </c>
      <c r="AE63" s="17"/>
      <c r="AF63" s="17">
        <v>4.4240468628606103E-2</v>
      </c>
      <c r="AG63" s="17">
        <v>2.3136208505450499E-2</v>
      </c>
      <c r="AH63" s="17">
        <v>9.3173417108831803E-3</v>
      </c>
      <c r="AI63" s="17"/>
      <c r="AJ63" s="17">
        <v>4.3097850499228603E-2</v>
      </c>
      <c r="AK63" s="17">
        <v>1.6737557102133802E-2</v>
      </c>
      <c r="AL63" s="17">
        <v>6.9710257840576106E-2</v>
      </c>
      <c r="AM63" s="17">
        <v>0</v>
      </c>
      <c r="AN63" s="17">
        <v>0</v>
      </c>
      <c r="AO63" s="17"/>
      <c r="AP63" s="17">
        <v>4.0274678714647398E-2</v>
      </c>
      <c r="AQ63" s="17">
        <v>2.46084636023246E-2</v>
      </c>
      <c r="AR63" s="17">
        <v>3.7189833072091699E-2</v>
      </c>
      <c r="AS63" s="17"/>
      <c r="AT63" s="17">
        <v>3.0071798640401499E-2</v>
      </c>
      <c r="AU63" s="17">
        <v>2.3498687191635399E-2</v>
      </c>
      <c r="AV63" s="17">
        <v>4.4861801798800303E-2</v>
      </c>
      <c r="AW63" s="17">
        <v>8.77816884834824E-3</v>
      </c>
      <c r="AX63" s="17">
        <v>0</v>
      </c>
      <c r="AY63" s="17"/>
      <c r="AZ63" s="17">
        <v>1.9322336985731301E-2</v>
      </c>
      <c r="BA63" s="17">
        <v>2.37123973598358E-2</v>
      </c>
      <c r="BB63" s="17">
        <v>3.7498310990276403E-2</v>
      </c>
      <c r="BC63" s="17">
        <v>4.1073381671915002E-2</v>
      </c>
      <c r="BD63" s="17">
        <v>1.43176101436752E-2</v>
      </c>
      <c r="BE63" s="17">
        <v>4.4298220529583002E-2</v>
      </c>
      <c r="BF63" s="17"/>
      <c r="BG63" s="17">
        <v>3.7079858510107297E-2</v>
      </c>
      <c r="BH63" s="17">
        <v>3.2166621108938399E-2</v>
      </c>
      <c r="BI63" s="17" t="s">
        <v>95</v>
      </c>
      <c r="BJ63" s="17">
        <v>0</v>
      </c>
      <c r="BK63" s="17">
        <v>1.7392943064365798E-2</v>
      </c>
      <c r="BL63" s="17">
        <v>2.3763372986852799E-2</v>
      </c>
      <c r="BM63" s="17">
        <v>0</v>
      </c>
    </row>
    <row r="64" spans="2:65" x14ac:dyDescent="0.35">
      <c r="B64" t="s">
        <v>113</v>
      </c>
      <c r="C64" s="17">
        <v>2.21151286968563E-2</v>
      </c>
      <c r="D64" s="17">
        <v>3.1706806600759099E-2</v>
      </c>
      <c r="E64" s="17">
        <v>1.3445261925053201E-2</v>
      </c>
      <c r="F64" s="17"/>
      <c r="G64" s="17">
        <v>4.4151928205437001E-2</v>
      </c>
      <c r="H64" s="17">
        <v>3.9936667154365002E-2</v>
      </c>
      <c r="I64" s="17">
        <v>1.91228283632058E-2</v>
      </c>
      <c r="J64" s="17">
        <v>7.6752407285591798E-3</v>
      </c>
      <c r="K64" s="17">
        <v>8.3771667707650196E-3</v>
      </c>
      <c r="L64" s="17">
        <v>1.74656453548831E-2</v>
      </c>
      <c r="M64" s="17"/>
      <c r="N64" s="17">
        <v>2.4898351481761699E-2</v>
      </c>
      <c r="O64" s="17">
        <v>1.26500075818084E-2</v>
      </c>
      <c r="P64" s="17">
        <v>2.5714220783729098E-2</v>
      </c>
      <c r="Q64" s="17">
        <v>2.74087420110566E-2</v>
      </c>
      <c r="R64" s="17"/>
      <c r="S64" s="17">
        <v>2.6552898402431999E-2</v>
      </c>
      <c r="T64" s="17">
        <v>3.3878163671051002E-2</v>
      </c>
      <c r="U64" s="17">
        <v>1.53288956797258E-2</v>
      </c>
      <c r="V64" s="17">
        <v>0</v>
      </c>
      <c r="W64" s="17">
        <v>0</v>
      </c>
      <c r="X64" s="17">
        <v>2.9912841623059901E-2</v>
      </c>
      <c r="Y64" s="17">
        <v>0</v>
      </c>
      <c r="Z64" s="17">
        <v>9.3696716279756301E-2</v>
      </c>
      <c r="AA64" s="17">
        <v>9.3838734008710508E-3</v>
      </c>
      <c r="AB64" s="17">
        <v>2.70944264093693E-2</v>
      </c>
      <c r="AC64" s="17">
        <v>2.8316756985677798E-2</v>
      </c>
      <c r="AD64" s="17">
        <v>8.9969305665438606E-2</v>
      </c>
      <c r="AE64" s="17"/>
      <c r="AF64" s="17">
        <v>2.8911228071801701E-2</v>
      </c>
      <c r="AG64" s="17">
        <v>1.51163948220355E-2</v>
      </c>
      <c r="AH64" s="17">
        <v>1.73692831905163E-2</v>
      </c>
      <c r="AI64" s="17"/>
      <c r="AJ64" s="17">
        <v>1.68872748480631E-2</v>
      </c>
      <c r="AK64" s="17">
        <v>4.3333225193510398E-2</v>
      </c>
      <c r="AL64" s="17">
        <v>0</v>
      </c>
      <c r="AM64" s="17">
        <v>0</v>
      </c>
      <c r="AN64" s="17">
        <v>9.2793619933069608E-3</v>
      </c>
      <c r="AO64" s="17"/>
      <c r="AP64" s="17">
        <v>1.26855282436756E-2</v>
      </c>
      <c r="AQ64" s="17">
        <v>3.6247098232821698E-2</v>
      </c>
      <c r="AR64" s="17">
        <v>0</v>
      </c>
      <c r="AS64" s="17"/>
      <c r="AT64" s="17">
        <v>2.88044009269246E-2</v>
      </c>
      <c r="AU64" s="17">
        <v>9.9590991543977696E-3</v>
      </c>
      <c r="AV64" s="17">
        <v>4.3162290546185103E-2</v>
      </c>
      <c r="AW64" s="17">
        <v>9.0270302325364607E-3</v>
      </c>
      <c r="AX64" s="17">
        <v>0</v>
      </c>
      <c r="AY64" s="17"/>
      <c r="AZ64" s="17">
        <v>2.18954137823144E-2</v>
      </c>
      <c r="BA64" s="17">
        <v>2.8195075566938701E-2</v>
      </c>
      <c r="BB64" s="17">
        <v>3.5831378078480601E-2</v>
      </c>
      <c r="BC64" s="17">
        <v>6.6240241743421198E-3</v>
      </c>
      <c r="BD64" s="17">
        <v>1.0225996297688E-2</v>
      </c>
      <c r="BE64" s="17">
        <v>2.7542505054418999E-2</v>
      </c>
      <c r="BF64" s="17"/>
      <c r="BG64" s="17">
        <v>2.2451784921884401E-2</v>
      </c>
      <c r="BH64" s="17">
        <v>2.4780279758197101E-2</v>
      </c>
      <c r="BI64" s="17" t="s">
        <v>95</v>
      </c>
      <c r="BJ64" s="17">
        <v>1.69857912699048E-2</v>
      </c>
      <c r="BK64" s="17">
        <v>1.7392943064365798E-2</v>
      </c>
      <c r="BL64" s="17">
        <v>1.6715451953718301E-2</v>
      </c>
      <c r="BM64" s="17">
        <v>7.40695409534987E-2</v>
      </c>
    </row>
    <row r="65" spans="2:65" x14ac:dyDescent="0.35">
      <c r="B65" t="s">
        <v>114</v>
      </c>
      <c r="C65" s="17">
        <v>1.5544910663006201E-2</v>
      </c>
      <c r="D65" s="17">
        <v>2.0071213365681899E-2</v>
      </c>
      <c r="E65" s="17">
        <v>1.14645060198026E-2</v>
      </c>
      <c r="F65" s="17"/>
      <c r="G65" s="17">
        <v>4.6582509249268003E-2</v>
      </c>
      <c r="H65" s="17">
        <v>7.5304160155526597E-3</v>
      </c>
      <c r="I65" s="17">
        <v>5.2193653705669002E-3</v>
      </c>
      <c r="J65" s="17">
        <v>1.52181955808714E-2</v>
      </c>
      <c r="K65" s="17">
        <v>9.0966898893963793E-3</v>
      </c>
      <c r="L65" s="17">
        <v>1.5489249495971099E-2</v>
      </c>
      <c r="M65" s="17"/>
      <c r="N65" s="17">
        <v>1.54966261262365E-2</v>
      </c>
      <c r="O65" s="17">
        <v>7.4537256586560199E-3</v>
      </c>
      <c r="P65" s="17">
        <v>1.54568073766177E-2</v>
      </c>
      <c r="Q65" s="17">
        <v>2.60308542016368E-2</v>
      </c>
      <c r="R65" s="17"/>
      <c r="S65" s="17">
        <v>2.0970810753116201E-2</v>
      </c>
      <c r="T65" s="17">
        <v>5.33643363759548E-2</v>
      </c>
      <c r="U65" s="17">
        <v>0</v>
      </c>
      <c r="V65" s="17">
        <v>1.4035273942045E-2</v>
      </c>
      <c r="W65" s="17">
        <v>2.9327730001904102E-2</v>
      </c>
      <c r="X65" s="17">
        <v>1.5718111311664999E-2</v>
      </c>
      <c r="Y65" s="17">
        <v>0</v>
      </c>
      <c r="Z65" s="17">
        <v>0</v>
      </c>
      <c r="AA65" s="17">
        <v>8.1598476018577906E-3</v>
      </c>
      <c r="AB65" s="17">
        <v>0</v>
      </c>
      <c r="AC65" s="17">
        <v>0</v>
      </c>
      <c r="AD65" s="17">
        <v>0</v>
      </c>
      <c r="AE65" s="17"/>
      <c r="AF65" s="17">
        <v>1.3301935628442899E-2</v>
      </c>
      <c r="AG65" s="17">
        <v>1.34424508570893E-2</v>
      </c>
      <c r="AH65" s="17">
        <v>2.3248576628814101E-2</v>
      </c>
      <c r="AI65" s="17"/>
      <c r="AJ65" s="17">
        <v>1.8882852948923098E-2</v>
      </c>
      <c r="AK65" s="17">
        <v>1.21083839471526E-2</v>
      </c>
      <c r="AL65" s="17">
        <v>0</v>
      </c>
      <c r="AM65" s="17">
        <v>0</v>
      </c>
      <c r="AN65" s="17">
        <v>1.0068125449259601E-2</v>
      </c>
      <c r="AO65" s="17"/>
      <c r="AP65" s="17">
        <v>1.23110096415754E-2</v>
      </c>
      <c r="AQ65" s="17">
        <v>1.52924052410416E-2</v>
      </c>
      <c r="AR65" s="17">
        <v>3.1839872955069598E-2</v>
      </c>
      <c r="AS65" s="17"/>
      <c r="AT65" s="17">
        <v>1.9847571879822001E-2</v>
      </c>
      <c r="AU65" s="17">
        <v>2.86711496340969E-2</v>
      </c>
      <c r="AV65" s="17">
        <v>8.6156241499404894E-3</v>
      </c>
      <c r="AW65" s="17">
        <v>1.14424424897311E-2</v>
      </c>
      <c r="AX65" s="17">
        <v>0</v>
      </c>
      <c r="AY65" s="17"/>
      <c r="AZ65" s="17">
        <v>1.44228411699457E-2</v>
      </c>
      <c r="BA65" s="17">
        <v>1.56711483750018E-2</v>
      </c>
      <c r="BB65" s="17">
        <v>7.7577600646904204E-3</v>
      </c>
      <c r="BC65" s="17">
        <v>2.0015383880234501E-2</v>
      </c>
      <c r="BD65" s="17">
        <v>1.7280528860294301E-2</v>
      </c>
      <c r="BE65" s="17">
        <v>2.16068405435959E-2</v>
      </c>
      <c r="BF65" s="17"/>
      <c r="BG65" s="17">
        <v>2.3700719156620101E-2</v>
      </c>
      <c r="BH65" s="17">
        <v>1.31078524079347E-2</v>
      </c>
      <c r="BI65" s="17" t="s">
        <v>95</v>
      </c>
      <c r="BJ65" s="17">
        <v>0</v>
      </c>
      <c r="BK65" s="17">
        <v>0</v>
      </c>
      <c r="BL65" s="17">
        <v>1.67612077057109E-2</v>
      </c>
      <c r="BM65" s="17">
        <v>0</v>
      </c>
    </row>
    <row r="66" spans="2:65" x14ac:dyDescent="0.35">
      <c r="B66" t="s">
        <v>115</v>
      </c>
      <c r="C66" s="17">
        <v>2.2369561033492101E-2</v>
      </c>
      <c r="D66" s="17">
        <v>2.2003991709509702E-2</v>
      </c>
      <c r="E66" s="17">
        <v>2.2749506050592599E-2</v>
      </c>
      <c r="F66" s="17"/>
      <c r="G66" s="17">
        <v>3.9247776525362897E-2</v>
      </c>
      <c r="H66" s="17">
        <v>5.6617377920453399E-3</v>
      </c>
      <c r="I66" s="17">
        <v>1.8115613216553798E-2</v>
      </c>
      <c r="J66" s="17">
        <v>3.3638590412038601E-2</v>
      </c>
      <c r="K66" s="17">
        <v>2.8212676303141601E-2</v>
      </c>
      <c r="L66" s="17">
        <v>1.5446672498779099E-2</v>
      </c>
      <c r="M66" s="17"/>
      <c r="N66" s="17">
        <v>1.5657793951717999E-2</v>
      </c>
      <c r="O66" s="17">
        <v>1.71699702001799E-2</v>
      </c>
      <c r="P66" s="17">
        <v>3.7808663571713898E-2</v>
      </c>
      <c r="Q66" s="17">
        <v>2.16062983009143E-2</v>
      </c>
      <c r="R66" s="17"/>
      <c r="S66" s="17">
        <v>3.0041241859377898E-2</v>
      </c>
      <c r="T66" s="17">
        <v>5.7520498231715698E-2</v>
      </c>
      <c r="U66" s="17">
        <v>1.6915736021401801E-2</v>
      </c>
      <c r="V66" s="17">
        <v>2.2991273797838802E-2</v>
      </c>
      <c r="W66" s="17">
        <v>0</v>
      </c>
      <c r="X66" s="17">
        <v>0</v>
      </c>
      <c r="Y66" s="17">
        <v>1.62561096844701E-2</v>
      </c>
      <c r="Z66" s="17">
        <v>0</v>
      </c>
      <c r="AA66" s="17">
        <v>3.5292573033884E-2</v>
      </c>
      <c r="AB66" s="17">
        <v>0</v>
      </c>
      <c r="AC66" s="17">
        <v>2.6569758946967399E-2</v>
      </c>
      <c r="AD66" s="17">
        <v>0</v>
      </c>
      <c r="AE66" s="17"/>
      <c r="AF66" s="17">
        <v>1.30875587029631E-2</v>
      </c>
      <c r="AG66" s="17">
        <v>2.4228950566288099E-2</v>
      </c>
      <c r="AH66" s="17">
        <v>2.5931230805195899E-2</v>
      </c>
      <c r="AI66" s="17"/>
      <c r="AJ66" s="17">
        <v>1.9674810209686099E-2</v>
      </c>
      <c r="AK66" s="17">
        <v>1.8781771800138299E-2</v>
      </c>
      <c r="AL66" s="17">
        <v>3.3521898081276001E-2</v>
      </c>
      <c r="AM66" s="17">
        <v>0.10661726461660199</v>
      </c>
      <c r="AN66" s="17">
        <v>1.9975417037263101E-2</v>
      </c>
      <c r="AO66" s="17"/>
      <c r="AP66" s="17">
        <v>1.3241562095155E-2</v>
      </c>
      <c r="AQ66" s="17">
        <v>1.3629268587327201E-2</v>
      </c>
      <c r="AR66" s="17">
        <v>3.50078772551509E-2</v>
      </c>
      <c r="AS66" s="17"/>
      <c r="AT66" s="17">
        <v>2.8683989559393101E-2</v>
      </c>
      <c r="AU66" s="17">
        <v>3.3785261652886402E-2</v>
      </c>
      <c r="AV66" s="17">
        <v>1.57924763924191E-2</v>
      </c>
      <c r="AW66" s="17">
        <v>2.42644983123597E-2</v>
      </c>
      <c r="AX66" s="17">
        <v>0</v>
      </c>
      <c r="AY66" s="17"/>
      <c r="AZ66" s="17">
        <v>2.65376758550387E-2</v>
      </c>
      <c r="BA66" s="17">
        <v>1.80943863974844E-2</v>
      </c>
      <c r="BB66" s="17">
        <v>3.2296745712361602E-2</v>
      </c>
      <c r="BC66" s="17">
        <v>2.8104587216929499E-2</v>
      </c>
      <c r="BD66" s="17">
        <v>0</v>
      </c>
      <c r="BE66" s="17">
        <v>2.58432743714852E-2</v>
      </c>
      <c r="BF66" s="17"/>
      <c r="BG66" s="17">
        <v>1.17363245156905E-2</v>
      </c>
      <c r="BH66" s="17">
        <v>1.68510615557338E-2</v>
      </c>
      <c r="BI66" s="17" t="s">
        <v>95</v>
      </c>
      <c r="BJ66" s="17">
        <v>4.8494210561376698E-2</v>
      </c>
      <c r="BK66" s="17">
        <v>4.4831431279051502E-2</v>
      </c>
      <c r="BL66" s="17">
        <v>2.44511971462473E-2</v>
      </c>
      <c r="BM66" s="17">
        <v>7.2146380718832406E-2</v>
      </c>
    </row>
    <row r="67" spans="2:65" x14ac:dyDescent="0.3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row>
    <row r="68" spans="2:65" x14ac:dyDescent="0.35">
      <c r="B68" s="6" t="s">
        <v>118</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row>
    <row r="69" spans="2:65" x14ac:dyDescent="0.35">
      <c r="B69" s="26" t="s">
        <v>97</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row>
    <row r="70" spans="2:65" x14ac:dyDescent="0.35">
      <c r="B70" t="s">
        <v>100</v>
      </c>
      <c r="C70" s="17">
        <v>0.250558203695674</v>
      </c>
      <c r="D70" s="17">
        <v>0.28067244122115897</v>
      </c>
      <c r="E70" s="17">
        <v>0.21501926867156501</v>
      </c>
      <c r="F70" s="17"/>
      <c r="G70" s="17">
        <v>0.25538615455392699</v>
      </c>
      <c r="H70" s="17">
        <v>0.17704440447043299</v>
      </c>
      <c r="I70" s="17">
        <v>0.191919325346983</v>
      </c>
      <c r="J70" s="17">
        <v>0.18206549891208801</v>
      </c>
      <c r="K70" s="17">
        <v>0.32089541325611898</v>
      </c>
      <c r="L70" s="17">
        <v>0.367807795902931</v>
      </c>
      <c r="M70" s="17"/>
      <c r="N70" s="17">
        <v>0.269203002572729</v>
      </c>
      <c r="O70" s="17">
        <v>0.25332038266720303</v>
      </c>
      <c r="P70" s="17">
        <v>0.236155018623177</v>
      </c>
      <c r="Q70" s="17">
        <v>0.23793941626312601</v>
      </c>
      <c r="R70" s="17"/>
      <c r="S70" s="17">
        <v>0.20982679479790201</v>
      </c>
      <c r="T70" s="17">
        <v>0.255214282193787</v>
      </c>
      <c r="U70" s="17">
        <v>0.224515731184081</v>
      </c>
      <c r="V70" s="17">
        <v>0.24660069110302699</v>
      </c>
      <c r="W70" s="17">
        <v>0.18864669447410201</v>
      </c>
      <c r="X70" s="17">
        <v>0.34123097333909103</v>
      </c>
      <c r="Y70" s="17">
        <v>0.34618382320994401</v>
      </c>
      <c r="Z70" s="17">
        <v>0.43656324170109101</v>
      </c>
      <c r="AA70" s="17">
        <v>0.236197634957622</v>
      </c>
      <c r="AB70" s="17">
        <v>0.13814774666011001</v>
      </c>
      <c r="AC70" s="17">
        <v>0.289470321439184</v>
      </c>
      <c r="AD70" s="17">
        <v>0.142158617067416</v>
      </c>
      <c r="AE70" s="17"/>
      <c r="AF70" s="17">
        <v>0.26530447949829999</v>
      </c>
      <c r="AG70" s="17">
        <v>0.228055719663393</v>
      </c>
      <c r="AH70" s="17">
        <v>0.23080090994609201</v>
      </c>
      <c r="AI70" s="17"/>
      <c r="AJ70" s="17">
        <v>0.29351636894949201</v>
      </c>
      <c r="AK70" s="17">
        <v>0.17948093807137799</v>
      </c>
      <c r="AL70" s="17">
        <v>0.23869632544994501</v>
      </c>
      <c r="AM70" s="17">
        <v>0.30297198402829001</v>
      </c>
      <c r="AN70" s="17">
        <v>0.312340915143065</v>
      </c>
      <c r="AO70" s="17"/>
      <c r="AP70" s="17">
        <v>0.27283424067034701</v>
      </c>
      <c r="AQ70" s="17">
        <v>0.20349237932282099</v>
      </c>
      <c r="AR70" s="17">
        <v>0.28787662079598197</v>
      </c>
      <c r="AS70" s="17"/>
      <c r="AT70" s="17">
        <v>0.23491634189801</v>
      </c>
      <c r="AU70" s="17">
        <v>0.33260687887568502</v>
      </c>
      <c r="AV70" s="17">
        <v>0.25684660845350599</v>
      </c>
      <c r="AW70" s="17">
        <v>0.16404740583286501</v>
      </c>
      <c r="AX70" s="17">
        <v>0.170364687185803</v>
      </c>
      <c r="AY70" s="17"/>
      <c r="AZ70" s="17">
        <v>0.208625138456628</v>
      </c>
      <c r="BA70" s="17">
        <v>0.25661493892966197</v>
      </c>
      <c r="BB70" s="17">
        <v>0.23707879864498699</v>
      </c>
      <c r="BC70" s="17">
        <v>0.26654624255432802</v>
      </c>
      <c r="BD70" s="17">
        <v>0.302319291507893</v>
      </c>
      <c r="BE70" s="17">
        <v>0.25667643672413198</v>
      </c>
      <c r="BF70" s="17"/>
      <c r="BG70" s="17">
        <v>0.31989051297002702</v>
      </c>
      <c r="BH70" s="17">
        <v>0.16450439250852</v>
      </c>
      <c r="BI70" s="17" t="s">
        <v>95</v>
      </c>
      <c r="BJ70" s="17">
        <v>0.184600341012714</v>
      </c>
      <c r="BK70" s="17">
        <v>0.18922890152636901</v>
      </c>
      <c r="BL70" s="17">
        <v>0.25471123134801998</v>
      </c>
      <c r="BM70" s="17">
        <v>0.39031183842440798</v>
      </c>
    </row>
    <row r="71" spans="2:65" x14ac:dyDescent="0.35">
      <c r="B71" t="s">
        <v>101</v>
      </c>
      <c r="C71" s="17">
        <v>0.24769415144023099</v>
      </c>
      <c r="D71" s="17">
        <v>0.22975331252889</v>
      </c>
      <c r="E71" s="17">
        <v>0.26710254272352402</v>
      </c>
      <c r="F71" s="17"/>
      <c r="G71" s="17">
        <v>0.17092133504866999</v>
      </c>
      <c r="H71" s="17">
        <v>0.33232830782643402</v>
      </c>
      <c r="I71" s="17">
        <v>0.38901268386218402</v>
      </c>
      <c r="J71" s="17">
        <v>0.35049648747617101</v>
      </c>
      <c r="K71" s="17">
        <v>0.134628560200309</v>
      </c>
      <c r="L71" s="17">
        <v>0.11225582876151501</v>
      </c>
      <c r="M71" s="17"/>
      <c r="N71" s="17">
        <v>0.21774473448367401</v>
      </c>
      <c r="O71" s="17">
        <v>0.256060159211078</v>
      </c>
      <c r="P71" s="17">
        <v>0.288775737677199</v>
      </c>
      <c r="Q71" s="17">
        <v>0.235897915104017</v>
      </c>
      <c r="R71" s="17"/>
      <c r="S71" s="17">
        <v>0.29037085754882402</v>
      </c>
      <c r="T71" s="17">
        <v>0.22821669142138401</v>
      </c>
      <c r="U71" s="17">
        <v>0.24946261176727699</v>
      </c>
      <c r="V71" s="17">
        <v>0.25034302866921498</v>
      </c>
      <c r="W71" s="17">
        <v>0.30253408151361499</v>
      </c>
      <c r="X71" s="17">
        <v>0.20720901525212601</v>
      </c>
      <c r="Y71" s="17">
        <v>0.165480149265752</v>
      </c>
      <c r="Z71" s="17">
        <v>0.215513664803064</v>
      </c>
      <c r="AA71" s="17">
        <v>0.24268208756381501</v>
      </c>
      <c r="AB71" s="17">
        <v>0.28633634678015701</v>
      </c>
      <c r="AC71" s="17">
        <v>0.16710261250679301</v>
      </c>
      <c r="AD71" s="17">
        <v>0.39933811858205098</v>
      </c>
      <c r="AE71" s="17"/>
      <c r="AF71" s="17">
        <v>0.254196376191267</v>
      </c>
      <c r="AG71" s="17">
        <v>0.25366174020003901</v>
      </c>
      <c r="AH71" s="17">
        <v>0.26633888425178698</v>
      </c>
      <c r="AI71" s="17"/>
      <c r="AJ71" s="17">
        <v>0.26027700851730401</v>
      </c>
      <c r="AK71" s="17">
        <v>0.229859145102743</v>
      </c>
      <c r="AL71" s="17">
        <v>0.25087220962252899</v>
      </c>
      <c r="AM71" s="17">
        <v>0.15257616701410701</v>
      </c>
      <c r="AN71" s="17">
        <v>0.25643514598415001</v>
      </c>
      <c r="AO71" s="17"/>
      <c r="AP71" s="17">
        <v>0.24450485348453799</v>
      </c>
      <c r="AQ71" s="17">
        <v>0.26180815342524999</v>
      </c>
      <c r="AR71" s="17">
        <v>0.23153725790992699</v>
      </c>
      <c r="AS71" s="17"/>
      <c r="AT71" s="17">
        <v>0.23540388545885599</v>
      </c>
      <c r="AU71" s="17">
        <v>0.215469525160423</v>
      </c>
      <c r="AV71" s="17">
        <v>0.243464982486399</v>
      </c>
      <c r="AW71" s="17">
        <v>0.27460815617623302</v>
      </c>
      <c r="AX71" s="17">
        <v>0.44061809894339199</v>
      </c>
      <c r="AY71" s="17"/>
      <c r="AZ71" s="17">
        <v>0.283581444851496</v>
      </c>
      <c r="BA71" s="17">
        <v>0.26489768498150501</v>
      </c>
      <c r="BB71" s="17">
        <v>0.184195544866049</v>
      </c>
      <c r="BC71" s="17">
        <v>0.240743720959437</v>
      </c>
      <c r="BD71" s="17">
        <v>0.21011776921142999</v>
      </c>
      <c r="BE71" s="17">
        <v>0.22842696294928599</v>
      </c>
      <c r="BF71" s="17"/>
      <c r="BG71" s="17">
        <v>0.10147977002806501</v>
      </c>
      <c r="BH71" s="17">
        <v>0.39264820745085899</v>
      </c>
      <c r="BI71" s="17" t="s">
        <v>95</v>
      </c>
      <c r="BJ71" s="17">
        <v>0.32134221033474503</v>
      </c>
      <c r="BK71" s="17">
        <v>0.35760360210460301</v>
      </c>
      <c r="BL71" s="17">
        <v>0.32147664486229</v>
      </c>
      <c r="BM71" s="17">
        <v>4.1482213180968897E-2</v>
      </c>
    </row>
    <row r="72" spans="2:65" x14ac:dyDescent="0.35">
      <c r="B72" t="s">
        <v>102</v>
      </c>
      <c r="C72" s="17">
        <v>0.24725275327867499</v>
      </c>
      <c r="D72" s="17">
        <v>0.27962245074699699</v>
      </c>
      <c r="E72" s="17">
        <v>0.212211302567476</v>
      </c>
      <c r="F72" s="17"/>
      <c r="G72" s="17">
        <v>0.19510229117693301</v>
      </c>
      <c r="H72" s="17">
        <v>0.22877806038345599</v>
      </c>
      <c r="I72" s="17">
        <v>0.25698026405200303</v>
      </c>
      <c r="J72" s="17">
        <v>0.27602220418735601</v>
      </c>
      <c r="K72" s="17">
        <v>0.25619625039355298</v>
      </c>
      <c r="L72" s="17">
        <v>0.268859913451794</v>
      </c>
      <c r="M72" s="17"/>
      <c r="N72" s="17">
        <v>0.28871995071971401</v>
      </c>
      <c r="O72" s="17">
        <v>0.22245008316622</v>
      </c>
      <c r="P72" s="17">
        <v>0.22696758670462</v>
      </c>
      <c r="Q72" s="17">
        <v>0.24389294703001499</v>
      </c>
      <c r="R72" s="17"/>
      <c r="S72" s="17">
        <v>0.29150154659472199</v>
      </c>
      <c r="T72" s="17">
        <v>0.270676154971352</v>
      </c>
      <c r="U72" s="17">
        <v>0.21487174289233901</v>
      </c>
      <c r="V72" s="17">
        <v>0.220240465774797</v>
      </c>
      <c r="W72" s="17">
        <v>0.19423143650667901</v>
      </c>
      <c r="X72" s="17">
        <v>0.18553159446130599</v>
      </c>
      <c r="Y72" s="17">
        <v>0.20792700413117299</v>
      </c>
      <c r="Z72" s="17">
        <v>0.1494471676512</v>
      </c>
      <c r="AA72" s="17">
        <v>0.26550896794870998</v>
      </c>
      <c r="AB72" s="17">
        <v>0.25102284528384899</v>
      </c>
      <c r="AC72" s="17">
        <v>0.46637347805833201</v>
      </c>
      <c r="AD72" s="17">
        <v>0.22776143766145501</v>
      </c>
      <c r="AE72" s="17"/>
      <c r="AF72" s="17">
        <v>0.278768805766481</v>
      </c>
      <c r="AG72" s="17">
        <v>0.27301203760069398</v>
      </c>
      <c r="AH72" s="17">
        <v>0.145893131334279</v>
      </c>
      <c r="AI72" s="17"/>
      <c r="AJ72" s="17">
        <v>0.25647855441161599</v>
      </c>
      <c r="AK72" s="17">
        <v>0.26261660917295099</v>
      </c>
      <c r="AL72" s="17">
        <v>0.24521996913080299</v>
      </c>
      <c r="AM72" s="17">
        <v>0.39764359139620897</v>
      </c>
      <c r="AN72" s="17">
        <v>0.159198220672299</v>
      </c>
      <c r="AO72" s="17"/>
      <c r="AP72" s="17">
        <v>0.25049691637225202</v>
      </c>
      <c r="AQ72" s="17">
        <v>0.260719693058031</v>
      </c>
      <c r="AR72" s="17">
        <v>0.24590472467483901</v>
      </c>
      <c r="AS72" s="17"/>
      <c r="AT72" s="17">
        <v>0.24483902022088899</v>
      </c>
      <c r="AU72" s="17">
        <v>0.20689547788474999</v>
      </c>
      <c r="AV72" s="17">
        <v>0.21544702594368201</v>
      </c>
      <c r="AW72" s="17">
        <v>0.30717400321053001</v>
      </c>
      <c r="AX72" s="17">
        <v>9.3094077567007397E-2</v>
      </c>
      <c r="AY72" s="17"/>
      <c r="AZ72" s="17">
        <v>0.259905786170121</v>
      </c>
      <c r="BA72" s="17">
        <v>0.238249221766233</v>
      </c>
      <c r="BB72" s="17">
        <v>0.31648154406350198</v>
      </c>
      <c r="BC72" s="17">
        <v>0.28250661456085302</v>
      </c>
      <c r="BD72" s="17">
        <v>0.18289151415129201</v>
      </c>
      <c r="BE72" s="17">
        <v>7.8742199404862101E-2</v>
      </c>
      <c r="BF72" s="17"/>
      <c r="BG72" s="17">
        <v>0.26335574458697097</v>
      </c>
      <c r="BH72" s="17">
        <v>0.30022062314780701</v>
      </c>
      <c r="BI72" s="17" t="s">
        <v>95</v>
      </c>
      <c r="BJ72" s="17">
        <v>0.36364088944306699</v>
      </c>
      <c r="BK72" s="17">
        <v>0.19851217644486599</v>
      </c>
      <c r="BL72" s="17">
        <v>0.134860535841763</v>
      </c>
      <c r="BM72" s="17">
        <v>0.31232460560505199</v>
      </c>
    </row>
    <row r="73" spans="2:65" x14ac:dyDescent="0.35">
      <c r="B73" t="s">
        <v>103</v>
      </c>
      <c r="C73" s="17">
        <v>0.12973207571249501</v>
      </c>
      <c r="D73" s="17">
        <v>0.10834479242827801</v>
      </c>
      <c r="E73" s="17">
        <v>0.15175359309866801</v>
      </c>
      <c r="F73" s="17"/>
      <c r="G73" s="17">
        <v>6.3977906720357205E-2</v>
      </c>
      <c r="H73" s="17">
        <v>0.17537733143345599</v>
      </c>
      <c r="I73" s="17">
        <v>0.12462295491104</v>
      </c>
      <c r="J73" s="17">
        <v>0.15561162223740399</v>
      </c>
      <c r="K73" s="17">
        <v>0.18764105993381899</v>
      </c>
      <c r="L73" s="17">
        <v>9.1301726544507203E-2</v>
      </c>
      <c r="M73" s="17"/>
      <c r="N73" s="17">
        <v>0.12698228670768599</v>
      </c>
      <c r="O73" s="17">
        <v>0.10215125832786399</v>
      </c>
      <c r="P73" s="17">
        <v>0.14177486410829801</v>
      </c>
      <c r="Q73" s="17">
        <v>0.15414918979928299</v>
      </c>
      <c r="R73" s="17"/>
      <c r="S73" s="17">
        <v>0.11322441909077</v>
      </c>
      <c r="T73" s="17">
        <v>7.9713880821259395E-2</v>
      </c>
      <c r="U73" s="17">
        <v>7.2850321330788295E-2</v>
      </c>
      <c r="V73" s="17">
        <v>0.16590710852580101</v>
      </c>
      <c r="W73" s="17">
        <v>0.10447353370354701</v>
      </c>
      <c r="X73" s="17">
        <v>0.13153443837224499</v>
      </c>
      <c r="Y73" s="17">
        <v>0.110897237909156</v>
      </c>
      <c r="Z73" s="17">
        <v>0.111984792912736</v>
      </c>
      <c r="AA73" s="17">
        <v>0.15388548059695301</v>
      </c>
      <c r="AB73" s="17">
        <v>0.23103592673813</v>
      </c>
      <c r="AC73" s="17">
        <v>0.101839496471738</v>
      </c>
      <c r="AD73" s="17">
        <v>0.246154373788779</v>
      </c>
      <c r="AE73" s="17"/>
      <c r="AF73" s="17">
        <v>0.139117965217677</v>
      </c>
      <c r="AG73" s="17">
        <v>0.14622986675691699</v>
      </c>
      <c r="AH73" s="17">
        <v>9.5047222946574098E-2</v>
      </c>
      <c r="AI73" s="17"/>
      <c r="AJ73" s="17">
        <v>0.13479496546286099</v>
      </c>
      <c r="AK73" s="17">
        <v>0.14892111638747901</v>
      </c>
      <c r="AL73" s="17">
        <v>0.14050065440106399</v>
      </c>
      <c r="AM73" s="17">
        <v>0.15576061565726401</v>
      </c>
      <c r="AN73" s="17">
        <v>8.8079017990629005E-2</v>
      </c>
      <c r="AO73" s="17"/>
      <c r="AP73" s="17">
        <v>9.81322824895111E-2</v>
      </c>
      <c r="AQ73" s="17">
        <v>0.14368759913926199</v>
      </c>
      <c r="AR73" s="17">
        <v>0.21002145932994601</v>
      </c>
      <c r="AS73" s="17"/>
      <c r="AT73" s="17">
        <v>0.14644727949131001</v>
      </c>
      <c r="AU73" s="17">
        <v>6.7952746724718294E-2</v>
      </c>
      <c r="AV73" s="17">
        <v>0.15415027850712801</v>
      </c>
      <c r="AW73" s="17">
        <v>0.14367759900069299</v>
      </c>
      <c r="AX73" s="17">
        <v>0.251033015115811</v>
      </c>
      <c r="AY73" s="17"/>
      <c r="AZ73" s="17">
        <v>0.119964740186307</v>
      </c>
      <c r="BA73" s="17">
        <v>0.12608713938992899</v>
      </c>
      <c r="BB73" s="17">
        <v>0.11542466110628501</v>
      </c>
      <c r="BC73" s="17">
        <v>0.13452333020384999</v>
      </c>
      <c r="BD73" s="17">
        <v>0.172836152534383</v>
      </c>
      <c r="BE73" s="17">
        <v>0.11107840547760101</v>
      </c>
      <c r="BF73" s="17"/>
      <c r="BG73" s="17">
        <v>0.12632777798092701</v>
      </c>
      <c r="BH73" s="17">
        <v>0.16706743372449501</v>
      </c>
      <c r="BI73" s="17" t="s">
        <v>95</v>
      </c>
      <c r="BJ73" s="17">
        <v>0.17171922393842501</v>
      </c>
      <c r="BK73" s="17">
        <v>0.15079808562703101</v>
      </c>
      <c r="BL73" s="17">
        <v>8.5517941666248903E-2</v>
      </c>
      <c r="BM73" s="17">
        <v>9.0368487355014598E-2</v>
      </c>
    </row>
    <row r="74" spans="2:65" x14ac:dyDescent="0.35">
      <c r="B74" t="s">
        <v>105</v>
      </c>
      <c r="C74" s="17">
        <v>7.0136927442798203E-2</v>
      </c>
      <c r="D74" s="17">
        <v>5.7094780348228499E-2</v>
      </c>
      <c r="E74" s="17">
        <v>8.5071603023862796E-2</v>
      </c>
      <c r="F74" s="17"/>
      <c r="G74" s="17">
        <v>0.15894281676944</v>
      </c>
      <c r="H74" s="17">
        <v>0.104120702383157</v>
      </c>
      <c r="I74" s="17">
        <v>8.7750049041736902E-2</v>
      </c>
      <c r="J74" s="17">
        <v>2.9627785941422301E-2</v>
      </c>
      <c r="K74" s="17">
        <v>2.00312730358705E-2</v>
      </c>
      <c r="L74" s="17">
        <v>1.8827228025283499E-2</v>
      </c>
      <c r="M74" s="17"/>
      <c r="N74" s="17">
        <v>6.3340555482162803E-2</v>
      </c>
      <c r="O74" s="17">
        <v>7.3424289185472294E-2</v>
      </c>
      <c r="P74" s="17">
        <v>6.5600957963876799E-2</v>
      </c>
      <c r="Q74" s="17">
        <v>7.8983675648042095E-2</v>
      </c>
      <c r="R74" s="17"/>
      <c r="S74" s="17">
        <v>0.102046046182021</v>
      </c>
      <c r="T74" s="17">
        <v>4.2774377404062099E-2</v>
      </c>
      <c r="U74" s="17">
        <v>0.13650198026003499</v>
      </c>
      <c r="V74" s="17">
        <v>9.4478740761557406E-2</v>
      </c>
      <c r="W74" s="17">
        <v>0.150637581395278</v>
      </c>
      <c r="X74" s="17">
        <v>3.5798771924156099E-2</v>
      </c>
      <c r="Y74" s="17">
        <v>5.1027282798216701E-2</v>
      </c>
      <c r="Z74" s="17">
        <v>9.3324325312600598E-2</v>
      </c>
      <c r="AA74" s="17">
        <v>0</v>
      </c>
      <c r="AB74" s="17">
        <v>0.103349909943333</v>
      </c>
      <c r="AC74" s="17">
        <v>2.3373492922068199E-2</v>
      </c>
      <c r="AD74" s="17">
        <v>0</v>
      </c>
      <c r="AE74" s="17"/>
      <c r="AF74" s="17">
        <v>4.7472875817576102E-2</v>
      </c>
      <c r="AG74" s="17">
        <v>6.4839985838578598E-2</v>
      </c>
      <c r="AH74" s="17">
        <v>0.102185700085522</v>
      </c>
      <c r="AI74" s="17"/>
      <c r="AJ74" s="17">
        <v>2.7401728862134801E-2</v>
      </c>
      <c r="AK74" s="17">
        <v>0.10214365430745299</v>
      </c>
      <c r="AL74" s="17">
        <v>7.2037502955103097E-2</v>
      </c>
      <c r="AM74" s="17">
        <v>0</v>
      </c>
      <c r="AN74" s="17">
        <v>0.11108994776124</v>
      </c>
      <c r="AO74" s="17"/>
      <c r="AP74" s="17">
        <v>6.7008364105186E-2</v>
      </c>
      <c r="AQ74" s="17">
        <v>9.2247271153695395E-2</v>
      </c>
      <c r="AR74" s="17">
        <v>4.7917374765876597E-2</v>
      </c>
      <c r="AS74" s="17"/>
      <c r="AT74" s="17">
        <v>6.9502649504520495E-2</v>
      </c>
      <c r="AU74" s="17">
        <v>3.1381857988040503E-2</v>
      </c>
      <c r="AV74" s="17">
        <v>7.3720242377561099E-2</v>
      </c>
      <c r="AW74" s="17">
        <v>0.174594637657214</v>
      </c>
      <c r="AX74" s="17">
        <v>0</v>
      </c>
      <c r="AY74" s="17"/>
      <c r="AZ74" s="17">
        <v>0.102939111431975</v>
      </c>
      <c r="BA74" s="17">
        <v>5.0806529038380399E-2</v>
      </c>
      <c r="BB74" s="17">
        <v>7.4153734001869698E-2</v>
      </c>
      <c r="BC74" s="17">
        <v>5.7089645531867898E-2</v>
      </c>
      <c r="BD74" s="17">
        <v>8.3147414175858497E-2</v>
      </c>
      <c r="BE74" s="17">
        <v>4.9993284361692203E-2</v>
      </c>
      <c r="BF74" s="17"/>
      <c r="BG74" s="17">
        <v>2.5206343033356299E-2</v>
      </c>
      <c r="BH74" s="17">
        <v>4.03276847628131E-2</v>
      </c>
      <c r="BI74" s="17" t="s">
        <v>95</v>
      </c>
      <c r="BJ74" s="17">
        <v>1.7348138651144401E-2</v>
      </c>
      <c r="BK74" s="17">
        <v>0.14905143831766399</v>
      </c>
      <c r="BL74" s="17">
        <v>0.137301227940717</v>
      </c>
      <c r="BM74" s="17">
        <v>0.121068994533338</v>
      </c>
    </row>
    <row r="75" spans="2:65" x14ac:dyDescent="0.35">
      <c r="B75" t="s">
        <v>104</v>
      </c>
      <c r="C75" s="17">
        <v>6.2068450848648898E-2</v>
      </c>
      <c r="D75" s="17">
        <v>4.2517879054084301E-2</v>
      </c>
      <c r="E75" s="17">
        <v>8.3979901835736295E-2</v>
      </c>
      <c r="F75" s="17"/>
      <c r="G75" s="17">
        <v>6.1423606662051898E-2</v>
      </c>
      <c r="H75" s="17">
        <v>9.2124733826842706E-2</v>
      </c>
      <c r="I75" s="17">
        <v>2.2230785081740301E-2</v>
      </c>
      <c r="J75" s="17">
        <v>6.6534072481929496E-2</v>
      </c>
      <c r="K75" s="17">
        <v>6.7799522694500403E-2</v>
      </c>
      <c r="L75" s="17">
        <v>6.0644502105951799E-2</v>
      </c>
      <c r="M75" s="17"/>
      <c r="N75" s="17">
        <v>4.05146185614381E-2</v>
      </c>
      <c r="O75" s="17">
        <v>4.8823469867349999E-2</v>
      </c>
      <c r="P75" s="17">
        <v>4.9000266209863703E-2</v>
      </c>
      <c r="Q75" s="17">
        <v>0.11215310905223699</v>
      </c>
      <c r="R75" s="17"/>
      <c r="S75" s="17">
        <v>6.3971954304908499E-2</v>
      </c>
      <c r="T75" s="17">
        <v>4.5450235347507202E-2</v>
      </c>
      <c r="U75" s="17">
        <v>4.2244144763220103E-2</v>
      </c>
      <c r="V75" s="17">
        <v>0.105771840363686</v>
      </c>
      <c r="W75" s="17">
        <v>6.90438582636691E-2</v>
      </c>
      <c r="X75" s="17">
        <v>9.4718056929433997E-2</v>
      </c>
      <c r="Y75" s="17">
        <v>9.3491972044446994E-2</v>
      </c>
      <c r="Z75" s="17">
        <v>3.1076232922956099E-2</v>
      </c>
      <c r="AA75" s="17">
        <v>7.8268312531975998E-2</v>
      </c>
      <c r="AB75" s="17">
        <v>1.9662858152123701E-2</v>
      </c>
      <c r="AC75" s="17">
        <v>0</v>
      </c>
      <c r="AD75" s="17">
        <v>0</v>
      </c>
      <c r="AE75" s="17"/>
      <c r="AF75" s="17">
        <v>5.13466284642764E-2</v>
      </c>
      <c r="AG75" s="17">
        <v>4.9437237196969699E-2</v>
      </c>
      <c r="AH75" s="17">
        <v>6.6145788721571397E-2</v>
      </c>
      <c r="AI75" s="17"/>
      <c r="AJ75" s="17">
        <v>3.8852407057595698E-2</v>
      </c>
      <c r="AK75" s="17">
        <v>7.1205584215482495E-2</v>
      </c>
      <c r="AL75" s="17">
        <v>3.7826847279480498E-2</v>
      </c>
      <c r="AM75" s="17">
        <v>0</v>
      </c>
      <c r="AN75" s="17">
        <v>7.6160733707865205E-2</v>
      </c>
      <c r="AO75" s="17"/>
      <c r="AP75" s="17">
        <v>3.7606287900276002E-2</v>
      </c>
      <c r="AQ75" s="17">
        <v>6.8359374148123403E-2</v>
      </c>
      <c r="AR75" s="17">
        <v>3.53225590636045E-2</v>
      </c>
      <c r="AS75" s="17"/>
      <c r="AT75" s="17">
        <v>0.113109422189427</v>
      </c>
      <c r="AU75" s="17">
        <v>5.7978251215662399E-2</v>
      </c>
      <c r="AV75" s="17">
        <v>5.15359894559171E-2</v>
      </c>
      <c r="AW75" s="17">
        <v>2.7247615710188099E-2</v>
      </c>
      <c r="AX75" s="17">
        <v>0</v>
      </c>
      <c r="AY75" s="17"/>
      <c r="AZ75" s="17">
        <v>7.5038093956609805E-2</v>
      </c>
      <c r="BA75" s="17">
        <v>4.7146823538280501E-2</v>
      </c>
      <c r="BB75" s="17">
        <v>5.4265982193486502E-2</v>
      </c>
      <c r="BC75" s="17">
        <v>4.8924009235690798E-2</v>
      </c>
      <c r="BD75" s="17">
        <v>7.9393873385338307E-2</v>
      </c>
      <c r="BE75" s="17">
        <v>0.13177081648575401</v>
      </c>
      <c r="BF75" s="17"/>
      <c r="BG75" s="17">
        <v>6.0481385487522098E-2</v>
      </c>
      <c r="BH75" s="17">
        <v>1.4130401831687499E-2</v>
      </c>
      <c r="BI75" s="17" t="s">
        <v>95</v>
      </c>
      <c r="BJ75" s="17">
        <v>5.4002527984884502E-2</v>
      </c>
      <c r="BK75" s="17">
        <v>0.15576393835857599</v>
      </c>
      <c r="BL75" s="17">
        <v>8.2790592210222905E-2</v>
      </c>
      <c r="BM75" s="17">
        <v>5.1199243707234103E-2</v>
      </c>
    </row>
    <row r="76" spans="2:65" x14ac:dyDescent="0.35">
      <c r="B76" t="s">
        <v>106</v>
      </c>
      <c r="C76" s="17">
        <v>5.8764576244277798E-2</v>
      </c>
      <c r="D76" s="17">
        <v>6.201966045619E-2</v>
      </c>
      <c r="E76" s="17">
        <v>5.3248293772509697E-2</v>
      </c>
      <c r="F76" s="17"/>
      <c r="G76" s="17">
        <v>0.112800207498975</v>
      </c>
      <c r="H76" s="17">
        <v>5.9710930287193299E-2</v>
      </c>
      <c r="I76" s="17">
        <v>3.3814094873124902E-2</v>
      </c>
      <c r="J76" s="17">
        <v>3.4683533372520801E-2</v>
      </c>
      <c r="K76" s="17">
        <v>2.9183493554272501E-2</v>
      </c>
      <c r="L76" s="17">
        <v>7.1270725791807196E-2</v>
      </c>
      <c r="M76" s="17"/>
      <c r="N76" s="17">
        <v>7.6119352265105994E-2</v>
      </c>
      <c r="O76" s="17">
        <v>3.63179646024646E-2</v>
      </c>
      <c r="P76" s="17">
        <v>8.2313548147930404E-2</v>
      </c>
      <c r="Q76" s="17">
        <v>4.46262420129322E-2</v>
      </c>
      <c r="R76" s="17"/>
      <c r="S76" s="17">
        <v>0.10735659861201</v>
      </c>
      <c r="T76" s="17">
        <v>6.6040884406519298E-2</v>
      </c>
      <c r="U76" s="17">
        <v>7.7925966641846103E-2</v>
      </c>
      <c r="V76" s="17">
        <v>1.5040092344832799E-2</v>
      </c>
      <c r="W76" s="17">
        <v>7.8119104603665404E-2</v>
      </c>
      <c r="X76" s="17">
        <v>3.8564723433925301E-2</v>
      </c>
      <c r="Y76" s="17">
        <v>1.8230800186571701E-2</v>
      </c>
      <c r="Z76" s="17">
        <v>2.2436779518405101E-2</v>
      </c>
      <c r="AA76" s="17">
        <v>1.11545146163733E-2</v>
      </c>
      <c r="AB76" s="17">
        <v>0.14644501873903301</v>
      </c>
      <c r="AC76" s="17">
        <v>7.2281088382954398E-2</v>
      </c>
      <c r="AD76" s="17">
        <v>0</v>
      </c>
      <c r="AE76" s="17"/>
      <c r="AF76" s="17">
        <v>5.43746302069638E-2</v>
      </c>
      <c r="AG76" s="17">
        <v>8.3556410896237401E-2</v>
      </c>
      <c r="AH76" s="17">
        <v>3.4192469254555199E-2</v>
      </c>
      <c r="AI76" s="17"/>
      <c r="AJ76" s="17">
        <v>6.6521616459252794E-2</v>
      </c>
      <c r="AK76" s="17">
        <v>7.6369782148734397E-2</v>
      </c>
      <c r="AL76" s="17">
        <v>7.9740434796054804E-2</v>
      </c>
      <c r="AM76" s="17">
        <v>0</v>
      </c>
      <c r="AN76" s="17">
        <v>2.64603644778066E-2</v>
      </c>
      <c r="AO76" s="17"/>
      <c r="AP76" s="17">
        <v>8.27199486304077E-2</v>
      </c>
      <c r="AQ76" s="17">
        <v>6.4910322235321394E-2</v>
      </c>
      <c r="AR76" s="17">
        <v>7.0901399669389895E-2</v>
      </c>
      <c r="AS76" s="17"/>
      <c r="AT76" s="17">
        <v>7.6425938745517299E-2</v>
      </c>
      <c r="AU76" s="17">
        <v>4.68573484102425E-2</v>
      </c>
      <c r="AV76" s="17">
        <v>4.4602232593801402E-2</v>
      </c>
      <c r="AW76" s="17">
        <v>9.4904559979440903E-2</v>
      </c>
      <c r="AX76" s="17">
        <v>0</v>
      </c>
      <c r="AY76" s="17"/>
      <c r="AZ76" s="17">
        <v>0.107183520949059</v>
      </c>
      <c r="BA76" s="17">
        <v>3.3584068766469098E-2</v>
      </c>
      <c r="BB76" s="17">
        <v>3.5752761014995298E-2</v>
      </c>
      <c r="BC76" s="17">
        <v>7.7271956673693604E-2</v>
      </c>
      <c r="BD76" s="17">
        <v>4.2462982917648703E-2</v>
      </c>
      <c r="BE76" s="17">
        <v>0</v>
      </c>
      <c r="BF76" s="17"/>
      <c r="BG76" s="17">
        <v>8.0503655170550595E-2</v>
      </c>
      <c r="BH76" s="17">
        <v>4.1830128910054498E-2</v>
      </c>
      <c r="BI76" s="17" t="s">
        <v>95</v>
      </c>
      <c r="BJ76" s="17">
        <v>5.9227460342951198E-2</v>
      </c>
      <c r="BK76" s="17">
        <v>4.5303864495318202E-2</v>
      </c>
      <c r="BL76" s="17">
        <v>4.58216342841022E-2</v>
      </c>
      <c r="BM76" s="17">
        <v>8.5999390900922595E-2</v>
      </c>
    </row>
    <row r="77" spans="2:65" x14ac:dyDescent="0.35">
      <c r="B77" t="s">
        <v>107</v>
      </c>
      <c r="C77" s="17">
        <v>5.42008185592344E-2</v>
      </c>
      <c r="D77" s="17">
        <v>6.1777972009599898E-2</v>
      </c>
      <c r="E77" s="17">
        <v>4.6573703434190601E-2</v>
      </c>
      <c r="F77" s="17"/>
      <c r="G77" s="17">
        <v>4.0670118335963602E-2</v>
      </c>
      <c r="H77" s="17">
        <v>4.5349908129836899E-2</v>
      </c>
      <c r="I77" s="17">
        <v>0.10212957401525299</v>
      </c>
      <c r="J77" s="17">
        <v>6.7830998941344603E-2</v>
      </c>
      <c r="K77" s="17">
        <v>3.64028329220051E-2</v>
      </c>
      <c r="L77" s="17">
        <v>3.5209074356497498E-2</v>
      </c>
      <c r="M77" s="17"/>
      <c r="N77" s="17">
        <v>5.86017644864332E-2</v>
      </c>
      <c r="O77" s="17">
        <v>7.3129423455883094E-2</v>
      </c>
      <c r="P77" s="17">
        <v>4.4202253659355699E-2</v>
      </c>
      <c r="Q77" s="17">
        <v>3.8220190802741701E-2</v>
      </c>
      <c r="R77" s="17"/>
      <c r="S77" s="17">
        <v>9.1551474237222E-2</v>
      </c>
      <c r="T77" s="17">
        <v>1.9251883270380101E-2</v>
      </c>
      <c r="U77" s="17">
        <v>4.3303573111965497E-2</v>
      </c>
      <c r="V77" s="17">
        <v>5.1167349117546702E-2</v>
      </c>
      <c r="W77" s="17">
        <v>6.0491747603319997E-2</v>
      </c>
      <c r="X77" s="17">
        <v>3.8402508493839603E-2</v>
      </c>
      <c r="Y77" s="17">
        <v>3.7787860933868801E-2</v>
      </c>
      <c r="Z77" s="17">
        <v>0.109586152195184</v>
      </c>
      <c r="AA77" s="17">
        <v>2.94437342878228E-2</v>
      </c>
      <c r="AB77" s="17">
        <v>8.1398314406881694E-2</v>
      </c>
      <c r="AC77" s="17">
        <v>7.8115519621090701E-2</v>
      </c>
      <c r="AD77" s="17">
        <v>4.4614299684836899E-2</v>
      </c>
      <c r="AE77" s="17"/>
      <c r="AF77" s="17">
        <v>5.0203626234848302E-2</v>
      </c>
      <c r="AG77" s="17">
        <v>7.1751388404528493E-2</v>
      </c>
      <c r="AH77" s="17">
        <v>4.5986538649449897E-2</v>
      </c>
      <c r="AI77" s="17"/>
      <c r="AJ77" s="17">
        <v>3.76902894892834E-2</v>
      </c>
      <c r="AK77" s="17">
        <v>8.1525101667633201E-2</v>
      </c>
      <c r="AL77" s="17">
        <v>7.2104116090247999E-2</v>
      </c>
      <c r="AM77" s="17">
        <v>9.5192276548182894E-2</v>
      </c>
      <c r="AN77" s="17">
        <v>4.2360524553703101E-2</v>
      </c>
      <c r="AO77" s="17"/>
      <c r="AP77" s="17">
        <v>5.0572368552401999E-2</v>
      </c>
      <c r="AQ77" s="17">
        <v>6.9855668741088006E-2</v>
      </c>
      <c r="AR77" s="17">
        <v>9.4446637881221401E-2</v>
      </c>
      <c r="AS77" s="17"/>
      <c r="AT77" s="17">
        <v>2.7455126438741598E-2</v>
      </c>
      <c r="AU77" s="17">
        <v>5.7544563470395799E-2</v>
      </c>
      <c r="AV77" s="17">
        <v>5.1504792801105502E-2</v>
      </c>
      <c r="AW77" s="17">
        <v>8.1323449498554606E-2</v>
      </c>
      <c r="AX77" s="17">
        <v>0</v>
      </c>
      <c r="AY77" s="17"/>
      <c r="AZ77" s="17">
        <v>7.4307304451201997E-2</v>
      </c>
      <c r="BA77" s="17">
        <v>5.5288790488855703E-2</v>
      </c>
      <c r="BB77" s="17">
        <v>5.4476025061565E-2</v>
      </c>
      <c r="BC77" s="17">
        <v>3.8457845290378399E-2</v>
      </c>
      <c r="BD77" s="17">
        <v>4.6900401457144698E-2</v>
      </c>
      <c r="BE77" s="17">
        <v>3.10980688657733E-2</v>
      </c>
      <c r="BF77" s="17"/>
      <c r="BG77" s="17">
        <v>4.49335454365139E-2</v>
      </c>
      <c r="BH77" s="17">
        <v>0.10855188905662599</v>
      </c>
      <c r="BI77" s="17" t="s">
        <v>95</v>
      </c>
      <c r="BJ77" s="17">
        <v>2.1407207866270699E-2</v>
      </c>
      <c r="BK77" s="17">
        <v>4.3675760832903199E-2</v>
      </c>
      <c r="BL77" s="17">
        <v>3.5478237925659697E-2</v>
      </c>
      <c r="BM77" s="17">
        <v>0</v>
      </c>
    </row>
    <row r="78" spans="2:65" x14ac:dyDescent="0.35">
      <c r="B78" t="s">
        <v>110</v>
      </c>
      <c r="C78" s="17">
        <v>4.8590390257598003E-2</v>
      </c>
      <c r="D78" s="17">
        <v>6.7143865097578095E-2</v>
      </c>
      <c r="E78" s="17">
        <v>2.8984659742872801E-2</v>
      </c>
      <c r="F78" s="17"/>
      <c r="G78" s="17">
        <v>0.103839502319345</v>
      </c>
      <c r="H78" s="17">
        <v>5.6710033685554301E-2</v>
      </c>
      <c r="I78" s="17">
        <v>6.2565193119779997E-2</v>
      </c>
      <c r="J78" s="17">
        <v>3.6095463402894601E-2</v>
      </c>
      <c r="K78" s="17">
        <v>1.20754702795632E-2</v>
      </c>
      <c r="L78" s="17">
        <v>1.8657159309664301E-2</v>
      </c>
      <c r="M78" s="17"/>
      <c r="N78" s="17">
        <v>2.9902367135884698E-2</v>
      </c>
      <c r="O78" s="17">
        <v>6.17006282169573E-2</v>
      </c>
      <c r="P78" s="17">
        <v>5.8289695910937397E-2</v>
      </c>
      <c r="Q78" s="17">
        <v>4.7636552749868097E-2</v>
      </c>
      <c r="R78" s="17"/>
      <c r="S78" s="17">
        <v>2.51095063892053E-2</v>
      </c>
      <c r="T78" s="17">
        <v>3.7297736379981801E-2</v>
      </c>
      <c r="U78" s="17">
        <v>0.10142611555877699</v>
      </c>
      <c r="V78" s="17">
        <v>2.66952267549731E-2</v>
      </c>
      <c r="W78" s="17">
        <v>4.3011686373476701E-2</v>
      </c>
      <c r="X78" s="17">
        <v>6.48773022961322E-2</v>
      </c>
      <c r="Y78" s="17">
        <v>3.3342167862856403E-2</v>
      </c>
      <c r="Z78" s="17">
        <v>2.96557902048026E-2</v>
      </c>
      <c r="AA78" s="17">
        <v>2.1063452575530401E-2</v>
      </c>
      <c r="AB78" s="17">
        <v>0.13029844256050399</v>
      </c>
      <c r="AC78" s="17">
        <v>5.36819985207483E-2</v>
      </c>
      <c r="AD78" s="17">
        <v>4.5220447691003397E-2</v>
      </c>
      <c r="AE78" s="17"/>
      <c r="AF78" s="17">
        <v>4.82136646423326E-2</v>
      </c>
      <c r="AG78" s="17">
        <v>5.8100327571639403E-2</v>
      </c>
      <c r="AH78" s="17">
        <v>4.7851709408969899E-2</v>
      </c>
      <c r="AI78" s="17"/>
      <c r="AJ78" s="17">
        <v>2.7260655482512899E-2</v>
      </c>
      <c r="AK78" s="17">
        <v>7.6781008530975803E-2</v>
      </c>
      <c r="AL78" s="17">
        <v>5.2858365048682403E-2</v>
      </c>
      <c r="AM78" s="17">
        <v>0.153811849445806</v>
      </c>
      <c r="AN78" s="17">
        <v>3.4325113710428297E-2</v>
      </c>
      <c r="AO78" s="17"/>
      <c r="AP78" s="17">
        <v>6.5873073517455194E-2</v>
      </c>
      <c r="AQ78" s="17">
        <v>4.0632781123084903E-2</v>
      </c>
      <c r="AR78" s="17">
        <v>6.3084245770075195E-2</v>
      </c>
      <c r="AS78" s="17"/>
      <c r="AT78" s="17">
        <v>3.1444811344665702E-2</v>
      </c>
      <c r="AU78" s="17">
        <v>2.87749866146002E-2</v>
      </c>
      <c r="AV78" s="17">
        <v>3.7501029292195502E-2</v>
      </c>
      <c r="AW78" s="17">
        <v>0.11772717465273</v>
      </c>
      <c r="AX78" s="17">
        <v>8.7511586012055206E-2</v>
      </c>
      <c r="AY78" s="17"/>
      <c r="AZ78" s="17">
        <v>3.9488697776107397E-2</v>
      </c>
      <c r="BA78" s="17">
        <v>6.5689197563674598E-2</v>
      </c>
      <c r="BB78" s="17">
        <v>6.0658104726012602E-2</v>
      </c>
      <c r="BC78" s="17">
        <v>2.68926223875708E-2</v>
      </c>
      <c r="BD78" s="17">
        <v>4.8599270465815997E-2</v>
      </c>
      <c r="BE78" s="17">
        <v>4.3857531327958603E-2</v>
      </c>
      <c r="BF78" s="17"/>
      <c r="BG78" s="17">
        <v>2.8014757568669599E-2</v>
      </c>
      <c r="BH78" s="17">
        <v>8.4909187220744198E-2</v>
      </c>
      <c r="BI78" s="17" t="s">
        <v>95</v>
      </c>
      <c r="BJ78" s="17">
        <v>5.4072081177623202E-2</v>
      </c>
      <c r="BK78" s="17">
        <v>4.02473862134268E-2</v>
      </c>
      <c r="BL78" s="17">
        <v>5.0765772406693402E-2</v>
      </c>
      <c r="BM78" s="17">
        <v>4.4397847973889501E-2</v>
      </c>
    </row>
    <row r="79" spans="2:65" x14ac:dyDescent="0.35">
      <c r="B79" t="s">
        <v>109</v>
      </c>
      <c r="C79" s="17">
        <v>4.8231990218257997E-2</v>
      </c>
      <c r="D79" s="17">
        <v>6.93502207877323E-2</v>
      </c>
      <c r="E79" s="17">
        <v>2.5837834687544699E-2</v>
      </c>
      <c r="F79" s="17"/>
      <c r="G79" s="17">
        <v>8.6920878144902999E-2</v>
      </c>
      <c r="H79" s="17">
        <v>6.1543961313435799E-2</v>
      </c>
      <c r="I79" s="17">
        <v>6.1903793082084997E-2</v>
      </c>
      <c r="J79" s="17">
        <v>1.86797443337368E-2</v>
      </c>
      <c r="K79" s="17">
        <v>5.2035787816310901E-2</v>
      </c>
      <c r="L79" s="17">
        <v>1.65598510699634E-2</v>
      </c>
      <c r="M79" s="17"/>
      <c r="N79" s="17">
        <v>5.45562846229335E-2</v>
      </c>
      <c r="O79" s="17">
        <v>4.7798770683799299E-2</v>
      </c>
      <c r="P79" s="17">
        <v>5.1523190461456501E-2</v>
      </c>
      <c r="Q79" s="17">
        <v>3.96155144818695E-2</v>
      </c>
      <c r="R79" s="17"/>
      <c r="S79" s="17">
        <v>6.20131846269696E-2</v>
      </c>
      <c r="T79" s="17">
        <v>3.2460087175662101E-2</v>
      </c>
      <c r="U79" s="17">
        <v>0.108725857217001</v>
      </c>
      <c r="V79" s="17">
        <v>3.2497560753776203E-2</v>
      </c>
      <c r="W79" s="17">
        <v>3.6951377198542398E-2</v>
      </c>
      <c r="X79" s="17">
        <v>5.4562988232241198E-2</v>
      </c>
      <c r="Y79" s="17">
        <v>4.7502961205299898E-2</v>
      </c>
      <c r="Z79" s="17">
        <v>8.7307028467124403E-2</v>
      </c>
      <c r="AA79" s="17">
        <v>3.0504725228323801E-2</v>
      </c>
      <c r="AB79" s="17">
        <v>4.3235727415980099E-2</v>
      </c>
      <c r="AC79" s="17">
        <v>2.9809047587186801E-2</v>
      </c>
      <c r="AD79" s="17">
        <v>0</v>
      </c>
      <c r="AE79" s="17"/>
      <c r="AF79" s="17">
        <v>4.1492604321186198E-2</v>
      </c>
      <c r="AG79" s="17">
        <v>6.4710808039009499E-2</v>
      </c>
      <c r="AH79" s="17">
        <v>4.0391298885419001E-2</v>
      </c>
      <c r="AI79" s="17"/>
      <c r="AJ79" s="17">
        <v>3.9958728847891298E-2</v>
      </c>
      <c r="AK79" s="17">
        <v>7.5221061757648602E-2</v>
      </c>
      <c r="AL79" s="17">
        <v>6.2022016131641197E-2</v>
      </c>
      <c r="AM79" s="17">
        <v>0</v>
      </c>
      <c r="AN79" s="17">
        <v>2.4714016072776599E-2</v>
      </c>
      <c r="AO79" s="17"/>
      <c r="AP79" s="17">
        <v>4.9368515451976999E-2</v>
      </c>
      <c r="AQ79" s="17">
        <v>5.6611614275800602E-2</v>
      </c>
      <c r="AR79" s="17">
        <v>5.6879763749263401E-2</v>
      </c>
      <c r="AS79" s="17"/>
      <c r="AT79" s="17">
        <v>6.1665798081139301E-3</v>
      </c>
      <c r="AU79" s="17">
        <v>7.0058587217810706E-2</v>
      </c>
      <c r="AV79" s="17">
        <v>4.9807859792709901E-2</v>
      </c>
      <c r="AW79" s="17">
        <v>8.6739056285734903E-2</v>
      </c>
      <c r="AX79" s="17">
        <v>0</v>
      </c>
      <c r="AY79" s="17"/>
      <c r="AZ79" s="17">
        <v>6.9587475747985905E-2</v>
      </c>
      <c r="BA79" s="17">
        <v>2.6181797904751301E-2</v>
      </c>
      <c r="BB79" s="17">
        <v>4.4709563764494697E-2</v>
      </c>
      <c r="BC79" s="17">
        <v>2.6916690398204601E-2</v>
      </c>
      <c r="BD79" s="17">
        <v>9.5457285651715795E-2</v>
      </c>
      <c r="BE79" s="17">
        <v>7.4636119310727694E-2</v>
      </c>
      <c r="BF79" s="17"/>
      <c r="BG79" s="17">
        <v>5.8489792196821003E-2</v>
      </c>
      <c r="BH79" s="17">
        <v>6.0801705141332103E-2</v>
      </c>
      <c r="BI79" s="17" t="s">
        <v>95</v>
      </c>
      <c r="BJ79" s="17">
        <v>7.3005926613501401E-2</v>
      </c>
      <c r="BK79" s="17">
        <v>1.44641671782509E-2</v>
      </c>
      <c r="BL79" s="17">
        <v>3.1367502370959102E-2</v>
      </c>
      <c r="BM79" s="17">
        <v>0</v>
      </c>
    </row>
    <row r="80" spans="2:65" x14ac:dyDescent="0.35">
      <c r="B80" t="s">
        <v>108</v>
      </c>
      <c r="C80" s="17">
        <v>4.5233290317034103E-2</v>
      </c>
      <c r="D80" s="17">
        <v>4.9743032616718301E-2</v>
      </c>
      <c r="E80" s="17">
        <v>4.0837227603533498E-2</v>
      </c>
      <c r="F80" s="17"/>
      <c r="G80" s="17">
        <v>0.12124133210197301</v>
      </c>
      <c r="H80" s="17">
        <v>5.1760279851006799E-2</v>
      </c>
      <c r="I80" s="17">
        <v>4.92227471571604E-2</v>
      </c>
      <c r="J80" s="17">
        <v>3.4123733454211401E-2</v>
      </c>
      <c r="K80" s="17">
        <v>1.07040573434542E-2</v>
      </c>
      <c r="L80" s="17">
        <v>5.62231720685177E-3</v>
      </c>
      <c r="M80" s="17"/>
      <c r="N80" s="17">
        <v>4.7670753913422001E-2</v>
      </c>
      <c r="O80" s="17">
        <v>4.8593266868611401E-2</v>
      </c>
      <c r="P80" s="17">
        <v>4.8378826220848298E-2</v>
      </c>
      <c r="Q80" s="17">
        <v>3.6912754042939297E-2</v>
      </c>
      <c r="R80" s="17"/>
      <c r="S80" s="17">
        <v>0.109947851693391</v>
      </c>
      <c r="T80" s="17">
        <v>7.3530141795119505E-2</v>
      </c>
      <c r="U80" s="17">
        <v>2.58687847600369E-2</v>
      </c>
      <c r="V80" s="17">
        <v>2.9143038410028799E-2</v>
      </c>
      <c r="W80" s="17">
        <v>0</v>
      </c>
      <c r="X80" s="17">
        <v>3.2746552586829299E-2</v>
      </c>
      <c r="Y80" s="17">
        <v>4.8237458178179198E-2</v>
      </c>
      <c r="Z80" s="17">
        <v>0</v>
      </c>
      <c r="AA80" s="17">
        <v>3.83071695098047E-2</v>
      </c>
      <c r="AB80" s="17">
        <v>3.6232532289699901E-2</v>
      </c>
      <c r="AC80" s="17">
        <v>2.2895694982687499E-2</v>
      </c>
      <c r="AD80" s="17">
        <v>0</v>
      </c>
      <c r="AE80" s="17"/>
      <c r="AF80" s="17">
        <v>2.7752740668997199E-2</v>
      </c>
      <c r="AG80" s="17">
        <v>4.4464354554854799E-2</v>
      </c>
      <c r="AH80" s="17">
        <v>4.9502486307088901E-2</v>
      </c>
      <c r="AI80" s="17"/>
      <c r="AJ80" s="17">
        <v>1.53384811003923E-2</v>
      </c>
      <c r="AK80" s="17">
        <v>6.9332157401682998E-2</v>
      </c>
      <c r="AL80" s="17">
        <v>4.8979631291323301E-2</v>
      </c>
      <c r="AM80" s="17">
        <v>0</v>
      </c>
      <c r="AN80" s="17">
        <v>7.0723876892574603E-2</v>
      </c>
      <c r="AO80" s="17"/>
      <c r="AP80" s="17">
        <v>1.8108099830832999E-2</v>
      </c>
      <c r="AQ80" s="17">
        <v>6.8440831769389102E-2</v>
      </c>
      <c r="AR80" s="17">
        <v>8.0935958671534705E-2</v>
      </c>
      <c r="AS80" s="17"/>
      <c r="AT80" s="17">
        <v>1.8115300204579798E-2</v>
      </c>
      <c r="AU80" s="17">
        <v>3.4239360060622802E-2</v>
      </c>
      <c r="AV80" s="17">
        <v>5.41938636353161E-2</v>
      </c>
      <c r="AW80" s="17">
        <v>5.5190190496534598E-2</v>
      </c>
      <c r="AX80" s="17">
        <v>0.157938937548804</v>
      </c>
      <c r="AY80" s="17"/>
      <c r="AZ80" s="17">
        <v>8.6531847141684701E-2</v>
      </c>
      <c r="BA80" s="17">
        <v>4.9269969102286398E-2</v>
      </c>
      <c r="BB80" s="17">
        <v>6.1893303106804097E-2</v>
      </c>
      <c r="BC80" s="17">
        <v>6.7470685964697097E-3</v>
      </c>
      <c r="BD80" s="17">
        <v>0</v>
      </c>
      <c r="BE80" s="17">
        <v>4.8274416887272402E-2</v>
      </c>
      <c r="BF80" s="17"/>
      <c r="BG80" s="17">
        <v>2.05587473330772E-2</v>
      </c>
      <c r="BH80" s="17">
        <v>1.9618098352070901E-2</v>
      </c>
      <c r="BI80" s="17" t="s">
        <v>95</v>
      </c>
      <c r="BJ80" s="17">
        <v>5.9582670614214697E-2</v>
      </c>
      <c r="BK80" s="17">
        <v>0.100014703833312</v>
      </c>
      <c r="BL80" s="17">
        <v>8.7209391746463999E-2</v>
      </c>
      <c r="BM80" s="17">
        <v>4.0490042710982298E-2</v>
      </c>
    </row>
    <row r="81" spans="2:65" x14ac:dyDescent="0.35">
      <c r="B81" t="s">
        <v>113</v>
      </c>
      <c r="C81" s="17">
        <v>3.6563725551551497E-2</v>
      </c>
      <c r="D81" s="17">
        <v>4.47568817653533E-2</v>
      </c>
      <c r="E81" s="17">
        <v>2.8072880245695101E-2</v>
      </c>
      <c r="F81" s="17"/>
      <c r="G81" s="17">
        <v>8.3567841310454499E-2</v>
      </c>
      <c r="H81" s="17">
        <v>4.3394771677291798E-2</v>
      </c>
      <c r="I81" s="17">
        <v>2.2330934565396698E-2</v>
      </c>
      <c r="J81" s="17">
        <v>3.0610322165397202E-2</v>
      </c>
      <c r="K81" s="17">
        <v>2.2365381569780299E-2</v>
      </c>
      <c r="L81" s="17">
        <v>1.7608287676909699E-2</v>
      </c>
      <c r="M81" s="17"/>
      <c r="N81" s="17">
        <v>4.6033639696350298E-2</v>
      </c>
      <c r="O81" s="17">
        <v>3.87121418446515E-2</v>
      </c>
      <c r="P81" s="17">
        <v>3.9088421489647099E-2</v>
      </c>
      <c r="Q81" s="17">
        <v>2.2167827243544599E-2</v>
      </c>
      <c r="R81" s="17"/>
      <c r="S81" s="17">
        <v>5.77147484773936E-2</v>
      </c>
      <c r="T81" s="17">
        <v>2.8521432772019899E-2</v>
      </c>
      <c r="U81" s="17">
        <v>3.1186653301600298E-2</v>
      </c>
      <c r="V81" s="17">
        <v>2.7381707291265399E-2</v>
      </c>
      <c r="W81" s="17">
        <v>6.18873051932591E-2</v>
      </c>
      <c r="X81" s="17">
        <v>5.2263786944078801E-2</v>
      </c>
      <c r="Y81" s="17">
        <v>3.3203223648329901E-2</v>
      </c>
      <c r="Z81" s="17">
        <v>2.96557902048026E-2</v>
      </c>
      <c r="AA81" s="17">
        <v>2.81122072293352E-2</v>
      </c>
      <c r="AB81" s="17">
        <v>1.92078878070014E-2</v>
      </c>
      <c r="AC81" s="17">
        <v>2.4605434102483E-2</v>
      </c>
      <c r="AD81" s="17">
        <v>0</v>
      </c>
      <c r="AE81" s="17"/>
      <c r="AF81" s="17">
        <v>5.41313811085955E-2</v>
      </c>
      <c r="AG81" s="17">
        <v>3.05994145892486E-2</v>
      </c>
      <c r="AH81" s="17">
        <v>3.0694767008753499E-2</v>
      </c>
      <c r="AI81" s="17"/>
      <c r="AJ81" s="17">
        <v>4.0973934131426103E-2</v>
      </c>
      <c r="AK81" s="17">
        <v>5.3824312340910799E-2</v>
      </c>
      <c r="AL81" s="17">
        <v>1.52390466030083E-2</v>
      </c>
      <c r="AM81" s="17">
        <v>0</v>
      </c>
      <c r="AN81" s="17">
        <v>2.79605527818696E-2</v>
      </c>
      <c r="AO81" s="17"/>
      <c r="AP81" s="17">
        <v>4.6488149021825603E-2</v>
      </c>
      <c r="AQ81" s="17">
        <v>5.5656545873385699E-2</v>
      </c>
      <c r="AR81" s="17">
        <v>1.4230160915360701E-2</v>
      </c>
      <c r="AS81" s="17"/>
      <c r="AT81" s="17">
        <v>2.1974782967394101E-2</v>
      </c>
      <c r="AU81" s="17">
        <v>1.8915354233663102E-2</v>
      </c>
      <c r="AV81" s="17">
        <v>5.8764802392022697E-2</v>
      </c>
      <c r="AW81" s="17">
        <v>4.8149162207405803E-2</v>
      </c>
      <c r="AX81" s="17">
        <v>0</v>
      </c>
      <c r="AY81" s="17"/>
      <c r="AZ81" s="17">
        <v>6.9798108609191001E-2</v>
      </c>
      <c r="BA81" s="17">
        <v>3.4039189763935197E-2</v>
      </c>
      <c r="BB81" s="17">
        <v>3.09458785518812E-2</v>
      </c>
      <c r="BC81" s="17">
        <v>2.7117752263384001E-2</v>
      </c>
      <c r="BD81" s="17">
        <v>0</v>
      </c>
      <c r="BE81" s="17">
        <v>3.10980688657733E-2</v>
      </c>
      <c r="BF81" s="17"/>
      <c r="BG81" s="17">
        <v>4.5722068159343397E-2</v>
      </c>
      <c r="BH81" s="17">
        <v>3.69062866178431E-2</v>
      </c>
      <c r="BI81" s="17" t="s">
        <v>95</v>
      </c>
      <c r="BJ81" s="17">
        <v>2.7709582095657E-2</v>
      </c>
      <c r="BK81" s="17">
        <v>4.3675760832903199E-2</v>
      </c>
      <c r="BL81" s="17">
        <v>2.75864807450803E-2</v>
      </c>
      <c r="BM81" s="17">
        <v>0</v>
      </c>
    </row>
    <row r="82" spans="2:65" x14ac:dyDescent="0.35">
      <c r="B82" t="s">
        <v>111</v>
      </c>
      <c r="C82" s="17">
        <v>3.12402579048865E-2</v>
      </c>
      <c r="D82" s="17">
        <v>3.7662377744236399E-2</v>
      </c>
      <c r="E82" s="17">
        <v>2.4613318370682001E-2</v>
      </c>
      <c r="F82" s="17"/>
      <c r="G82" s="17">
        <v>3.8718156351376203E-2</v>
      </c>
      <c r="H82" s="17">
        <v>3.2904254108760099E-2</v>
      </c>
      <c r="I82" s="17">
        <v>2.6524295946498699E-2</v>
      </c>
      <c r="J82" s="17">
        <v>2.9259540095681699E-2</v>
      </c>
      <c r="K82" s="17">
        <v>1.9955958836709399E-2</v>
      </c>
      <c r="L82" s="17">
        <v>3.5878815977078697E-2</v>
      </c>
      <c r="M82" s="17"/>
      <c r="N82" s="17">
        <v>2.6884186234924699E-2</v>
      </c>
      <c r="O82" s="17">
        <v>3.9495526414821999E-2</v>
      </c>
      <c r="P82" s="17">
        <v>1.9425279825844698E-2</v>
      </c>
      <c r="Q82" s="17">
        <v>3.7642331811199699E-2</v>
      </c>
      <c r="R82" s="17"/>
      <c r="S82" s="17">
        <v>7.0227612897149794E-2</v>
      </c>
      <c r="T82" s="17">
        <v>0</v>
      </c>
      <c r="U82" s="17">
        <v>3.1852469358452297E-2</v>
      </c>
      <c r="V82" s="17">
        <v>4.03551747542161E-2</v>
      </c>
      <c r="W82" s="17">
        <v>3.5634344034241199E-2</v>
      </c>
      <c r="X82" s="17">
        <v>5.0756075452435899E-2</v>
      </c>
      <c r="Y82" s="17">
        <v>2.8706991918115099E-2</v>
      </c>
      <c r="Z82" s="17">
        <v>0</v>
      </c>
      <c r="AA82" s="17">
        <v>9.6489249514336902E-3</v>
      </c>
      <c r="AB82" s="17">
        <v>1.97495261939734E-2</v>
      </c>
      <c r="AC82" s="17">
        <v>2.4605434102483E-2</v>
      </c>
      <c r="AD82" s="17">
        <v>0</v>
      </c>
      <c r="AE82" s="17"/>
      <c r="AF82" s="17">
        <v>2.7337341043310301E-2</v>
      </c>
      <c r="AG82" s="17">
        <v>4.6921505633957701E-2</v>
      </c>
      <c r="AH82" s="17">
        <v>2.0190352067468699E-2</v>
      </c>
      <c r="AI82" s="17"/>
      <c r="AJ82" s="17">
        <v>2.69992337353668E-2</v>
      </c>
      <c r="AK82" s="17">
        <v>3.8664267964097401E-2</v>
      </c>
      <c r="AL82" s="17">
        <v>9.9232617575093801E-2</v>
      </c>
      <c r="AM82" s="17">
        <v>0</v>
      </c>
      <c r="AN82" s="17">
        <v>1.7038973016541299E-2</v>
      </c>
      <c r="AO82" s="17"/>
      <c r="AP82" s="17">
        <v>4.0163554503726898E-2</v>
      </c>
      <c r="AQ82" s="17">
        <v>3.1286760335152902E-2</v>
      </c>
      <c r="AR82" s="17">
        <v>5.6458034378119297E-2</v>
      </c>
      <c r="AS82" s="17"/>
      <c r="AT82" s="17">
        <v>3.4589788387330497E-2</v>
      </c>
      <c r="AU82" s="17">
        <v>2.4736687035087499E-2</v>
      </c>
      <c r="AV82" s="17">
        <v>2.3262536665675598E-2</v>
      </c>
      <c r="AW82" s="17">
        <v>4.5712887404078299E-2</v>
      </c>
      <c r="AX82" s="17">
        <v>0</v>
      </c>
      <c r="AY82" s="17"/>
      <c r="AZ82" s="17">
        <v>4.8249660439654299E-2</v>
      </c>
      <c r="BA82" s="17">
        <v>3.0047453924263001E-2</v>
      </c>
      <c r="BB82" s="17">
        <v>5.9065291675279401E-2</v>
      </c>
      <c r="BC82" s="17">
        <v>1.7472194628217599E-2</v>
      </c>
      <c r="BD82" s="17">
        <v>9.0257792677404403E-3</v>
      </c>
      <c r="BE82" s="17">
        <v>0</v>
      </c>
      <c r="BF82" s="17"/>
      <c r="BG82" s="17">
        <v>5.1849696126091097E-2</v>
      </c>
      <c r="BH82" s="17">
        <v>9.2201595148556394E-3</v>
      </c>
      <c r="BI82" s="17" t="s">
        <v>95</v>
      </c>
      <c r="BJ82" s="17">
        <v>0</v>
      </c>
      <c r="BK82" s="17">
        <v>3.0220277890189402E-2</v>
      </c>
      <c r="BL82" s="17">
        <v>2.9860542675673899E-2</v>
      </c>
      <c r="BM82" s="17">
        <v>5.6186775567790899E-2</v>
      </c>
    </row>
    <row r="83" spans="2:65" x14ac:dyDescent="0.35">
      <c r="B83" t="s">
        <v>114</v>
      </c>
      <c r="C83" s="17">
        <v>2.4508822770069799E-2</v>
      </c>
      <c r="D83" s="17">
        <v>2.2357083308163699E-2</v>
      </c>
      <c r="E83" s="17">
        <v>2.71158063889856E-2</v>
      </c>
      <c r="F83" s="17"/>
      <c r="G83" s="17">
        <v>0</v>
      </c>
      <c r="H83" s="17">
        <v>2.51259223346432E-2</v>
      </c>
      <c r="I83" s="17">
        <v>6.1187507882801702E-2</v>
      </c>
      <c r="J83" s="17">
        <v>3.3769537461964198E-2</v>
      </c>
      <c r="K83" s="17">
        <v>9.4374840508771596E-3</v>
      </c>
      <c r="L83" s="17">
        <v>1.6669008981923202E-2</v>
      </c>
      <c r="M83" s="17"/>
      <c r="N83" s="17">
        <v>1.20198914668156E-2</v>
      </c>
      <c r="O83" s="17">
        <v>3.3423555651113997E-2</v>
      </c>
      <c r="P83" s="17">
        <v>1.41266753186206E-2</v>
      </c>
      <c r="Q83" s="17">
        <v>3.78851306365292E-2</v>
      </c>
      <c r="R83" s="17"/>
      <c r="S83" s="17">
        <v>2.68053267476565E-2</v>
      </c>
      <c r="T83" s="17">
        <v>3.1834869497958003E-2</v>
      </c>
      <c r="U83" s="17">
        <v>1.37265172420842E-2</v>
      </c>
      <c r="V83" s="17">
        <v>2.44160522458674E-2</v>
      </c>
      <c r="W83" s="17">
        <v>0</v>
      </c>
      <c r="X83" s="17">
        <v>9.7749249213887404E-3</v>
      </c>
      <c r="Y83" s="17">
        <v>2.9858903764098901E-2</v>
      </c>
      <c r="Z83" s="17">
        <v>0</v>
      </c>
      <c r="AA83" s="17">
        <v>4.9348565659876803E-2</v>
      </c>
      <c r="AB83" s="17">
        <v>2.3230681815702699E-2</v>
      </c>
      <c r="AC83" s="17">
        <v>2.3736669957344001E-2</v>
      </c>
      <c r="AD83" s="17">
        <v>4.88644570446259E-2</v>
      </c>
      <c r="AE83" s="17"/>
      <c r="AF83" s="17">
        <v>2.40926125108815E-2</v>
      </c>
      <c r="AG83" s="17">
        <v>2.2404535856633701E-2</v>
      </c>
      <c r="AH83" s="17">
        <v>4.6808704638784997E-2</v>
      </c>
      <c r="AI83" s="17"/>
      <c r="AJ83" s="17">
        <v>2.2201579016527601E-2</v>
      </c>
      <c r="AK83" s="17">
        <v>2.1048087741618898E-2</v>
      </c>
      <c r="AL83" s="17">
        <v>1.70932521252922E-2</v>
      </c>
      <c r="AM83" s="17">
        <v>7.8965260041883603E-2</v>
      </c>
      <c r="AN83" s="17">
        <v>4.7442297373616903E-2</v>
      </c>
      <c r="AO83" s="17"/>
      <c r="AP83" s="17">
        <v>2.4421216121608299E-2</v>
      </c>
      <c r="AQ83" s="17">
        <v>1.7957632125430799E-2</v>
      </c>
      <c r="AR83" s="17">
        <v>1.59616106339436E-2</v>
      </c>
      <c r="AS83" s="17"/>
      <c r="AT83" s="17">
        <v>4.4773469256470202E-2</v>
      </c>
      <c r="AU83" s="17">
        <v>3.7757497779331801E-2</v>
      </c>
      <c r="AV83" s="17">
        <v>1.47563381780382E-2</v>
      </c>
      <c r="AW83" s="17">
        <v>0</v>
      </c>
      <c r="AX83" s="17">
        <v>0</v>
      </c>
      <c r="AY83" s="17"/>
      <c r="AZ83" s="17">
        <v>1.08711353600792E-2</v>
      </c>
      <c r="BA83" s="17">
        <v>2.6353862546792201E-2</v>
      </c>
      <c r="BB83" s="17">
        <v>3.4985426496547102E-2</v>
      </c>
      <c r="BC83" s="17">
        <v>5.10293537778789E-2</v>
      </c>
      <c r="BD83" s="17">
        <v>0</v>
      </c>
      <c r="BE83" s="17">
        <v>0</v>
      </c>
      <c r="BF83" s="17"/>
      <c r="BG83" s="17">
        <v>2.74283665218224E-2</v>
      </c>
      <c r="BH83" s="17">
        <v>1.4299501193386899E-2</v>
      </c>
      <c r="BI83" s="17" t="s">
        <v>95</v>
      </c>
      <c r="BJ83" s="17">
        <v>1.9765603554431702E-2</v>
      </c>
      <c r="BK83" s="17">
        <v>5.7071683330044601E-2</v>
      </c>
      <c r="BL83" s="17">
        <v>1.5859100695823299E-2</v>
      </c>
      <c r="BM83" s="17">
        <v>0</v>
      </c>
    </row>
    <row r="84" spans="2:65" x14ac:dyDescent="0.35">
      <c r="B84" t="s">
        <v>112</v>
      </c>
      <c r="C84" s="17">
        <v>2.4073306724894099E-2</v>
      </c>
      <c r="D84" s="17">
        <v>2.3249583724985302E-2</v>
      </c>
      <c r="E84" s="17">
        <v>2.5233696364465201E-2</v>
      </c>
      <c r="F84" s="17"/>
      <c r="G84" s="17">
        <v>4.26599747708842E-2</v>
      </c>
      <c r="H84" s="17">
        <v>2.8560759946506899E-2</v>
      </c>
      <c r="I84" s="17">
        <v>7.1850347839268703E-3</v>
      </c>
      <c r="J84" s="17">
        <v>3.07099761464244E-2</v>
      </c>
      <c r="K84" s="17">
        <v>1.73546049989005E-2</v>
      </c>
      <c r="L84" s="17">
        <v>1.7306125752731001E-2</v>
      </c>
      <c r="M84" s="17"/>
      <c r="N84" s="17">
        <v>2.11159863958379E-2</v>
      </c>
      <c r="O84" s="17">
        <v>2.5471179765679499E-2</v>
      </c>
      <c r="P84" s="17">
        <v>2.6467638207923101E-2</v>
      </c>
      <c r="Q84" s="17">
        <v>2.4161278006916101E-2</v>
      </c>
      <c r="R84" s="17"/>
      <c r="S84" s="17">
        <v>1.82799079192555E-2</v>
      </c>
      <c r="T84" s="17">
        <v>1.5914606084440001E-2</v>
      </c>
      <c r="U84" s="17">
        <v>2.8623472390896101E-2</v>
      </c>
      <c r="V84" s="17">
        <v>3.4038770413547803E-2</v>
      </c>
      <c r="W84" s="17">
        <v>1.6681399744056E-2</v>
      </c>
      <c r="X84" s="17">
        <v>3.3272508778822103E-2</v>
      </c>
      <c r="Y84" s="17">
        <v>1.8230800186571701E-2</v>
      </c>
      <c r="Z84" s="17">
        <v>8.8021592722035094E-2</v>
      </c>
      <c r="AA84" s="17">
        <v>9.5130044657454008E-3</v>
      </c>
      <c r="AB84" s="17">
        <v>0</v>
      </c>
      <c r="AC84" s="17">
        <v>7.0679326779762602E-2</v>
      </c>
      <c r="AD84" s="17">
        <v>0</v>
      </c>
      <c r="AE84" s="17"/>
      <c r="AF84" s="17">
        <v>3.18694664471788E-2</v>
      </c>
      <c r="AG84" s="17">
        <v>2.3050992171803199E-2</v>
      </c>
      <c r="AH84" s="17">
        <v>9.3879686872934496E-3</v>
      </c>
      <c r="AI84" s="17"/>
      <c r="AJ84" s="17">
        <v>1.7758792371009201E-2</v>
      </c>
      <c r="AK84" s="17">
        <v>6.3768874813158197E-2</v>
      </c>
      <c r="AL84" s="17">
        <v>0</v>
      </c>
      <c r="AM84" s="17">
        <v>0</v>
      </c>
      <c r="AN84" s="17">
        <v>0</v>
      </c>
      <c r="AO84" s="17"/>
      <c r="AP84" s="17">
        <v>4.1366785588751703E-2</v>
      </c>
      <c r="AQ84" s="17">
        <v>4.2536764924523601E-2</v>
      </c>
      <c r="AR84" s="17">
        <v>1.30080520907658E-2</v>
      </c>
      <c r="AS84" s="17"/>
      <c r="AT84" s="17">
        <v>5.2007049500312702E-3</v>
      </c>
      <c r="AU84" s="17">
        <v>1.2117435444152501E-2</v>
      </c>
      <c r="AV84" s="17">
        <v>2.9531235463317498E-2</v>
      </c>
      <c r="AW84" s="17">
        <v>3.1197880946594099E-2</v>
      </c>
      <c r="AX84" s="17">
        <v>0</v>
      </c>
      <c r="AY84" s="17"/>
      <c r="AZ84" s="17">
        <v>3.7116354304559597E-2</v>
      </c>
      <c r="BA84" s="17">
        <v>1.46902379132766E-2</v>
      </c>
      <c r="BB84" s="17">
        <v>3.3004570311001701E-2</v>
      </c>
      <c r="BC84" s="17">
        <v>2.1197346480910099E-2</v>
      </c>
      <c r="BD84" s="17">
        <v>1.6843613850592801E-2</v>
      </c>
      <c r="BE84" s="17">
        <v>3.0326373250980001E-2</v>
      </c>
      <c r="BF84" s="17"/>
      <c r="BG84" s="17">
        <v>1.9842214620281101E-2</v>
      </c>
      <c r="BH84" s="17">
        <v>2.9208523651150599E-2</v>
      </c>
      <c r="BI84" s="17" t="s">
        <v>95</v>
      </c>
      <c r="BJ84" s="17">
        <v>4.3040981708929303E-2</v>
      </c>
      <c r="BK84" s="17">
        <v>2.6659966462751601E-2</v>
      </c>
      <c r="BL84" s="17">
        <v>2.37562343770252E-2</v>
      </c>
      <c r="BM84" s="17">
        <v>0</v>
      </c>
    </row>
    <row r="85" spans="2:65" x14ac:dyDescent="0.35">
      <c r="B85" t="s">
        <v>115</v>
      </c>
      <c r="C85" s="17">
        <v>3.6587426707492099E-2</v>
      </c>
      <c r="D85" s="17">
        <v>3.2041554216821498E-2</v>
      </c>
      <c r="E85" s="17">
        <v>3.9119837784595199E-2</v>
      </c>
      <c r="F85" s="17"/>
      <c r="G85" s="17">
        <v>5.9846957781394698E-2</v>
      </c>
      <c r="H85" s="17">
        <v>1.1632192553782899E-2</v>
      </c>
      <c r="I85" s="17">
        <v>4.0907312931561801E-2</v>
      </c>
      <c r="J85" s="17">
        <v>5.13607909710877E-2</v>
      </c>
      <c r="K85" s="17">
        <v>4.6883564876168397E-2</v>
      </c>
      <c r="L85" s="17">
        <v>1.8299349481763202E-2</v>
      </c>
      <c r="M85" s="17"/>
      <c r="N85" s="17">
        <v>3.2945519633178801E-2</v>
      </c>
      <c r="O85" s="17">
        <v>4.6837821587040203E-2</v>
      </c>
      <c r="P85" s="17">
        <v>3.7380957501472502E-2</v>
      </c>
      <c r="Q85" s="17">
        <v>2.9441873819230999E-2</v>
      </c>
      <c r="R85" s="17"/>
      <c r="S85" s="17">
        <v>1.74006799447151E-2</v>
      </c>
      <c r="T85" s="17">
        <v>9.2356375782423505E-2</v>
      </c>
      <c r="U85" s="17">
        <v>2.8312429165639301E-2</v>
      </c>
      <c r="V85" s="17">
        <v>6.1414996278215402E-2</v>
      </c>
      <c r="W85" s="17">
        <v>3.4798248020354201E-2</v>
      </c>
      <c r="X85" s="17">
        <v>3.35340222902469E-2</v>
      </c>
      <c r="Y85" s="17">
        <v>3.8101221670517701E-2</v>
      </c>
      <c r="Z85" s="17">
        <v>2.26069958284741E-2</v>
      </c>
      <c r="AA85" s="17">
        <v>1.55507668747821E-2</v>
      </c>
      <c r="AB85" s="17">
        <v>3.83610995175694E-2</v>
      </c>
      <c r="AC85" s="17">
        <v>0</v>
      </c>
      <c r="AD85" s="17">
        <v>3.5547377293355303E-2</v>
      </c>
      <c r="AE85" s="17"/>
      <c r="AF85" s="17">
        <v>2.7529800975957801E-2</v>
      </c>
      <c r="AG85" s="17">
        <v>3.1942921233915601E-2</v>
      </c>
      <c r="AH85" s="17">
        <v>6.73878658355931E-2</v>
      </c>
      <c r="AI85" s="17"/>
      <c r="AJ85" s="17">
        <v>4.2455709257226602E-2</v>
      </c>
      <c r="AK85" s="17">
        <v>1.70242658660292E-2</v>
      </c>
      <c r="AL85" s="17">
        <v>4.47570760680472E-2</v>
      </c>
      <c r="AM85" s="17">
        <v>0</v>
      </c>
      <c r="AN85" s="17">
        <v>7.1695178305152402E-2</v>
      </c>
      <c r="AO85" s="17"/>
      <c r="AP85" s="17">
        <v>3.54738371680808E-2</v>
      </c>
      <c r="AQ85" s="17">
        <v>2.8059275684965201E-2</v>
      </c>
      <c r="AR85" s="17">
        <v>3.0682700789640398E-2</v>
      </c>
      <c r="AS85" s="17"/>
      <c r="AT85" s="17">
        <v>2.70157354781261E-2</v>
      </c>
      <c r="AU85" s="17">
        <v>4.6575046320417701E-2</v>
      </c>
      <c r="AV85" s="17">
        <v>3.6749217314686403E-2</v>
      </c>
      <c r="AW85" s="17">
        <v>3.2005665053461599E-2</v>
      </c>
      <c r="AX85" s="17">
        <v>0.31006505705300502</v>
      </c>
      <c r="AY85" s="17"/>
      <c r="AZ85" s="17">
        <v>2.55130206583849E-2</v>
      </c>
      <c r="BA85" s="17">
        <v>4.4108822882589903E-2</v>
      </c>
      <c r="BB85" s="17">
        <v>2.32558761738226E-2</v>
      </c>
      <c r="BC85" s="17">
        <v>2.7359599871955301E-2</v>
      </c>
      <c r="BD85" s="17">
        <v>8.2739502830693798E-2</v>
      </c>
      <c r="BE85" s="17">
        <v>0</v>
      </c>
      <c r="BF85" s="17"/>
      <c r="BG85" s="17">
        <v>2.4991166797995901E-2</v>
      </c>
      <c r="BH85" s="17">
        <v>6.07417061079727E-2</v>
      </c>
      <c r="BI85" s="17" t="s">
        <v>95</v>
      </c>
      <c r="BJ85" s="17">
        <v>1.6417935962877599E-2</v>
      </c>
      <c r="BK85" s="17">
        <v>1.5863776065760699E-2</v>
      </c>
      <c r="BL85" s="17">
        <v>4.4702141768076298E-2</v>
      </c>
      <c r="BM85" s="17">
        <v>6.8447250970992302E-2</v>
      </c>
    </row>
    <row r="86" spans="2:65" x14ac:dyDescent="0.35">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row>
    <row r="87" spans="2:65" x14ac:dyDescent="0.35">
      <c r="B87" s="6" t="s">
        <v>119</v>
      </c>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row>
    <row r="88" spans="2:65" x14ac:dyDescent="0.35">
      <c r="B88" s="26" t="s">
        <v>97</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row>
    <row r="89" spans="2:65" x14ac:dyDescent="0.35">
      <c r="B89" t="s">
        <v>102</v>
      </c>
      <c r="C89" s="17">
        <v>0.28403741010122102</v>
      </c>
      <c r="D89" s="17">
        <v>0.26381020569841501</v>
      </c>
      <c r="E89" s="17">
        <v>0.302716046471671</v>
      </c>
      <c r="F89" s="17"/>
      <c r="G89" s="17">
        <v>0.21243500589486899</v>
      </c>
      <c r="H89" s="17">
        <v>0.26533531880564398</v>
      </c>
      <c r="I89" s="17">
        <v>0.38549994353381201</v>
      </c>
      <c r="J89" s="17">
        <v>0.29304948794062202</v>
      </c>
      <c r="K89" s="17">
        <v>0.26850396004343002</v>
      </c>
      <c r="L89" s="17">
        <v>0.25831912635673598</v>
      </c>
      <c r="M89" s="17"/>
      <c r="N89" s="17">
        <v>0.30830090241962999</v>
      </c>
      <c r="O89" s="17">
        <v>0.33031064909413399</v>
      </c>
      <c r="P89" s="17">
        <v>0.224986970558507</v>
      </c>
      <c r="Q89" s="17">
        <v>0.27109953991029401</v>
      </c>
      <c r="R89" s="17"/>
      <c r="S89" s="17">
        <v>0.26038095503137498</v>
      </c>
      <c r="T89" s="17">
        <v>0.22242587357803201</v>
      </c>
      <c r="U89" s="17">
        <v>0.33399915019027099</v>
      </c>
      <c r="V89" s="17">
        <v>0.25372830234509702</v>
      </c>
      <c r="W89" s="17">
        <v>0.352384235839312</v>
      </c>
      <c r="X89" s="17">
        <v>0.346848545913366</v>
      </c>
      <c r="Y89" s="17">
        <v>0.28108498444812102</v>
      </c>
      <c r="Z89" s="17">
        <v>0.16261131648175201</v>
      </c>
      <c r="AA89" s="17">
        <v>0.31786661171532599</v>
      </c>
      <c r="AB89" s="17">
        <v>0.36837957584516701</v>
      </c>
      <c r="AC89" s="17">
        <v>4.8084050809901802E-2</v>
      </c>
      <c r="AD89" s="17">
        <v>0.383721540450917</v>
      </c>
      <c r="AE89" s="17"/>
      <c r="AF89" s="17">
        <v>0.28537824600842798</v>
      </c>
      <c r="AG89" s="17">
        <v>0.327124470690623</v>
      </c>
      <c r="AH89" s="17">
        <v>0.20851906708340601</v>
      </c>
      <c r="AI89" s="17"/>
      <c r="AJ89" s="17">
        <v>0.28023752255283602</v>
      </c>
      <c r="AK89" s="17">
        <v>0.28223044430320499</v>
      </c>
      <c r="AL89" s="17">
        <v>0.377994366635308</v>
      </c>
      <c r="AM89" s="17">
        <v>0.34474685533202798</v>
      </c>
      <c r="AN89" s="17">
        <v>0.193954290614227</v>
      </c>
      <c r="AO89" s="17"/>
      <c r="AP89" s="17">
        <v>0.27108918402904503</v>
      </c>
      <c r="AQ89" s="17">
        <v>0.29879143185388102</v>
      </c>
      <c r="AR89" s="17">
        <v>0.31876342644716499</v>
      </c>
      <c r="AS89" s="17"/>
      <c r="AT89" s="17">
        <v>0.24937940250392601</v>
      </c>
      <c r="AU89" s="17">
        <v>0.25384968926446499</v>
      </c>
      <c r="AV89" s="17">
        <v>0.28990059386094502</v>
      </c>
      <c r="AW89" s="17">
        <v>0.40447221348274798</v>
      </c>
      <c r="AX89" s="17">
        <v>0.34238024050631399</v>
      </c>
      <c r="AY89" s="17"/>
      <c r="AZ89" s="17">
        <v>0.26564735674857298</v>
      </c>
      <c r="BA89" s="17">
        <v>0.30411851815963498</v>
      </c>
      <c r="BB89" s="17">
        <v>0.3286085017516</v>
      </c>
      <c r="BC89" s="17">
        <v>0.25989439651549701</v>
      </c>
      <c r="BD89" s="17">
        <v>0.29505433110184398</v>
      </c>
      <c r="BE89" s="17">
        <v>0.21193431399930199</v>
      </c>
      <c r="BF89" s="17"/>
      <c r="BG89" s="17">
        <v>0.28991065979136499</v>
      </c>
      <c r="BH89" s="17">
        <v>0.332930064202269</v>
      </c>
      <c r="BI89" s="17" t="s">
        <v>95</v>
      </c>
      <c r="BJ89" s="17">
        <v>0.23408130726504001</v>
      </c>
      <c r="BK89" s="17">
        <v>0.24015482131767499</v>
      </c>
      <c r="BL89" s="17">
        <v>0.26763615435577798</v>
      </c>
      <c r="BM89" s="17">
        <v>0.27839715742381699</v>
      </c>
    </row>
    <row r="90" spans="2:65" x14ac:dyDescent="0.35">
      <c r="B90" t="s">
        <v>101</v>
      </c>
      <c r="C90" s="17">
        <v>0.27675844331805299</v>
      </c>
      <c r="D90" s="17">
        <v>0.24962121835318099</v>
      </c>
      <c r="E90" s="17">
        <v>0.30479833599510198</v>
      </c>
      <c r="F90" s="17"/>
      <c r="G90" s="17">
        <v>0.25423631114135697</v>
      </c>
      <c r="H90" s="17">
        <v>0.390890455180331</v>
      </c>
      <c r="I90" s="17">
        <v>0.381052782968757</v>
      </c>
      <c r="J90" s="17">
        <v>0.35271979232733103</v>
      </c>
      <c r="K90" s="17">
        <v>0.17001930255919101</v>
      </c>
      <c r="L90" s="17">
        <v>0.105500701615412</v>
      </c>
      <c r="M90" s="17"/>
      <c r="N90" s="17">
        <v>0.23417344251889499</v>
      </c>
      <c r="O90" s="17">
        <v>0.31468719832589398</v>
      </c>
      <c r="P90" s="17">
        <v>0.26771237302802697</v>
      </c>
      <c r="Q90" s="17">
        <v>0.28916973109391397</v>
      </c>
      <c r="R90" s="17"/>
      <c r="S90" s="17">
        <v>0.26062416676054001</v>
      </c>
      <c r="T90" s="17">
        <v>0.28002769231351998</v>
      </c>
      <c r="U90" s="17">
        <v>0.29450945682808499</v>
      </c>
      <c r="V90" s="17">
        <v>0.14871065337474099</v>
      </c>
      <c r="W90" s="17">
        <v>0.36156406961583898</v>
      </c>
      <c r="X90" s="17">
        <v>0.27967400186828401</v>
      </c>
      <c r="Y90" s="17">
        <v>0.284638976337454</v>
      </c>
      <c r="Z90" s="17">
        <v>0.19494843152039301</v>
      </c>
      <c r="AA90" s="17">
        <v>0.29863998605872499</v>
      </c>
      <c r="AB90" s="17">
        <v>0.26667363086433599</v>
      </c>
      <c r="AC90" s="17">
        <v>0.27072606774077101</v>
      </c>
      <c r="AD90" s="17">
        <v>0.487343718728172</v>
      </c>
      <c r="AE90" s="17"/>
      <c r="AF90" s="17">
        <v>0.24020812920887299</v>
      </c>
      <c r="AG90" s="17">
        <v>0.26197936762774798</v>
      </c>
      <c r="AH90" s="17">
        <v>0.40994757508982299</v>
      </c>
      <c r="AI90" s="17"/>
      <c r="AJ90" s="17">
        <v>0.21751864241691399</v>
      </c>
      <c r="AK90" s="17">
        <v>0.27495623547661202</v>
      </c>
      <c r="AL90" s="17">
        <v>0.225835494053547</v>
      </c>
      <c r="AM90" s="17">
        <v>0.114111105740224</v>
      </c>
      <c r="AN90" s="17">
        <v>0.348185514208811</v>
      </c>
      <c r="AO90" s="17"/>
      <c r="AP90" s="17">
        <v>0.202640913570557</v>
      </c>
      <c r="AQ90" s="17">
        <v>0.28193534492434003</v>
      </c>
      <c r="AR90" s="17">
        <v>0.25453258739208601</v>
      </c>
      <c r="AS90" s="17"/>
      <c r="AT90" s="17">
        <v>0.256790607516101</v>
      </c>
      <c r="AU90" s="17">
        <v>0.290156099309202</v>
      </c>
      <c r="AV90" s="17">
        <v>0.26541616048643701</v>
      </c>
      <c r="AW90" s="17">
        <v>0.33455457683448298</v>
      </c>
      <c r="AX90" s="17">
        <v>0.12951181243909399</v>
      </c>
      <c r="AY90" s="17"/>
      <c r="AZ90" s="17">
        <v>0.291793001704377</v>
      </c>
      <c r="BA90" s="17">
        <v>0.26050204169027902</v>
      </c>
      <c r="BB90" s="17">
        <v>0.272651788625483</v>
      </c>
      <c r="BC90" s="17">
        <v>0.32186268025256898</v>
      </c>
      <c r="BD90" s="17">
        <v>0.2272374139708</v>
      </c>
      <c r="BE90" s="17">
        <v>0.27155372105805098</v>
      </c>
      <c r="BF90" s="17"/>
      <c r="BG90" s="17">
        <v>7.1644361516647798E-2</v>
      </c>
      <c r="BH90" s="17">
        <v>0.45137552443703799</v>
      </c>
      <c r="BI90" s="17" t="s">
        <v>95</v>
      </c>
      <c r="BJ90" s="17">
        <v>0.268191530564444</v>
      </c>
      <c r="BK90" s="17">
        <v>0.42544287076109599</v>
      </c>
      <c r="BL90" s="17">
        <v>0.349228537270168</v>
      </c>
      <c r="BM90" s="17">
        <v>0.22963605092452199</v>
      </c>
    </row>
    <row r="91" spans="2:65" x14ac:dyDescent="0.35">
      <c r="B91" t="s">
        <v>100</v>
      </c>
      <c r="C91" s="17">
        <v>0.25108469416442403</v>
      </c>
      <c r="D91" s="17">
        <v>0.287746603193412</v>
      </c>
      <c r="E91" s="17">
        <v>0.21470866389088</v>
      </c>
      <c r="F91" s="17"/>
      <c r="G91" s="17">
        <v>0.21063264533625001</v>
      </c>
      <c r="H91" s="17">
        <v>0.16274153316964901</v>
      </c>
      <c r="I91" s="17">
        <v>0.150719211535638</v>
      </c>
      <c r="J91" s="17">
        <v>0.25007537182738898</v>
      </c>
      <c r="K91" s="17">
        <v>0.34315416424035999</v>
      </c>
      <c r="L91" s="17">
        <v>0.37593821718986298</v>
      </c>
      <c r="M91" s="17"/>
      <c r="N91" s="17">
        <v>0.239365521868144</v>
      </c>
      <c r="O91" s="17">
        <v>0.24776295867352899</v>
      </c>
      <c r="P91" s="17">
        <v>0.271367938838661</v>
      </c>
      <c r="Q91" s="17">
        <v>0.243307720632714</v>
      </c>
      <c r="R91" s="17"/>
      <c r="S91" s="17">
        <v>0.24030658307476299</v>
      </c>
      <c r="T91" s="17">
        <v>0.30322270594225198</v>
      </c>
      <c r="U91" s="17">
        <v>0.22035859757762899</v>
      </c>
      <c r="V91" s="17">
        <v>0.355120881203289</v>
      </c>
      <c r="W91" s="17">
        <v>9.8691121825056793E-2</v>
      </c>
      <c r="X91" s="17">
        <v>0.19009589643660299</v>
      </c>
      <c r="Y91" s="17">
        <v>0.291584751196307</v>
      </c>
      <c r="Z91" s="17">
        <v>0.41502688059645598</v>
      </c>
      <c r="AA91" s="17">
        <v>0.214072580185943</v>
      </c>
      <c r="AB91" s="17">
        <v>0.22187570864127301</v>
      </c>
      <c r="AC91" s="17">
        <v>0.33673698498465598</v>
      </c>
      <c r="AD91" s="17">
        <v>0.14557975534074499</v>
      </c>
      <c r="AE91" s="17"/>
      <c r="AF91" s="17">
        <v>0.307685189093442</v>
      </c>
      <c r="AG91" s="17">
        <v>0.220877382932056</v>
      </c>
      <c r="AH91" s="17">
        <v>0.20891656676376699</v>
      </c>
      <c r="AI91" s="17"/>
      <c r="AJ91" s="17">
        <v>0.28762692745500901</v>
      </c>
      <c r="AK91" s="17">
        <v>0.22179352989091999</v>
      </c>
      <c r="AL91" s="17">
        <v>0.24638717175047001</v>
      </c>
      <c r="AM91" s="17">
        <v>0</v>
      </c>
      <c r="AN91" s="17">
        <v>0.28710775299573299</v>
      </c>
      <c r="AO91" s="17"/>
      <c r="AP91" s="17">
        <v>0.26090244268264801</v>
      </c>
      <c r="AQ91" s="17">
        <v>0.19697717951192101</v>
      </c>
      <c r="AR91" s="17">
        <v>0.26544180940343798</v>
      </c>
      <c r="AS91" s="17"/>
      <c r="AT91" s="17">
        <v>0.31622241086483399</v>
      </c>
      <c r="AU91" s="17">
        <v>0.220873697966991</v>
      </c>
      <c r="AV91" s="17">
        <v>0.235475868909854</v>
      </c>
      <c r="AW91" s="17">
        <v>0.13095930353532401</v>
      </c>
      <c r="AX91" s="17">
        <v>0.25751946857331798</v>
      </c>
      <c r="AY91" s="17"/>
      <c r="AZ91" s="17">
        <v>0.17393814204736299</v>
      </c>
      <c r="BA91" s="17">
        <v>0.28131709834126301</v>
      </c>
      <c r="BB91" s="17">
        <v>0.23744684222489801</v>
      </c>
      <c r="BC91" s="17">
        <v>0.26011802129629902</v>
      </c>
      <c r="BD91" s="17">
        <v>0.34610462084124399</v>
      </c>
      <c r="BE91" s="17">
        <v>0.20811423832575701</v>
      </c>
      <c r="BF91" s="17"/>
      <c r="BG91" s="17">
        <v>0.35453540628337099</v>
      </c>
      <c r="BH91" s="17">
        <v>0.15147335582539601</v>
      </c>
      <c r="BI91" s="17" t="s">
        <v>95</v>
      </c>
      <c r="BJ91" s="17">
        <v>0.171093475057226</v>
      </c>
      <c r="BK91" s="17">
        <v>0.25866250633434501</v>
      </c>
      <c r="BL91" s="17">
        <v>0.20793082860672801</v>
      </c>
      <c r="BM91" s="17">
        <v>0.34874709270041798</v>
      </c>
    </row>
    <row r="92" spans="2:65" x14ac:dyDescent="0.35">
      <c r="B92" t="s">
        <v>105</v>
      </c>
      <c r="C92" s="17">
        <v>0.109905084735109</v>
      </c>
      <c r="D92" s="17">
        <v>0.10062445440559301</v>
      </c>
      <c r="E92" s="17">
        <v>0.119531165812318</v>
      </c>
      <c r="F92" s="17"/>
      <c r="G92" s="17">
        <v>0.282554522595309</v>
      </c>
      <c r="H92" s="17">
        <v>0.240660939581959</v>
      </c>
      <c r="I92" s="17">
        <v>0.13607201943814801</v>
      </c>
      <c r="J92" s="17">
        <v>5.1595546227704299E-2</v>
      </c>
      <c r="K92" s="17">
        <v>0</v>
      </c>
      <c r="L92" s="17">
        <v>0</v>
      </c>
      <c r="M92" s="17"/>
      <c r="N92" s="17">
        <v>0.13450869026907</v>
      </c>
      <c r="O92" s="17">
        <v>0.13260077748903701</v>
      </c>
      <c r="P92" s="17">
        <v>8.5639980154240403E-2</v>
      </c>
      <c r="Q92" s="17">
        <v>8.7282994132605596E-2</v>
      </c>
      <c r="R92" s="17"/>
      <c r="S92" s="17">
        <v>0.19520240319316601</v>
      </c>
      <c r="T92" s="17">
        <v>0.122824948342607</v>
      </c>
      <c r="U92" s="17">
        <v>0.12869678750827401</v>
      </c>
      <c r="V92" s="17">
        <v>5.5357099419967103E-2</v>
      </c>
      <c r="W92" s="17">
        <v>0.20502375681284199</v>
      </c>
      <c r="X92" s="17">
        <v>4.82063067041935E-2</v>
      </c>
      <c r="Y92" s="17">
        <v>0.110866202648262</v>
      </c>
      <c r="Z92" s="17">
        <v>6.4495830586016406E-2</v>
      </c>
      <c r="AA92" s="17">
        <v>8.6962739735200703E-2</v>
      </c>
      <c r="AB92" s="17">
        <v>5.9506776754590103E-2</v>
      </c>
      <c r="AC92" s="17">
        <v>9.0821421753028E-2</v>
      </c>
      <c r="AD92" s="17">
        <v>9.0220981887868604E-2</v>
      </c>
      <c r="AE92" s="17"/>
      <c r="AF92" s="17">
        <v>2.42268259880765E-2</v>
      </c>
      <c r="AG92" s="17">
        <v>0.15153997541405401</v>
      </c>
      <c r="AH92" s="17">
        <v>0.15689953442983201</v>
      </c>
      <c r="AI92" s="17"/>
      <c r="AJ92" s="17">
        <v>7.2199400396844901E-2</v>
      </c>
      <c r="AK92" s="17">
        <v>0.146284898042708</v>
      </c>
      <c r="AL92" s="17">
        <v>5.77678657135225E-2</v>
      </c>
      <c r="AM92" s="17">
        <v>0</v>
      </c>
      <c r="AN92" s="17">
        <v>0.16853374094367901</v>
      </c>
      <c r="AO92" s="17"/>
      <c r="AP92" s="17">
        <v>0.12862594467185001</v>
      </c>
      <c r="AQ92" s="17">
        <v>0.14833503997183201</v>
      </c>
      <c r="AR92" s="17">
        <v>0.14068928234348099</v>
      </c>
      <c r="AS92" s="17"/>
      <c r="AT92" s="17">
        <v>4.2759585808845202E-2</v>
      </c>
      <c r="AU92" s="17">
        <v>6.7923123215797104E-2</v>
      </c>
      <c r="AV92" s="17">
        <v>0.14589537765178601</v>
      </c>
      <c r="AW92" s="17">
        <v>0.26098172067707298</v>
      </c>
      <c r="AX92" s="17">
        <v>0.17740780867980899</v>
      </c>
      <c r="AY92" s="17"/>
      <c r="AZ92" s="17">
        <v>0.21729001886589999</v>
      </c>
      <c r="BA92" s="17">
        <v>8.3094995283119505E-2</v>
      </c>
      <c r="BB92" s="17">
        <v>8.2320205758108098E-2</v>
      </c>
      <c r="BC92" s="17">
        <v>8.0731839513779199E-2</v>
      </c>
      <c r="BD92" s="17">
        <v>4.5352884848583998E-2</v>
      </c>
      <c r="BE92" s="17">
        <v>6.9222315946851701E-2</v>
      </c>
      <c r="BF92" s="17"/>
      <c r="BG92" s="17">
        <v>2.8166999976786001E-2</v>
      </c>
      <c r="BH92" s="17">
        <v>0.104785947030637</v>
      </c>
      <c r="BI92" s="17" t="s">
        <v>95</v>
      </c>
      <c r="BJ92" s="17">
        <v>0.16611947829173099</v>
      </c>
      <c r="BK92" s="17">
        <v>0.139708412329688</v>
      </c>
      <c r="BL92" s="17">
        <v>0.199259346898326</v>
      </c>
      <c r="BM92" s="17">
        <v>0.148050667153237</v>
      </c>
    </row>
    <row r="93" spans="2:65" x14ac:dyDescent="0.35">
      <c r="B93" t="s">
        <v>103</v>
      </c>
      <c r="C93" s="17">
        <v>0.104557642039076</v>
      </c>
      <c r="D93" s="17">
        <v>8.9871836594930102E-2</v>
      </c>
      <c r="E93" s="17">
        <v>0.11962303435298501</v>
      </c>
      <c r="F93" s="17"/>
      <c r="G93" s="17">
        <v>0.12486475900911601</v>
      </c>
      <c r="H93" s="17">
        <v>0.12003033193754201</v>
      </c>
      <c r="I93" s="17">
        <v>0.10587895527685599</v>
      </c>
      <c r="J93" s="17">
        <v>0.10665800910695999</v>
      </c>
      <c r="K93" s="17">
        <v>0.135452572954436</v>
      </c>
      <c r="L93" s="17">
        <v>5.0765307601983903E-2</v>
      </c>
      <c r="M93" s="17"/>
      <c r="N93" s="17">
        <v>8.3006980756680199E-2</v>
      </c>
      <c r="O93" s="17">
        <v>0.12099912907462899</v>
      </c>
      <c r="P93" s="17">
        <v>9.2615104735706597E-2</v>
      </c>
      <c r="Q93" s="17">
        <v>0.120016303084426</v>
      </c>
      <c r="R93" s="17"/>
      <c r="S93" s="17">
        <v>6.6629722004561298E-2</v>
      </c>
      <c r="T93" s="17">
        <v>7.3540208058739301E-2</v>
      </c>
      <c r="U93" s="17">
        <v>7.8613128232378801E-2</v>
      </c>
      <c r="V93" s="17">
        <v>6.1313822215746501E-2</v>
      </c>
      <c r="W93" s="17">
        <v>0.27051298314693401</v>
      </c>
      <c r="X93" s="17">
        <v>0.10057493256953499</v>
      </c>
      <c r="Y93" s="17">
        <v>0.14604220070314899</v>
      </c>
      <c r="Z93" s="17">
        <v>7.9074699136869306E-2</v>
      </c>
      <c r="AA93" s="17">
        <v>0.13973235248757199</v>
      </c>
      <c r="AB93" s="17">
        <v>0.12083806193201101</v>
      </c>
      <c r="AC93" s="17">
        <v>5.4873459843522501E-2</v>
      </c>
      <c r="AD93" s="17">
        <v>0.101626490285452</v>
      </c>
      <c r="AE93" s="17"/>
      <c r="AF93" s="17">
        <v>8.5304731569290707E-2</v>
      </c>
      <c r="AG93" s="17">
        <v>0.114909089372757</v>
      </c>
      <c r="AH93" s="17">
        <v>9.3757143158497702E-2</v>
      </c>
      <c r="AI93" s="17"/>
      <c r="AJ93" s="17">
        <v>9.7977122206687306E-2</v>
      </c>
      <c r="AK93" s="17">
        <v>0.103154020429397</v>
      </c>
      <c r="AL93" s="17">
        <v>6.1086304903910399E-2</v>
      </c>
      <c r="AM93" s="17">
        <v>0.1141475305221</v>
      </c>
      <c r="AN93" s="17">
        <v>9.5903229178847402E-2</v>
      </c>
      <c r="AO93" s="17"/>
      <c r="AP93" s="17">
        <v>0.14617941254014999</v>
      </c>
      <c r="AQ93" s="17">
        <v>0.128300767866806</v>
      </c>
      <c r="AR93" s="17">
        <v>6.0493008945006303E-2</v>
      </c>
      <c r="AS93" s="17"/>
      <c r="AT93" s="17">
        <v>9.4973954259559998E-2</v>
      </c>
      <c r="AU93" s="17">
        <v>0.109541971028251</v>
      </c>
      <c r="AV93" s="17">
        <v>0.103250835979842</v>
      </c>
      <c r="AW93" s="17">
        <v>0.15091110802759899</v>
      </c>
      <c r="AX93" s="17">
        <v>0.26702181711281697</v>
      </c>
      <c r="AY93" s="17"/>
      <c r="AZ93" s="17">
        <v>0.14298717115519599</v>
      </c>
      <c r="BA93" s="17">
        <v>0.107291453374252</v>
      </c>
      <c r="BB93" s="17">
        <v>0.120093265847817</v>
      </c>
      <c r="BC93" s="17">
        <v>4.7097405091698699E-2</v>
      </c>
      <c r="BD93" s="17">
        <v>0.12143239752771701</v>
      </c>
      <c r="BE93" s="17">
        <v>2.5418365842350101E-2</v>
      </c>
      <c r="BF93" s="17"/>
      <c r="BG93" s="17">
        <v>9.6855394094536196E-2</v>
      </c>
      <c r="BH93" s="17">
        <v>0.115240296755317</v>
      </c>
      <c r="BI93" s="17" t="s">
        <v>95</v>
      </c>
      <c r="BJ93" s="17">
        <v>0.10511851477195699</v>
      </c>
      <c r="BK93" s="17">
        <v>8.8522676959345195E-2</v>
      </c>
      <c r="BL93" s="17">
        <v>0.11635420996512801</v>
      </c>
      <c r="BM93" s="17">
        <v>0.10555404062290601</v>
      </c>
    </row>
    <row r="94" spans="2:65" x14ac:dyDescent="0.35">
      <c r="B94" t="s">
        <v>110</v>
      </c>
      <c r="C94" s="17">
        <v>7.4306174014550197E-2</v>
      </c>
      <c r="D94" s="17">
        <v>6.3863875311375301E-2</v>
      </c>
      <c r="E94" s="17">
        <v>8.5018282353054697E-2</v>
      </c>
      <c r="F94" s="17"/>
      <c r="G94" s="17">
        <v>8.2371542587457602E-2</v>
      </c>
      <c r="H94" s="17">
        <v>0.114985122388124</v>
      </c>
      <c r="I94" s="17">
        <v>9.4467502074930099E-2</v>
      </c>
      <c r="J94" s="17">
        <v>6.4298421515791307E-2</v>
      </c>
      <c r="K94" s="17">
        <v>4.83186074730323E-2</v>
      </c>
      <c r="L94" s="17">
        <v>4.3860639093790899E-2</v>
      </c>
      <c r="M94" s="17"/>
      <c r="N94" s="17">
        <v>7.9069539575816902E-2</v>
      </c>
      <c r="O94" s="17">
        <v>6.9901656074794302E-2</v>
      </c>
      <c r="P94" s="17">
        <v>7.0227434826242899E-2</v>
      </c>
      <c r="Q94" s="17">
        <v>7.8191923377988498E-2</v>
      </c>
      <c r="R94" s="17"/>
      <c r="S94" s="17">
        <v>4.4516095074629697E-2</v>
      </c>
      <c r="T94" s="17">
        <v>3.3540967374272701E-2</v>
      </c>
      <c r="U94" s="17">
        <v>6.2873013338096306E-2</v>
      </c>
      <c r="V94" s="17">
        <v>6.8314602323223894E-2</v>
      </c>
      <c r="W94" s="17">
        <v>5.4863116033030297E-2</v>
      </c>
      <c r="X94" s="17">
        <v>0.121916353340701</v>
      </c>
      <c r="Y94" s="17">
        <v>0.11173917924731</v>
      </c>
      <c r="Z94" s="17">
        <v>3.5630380115153099E-2</v>
      </c>
      <c r="AA94" s="17">
        <v>0.11595226365512799</v>
      </c>
      <c r="AB94" s="17">
        <v>8.0249298631919097E-2</v>
      </c>
      <c r="AC94" s="17">
        <v>5.4131040960163697E-2</v>
      </c>
      <c r="AD94" s="17">
        <v>0.14067519180488899</v>
      </c>
      <c r="AE94" s="17"/>
      <c r="AF94" s="17">
        <v>7.3396645870906996E-2</v>
      </c>
      <c r="AG94" s="17">
        <v>7.7634515273313498E-2</v>
      </c>
      <c r="AH94" s="17">
        <v>4.75217991048036E-2</v>
      </c>
      <c r="AI94" s="17"/>
      <c r="AJ94" s="17">
        <v>8.6424450314373902E-2</v>
      </c>
      <c r="AK94" s="17">
        <v>9.3188332831460594E-2</v>
      </c>
      <c r="AL94" s="17">
        <v>4.3449581621664901E-2</v>
      </c>
      <c r="AM94" s="17">
        <v>0</v>
      </c>
      <c r="AN94" s="17">
        <v>4.2923922860008297E-2</v>
      </c>
      <c r="AO94" s="17"/>
      <c r="AP94" s="17">
        <v>9.7544245460959994E-2</v>
      </c>
      <c r="AQ94" s="17">
        <v>8.3666221221256803E-2</v>
      </c>
      <c r="AR94" s="17">
        <v>6.9286643978624204E-2</v>
      </c>
      <c r="AS94" s="17"/>
      <c r="AT94" s="17">
        <v>4.2221367114027797E-2</v>
      </c>
      <c r="AU94" s="17">
        <v>5.8609136869828701E-2</v>
      </c>
      <c r="AV94" s="17">
        <v>0.109981083849398</v>
      </c>
      <c r="AW94" s="17">
        <v>7.44947057509803E-2</v>
      </c>
      <c r="AX94" s="17">
        <v>0.13159268406334901</v>
      </c>
      <c r="AY94" s="17"/>
      <c r="AZ94" s="17">
        <v>0.11245805240418601</v>
      </c>
      <c r="BA94" s="17">
        <v>6.9755051666311504E-2</v>
      </c>
      <c r="BB94" s="17">
        <v>6.9564820762815394E-2</v>
      </c>
      <c r="BC94" s="17">
        <v>3.9495106062378001E-2</v>
      </c>
      <c r="BD94" s="17">
        <v>7.2364189530112602E-2</v>
      </c>
      <c r="BE94" s="17">
        <v>5.3425123904414902E-2</v>
      </c>
      <c r="BF94" s="17"/>
      <c r="BG94" s="17">
        <v>6.03432120827763E-2</v>
      </c>
      <c r="BH94" s="17">
        <v>9.7112127867565304E-2</v>
      </c>
      <c r="BI94" s="17" t="s">
        <v>95</v>
      </c>
      <c r="BJ94" s="17">
        <v>9.7674962642135196E-2</v>
      </c>
      <c r="BK94" s="17">
        <v>9.7648887835274895E-2</v>
      </c>
      <c r="BL94" s="17">
        <v>5.9812595542864701E-2</v>
      </c>
      <c r="BM94" s="17">
        <v>5.8797209422183902E-2</v>
      </c>
    </row>
    <row r="95" spans="2:65" x14ac:dyDescent="0.35">
      <c r="B95" t="s">
        <v>107</v>
      </c>
      <c r="C95" s="17">
        <v>6.4093041505309603E-2</v>
      </c>
      <c r="D95" s="17">
        <v>8.2572430168207506E-2</v>
      </c>
      <c r="E95" s="17">
        <v>4.5607290457762802E-2</v>
      </c>
      <c r="F95" s="17"/>
      <c r="G95" s="17">
        <v>3.3077718153213101E-2</v>
      </c>
      <c r="H95" s="17">
        <v>0.12963037312693401</v>
      </c>
      <c r="I95" s="17">
        <v>5.03938965463522E-2</v>
      </c>
      <c r="J95" s="17">
        <v>4.1614435816377499E-2</v>
      </c>
      <c r="K95" s="17">
        <v>7.2063329896630196E-2</v>
      </c>
      <c r="L95" s="17">
        <v>5.1248776779692098E-2</v>
      </c>
      <c r="M95" s="17"/>
      <c r="N95" s="17">
        <v>8.6157409652680997E-2</v>
      </c>
      <c r="O95" s="17">
        <v>7.3220865723969603E-2</v>
      </c>
      <c r="P95" s="17">
        <v>5.0181384637103699E-2</v>
      </c>
      <c r="Q95" s="17">
        <v>4.74677324320152E-2</v>
      </c>
      <c r="R95" s="17"/>
      <c r="S95" s="17">
        <v>8.5241869923080596E-2</v>
      </c>
      <c r="T95" s="17">
        <v>4.64471727717711E-2</v>
      </c>
      <c r="U95" s="17">
        <v>6.1640688673298E-2</v>
      </c>
      <c r="V95" s="17">
        <v>5.0066573562944999E-2</v>
      </c>
      <c r="W95" s="17">
        <v>9.0984649781244903E-2</v>
      </c>
      <c r="X95" s="17">
        <v>7.90375512344592E-2</v>
      </c>
      <c r="Y95" s="17">
        <v>5.2458019403467802E-2</v>
      </c>
      <c r="Z95" s="17">
        <v>4.81898485011268E-2</v>
      </c>
      <c r="AA95" s="17">
        <v>7.5144899812397803E-2</v>
      </c>
      <c r="AB95" s="17">
        <v>1.43075983934832E-2</v>
      </c>
      <c r="AC95" s="17">
        <v>7.5474932473074505E-2</v>
      </c>
      <c r="AD95" s="17">
        <v>0.145482511854124</v>
      </c>
      <c r="AE95" s="17"/>
      <c r="AF95" s="17">
        <v>6.50201540731042E-2</v>
      </c>
      <c r="AG95" s="17">
        <v>7.5910496952586504E-2</v>
      </c>
      <c r="AH95" s="17">
        <v>5.2735893186615299E-2</v>
      </c>
      <c r="AI95" s="17"/>
      <c r="AJ95" s="17">
        <v>6.0093967817921097E-2</v>
      </c>
      <c r="AK95" s="17">
        <v>8.7896647971382094E-2</v>
      </c>
      <c r="AL95" s="17">
        <v>0.12394550792942501</v>
      </c>
      <c r="AM95" s="17">
        <v>0</v>
      </c>
      <c r="AN95" s="17">
        <v>1.93219398436578E-2</v>
      </c>
      <c r="AO95" s="17"/>
      <c r="AP95" s="17">
        <v>6.4371379731874206E-2</v>
      </c>
      <c r="AQ95" s="17">
        <v>6.9271519356331093E-2</v>
      </c>
      <c r="AR95" s="17">
        <v>0.145487119828388</v>
      </c>
      <c r="AS95" s="17"/>
      <c r="AT95" s="17">
        <v>3.0945855419544699E-2</v>
      </c>
      <c r="AU95" s="17">
        <v>5.3578830801282701E-2</v>
      </c>
      <c r="AV95" s="17">
        <v>9.7321001077159894E-2</v>
      </c>
      <c r="AW95" s="17">
        <v>7.2418255995710196E-2</v>
      </c>
      <c r="AX95" s="17">
        <v>0.19354954868537499</v>
      </c>
      <c r="AY95" s="17"/>
      <c r="AZ95" s="17">
        <v>7.9765538039482303E-2</v>
      </c>
      <c r="BA95" s="17">
        <v>6.8333983115991995E-2</v>
      </c>
      <c r="BB95" s="17">
        <v>7.0535929602279598E-2</v>
      </c>
      <c r="BC95" s="17">
        <v>4.5126137487988903E-2</v>
      </c>
      <c r="BD95" s="17">
        <v>4.8116469358737701E-2</v>
      </c>
      <c r="BE95" s="17">
        <v>5.5685427208257497E-2</v>
      </c>
      <c r="BF95" s="17"/>
      <c r="BG95" s="17">
        <v>8.2027334614071898E-2</v>
      </c>
      <c r="BH95" s="17">
        <v>8.3346965300733003E-2</v>
      </c>
      <c r="BI95" s="17" t="s">
        <v>95</v>
      </c>
      <c r="BJ95" s="17">
        <v>3.0158411951400899E-2</v>
      </c>
      <c r="BK95" s="17">
        <v>0</v>
      </c>
      <c r="BL95" s="17">
        <v>3.6690902261378902E-2</v>
      </c>
      <c r="BM95" s="17">
        <v>0.149417892509939</v>
      </c>
    </row>
    <row r="96" spans="2:65" x14ac:dyDescent="0.35">
      <c r="B96" t="s">
        <v>106</v>
      </c>
      <c r="C96" s="17">
        <v>6.2653756920548295E-2</v>
      </c>
      <c r="D96" s="17">
        <v>5.1728515855392697E-2</v>
      </c>
      <c r="E96" s="17">
        <v>7.3824941703090202E-2</v>
      </c>
      <c r="F96" s="17"/>
      <c r="G96" s="17">
        <v>5.7565803654004703E-2</v>
      </c>
      <c r="H96" s="17">
        <v>4.8559435851104803E-2</v>
      </c>
      <c r="I96" s="17">
        <v>3.6798206485510902E-2</v>
      </c>
      <c r="J96" s="17">
        <v>3.7466214570758299E-2</v>
      </c>
      <c r="K96" s="17">
        <v>7.7866775857775197E-2</v>
      </c>
      <c r="L96" s="17">
        <v>0.11358121182212801</v>
      </c>
      <c r="M96" s="17"/>
      <c r="N96" s="17">
        <v>5.2678947516411799E-2</v>
      </c>
      <c r="O96" s="17">
        <v>0.100747535078217</v>
      </c>
      <c r="P96" s="17">
        <v>3.2500531692501798E-2</v>
      </c>
      <c r="Q96" s="17">
        <v>6.2478992756098403E-2</v>
      </c>
      <c r="R96" s="17"/>
      <c r="S96" s="17">
        <v>4.91701094880466E-2</v>
      </c>
      <c r="T96" s="17">
        <v>8.7545451911111294E-2</v>
      </c>
      <c r="U96" s="17">
        <v>8.2234217221437006E-2</v>
      </c>
      <c r="V96" s="17">
        <v>4.01851595069024E-2</v>
      </c>
      <c r="W96" s="17">
        <v>3.6479093233693999E-2</v>
      </c>
      <c r="X96" s="17">
        <v>8.7992921072584898E-2</v>
      </c>
      <c r="Y96" s="17">
        <v>7.9183475582004503E-2</v>
      </c>
      <c r="Z96" s="17">
        <v>6.5926518324173997E-2</v>
      </c>
      <c r="AA96" s="17">
        <v>5.53123742496777E-2</v>
      </c>
      <c r="AB96" s="17">
        <v>7.5807895325506497E-2</v>
      </c>
      <c r="AC96" s="17">
        <v>2.80027032073349E-2</v>
      </c>
      <c r="AD96" s="17">
        <v>0</v>
      </c>
      <c r="AE96" s="17"/>
      <c r="AF96" s="17">
        <v>7.5775142836706499E-2</v>
      </c>
      <c r="AG96" s="17">
        <v>6.5292838948860996E-2</v>
      </c>
      <c r="AH96" s="17">
        <v>2.4160318048391301E-2</v>
      </c>
      <c r="AI96" s="17"/>
      <c r="AJ96" s="17">
        <v>5.8281992581821797E-2</v>
      </c>
      <c r="AK96" s="17">
        <v>7.4315935859204693E-2</v>
      </c>
      <c r="AL96" s="17">
        <v>8.5578945080829902E-2</v>
      </c>
      <c r="AM96" s="17">
        <v>0.22615905063831401</v>
      </c>
      <c r="AN96" s="17">
        <v>6.6778300331099601E-3</v>
      </c>
      <c r="AO96" s="17"/>
      <c r="AP96" s="17">
        <v>4.8223750082155903E-2</v>
      </c>
      <c r="AQ96" s="17">
        <v>7.3563550660564497E-2</v>
      </c>
      <c r="AR96" s="17">
        <v>6.6377237105904097E-2</v>
      </c>
      <c r="AS96" s="17"/>
      <c r="AT96" s="17">
        <v>4.7263849481924497E-2</v>
      </c>
      <c r="AU96" s="17">
        <v>8.1085555633891401E-2</v>
      </c>
      <c r="AV96" s="17">
        <v>5.8227830410492003E-2</v>
      </c>
      <c r="AW96" s="17">
        <v>3.6369810119864399E-2</v>
      </c>
      <c r="AX96" s="17">
        <v>0.20500515686350601</v>
      </c>
      <c r="AY96" s="17"/>
      <c r="AZ96" s="17">
        <v>6.5704595970762295E-2</v>
      </c>
      <c r="BA96" s="17">
        <v>5.3229164855052601E-2</v>
      </c>
      <c r="BB96" s="17">
        <v>7.21201077420415E-2</v>
      </c>
      <c r="BC96" s="17">
        <v>6.7043614303854304E-2</v>
      </c>
      <c r="BD96" s="17">
        <v>5.5905157749246502E-2</v>
      </c>
      <c r="BE96" s="17">
        <v>8.4068320109551106E-2</v>
      </c>
      <c r="BF96" s="17"/>
      <c r="BG96" s="17">
        <v>8.3748189885347504E-2</v>
      </c>
      <c r="BH96" s="17">
        <v>3.3347398548462297E-2</v>
      </c>
      <c r="BI96" s="17" t="s">
        <v>95</v>
      </c>
      <c r="BJ96" s="17">
        <v>4.9992601492718697E-2</v>
      </c>
      <c r="BK96" s="17">
        <v>0.100601847773845</v>
      </c>
      <c r="BL96" s="17">
        <v>5.1809612987327301E-2</v>
      </c>
      <c r="BM96" s="17">
        <v>7.6627099652142594E-2</v>
      </c>
    </row>
    <row r="97" spans="2:65" x14ac:dyDescent="0.35">
      <c r="B97" t="s">
        <v>109</v>
      </c>
      <c r="C97" s="17">
        <v>6.2381743132215402E-2</v>
      </c>
      <c r="D97" s="17">
        <v>8.3489476831104401E-2</v>
      </c>
      <c r="E97" s="17">
        <v>4.1240662746219403E-2</v>
      </c>
      <c r="F97" s="17"/>
      <c r="G97" s="17">
        <v>0</v>
      </c>
      <c r="H97" s="17">
        <v>0.104653920414983</v>
      </c>
      <c r="I97" s="17">
        <v>6.3161494717233799E-2</v>
      </c>
      <c r="J97" s="17">
        <v>4.9945849185387803E-2</v>
      </c>
      <c r="K97" s="17">
        <v>9.0338229843033302E-2</v>
      </c>
      <c r="L97" s="17">
        <v>5.23192136479926E-2</v>
      </c>
      <c r="M97" s="17"/>
      <c r="N97" s="17">
        <v>8.0067358674682898E-2</v>
      </c>
      <c r="O97" s="17">
        <v>7.8444719885881295E-2</v>
      </c>
      <c r="P97" s="17">
        <v>6.65053652747295E-2</v>
      </c>
      <c r="Q97" s="17">
        <v>2.6760559768467002E-2</v>
      </c>
      <c r="R97" s="17"/>
      <c r="S97" s="17">
        <v>0.10785337553162599</v>
      </c>
      <c r="T97" s="17">
        <v>4.4593835354116998E-2</v>
      </c>
      <c r="U97" s="17">
        <v>9.0427656231699599E-2</v>
      </c>
      <c r="V97" s="17">
        <v>5.4226364376142699E-2</v>
      </c>
      <c r="W97" s="17">
        <v>5.7810674709914703E-2</v>
      </c>
      <c r="X97" s="17">
        <v>9.85303618719124E-2</v>
      </c>
      <c r="Y97" s="17">
        <v>7.8409379082746894E-2</v>
      </c>
      <c r="Z97" s="17">
        <v>5.9932537917769702E-2</v>
      </c>
      <c r="AA97" s="17">
        <v>3.8960836677759299E-2</v>
      </c>
      <c r="AB97" s="17">
        <v>1.5881891679992599E-2</v>
      </c>
      <c r="AC97" s="17">
        <v>5.4812774786763198E-2</v>
      </c>
      <c r="AD97" s="17">
        <v>0</v>
      </c>
      <c r="AE97" s="17"/>
      <c r="AF97" s="17">
        <v>7.9171387885121305E-2</v>
      </c>
      <c r="AG97" s="17">
        <v>6.7772092978938894E-2</v>
      </c>
      <c r="AH97" s="17">
        <v>3.8544120950080502E-2</v>
      </c>
      <c r="AI97" s="17"/>
      <c r="AJ97" s="17">
        <v>9.5534475241779798E-2</v>
      </c>
      <c r="AK97" s="17">
        <v>6.2951418525972705E-2</v>
      </c>
      <c r="AL97" s="17">
        <v>7.1833339854355693E-2</v>
      </c>
      <c r="AM97" s="17">
        <v>0.1092750731019</v>
      </c>
      <c r="AN97" s="17">
        <v>1.94711696390397E-2</v>
      </c>
      <c r="AO97" s="17"/>
      <c r="AP97" s="17">
        <v>9.9482384401931898E-2</v>
      </c>
      <c r="AQ97" s="17">
        <v>5.8964753194873501E-2</v>
      </c>
      <c r="AR97" s="17">
        <v>9.8040019104476198E-2</v>
      </c>
      <c r="AS97" s="17"/>
      <c r="AT97" s="17">
        <v>4.9590849628377197E-2</v>
      </c>
      <c r="AU97" s="17">
        <v>3.09269732583527E-2</v>
      </c>
      <c r="AV97" s="17">
        <v>0.116742698943375</v>
      </c>
      <c r="AW97" s="17">
        <v>6.1526331717965697E-2</v>
      </c>
      <c r="AX97" s="17">
        <v>6.7013463010223595E-2</v>
      </c>
      <c r="AY97" s="17"/>
      <c r="AZ97" s="17">
        <v>8.6962567735998003E-2</v>
      </c>
      <c r="BA97" s="17">
        <v>7.0129098626074596E-2</v>
      </c>
      <c r="BB97" s="17">
        <v>4.22118820427251E-2</v>
      </c>
      <c r="BC97" s="17">
        <v>5.2248026468654403E-2</v>
      </c>
      <c r="BD97" s="17">
        <v>3.1220451158319399E-2</v>
      </c>
      <c r="BE97" s="17">
        <v>5.6143917258793502E-2</v>
      </c>
      <c r="BF97" s="17"/>
      <c r="BG97" s="17">
        <v>8.9040258054771296E-2</v>
      </c>
      <c r="BH97" s="17">
        <v>7.58578689218561E-2</v>
      </c>
      <c r="BI97" s="17" t="s">
        <v>95</v>
      </c>
      <c r="BJ97" s="17">
        <v>6.5658308272810106E-2</v>
      </c>
      <c r="BK97" s="17">
        <v>0</v>
      </c>
      <c r="BL97" s="17">
        <v>3.2251917304548801E-2</v>
      </c>
      <c r="BM97" s="17">
        <v>3.4479093845095801E-2</v>
      </c>
    </row>
    <row r="98" spans="2:65" x14ac:dyDescent="0.35">
      <c r="B98" t="s">
        <v>111</v>
      </c>
      <c r="C98" s="17">
        <v>4.7881419905177303E-2</v>
      </c>
      <c r="D98" s="17">
        <v>4.6773377444307103E-2</v>
      </c>
      <c r="E98" s="17">
        <v>4.9114430718521201E-2</v>
      </c>
      <c r="F98" s="17"/>
      <c r="G98" s="17">
        <v>1.18766374724898E-2</v>
      </c>
      <c r="H98" s="17">
        <v>4.4247903031081601E-2</v>
      </c>
      <c r="I98" s="17">
        <v>4.6555564133595198E-2</v>
      </c>
      <c r="J98" s="17">
        <v>3.2944495656924797E-2</v>
      </c>
      <c r="K98" s="17">
        <v>8.4389679065843201E-2</v>
      </c>
      <c r="L98" s="17">
        <v>6.0537939999494098E-2</v>
      </c>
      <c r="M98" s="17"/>
      <c r="N98" s="17">
        <v>3.8693179193790103E-2</v>
      </c>
      <c r="O98" s="17">
        <v>6.5835280535570403E-2</v>
      </c>
      <c r="P98" s="17">
        <v>5.3127895744739299E-2</v>
      </c>
      <c r="Q98" s="17">
        <v>3.4468527514239698E-2</v>
      </c>
      <c r="R98" s="17"/>
      <c r="S98" s="17">
        <v>4.4258670478791298E-2</v>
      </c>
      <c r="T98" s="17">
        <v>2.41303516566365E-2</v>
      </c>
      <c r="U98" s="17">
        <v>3.1577448353758697E-2</v>
      </c>
      <c r="V98" s="17">
        <v>2.6329938913765401E-2</v>
      </c>
      <c r="W98" s="17">
        <v>7.3456544251324904E-2</v>
      </c>
      <c r="X98" s="17">
        <v>0.106457382597254</v>
      </c>
      <c r="Y98" s="17">
        <v>4.1735891377378903E-2</v>
      </c>
      <c r="Z98" s="17">
        <v>2.9636399708748901E-2</v>
      </c>
      <c r="AA98" s="17">
        <v>0.104987449539739</v>
      </c>
      <c r="AB98" s="17">
        <v>1.7719457665538198E-2</v>
      </c>
      <c r="AC98" s="17">
        <v>2.06621576863113E-2</v>
      </c>
      <c r="AD98" s="17">
        <v>4.7469170531744299E-2</v>
      </c>
      <c r="AE98" s="17"/>
      <c r="AF98" s="17">
        <v>6.0281479631201999E-2</v>
      </c>
      <c r="AG98" s="17">
        <v>5.3424211876040198E-2</v>
      </c>
      <c r="AH98" s="17">
        <v>1.73740393513073E-2</v>
      </c>
      <c r="AI98" s="17"/>
      <c r="AJ98" s="17">
        <v>5.7267720457837998E-2</v>
      </c>
      <c r="AK98" s="17">
        <v>6.4149697957884694E-2</v>
      </c>
      <c r="AL98" s="17">
        <v>5.49089365757763E-2</v>
      </c>
      <c r="AM98" s="17">
        <v>0.10673272439867899</v>
      </c>
      <c r="AN98" s="17">
        <v>8.2242939568034894E-3</v>
      </c>
      <c r="AO98" s="17"/>
      <c r="AP98" s="17">
        <v>4.87694064561697E-2</v>
      </c>
      <c r="AQ98" s="17">
        <v>6.1808121425733401E-2</v>
      </c>
      <c r="AR98" s="17">
        <v>5.7658033826770802E-2</v>
      </c>
      <c r="AS98" s="17"/>
      <c r="AT98" s="17">
        <v>7.0712212466664495E-2</v>
      </c>
      <c r="AU98" s="17">
        <v>5.3061653376716603E-2</v>
      </c>
      <c r="AV98" s="17">
        <v>3.01924063744855E-2</v>
      </c>
      <c r="AW98" s="17">
        <v>4.0740877389728397E-2</v>
      </c>
      <c r="AX98" s="17">
        <v>0.18246411252346501</v>
      </c>
      <c r="AY98" s="17"/>
      <c r="AZ98" s="17">
        <v>4.2166676473069202E-2</v>
      </c>
      <c r="BA98" s="17">
        <v>7.2303496090639893E-2</v>
      </c>
      <c r="BB98" s="17">
        <v>5.52938169332979E-2</v>
      </c>
      <c r="BC98" s="17">
        <v>3.8544248098824799E-2</v>
      </c>
      <c r="BD98" s="17">
        <v>1.60813085111139E-2</v>
      </c>
      <c r="BE98" s="17">
        <v>2.8320880589183701E-2</v>
      </c>
      <c r="BF98" s="17"/>
      <c r="BG98" s="17">
        <v>6.9927047624044295E-2</v>
      </c>
      <c r="BH98" s="17">
        <v>5.5226124670271902E-2</v>
      </c>
      <c r="BI98" s="17" t="s">
        <v>95</v>
      </c>
      <c r="BJ98" s="17">
        <v>4.9363113359919601E-2</v>
      </c>
      <c r="BK98" s="17">
        <v>0</v>
      </c>
      <c r="BL98" s="17">
        <v>1.0350226736990599E-2</v>
      </c>
      <c r="BM98" s="17">
        <v>0.114619709741449</v>
      </c>
    </row>
    <row r="99" spans="2:65" x14ac:dyDescent="0.35">
      <c r="B99" t="s">
        <v>112</v>
      </c>
      <c r="C99" s="17">
        <v>4.7124450390285497E-2</v>
      </c>
      <c r="D99" s="17">
        <v>5.8500115152319197E-2</v>
      </c>
      <c r="E99" s="17">
        <v>3.5763342578673002E-2</v>
      </c>
      <c r="F99" s="17"/>
      <c r="G99" s="17">
        <v>3.4737860589463203E-2</v>
      </c>
      <c r="H99" s="17">
        <v>7.5384323162360004E-2</v>
      </c>
      <c r="I99" s="17">
        <v>6.7407446512915303E-2</v>
      </c>
      <c r="J99" s="17">
        <v>4.6771677884026697E-2</v>
      </c>
      <c r="K99" s="17">
        <v>3.4872361308717202E-2</v>
      </c>
      <c r="L99" s="17">
        <v>2.0900080233279099E-2</v>
      </c>
      <c r="M99" s="17"/>
      <c r="N99" s="17">
        <v>5.9579634253733603E-2</v>
      </c>
      <c r="O99" s="17">
        <v>4.2018325804674898E-2</v>
      </c>
      <c r="P99" s="17">
        <v>5.8194631160830602E-2</v>
      </c>
      <c r="Q99" s="17">
        <v>3.0653060282101699E-2</v>
      </c>
      <c r="R99" s="17"/>
      <c r="S99" s="17">
        <v>8.2849816877921797E-2</v>
      </c>
      <c r="T99" s="17">
        <v>2.90721153371272E-2</v>
      </c>
      <c r="U99" s="17">
        <v>4.6135722085355803E-2</v>
      </c>
      <c r="V99" s="17">
        <v>1.2997428503942299E-2</v>
      </c>
      <c r="W99" s="17">
        <v>4.2776573480601203E-2</v>
      </c>
      <c r="X99" s="17">
        <v>4.2702558303572197E-2</v>
      </c>
      <c r="Y99" s="17">
        <v>2.6794192760510899E-2</v>
      </c>
      <c r="Z99" s="17">
        <v>3.6530072093210401E-2</v>
      </c>
      <c r="AA99" s="17">
        <v>9.2376307615627207E-2</v>
      </c>
      <c r="AB99" s="17">
        <v>1.46499117339808E-2</v>
      </c>
      <c r="AC99" s="17">
        <v>5.5565085102057703E-2</v>
      </c>
      <c r="AD99" s="17">
        <v>9.8732712131314598E-2</v>
      </c>
      <c r="AE99" s="17"/>
      <c r="AF99" s="17">
        <v>5.05695714452069E-2</v>
      </c>
      <c r="AG99" s="17">
        <v>5.6150205263941898E-2</v>
      </c>
      <c r="AH99" s="17">
        <v>2.56130774431239E-2</v>
      </c>
      <c r="AI99" s="17"/>
      <c r="AJ99" s="17">
        <v>6.0030041165355298E-2</v>
      </c>
      <c r="AK99" s="17">
        <v>6.4089260792001598E-2</v>
      </c>
      <c r="AL99" s="17">
        <v>0</v>
      </c>
      <c r="AM99" s="17">
        <v>0.10561312166223</v>
      </c>
      <c r="AN99" s="17">
        <v>9.5743709539966495E-3</v>
      </c>
      <c r="AO99" s="17"/>
      <c r="AP99" s="17">
        <v>6.4314151419868001E-2</v>
      </c>
      <c r="AQ99" s="17">
        <v>5.0777116384237701E-2</v>
      </c>
      <c r="AR99" s="17">
        <v>4.0241462057603802E-2</v>
      </c>
      <c r="AS99" s="17"/>
      <c r="AT99" s="17">
        <v>3.6619328650958599E-2</v>
      </c>
      <c r="AU99" s="17">
        <v>3.6240831139986503E-2</v>
      </c>
      <c r="AV99" s="17">
        <v>6.7587296978515302E-2</v>
      </c>
      <c r="AW99" s="17">
        <v>7.0977330232762204E-2</v>
      </c>
      <c r="AX99" s="17">
        <v>0.137991693853282</v>
      </c>
      <c r="AY99" s="17"/>
      <c r="AZ99" s="17">
        <v>6.9792978721230095E-2</v>
      </c>
      <c r="BA99" s="17">
        <v>4.2252757357438303E-2</v>
      </c>
      <c r="BB99" s="17">
        <v>6.0210784765221903E-2</v>
      </c>
      <c r="BC99" s="17">
        <v>1.53925393208784E-2</v>
      </c>
      <c r="BD99" s="17">
        <v>3.3738752415221299E-2</v>
      </c>
      <c r="BE99" s="17">
        <v>8.3883940416917505E-2</v>
      </c>
      <c r="BF99" s="17"/>
      <c r="BG99" s="17">
        <v>4.03573207354887E-2</v>
      </c>
      <c r="BH99" s="17">
        <v>7.3890451262482906E-2</v>
      </c>
      <c r="BI99" s="17" t="s">
        <v>95</v>
      </c>
      <c r="BJ99" s="17">
        <v>1.49600384244116E-2</v>
      </c>
      <c r="BK99" s="17">
        <v>3.0791443950520501E-2</v>
      </c>
      <c r="BL99" s="17">
        <v>5.19625774086259E-2</v>
      </c>
      <c r="BM99" s="17">
        <v>2.4318115577088E-2</v>
      </c>
    </row>
    <row r="100" spans="2:65" x14ac:dyDescent="0.35">
      <c r="B100" t="s">
        <v>108</v>
      </c>
      <c r="C100" s="17">
        <v>4.4984613740482501E-2</v>
      </c>
      <c r="D100" s="17">
        <v>4.5946462766184699E-2</v>
      </c>
      <c r="E100" s="17">
        <v>4.4122750922053602E-2</v>
      </c>
      <c r="F100" s="17"/>
      <c r="G100" s="17">
        <v>0.21048488029023699</v>
      </c>
      <c r="H100" s="17">
        <v>4.0946381129072201E-2</v>
      </c>
      <c r="I100" s="17">
        <v>3.3966012268246602E-2</v>
      </c>
      <c r="J100" s="17">
        <v>2.14896716175061E-2</v>
      </c>
      <c r="K100" s="17">
        <v>1.55628431898175E-2</v>
      </c>
      <c r="L100" s="17">
        <v>0</v>
      </c>
      <c r="M100" s="17"/>
      <c r="N100" s="17">
        <v>7.3645685834034302E-2</v>
      </c>
      <c r="O100" s="17">
        <v>5.6772668788726298E-2</v>
      </c>
      <c r="P100" s="17">
        <v>1.8167993681708398E-2</v>
      </c>
      <c r="Q100" s="17">
        <v>3.1189042445172701E-2</v>
      </c>
      <c r="R100" s="17"/>
      <c r="S100" s="17">
        <v>6.8518554636743903E-2</v>
      </c>
      <c r="T100" s="17">
        <v>3.9169571319618297E-2</v>
      </c>
      <c r="U100" s="17">
        <v>1.37979488279153E-2</v>
      </c>
      <c r="V100" s="17">
        <v>1.3450077541431E-2</v>
      </c>
      <c r="W100" s="17">
        <v>7.6282754373342795E-2</v>
      </c>
      <c r="X100" s="17">
        <v>3.0290057163694501E-2</v>
      </c>
      <c r="Y100" s="17">
        <v>0.11668104946711801</v>
      </c>
      <c r="Z100" s="17">
        <v>2.2989974990626799E-2</v>
      </c>
      <c r="AA100" s="17">
        <v>5.2701955364935299E-2</v>
      </c>
      <c r="AB100" s="17">
        <v>4.48501539789267E-2</v>
      </c>
      <c r="AC100" s="17">
        <v>0</v>
      </c>
      <c r="AD100" s="17">
        <v>0</v>
      </c>
      <c r="AE100" s="17"/>
      <c r="AF100" s="17">
        <v>2.1905094826766499E-2</v>
      </c>
      <c r="AG100" s="17">
        <v>3.3800196181787402E-2</v>
      </c>
      <c r="AH100" s="17">
        <v>5.8145194792428599E-2</v>
      </c>
      <c r="AI100" s="17"/>
      <c r="AJ100" s="17">
        <v>2.3138715900951502E-2</v>
      </c>
      <c r="AK100" s="17">
        <v>2.8057854452741299E-2</v>
      </c>
      <c r="AL100" s="17">
        <v>2.0352973732649899E-2</v>
      </c>
      <c r="AM100" s="17">
        <v>0.1141475305221</v>
      </c>
      <c r="AN100" s="17">
        <v>8.5937345725672701E-2</v>
      </c>
      <c r="AO100" s="17"/>
      <c r="AP100" s="17">
        <v>2.8797177135230601E-2</v>
      </c>
      <c r="AQ100" s="17">
        <v>6.63983059354354E-2</v>
      </c>
      <c r="AR100" s="17">
        <v>5.8926101482742299E-2</v>
      </c>
      <c r="AS100" s="17"/>
      <c r="AT100" s="17">
        <v>1.4357468434698E-2</v>
      </c>
      <c r="AU100" s="17">
        <v>4.9946675701558502E-2</v>
      </c>
      <c r="AV100" s="17">
        <v>4.9680324436701201E-2</v>
      </c>
      <c r="AW100" s="17">
        <v>7.1759370240608994E-2</v>
      </c>
      <c r="AX100" s="17">
        <v>0.12964673347000899</v>
      </c>
      <c r="AY100" s="17"/>
      <c r="AZ100" s="17">
        <v>9.6056702563439095E-2</v>
      </c>
      <c r="BA100" s="17">
        <v>3.557922112899E-2</v>
      </c>
      <c r="BB100" s="17">
        <v>3.8320817998647498E-2</v>
      </c>
      <c r="BC100" s="17">
        <v>2.7309582096235799E-2</v>
      </c>
      <c r="BD100" s="17">
        <v>8.9053861445732903E-3</v>
      </c>
      <c r="BE100" s="17">
        <v>1.83544664479076E-2</v>
      </c>
      <c r="BF100" s="17"/>
      <c r="BG100" s="17">
        <v>1.03795627710189E-2</v>
      </c>
      <c r="BH100" s="17">
        <v>5.14944799366596E-2</v>
      </c>
      <c r="BI100" s="17" t="s">
        <v>95</v>
      </c>
      <c r="BJ100" s="17">
        <v>4.79639687399364E-2</v>
      </c>
      <c r="BK100" s="17">
        <v>0.10619610770999301</v>
      </c>
      <c r="BL100" s="17">
        <v>6.0035855415198597E-2</v>
      </c>
      <c r="BM100" s="17">
        <v>5.8797209422183902E-2</v>
      </c>
    </row>
    <row r="101" spans="2:65" x14ac:dyDescent="0.35">
      <c r="B101" t="s">
        <v>104</v>
      </c>
      <c r="C101" s="17">
        <v>4.4072563013028802E-2</v>
      </c>
      <c r="D101" s="17">
        <v>3.7842941599640099E-2</v>
      </c>
      <c r="E101" s="17">
        <v>5.0462528005352697E-2</v>
      </c>
      <c r="F101" s="17"/>
      <c r="G101" s="17">
        <v>6.0202877282978899E-2</v>
      </c>
      <c r="H101" s="17">
        <v>5.5083300802739502E-2</v>
      </c>
      <c r="I101" s="17">
        <v>4.0773743750969899E-2</v>
      </c>
      <c r="J101" s="17">
        <v>5.6779890981833399E-2</v>
      </c>
      <c r="K101" s="17">
        <v>2.6408301338266701E-2</v>
      </c>
      <c r="L101" s="17">
        <v>2.8771774584119399E-2</v>
      </c>
      <c r="M101" s="17"/>
      <c r="N101" s="17">
        <v>2.68984014890419E-2</v>
      </c>
      <c r="O101" s="17">
        <v>9.8201108054554506E-3</v>
      </c>
      <c r="P101" s="17">
        <v>6.1309341462915903E-2</v>
      </c>
      <c r="Q101" s="17">
        <v>7.8107920200699302E-2</v>
      </c>
      <c r="R101" s="17"/>
      <c r="S101" s="17">
        <v>5.15111067135791E-2</v>
      </c>
      <c r="T101" s="17">
        <v>3.5788969511597199E-2</v>
      </c>
      <c r="U101" s="17">
        <v>3.36387354092125E-2</v>
      </c>
      <c r="V101" s="17">
        <v>9.2769474632639695E-2</v>
      </c>
      <c r="W101" s="17">
        <v>3.8346527079926099E-2</v>
      </c>
      <c r="X101" s="17">
        <v>0</v>
      </c>
      <c r="Y101" s="17">
        <v>3.6664692306205698E-2</v>
      </c>
      <c r="Z101" s="17">
        <v>0</v>
      </c>
      <c r="AA101" s="17">
        <v>4.7816886791325799E-2</v>
      </c>
      <c r="AB101" s="17">
        <v>6.2564752497597201E-2</v>
      </c>
      <c r="AC101" s="17">
        <v>9.5720700500323094E-2</v>
      </c>
      <c r="AD101" s="17">
        <v>0</v>
      </c>
      <c r="AE101" s="17"/>
      <c r="AF101" s="17">
        <v>3.8289895279774097E-2</v>
      </c>
      <c r="AG101" s="17">
        <v>3.6117655186214702E-2</v>
      </c>
      <c r="AH101" s="17">
        <v>7.2099500672857003E-2</v>
      </c>
      <c r="AI101" s="17"/>
      <c r="AJ101" s="17">
        <v>4.0315604302048898E-2</v>
      </c>
      <c r="AK101" s="17">
        <v>5.11320235365317E-2</v>
      </c>
      <c r="AL101" s="17">
        <v>0</v>
      </c>
      <c r="AM101" s="17">
        <v>0.107279666634727</v>
      </c>
      <c r="AN101" s="17">
        <v>4.1552359673540401E-2</v>
      </c>
      <c r="AO101" s="17"/>
      <c r="AP101" s="17">
        <v>2.1008552873414899E-2</v>
      </c>
      <c r="AQ101" s="17">
        <v>4.61163217885035E-2</v>
      </c>
      <c r="AR101" s="17">
        <v>2.8790059461838598E-2</v>
      </c>
      <c r="AS101" s="17"/>
      <c r="AT101" s="17">
        <v>5.1464158028410797E-2</v>
      </c>
      <c r="AU101" s="17">
        <v>4.4038447710279101E-2</v>
      </c>
      <c r="AV101" s="17">
        <v>4.11349011747566E-2</v>
      </c>
      <c r="AW101" s="17">
        <v>2.7022044897510901E-2</v>
      </c>
      <c r="AX101" s="17">
        <v>4.6438337335046098E-2</v>
      </c>
      <c r="AY101" s="17"/>
      <c r="AZ101" s="17">
        <v>8.2843194212260093E-2</v>
      </c>
      <c r="BA101" s="17">
        <v>2.2611336852175999E-2</v>
      </c>
      <c r="BB101" s="17">
        <v>4.2034504135685498E-2</v>
      </c>
      <c r="BC101" s="17">
        <v>3.8527924188722203E-2</v>
      </c>
      <c r="BD101" s="17">
        <v>1.3049130972911001E-2</v>
      </c>
      <c r="BE101" s="17">
        <v>8.4572799178869701E-2</v>
      </c>
      <c r="BF101" s="17"/>
      <c r="BG101" s="17">
        <v>2.16341461857513E-2</v>
      </c>
      <c r="BH101" s="17">
        <v>3.4063727805664197E-2</v>
      </c>
      <c r="BI101" s="17" t="s">
        <v>95</v>
      </c>
      <c r="BJ101" s="17">
        <v>0.12513568286434301</v>
      </c>
      <c r="BK101" s="17">
        <v>8.4876543959220202E-2</v>
      </c>
      <c r="BL101" s="17">
        <v>4.3999292115429203E-2</v>
      </c>
      <c r="BM101" s="17">
        <v>7.8562039065081593E-2</v>
      </c>
    </row>
    <row r="102" spans="2:65" x14ac:dyDescent="0.35">
      <c r="B102" t="s">
        <v>113</v>
      </c>
      <c r="C102" s="17">
        <v>3.0884939820359499E-2</v>
      </c>
      <c r="D102" s="17">
        <v>3.6726581132938099E-2</v>
      </c>
      <c r="E102" s="17">
        <v>2.5066877039892101E-2</v>
      </c>
      <c r="F102" s="17"/>
      <c r="G102" s="17">
        <v>1.18766374724898E-2</v>
      </c>
      <c r="H102" s="17">
        <v>4.5190596585307399E-2</v>
      </c>
      <c r="I102" s="17">
        <v>3.9098468307957102E-2</v>
      </c>
      <c r="J102" s="17">
        <v>1.9076799530175201E-2</v>
      </c>
      <c r="K102" s="17">
        <v>4.3783662458853602E-2</v>
      </c>
      <c r="L102" s="17">
        <v>2.3493914401236798E-2</v>
      </c>
      <c r="M102" s="17"/>
      <c r="N102" s="17">
        <v>3.3570118145753503E-2</v>
      </c>
      <c r="O102" s="17">
        <v>3.7933192739508098E-2</v>
      </c>
      <c r="P102" s="17">
        <v>3.1511205710496898E-2</v>
      </c>
      <c r="Q102" s="17">
        <v>2.1089833235933001E-2</v>
      </c>
      <c r="R102" s="17"/>
      <c r="S102" s="17">
        <v>8.2316620524003001E-2</v>
      </c>
      <c r="T102" s="17">
        <v>2.7407705298018298E-2</v>
      </c>
      <c r="U102" s="17">
        <v>1.3876880449817001E-2</v>
      </c>
      <c r="V102" s="17">
        <v>1.2997428503942299E-2</v>
      </c>
      <c r="W102" s="17">
        <v>1.7485090843946501E-2</v>
      </c>
      <c r="X102" s="17">
        <v>4.7123528382727299E-2</v>
      </c>
      <c r="Y102" s="17">
        <v>1.35990739760213E-2</v>
      </c>
      <c r="Z102" s="17">
        <v>0</v>
      </c>
      <c r="AA102" s="17">
        <v>1.09862734807181E-2</v>
      </c>
      <c r="AB102" s="17">
        <v>3.13474404802958E-2</v>
      </c>
      <c r="AC102" s="17">
        <v>2.74689289127985E-2</v>
      </c>
      <c r="AD102" s="17">
        <v>4.4188348083672502E-2</v>
      </c>
      <c r="AE102" s="17"/>
      <c r="AF102" s="17">
        <v>3.4805073901810799E-2</v>
      </c>
      <c r="AG102" s="17">
        <v>3.7416421801676897E-2</v>
      </c>
      <c r="AH102" s="17">
        <v>1.0217596129266499E-2</v>
      </c>
      <c r="AI102" s="17"/>
      <c r="AJ102" s="17">
        <v>3.6853029104574102E-2</v>
      </c>
      <c r="AK102" s="17">
        <v>4.0125752737444599E-2</v>
      </c>
      <c r="AL102" s="17">
        <v>1.6312132584022501E-2</v>
      </c>
      <c r="AM102" s="17">
        <v>0</v>
      </c>
      <c r="AN102" s="17">
        <v>0</v>
      </c>
      <c r="AO102" s="17"/>
      <c r="AP102" s="17">
        <v>2.0348270685663802E-2</v>
      </c>
      <c r="AQ102" s="17">
        <v>4.7791887676226302E-2</v>
      </c>
      <c r="AR102" s="17">
        <v>1.12842020642051E-2</v>
      </c>
      <c r="AS102" s="17"/>
      <c r="AT102" s="17">
        <v>1.8876364359909501E-2</v>
      </c>
      <c r="AU102" s="17">
        <v>2.0078715639077701E-2</v>
      </c>
      <c r="AV102" s="17">
        <v>4.1105730832418301E-2</v>
      </c>
      <c r="AW102" s="17">
        <v>4.6978870438943297E-2</v>
      </c>
      <c r="AX102" s="17">
        <v>0.142371886403721</v>
      </c>
      <c r="AY102" s="17"/>
      <c r="AZ102" s="17">
        <v>3.5409723535458799E-2</v>
      </c>
      <c r="BA102" s="17">
        <v>2.2175096882693601E-2</v>
      </c>
      <c r="BB102" s="17">
        <v>2.56002522601677E-2</v>
      </c>
      <c r="BC102" s="17">
        <v>1.2689480422448499E-2</v>
      </c>
      <c r="BD102" s="17">
        <v>7.35385370906943E-2</v>
      </c>
      <c r="BE102" s="17">
        <v>2.9264252287148299E-2</v>
      </c>
      <c r="BF102" s="17"/>
      <c r="BG102" s="17">
        <v>4.7109384848271797E-2</v>
      </c>
      <c r="BH102" s="17">
        <v>3.0944345421317201E-2</v>
      </c>
      <c r="BI102" s="17" t="s">
        <v>95</v>
      </c>
      <c r="BJ102" s="17">
        <v>3.9305387222965303E-2</v>
      </c>
      <c r="BK102" s="17">
        <v>0</v>
      </c>
      <c r="BL102" s="17">
        <v>5.9218390865200601E-3</v>
      </c>
      <c r="BM102" s="17">
        <v>7.4281940643368294E-2</v>
      </c>
    </row>
    <row r="103" spans="2:65" x14ac:dyDescent="0.35">
      <c r="B103" t="s">
        <v>115</v>
      </c>
      <c r="C103" s="17">
        <v>3.7383446788510799E-2</v>
      </c>
      <c r="D103" s="17">
        <v>3.48846931028843E-2</v>
      </c>
      <c r="E103" s="17">
        <v>3.9993979699319102E-2</v>
      </c>
      <c r="F103" s="17"/>
      <c r="G103" s="17">
        <v>3.67558531099514E-2</v>
      </c>
      <c r="H103" s="17">
        <v>3.1623291599464101E-2</v>
      </c>
      <c r="I103" s="17">
        <v>2.3643906536996901E-2</v>
      </c>
      <c r="J103" s="17">
        <v>4.6863462281193299E-2</v>
      </c>
      <c r="K103" s="17">
        <v>3.4633902421585601E-2</v>
      </c>
      <c r="L103" s="17">
        <v>4.8562109778336103E-2</v>
      </c>
      <c r="M103" s="17"/>
      <c r="N103" s="17">
        <v>5.6157068171465999E-2</v>
      </c>
      <c r="O103" s="17">
        <v>2.4225102767601599E-2</v>
      </c>
      <c r="P103" s="17">
        <v>4.0531236331039597E-2</v>
      </c>
      <c r="Q103" s="17">
        <v>2.99709210939718E-2</v>
      </c>
      <c r="R103" s="17"/>
      <c r="S103" s="17">
        <v>5.5460523383105302E-2</v>
      </c>
      <c r="T103" s="17">
        <v>4.55726855387633E-2</v>
      </c>
      <c r="U103" s="17">
        <v>7.4647933185119295E-2</v>
      </c>
      <c r="V103" s="17">
        <v>2.9178875684479199E-2</v>
      </c>
      <c r="W103" s="17">
        <v>2.0379129989610001E-2</v>
      </c>
      <c r="X103" s="17">
        <v>8.8615111970000798E-2</v>
      </c>
      <c r="Y103" s="17">
        <v>0</v>
      </c>
      <c r="Z103" s="17">
        <v>0</v>
      </c>
      <c r="AA103" s="17">
        <v>1.22413792564765E-2</v>
      </c>
      <c r="AB103" s="17">
        <v>4.3199933440074903E-2</v>
      </c>
      <c r="AC103" s="17">
        <v>0</v>
      </c>
      <c r="AD103" s="17">
        <v>0</v>
      </c>
      <c r="AE103" s="17"/>
      <c r="AF103" s="17">
        <v>4.0577680526033999E-2</v>
      </c>
      <c r="AG103" s="17">
        <v>3.4650518420555498E-2</v>
      </c>
      <c r="AH103" s="17">
        <v>2.6333003737647302E-2</v>
      </c>
      <c r="AI103" s="17"/>
      <c r="AJ103" s="17">
        <v>4.21010771004778E-2</v>
      </c>
      <c r="AK103" s="17">
        <v>4.2490833850546299E-2</v>
      </c>
      <c r="AL103" s="17">
        <v>6.7277807821930602E-2</v>
      </c>
      <c r="AM103" s="17">
        <v>0.11668172730182599</v>
      </c>
      <c r="AN103" s="17">
        <v>1.15586434226155E-2</v>
      </c>
      <c r="AO103" s="17"/>
      <c r="AP103" s="17">
        <v>3.10641176018067E-2</v>
      </c>
      <c r="AQ103" s="17">
        <v>3.3249056409246698E-2</v>
      </c>
      <c r="AR103" s="17">
        <v>6.3465066833771594E-2</v>
      </c>
      <c r="AS103" s="17"/>
      <c r="AT103" s="17">
        <v>2.6338165206012801E-2</v>
      </c>
      <c r="AU103" s="17">
        <v>4.9506869925614497E-2</v>
      </c>
      <c r="AV103" s="17">
        <v>3.53551834057566E-2</v>
      </c>
      <c r="AW103" s="17">
        <v>3.5805375204607803E-2</v>
      </c>
      <c r="AX103" s="17">
        <v>0.19685827340256601</v>
      </c>
      <c r="AY103" s="17"/>
      <c r="AZ103" s="17">
        <v>2.1761304482990001E-2</v>
      </c>
      <c r="BA103" s="17">
        <v>4.8286861949429001E-2</v>
      </c>
      <c r="BB103" s="17">
        <v>4.0117856150898197E-2</v>
      </c>
      <c r="BC103" s="17">
        <v>4.2227400814666E-2</v>
      </c>
      <c r="BD103" s="17">
        <v>2.91896153305654E-2</v>
      </c>
      <c r="BE103" s="17">
        <v>4.7267820105739301E-2</v>
      </c>
      <c r="BF103" s="17"/>
      <c r="BG103" s="17">
        <v>4.4711845683416802E-2</v>
      </c>
      <c r="BH103" s="17">
        <v>3.68218118446524E-2</v>
      </c>
      <c r="BI103" s="17" t="s">
        <v>95</v>
      </c>
      <c r="BJ103" s="17">
        <v>1.84241526268628E-2</v>
      </c>
      <c r="BK103" s="17">
        <v>1.36359716755308E-2</v>
      </c>
      <c r="BL103" s="17">
        <v>5.0497017517028002E-2</v>
      </c>
      <c r="BM103" s="17">
        <v>0</v>
      </c>
    </row>
    <row r="104" spans="2:65"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row>
    <row r="105" spans="2:65" x14ac:dyDescent="0.35">
      <c r="B105" s="6" t="s">
        <v>120</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row>
    <row r="106" spans="2:65" x14ac:dyDescent="0.35">
      <c r="B106" s="26" t="s">
        <v>97</v>
      </c>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row>
    <row r="107" spans="2:65" x14ac:dyDescent="0.35">
      <c r="B107" t="s">
        <v>102</v>
      </c>
      <c r="C107" s="17">
        <v>0.31001906234719101</v>
      </c>
      <c r="D107" s="17">
        <v>0.32191356179414898</v>
      </c>
      <c r="E107" s="17">
        <v>0.30268892809921899</v>
      </c>
      <c r="F107" s="17"/>
      <c r="G107" s="17">
        <v>0.13810183697810799</v>
      </c>
      <c r="H107" s="17">
        <v>0.34066995020613899</v>
      </c>
      <c r="I107" s="17">
        <v>0.33387187847557298</v>
      </c>
      <c r="J107" s="17">
        <v>0.339549931581756</v>
      </c>
      <c r="K107" s="17">
        <v>0.27436766212644298</v>
      </c>
      <c r="L107" s="17">
        <v>0.38308871546348799</v>
      </c>
      <c r="M107" s="17"/>
      <c r="N107" s="17">
        <v>0.34012180041699203</v>
      </c>
      <c r="O107" s="17">
        <v>0.29104983449038702</v>
      </c>
      <c r="P107" s="17">
        <v>0.26013240364463502</v>
      </c>
      <c r="Q107" s="17">
        <v>0.34371048495728601</v>
      </c>
      <c r="R107" s="17"/>
      <c r="S107" s="17">
        <v>0.26934555458300202</v>
      </c>
      <c r="T107" s="17">
        <v>0.313961564415775</v>
      </c>
      <c r="U107" s="17">
        <v>0.35014352090469503</v>
      </c>
      <c r="V107" s="17">
        <v>0.30061801740310101</v>
      </c>
      <c r="W107" s="17">
        <v>0.15455108983126201</v>
      </c>
      <c r="X107" s="17">
        <v>0.32472764018220601</v>
      </c>
      <c r="Y107" s="17">
        <v>0.33217465014339098</v>
      </c>
      <c r="Z107" s="17">
        <v>0.23481760976178701</v>
      </c>
      <c r="AA107" s="17">
        <v>0.30515778023795798</v>
      </c>
      <c r="AB107" s="17">
        <v>0.38792992711344298</v>
      </c>
      <c r="AC107" s="17">
        <v>0.44885170808652702</v>
      </c>
      <c r="AD107" s="17">
        <v>0.34372699034450199</v>
      </c>
      <c r="AE107" s="17"/>
      <c r="AF107" s="17">
        <v>0.32607699552535702</v>
      </c>
      <c r="AG107" s="17">
        <v>0.34087477952970002</v>
      </c>
      <c r="AH107" s="17">
        <v>0.25719729651335999</v>
      </c>
      <c r="AI107" s="17"/>
      <c r="AJ107" s="17">
        <v>0.319895736106378</v>
      </c>
      <c r="AK107" s="17">
        <v>0.30934269564733902</v>
      </c>
      <c r="AL107" s="17">
        <v>0.26454578867531597</v>
      </c>
      <c r="AM107" s="17">
        <v>0.51340393105815996</v>
      </c>
      <c r="AN107" s="17">
        <v>0.271072553844459</v>
      </c>
      <c r="AO107" s="17"/>
      <c r="AP107" s="17">
        <v>0.31444616375645901</v>
      </c>
      <c r="AQ107" s="17">
        <v>0.31654245601262498</v>
      </c>
      <c r="AR107" s="17">
        <v>0.33201013942492602</v>
      </c>
      <c r="AS107" s="17"/>
      <c r="AT107" s="17">
        <v>0.247095933193894</v>
      </c>
      <c r="AU107" s="17">
        <v>0.33786316326233401</v>
      </c>
      <c r="AV107" s="17">
        <v>0.274516939807256</v>
      </c>
      <c r="AW107" s="17">
        <v>0.299082602332577</v>
      </c>
      <c r="AX107" s="17">
        <v>0.78487760763729497</v>
      </c>
      <c r="AY107" s="17"/>
      <c r="AZ107" s="17">
        <v>0.246325382209611</v>
      </c>
      <c r="BA107" s="17">
        <v>0.30544585619141801</v>
      </c>
      <c r="BB107" s="17">
        <v>0.39360551985794701</v>
      </c>
      <c r="BC107" s="17">
        <v>0.299948289299861</v>
      </c>
      <c r="BD107" s="17">
        <v>0.413793027893882</v>
      </c>
      <c r="BE107" s="17">
        <v>0.197997793621743</v>
      </c>
      <c r="BF107" s="17"/>
      <c r="BG107" s="17">
        <v>0.35415389664126001</v>
      </c>
      <c r="BH107" s="17">
        <v>0.31317002684013101</v>
      </c>
      <c r="BI107" s="17" t="s">
        <v>95</v>
      </c>
      <c r="BJ107" s="17">
        <v>0.379400586271955</v>
      </c>
      <c r="BK107" s="17">
        <v>0.36683014885897902</v>
      </c>
      <c r="BL107" s="17">
        <v>0.237178249700076</v>
      </c>
      <c r="BM107" s="17">
        <v>8.0034086432464499E-2</v>
      </c>
    </row>
    <row r="108" spans="2:65" x14ac:dyDescent="0.35">
      <c r="B108" t="s">
        <v>101</v>
      </c>
      <c r="C108" s="17">
        <v>0.26126296898655799</v>
      </c>
      <c r="D108" s="17">
        <v>0.22159483781067299</v>
      </c>
      <c r="E108" s="17">
        <v>0.29828574077085601</v>
      </c>
      <c r="F108" s="17"/>
      <c r="G108" s="17">
        <v>0.166852444707209</v>
      </c>
      <c r="H108" s="17">
        <v>0.406185095809942</v>
      </c>
      <c r="I108" s="17">
        <v>0.376696313210586</v>
      </c>
      <c r="J108" s="17">
        <v>0.36155960016295102</v>
      </c>
      <c r="K108" s="17">
        <v>0.185441999165816</v>
      </c>
      <c r="L108" s="17">
        <v>0.101631545161512</v>
      </c>
      <c r="M108" s="17"/>
      <c r="N108" s="17">
        <v>0.228270605908522</v>
      </c>
      <c r="O108" s="17">
        <v>0.29024206669146901</v>
      </c>
      <c r="P108" s="17">
        <v>0.28517763208132002</v>
      </c>
      <c r="Q108" s="17">
        <v>0.25375654039798301</v>
      </c>
      <c r="R108" s="17"/>
      <c r="S108" s="17">
        <v>0.305020984539705</v>
      </c>
      <c r="T108" s="17">
        <v>0.219101357337594</v>
      </c>
      <c r="U108" s="17">
        <v>0.26134747694676003</v>
      </c>
      <c r="V108" s="17">
        <v>0.17863218231132</v>
      </c>
      <c r="W108" s="17">
        <v>0.20217440423843699</v>
      </c>
      <c r="X108" s="17">
        <v>0.30776661478638501</v>
      </c>
      <c r="Y108" s="17">
        <v>0.207160537081372</v>
      </c>
      <c r="Z108" s="17">
        <v>0.374624292939991</v>
      </c>
      <c r="AA108" s="17">
        <v>0.23214524968403799</v>
      </c>
      <c r="AB108" s="17">
        <v>0.37780975250764598</v>
      </c>
      <c r="AC108" s="17">
        <v>0.27610007229893602</v>
      </c>
      <c r="AD108" s="17">
        <v>0.217437620666076</v>
      </c>
      <c r="AE108" s="17"/>
      <c r="AF108" s="17">
        <v>0.23867346991305499</v>
      </c>
      <c r="AG108" s="17">
        <v>0.299303441109393</v>
      </c>
      <c r="AH108" s="17">
        <v>0.24856998805085601</v>
      </c>
      <c r="AI108" s="17"/>
      <c r="AJ108" s="17">
        <v>0.215646391157054</v>
      </c>
      <c r="AK108" s="17">
        <v>0.32993102983339601</v>
      </c>
      <c r="AL108" s="17">
        <v>0.15202804781766999</v>
      </c>
      <c r="AM108" s="17">
        <v>0.16471886818692599</v>
      </c>
      <c r="AN108" s="17">
        <v>0.30256993619917699</v>
      </c>
      <c r="AO108" s="17"/>
      <c r="AP108" s="17">
        <v>0.176441057759151</v>
      </c>
      <c r="AQ108" s="17">
        <v>0.316482367024434</v>
      </c>
      <c r="AR108" s="17">
        <v>0.13435131802744499</v>
      </c>
      <c r="AS108" s="17"/>
      <c r="AT108" s="17">
        <v>0.24715045091883001</v>
      </c>
      <c r="AU108" s="17">
        <v>0.22597850020677199</v>
      </c>
      <c r="AV108" s="17">
        <v>0.29836050230725197</v>
      </c>
      <c r="AW108" s="17">
        <v>0.24262991542762199</v>
      </c>
      <c r="AX108" s="17">
        <v>0.27285598363144398</v>
      </c>
      <c r="AY108" s="17"/>
      <c r="AZ108" s="17">
        <v>0.30584244111382902</v>
      </c>
      <c r="BA108" s="17">
        <v>0.25043000396235099</v>
      </c>
      <c r="BB108" s="17">
        <v>0.268914128528704</v>
      </c>
      <c r="BC108" s="17">
        <v>0.24855368948249201</v>
      </c>
      <c r="BD108" s="17">
        <v>0.198163356933032</v>
      </c>
      <c r="BE108" s="17">
        <v>0.30859590578342899</v>
      </c>
      <c r="BF108" s="17"/>
      <c r="BG108" s="17">
        <v>7.9535057925627206E-2</v>
      </c>
      <c r="BH108" s="17">
        <v>0.42128258166447502</v>
      </c>
      <c r="BI108" s="17" t="s">
        <v>95</v>
      </c>
      <c r="BJ108" s="17">
        <v>0.451667387054006</v>
      </c>
      <c r="BK108" s="17">
        <v>0.32159865527015902</v>
      </c>
      <c r="BL108" s="17">
        <v>0.28365515029005101</v>
      </c>
      <c r="BM108" s="17">
        <v>0.179467408986795</v>
      </c>
    </row>
    <row r="109" spans="2:65" x14ac:dyDescent="0.35">
      <c r="B109" t="s">
        <v>100</v>
      </c>
      <c r="C109" s="17">
        <v>0.206083545560653</v>
      </c>
      <c r="D109" s="17">
        <v>0.23040968445996499</v>
      </c>
      <c r="E109" s="17">
        <v>0.18693660977839899</v>
      </c>
      <c r="F109" s="17"/>
      <c r="G109" s="17">
        <v>0.23045091477700499</v>
      </c>
      <c r="H109" s="17">
        <v>0.138873420717183</v>
      </c>
      <c r="I109" s="17">
        <v>0.16630011169254699</v>
      </c>
      <c r="J109" s="17">
        <v>0.19913597353489801</v>
      </c>
      <c r="K109" s="17">
        <v>0.29225392650759302</v>
      </c>
      <c r="L109" s="17">
        <v>0.21539794094161999</v>
      </c>
      <c r="M109" s="17"/>
      <c r="N109" s="17">
        <v>0.23786287222249899</v>
      </c>
      <c r="O109" s="17">
        <v>0.20095158506788499</v>
      </c>
      <c r="P109" s="17">
        <v>0.21862201066751699</v>
      </c>
      <c r="Q109" s="17">
        <v>0.17217561116164801</v>
      </c>
      <c r="R109" s="17"/>
      <c r="S109" s="17">
        <v>0.25790188050928198</v>
      </c>
      <c r="T109" s="17">
        <v>0.204790074574843</v>
      </c>
      <c r="U109" s="17">
        <v>0.243875413650088</v>
      </c>
      <c r="V109" s="17">
        <v>0.22065369039435501</v>
      </c>
      <c r="W109" s="17">
        <v>0.23568849365892</v>
      </c>
      <c r="X109" s="17">
        <v>0.22906349340135701</v>
      </c>
      <c r="Y109" s="17">
        <v>0.21209859248427201</v>
      </c>
      <c r="Z109" s="17">
        <v>0.125550263428542</v>
      </c>
      <c r="AA109" s="17">
        <v>0.25766042380343401</v>
      </c>
      <c r="AB109" s="17">
        <v>0.111045076212586</v>
      </c>
      <c r="AC109" s="17">
        <v>4.9650769249832402E-2</v>
      </c>
      <c r="AD109" s="17">
        <v>0.20398778335568099</v>
      </c>
      <c r="AE109" s="17"/>
      <c r="AF109" s="17">
        <v>0.21115537922090999</v>
      </c>
      <c r="AG109" s="17">
        <v>0.191541383090226</v>
      </c>
      <c r="AH109" s="17">
        <v>0.22412058653008701</v>
      </c>
      <c r="AI109" s="17"/>
      <c r="AJ109" s="17">
        <v>0.22461416062442699</v>
      </c>
      <c r="AK109" s="17">
        <v>0.14876937025561199</v>
      </c>
      <c r="AL109" s="17">
        <v>0.31381459687157698</v>
      </c>
      <c r="AM109" s="17">
        <v>7.7387112713017597E-2</v>
      </c>
      <c r="AN109" s="17">
        <v>0.27334717720735202</v>
      </c>
      <c r="AO109" s="17"/>
      <c r="AP109" s="17">
        <v>0.252363304437071</v>
      </c>
      <c r="AQ109" s="17">
        <v>0.15045806957308799</v>
      </c>
      <c r="AR109" s="17">
        <v>0.23051524111861799</v>
      </c>
      <c r="AS109" s="17"/>
      <c r="AT109" s="17">
        <v>0.213551028993299</v>
      </c>
      <c r="AU109" s="17">
        <v>0.189126177487768</v>
      </c>
      <c r="AV109" s="17">
        <v>0.22750378969242899</v>
      </c>
      <c r="AW109" s="17">
        <v>0.23325505409539801</v>
      </c>
      <c r="AX109" s="17">
        <v>0</v>
      </c>
      <c r="AY109" s="17"/>
      <c r="AZ109" s="17">
        <v>0.18476613886604501</v>
      </c>
      <c r="BA109" s="17">
        <v>0.22916282231447199</v>
      </c>
      <c r="BB109" s="17">
        <v>0.20240541034267501</v>
      </c>
      <c r="BC109" s="17">
        <v>0.202889963595828</v>
      </c>
      <c r="BD109" s="17">
        <v>0.17468561713665401</v>
      </c>
      <c r="BE109" s="17">
        <v>0.26618820775478103</v>
      </c>
      <c r="BF109" s="17"/>
      <c r="BG109" s="17">
        <v>0.25995184680797001</v>
      </c>
      <c r="BH109" s="17">
        <v>0.174527685142227</v>
      </c>
      <c r="BI109" s="17" t="s">
        <v>95</v>
      </c>
      <c r="BJ109" s="17">
        <v>0.118381354354738</v>
      </c>
      <c r="BK109" s="17">
        <v>0.22187657620843401</v>
      </c>
      <c r="BL109" s="17">
        <v>0.17865550669306901</v>
      </c>
      <c r="BM109" s="17">
        <v>0.26211706459386402</v>
      </c>
    </row>
    <row r="110" spans="2:65" x14ac:dyDescent="0.35">
      <c r="B110" t="s">
        <v>105</v>
      </c>
      <c r="C110" s="17">
        <v>0.14258582861412</v>
      </c>
      <c r="D110" s="17">
        <v>0.109435544601495</v>
      </c>
      <c r="E110" s="17">
        <v>0.16534701727159201</v>
      </c>
      <c r="F110" s="17"/>
      <c r="G110" s="17">
        <v>0.32155948302239701</v>
      </c>
      <c r="H110" s="17">
        <v>0.272319189503819</v>
      </c>
      <c r="I110" s="17">
        <v>0.200273250737971</v>
      </c>
      <c r="J110" s="17">
        <v>7.0237671963892107E-2</v>
      </c>
      <c r="K110" s="17">
        <v>3.37018956076039E-2</v>
      </c>
      <c r="L110" s="17">
        <v>1.80998515612571E-2</v>
      </c>
      <c r="M110" s="17"/>
      <c r="N110" s="17">
        <v>0.16832940692082099</v>
      </c>
      <c r="O110" s="17">
        <v>0.15290684257348899</v>
      </c>
      <c r="P110" s="17">
        <v>0.15382610198739</v>
      </c>
      <c r="Q110" s="17">
        <v>9.0674675438639593E-2</v>
      </c>
      <c r="R110" s="17"/>
      <c r="S110" s="17">
        <v>0.166580113362015</v>
      </c>
      <c r="T110" s="17">
        <v>0.14373327019145099</v>
      </c>
      <c r="U110" s="17">
        <v>0.11792918300341899</v>
      </c>
      <c r="V110" s="17">
        <v>7.4737740682939202E-2</v>
      </c>
      <c r="W110" s="17">
        <v>0.18280912417188699</v>
      </c>
      <c r="X110" s="17">
        <v>7.0430318012741994E-2</v>
      </c>
      <c r="Y110" s="17">
        <v>0.109809310734581</v>
      </c>
      <c r="Z110" s="17">
        <v>0.200960825256913</v>
      </c>
      <c r="AA110" s="17">
        <v>0.170240949465879</v>
      </c>
      <c r="AB110" s="17">
        <v>0.124603051277332</v>
      </c>
      <c r="AC110" s="17">
        <v>0.181163199191269</v>
      </c>
      <c r="AD110" s="17">
        <v>0.277640144658098</v>
      </c>
      <c r="AE110" s="17"/>
      <c r="AF110" s="17">
        <v>7.4089772690927494E-2</v>
      </c>
      <c r="AG110" s="17">
        <v>0.14063559925564101</v>
      </c>
      <c r="AH110" s="17">
        <v>0.22435522712675901</v>
      </c>
      <c r="AI110" s="17"/>
      <c r="AJ110" s="17">
        <v>8.1608820778184502E-2</v>
      </c>
      <c r="AK110" s="17">
        <v>0.21241930892406299</v>
      </c>
      <c r="AL110" s="17">
        <v>0.149185735941334</v>
      </c>
      <c r="AM110" s="17">
        <v>0.230934659657757</v>
      </c>
      <c r="AN110" s="17">
        <v>0.17339976491088299</v>
      </c>
      <c r="AO110" s="17"/>
      <c r="AP110" s="17">
        <v>0.106572648459825</v>
      </c>
      <c r="AQ110" s="17">
        <v>0.192975395131982</v>
      </c>
      <c r="AR110" s="17">
        <v>0.16016814742798099</v>
      </c>
      <c r="AS110" s="17"/>
      <c r="AT110" s="17">
        <v>5.7521305653044599E-2</v>
      </c>
      <c r="AU110" s="17">
        <v>0.119056301027009</v>
      </c>
      <c r="AV110" s="17">
        <v>0.22353135642195801</v>
      </c>
      <c r="AW110" s="17">
        <v>0.20830904345347201</v>
      </c>
      <c r="AX110" s="17">
        <v>0</v>
      </c>
      <c r="AY110" s="17"/>
      <c r="AZ110" s="17">
        <v>0.25135771763947801</v>
      </c>
      <c r="BA110" s="17">
        <v>0.113343249713222</v>
      </c>
      <c r="BB110" s="17">
        <v>0.13824282614019201</v>
      </c>
      <c r="BC110" s="17">
        <v>0.12275185134747101</v>
      </c>
      <c r="BD110" s="17">
        <v>8.2784882175600899E-2</v>
      </c>
      <c r="BE110" s="17">
        <v>5.9976951136025997E-2</v>
      </c>
      <c r="BF110" s="17"/>
      <c r="BG110" s="17">
        <v>2.25705355743782E-2</v>
      </c>
      <c r="BH110" s="17">
        <v>8.3129789041014507E-2</v>
      </c>
      <c r="BI110" s="17" t="s">
        <v>95</v>
      </c>
      <c r="BJ110" s="17">
        <v>0.22960465316438999</v>
      </c>
      <c r="BK110" s="17">
        <v>9.5922175179691399E-2</v>
      </c>
      <c r="BL110" s="17">
        <v>0.35189996399203899</v>
      </c>
      <c r="BM110" s="17">
        <v>0.32533924064712599</v>
      </c>
    </row>
    <row r="111" spans="2:65" x14ac:dyDescent="0.35">
      <c r="B111" t="s">
        <v>103</v>
      </c>
      <c r="C111" s="17">
        <v>0.133670406594391</v>
      </c>
      <c r="D111" s="17">
        <v>0.124061534733879</v>
      </c>
      <c r="E111" s="17">
        <v>0.143321954670111</v>
      </c>
      <c r="F111" s="17"/>
      <c r="G111" s="17">
        <v>8.4036491772998004E-2</v>
      </c>
      <c r="H111" s="17">
        <v>0.176314363431297</v>
      </c>
      <c r="I111" s="17">
        <v>0.16662405634124999</v>
      </c>
      <c r="J111" s="17">
        <v>0.14519196566631701</v>
      </c>
      <c r="K111" s="17">
        <v>9.5541199382982001E-2</v>
      </c>
      <c r="L111" s="17">
        <v>0.12664786734997299</v>
      </c>
      <c r="M111" s="17"/>
      <c r="N111" s="17">
        <v>0.129291418372037</v>
      </c>
      <c r="O111" s="17">
        <v>0.11604199067295</v>
      </c>
      <c r="P111" s="17">
        <v>0.13591392300881699</v>
      </c>
      <c r="Q111" s="17">
        <v>0.15207098669799099</v>
      </c>
      <c r="R111" s="17"/>
      <c r="S111" s="17">
        <v>0.12377442311415</v>
      </c>
      <c r="T111" s="17">
        <v>0.16385970918888099</v>
      </c>
      <c r="U111" s="17">
        <v>3.2042200979151697E-2</v>
      </c>
      <c r="V111" s="17">
        <v>8.6022928672601404E-2</v>
      </c>
      <c r="W111" s="17">
        <v>0.138475867602317</v>
      </c>
      <c r="X111" s="17">
        <v>0.213983843613197</v>
      </c>
      <c r="Y111" s="17">
        <v>0.15538531401376399</v>
      </c>
      <c r="Z111" s="17">
        <v>5.9168952785056399E-2</v>
      </c>
      <c r="AA111" s="17">
        <v>0.112288989974929</v>
      </c>
      <c r="AB111" s="17">
        <v>0.16915922169591499</v>
      </c>
      <c r="AC111" s="17">
        <v>0.19053900556187001</v>
      </c>
      <c r="AD111" s="17">
        <v>0.16552622110649201</v>
      </c>
      <c r="AE111" s="17"/>
      <c r="AF111" s="17">
        <v>0.13161905402573401</v>
      </c>
      <c r="AG111" s="17">
        <v>0.129371846415999</v>
      </c>
      <c r="AH111" s="17">
        <v>0.19110933884234599</v>
      </c>
      <c r="AI111" s="17"/>
      <c r="AJ111" s="17">
        <v>0.109763339584911</v>
      </c>
      <c r="AK111" s="17">
        <v>0.144156890429188</v>
      </c>
      <c r="AL111" s="17">
        <v>0.14093571042400699</v>
      </c>
      <c r="AM111" s="17">
        <v>0.26034336662134999</v>
      </c>
      <c r="AN111" s="17">
        <v>0.17887088476982099</v>
      </c>
      <c r="AO111" s="17"/>
      <c r="AP111" s="17">
        <v>0.109771625728491</v>
      </c>
      <c r="AQ111" s="17">
        <v>0.16378911345625999</v>
      </c>
      <c r="AR111" s="17">
        <v>0.14210080054600199</v>
      </c>
      <c r="AS111" s="17"/>
      <c r="AT111" s="17">
        <v>0.12321775265868599</v>
      </c>
      <c r="AU111" s="17">
        <v>0.138547967013984</v>
      </c>
      <c r="AV111" s="17">
        <v>0.12357262879783799</v>
      </c>
      <c r="AW111" s="17">
        <v>0.155650559609294</v>
      </c>
      <c r="AX111" s="17">
        <v>0.12564970828903399</v>
      </c>
      <c r="AY111" s="17"/>
      <c r="AZ111" s="17">
        <v>0.12775513032858801</v>
      </c>
      <c r="BA111" s="17">
        <v>0.123152140325285</v>
      </c>
      <c r="BB111" s="17">
        <v>0.20361426670464899</v>
      </c>
      <c r="BC111" s="17">
        <v>0.127646192874179</v>
      </c>
      <c r="BD111" s="17">
        <v>0.150154039913733</v>
      </c>
      <c r="BE111" s="17">
        <v>4.0159140673467202E-2</v>
      </c>
      <c r="BF111" s="17"/>
      <c r="BG111" s="17">
        <v>0.14678367058969999</v>
      </c>
      <c r="BH111" s="17">
        <v>0.12268040627998</v>
      </c>
      <c r="BI111" s="17" t="s">
        <v>95</v>
      </c>
      <c r="BJ111" s="17">
        <v>0.23138685607530399</v>
      </c>
      <c r="BK111" s="17">
        <v>0.18679949862327699</v>
      </c>
      <c r="BL111" s="17">
        <v>0.102546781229632</v>
      </c>
      <c r="BM111" s="17">
        <v>0</v>
      </c>
    </row>
    <row r="112" spans="2:65" x14ac:dyDescent="0.35">
      <c r="B112" t="s">
        <v>106</v>
      </c>
      <c r="C112" s="17">
        <v>8.4930157053020303E-2</v>
      </c>
      <c r="D112" s="17">
        <v>7.3324413303354694E-2</v>
      </c>
      <c r="E112" s="17">
        <v>9.37684656556418E-2</v>
      </c>
      <c r="F112" s="17"/>
      <c r="G112" s="17">
        <v>5.1213307418182898E-2</v>
      </c>
      <c r="H112" s="17">
        <v>0.116886092238723</v>
      </c>
      <c r="I112" s="17">
        <v>5.4933040517245103E-2</v>
      </c>
      <c r="J112" s="17">
        <v>3.18364379579259E-2</v>
      </c>
      <c r="K112" s="17">
        <v>6.5560361774337397E-2</v>
      </c>
      <c r="L112" s="17">
        <v>0.16254705105401401</v>
      </c>
      <c r="M112" s="17"/>
      <c r="N112" s="17">
        <v>8.8902990398561102E-2</v>
      </c>
      <c r="O112" s="17">
        <v>7.8278619815772998E-2</v>
      </c>
      <c r="P112" s="17">
        <v>5.5951886276425E-2</v>
      </c>
      <c r="Q112" s="17">
        <v>0.112415943546446</v>
      </c>
      <c r="R112" s="17"/>
      <c r="S112" s="17">
        <v>6.8617386874062894E-2</v>
      </c>
      <c r="T112" s="17">
        <v>9.7617681345338297E-2</v>
      </c>
      <c r="U112" s="17">
        <v>6.4366686959322794E-2</v>
      </c>
      <c r="V112" s="17">
        <v>2.7436354049984901E-2</v>
      </c>
      <c r="W112" s="17">
        <v>0.16129062257436999</v>
      </c>
      <c r="X112" s="17">
        <v>6.3524134524661005E-2</v>
      </c>
      <c r="Y112" s="17">
        <v>9.9075782216251795E-2</v>
      </c>
      <c r="Z112" s="17">
        <v>7.4089680073682607E-2</v>
      </c>
      <c r="AA112" s="17">
        <v>6.5230090663270901E-2</v>
      </c>
      <c r="AB112" s="17">
        <v>0.105061199847418</v>
      </c>
      <c r="AC112" s="17">
        <v>0.194631369712536</v>
      </c>
      <c r="AD112" s="17">
        <v>0</v>
      </c>
      <c r="AE112" s="17"/>
      <c r="AF112" s="17">
        <v>0.101195729124055</v>
      </c>
      <c r="AG112" s="17">
        <v>8.1448922959077602E-2</v>
      </c>
      <c r="AH112" s="17">
        <v>8.1435518869339196E-2</v>
      </c>
      <c r="AI112" s="17"/>
      <c r="AJ112" s="17">
        <v>8.8857891086349797E-2</v>
      </c>
      <c r="AK112" s="17">
        <v>9.3417177581352401E-2</v>
      </c>
      <c r="AL112" s="17">
        <v>8.8673828035360502E-2</v>
      </c>
      <c r="AM112" s="17">
        <v>8.48426160611713E-2</v>
      </c>
      <c r="AN112" s="17">
        <v>3.8658023129616297E-2</v>
      </c>
      <c r="AO112" s="17"/>
      <c r="AP112" s="17">
        <v>0.125569479938755</v>
      </c>
      <c r="AQ112" s="17">
        <v>8.2229858890535801E-2</v>
      </c>
      <c r="AR112" s="17">
        <v>4.8018074126855499E-2</v>
      </c>
      <c r="AS112" s="17"/>
      <c r="AT112" s="17">
        <v>8.4985085296968493E-2</v>
      </c>
      <c r="AU112" s="17">
        <v>8.41015853725018E-2</v>
      </c>
      <c r="AV112" s="17">
        <v>6.15220284759165E-2</v>
      </c>
      <c r="AW112" s="17">
        <v>0.111911358685329</v>
      </c>
      <c r="AX112" s="17">
        <v>0.22415371692015501</v>
      </c>
      <c r="AY112" s="17"/>
      <c r="AZ112" s="17">
        <v>7.5884394299018706E-2</v>
      </c>
      <c r="BA112" s="17">
        <v>7.5496755127512194E-2</v>
      </c>
      <c r="BB112" s="17">
        <v>4.4336690157086203E-2</v>
      </c>
      <c r="BC112" s="17">
        <v>0.113048013743159</v>
      </c>
      <c r="BD112" s="17">
        <v>0.10444678097328999</v>
      </c>
      <c r="BE112" s="17">
        <v>0.12675886778690201</v>
      </c>
      <c r="BF112" s="17"/>
      <c r="BG112" s="17">
        <v>9.6216206048315905E-2</v>
      </c>
      <c r="BH112" s="17">
        <v>4.4199396424373101E-2</v>
      </c>
      <c r="BI112" s="17" t="s">
        <v>95</v>
      </c>
      <c r="BJ112" s="17">
        <v>0.13113475943165401</v>
      </c>
      <c r="BK112" s="17">
        <v>0.116164051968348</v>
      </c>
      <c r="BL112" s="17">
        <v>9.5642169508805303E-2</v>
      </c>
      <c r="BM112" s="17">
        <v>3.4426758790017303E-2</v>
      </c>
    </row>
    <row r="113" spans="2:65" x14ac:dyDescent="0.35">
      <c r="B113" t="s">
        <v>110</v>
      </c>
      <c r="C113" s="17">
        <v>8.2715493937801199E-2</v>
      </c>
      <c r="D113" s="17">
        <v>8.5567040141016307E-2</v>
      </c>
      <c r="E113" s="17">
        <v>8.1039689065210599E-2</v>
      </c>
      <c r="F113" s="17"/>
      <c r="G113" s="17">
        <v>0.10750551343527399</v>
      </c>
      <c r="H113" s="17">
        <v>6.9586411606612997E-2</v>
      </c>
      <c r="I113" s="17">
        <v>6.4616739439950194E-2</v>
      </c>
      <c r="J113" s="17">
        <v>8.23720258715194E-2</v>
      </c>
      <c r="K113" s="17">
        <v>0.100239280031725</v>
      </c>
      <c r="L113" s="17">
        <v>7.86229904964829E-2</v>
      </c>
      <c r="M113" s="17"/>
      <c r="N113" s="17">
        <v>7.2049677095439094E-2</v>
      </c>
      <c r="O113" s="17">
        <v>5.8746144231791801E-2</v>
      </c>
      <c r="P113" s="17">
        <v>9.3957356167163802E-2</v>
      </c>
      <c r="Q113" s="17">
        <v>0.10506401257195599</v>
      </c>
      <c r="R113" s="17"/>
      <c r="S113" s="17">
        <v>3.00964542343394E-2</v>
      </c>
      <c r="T113" s="17">
        <v>8.7506259732132705E-2</v>
      </c>
      <c r="U113" s="17">
        <v>0.119312810027487</v>
      </c>
      <c r="V113" s="17">
        <v>6.2304586029321998E-2</v>
      </c>
      <c r="W113" s="17">
        <v>0.12044194863550001</v>
      </c>
      <c r="X113" s="17">
        <v>0.132633775388391</v>
      </c>
      <c r="Y113" s="17">
        <v>6.8941220691153507E-2</v>
      </c>
      <c r="Z113" s="17">
        <v>0.142173920680774</v>
      </c>
      <c r="AA113" s="17">
        <v>0.121463530708056</v>
      </c>
      <c r="AB113" s="17">
        <v>1.9925823796553201E-2</v>
      </c>
      <c r="AC113" s="17">
        <v>2.42128429426921E-2</v>
      </c>
      <c r="AD113" s="17">
        <v>0.113256739263177</v>
      </c>
      <c r="AE113" s="17"/>
      <c r="AF113" s="17">
        <v>0.120621798336013</v>
      </c>
      <c r="AG113" s="17">
        <v>4.9778381253313603E-2</v>
      </c>
      <c r="AH113" s="17">
        <v>0.115625227356387</v>
      </c>
      <c r="AI113" s="17"/>
      <c r="AJ113" s="17">
        <v>7.5005865609073699E-2</v>
      </c>
      <c r="AK113" s="17">
        <v>9.7356752885581294E-2</v>
      </c>
      <c r="AL113" s="17">
        <v>0.158706018519784</v>
      </c>
      <c r="AM113" s="17">
        <v>0.226090075403167</v>
      </c>
      <c r="AN113" s="17">
        <v>5.5409012701789002E-2</v>
      </c>
      <c r="AO113" s="17"/>
      <c r="AP113" s="17">
        <v>7.0820621533124906E-2</v>
      </c>
      <c r="AQ113" s="17">
        <v>8.0491969770869101E-2</v>
      </c>
      <c r="AR113" s="17">
        <v>0.21876094051973</v>
      </c>
      <c r="AS113" s="17"/>
      <c r="AT113" s="17">
        <v>0.13133338621486701</v>
      </c>
      <c r="AU113" s="17">
        <v>7.8397572178519295E-2</v>
      </c>
      <c r="AV113" s="17">
        <v>5.7584859088085798E-2</v>
      </c>
      <c r="AW113" s="17">
        <v>6.7207751125398604E-2</v>
      </c>
      <c r="AX113" s="17">
        <v>0.32017580304292298</v>
      </c>
      <c r="AY113" s="17"/>
      <c r="AZ113" s="17">
        <v>5.5505369963201601E-2</v>
      </c>
      <c r="BA113" s="17">
        <v>7.4561484769375894E-2</v>
      </c>
      <c r="BB113" s="17">
        <v>0.14469460093443701</v>
      </c>
      <c r="BC113" s="17">
        <v>0.10582325325895101</v>
      </c>
      <c r="BD113" s="17">
        <v>6.4620622030687594E-2</v>
      </c>
      <c r="BE113" s="17">
        <v>7.5633213950998202E-2</v>
      </c>
      <c r="BF113" s="17"/>
      <c r="BG113" s="17">
        <v>8.1041245292626699E-2</v>
      </c>
      <c r="BH113" s="17">
        <v>7.7960228184614802E-2</v>
      </c>
      <c r="BI113" s="17" t="s">
        <v>95</v>
      </c>
      <c r="BJ113" s="17">
        <v>0.164737524762816</v>
      </c>
      <c r="BK113" s="17">
        <v>0.111146146494463</v>
      </c>
      <c r="BL113" s="17">
        <v>6.5571077191672905E-2</v>
      </c>
      <c r="BM113" s="17">
        <v>4.0693466385209098E-2</v>
      </c>
    </row>
    <row r="114" spans="2:65" x14ac:dyDescent="0.35">
      <c r="B114" t="s">
        <v>107</v>
      </c>
      <c r="C114" s="17">
        <v>6.3285751054495298E-2</v>
      </c>
      <c r="D114" s="17">
        <v>8.7205642208787307E-2</v>
      </c>
      <c r="E114" s="17">
        <v>4.1029410427610401E-2</v>
      </c>
      <c r="F114" s="17"/>
      <c r="G114" s="17">
        <v>7.4523081648093306E-2</v>
      </c>
      <c r="H114" s="17">
        <v>0.107581849705632</v>
      </c>
      <c r="I114" s="17">
        <v>6.4648151867456705E-2</v>
      </c>
      <c r="J114" s="17">
        <v>2.0346496954955901E-2</v>
      </c>
      <c r="K114" s="17">
        <v>7.0283083972365004E-2</v>
      </c>
      <c r="L114" s="17">
        <v>5.0964597503026898E-2</v>
      </c>
      <c r="M114" s="17"/>
      <c r="N114" s="17">
        <v>7.5628057681206506E-2</v>
      </c>
      <c r="O114" s="17">
        <v>5.1223529252427798E-2</v>
      </c>
      <c r="P114" s="17">
        <v>6.1637347924594202E-2</v>
      </c>
      <c r="Q114" s="17">
        <v>6.4145179343971306E-2</v>
      </c>
      <c r="R114" s="17"/>
      <c r="S114" s="17">
        <v>7.8986415485781794E-2</v>
      </c>
      <c r="T114" s="17">
        <v>4.1748201968668699E-2</v>
      </c>
      <c r="U114" s="17">
        <v>4.5896338903304801E-2</v>
      </c>
      <c r="V114" s="17">
        <v>4.0138854224938597E-2</v>
      </c>
      <c r="W114" s="17">
        <v>0.120552363845989</v>
      </c>
      <c r="X114" s="17">
        <v>8.3378523814286801E-2</v>
      </c>
      <c r="Y114" s="17">
        <v>6.6826517829203902E-2</v>
      </c>
      <c r="Z114" s="17">
        <v>7.8366098509426899E-2</v>
      </c>
      <c r="AA114" s="17">
        <v>3.03087153403938E-2</v>
      </c>
      <c r="AB114" s="17">
        <v>4.8610051250726198E-2</v>
      </c>
      <c r="AC114" s="17">
        <v>5.4193765803087497E-2</v>
      </c>
      <c r="AD114" s="17">
        <v>0.14477150718426701</v>
      </c>
      <c r="AE114" s="17"/>
      <c r="AF114" s="17">
        <v>6.3909920586620997E-2</v>
      </c>
      <c r="AG114" s="17">
        <v>7.1727739418330105E-2</v>
      </c>
      <c r="AH114" s="17">
        <v>3.7778060955679801E-2</v>
      </c>
      <c r="AI114" s="17"/>
      <c r="AJ114" s="17">
        <v>7.5898327024041798E-2</v>
      </c>
      <c r="AK114" s="17">
        <v>5.4241187062747699E-2</v>
      </c>
      <c r="AL114" s="17">
        <v>6.9347230382184294E-2</v>
      </c>
      <c r="AM114" s="17">
        <v>8.3835240210893294E-2</v>
      </c>
      <c r="AN114" s="17">
        <v>1.7521374928553601E-2</v>
      </c>
      <c r="AO114" s="17"/>
      <c r="AP114" s="17">
        <v>0.10395199058113</v>
      </c>
      <c r="AQ114" s="17">
        <v>4.5850021654492902E-2</v>
      </c>
      <c r="AR114" s="17">
        <v>8.44549430775101E-2</v>
      </c>
      <c r="AS114" s="17"/>
      <c r="AT114" s="17">
        <v>7.4921291096179704E-2</v>
      </c>
      <c r="AU114" s="17">
        <v>3.08472042824867E-2</v>
      </c>
      <c r="AV114" s="17">
        <v>6.0421609142074298E-2</v>
      </c>
      <c r="AW114" s="17">
        <v>9.9430777868265499E-2</v>
      </c>
      <c r="AX114" s="17">
        <v>0.19452609475388799</v>
      </c>
      <c r="AY114" s="17"/>
      <c r="AZ114" s="17">
        <v>7.1724606201510693E-2</v>
      </c>
      <c r="BA114" s="17">
        <v>7.4730370129941007E-2</v>
      </c>
      <c r="BB114" s="17">
        <v>8.5548597593838704E-2</v>
      </c>
      <c r="BC114" s="17">
        <v>4.7795916340890601E-2</v>
      </c>
      <c r="BD114" s="17">
        <v>4.9434615920948499E-2</v>
      </c>
      <c r="BE114" s="17">
        <v>0</v>
      </c>
      <c r="BF114" s="17"/>
      <c r="BG114" s="17">
        <v>7.5224377224881095E-2</v>
      </c>
      <c r="BH114" s="17">
        <v>9.3012927417453095E-2</v>
      </c>
      <c r="BI114" s="17" t="s">
        <v>95</v>
      </c>
      <c r="BJ114" s="17">
        <v>1.6284866751062801E-2</v>
      </c>
      <c r="BK114" s="17">
        <v>4.6660747733088398E-2</v>
      </c>
      <c r="BL114" s="17">
        <v>3.8860847043440797E-2</v>
      </c>
      <c r="BM114" s="17">
        <v>3.9340620047255401E-2</v>
      </c>
    </row>
    <row r="115" spans="2:65" x14ac:dyDescent="0.35">
      <c r="B115" t="s">
        <v>109</v>
      </c>
      <c r="C115" s="17">
        <v>6.0781334688188499E-2</v>
      </c>
      <c r="D115" s="17">
        <v>7.9887639380457204E-2</v>
      </c>
      <c r="E115" s="17">
        <v>4.4761344821100502E-2</v>
      </c>
      <c r="F115" s="17"/>
      <c r="G115" s="17">
        <v>4.7117666208640101E-2</v>
      </c>
      <c r="H115" s="17">
        <v>9.2470621002174597E-2</v>
      </c>
      <c r="I115" s="17">
        <v>8.3596434411920495E-2</v>
      </c>
      <c r="J115" s="17">
        <v>3.7905746278242197E-2</v>
      </c>
      <c r="K115" s="17">
        <v>6.2298318371906802E-2</v>
      </c>
      <c r="L115" s="17">
        <v>4.4814371989054302E-2</v>
      </c>
      <c r="M115" s="17"/>
      <c r="N115" s="17">
        <v>6.5863070729315201E-2</v>
      </c>
      <c r="O115" s="17">
        <v>5.2765449293406402E-2</v>
      </c>
      <c r="P115" s="17">
        <v>6.5467468643847407E-2</v>
      </c>
      <c r="Q115" s="17">
        <v>5.2556135064472501E-2</v>
      </c>
      <c r="R115" s="17"/>
      <c r="S115" s="17">
        <v>8.4521977029854603E-2</v>
      </c>
      <c r="T115" s="17">
        <v>4.1823401929835503E-2</v>
      </c>
      <c r="U115" s="17">
        <v>8.0357425572918306E-2</v>
      </c>
      <c r="V115" s="17">
        <v>9.3307114325860502E-2</v>
      </c>
      <c r="W115" s="17">
        <v>0.116398130566228</v>
      </c>
      <c r="X115" s="17">
        <v>3.2377565499595098E-2</v>
      </c>
      <c r="Y115" s="17">
        <v>3.9038870081291803E-2</v>
      </c>
      <c r="Z115" s="17">
        <v>5.5650301217687902E-2</v>
      </c>
      <c r="AA115" s="17">
        <v>3.5627938530834097E-2</v>
      </c>
      <c r="AB115" s="17">
        <v>1.8848797362688199E-2</v>
      </c>
      <c r="AC115" s="17">
        <v>5.71744410671466E-2</v>
      </c>
      <c r="AD115" s="17">
        <v>0.114788885705157</v>
      </c>
      <c r="AE115" s="17"/>
      <c r="AF115" s="17">
        <v>8.2191034125468507E-2</v>
      </c>
      <c r="AG115" s="17">
        <v>5.0373965641871701E-2</v>
      </c>
      <c r="AH115" s="17">
        <v>4.7323949501158098E-2</v>
      </c>
      <c r="AI115" s="17"/>
      <c r="AJ115" s="17">
        <v>7.9747581371299794E-2</v>
      </c>
      <c r="AK115" s="17">
        <v>4.9999120319458801E-2</v>
      </c>
      <c r="AL115" s="17">
        <v>4.6428837498681902E-2</v>
      </c>
      <c r="AM115" s="17">
        <v>0.14352504305653299</v>
      </c>
      <c r="AN115" s="17">
        <v>2.4348934823985601E-2</v>
      </c>
      <c r="AO115" s="17"/>
      <c r="AP115" s="17">
        <v>7.4470928301888895E-2</v>
      </c>
      <c r="AQ115" s="17">
        <v>4.8321289148790199E-2</v>
      </c>
      <c r="AR115" s="17">
        <v>7.6822063884790501E-2</v>
      </c>
      <c r="AS115" s="17"/>
      <c r="AT115" s="17">
        <v>4.5775778854784697E-2</v>
      </c>
      <c r="AU115" s="17">
        <v>5.5598620941795497E-2</v>
      </c>
      <c r="AV115" s="17">
        <v>7.7291883032354E-2</v>
      </c>
      <c r="AW115" s="17">
        <v>3.2688368298141798E-2</v>
      </c>
      <c r="AX115" s="17">
        <v>0</v>
      </c>
      <c r="AY115" s="17"/>
      <c r="AZ115" s="17">
        <v>5.63676646978769E-2</v>
      </c>
      <c r="BA115" s="17">
        <v>7.0362207268760399E-2</v>
      </c>
      <c r="BB115" s="17">
        <v>8.6647246548577694E-2</v>
      </c>
      <c r="BC115" s="17">
        <v>5.5424540735691703E-2</v>
      </c>
      <c r="BD115" s="17">
        <v>4.9229040581982103E-2</v>
      </c>
      <c r="BE115" s="17">
        <v>1.6030941014232001E-2</v>
      </c>
      <c r="BF115" s="17"/>
      <c r="BG115" s="17">
        <v>4.7211849432658097E-2</v>
      </c>
      <c r="BH115" s="17">
        <v>9.9388393047736501E-2</v>
      </c>
      <c r="BI115" s="17" t="s">
        <v>95</v>
      </c>
      <c r="BJ115" s="17">
        <v>4.6561548200944498E-2</v>
      </c>
      <c r="BK115" s="17">
        <v>3.6964698952587798E-2</v>
      </c>
      <c r="BL115" s="17">
        <v>4.3064795913468103E-2</v>
      </c>
      <c r="BM115" s="17">
        <v>0.143979377446944</v>
      </c>
    </row>
    <row r="116" spans="2:65" x14ac:dyDescent="0.35">
      <c r="B116" t="s">
        <v>111</v>
      </c>
      <c r="C116" s="17">
        <v>5.5764486464985198E-2</v>
      </c>
      <c r="D116" s="17">
        <v>7.1474499941066597E-2</v>
      </c>
      <c r="E116" s="17">
        <v>4.2648371258213802E-2</v>
      </c>
      <c r="F116" s="17"/>
      <c r="G116" s="17">
        <v>3.3110670626405603E-2</v>
      </c>
      <c r="H116" s="17">
        <v>3.2894905342740602E-2</v>
      </c>
      <c r="I116" s="17">
        <v>4.4464115789071397E-2</v>
      </c>
      <c r="J116" s="17">
        <v>7.7320341998422595E-2</v>
      </c>
      <c r="K116" s="17">
        <v>6.5460199830541202E-2</v>
      </c>
      <c r="L116" s="17">
        <v>7.2797851463596797E-2</v>
      </c>
      <c r="M116" s="17"/>
      <c r="N116" s="17">
        <v>6.0050677638507501E-2</v>
      </c>
      <c r="O116" s="17">
        <v>5.1586721479395602E-2</v>
      </c>
      <c r="P116" s="17">
        <v>5.6752467083867303E-2</v>
      </c>
      <c r="Q116" s="17">
        <v>5.1343830394900203E-2</v>
      </c>
      <c r="R116" s="17"/>
      <c r="S116" s="17">
        <v>4.8773347278667702E-2</v>
      </c>
      <c r="T116" s="17">
        <v>4.8727478158661498E-2</v>
      </c>
      <c r="U116" s="17">
        <v>4.8699643989332998E-2</v>
      </c>
      <c r="V116" s="17">
        <v>5.5175635575524899E-2</v>
      </c>
      <c r="W116" s="17">
        <v>8.8853790421878201E-2</v>
      </c>
      <c r="X116" s="17">
        <v>6.1894313058258002E-2</v>
      </c>
      <c r="Y116" s="17">
        <v>4.61907806534042E-2</v>
      </c>
      <c r="Z116" s="17">
        <v>0.164276780054988</v>
      </c>
      <c r="AA116" s="17">
        <v>3.8334039915603198E-2</v>
      </c>
      <c r="AB116" s="17">
        <v>2.97680978398846E-2</v>
      </c>
      <c r="AC116" s="17">
        <v>0</v>
      </c>
      <c r="AD116" s="17">
        <v>0.105174088398167</v>
      </c>
      <c r="AE116" s="17"/>
      <c r="AF116" s="17">
        <v>7.8577460966295004E-2</v>
      </c>
      <c r="AG116" s="17">
        <v>5.8063106648715002E-2</v>
      </c>
      <c r="AH116" s="17">
        <v>3.1210325899632501E-2</v>
      </c>
      <c r="AI116" s="17"/>
      <c r="AJ116" s="17">
        <v>8.80454701562597E-2</v>
      </c>
      <c r="AK116" s="17">
        <v>4.9487969732573002E-2</v>
      </c>
      <c r="AL116" s="17">
        <v>5.37346858792365E-2</v>
      </c>
      <c r="AM116" s="17">
        <v>0</v>
      </c>
      <c r="AN116" s="17">
        <v>1.6829857384857101E-2</v>
      </c>
      <c r="AO116" s="17"/>
      <c r="AP116" s="17">
        <v>9.4325871981978601E-2</v>
      </c>
      <c r="AQ116" s="17">
        <v>4.1731798336075002E-2</v>
      </c>
      <c r="AR116" s="17">
        <v>8.1057845201595799E-2</v>
      </c>
      <c r="AS116" s="17"/>
      <c r="AT116" s="17">
        <v>5.7219942599607797E-2</v>
      </c>
      <c r="AU116" s="17">
        <v>2.0079136794189899E-2</v>
      </c>
      <c r="AV116" s="17">
        <v>6.7248228441323998E-2</v>
      </c>
      <c r="AW116" s="17">
        <v>8.6509371069268606E-2</v>
      </c>
      <c r="AX116" s="17">
        <v>0.12564970828903399</v>
      </c>
      <c r="AY116" s="17"/>
      <c r="AZ116" s="17">
        <v>3.98476658767596E-2</v>
      </c>
      <c r="BA116" s="17">
        <v>7.5109849867921102E-2</v>
      </c>
      <c r="BB116" s="17">
        <v>8.5220782144193596E-2</v>
      </c>
      <c r="BC116" s="17">
        <v>2.1049531045075801E-2</v>
      </c>
      <c r="BD116" s="17">
        <v>6.2242016691180797E-2</v>
      </c>
      <c r="BE116" s="17">
        <v>4.7701698407593598E-2</v>
      </c>
      <c r="BF116" s="17"/>
      <c r="BG116" s="17">
        <v>7.6822154746752594E-2</v>
      </c>
      <c r="BH116" s="17">
        <v>6.6205061553677003E-2</v>
      </c>
      <c r="BI116" s="17" t="s">
        <v>95</v>
      </c>
      <c r="BJ116" s="17">
        <v>0</v>
      </c>
      <c r="BK116" s="17">
        <v>2.95059092400577E-2</v>
      </c>
      <c r="BL116" s="17">
        <v>3.7947371485244803E-2</v>
      </c>
      <c r="BM116" s="17">
        <v>3.8467750347709502E-2</v>
      </c>
    </row>
    <row r="117" spans="2:65" x14ac:dyDescent="0.35">
      <c r="B117" t="s">
        <v>112</v>
      </c>
      <c r="C117" s="17">
        <v>5.0857689624923E-2</v>
      </c>
      <c r="D117" s="17">
        <v>5.5987104034033598E-2</v>
      </c>
      <c r="E117" s="17">
        <v>4.6892248501656297E-2</v>
      </c>
      <c r="F117" s="17"/>
      <c r="G117" s="17">
        <v>2.6679354256222299E-2</v>
      </c>
      <c r="H117" s="17">
        <v>4.4953761024858298E-2</v>
      </c>
      <c r="I117" s="17">
        <v>6.3275979901578502E-2</v>
      </c>
      <c r="J117" s="17">
        <v>7.1158209605666795E-2</v>
      </c>
      <c r="K117" s="17">
        <v>2.28833989210298E-2</v>
      </c>
      <c r="L117" s="17">
        <v>6.4933500709784001E-2</v>
      </c>
      <c r="M117" s="17"/>
      <c r="N117" s="17">
        <v>4.9320439340963002E-2</v>
      </c>
      <c r="O117" s="17">
        <v>6.3993322599809596E-2</v>
      </c>
      <c r="P117" s="17">
        <v>4.5620700287069903E-2</v>
      </c>
      <c r="Q117" s="17">
        <v>4.1272074362690599E-2</v>
      </c>
      <c r="R117" s="17"/>
      <c r="S117" s="17">
        <v>2.61650089531941E-2</v>
      </c>
      <c r="T117" s="17">
        <v>7.6326784706036599E-2</v>
      </c>
      <c r="U117" s="17">
        <v>1.34967220286279E-2</v>
      </c>
      <c r="V117" s="17">
        <v>6.6775552929462106E-2</v>
      </c>
      <c r="W117" s="17">
        <v>3.4131609514889298E-2</v>
      </c>
      <c r="X117" s="17">
        <v>3.2457837953744503E-2</v>
      </c>
      <c r="Y117" s="17">
        <v>5.8342397580725E-2</v>
      </c>
      <c r="Z117" s="17">
        <v>8.4920856809022699E-2</v>
      </c>
      <c r="AA117" s="17">
        <v>3.6640177981085799E-2</v>
      </c>
      <c r="AB117" s="17">
        <v>8.1151384530488604E-2</v>
      </c>
      <c r="AC117" s="17">
        <v>5.6079290674156602E-2</v>
      </c>
      <c r="AD117" s="17">
        <v>5.2538275302598199E-2</v>
      </c>
      <c r="AE117" s="17"/>
      <c r="AF117" s="17">
        <v>2.5883137181467401E-2</v>
      </c>
      <c r="AG117" s="17">
        <v>7.9023031638223704E-2</v>
      </c>
      <c r="AH117" s="17">
        <v>5.4299263994685598E-2</v>
      </c>
      <c r="AI117" s="17"/>
      <c r="AJ117" s="17">
        <v>4.4282278700774502E-2</v>
      </c>
      <c r="AK117" s="17">
        <v>6.1714213785765401E-2</v>
      </c>
      <c r="AL117" s="17">
        <v>6.7103737942058705E-2</v>
      </c>
      <c r="AM117" s="17">
        <v>0</v>
      </c>
      <c r="AN117" s="17">
        <v>3.1945393323423901E-2</v>
      </c>
      <c r="AO117" s="17"/>
      <c r="AP117" s="17">
        <v>4.23313100238394E-2</v>
      </c>
      <c r="AQ117" s="17">
        <v>6.2666808405034899E-2</v>
      </c>
      <c r="AR117" s="17">
        <v>4.9597995830227101E-2</v>
      </c>
      <c r="AS117" s="17"/>
      <c r="AT117" s="17">
        <v>5.7267290865271901E-2</v>
      </c>
      <c r="AU117" s="17">
        <v>3.9966523387673501E-2</v>
      </c>
      <c r="AV117" s="17">
        <v>4.3059696164455298E-2</v>
      </c>
      <c r="AW117" s="17">
        <v>6.7449725959688595E-2</v>
      </c>
      <c r="AX117" s="17">
        <v>0.104274145416866</v>
      </c>
      <c r="AY117" s="17"/>
      <c r="AZ117" s="17">
        <v>5.66580806309636E-2</v>
      </c>
      <c r="BA117" s="17">
        <v>5.0462887514494001E-2</v>
      </c>
      <c r="BB117" s="17">
        <v>6.3072657651350603E-2</v>
      </c>
      <c r="BC117" s="17">
        <v>6.1679602537744703E-2</v>
      </c>
      <c r="BD117" s="17">
        <v>2.58258224831137E-2</v>
      </c>
      <c r="BE117" s="17">
        <v>2.8496789359088701E-2</v>
      </c>
      <c r="BF117" s="17"/>
      <c r="BG117" s="17">
        <v>4.6608272526513402E-2</v>
      </c>
      <c r="BH117" s="17">
        <v>4.5661683196375903E-2</v>
      </c>
      <c r="BI117" s="17" t="s">
        <v>95</v>
      </c>
      <c r="BJ117" s="17">
        <v>9.7074416136775393E-2</v>
      </c>
      <c r="BK117" s="17">
        <v>5.9709435435326502E-2</v>
      </c>
      <c r="BL117" s="17">
        <v>5.6880412837220597E-2</v>
      </c>
      <c r="BM117" s="17">
        <v>0</v>
      </c>
    </row>
    <row r="118" spans="2:65" x14ac:dyDescent="0.35">
      <c r="B118" t="s">
        <v>108</v>
      </c>
      <c r="C118" s="17">
        <v>4.8296972246451797E-2</v>
      </c>
      <c r="D118" s="17">
        <v>5.86763626308551E-2</v>
      </c>
      <c r="E118" s="17">
        <v>3.7666617019606601E-2</v>
      </c>
      <c r="F118" s="17"/>
      <c r="G118" s="17">
        <v>0.14471773913199601</v>
      </c>
      <c r="H118" s="17">
        <v>0.106115171162698</v>
      </c>
      <c r="I118" s="17">
        <v>3.8307090189177502E-2</v>
      </c>
      <c r="J118" s="17">
        <v>3.0193051748910599E-2</v>
      </c>
      <c r="K118" s="17">
        <v>0</v>
      </c>
      <c r="L118" s="17">
        <v>0</v>
      </c>
      <c r="M118" s="17"/>
      <c r="N118" s="17">
        <v>8.7885345372173101E-2</v>
      </c>
      <c r="O118" s="17">
        <v>3.8979030176396201E-2</v>
      </c>
      <c r="P118" s="17">
        <v>3.8037211510004498E-2</v>
      </c>
      <c r="Q118" s="17">
        <v>2.38134685326673E-2</v>
      </c>
      <c r="R118" s="17"/>
      <c r="S118" s="17">
        <v>0.10619956245475901</v>
      </c>
      <c r="T118" s="17">
        <v>1.76281149186714E-2</v>
      </c>
      <c r="U118" s="17">
        <v>1.11562020058963E-2</v>
      </c>
      <c r="V118" s="17">
        <v>2.8983544002649402E-2</v>
      </c>
      <c r="W118" s="17">
        <v>0.117578535264764</v>
      </c>
      <c r="X118" s="17">
        <v>6.0912030769650898E-2</v>
      </c>
      <c r="Y118" s="17">
        <v>6.5112227607768094E-2</v>
      </c>
      <c r="Z118" s="17">
        <v>1.9420853379508801E-2</v>
      </c>
      <c r="AA118" s="17">
        <v>6.2797236136034496E-2</v>
      </c>
      <c r="AB118" s="17">
        <v>1.3009447040907E-2</v>
      </c>
      <c r="AC118" s="17">
        <v>0</v>
      </c>
      <c r="AD118" s="17">
        <v>3.9884151892852299E-2</v>
      </c>
      <c r="AE118" s="17"/>
      <c r="AF118" s="17">
        <v>1.4416761706443199E-2</v>
      </c>
      <c r="AG118" s="17">
        <v>5.2276158560078001E-2</v>
      </c>
      <c r="AH118" s="17">
        <v>6.2998286000728598E-2</v>
      </c>
      <c r="AI118" s="17"/>
      <c r="AJ118" s="17">
        <v>3.18429831366107E-2</v>
      </c>
      <c r="AK118" s="17">
        <v>5.1379196010987602E-2</v>
      </c>
      <c r="AL118" s="17">
        <v>4.8170027507313001E-2</v>
      </c>
      <c r="AM118" s="17">
        <v>0</v>
      </c>
      <c r="AN118" s="17">
        <v>4.3216035661655397E-2</v>
      </c>
      <c r="AO118" s="17"/>
      <c r="AP118" s="17">
        <v>6.1134585688358202E-2</v>
      </c>
      <c r="AQ118" s="17">
        <v>4.7991855506912297E-2</v>
      </c>
      <c r="AR118" s="17">
        <v>4.56057155574357E-2</v>
      </c>
      <c r="AS118" s="17"/>
      <c r="AT118" s="17">
        <v>1.53514211689787E-2</v>
      </c>
      <c r="AU118" s="17">
        <v>2.7816959895843901E-2</v>
      </c>
      <c r="AV118" s="17">
        <v>9.44817810190553E-2</v>
      </c>
      <c r="AW118" s="17">
        <v>6.54540717453828E-2</v>
      </c>
      <c r="AX118" s="17">
        <v>0.29274090307239498</v>
      </c>
      <c r="AY118" s="17"/>
      <c r="AZ118" s="17">
        <v>0.11615170822496999</v>
      </c>
      <c r="BA118" s="17">
        <v>3.17030935991027E-2</v>
      </c>
      <c r="BB118" s="17">
        <v>2.54452108564335E-2</v>
      </c>
      <c r="BC118" s="17">
        <v>4.0266563896499102E-2</v>
      </c>
      <c r="BD118" s="17">
        <v>9.0876385161430696E-3</v>
      </c>
      <c r="BE118" s="17">
        <v>2.3133031745643899E-2</v>
      </c>
      <c r="BF118" s="17"/>
      <c r="BG118" s="17">
        <v>2.3665826635713899E-2</v>
      </c>
      <c r="BH118" s="17">
        <v>3.7574762033385702E-2</v>
      </c>
      <c r="BI118" s="17" t="s">
        <v>95</v>
      </c>
      <c r="BJ118" s="17">
        <v>8.9450124838109199E-2</v>
      </c>
      <c r="BK118" s="17">
        <v>4.4991430654783802E-2</v>
      </c>
      <c r="BL118" s="17">
        <v>7.78181729340197E-2</v>
      </c>
      <c r="BM118" s="17">
        <v>8.0146816262507595E-2</v>
      </c>
    </row>
    <row r="119" spans="2:65" x14ac:dyDescent="0.35">
      <c r="B119" t="s">
        <v>104</v>
      </c>
      <c r="C119" s="17">
        <v>4.4565653587612601E-2</v>
      </c>
      <c r="D119" s="17">
        <v>5.5231579081081797E-2</v>
      </c>
      <c r="E119" s="17">
        <v>3.5725907173238203E-2</v>
      </c>
      <c r="F119" s="17"/>
      <c r="G119" s="17">
        <v>8.1355491187168005E-2</v>
      </c>
      <c r="H119" s="17">
        <v>1.86540918152725E-2</v>
      </c>
      <c r="I119" s="17">
        <v>3.5432989672682998E-2</v>
      </c>
      <c r="J119" s="17">
        <v>4.7175451974828898E-2</v>
      </c>
      <c r="K119" s="17">
        <v>3.3836723422901803E-2</v>
      </c>
      <c r="L119" s="17">
        <v>5.2200575866588099E-2</v>
      </c>
      <c r="M119" s="17"/>
      <c r="N119" s="17">
        <v>2.65271287620416E-2</v>
      </c>
      <c r="O119" s="17">
        <v>3.2273271967048697E-2</v>
      </c>
      <c r="P119" s="17">
        <v>4.6634205477348901E-2</v>
      </c>
      <c r="Q119" s="17">
        <v>7.4842217806822098E-2</v>
      </c>
      <c r="R119" s="17"/>
      <c r="S119" s="17">
        <v>4.3838653893201997E-2</v>
      </c>
      <c r="T119" s="17">
        <v>3.2564895217049701E-2</v>
      </c>
      <c r="U119" s="17">
        <v>3.2697142081893199E-2</v>
      </c>
      <c r="V119" s="17">
        <v>3.1736403711019899E-2</v>
      </c>
      <c r="W119" s="17">
        <v>5.6949514052824397E-2</v>
      </c>
      <c r="X119" s="17">
        <v>3.3511922669642397E-2</v>
      </c>
      <c r="Y119" s="17">
        <v>8.2784254774680002E-2</v>
      </c>
      <c r="Z119" s="17">
        <v>4.4224232097038498E-2</v>
      </c>
      <c r="AA119" s="17">
        <v>6.6662581906911503E-2</v>
      </c>
      <c r="AB119" s="17">
        <v>1.92096179420293E-2</v>
      </c>
      <c r="AC119" s="17">
        <v>8.7633072509552296E-2</v>
      </c>
      <c r="AD119" s="17">
        <v>0</v>
      </c>
      <c r="AE119" s="17"/>
      <c r="AF119" s="17">
        <v>4.39648663869159E-2</v>
      </c>
      <c r="AG119" s="17">
        <v>3.9043199889570002E-2</v>
      </c>
      <c r="AH119" s="17">
        <v>5.0583977844860503E-2</v>
      </c>
      <c r="AI119" s="17"/>
      <c r="AJ119" s="17">
        <v>4.1352529499470998E-2</v>
      </c>
      <c r="AK119" s="17">
        <v>5.0997747070475399E-2</v>
      </c>
      <c r="AL119" s="17">
        <v>0</v>
      </c>
      <c r="AM119" s="17">
        <v>0</v>
      </c>
      <c r="AN119" s="17">
        <v>5.3883719287685802E-2</v>
      </c>
      <c r="AO119" s="17"/>
      <c r="AP119" s="17">
        <v>2.6771468281678999E-2</v>
      </c>
      <c r="AQ119" s="17">
        <v>5.5420203084098001E-2</v>
      </c>
      <c r="AR119" s="17">
        <v>3.4212678236409701E-2</v>
      </c>
      <c r="AS119" s="17"/>
      <c r="AT119" s="17">
        <v>7.9376907067802802E-2</v>
      </c>
      <c r="AU119" s="17">
        <v>5.4375856837929303E-2</v>
      </c>
      <c r="AV119" s="17">
        <v>2.0859624808504802E-2</v>
      </c>
      <c r="AW119" s="17">
        <v>0</v>
      </c>
      <c r="AX119" s="17">
        <v>0</v>
      </c>
      <c r="AY119" s="17"/>
      <c r="AZ119" s="17">
        <v>4.8710737603988398E-2</v>
      </c>
      <c r="BA119" s="17">
        <v>5.6040674208571097E-2</v>
      </c>
      <c r="BB119" s="17">
        <v>2.8402158011945001E-2</v>
      </c>
      <c r="BC119" s="17">
        <v>4.4886249408077297E-2</v>
      </c>
      <c r="BD119" s="17">
        <v>3.62040124939495E-2</v>
      </c>
      <c r="BE119" s="17">
        <v>2.0468196656634699E-2</v>
      </c>
      <c r="BF119" s="17"/>
      <c r="BG119" s="17">
        <v>4.3569268436871901E-2</v>
      </c>
      <c r="BH119" s="17">
        <v>2.4526723718225701E-2</v>
      </c>
      <c r="BI119" s="17" t="s">
        <v>95</v>
      </c>
      <c r="BJ119" s="17">
        <v>5.4574118754950399E-2</v>
      </c>
      <c r="BK119" s="17">
        <v>6.02087613259676E-2</v>
      </c>
      <c r="BL119" s="17">
        <v>5.4477066495722801E-2</v>
      </c>
      <c r="BM119" s="17">
        <v>0.106262349227066</v>
      </c>
    </row>
    <row r="120" spans="2:65" x14ac:dyDescent="0.35">
      <c r="B120" t="s">
        <v>113</v>
      </c>
      <c r="C120" s="17">
        <v>2.7934662393982901E-2</v>
      </c>
      <c r="D120" s="17">
        <v>3.4194120538088499E-2</v>
      </c>
      <c r="E120" s="17">
        <v>2.2764215689379998E-2</v>
      </c>
      <c r="F120" s="17"/>
      <c r="G120" s="17">
        <v>0</v>
      </c>
      <c r="H120" s="17">
        <v>1.7503647523981699E-2</v>
      </c>
      <c r="I120" s="17">
        <v>5.5186438339725301E-2</v>
      </c>
      <c r="J120" s="17">
        <v>4.6189800709580502E-2</v>
      </c>
      <c r="K120" s="17">
        <v>3.5480437176350799E-2</v>
      </c>
      <c r="L120" s="17">
        <v>1.21970507450081E-2</v>
      </c>
      <c r="M120" s="17"/>
      <c r="N120" s="17">
        <v>4.5595225844962499E-2</v>
      </c>
      <c r="O120" s="17">
        <v>1.74928609313811E-2</v>
      </c>
      <c r="P120" s="17">
        <v>3.1607528847257399E-2</v>
      </c>
      <c r="Q120" s="17">
        <v>1.6323647697072799E-2</v>
      </c>
      <c r="R120" s="17"/>
      <c r="S120" s="17">
        <v>1.8106025063291099E-2</v>
      </c>
      <c r="T120" s="17">
        <v>4.2974332176499E-2</v>
      </c>
      <c r="U120" s="17">
        <v>1.4650069379958001E-2</v>
      </c>
      <c r="V120" s="17">
        <v>4.07562488481681E-2</v>
      </c>
      <c r="W120" s="17">
        <v>0</v>
      </c>
      <c r="X120" s="17">
        <v>3.33822901261321E-2</v>
      </c>
      <c r="Y120" s="17">
        <v>1.61598107654632E-2</v>
      </c>
      <c r="Z120" s="17">
        <v>4.7815342370882197E-2</v>
      </c>
      <c r="AA120" s="17">
        <v>2.47897320994706E-2</v>
      </c>
      <c r="AB120" s="17">
        <v>2.8766740989267601E-2</v>
      </c>
      <c r="AC120" s="17">
        <v>3.05902671274156E-2</v>
      </c>
      <c r="AD120" s="17">
        <v>5.1414700016983401E-2</v>
      </c>
      <c r="AE120" s="17"/>
      <c r="AF120" s="17">
        <v>3.8485401104123101E-2</v>
      </c>
      <c r="AG120" s="17">
        <v>3.1738415755660998E-2</v>
      </c>
      <c r="AH120" s="17">
        <v>9.5246179626054406E-3</v>
      </c>
      <c r="AI120" s="17"/>
      <c r="AJ120" s="17">
        <v>3.5966512363554803E-2</v>
      </c>
      <c r="AK120" s="17">
        <v>3.3769988051061302E-2</v>
      </c>
      <c r="AL120" s="17">
        <v>1.8068742237488201E-2</v>
      </c>
      <c r="AM120" s="17">
        <v>0</v>
      </c>
      <c r="AN120" s="17">
        <v>9.1554781107136499E-3</v>
      </c>
      <c r="AO120" s="17"/>
      <c r="AP120" s="17">
        <v>3.3166883392485198E-2</v>
      </c>
      <c r="AQ120" s="17">
        <v>3.3411211412202102E-2</v>
      </c>
      <c r="AR120" s="17">
        <v>3.5701271330604002E-2</v>
      </c>
      <c r="AS120" s="17"/>
      <c r="AT120" s="17">
        <v>2.2582847106359601E-2</v>
      </c>
      <c r="AU120" s="17">
        <v>1.5587234068370899E-2</v>
      </c>
      <c r="AV120" s="17">
        <v>2.61170123839366E-2</v>
      </c>
      <c r="AW120" s="17">
        <v>7.46715280315252E-2</v>
      </c>
      <c r="AX120" s="17">
        <v>0</v>
      </c>
      <c r="AY120" s="17"/>
      <c r="AZ120" s="17">
        <v>1.6093745100451699E-2</v>
      </c>
      <c r="BA120" s="17">
        <v>3.4221560521112498E-2</v>
      </c>
      <c r="BB120" s="17">
        <v>5.5447230555643601E-2</v>
      </c>
      <c r="BC120" s="17">
        <v>2.1860188832559201E-2</v>
      </c>
      <c r="BD120" s="17">
        <v>2.90085277309532E-2</v>
      </c>
      <c r="BE120" s="17">
        <v>0</v>
      </c>
      <c r="BF120" s="17"/>
      <c r="BG120" s="17">
        <v>3.0715911188629898E-2</v>
      </c>
      <c r="BH120" s="17">
        <v>3.9413320436103801E-2</v>
      </c>
      <c r="BI120" s="17" t="s">
        <v>95</v>
      </c>
      <c r="BJ120" s="17">
        <v>0</v>
      </c>
      <c r="BK120" s="17">
        <v>2.8777335998150199E-2</v>
      </c>
      <c r="BL120" s="17">
        <v>1.89572757318698E-2</v>
      </c>
      <c r="BM120" s="17">
        <v>3.8467750347709502E-2</v>
      </c>
    </row>
    <row r="121" spans="2:65" x14ac:dyDescent="0.35">
      <c r="B121" t="s">
        <v>114</v>
      </c>
      <c r="C121" s="17">
        <v>1.8074210703472499E-2</v>
      </c>
      <c r="D121" s="17">
        <v>2.2274166751618099E-2</v>
      </c>
      <c r="E121" s="17">
        <v>1.45984574741374E-2</v>
      </c>
      <c r="F121" s="17"/>
      <c r="G121" s="17">
        <v>1.5051498717261301E-2</v>
      </c>
      <c r="H121" s="17">
        <v>2.52023550902797E-2</v>
      </c>
      <c r="I121" s="17">
        <v>1.28024637293151E-2</v>
      </c>
      <c r="J121" s="17">
        <v>6.6444841091871897E-3</v>
      </c>
      <c r="K121" s="17">
        <v>3.42341969139709E-2</v>
      </c>
      <c r="L121" s="17">
        <v>1.656180051124E-2</v>
      </c>
      <c r="M121" s="17"/>
      <c r="N121" s="17">
        <v>2.4370408682491702E-2</v>
      </c>
      <c r="O121" s="17">
        <v>9.5686639760596097E-3</v>
      </c>
      <c r="P121" s="17">
        <v>2.31269659400728E-2</v>
      </c>
      <c r="Q121" s="17">
        <v>1.55394829099676E-2</v>
      </c>
      <c r="R121" s="17"/>
      <c r="S121" s="17">
        <v>1.9319411202222799E-2</v>
      </c>
      <c r="T121" s="17">
        <v>1.59116134991731E-2</v>
      </c>
      <c r="U121" s="17">
        <v>0</v>
      </c>
      <c r="V121" s="17">
        <v>1.7231745406762599E-2</v>
      </c>
      <c r="W121" s="17">
        <v>1.5261120179444801E-2</v>
      </c>
      <c r="X121" s="17">
        <v>1.8091048323004798E-2</v>
      </c>
      <c r="Y121" s="17">
        <v>7.7968776717777494E-2</v>
      </c>
      <c r="Z121" s="17">
        <v>0</v>
      </c>
      <c r="AA121" s="17">
        <v>0</v>
      </c>
      <c r="AB121" s="17">
        <v>1.59603223829364E-2</v>
      </c>
      <c r="AC121" s="17">
        <v>2.4893440927900599E-2</v>
      </c>
      <c r="AD121" s="17">
        <v>0</v>
      </c>
      <c r="AE121" s="17"/>
      <c r="AF121" s="17">
        <v>1.90717195659342E-2</v>
      </c>
      <c r="AG121" s="17">
        <v>1.6385170502392899E-2</v>
      </c>
      <c r="AH121" s="17">
        <v>8.0650224166773695E-3</v>
      </c>
      <c r="AI121" s="17"/>
      <c r="AJ121" s="17">
        <v>1.09648514349869E-2</v>
      </c>
      <c r="AK121" s="17">
        <v>1.9495126158235999E-2</v>
      </c>
      <c r="AL121" s="17">
        <v>1.7772559416516499E-2</v>
      </c>
      <c r="AM121" s="17">
        <v>0</v>
      </c>
      <c r="AN121" s="17">
        <v>0</v>
      </c>
      <c r="AO121" s="17"/>
      <c r="AP121" s="17">
        <v>5.92980839026071E-3</v>
      </c>
      <c r="AQ121" s="17">
        <v>1.32084105683936E-2</v>
      </c>
      <c r="AR121" s="17">
        <v>1.62588341817047E-2</v>
      </c>
      <c r="AS121" s="17"/>
      <c r="AT121" s="17">
        <v>1.8515746111191299E-2</v>
      </c>
      <c r="AU121" s="17">
        <v>4.4847102689402002E-3</v>
      </c>
      <c r="AV121" s="17">
        <v>1.4991850633161399E-2</v>
      </c>
      <c r="AW121" s="17">
        <v>4.6843057154509898E-2</v>
      </c>
      <c r="AX121" s="17">
        <v>8.9183483761056906E-2</v>
      </c>
      <c r="AY121" s="17"/>
      <c r="AZ121" s="17">
        <v>1.16472267591542E-2</v>
      </c>
      <c r="BA121" s="17">
        <v>2.5545373833242201E-2</v>
      </c>
      <c r="BB121" s="17">
        <v>9.6563627026011508E-3</v>
      </c>
      <c r="BC121" s="17">
        <v>8.9201678413320992E-3</v>
      </c>
      <c r="BD121" s="17">
        <v>3.9624367912064203E-2</v>
      </c>
      <c r="BE121" s="17">
        <v>0</v>
      </c>
      <c r="BF121" s="17"/>
      <c r="BG121" s="17">
        <v>2.5163835845721998E-2</v>
      </c>
      <c r="BH121" s="17">
        <v>2.3222754632185701E-2</v>
      </c>
      <c r="BI121" s="17" t="s">
        <v>95</v>
      </c>
      <c r="BJ121" s="17">
        <v>1.91081698482167E-2</v>
      </c>
      <c r="BK121" s="17">
        <v>0</v>
      </c>
      <c r="BL121" s="17">
        <v>0</v>
      </c>
      <c r="BM121" s="17">
        <v>3.6244612839939599E-2</v>
      </c>
    </row>
    <row r="122" spans="2:65" x14ac:dyDescent="0.35">
      <c r="B122" t="s">
        <v>115</v>
      </c>
      <c r="C122" s="17">
        <v>5.70441556326622E-2</v>
      </c>
      <c r="D122" s="17">
        <v>5.9342076255920001E-2</v>
      </c>
      <c r="E122" s="17">
        <v>5.33327127117924E-2</v>
      </c>
      <c r="F122" s="17"/>
      <c r="G122" s="17">
        <v>5.4592079206922398E-2</v>
      </c>
      <c r="H122" s="17">
        <v>4.32036458952487E-2</v>
      </c>
      <c r="I122" s="17">
        <v>4.6548577586605203E-2</v>
      </c>
      <c r="J122" s="17">
        <v>4.5287294086393898E-2</v>
      </c>
      <c r="K122" s="17">
        <v>7.3267190572999505E-2</v>
      </c>
      <c r="L122" s="17">
        <v>7.4663852905074601E-2</v>
      </c>
      <c r="M122" s="17"/>
      <c r="N122" s="17">
        <v>3.84566483544194E-2</v>
      </c>
      <c r="O122" s="17">
        <v>7.1885571889174299E-2</v>
      </c>
      <c r="P122" s="17">
        <v>3.8989542725158498E-2</v>
      </c>
      <c r="Q122" s="17">
        <v>7.4363171544829798E-2</v>
      </c>
      <c r="R122" s="17"/>
      <c r="S122" s="17">
        <v>3.1931376091666797E-2</v>
      </c>
      <c r="T122" s="17">
        <v>6.8941110189856797E-2</v>
      </c>
      <c r="U122" s="17">
        <v>7.9216023293172594E-2</v>
      </c>
      <c r="V122" s="17">
        <v>0.113667838724807</v>
      </c>
      <c r="W122" s="17">
        <v>4.7672337048829998E-2</v>
      </c>
      <c r="X122" s="17">
        <v>5.0044691397466999E-2</v>
      </c>
      <c r="Y122" s="17">
        <v>3.9915066445614399E-2</v>
      </c>
      <c r="Z122" s="17">
        <v>1.96604811239981E-2</v>
      </c>
      <c r="AA122" s="17">
        <v>3.4711898444436097E-2</v>
      </c>
      <c r="AB122" s="17">
        <v>0.100571398240626</v>
      </c>
      <c r="AC122" s="17">
        <v>4.8465432241895701E-2</v>
      </c>
      <c r="AD122" s="17">
        <v>0</v>
      </c>
      <c r="AE122" s="17"/>
      <c r="AF122" s="17">
        <v>5.30160860871303E-2</v>
      </c>
      <c r="AG122" s="17">
        <v>5.7261858454037397E-2</v>
      </c>
      <c r="AH122" s="17">
        <v>6.2710530294024097E-2</v>
      </c>
      <c r="AI122" s="17"/>
      <c r="AJ122" s="17">
        <v>6.3486530175845504E-2</v>
      </c>
      <c r="AK122" s="17">
        <v>3.8902902349105803E-2</v>
      </c>
      <c r="AL122" s="17">
        <v>0.12340082482303399</v>
      </c>
      <c r="AM122" s="17">
        <v>8.6358532518781506E-2</v>
      </c>
      <c r="AN122" s="17">
        <v>6.34433356698135E-2</v>
      </c>
      <c r="AO122" s="17"/>
      <c r="AP122" s="17">
        <v>5.8666077226353502E-2</v>
      </c>
      <c r="AQ122" s="17">
        <v>5.4440145088421203E-2</v>
      </c>
      <c r="AR122" s="17">
        <v>5.7432748444544303E-2</v>
      </c>
      <c r="AS122" s="17"/>
      <c r="AT122" s="17">
        <v>3.7857510218389102E-2</v>
      </c>
      <c r="AU122" s="17">
        <v>8.25951187507145E-2</v>
      </c>
      <c r="AV122" s="17">
        <v>6.4672296831899401E-2</v>
      </c>
      <c r="AW122" s="17">
        <v>4.49009292291183E-2</v>
      </c>
      <c r="AX122" s="17">
        <v>0</v>
      </c>
      <c r="AY122" s="17"/>
      <c r="AZ122" s="17">
        <v>2.79626375114525E-2</v>
      </c>
      <c r="BA122" s="17">
        <v>6.9371212745643507E-2</v>
      </c>
      <c r="BB122" s="17">
        <v>8.1475257449933197E-2</v>
      </c>
      <c r="BC122" s="17">
        <v>5.7670835369948402E-2</v>
      </c>
      <c r="BD122" s="17">
        <v>6.3271041784207199E-2</v>
      </c>
      <c r="BE122" s="17">
        <v>4.2257221946638501E-2</v>
      </c>
      <c r="BF122" s="17"/>
      <c r="BG122" s="17">
        <v>6.2092769017541703E-2</v>
      </c>
      <c r="BH122" s="17">
        <v>5.4119756308001199E-2</v>
      </c>
      <c r="BI122" s="17" t="s">
        <v>95</v>
      </c>
      <c r="BJ122" s="17">
        <v>2.19591202842742E-2</v>
      </c>
      <c r="BK122" s="17">
        <v>4.45525990765646E-2</v>
      </c>
      <c r="BL122" s="17">
        <v>6.7797540408226803E-2</v>
      </c>
      <c r="BM122" s="17">
        <v>9.1770118503036097E-2</v>
      </c>
    </row>
    <row r="123" spans="2:65" x14ac:dyDescent="0.3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row>
    <row r="124" spans="2:65" x14ac:dyDescent="0.35">
      <c r="B124" s="6" t="s">
        <v>126</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row>
    <row r="125" spans="2:65" x14ac:dyDescent="0.35">
      <c r="B125" s="26" t="s">
        <v>127</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row>
    <row r="126" spans="2:65" x14ac:dyDescent="0.35">
      <c r="B126" t="s">
        <v>121</v>
      </c>
      <c r="C126" s="17">
        <v>0.35238680701422598</v>
      </c>
      <c r="D126" s="17">
        <v>0.334345629777063</v>
      </c>
      <c r="E126" s="17">
        <v>0.37032357391298298</v>
      </c>
      <c r="F126" s="17"/>
      <c r="G126" s="17">
        <v>0.372291666215878</v>
      </c>
      <c r="H126" s="17">
        <v>0.36429893527462298</v>
      </c>
      <c r="I126" s="17">
        <v>0.34576788759959598</v>
      </c>
      <c r="J126" s="17">
        <v>0.37557904062196101</v>
      </c>
      <c r="K126" s="17">
        <v>0.361632597328154</v>
      </c>
      <c r="L126" s="17">
        <v>0.32699197167386002</v>
      </c>
      <c r="M126" s="17"/>
      <c r="N126" s="17">
        <v>0.326090090788835</v>
      </c>
      <c r="O126" s="17">
        <v>0.35198760572092103</v>
      </c>
      <c r="P126" s="17">
        <v>0.37254832811351501</v>
      </c>
      <c r="Q126" s="17">
        <v>0.37457406948976402</v>
      </c>
      <c r="R126" s="17"/>
      <c r="S126" s="17">
        <v>0.31761742868639797</v>
      </c>
      <c r="T126" s="17">
        <v>0.35926472352270999</v>
      </c>
      <c r="U126" s="17">
        <v>0.321104662920428</v>
      </c>
      <c r="V126" s="17">
        <v>0.330335574127121</v>
      </c>
      <c r="W126" s="17">
        <v>0.334616883228807</v>
      </c>
      <c r="X126" s="17">
        <v>0.41235716932097399</v>
      </c>
      <c r="Y126" s="17">
        <v>0.35847181994458799</v>
      </c>
      <c r="Z126" s="17">
        <v>0.37127554279096298</v>
      </c>
      <c r="AA126" s="17">
        <v>0.38753948939822802</v>
      </c>
      <c r="AB126" s="17">
        <v>0.37713695063132702</v>
      </c>
      <c r="AC126" s="17">
        <v>0.30993606914281502</v>
      </c>
      <c r="AD126" s="17">
        <v>0.29836375663345599</v>
      </c>
      <c r="AE126" s="17"/>
      <c r="AF126" s="17">
        <v>0.34686987566856597</v>
      </c>
      <c r="AG126" s="17">
        <v>0.35553841473202002</v>
      </c>
      <c r="AH126" s="17">
        <v>0.338968995426423</v>
      </c>
      <c r="AI126" s="17"/>
      <c r="AJ126" s="17">
        <v>0.36741156419750998</v>
      </c>
      <c r="AK126" s="17">
        <v>0.34502792876696398</v>
      </c>
      <c r="AL126" s="17">
        <v>0.35925405279810002</v>
      </c>
      <c r="AM126" s="17">
        <v>0.29905161161862398</v>
      </c>
      <c r="AN126" s="17">
        <v>0.31682307731222198</v>
      </c>
      <c r="AO126" s="17"/>
      <c r="AP126" s="17">
        <v>0.34210441035420203</v>
      </c>
      <c r="AQ126" s="17">
        <v>0.37219008770753798</v>
      </c>
      <c r="AR126" s="17">
        <v>0.35587200089860699</v>
      </c>
      <c r="AS126" s="17"/>
      <c r="AT126" s="17">
        <v>0.35524927534829098</v>
      </c>
      <c r="AU126" s="17">
        <v>0.36211620396447097</v>
      </c>
      <c r="AV126" s="17">
        <v>0.33147234334277198</v>
      </c>
      <c r="AW126" s="17">
        <v>0.32646717303442402</v>
      </c>
      <c r="AX126" s="17">
        <v>0.245972046184843</v>
      </c>
      <c r="AY126" s="17"/>
      <c r="AZ126" s="17">
        <v>0.337228435308778</v>
      </c>
      <c r="BA126" s="17">
        <v>0.36480263474684799</v>
      </c>
      <c r="BB126" s="17">
        <v>0.380708357059798</v>
      </c>
      <c r="BC126" s="17">
        <v>0.36757858949446098</v>
      </c>
      <c r="BD126" s="17">
        <v>0.31381854117961799</v>
      </c>
      <c r="BE126" s="17">
        <v>0.31711550766867402</v>
      </c>
      <c r="BF126" s="17"/>
      <c r="BG126" s="17">
        <v>0.32748811868302102</v>
      </c>
      <c r="BH126" s="17">
        <v>0.39149022579659098</v>
      </c>
      <c r="BI126" s="17" t="s">
        <v>95</v>
      </c>
      <c r="BJ126" s="17" t="s">
        <v>95</v>
      </c>
      <c r="BK126" s="17" t="s">
        <v>95</v>
      </c>
      <c r="BL126" s="17" t="s">
        <v>95</v>
      </c>
      <c r="BM126" s="17" t="s">
        <v>95</v>
      </c>
    </row>
    <row r="127" spans="2:65" x14ac:dyDescent="0.35">
      <c r="B127" t="s">
        <v>109</v>
      </c>
      <c r="C127" s="17">
        <v>0.35226545940890602</v>
      </c>
      <c r="D127" s="17">
        <v>0.37743573127552799</v>
      </c>
      <c r="E127" s="17">
        <v>0.32493380226324797</v>
      </c>
      <c r="F127" s="17"/>
      <c r="G127" s="17">
        <v>0.45848573647208402</v>
      </c>
      <c r="H127" s="17">
        <v>0.48469534157512101</v>
      </c>
      <c r="I127" s="17">
        <v>0.43503876762682803</v>
      </c>
      <c r="J127" s="17">
        <v>0.37236266911523402</v>
      </c>
      <c r="K127" s="17">
        <v>0.293675789926853</v>
      </c>
      <c r="L127" s="17">
        <v>0.25560522333159302</v>
      </c>
      <c r="M127" s="17"/>
      <c r="N127" s="17">
        <v>0.40985252532015598</v>
      </c>
      <c r="O127" s="17">
        <v>0.34533585010436402</v>
      </c>
      <c r="P127" s="17">
        <v>0.329109588219969</v>
      </c>
      <c r="Q127" s="17">
        <v>0.28658620695131798</v>
      </c>
      <c r="R127" s="17"/>
      <c r="S127" s="17">
        <v>0.36415566954645501</v>
      </c>
      <c r="T127" s="17">
        <v>0.31252121253160497</v>
      </c>
      <c r="U127" s="17">
        <v>0.39854716752191999</v>
      </c>
      <c r="V127" s="17">
        <v>0.32550518830786002</v>
      </c>
      <c r="W127" s="17">
        <v>0.38142996602958501</v>
      </c>
      <c r="X127" s="17">
        <v>0.37677641317579202</v>
      </c>
      <c r="Y127" s="17">
        <v>0.34084755901515101</v>
      </c>
      <c r="Z127" s="17">
        <v>0.27195954956246299</v>
      </c>
      <c r="AA127" s="17">
        <v>0.32868751781274902</v>
      </c>
      <c r="AB127" s="17">
        <v>0.328413062091374</v>
      </c>
      <c r="AC127" s="17">
        <v>0.37009892066560901</v>
      </c>
      <c r="AD127" s="17">
        <v>0.56583485971788305</v>
      </c>
      <c r="AE127" s="17"/>
      <c r="AF127" s="17">
        <v>0.31679954615406603</v>
      </c>
      <c r="AG127" s="17">
        <v>0.37242808791360399</v>
      </c>
      <c r="AH127" s="17">
        <v>0.384550825558235</v>
      </c>
      <c r="AI127" s="17"/>
      <c r="AJ127" s="17">
        <v>0.324281375621921</v>
      </c>
      <c r="AK127" s="17">
        <v>0.39617077679153301</v>
      </c>
      <c r="AL127" s="17">
        <v>0.34105459077148698</v>
      </c>
      <c r="AM127" s="17">
        <v>0.23309054230017601</v>
      </c>
      <c r="AN127" s="17">
        <v>0.33803169276734002</v>
      </c>
      <c r="AO127" s="17"/>
      <c r="AP127" s="17">
        <v>0.31584845423232299</v>
      </c>
      <c r="AQ127" s="17">
        <v>0.37273450843932598</v>
      </c>
      <c r="AR127" s="17">
        <v>0.375550960331763</v>
      </c>
      <c r="AS127" s="17"/>
      <c r="AT127" s="17">
        <v>0.27329796611510898</v>
      </c>
      <c r="AU127" s="17">
        <v>0.367723850776007</v>
      </c>
      <c r="AV127" s="17">
        <v>0.41779109569016798</v>
      </c>
      <c r="AW127" s="17">
        <v>0.397618098070809</v>
      </c>
      <c r="AX127" s="17">
        <v>0.37355706684097001</v>
      </c>
      <c r="AY127" s="17"/>
      <c r="AZ127" s="17">
        <v>0.40382801197377499</v>
      </c>
      <c r="BA127" s="17">
        <v>0.33089845610354202</v>
      </c>
      <c r="BB127" s="17">
        <v>0.38413855044564998</v>
      </c>
      <c r="BC127" s="17">
        <v>0.32637992464641402</v>
      </c>
      <c r="BD127" s="17">
        <v>0.360294974044714</v>
      </c>
      <c r="BE127" s="17">
        <v>0.34549802319748302</v>
      </c>
      <c r="BF127" s="17"/>
      <c r="BG127" s="17">
        <v>0.29661330958842402</v>
      </c>
      <c r="BH127" s="17">
        <v>0.43966722498070299</v>
      </c>
      <c r="BI127" s="17" t="s">
        <v>95</v>
      </c>
      <c r="BJ127" s="17" t="s">
        <v>95</v>
      </c>
      <c r="BK127" s="17" t="s">
        <v>95</v>
      </c>
      <c r="BL127" s="17" t="s">
        <v>95</v>
      </c>
      <c r="BM127" s="17" t="s">
        <v>95</v>
      </c>
    </row>
    <row r="128" spans="2:65" x14ac:dyDescent="0.35">
      <c r="B128" t="s">
        <v>122</v>
      </c>
      <c r="C128" s="17">
        <v>0.33314989852999199</v>
      </c>
      <c r="D128" s="17">
        <v>0.323917169363869</v>
      </c>
      <c r="E128" s="17">
        <v>0.34210319296643399</v>
      </c>
      <c r="F128" s="17"/>
      <c r="G128" s="17">
        <v>0.46168413320530199</v>
      </c>
      <c r="H128" s="17">
        <v>0.399597318340977</v>
      </c>
      <c r="I128" s="17">
        <v>0.35290976924349798</v>
      </c>
      <c r="J128" s="17">
        <v>0.31814316094245498</v>
      </c>
      <c r="K128" s="17">
        <v>0.28570085818829899</v>
      </c>
      <c r="L128" s="17">
        <v>0.30368295767289299</v>
      </c>
      <c r="M128" s="17"/>
      <c r="N128" s="17">
        <v>0.33432043535739198</v>
      </c>
      <c r="O128" s="17">
        <v>0.33220919337554</v>
      </c>
      <c r="P128" s="17">
        <v>0.33046793006347802</v>
      </c>
      <c r="Q128" s="17">
        <v>0.33780549054181402</v>
      </c>
      <c r="R128" s="17"/>
      <c r="S128" s="17">
        <v>0.44893691200777103</v>
      </c>
      <c r="T128" s="17">
        <v>0.27053738353781898</v>
      </c>
      <c r="U128" s="17">
        <v>0.29600959057998799</v>
      </c>
      <c r="V128" s="17">
        <v>0.33308419414081503</v>
      </c>
      <c r="W128" s="17">
        <v>0.29567540601820702</v>
      </c>
      <c r="X128" s="17">
        <v>0.35171522130279598</v>
      </c>
      <c r="Y128" s="17">
        <v>0.31963354200326399</v>
      </c>
      <c r="Z128" s="17">
        <v>0.26864013502245598</v>
      </c>
      <c r="AA128" s="17">
        <v>0.35669694501774102</v>
      </c>
      <c r="AB128" s="17">
        <v>0.34229567708159703</v>
      </c>
      <c r="AC128" s="17">
        <v>0.30633751868567299</v>
      </c>
      <c r="AD128" s="17">
        <v>0.37580814733305401</v>
      </c>
      <c r="AE128" s="17"/>
      <c r="AF128" s="17">
        <v>0.34543485909937799</v>
      </c>
      <c r="AG128" s="17">
        <v>0.30910011125695502</v>
      </c>
      <c r="AH128" s="17">
        <v>0.33403342228604199</v>
      </c>
      <c r="AI128" s="17"/>
      <c r="AJ128" s="17">
        <v>0.33729347169870599</v>
      </c>
      <c r="AK128" s="17">
        <v>0.32368981355353899</v>
      </c>
      <c r="AL128" s="17">
        <v>0.336103679054779</v>
      </c>
      <c r="AM128" s="17">
        <v>0.21975110278853599</v>
      </c>
      <c r="AN128" s="17">
        <v>0.33085465958010501</v>
      </c>
      <c r="AO128" s="17"/>
      <c r="AP128" s="17">
        <v>0.35433728632205602</v>
      </c>
      <c r="AQ128" s="17">
        <v>0.35011984399947998</v>
      </c>
      <c r="AR128" s="17">
        <v>0.31692854077822102</v>
      </c>
      <c r="AS128" s="17"/>
      <c r="AT128" s="17">
        <v>0.30249481082873397</v>
      </c>
      <c r="AU128" s="17">
        <v>0.35998387909252899</v>
      </c>
      <c r="AV128" s="17">
        <v>0.33058831463900801</v>
      </c>
      <c r="AW128" s="17">
        <v>0.34303533810361098</v>
      </c>
      <c r="AX128" s="17">
        <v>0.34151149952958298</v>
      </c>
      <c r="AY128" s="17"/>
      <c r="AZ128" s="17">
        <v>0.457623359962404</v>
      </c>
      <c r="BA128" s="17">
        <v>0.32740126604617598</v>
      </c>
      <c r="BB128" s="17">
        <v>0.36354832248636199</v>
      </c>
      <c r="BC128" s="17">
        <v>0.28477841827219702</v>
      </c>
      <c r="BD128" s="17">
        <v>0.28178687382346301</v>
      </c>
      <c r="BE128" s="17">
        <v>0.26916024301200803</v>
      </c>
      <c r="BF128" s="17"/>
      <c r="BG128" s="17">
        <v>0.329413437715459</v>
      </c>
      <c r="BH128" s="17">
        <v>0.33901801455486202</v>
      </c>
      <c r="BI128" s="17" t="s">
        <v>95</v>
      </c>
      <c r="BJ128" s="17" t="s">
        <v>95</v>
      </c>
      <c r="BK128" s="17" t="s">
        <v>95</v>
      </c>
      <c r="BL128" s="17" t="s">
        <v>95</v>
      </c>
      <c r="BM128" s="17" t="s">
        <v>95</v>
      </c>
    </row>
    <row r="129" spans="2:65" x14ac:dyDescent="0.35">
      <c r="B129" t="s">
        <v>123</v>
      </c>
      <c r="C129" s="17">
        <v>0.270462782399295</v>
      </c>
      <c r="D129" s="17">
        <v>0.26591625196826701</v>
      </c>
      <c r="E129" s="17">
        <v>0.27435279947743701</v>
      </c>
      <c r="F129" s="17"/>
      <c r="G129" s="17">
        <v>0.37606860681493998</v>
      </c>
      <c r="H129" s="17">
        <v>0.28800910426896997</v>
      </c>
      <c r="I129" s="17">
        <v>0.27190177911968799</v>
      </c>
      <c r="J129" s="17">
        <v>0.273306327106073</v>
      </c>
      <c r="K129" s="17">
        <v>0.28198381268498102</v>
      </c>
      <c r="L129" s="17">
        <v>0.22924213032327301</v>
      </c>
      <c r="M129" s="17"/>
      <c r="N129" s="17">
        <v>0.26083708766802099</v>
      </c>
      <c r="O129" s="17">
        <v>0.25858178316682501</v>
      </c>
      <c r="P129" s="17">
        <v>0.29932430320314302</v>
      </c>
      <c r="Q129" s="17">
        <v>0.27468686936210801</v>
      </c>
      <c r="R129" s="17"/>
      <c r="S129" s="17">
        <v>0.33858539211798999</v>
      </c>
      <c r="T129" s="17">
        <v>0.272919045188039</v>
      </c>
      <c r="U129" s="17">
        <v>0.256248977666517</v>
      </c>
      <c r="V129" s="17">
        <v>0.264820749906512</v>
      </c>
      <c r="W129" s="17">
        <v>0.269705443776807</v>
      </c>
      <c r="X129" s="17">
        <v>0.30774656592449201</v>
      </c>
      <c r="Y129" s="17">
        <v>0.24649011403576199</v>
      </c>
      <c r="Z129" s="17">
        <v>0.24982951800835099</v>
      </c>
      <c r="AA129" s="17">
        <v>0.27153182524866398</v>
      </c>
      <c r="AB129" s="17">
        <v>0.234300573858546</v>
      </c>
      <c r="AC129" s="17">
        <v>0.27836816280293197</v>
      </c>
      <c r="AD129" s="17">
        <v>0.161480330771331</v>
      </c>
      <c r="AE129" s="17"/>
      <c r="AF129" s="17">
        <v>0.28560313829381601</v>
      </c>
      <c r="AG129" s="17">
        <v>0.264858100248545</v>
      </c>
      <c r="AH129" s="17">
        <v>0.18055147480138301</v>
      </c>
      <c r="AI129" s="17"/>
      <c r="AJ129" s="17">
        <v>0.29624480434813899</v>
      </c>
      <c r="AK129" s="17">
        <v>0.26558696671142501</v>
      </c>
      <c r="AL129" s="17">
        <v>0.23052319263520801</v>
      </c>
      <c r="AM129" s="17">
        <v>0.33051366794706399</v>
      </c>
      <c r="AN129" s="17">
        <v>0.19837843179276601</v>
      </c>
      <c r="AO129" s="17"/>
      <c r="AP129" s="17">
        <v>0.297104595853594</v>
      </c>
      <c r="AQ129" s="17">
        <v>0.26263834885867099</v>
      </c>
      <c r="AR129" s="17">
        <v>0.26346751937193202</v>
      </c>
      <c r="AS129" s="17"/>
      <c r="AT129" s="17">
        <v>0.27808632388435001</v>
      </c>
      <c r="AU129" s="17">
        <v>0.26124743927966998</v>
      </c>
      <c r="AV129" s="17">
        <v>0.25655301172882899</v>
      </c>
      <c r="AW129" s="17">
        <v>0.27789590659052898</v>
      </c>
      <c r="AX129" s="17">
        <v>0.219551650526214</v>
      </c>
      <c r="AY129" s="17"/>
      <c r="AZ129" s="17">
        <v>0.34294572337319401</v>
      </c>
      <c r="BA129" s="17">
        <v>0.27790027662820699</v>
      </c>
      <c r="BB129" s="17">
        <v>0.27955526248951201</v>
      </c>
      <c r="BC129" s="17">
        <v>0.23467915846121001</v>
      </c>
      <c r="BD129" s="17">
        <v>0.22740402574829099</v>
      </c>
      <c r="BE129" s="17">
        <v>0.24634846417690301</v>
      </c>
      <c r="BF129" s="17"/>
      <c r="BG129" s="17">
        <v>0.26644575830823902</v>
      </c>
      <c r="BH129" s="17">
        <v>0.27677152337399702</v>
      </c>
      <c r="BI129" s="17" t="s">
        <v>95</v>
      </c>
      <c r="BJ129" s="17" t="s">
        <v>95</v>
      </c>
      <c r="BK129" s="17" t="s">
        <v>95</v>
      </c>
      <c r="BL129" s="17" t="s">
        <v>95</v>
      </c>
      <c r="BM129" s="17" t="s">
        <v>95</v>
      </c>
    </row>
    <row r="130" spans="2:65" x14ac:dyDescent="0.35">
      <c r="B130" t="s">
        <v>124</v>
      </c>
      <c r="C130" s="17">
        <v>0.22305768523724301</v>
      </c>
      <c r="D130" s="17">
        <v>0.24148614072055699</v>
      </c>
      <c r="E130" s="17">
        <v>0.20301138236844399</v>
      </c>
      <c r="F130" s="17"/>
      <c r="G130" s="17">
        <v>0.22946889702914</v>
      </c>
      <c r="H130" s="17">
        <v>0.23565838708400599</v>
      </c>
      <c r="I130" s="17">
        <v>0.21917130487768699</v>
      </c>
      <c r="J130" s="17">
        <v>0.218092358911576</v>
      </c>
      <c r="K130" s="17">
        <v>0.21192648884739701</v>
      </c>
      <c r="L130" s="17">
        <v>0.22797438346621399</v>
      </c>
      <c r="M130" s="17"/>
      <c r="N130" s="17">
        <v>0.231688094626192</v>
      </c>
      <c r="O130" s="17">
        <v>0.24382088924873099</v>
      </c>
      <c r="P130" s="17">
        <v>0.21563106918038699</v>
      </c>
      <c r="Q130" s="17">
        <v>0.18632299007573999</v>
      </c>
      <c r="R130" s="17"/>
      <c r="S130" s="17">
        <v>0.23992550259975301</v>
      </c>
      <c r="T130" s="17">
        <v>0.23160853977469401</v>
      </c>
      <c r="U130" s="17">
        <v>0.23241723776766801</v>
      </c>
      <c r="V130" s="17">
        <v>0.17648699109882801</v>
      </c>
      <c r="W130" s="17">
        <v>0.229151442332371</v>
      </c>
      <c r="X130" s="17">
        <v>0.22763436578168</v>
      </c>
      <c r="Y130" s="17">
        <v>0.237722130204366</v>
      </c>
      <c r="Z130" s="17">
        <v>0.21353952566753001</v>
      </c>
      <c r="AA130" s="17">
        <v>0.216309946919545</v>
      </c>
      <c r="AB130" s="17">
        <v>0.21192108965144801</v>
      </c>
      <c r="AC130" s="17">
        <v>0.19179841263834199</v>
      </c>
      <c r="AD130" s="17">
        <v>0.30812421373501703</v>
      </c>
      <c r="AE130" s="17"/>
      <c r="AF130" s="17">
        <v>0.211789944402205</v>
      </c>
      <c r="AG130" s="17">
        <v>0.244010354979141</v>
      </c>
      <c r="AH130" s="17">
        <v>0.15901147939677701</v>
      </c>
      <c r="AI130" s="17"/>
      <c r="AJ130" s="17">
        <v>0.21514160924577799</v>
      </c>
      <c r="AK130" s="17">
        <v>0.222954238825186</v>
      </c>
      <c r="AL130" s="17">
        <v>0.27826975627717798</v>
      </c>
      <c r="AM130" s="17">
        <v>0.32590227185054699</v>
      </c>
      <c r="AN130" s="17">
        <v>0.183782036334592</v>
      </c>
      <c r="AO130" s="17"/>
      <c r="AP130" s="17">
        <v>0.22079173766357199</v>
      </c>
      <c r="AQ130" s="17">
        <v>0.211660520628596</v>
      </c>
      <c r="AR130" s="17">
        <v>0.25999675237424003</v>
      </c>
      <c r="AS130" s="17"/>
      <c r="AT130" s="17">
        <v>0.19463081940045801</v>
      </c>
      <c r="AU130" s="17">
        <v>0.228984234319346</v>
      </c>
      <c r="AV130" s="17">
        <v>0.256770733677814</v>
      </c>
      <c r="AW130" s="17">
        <v>0.21415131561419401</v>
      </c>
      <c r="AX130" s="17">
        <v>0.23127047771477499</v>
      </c>
      <c r="AY130" s="17"/>
      <c r="AZ130" s="17">
        <v>0.23659970073230199</v>
      </c>
      <c r="BA130" s="17">
        <v>0.214741419566326</v>
      </c>
      <c r="BB130" s="17">
        <v>0.25651169157769599</v>
      </c>
      <c r="BC130" s="17">
        <v>0.202295708815806</v>
      </c>
      <c r="BD130" s="17">
        <v>0.24672222165093299</v>
      </c>
      <c r="BE130" s="17">
        <v>0.183648235180665</v>
      </c>
      <c r="BF130" s="17"/>
      <c r="BG130" s="17">
        <v>0.21576643342625601</v>
      </c>
      <c r="BH130" s="17">
        <v>0.234508604627859</v>
      </c>
      <c r="BI130" s="17" t="s">
        <v>95</v>
      </c>
      <c r="BJ130" s="17" t="s">
        <v>95</v>
      </c>
      <c r="BK130" s="17" t="s">
        <v>95</v>
      </c>
      <c r="BL130" s="17" t="s">
        <v>95</v>
      </c>
      <c r="BM130" s="17" t="s">
        <v>95</v>
      </c>
    </row>
    <row r="131" spans="2:65" x14ac:dyDescent="0.35">
      <c r="B131" t="s">
        <v>113</v>
      </c>
      <c r="C131" s="17">
        <v>0.173212695147375</v>
      </c>
      <c r="D131" s="17">
        <v>0.20374732901304199</v>
      </c>
      <c r="E131" s="17">
        <v>0.14053441229233801</v>
      </c>
      <c r="F131" s="17"/>
      <c r="G131" s="17">
        <v>0.20887562362361101</v>
      </c>
      <c r="H131" s="17">
        <v>0.19352079204266201</v>
      </c>
      <c r="I131" s="17">
        <v>0.19448370057451</v>
      </c>
      <c r="J131" s="17">
        <v>0.18316145310473</v>
      </c>
      <c r="K131" s="17">
        <v>0.16530893080235801</v>
      </c>
      <c r="L131" s="17">
        <v>0.14498214301093101</v>
      </c>
      <c r="M131" s="17"/>
      <c r="N131" s="17">
        <v>0.20507276949327199</v>
      </c>
      <c r="O131" s="17">
        <v>0.166256390130782</v>
      </c>
      <c r="P131" s="17">
        <v>0.14940444555709601</v>
      </c>
      <c r="Q131" s="17">
        <v>0.15660353906185101</v>
      </c>
      <c r="R131" s="17"/>
      <c r="S131" s="17">
        <v>0.21250496432673699</v>
      </c>
      <c r="T131" s="17">
        <v>0.19674014543006099</v>
      </c>
      <c r="U131" s="17">
        <v>0.15065506155667199</v>
      </c>
      <c r="V131" s="17">
        <v>0.13124611971996999</v>
      </c>
      <c r="W131" s="17">
        <v>0.18041167237675201</v>
      </c>
      <c r="X131" s="17">
        <v>0.178933945368038</v>
      </c>
      <c r="Y131" s="17">
        <v>0.16035570522832501</v>
      </c>
      <c r="Z131" s="17">
        <v>0.140106561180773</v>
      </c>
      <c r="AA131" s="17">
        <v>0.14947937675275</v>
      </c>
      <c r="AB131" s="17">
        <v>0.177184722941477</v>
      </c>
      <c r="AC131" s="17">
        <v>0.22028083668206999</v>
      </c>
      <c r="AD131" s="17">
        <v>0.17450344056890199</v>
      </c>
      <c r="AE131" s="17"/>
      <c r="AF131" s="17">
        <v>0.13799360775326999</v>
      </c>
      <c r="AG131" s="17">
        <v>0.216429172640736</v>
      </c>
      <c r="AH131" s="17">
        <v>0.119683083317776</v>
      </c>
      <c r="AI131" s="17"/>
      <c r="AJ131" s="17">
        <v>0.146212613112324</v>
      </c>
      <c r="AK131" s="17">
        <v>0.22244125907427101</v>
      </c>
      <c r="AL131" s="17">
        <v>0.24118602270748499</v>
      </c>
      <c r="AM131" s="17">
        <v>2.9763929559626E-2</v>
      </c>
      <c r="AN131" s="17">
        <v>0.11256236813758901</v>
      </c>
      <c r="AO131" s="17"/>
      <c r="AP131" s="17">
        <v>0.16535695083024299</v>
      </c>
      <c r="AQ131" s="17">
        <v>0.20333162169625699</v>
      </c>
      <c r="AR131" s="17">
        <v>0.23412962863711401</v>
      </c>
      <c r="AS131" s="17"/>
      <c r="AT131" s="17">
        <v>0.10865588520533399</v>
      </c>
      <c r="AU131" s="17">
        <v>0.13601892144153599</v>
      </c>
      <c r="AV131" s="17">
        <v>0.236074222147371</v>
      </c>
      <c r="AW131" s="17">
        <v>0.20736225113280901</v>
      </c>
      <c r="AX131" s="17">
        <v>0.29634196749193498</v>
      </c>
      <c r="AY131" s="17"/>
      <c r="AZ131" s="17">
        <v>0.197654084231213</v>
      </c>
      <c r="BA131" s="17">
        <v>0.16172949470796999</v>
      </c>
      <c r="BB131" s="17">
        <v>0.14964038125412801</v>
      </c>
      <c r="BC131" s="17">
        <v>0.17268097761937201</v>
      </c>
      <c r="BD131" s="17">
        <v>0.194383022233661</v>
      </c>
      <c r="BE131" s="17">
        <v>0.16334721164011701</v>
      </c>
      <c r="BF131" s="17"/>
      <c r="BG131" s="17">
        <v>0.17774277578808401</v>
      </c>
      <c r="BH131" s="17">
        <v>0.16609819826885799</v>
      </c>
      <c r="BI131" s="17" t="s">
        <v>95</v>
      </c>
      <c r="BJ131" s="17" t="s">
        <v>95</v>
      </c>
      <c r="BK131" s="17" t="s">
        <v>95</v>
      </c>
      <c r="BL131" s="17" t="s">
        <v>95</v>
      </c>
      <c r="BM131" s="17" t="s">
        <v>95</v>
      </c>
    </row>
    <row r="132" spans="2:65" x14ac:dyDescent="0.35">
      <c r="B132" t="s">
        <v>114</v>
      </c>
      <c r="C132" s="17">
        <v>8.8114736223659201E-2</v>
      </c>
      <c r="D132" s="17">
        <v>8.2975826319424698E-2</v>
      </c>
      <c r="E132" s="17">
        <v>9.3703577481490705E-2</v>
      </c>
      <c r="F132" s="17"/>
      <c r="G132" s="17">
        <v>5.7800982635504199E-2</v>
      </c>
      <c r="H132" s="17">
        <v>6.3602378105590399E-2</v>
      </c>
      <c r="I132" s="17">
        <v>5.9170629536334098E-2</v>
      </c>
      <c r="J132" s="17">
        <v>7.8487864815285802E-2</v>
      </c>
      <c r="K132" s="17">
        <v>0.100281237526139</v>
      </c>
      <c r="L132" s="17">
        <v>0.117874275749639</v>
      </c>
      <c r="M132" s="17"/>
      <c r="N132" s="17">
        <v>7.4631518398920502E-2</v>
      </c>
      <c r="O132" s="17">
        <v>0.100792217734024</v>
      </c>
      <c r="P132" s="17">
        <v>8.0918959794415504E-2</v>
      </c>
      <c r="Q132" s="17">
        <v>0.10109388505384601</v>
      </c>
      <c r="R132" s="17"/>
      <c r="S132" s="17">
        <v>9.0843546252399002E-2</v>
      </c>
      <c r="T132" s="17">
        <v>8.6265136239061901E-2</v>
      </c>
      <c r="U132" s="17">
        <v>7.5580101177837797E-2</v>
      </c>
      <c r="V132" s="17">
        <v>0.10822966149058801</v>
      </c>
      <c r="W132" s="17">
        <v>0.108020410646371</v>
      </c>
      <c r="X132" s="17">
        <v>5.6599793913162201E-2</v>
      </c>
      <c r="Y132" s="17">
        <v>0.11466628893782201</v>
      </c>
      <c r="Z132" s="17">
        <v>0.111028703023686</v>
      </c>
      <c r="AA132" s="17">
        <v>8.0982480753568606E-2</v>
      </c>
      <c r="AB132" s="17">
        <v>9.3778339668025595E-2</v>
      </c>
      <c r="AC132" s="17">
        <v>6.2518990093655899E-2</v>
      </c>
      <c r="AD132" s="17">
        <v>5.5405103977505102E-2</v>
      </c>
      <c r="AE132" s="17"/>
      <c r="AF132" s="17">
        <v>9.7196585925795706E-2</v>
      </c>
      <c r="AG132" s="17">
        <v>7.6333152604286997E-2</v>
      </c>
      <c r="AH132" s="17">
        <v>0.100845829473069</v>
      </c>
      <c r="AI132" s="17"/>
      <c r="AJ132" s="17">
        <v>9.0598508467509706E-2</v>
      </c>
      <c r="AK132" s="17">
        <v>7.5861606137627297E-2</v>
      </c>
      <c r="AL132" s="17">
        <v>6.1896086058230999E-2</v>
      </c>
      <c r="AM132" s="17">
        <v>0.192873971820506</v>
      </c>
      <c r="AN132" s="17">
        <v>0.112882198910701</v>
      </c>
      <c r="AO132" s="17"/>
      <c r="AP132" s="17">
        <v>8.5076272352646407E-2</v>
      </c>
      <c r="AQ132" s="17">
        <v>7.7612095159687006E-2</v>
      </c>
      <c r="AR132" s="17">
        <v>4.7797323519425602E-2</v>
      </c>
      <c r="AS132" s="17"/>
      <c r="AT132" s="17">
        <v>0.123186009561273</v>
      </c>
      <c r="AU132" s="17">
        <v>8.6889370887040504E-2</v>
      </c>
      <c r="AV132" s="17">
        <v>7.2803570869917497E-2</v>
      </c>
      <c r="AW132" s="17">
        <v>6.1702581844847601E-2</v>
      </c>
      <c r="AX132" s="17">
        <v>0.11647695207313399</v>
      </c>
      <c r="AY132" s="17"/>
      <c r="AZ132" s="17">
        <v>5.9705471667290302E-2</v>
      </c>
      <c r="BA132" s="17">
        <v>9.3648570452742802E-2</v>
      </c>
      <c r="BB132" s="17">
        <v>7.1663305205882696E-2</v>
      </c>
      <c r="BC132" s="17">
        <v>9.6176326631324596E-2</v>
      </c>
      <c r="BD132" s="17">
        <v>0.104469160644363</v>
      </c>
      <c r="BE132" s="17">
        <v>9.3852772691259301E-2</v>
      </c>
      <c r="BF132" s="17"/>
      <c r="BG132" s="17">
        <v>0.104654268547862</v>
      </c>
      <c r="BH132" s="17">
        <v>6.2139381605192001E-2</v>
      </c>
      <c r="BI132" s="17" t="s">
        <v>95</v>
      </c>
      <c r="BJ132" s="17" t="s">
        <v>95</v>
      </c>
      <c r="BK132" s="17" t="s">
        <v>95</v>
      </c>
      <c r="BL132" s="17" t="s">
        <v>95</v>
      </c>
      <c r="BM132" s="17" t="s">
        <v>95</v>
      </c>
    </row>
    <row r="133" spans="2:65" x14ac:dyDescent="0.35">
      <c r="B133" t="s">
        <v>125</v>
      </c>
      <c r="C133" s="17">
        <v>7.6445691417201103E-2</v>
      </c>
      <c r="D133" s="17">
        <v>8.7371975226932699E-2</v>
      </c>
      <c r="E133" s="17">
        <v>6.5456062590009301E-2</v>
      </c>
      <c r="F133" s="17"/>
      <c r="G133" s="17">
        <v>0.121665470695073</v>
      </c>
      <c r="H133" s="17">
        <v>9.1391089096354503E-2</v>
      </c>
      <c r="I133" s="17">
        <v>0.106908493625155</v>
      </c>
      <c r="J133" s="17">
        <v>7.0083691728745595E-2</v>
      </c>
      <c r="K133" s="17">
        <v>6.5868476828557607E-2</v>
      </c>
      <c r="L133" s="17">
        <v>5.4749173815455202E-2</v>
      </c>
      <c r="M133" s="17"/>
      <c r="N133" s="17">
        <v>8.0378280453737405E-2</v>
      </c>
      <c r="O133" s="17">
        <v>5.9099055046602698E-2</v>
      </c>
      <c r="P133" s="17">
        <v>8.4317105975883794E-2</v>
      </c>
      <c r="Q133" s="17">
        <v>8.4608620028482406E-2</v>
      </c>
      <c r="R133" s="17"/>
      <c r="S133" s="17">
        <v>0.10009576736334901</v>
      </c>
      <c r="T133" s="17">
        <v>5.38038621053821E-2</v>
      </c>
      <c r="U133" s="17">
        <v>6.3269375157816998E-2</v>
      </c>
      <c r="V133" s="17">
        <v>5.0070405316108402E-2</v>
      </c>
      <c r="W133" s="17">
        <v>9.3721457782589598E-2</v>
      </c>
      <c r="X133" s="17">
        <v>7.3463828187615807E-2</v>
      </c>
      <c r="Y133" s="17">
        <v>7.4812967832752403E-2</v>
      </c>
      <c r="Z133" s="17">
        <v>8.7204380283150307E-2</v>
      </c>
      <c r="AA133" s="17">
        <v>7.6888260808711001E-2</v>
      </c>
      <c r="AB133" s="17">
        <v>0.10461039289969</v>
      </c>
      <c r="AC133" s="17">
        <v>7.3541873201482894E-2</v>
      </c>
      <c r="AD133" s="17">
        <v>8.6718324284011702E-2</v>
      </c>
      <c r="AE133" s="17"/>
      <c r="AF133" s="17">
        <v>7.3868392224040402E-2</v>
      </c>
      <c r="AG133" s="17">
        <v>7.5259792501636905E-2</v>
      </c>
      <c r="AH133" s="17">
        <v>9.6480941051430305E-2</v>
      </c>
      <c r="AI133" s="17"/>
      <c r="AJ133" s="17">
        <v>7.6266355294523899E-2</v>
      </c>
      <c r="AK133" s="17">
        <v>8.2011838752994407E-2</v>
      </c>
      <c r="AL133" s="17">
        <v>5.6255123445739498E-2</v>
      </c>
      <c r="AM133" s="17">
        <v>7.2924741481532496E-2</v>
      </c>
      <c r="AN133" s="17">
        <v>5.4955541417153399E-2</v>
      </c>
      <c r="AO133" s="17"/>
      <c r="AP133" s="17">
        <v>8.6335636910454996E-2</v>
      </c>
      <c r="AQ133" s="17">
        <v>7.7309410228375897E-2</v>
      </c>
      <c r="AR133" s="17">
        <v>5.0737734145862003E-2</v>
      </c>
      <c r="AS133" s="17"/>
      <c r="AT133" s="17">
        <v>6.5820601992830297E-2</v>
      </c>
      <c r="AU133" s="17">
        <v>6.06455673434729E-2</v>
      </c>
      <c r="AV133" s="17">
        <v>8.8044818457611904E-2</v>
      </c>
      <c r="AW133" s="17">
        <v>0.101241449302012</v>
      </c>
      <c r="AX133" s="17">
        <v>0.167624244644377</v>
      </c>
      <c r="AY133" s="17"/>
      <c r="AZ133" s="17">
        <v>0.10341451195783601</v>
      </c>
      <c r="BA133" s="17">
        <v>8.2149626345489696E-2</v>
      </c>
      <c r="BB133" s="17">
        <v>5.8165525335444501E-2</v>
      </c>
      <c r="BC133" s="17">
        <v>5.4265155077440098E-2</v>
      </c>
      <c r="BD133" s="17">
        <v>6.8416587182712402E-2</v>
      </c>
      <c r="BE133" s="17">
        <v>9.9895995422632597E-2</v>
      </c>
      <c r="BF133" s="17"/>
      <c r="BG133" s="17">
        <v>7.6733200430125506E-2</v>
      </c>
      <c r="BH133" s="17">
        <v>7.5994158180327898E-2</v>
      </c>
      <c r="BI133" s="17" t="s">
        <v>95</v>
      </c>
      <c r="BJ133" s="17" t="s">
        <v>95</v>
      </c>
      <c r="BK133" s="17" t="s">
        <v>95</v>
      </c>
      <c r="BL133" s="17" t="s">
        <v>95</v>
      </c>
      <c r="BM133" s="17" t="s">
        <v>95</v>
      </c>
    </row>
    <row r="134" spans="2:65" x14ac:dyDescent="0.35">
      <c r="B134" t="s">
        <v>115</v>
      </c>
      <c r="C134" s="17">
        <v>3.2950682585215697E-2</v>
      </c>
      <c r="D134" s="17">
        <v>3.5574391709542998E-2</v>
      </c>
      <c r="E134" s="17">
        <v>3.0361182307199499E-2</v>
      </c>
      <c r="F134" s="17"/>
      <c r="G134" s="17">
        <v>0</v>
      </c>
      <c r="H134" s="17">
        <v>3.1901103941844901E-2</v>
      </c>
      <c r="I134" s="17">
        <v>1.7066100399767799E-2</v>
      </c>
      <c r="J134" s="17">
        <v>3.89818181183271E-2</v>
      </c>
      <c r="K134" s="17">
        <v>4.3654661658352398E-2</v>
      </c>
      <c r="L134" s="17">
        <v>3.88706275047608E-2</v>
      </c>
      <c r="M134" s="17"/>
      <c r="N134" s="17">
        <v>3.3284902849763397E-2</v>
      </c>
      <c r="O134" s="17">
        <v>3.3197832885603899E-2</v>
      </c>
      <c r="P134" s="17">
        <v>2.9307469148225299E-2</v>
      </c>
      <c r="Q134" s="17">
        <v>3.4527049734981802E-2</v>
      </c>
      <c r="R134" s="17"/>
      <c r="S134" s="17">
        <v>2.99825302395464E-2</v>
      </c>
      <c r="T134" s="17">
        <v>3.3492578168552598E-2</v>
      </c>
      <c r="U134" s="17">
        <v>3.8839539782199201E-2</v>
      </c>
      <c r="V134" s="17">
        <v>3.7435030815428802E-2</v>
      </c>
      <c r="W134" s="17">
        <v>3.2511340169666503E-2</v>
      </c>
      <c r="X134" s="17">
        <v>5.4404318171991199E-2</v>
      </c>
      <c r="Y134" s="17">
        <v>2.1506757795792201E-2</v>
      </c>
      <c r="Z134" s="17">
        <v>1.7185455944838501E-2</v>
      </c>
      <c r="AA134" s="17">
        <v>2.9063802130913498E-2</v>
      </c>
      <c r="AB134" s="17">
        <v>2.2710655195562299E-2</v>
      </c>
      <c r="AC134" s="17">
        <v>4.1720642823174101E-2</v>
      </c>
      <c r="AD134" s="17">
        <v>3.4220719226323602E-2</v>
      </c>
      <c r="AE134" s="17"/>
      <c r="AF134" s="17">
        <v>4.4649520438091103E-2</v>
      </c>
      <c r="AG134" s="17">
        <v>2.2505908935278499E-2</v>
      </c>
      <c r="AH134" s="17">
        <v>5.1335097684496497E-2</v>
      </c>
      <c r="AI134" s="17"/>
      <c r="AJ134" s="17">
        <v>3.4067798037900401E-2</v>
      </c>
      <c r="AK134" s="17">
        <v>2.9759696391774899E-2</v>
      </c>
      <c r="AL134" s="17">
        <v>1.36210188159623E-2</v>
      </c>
      <c r="AM134" s="17">
        <v>5.8440185411925798E-2</v>
      </c>
      <c r="AN134" s="17">
        <v>5.6757899804532601E-2</v>
      </c>
      <c r="AO134" s="17"/>
      <c r="AP134" s="17">
        <v>3.3598218176452199E-2</v>
      </c>
      <c r="AQ134" s="17">
        <v>2.59484189979944E-2</v>
      </c>
      <c r="AR134" s="17">
        <v>3.1369019866052998E-2</v>
      </c>
      <c r="AS134" s="17"/>
      <c r="AT134" s="17">
        <v>3.38200116528692E-2</v>
      </c>
      <c r="AU134" s="17">
        <v>3.13577876831884E-2</v>
      </c>
      <c r="AV134" s="17">
        <v>2.1714768098420101E-2</v>
      </c>
      <c r="AW134" s="17">
        <v>5.45557292972969E-2</v>
      </c>
      <c r="AX134" s="17">
        <v>3.9409591899174701E-2</v>
      </c>
      <c r="AY134" s="17"/>
      <c r="AZ134" s="17">
        <v>3.9546282336598397E-2</v>
      </c>
      <c r="BA134" s="17">
        <v>3.1604831145484798E-2</v>
      </c>
      <c r="BB134" s="17">
        <v>7.2868864940507797E-3</v>
      </c>
      <c r="BC134" s="17">
        <v>3.6075327403038503E-2</v>
      </c>
      <c r="BD134" s="17">
        <v>3.4193874783951403E-2</v>
      </c>
      <c r="BE134" s="17">
        <v>5.56440208980057E-2</v>
      </c>
      <c r="BF134" s="17"/>
      <c r="BG134" s="17">
        <v>3.3310827749005997E-2</v>
      </c>
      <c r="BH134" s="17">
        <v>3.23850741895121E-2</v>
      </c>
      <c r="BI134" s="17" t="s">
        <v>95</v>
      </c>
      <c r="BJ134" s="17" t="s">
        <v>95</v>
      </c>
      <c r="BK134" s="17" t="s">
        <v>95</v>
      </c>
      <c r="BL134" s="17" t="s">
        <v>95</v>
      </c>
      <c r="BM134" s="17" t="s">
        <v>95</v>
      </c>
    </row>
    <row r="135" spans="2:65" x14ac:dyDescent="0.35">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row>
    <row r="136" spans="2:65" x14ac:dyDescent="0.35">
      <c r="B136" s="6" t="s">
        <v>131</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row>
    <row r="137" spans="2:65" x14ac:dyDescent="0.35">
      <c r="B137" s="26" t="s">
        <v>97</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row>
    <row r="138" spans="2:65" x14ac:dyDescent="0.35">
      <c r="B138" t="s">
        <v>128</v>
      </c>
      <c r="C138" s="17">
        <v>0.715289681221003</v>
      </c>
      <c r="D138" s="17">
        <v>0.69961864589145295</v>
      </c>
      <c r="E138" s="17">
        <v>0.73052498567221402</v>
      </c>
      <c r="F138" s="17"/>
      <c r="G138" s="17">
        <v>0.77912649960073199</v>
      </c>
      <c r="H138" s="17">
        <v>0.72706441261901</v>
      </c>
      <c r="I138" s="17">
        <v>0.69014541201718405</v>
      </c>
      <c r="J138" s="17">
        <v>0.69440459033028101</v>
      </c>
      <c r="K138" s="17">
        <v>0.70008416841919696</v>
      </c>
      <c r="L138" s="17">
        <v>0.71099227229547302</v>
      </c>
      <c r="M138" s="17"/>
      <c r="N138" s="17">
        <v>0.76917694950051796</v>
      </c>
      <c r="O138" s="17">
        <v>0.728376411077576</v>
      </c>
      <c r="P138" s="17">
        <v>0.63248783985236301</v>
      </c>
      <c r="Q138" s="17">
        <v>0.71563758942739097</v>
      </c>
      <c r="R138" s="17"/>
      <c r="S138" s="17">
        <v>0.71930645447347696</v>
      </c>
      <c r="T138" s="17">
        <v>0.72280492704218002</v>
      </c>
      <c r="U138" s="17">
        <v>0.74106184001446496</v>
      </c>
      <c r="V138" s="17">
        <v>0.71889529896860804</v>
      </c>
      <c r="W138" s="17">
        <v>0.66911467568620298</v>
      </c>
      <c r="X138" s="17">
        <v>0.77321803155058499</v>
      </c>
      <c r="Y138" s="17">
        <v>0.70712798987483505</v>
      </c>
      <c r="Z138" s="17">
        <v>0.73127284468171105</v>
      </c>
      <c r="AA138" s="17">
        <v>0.71109801952549001</v>
      </c>
      <c r="AB138" s="17">
        <v>0.72865892898528695</v>
      </c>
      <c r="AC138" s="17">
        <v>0.59572243178506001</v>
      </c>
      <c r="AD138" s="17">
        <v>0.69381468181566597</v>
      </c>
      <c r="AE138" s="17"/>
      <c r="AF138" s="17">
        <v>0.60109780053337303</v>
      </c>
      <c r="AG138" s="17">
        <v>0.802058865842324</v>
      </c>
      <c r="AH138" s="17">
        <v>0.68828664634375203</v>
      </c>
      <c r="AI138" s="17"/>
      <c r="AJ138" s="17">
        <v>0.64185677954628395</v>
      </c>
      <c r="AK138" s="17">
        <v>0.77126783266107002</v>
      </c>
      <c r="AL138" s="17">
        <v>0.80524162474815397</v>
      </c>
      <c r="AM138" s="17">
        <v>0.40059520280460098</v>
      </c>
      <c r="AN138" s="17">
        <v>0.71162298960725001</v>
      </c>
      <c r="AO138" s="17"/>
      <c r="AP138" s="17">
        <v>0.63584515131866803</v>
      </c>
      <c r="AQ138" s="17">
        <v>0.79740027269938296</v>
      </c>
      <c r="AR138" s="17">
        <v>0.81596339388493999</v>
      </c>
      <c r="AS138" s="17"/>
      <c r="AT138" s="17">
        <v>0.67205029870461896</v>
      </c>
      <c r="AU138" s="17">
        <v>0.69316387705710303</v>
      </c>
      <c r="AV138" s="17">
        <v>0.76370192046730501</v>
      </c>
      <c r="AW138" s="17">
        <v>0.782639748668011</v>
      </c>
      <c r="AX138" s="17">
        <v>0.72007739101717805</v>
      </c>
      <c r="AY138" s="17"/>
      <c r="AZ138" s="17">
        <v>0.76144314697649196</v>
      </c>
      <c r="BA138" s="17">
        <v>0.70270643380600095</v>
      </c>
      <c r="BB138" s="17">
        <v>0.68321105883821698</v>
      </c>
      <c r="BC138" s="17">
        <v>0.71717216707784004</v>
      </c>
      <c r="BD138" s="17">
        <v>0.70737495717807897</v>
      </c>
      <c r="BE138" s="17">
        <v>0.66700461868393401</v>
      </c>
      <c r="BF138" s="17"/>
      <c r="BG138" s="17">
        <v>0.70517088352351498</v>
      </c>
      <c r="BH138" s="17">
        <v>0.71953748115629601</v>
      </c>
      <c r="BI138" s="17" t="s">
        <v>95</v>
      </c>
      <c r="BJ138" s="17">
        <v>0.65492483916742295</v>
      </c>
      <c r="BK138" s="17">
        <v>0.69152736991965902</v>
      </c>
      <c r="BL138" s="17">
        <v>0.74732208900229502</v>
      </c>
      <c r="BM138" s="17">
        <v>0.73660204409756902</v>
      </c>
    </row>
    <row r="139" spans="2:65" x14ac:dyDescent="0.35">
      <c r="B139" t="s">
        <v>129</v>
      </c>
      <c r="C139" s="17">
        <v>0.204177075830027</v>
      </c>
      <c r="D139" s="17">
        <v>0.21258835848193799</v>
      </c>
      <c r="E139" s="17">
        <v>0.19604472935977901</v>
      </c>
      <c r="F139" s="17"/>
      <c r="G139" s="17">
        <v>0.16565947750451801</v>
      </c>
      <c r="H139" s="17">
        <v>0.20333667293004101</v>
      </c>
      <c r="I139" s="17">
        <v>0.21086808810306201</v>
      </c>
      <c r="J139" s="17">
        <v>0.21142909008244201</v>
      </c>
      <c r="K139" s="17">
        <v>0.205958492285404</v>
      </c>
      <c r="L139" s="17">
        <v>0.21788174464744101</v>
      </c>
      <c r="M139" s="17"/>
      <c r="N139" s="17">
        <v>0.17565275254026899</v>
      </c>
      <c r="O139" s="17">
        <v>0.18660549106260499</v>
      </c>
      <c r="P139" s="17">
        <v>0.26522410849605399</v>
      </c>
      <c r="Q139" s="17">
        <v>0.200945277436689</v>
      </c>
      <c r="R139" s="17"/>
      <c r="S139" s="17">
        <v>0.19942281900341499</v>
      </c>
      <c r="T139" s="17">
        <v>0.19791155953943701</v>
      </c>
      <c r="U139" s="17">
        <v>0.20249813687049101</v>
      </c>
      <c r="V139" s="17">
        <v>0.19735624068308399</v>
      </c>
      <c r="W139" s="17">
        <v>0.24838073711433301</v>
      </c>
      <c r="X139" s="17">
        <v>0.165164236772426</v>
      </c>
      <c r="Y139" s="17">
        <v>0.203718788010053</v>
      </c>
      <c r="Z139" s="17">
        <v>0.178815648474063</v>
      </c>
      <c r="AA139" s="17">
        <v>0.199039870457447</v>
      </c>
      <c r="AB139" s="17">
        <v>0.213859091625727</v>
      </c>
      <c r="AC139" s="17">
        <v>0.28830927843767001</v>
      </c>
      <c r="AD139" s="17">
        <v>0.176829887158967</v>
      </c>
      <c r="AE139" s="17"/>
      <c r="AF139" s="17">
        <v>0.28147335107185301</v>
      </c>
      <c r="AG139" s="17">
        <v>0.153821022611487</v>
      </c>
      <c r="AH139" s="17">
        <v>0.20403245193773401</v>
      </c>
      <c r="AI139" s="17"/>
      <c r="AJ139" s="17">
        <v>0.26563029192202597</v>
      </c>
      <c r="AK139" s="17">
        <v>0.178197805743741</v>
      </c>
      <c r="AL139" s="17">
        <v>0.146066593615825</v>
      </c>
      <c r="AM139" s="17">
        <v>0.36381858954776503</v>
      </c>
      <c r="AN139" s="17">
        <v>0.167070437588872</v>
      </c>
      <c r="AO139" s="17"/>
      <c r="AP139" s="17">
        <v>0.28664361768176799</v>
      </c>
      <c r="AQ139" s="17">
        <v>0.158336148650252</v>
      </c>
      <c r="AR139" s="17">
        <v>0.138119382373497</v>
      </c>
      <c r="AS139" s="17"/>
      <c r="AT139" s="17">
        <v>0.23005528413225901</v>
      </c>
      <c r="AU139" s="17">
        <v>0.21621807822546599</v>
      </c>
      <c r="AV139" s="17">
        <v>0.18052239382947499</v>
      </c>
      <c r="AW139" s="17">
        <v>0.15856334024236601</v>
      </c>
      <c r="AX139" s="17">
        <v>0.21195478122070599</v>
      </c>
      <c r="AY139" s="17"/>
      <c r="AZ139" s="17">
        <v>0.170694464023114</v>
      </c>
      <c r="BA139" s="17">
        <v>0.215205996698275</v>
      </c>
      <c r="BB139" s="17">
        <v>0.21259389469838599</v>
      </c>
      <c r="BC139" s="17">
        <v>0.20032986032577099</v>
      </c>
      <c r="BD139" s="17">
        <v>0.219096430477495</v>
      </c>
      <c r="BE139" s="17">
        <v>0.24966248043386399</v>
      </c>
      <c r="BF139" s="17"/>
      <c r="BG139" s="17">
        <v>0.21319833316971101</v>
      </c>
      <c r="BH139" s="17">
        <v>0.209660547087127</v>
      </c>
      <c r="BI139" s="17" t="s">
        <v>95</v>
      </c>
      <c r="BJ139" s="17">
        <v>0.243449966791738</v>
      </c>
      <c r="BK139" s="17">
        <v>0.169992975104439</v>
      </c>
      <c r="BL139" s="17">
        <v>0.195222307213964</v>
      </c>
      <c r="BM139" s="17">
        <v>0.17056372828462801</v>
      </c>
    </row>
    <row r="140" spans="2:65" x14ac:dyDescent="0.35">
      <c r="B140" t="s">
        <v>130</v>
      </c>
      <c r="C140" s="17">
        <v>4.0141971399630903E-2</v>
      </c>
      <c r="D140" s="17">
        <v>5.3332690911465697E-2</v>
      </c>
      <c r="E140" s="17">
        <v>2.7032079895723801E-2</v>
      </c>
      <c r="F140" s="17"/>
      <c r="G140" s="17">
        <v>2.7307596915334201E-2</v>
      </c>
      <c r="H140" s="17">
        <v>2.81012534209635E-2</v>
      </c>
      <c r="I140" s="17">
        <v>5.1667894380601299E-2</v>
      </c>
      <c r="J140" s="17">
        <v>5.2743256008008603E-2</v>
      </c>
      <c r="K140" s="17">
        <v>4.2017702223347698E-2</v>
      </c>
      <c r="L140" s="17">
        <v>3.7569612715040897E-2</v>
      </c>
      <c r="M140" s="17"/>
      <c r="N140" s="17">
        <v>2.8461239040254702E-2</v>
      </c>
      <c r="O140" s="17">
        <v>3.9496157633338802E-2</v>
      </c>
      <c r="P140" s="17">
        <v>5.5198963419787E-2</v>
      </c>
      <c r="Q140" s="17">
        <v>3.9836855382347998E-2</v>
      </c>
      <c r="R140" s="17"/>
      <c r="S140" s="17">
        <v>3.4371402928114199E-2</v>
      </c>
      <c r="T140" s="17">
        <v>4.8764645226723698E-2</v>
      </c>
      <c r="U140" s="17">
        <v>2.3574999444532799E-2</v>
      </c>
      <c r="V140" s="17">
        <v>3.6925764357034201E-2</v>
      </c>
      <c r="W140" s="17">
        <v>3.9810115139454698E-2</v>
      </c>
      <c r="X140" s="17">
        <v>2.5203420681372601E-2</v>
      </c>
      <c r="Y140" s="17">
        <v>4.3905844467280401E-2</v>
      </c>
      <c r="Z140" s="17">
        <v>4.22219155907676E-2</v>
      </c>
      <c r="AA140" s="17">
        <v>4.2066150095494297E-2</v>
      </c>
      <c r="AB140" s="17">
        <v>3.2305183529739698E-2</v>
      </c>
      <c r="AC140" s="17">
        <v>7.2996603165792207E-2</v>
      </c>
      <c r="AD140" s="17">
        <v>7.7716768919900106E-2</v>
      </c>
      <c r="AE140" s="17"/>
      <c r="AF140" s="17">
        <v>6.9973462401212494E-2</v>
      </c>
      <c r="AG140" s="17">
        <v>1.6974049588953901E-2</v>
      </c>
      <c r="AH140" s="17">
        <v>3.9334732412514499E-2</v>
      </c>
      <c r="AI140" s="17"/>
      <c r="AJ140" s="17">
        <v>5.5224493582237098E-2</v>
      </c>
      <c r="AK140" s="17">
        <v>1.8467344011209499E-2</v>
      </c>
      <c r="AL140" s="17">
        <v>2.4413806429211399E-2</v>
      </c>
      <c r="AM140" s="17">
        <v>0.215793910968162</v>
      </c>
      <c r="AN140" s="17">
        <v>4.7277344238137599E-2</v>
      </c>
      <c r="AO140" s="17"/>
      <c r="AP140" s="17">
        <v>4.8529159222514197E-2</v>
      </c>
      <c r="AQ140" s="17">
        <v>1.5726469545728899E-2</v>
      </c>
      <c r="AR140" s="17">
        <v>2.5735056943373101E-2</v>
      </c>
      <c r="AS140" s="17"/>
      <c r="AT140" s="17">
        <v>4.6845550179004998E-2</v>
      </c>
      <c r="AU140" s="17">
        <v>4.1981673232814903E-2</v>
      </c>
      <c r="AV140" s="17">
        <v>2.8957529450361699E-2</v>
      </c>
      <c r="AW140" s="17">
        <v>2.9104554813409698E-2</v>
      </c>
      <c r="AX140" s="17">
        <v>1.5928246537330701E-2</v>
      </c>
      <c r="AY140" s="17"/>
      <c r="AZ140" s="17">
        <v>3.0257154345408599E-2</v>
      </c>
      <c r="BA140" s="17">
        <v>3.8481100812874897E-2</v>
      </c>
      <c r="BB140" s="17">
        <v>5.0192107876301698E-2</v>
      </c>
      <c r="BC140" s="17">
        <v>4.3587740780657698E-2</v>
      </c>
      <c r="BD140" s="17">
        <v>4.28244194518516E-2</v>
      </c>
      <c r="BE140" s="17">
        <v>5.3158775878127701E-2</v>
      </c>
      <c r="BF140" s="17"/>
      <c r="BG140" s="17">
        <v>3.5726669599697801E-2</v>
      </c>
      <c r="BH140" s="17">
        <v>4.5039124088453703E-2</v>
      </c>
      <c r="BI140" s="17" t="s">
        <v>95</v>
      </c>
      <c r="BJ140" s="17">
        <v>4.4343229321869897E-2</v>
      </c>
      <c r="BK140" s="17">
        <v>7.4495002309782399E-2</v>
      </c>
      <c r="BL140" s="17">
        <v>2.9139484101711799E-2</v>
      </c>
      <c r="BM140" s="17">
        <v>4.1594283270619099E-2</v>
      </c>
    </row>
    <row r="141" spans="2:65" x14ac:dyDescent="0.35">
      <c r="B141" t="s">
        <v>114</v>
      </c>
      <c r="C141" s="17">
        <v>4.0391271549338997E-2</v>
      </c>
      <c r="D141" s="17">
        <v>3.4460304715143199E-2</v>
      </c>
      <c r="E141" s="17">
        <v>4.6398205072283101E-2</v>
      </c>
      <c r="F141" s="17"/>
      <c r="G141" s="17">
        <v>2.79064259794163E-2</v>
      </c>
      <c r="H141" s="17">
        <v>4.1497661029986102E-2</v>
      </c>
      <c r="I141" s="17">
        <v>4.7318605499152698E-2</v>
      </c>
      <c r="J141" s="17">
        <v>4.14230635792684E-2</v>
      </c>
      <c r="K141" s="17">
        <v>5.19396370720508E-2</v>
      </c>
      <c r="L141" s="17">
        <v>3.3556370342044603E-2</v>
      </c>
      <c r="M141" s="17"/>
      <c r="N141" s="17">
        <v>2.6709058918958101E-2</v>
      </c>
      <c r="O141" s="17">
        <v>4.5521940226480401E-2</v>
      </c>
      <c r="P141" s="17">
        <v>4.7089088231796201E-2</v>
      </c>
      <c r="Q141" s="17">
        <v>4.3580277753572601E-2</v>
      </c>
      <c r="R141" s="17"/>
      <c r="S141" s="17">
        <v>4.6899323594993401E-2</v>
      </c>
      <c r="T141" s="17">
        <v>3.0518868191658499E-2</v>
      </c>
      <c r="U141" s="17">
        <v>3.2865023670510397E-2</v>
      </c>
      <c r="V141" s="17">
        <v>4.68226959912744E-2</v>
      </c>
      <c r="W141" s="17">
        <v>4.2694472060009897E-2</v>
      </c>
      <c r="X141" s="17">
        <v>3.6414310995615803E-2</v>
      </c>
      <c r="Y141" s="17">
        <v>4.5247377647831197E-2</v>
      </c>
      <c r="Z141" s="17">
        <v>4.7689591253457501E-2</v>
      </c>
      <c r="AA141" s="17">
        <v>4.7795959921568397E-2</v>
      </c>
      <c r="AB141" s="17">
        <v>2.5176795859246499E-2</v>
      </c>
      <c r="AC141" s="17">
        <v>4.2971686611478301E-2</v>
      </c>
      <c r="AD141" s="17">
        <v>5.1638662105467401E-2</v>
      </c>
      <c r="AE141" s="17"/>
      <c r="AF141" s="17">
        <v>4.7455385993562103E-2</v>
      </c>
      <c r="AG141" s="17">
        <v>2.7146061957234902E-2</v>
      </c>
      <c r="AH141" s="17">
        <v>6.8346169305999405E-2</v>
      </c>
      <c r="AI141" s="17"/>
      <c r="AJ141" s="17">
        <v>3.72884349494529E-2</v>
      </c>
      <c r="AK141" s="17">
        <v>3.2067017583979403E-2</v>
      </c>
      <c r="AL141" s="17">
        <v>2.4277975206810201E-2</v>
      </c>
      <c r="AM141" s="17">
        <v>1.9792296679472601E-2</v>
      </c>
      <c r="AN141" s="17">
        <v>7.4029228565740707E-2</v>
      </c>
      <c r="AO141" s="17"/>
      <c r="AP141" s="17">
        <v>2.8982071777049999E-2</v>
      </c>
      <c r="AQ141" s="17">
        <v>2.85371091046361E-2</v>
      </c>
      <c r="AR141" s="17">
        <v>2.01821667981897E-2</v>
      </c>
      <c r="AS141" s="17"/>
      <c r="AT141" s="17">
        <v>5.1048866984116502E-2</v>
      </c>
      <c r="AU141" s="17">
        <v>4.8636371484616699E-2</v>
      </c>
      <c r="AV141" s="17">
        <v>2.68181562528583E-2</v>
      </c>
      <c r="AW141" s="17">
        <v>2.9692356276213399E-2</v>
      </c>
      <c r="AX141" s="17">
        <v>5.2039581224784602E-2</v>
      </c>
      <c r="AY141" s="17"/>
      <c r="AZ141" s="17">
        <v>3.7605234654985401E-2</v>
      </c>
      <c r="BA141" s="17">
        <v>4.3606468682849397E-2</v>
      </c>
      <c r="BB141" s="17">
        <v>5.4002938587095303E-2</v>
      </c>
      <c r="BC141" s="17">
        <v>3.8910231815731902E-2</v>
      </c>
      <c r="BD141" s="17">
        <v>3.07041928925747E-2</v>
      </c>
      <c r="BE141" s="17">
        <v>3.0174125004074102E-2</v>
      </c>
      <c r="BF141" s="17"/>
      <c r="BG141" s="17">
        <v>4.5904113707075998E-2</v>
      </c>
      <c r="BH141" s="17">
        <v>2.5762847668123201E-2</v>
      </c>
      <c r="BI141" s="17" t="s">
        <v>95</v>
      </c>
      <c r="BJ141" s="17">
        <v>5.7281964718969701E-2</v>
      </c>
      <c r="BK141" s="17">
        <v>6.3984652666119204E-2</v>
      </c>
      <c r="BL141" s="17">
        <v>2.8316119682028899E-2</v>
      </c>
      <c r="BM141" s="17">
        <v>5.1239944347183201E-2</v>
      </c>
    </row>
    <row r="142" spans="2:65" x14ac:dyDescent="0.3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row>
    <row r="143" spans="2:65" x14ac:dyDescent="0.35">
      <c r="B143" s="6" t="s">
        <v>136</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row>
    <row r="144" spans="2:65" x14ac:dyDescent="0.35">
      <c r="B144" s="26" t="s">
        <v>137</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row>
    <row r="145" spans="2:65" x14ac:dyDescent="0.35">
      <c r="B145" t="s">
        <v>132</v>
      </c>
      <c r="C145" s="17">
        <v>0.37656733911547302</v>
      </c>
      <c r="D145" s="17">
        <v>0.36534273046647098</v>
      </c>
      <c r="E145" s="17">
        <v>0.38617566067236803</v>
      </c>
      <c r="F145" s="17"/>
      <c r="G145" s="17">
        <v>0.38527582881503403</v>
      </c>
      <c r="H145" s="17">
        <v>0.38437289366816701</v>
      </c>
      <c r="I145" s="17">
        <v>0.38825504262733002</v>
      </c>
      <c r="J145" s="17">
        <v>0.35298959912594002</v>
      </c>
      <c r="K145" s="17">
        <v>0.36256357217249802</v>
      </c>
      <c r="L145" s="17">
        <v>0.38292612305843099</v>
      </c>
      <c r="M145" s="17"/>
      <c r="N145" s="17">
        <v>0.42112228924649298</v>
      </c>
      <c r="O145" s="17">
        <v>0.38171424697308898</v>
      </c>
      <c r="P145" s="17">
        <v>0.352317837993677</v>
      </c>
      <c r="Q145" s="17">
        <v>0.34015120487092898</v>
      </c>
      <c r="R145" s="17"/>
      <c r="S145" s="17">
        <v>0.41645146961373403</v>
      </c>
      <c r="T145" s="17">
        <v>0.39755622935367302</v>
      </c>
      <c r="U145" s="17">
        <v>0.33309816044402502</v>
      </c>
      <c r="V145" s="17">
        <v>0.38417278476439798</v>
      </c>
      <c r="W145" s="17">
        <v>0.37138469151126602</v>
      </c>
      <c r="X145" s="17">
        <v>0.32848685630582303</v>
      </c>
      <c r="Y145" s="17">
        <v>0.40868353407382602</v>
      </c>
      <c r="Z145" s="17">
        <v>0.424863051338222</v>
      </c>
      <c r="AA145" s="17">
        <v>0.35470399524210999</v>
      </c>
      <c r="AB145" s="17">
        <v>0.36642753792545701</v>
      </c>
      <c r="AC145" s="17">
        <v>0.35873921734879999</v>
      </c>
      <c r="AD145" s="17">
        <v>0.34384434754508802</v>
      </c>
      <c r="AE145" s="17"/>
      <c r="AF145" s="17">
        <v>0.31109254283943399</v>
      </c>
      <c r="AG145" s="17">
        <v>0.45247994882236903</v>
      </c>
      <c r="AH145" s="17">
        <v>0.30756810651966299</v>
      </c>
      <c r="AI145" s="17"/>
      <c r="AJ145" s="17">
        <v>0.322357360415301</v>
      </c>
      <c r="AK145" s="17">
        <v>0.44411908440581499</v>
      </c>
      <c r="AL145" s="17">
        <v>0.44131836009320902</v>
      </c>
      <c r="AM145" s="17">
        <v>0.230822020084264</v>
      </c>
      <c r="AN145" s="17">
        <v>0.29549711560817199</v>
      </c>
      <c r="AO145" s="17"/>
      <c r="AP145" s="17">
        <v>0.31930020610114701</v>
      </c>
      <c r="AQ145" s="17">
        <v>0.43440632339949498</v>
      </c>
      <c r="AR145" s="17">
        <v>0.436407447041049</v>
      </c>
      <c r="AS145" s="17"/>
      <c r="AT145" s="17">
        <v>0.337956924862863</v>
      </c>
      <c r="AU145" s="17">
        <v>0.331067603980992</v>
      </c>
      <c r="AV145" s="17">
        <v>0.423185353643316</v>
      </c>
      <c r="AW145" s="17">
        <v>0.46727214645596898</v>
      </c>
      <c r="AX145" s="17">
        <v>0.483944705206311</v>
      </c>
      <c r="AY145" s="17"/>
      <c r="AZ145" s="17">
        <v>0.44166605987848001</v>
      </c>
      <c r="BA145" s="17">
        <v>0.36998322362161301</v>
      </c>
      <c r="BB145" s="17">
        <v>0.33442217171481298</v>
      </c>
      <c r="BC145" s="17">
        <v>0.33250382089832797</v>
      </c>
      <c r="BD145" s="17">
        <v>0.38657556020425099</v>
      </c>
      <c r="BE145" s="17">
        <v>0.34335985615592701</v>
      </c>
      <c r="BF145" s="17"/>
      <c r="BG145" s="17">
        <v>0.361639273107634</v>
      </c>
      <c r="BH145" s="17">
        <v>0.37462159047635302</v>
      </c>
      <c r="BI145" s="17" t="s">
        <v>95</v>
      </c>
      <c r="BJ145" s="17">
        <v>0.35657993817911698</v>
      </c>
      <c r="BK145" s="17">
        <v>0.39652302002048201</v>
      </c>
      <c r="BL145" s="17">
        <v>0.40098458945058502</v>
      </c>
      <c r="BM145" s="17">
        <v>0.39471001428985603</v>
      </c>
    </row>
    <row r="146" spans="2:65" x14ac:dyDescent="0.35">
      <c r="B146" t="s">
        <v>133</v>
      </c>
      <c r="C146" s="17">
        <v>0.47181564584461499</v>
      </c>
      <c r="D146" s="17">
        <v>0.45793718344550299</v>
      </c>
      <c r="E146" s="17">
        <v>0.48666055519950402</v>
      </c>
      <c r="F146" s="17"/>
      <c r="G146" s="17">
        <v>0.49966825342468402</v>
      </c>
      <c r="H146" s="17">
        <v>0.47758858285415701</v>
      </c>
      <c r="I146" s="17">
        <v>0.45263576781474302</v>
      </c>
      <c r="J146" s="17">
        <v>0.48934699638892598</v>
      </c>
      <c r="K146" s="17">
        <v>0.46429648317057498</v>
      </c>
      <c r="L146" s="17">
        <v>0.45450800386032503</v>
      </c>
      <c r="M146" s="17"/>
      <c r="N146" s="17">
        <v>0.458977629124737</v>
      </c>
      <c r="O146" s="17">
        <v>0.47318545675000201</v>
      </c>
      <c r="P146" s="17">
        <v>0.46767963520350098</v>
      </c>
      <c r="Q146" s="17">
        <v>0.49134200100958397</v>
      </c>
      <c r="R146" s="17"/>
      <c r="S146" s="17">
        <v>0.44309097373884199</v>
      </c>
      <c r="T146" s="17">
        <v>0.45347422135076498</v>
      </c>
      <c r="U146" s="17">
        <v>0.51218283035622603</v>
      </c>
      <c r="V146" s="17">
        <v>0.49786666674985702</v>
      </c>
      <c r="W146" s="17">
        <v>0.45858270696842202</v>
      </c>
      <c r="X146" s="17">
        <v>0.53452557281983604</v>
      </c>
      <c r="Y146" s="17">
        <v>0.46188315583031597</v>
      </c>
      <c r="Z146" s="17">
        <v>0.41977723641154202</v>
      </c>
      <c r="AA146" s="17">
        <v>0.49704875680423399</v>
      </c>
      <c r="AB146" s="17">
        <v>0.45471854242860299</v>
      </c>
      <c r="AC146" s="17">
        <v>0.44348478397394703</v>
      </c>
      <c r="AD146" s="17">
        <v>0.435881981795671</v>
      </c>
      <c r="AE146" s="17"/>
      <c r="AF146" s="17">
        <v>0.46594239607705601</v>
      </c>
      <c r="AG146" s="17">
        <v>0.45472298186030502</v>
      </c>
      <c r="AH146" s="17">
        <v>0.50299159355932999</v>
      </c>
      <c r="AI146" s="17"/>
      <c r="AJ146" s="17">
        <v>0.47418318184897901</v>
      </c>
      <c r="AK146" s="17">
        <v>0.45752267829666299</v>
      </c>
      <c r="AL146" s="17">
        <v>0.46490259136453499</v>
      </c>
      <c r="AM146" s="17">
        <v>0.37935712609189298</v>
      </c>
      <c r="AN146" s="17">
        <v>0.511157907823382</v>
      </c>
      <c r="AO146" s="17"/>
      <c r="AP146" s="17">
        <v>0.480619310023218</v>
      </c>
      <c r="AQ146" s="17">
        <v>0.47145735379952503</v>
      </c>
      <c r="AR146" s="17">
        <v>0.48435222169091702</v>
      </c>
      <c r="AS146" s="17"/>
      <c r="AT146" s="17">
        <v>0.47811031834789403</v>
      </c>
      <c r="AU146" s="17">
        <v>0.49156939425477097</v>
      </c>
      <c r="AV146" s="17">
        <v>0.459192672235954</v>
      </c>
      <c r="AW146" s="17">
        <v>0.43972838200555298</v>
      </c>
      <c r="AX146" s="17">
        <v>0.44644918245367599</v>
      </c>
      <c r="AY146" s="17"/>
      <c r="AZ146" s="17">
        <v>0.44563482091515899</v>
      </c>
      <c r="BA146" s="17">
        <v>0.47963624585710801</v>
      </c>
      <c r="BB146" s="17">
        <v>0.49524567256367502</v>
      </c>
      <c r="BC146" s="17">
        <v>0.48986613563813503</v>
      </c>
      <c r="BD146" s="17">
        <v>0.45577336839640598</v>
      </c>
      <c r="BE146" s="17">
        <v>0.46680343411614</v>
      </c>
      <c r="BF146" s="17"/>
      <c r="BG146" s="17">
        <v>0.47345802815031401</v>
      </c>
      <c r="BH146" s="17">
        <v>0.50070902455174704</v>
      </c>
      <c r="BI146" s="17" t="s">
        <v>95</v>
      </c>
      <c r="BJ146" s="17">
        <v>0.46442351587878899</v>
      </c>
      <c r="BK146" s="17">
        <v>0.43388616913000999</v>
      </c>
      <c r="BL146" s="17">
        <v>0.45676737332614398</v>
      </c>
      <c r="BM146" s="17">
        <v>0.43610831185487497</v>
      </c>
    </row>
    <row r="147" spans="2:65" x14ac:dyDescent="0.35">
      <c r="B147" t="s">
        <v>134</v>
      </c>
      <c r="C147" s="17">
        <v>0.123601423927509</v>
      </c>
      <c r="D147" s="17">
        <v>0.13598485031905599</v>
      </c>
      <c r="E147" s="17">
        <v>0.11121794641758601</v>
      </c>
      <c r="F147" s="17"/>
      <c r="G147" s="17">
        <v>9.7666664471194806E-2</v>
      </c>
      <c r="H147" s="17">
        <v>0.108199099679189</v>
      </c>
      <c r="I147" s="17">
        <v>0.13550937248234199</v>
      </c>
      <c r="J147" s="17">
        <v>0.123838628149883</v>
      </c>
      <c r="K147" s="17">
        <v>0.132753350976549</v>
      </c>
      <c r="L147" s="17">
        <v>0.13806334017529501</v>
      </c>
      <c r="M147" s="17"/>
      <c r="N147" s="17">
        <v>0.102683480744756</v>
      </c>
      <c r="O147" s="17">
        <v>0.12013402302172201</v>
      </c>
      <c r="P147" s="17">
        <v>0.14530625159715799</v>
      </c>
      <c r="Q147" s="17">
        <v>0.13367130829868601</v>
      </c>
      <c r="R147" s="17"/>
      <c r="S147" s="17">
        <v>0.12759223544707901</v>
      </c>
      <c r="T147" s="17">
        <v>0.11652537599940101</v>
      </c>
      <c r="U147" s="17">
        <v>0.124647973339816</v>
      </c>
      <c r="V147" s="17">
        <v>7.9693201436447605E-2</v>
      </c>
      <c r="W147" s="17">
        <v>0.13893661058135501</v>
      </c>
      <c r="X147" s="17">
        <v>0.117120969861907</v>
      </c>
      <c r="Y147" s="17">
        <v>9.2395294438912104E-2</v>
      </c>
      <c r="Z147" s="17">
        <v>0.113293977153443</v>
      </c>
      <c r="AA147" s="17">
        <v>0.11924012981679601</v>
      </c>
      <c r="AB147" s="17">
        <v>0.14982910401972199</v>
      </c>
      <c r="AC147" s="17">
        <v>0.16324727729812299</v>
      </c>
      <c r="AD147" s="17">
        <v>0.220273670659242</v>
      </c>
      <c r="AE147" s="17"/>
      <c r="AF147" s="17">
        <v>0.174622872232958</v>
      </c>
      <c r="AG147" s="17">
        <v>8.4912637368213001E-2</v>
      </c>
      <c r="AH147" s="17">
        <v>0.14618216649907001</v>
      </c>
      <c r="AI147" s="17"/>
      <c r="AJ147" s="17">
        <v>0.16379324179392499</v>
      </c>
      <c r="AK147" s="17">
        <v>8.3790996796212602E-2</v>
      </c>
      <c r="AL147" s="17">
        <v>8.2073570965551595E-2</v>
      </c>
      <c r="AM147" s="17">
        <v>0.220928646786691</v>
      </c>
      <c r="AN147" s="17">
        <v>0.15772206500312599</v>
      </c>
      <c r="AO147" s="17"/>
      <c r="AP147" s="17">
        <v>0.16341631489696701</v>
      </c>
      <c r="AQ147" s="17">
        <v>8.0966911289038199E-2</v>
      </c>
      <c r="AR147" s="17">
        <v>7.59674785451213E-2</v>
      </c>
      <c r="AS147" s="17"/>
      <c r="AT147" s="17">
        <v>0.14093128464625301</v>
      </c>
      <c r="AU147" s="17">
        <v>0.14614305670588201</v>
      </c>
      <c r="AV147" s="17">
        <v>9.5653015910042993E-2</v>
      </c>
      <c r="AW147" s="17">
        <v>7.7016264606323895E-2</v>
      </c>
      <c r="AX147" s="17">
        <v>6.9606112340012696E-2</v>
      </c>
      <c r="AY147" s="17"/>
      <c r="AZ147" s="17">
        <v>9.2184220801880601E-2</v>
      </c>
      <c r="BA147" s="17">
        <v>0.132065378630531</v>
      </c>
      <c r="BB147" s="17">
        <v>0.131483188139395</v>
      </c>
      <c r="BC147" s="17">
        <v>0.136693466721451</v>
      </c>
      <c r="BD147" s="17">
        <v>0.12507600323312601</v>
      </c>
      <c r="BE147" s="17">
        <v>0.150275840304678</v>
      </c>
      <c r="BF147" s="17"/>
      <c r="BG147" s="17">
        <v>0.13540464447933401</v>
      </c>
      <c r="BH147" s="17">
        <v>0.109861963282907</v>
      </c>
      <c r="BI147" s="17" t="s">
        <v>95</v>
      </c>
      <c r="BJ147" s="17">
        <v>0.14664556219422001</v>
      </c>
      <c r="BK147" s="17">
        <v>0.14567511543853401</v>
      </c>
      <c r="BL147" s="17">
        <v>0.111748245651481</v>
      </c>
      <c r="BM147" s="17">
        <v>9.0001813164832994E-2</v>
      </c>
    </row>
    <row r="148" spans="2:65" x14ac:dyDescent="0.35">
      <c r="B148" t="s">
        <v>135</v>
      </c>
      <c r="C148" s="17">
        <v>2.5490760874001199E-2</v>
      </c>
      <c r="D148" s="17">
        <v>4.0200955910438298E-2</v>
      </c>
      <c r="E148" s="17">
        <v>1.1495092135910099E-2</v>
      </c>
      <c r="F148" s="17"/>
      <c r="G148" s="17">
        <v>1.7389253289086599E-2</v>
      </c>
      <c r="H148" s="17">
        <v>2.4866645269646302E-2</v>
      </c>
      <c r="I148" s="17">
        <v>2.0341570208023602E-2</v>
      </c>
      <c r="J148" s="17">
        <v>3.0572808557254499E-2</v>
      </c>
      <c r="K148" s="17">
        <v>3.83063485900298E-2</v>
      </c>
      <c r="L148" s="17">
        <v>2.3131304132289199E-2</v>
      </c>
      <c r="M148" s="17"/>
      <c r="N148" s="17">
        <v>1.7216600884014801E-2</v>
      </c>
      <c r="O148" s="17">
        <v>2.4966273255187601E-2</v>
      </c>
      <c r="P148" s="17">
        <v>2.9218009975290098E-2</v>
      </c>
      <c r="Q148" s="17">
        <v>3.0396934480488001E-2</v>
      </c>
      <c r="R148" s="17"/>
      <c r="S148" s="17">
        <v>8.9689081934567899E-3</v>
      </c>
      <c r="T148" s="17">
        <v>3.2444173296160603E-2</v>
      </c>
      <c r="U148" s="17">
        <v>2.3402930510137799E-2</v>
      </c>
      <c r="V148" s="17">
        <v>3.2071753169629701E-2</v>
      </c>
      <c r="W148" s="17">
        <v>3.1095990938956899E-2</v>
      </c>
      <c r="X148" s="17">
        <v>1.9866601012433701E-2</v>
      </c>
      <c r="Y148" s="17">
        <v>2.96139985589862E-2</v>
      </c>
      <c r="Z148" s="17">
        <v>4.20657350967924E-2</v>
      </c>
      <c r="AA148" s="17">
        <v>2.63427495379569E-2</v>
      </c>
      <c r="AB148" s="17">
        <v>2.9024815626218298E-2</v>
      </c>
      <c r="AC148" s="17">
        <v>3.4528721379129802E-2</v>
      </c>
      <c r="AD148" s="17">
        <v>0</v>
      </c>
      <c r="AE148" s="17"/>
      <c r="AF148" s="17">
        <v>4.5869910930722999E-2</v>
      </c>
      <c r="AG148" s="17">
        <v>7.8844319491125602E-3</v>
      </c>
      <c r="AH148" s="17">
        <v>3.3143357830539101E-2</v>
      </c>
      <c r="AI148" s="17"/>
      <c r="AJ148" s="17">
        <v>3.9666215941795202E-2</v>
      </c>
      <c r="AK148" s="17">
        <v>1.0800023687536801E-2</v>
      </c>
      <c r="AL148" s="17">
        <v>1.1705477576703999E-2</v>
      </c>
      <c r="AM148" s="17">
        <v>0.16889220703715199</v>
      </c>
      <c r="AN148" s="17">
        <v>2.9099523730927598E-2</v>
      </c>
      <c r="AO148" s="17"/>
      <c r="AP148" s="17">
        <v>3.6664168978667901E-2</v>
      </c>
      <c r="AQ148" s="17">
        <v>9.5254842992491505E-3</v>
      </c>
      <c r="AR148" s="17">
        <v>3.2728527229123499E-3</v>
      </c>
      <c r="AS148" s="17"/>
      <c r="AT148" s="17">
        <v>3.6441421895662601E-2</v>
      </c>
      <c r="AU148" s="17">
        <v>3.01414956560935E-2</v>
      </c>
      <c r="AV148" s="17">
        <v>1.99550395584897E-2</v>
      </c>
      <c r="AW148" s="17">
        <v>1.5983206932154999E-2</v>
      </c>
      <c r="AX148" s="17">
        <v>0</v>
      </c>
      <c r="AY148" s="17"/>
      <c r="AZ148" s="17">
        <v>1.8190064026432501E-2</v>
      </c>
      <c r="BA148" s="17">
        <v>1.5546557727884E-2</v>
      </c>
      <c r="BB148" s="17">
        <v>3.6566947449723698E-2</v>
      </c>
      <c r="BC148" s="17">
        <v>3.6021389513192899E-2</v>
      </c>
      <c r="BD148" s="17">
        <v>3.25750681662164E-2</v>
      </c>
      <c r="BE148" s="17">
        <v>3.9560869423255499E-2</v>
      </c>
      <c r="BF148" s="17"/>
      <c r="BG148" s="17">
        <v>2.87017096781647E-2</v>
      </c>
      <c r="BH148" s="17">
        <v>1.24782198976774E-2</v>
      </c>
      <c r="BI148" s="17" t="s">
        <v>95</v>
      </c>
      <c r="BJ148" s="17">
        <v>2.4013195949796898E-2</v>
      </c>
      <c r="BK148" s="17">
        <v>1.74025187692964E-2</v>
      </c>
      <c r="BL148" s="17">
        <v>3.0499791571790801E-2</v>
      </c>
      <c r="BM148" s="17">
        <v>6.9343804098135398E-2</v>
      </c>
    </row>
    <row r="149" spans="2:65" x14ac:dyDescent="0.35">
      <c r="B149" t="s">
        <v>114</v>
      </c>
      <c r="C149" s="17">
        <v>2.5248302384020798E-3</v>
      </c>
      <c r="D149" s="17">
        <v>5.3427985853157496E-4</v>
      </c>
      <c r="E149" s="17">
        <v>4.45074557463192E-3</v>
      </c>
      <c r="F149" s="17"/>
      <c r="G149" s="17">
        <v>0</v>
      </c>
      <c r="H149" s="17">
        <v>4.9727785288414001E-3</v>
      </c>
      <c r="I149" s="17">
        <v>3.2582468675609899E-3</v>
      </c>
      <c r="J149" s="17">
        <v>3.2519677779970402E-3</v>
      </c>
      <c r="K149" s="17">
        <v>2.0802450903488401E-3</v>
      </c>
      <c r="L149" s="17">
        <v>1.3712287736598E-3</v>
      </c>
      <c r="M149" s="17"/>
      <c r="N149" s="17">
        <v>0</v>
      </c>
      <c r="O149" s="17">
        <v>0</v>
      </c>
      <c r="P149" s="17">
        <v>5.4782652303729104E-3</v>
      </c>
      <c r="Q149" s="17">
        <v>4.4385513403128202E-3</v>
      </c>
      <c r="R149" s="17"/>
      <c r="S149" s="17">
        <v>3.8964130068883098E-3</v>
      </c>
      <c r="T149" s="17">
        <v>0</v>
      </c>
      <c r="U149" s="17">
        <v>6.6681053497957702E-3</v>
      </c>
      <c r="V149" s="17">
        <v>6.19559387966766E-3</v>
      </c>
      <c r="W149" s="17">
        <v>0</v>
      </c>
      <c r="X149" s="17">
        <v>0</v>
      </c>
      <c r="Y149" s="17">
        <v>7.4240170979604104E-3</v>
      </c>
      <c r="Z149" s="17">
        <v>0</v>
      </c>
      <c r="AA149" s="17">
        <v>2.6643685989037498E-3</v>
      </c>
      <c r="AB149" s="17">
        <v>0</v>
      </c>
      <c r="AC149" s="17">
        <v>0</v>
      </c>
      <c r="AD149" s="17">
        <v>0</v>
      </c>
      <c r="AE149" s="17"/>
      <c r="AF149" s="17">
        <v>2.4722779198289501E-3</v>
      </c>
      <c r="AG149" s="17">
        <v>0</v>
      </c>
      <c r="AH149" s="17">
        <v>1.01147755913983E-2</v>
      </c>
      <c r="AI149" s="17"/>
      <c r="AJ149" s="17">
        <v>0</v>
      </c>
      <c r="AK149" s="17">
        <v>3.7672168137723502E-3</v>
      </c>
      <c r="AL149" s="17">
        <v>0</v>
      </c>
      <c r="AM149" s="17">
        <v>0</v>
      </c>
      <c r="AN149" s="17">
        <v>6.5233878343919803E-3</v>
      </c>
      <c r="AO149" s="17"/>
      <c r="AP149" s="17">
        <v>0</v>
      </c>
      <c r="AQ149" s="17">
        <v>3.6439272126921099E-3</v>
      </c>
      <c r="AR149" s="17">
        <v>0</v>
      </c>
      <c r="AS149" s="17"/>
      <c r="AT149" s="17">
        <v>6.5600502473282104E-3</v>
      </c>
      <c r="AU149" s="17">
        <v>1.07844940226207E-3</v>
      </c>
      <c r="AV149" s="17">
        <v>2.0139186521967202E-3</v>
      </c>
      <c r="AW149" s="17">
        <v>0</v>
      </c>
      <c r="AX149" s="17">
        <v>0</v>
      </c>
      <c r="AY149" s="17"/>
      <c r="AZ149" s="17">
        <v>2.3248343780474402E-3</v>
      </c>
      <c r="BA149" s="17">
        <v>2.7685941628637798E-3</v>
      </c>
      <c r="BB149" s="17">
        <v>2.2820201323936898E-3</v>
      </c>
      <c r="BC149" s="17">
        <v>4.9151872288933701E-3</v>
      </c>
      <c r="BD149" s="17">
        <v>0</v>
      </c>
      <c r="BE149" s="17">
        <v>0</v>
      </c>
      <c r="BF149" s="17"/>
      <c r="BG149" s="17">
        <v>7.9634458455321501E-4</v>
      </c>
      <c r="BH149" s="17">
        <v>2.3292017913151999E-3</v>
      </c>
      <c r="BI149" s="17" t="s">
        <v>95</v>
      </c>
      <c r="BJ149" s="17">
        <v>8.3377877980770308E-3</v>
      </c>
      <c r="BK149" s="17">
        <v>6.5131766416776501E-3</v>
      </c>
      <c r="BL149" s="17">
        <v>0</v>
      </c>
      <c r="BM149" s="17">
        <v>9.8360565922998699E-3</v>
      </c>
    </row>
    <row r="150" spans="2:65" x14ac:dyDescent="0.35">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row>
    <row r="151" spans="2:65" x14ac:dyDescent="0.35">
      <c r="B151" s="6" t="s">
        <v>144</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row>
    <row r="152" spans="2:65" x14ac:dyDescent="0.35">
      <c r="B152" s="26" t="s">
        <v>97</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row>
    <row r="153" spans="2:65" x14ac:dyDescent="0.35">
      <c r="B153" t="s">
        <v>138</v>
      </c>
      <c r="C153" s="17">
        <v>0.100937077893284</v>
      </c>
      <c r="D153" s="17">
        <v>0.123334152680526</v>
      </c>
      <c r="E153" s="17">
        <v>7.8679052861210103E-2</v>
      </c>
      <c r="F153" s="17"/>
      <c r="G153" s="17">
        <v>0.10165079481539099</v>
      </c>
      <c r="H153" s="17">
        <v>0.118561430705465</v>
      </c>
      <c r="I153" s="17">
        <v>9.9253410967080097E-2</v>
      </c>
      <c r="J153" s="17">
        <v>0.102885070842893</v>
      </c>
      <c r="K153" s="17">
        <v>9.8706091392267797E-2</v>
      </c>
      <c r="L153" s="17">
        <v>8.7424080568989898E-2</v>
      </c>
      <c r="M153" s="17"/>
      <c r="N153" s="17">
        <v>0.116013081342588</v>
      </c>
      <c r="O153" s="17">
        <v>0.102348362894199</v>
      </c>
      <c r="P153" s="17">
        <v>9.1409742288120197E-2</v>
      </c>
      <c r="Q153" s="17">
        <v>9.1305423874108699E-2</v>
      </c>
      <c r="R153" s="17"/>
      <c r="S153" s="17">
        <v>0.11256823698651</v>
      </c>
      <c r="T153" s="17">
        <v>0.10535137731217301</v>
      </c>
      <c r="U153" s="17">
        <v>9.1677814641260194E-2</v>
      </c>
      <c r="V153" s="17">
        <v>0.11710222485301799</v>
      </c>
      <c r="W153" s="17">
        <v>8.2810152822508601E-2</v>
      </c>
      <c r="X153" s="17">
        <v>8.4199015723027404E-2</v>
      </c>
      <c r="Y153" s="17">
        <v>9.8477736192439699E-2</v>
      </c>
      <c r="Z153" s="17">
        <v>8.3455481649951799E-2</v>
      </c>
      <c r="AA153" s="17">
        <v>0.10846683136876099</v>
      </c>
      <c r="AB153" s="17">
        <v>9.6628449552589896E-2</v>
      </c>
      <c r="AC153" s="17">
        <v>0.106629412596808</v>
      </c>
      <c r="AD153" s="17">
        <v>0.101965602186521</v>
      </c>
      <c r="AE153" s="17"/>
      <c r="AF153" s="17">
        <v>8.3199293740671504E-2</v>
      </c>
      <c r="AG153" s="17">
        <v>0.130401340978025</v>
      </c>
      <c r="AH153" s="17">
        <v>8.39189437639484E-2</v>
      </c>
      <c r="AI153" s="17"/>
      <c r="AJ153" s="17">
        <v>8.1420422534651801E-2</v>
      </c>
      <c r="AK153" s="17">
        <v>0.130900869614888</v>
      </c>
      <c r="AL153" s="17">
        <v>0.119257129847615</v>
      </c>
      <c r="AM153" s="17">
        <v>4.0106560869174898E-2</v>
      </c>
      <c r="AN153" s="17">
        <v>7.1787886649133298E-2</v>
      </c>
      <c r="AO153" s="17"/>
      <c r="AP153" s="17">
        <v>8.5197772587083803E-2</v>
      </c>
      <c r="AQ153" s="17">
        <v>0.122965733361649</v>
      </c>
      <c r="AR153" s="17">
        <v>0.104667988689661</v>
      </c>
      <c r="AS153" s="17"/>
      <c r="AT153" s="17">
        <v>8.3754530464595203E-2</v>
      </c>
      <c r="AU153" s="17">
        <v>9.1582030051329297E-2</v>
      </c>
      <c r="AV153" s="17">
        <v>0.116022721387313</v>
      </c>
      <c r="AW153" s="17">
        <v>0.130463306482173</v>
      </c>
      <c r="AX153" s="17">
        <v>0.18383261425483099</v>
      </c>
      <c r="AY153" s="17"/>
      <c r="AZ153" s="17">
        <v>0.13329974590090499</v>
      </c>
      <c r="BA153" s="17">
        <v>9.8866362331299903E-2</v>
      </c>
      <c r="BB153" s="17">
        <v>7.5393672760053099E-2</v>
      </c>
      <c r="BC153" s="17">
        <v>8.3818524907260994E-2</v>
      </c>
      <c r="BD153" s="17">
        <v>9.9553634122156107E-2</v>
      </c>
      <c r="BE153" s="17">
        <v>8.9084938765632601E-2</v>
      </c>
      <c r="BF153" s="17"/>
      <c r="BG153" s="17">
        <v>9.7265517736191298E-2</v>
      </c>
      <c r="BH153" s="17">
        <v>0.119058491382597</v>
      </c>
      <c r="BI153" s="17" t="s">
        <v>95</v>
      </c>
      <c r="BJ153" s="17">
        <v>0.115947625918459</v>
      </c>
      <c r="BK153" s="17">
        <v>7.8456781634464498E-2</v>
      </c>
      <c r="BL153" s="17">
        <v>9.2477421316215294E-2</v>
      </c>
      <c r="BM153" s="17">
        <v>0.11805378198663199</v>
      </c>
    </row>
    <row r="154" spans="2:65" x14ac:dyDescent="0.35">
      <c r="B154" t="s">
        <v>139</v>
      </c>
      <c r="C154" s="17">
        <v>0.46418220888280498</v>
      </c>
      <c r="D154" s="17">
        <v>0.45639765601390597</v>
      </c>
      <c r="E154" s="17">
        <v>0.471835515625178</v>
      </c>
      <c r="F154" s="17"/>
      <c r="G154" s="17">
        <v>0.542756961000745</v>
      </c>
      <c r="H154" s="17">
        <v>0.51098387849201399</v>
      </c>
      <c r="I154" s="17">
        <v>0.46136756246817601</v>
      </c>
      <c r="J154" s="17">
        <v>0.42468505550698399</v>
      </c>
      <c r="K154" s="17">
        <v>0.40617321333844197</v>
      </c>
      <c r="L154" s="17">
        <v>0.447253086946653</v>
      </c>
      <c r="M154" s="17"/>
      <c r="N154" s="17">
        <v>0.50526231474968297</v>
      </c>
      <c r="O154" s="17">
        <v>0.48022493820166501</v>
      </c>
      <c r="P154" s="17">
        <v>0.42036026391089298</v>
      </c>
      <c r="Q154" s="17">
        <v>0.44066109846606699</v>
      </c>
      <c r="R154" s="17"/>
      <c r="S154" s="17">
        <v>0.51234750964854503</v>
      </c>
      <c r="T154" s="17">
        <v>0.470363648790105</v>
      </c>
      <c r="U154" s="17">
        <v>0.47884138789376401</v>
      </c>
      <c r="V154" s="17">
        <v>0.470146548413165</v>
      </c>
      <c r="W154" s="17">
        <v>0.465086736718611</v>
      </c>
      <c r="X154" s="17">
        <v>0.49577254756232803</v>
      </c>
      <c r="Y154" s="17">
        <v>0.43560516547171202</v>
      </c>
      <c r="Z154" s="17">
        <v>0.48956191128034199</v>
      </c>
      <c r="AA154" s="17">
        <v>0.455600390483759</v>
      </c>
      <c r="AB154" s="17">
        <v>0.44032895156329799</v>
      </c>
      <c r="AC154" s="17">
        <v>0.36941931738769701</v>
      </c>
      <c r="AD154" s="17">
        <v>0.36296515813504698</v>
      </c>
      <c r="AE154" s="17"/>
      <c r="AF154" s="17">
        <v>0.36136345542165299</v>
      </c>
      <c r="AG154" s="17">
        <v>0.53938142740734196</v>
      </c>
      <c r="AH154" s="17">
        <v>0.44952714747287498</v>
      </c>
      <c r="AI154" s="17"/>
      <c r="AJ154" s="17">
        <v>0.406063517085822</v>
      </c>
      <c r="AK154" s="17">
        <v>0.52816146537739395</v>
      </c>
      <c r="AL154" s="17">
        <v>0.56503413231146105</v>
      </c>
      <c r="AM154" s="17">
        <v>0.25326570862755698</v>
      </c>
      <c r="AN154" s="17">
        <v>0.41641309729491699</v>
      </c>
      <c r="AO154" s="17"/>
      <c r="AP154" s="17">
        <v>0.41241762637989998</v>
      </c>
      <c r="AQ154" s="17">
        <v>0.53675828555611604</v>
      </c>
      <c r="AR154" s="17">
        <v>0.609522209014425</v>
      </c>
      <c r="AS154" s="17"/>
      <c r="AT154" s="17">
        <v>0.42191151830023399</v>
      </c>
      <c r="AU154" s="17">
        <v>0.42025241316536599</v>
      </c>
      <c r="AV154" s="17">
        <v>0.51710259730223695</v>
      </c>
      <c r="AW154" s="17">
        <v>0.53936612381419702</v>
      </c>
      <c r="AX154" s="17">
        <v>0.61943672708423303</v>
      </c>
      <c r="AY154" s="17"/>
      <c r="AZ154" s="17">
        <v>0.505747851935066</v>
      </c>
      <c r="BA154" s="17">
        <v>0.47624177375541898</v>
      </c>
      <c r="BB154" s="17">
        <v>0.45548195707157602</v>
      </c>
      <c r="BC154" s="17">
        <v>0.42408034845540699</v>
      </c>
      <c r="BD154" s="17">
        <v>0.43384109369449703</v>
      </c>
      <c r="BE154" s="17">
        <v>0.43558615293652497</v>
      </c>
      <c r="BF154" s="17"/>
      <c r="BG154" s="17">
        <v>0.43493715731869498</v>
      </c>
      <c r="BH154" s="17">
        <v>0.47292485248455002</v>
      </c>
      <c r="BI154" s="17" t="s">
        <v>95</v>
      </c>
      <c r="BJ154" s="17">
        <v>0.40041500578823302</v>
      </c>
      <c r="BK154" s="17">
        <v>0.47272159777509198</v>
      </c>
      <c r="BL154" s="17">
        <v>0.52676518955265295</v>
      </c>
      <c r="BM154" s="17">
        <v>0.39254813458743099</v>
      </c>
    </row>
    <row r="155" spans="2:65" x14ac:dyDescent="0.35">
      <c r="B155" t="s">
        <v>140</v>
      </c>
      <c r="C155" s="17">
        <v>0.33764239716659</v>
      </c>
      <c r="D155" s="17">
        <v>0.29737883874654603</v>
      </c>
      <c r="E155" s="17">
        <v>0.37720655774900402</v>
      </c>
      <c r="F155" s="17"/>
      <c r="G155" s="17">
        <v>0.308226525306179</v>
      </c>
      <c r="H155" s="17">
        <v>0.28634654772691298</v>
      </c>
      <c r="I155" s="17">
        <v>0.31814857779636102</v>
      </c>
      <c r="J155" s="17">
        <v>0.34767901147378699</v>
      </c>
      <c r="K155" s="17">
        <v>0.38327502151550902</v>
      </c>
      <c r="L155" s="17">
        <v>0.375990158767182</v>
      </c>
      <c r="M155" s="17"/>
      <c r="N155" s="17">
        <v>0.31501258581291502</v>
      </c>
      <c r="O155" s="17">
        <v>0.32076926316569798</v>
      </c>
      <c r="P155" s="17">
        <v>0.36761116258736998</v>
      </c>
      <c r="Q155" s="17">
        <v>0.35584371657056302</v>
      </c>
      <c r="R155" s="17"/>
      <c r="S155" s="17">
        <v>0.29063056232864898</v>
      </c>
      <c r="T155" s="17">
        <v>0.34024447224781501</v>
      </c>
      <c r="U155" s="17">
        <v>0.36464731489013802</v>
      </c>
      <c r="V155" s="17">
        <v>0.32283462168390797</v>
      </c>
      <c r="W155" s="17">
        <v>0.33284342280376999</v>
      </c>
      <c r="X155" s="17">
        <v>0.32260330129477799</v>
      </c>
      <c r="Y155" s="17">
        <v>0.36371606952243202</v>
      </c>
      <c r="Z155" s="17">
        <v>0.31413699980204401</v>
      </c>
      <c r="AA155" s="17">
        <v>0.32381870956764203</v>
      </c>
      <c r="AB155" s="17">
        <v>0.365215890155203</v>
      </c>
      <c r="AC155" s="17">
        <v>0.39870939566545299</v>
      </c>
      <c r="AD155" s="17">
        <v>0.401964993095415</v>
      </c>
      <c r="AE155" s="17"/>
      <c r="AF155" s="17">
        <v>0.40502520412179799</v>
      </c>
      <c r="AG155" s="17">
        <v>0.28034618925114302</v>
      </c>
      <c r="AH155" s="17">
        <v>0.34384230025172502</v>
      </c>
      <c r="AI155" s="17"/>
      <c r="AJ155" s="17">
        <v>0.38270633959772898</v>
      </c>
      <c r="AK155" s="17">
        <v>0.29087411414181702</v>
      </c>
      <c r="AL155" s="17">
        <v>0.25918181081334701</v>
      </c>
      <c r="AM155" s="17">
        <v>0.36426673871765303</v>
      </c>
      <c r="AN155" s="17">
        <v>0.3749945947635</v>
      </c>
      <c r="AO155" s="17"/>
      <c r="AP155" s="17">
        <v>0.39238529370734399</v>
      </c>
      <c r="AQ155" s="17">
        <v>0.29436834817984803</v>
      </c>
      <c r="AR155" s="17">
        <v>0.24336488528608399</v>
      </c>
      <c r="AS155" s="17"/>
      <c r="AT155" s="17">
        <v>0.37346790744797398</v>
      </c>
      <c r="AU155" s="17">
        <v>0.37037218030466001</v>
      </c>
      <c r="AV155" s="17">
        <v>0.300866954705654</v>
      </c>
      <c r="AW155" s="17">
        <v>0.27868102448623799</v>
      </c>
      <c r="AX155" s="17">
        <v>9.6969805270669895E-2</v>
      </c>
      <c r="AY155" s="17"/>
      <c r="AZ155" s="17">
        <v>0.279859771985559</v>
      </c>
      <c r="BA155" s="17">
        <v>0.34146310179824002</v>
      </c>
      <c r="BB155" s="17">
        <v>0.35676887966633303</v>
      </c>
      <c r="BC155" s="17">
        <v>0.37604400993602699</v>
      </c>
      <c r="BD155" s="17">
        <v>0.36669054603304402</v>
      </c>
      <c r="BE155" s="17">
        <v>0.33093989845632699</v>
      </c>
      <c r="BF155" s="17"/>
      <c r="BG155" s="17">
        <v>0.36276773984002603</v>
      </c>
      <c r="BH155" s="17">
        <v>0.32866725292657401</v>
      </c>
      <c r="BI155" s="17" t="s">
        <v>95</v>
      </c>
      <c r="BJ155" s="17">
        <v>0.38261294237993099</v>
      </c>
      <c r="BK155" s="17">
        <v>0.29178123463731198</v>
      </c>
      <c r="BL155" s="17">
        <v>0.30640474172690801</v>
      </c>
      <c r="BM155" s="17">
        <v>0.375841993919526</v>
      </c>
    </row>
    <row r="156" spans="2:65" x14ac:dyDescent="0.35">
      <c r="B156" t="s">
        <v>141</v>
      </c>
      <c r="C156" s="17">
        <v>4.2622380046354498E-2</v>
      </c>
      <c r="D156" s="17">
        <v>4.8065475427496597E-2</v>
      </c>
      <c r="E156" s="17">
        <v>3.7542039142080402E-2</v>
      </c>
      <c r="F156" s="17"/>
      <c r="G156" s="17">
        <v>1.9344735812057E-2</v>
      </c>
      <c r="H156" s="17">
        <v>3.9071461843543903E-2</v>
      </c>
      <c r="I156" s="17">
        <v>4.6225308314098199E-2</v>
      </c>
      <c r="J156" s="17">
        <v>5.3559134172190603E-2</v>
      </c>
      <c r="K156" s="17">
        <v>3.8636190656253601E-2</v>
      </c>
      <c r="L156" s="17">
        <v>5.1808810492222697E-2</v>
      </c>
      <c r="M156" s="17"/>
      <c r="N156" s="17">
        <v>3.3641623165712398E-2</v>
      </c>
      <c r="O156" s="17">
        <v>4.1555634938791303E-2</v>
      </c>
      <c r="P156" s="17">
        <v>3.9096921639666E-2</v>
      </c>
      <c r="Q156" s="17">
        <v>5.6256933095196603E-2</v>
      </c>
      <c r="R156" s="17"/>
      <c r="S156" s="17">
        <v>3.8761271901622499E-2</v>
      </c>
      <c r="T156" s="17">
        <v>3.6436434977437801E-2</v>
      </c>
      <c r="U156" s="17">
        <v>3.9034526281773403E-2</v>
      </c>
      <c r="V156" s="17">
        <v>3.5864678947338899E-2</v>
      </c>
      <c r="W156" s="17">
        <v>5.0111470485876899E-2</v>
      </c>
      <c r="X156" s="17">
        <v>4.0074169702000298E-2</v>
      </c>
      <c r="Y156" s="17">
        <v>4.8145357763466998E-2</v>
      </c>
      <c r="Z156" s="17">
        <v>3.9506803004406697E-2</v>
      </c>
      <c r="AA156" s="17">
        <v>5.3532432038761298E-2</v>
      </c>
      <c r="AB156" s="17">
        <v>3.7586780958735397E-2</v>
      </c>
      <c r="AC156" s="17">
        <v>5.8829414630292197E-2</v>
      </c>
      <c r="AD156" s="17">
        <v>4.4912167729012603E-2</v>
      </c>
      <c r="AE156" s="17"/>
      <c r="AF156" s="17">
        <v>6.5667660723254306E-2</v>
      </c>
      <c r="AG156" s="17">
        <v>2.6347113475480799E-2</v>
      </c>
      <c r="AH156" s="17">
        <v>4.8818025874861302E-2</v>
      </c>
      <c r="AI156" s="17"/>
      <c r="AJ156" s="17">
        <v>6.1234517750029999E-2</v>
      </c>
      <c r="AK156" s="17">
        <v>2.2674977386983101E-2</v>
      </c>
      <c r="AL156" s="17">
        <v>2.78435667469452E-2</v>
      </c>
      <c r="AM156" s="17">
        <v>0.15261002519116501</v>
      </c>
      <c r="AN156" s="17">
        <v>5.2741696748229601E-2</v>
      </c>
      <c r="AO156" s="17"/>
      <c r="AP156" s="17">
        <v>5.1327162324300103E-2</v>
      </c>
      <c r="AQ156" s="17">
        <v>1.9914482805361702E-2</v>
      </c>
      <c r="AR156" s="17">
        <v>2.3580072993896601E-2</v>
      </c>
      <c r="AS156" s="17"/>
      <c r="AT156" s="17">
        <v>4.8172984330617501E-2</v>
      </c>
      <c r="AU156" s="17">
        <v>5.9306508823100797E-2</v>
      </c>
      <c r="AV156" s="17">
        <v>2.5365918823866001E-2</v>
      </c>
      <c r="AW156" s="17">
        <v>2.6144437382876799E-2</v>
      </c>
      <c r="AX156" s="17">
        <v>5.3255141642425799E-2</v>
      </c>
      <c r="AY156" s="17"/>
      <c r="AZ156" s="17">
        <v>3.21891724872772E-2</v>
      </c>
      <c r="BA156" s="17">
        <v>3.1543059195957797E-2</v>
      </c>
      <c r="BB156" s="17">
        <v>4.3539444431608301E-2</v>
      </c>
      <c r="BC156" s="17">
        <v>5.9471157533309699E-2</v>
      </c>
      <c r="BD156" s="17">
        <v>5.2658643463120602E-2</v>
      </c>
      <c r="BE156" s="17">
        <v>7.0744057240329103E-2</v>
      </c>
      <c r="BF156" s="17"/>
      <c r="BG156" s="17">
        <v>5.0322278637626797E-2</v>
      </c>
      <c r="BH156" s="17">
        <v>3.5759781880973299E-2</v>
      </c>
      <c r="BI156" s="17" t="s">
        <v>95</v>
      </c>
      <c r="BJ156" s="17">
        <v>4.0027561082956402E-2</v>
      </c>
      <c r="BK156" s="17">
        <v>5.8375958886609E-2</v>
      </c>
      <c r="BL156" s="17">
        <v>3.3660196251404199E-2</v>
      </c>
      <c r="BM156" s="17">
        <v>2.6171982955211E-2</v>
      </c>
    </row>
    <row r="157" spans="2:65" x14ac:dyDescent="0.35">
      <c r="B157" t="s">
        <v>142</v>
      </c>
      <c r="C157" s="17">
        <v>4.0715989987953401E-2</v>
      </c>
      <c r="D157" s="17">
        <v>6.0899056091202601E-2</v>
      </c>
      <c r="E157" s="17">
        <v>2.0785729893088498E-2</v>
      </c>
      <c r="F157" s="17"/>
      <c r="G157" s="17">
        <v>1.01830283488521E-2</v>
      </c>
      <c r="H157" s="17">
        <v>2.8339852472741602E-2</v>
      </c>
      <c r="I157" s="17">
        <v>5.2316448766861999E-2</v>
      </c>
      <c r="J157" s="17">
        <v>6.06839777876532E-2</v>
      </c>
      <c r="K157" s="17">
        <v>6.1080491950936303E-2</v>
      </c>
      <c r="L157" s="17">
        <v>3.1725070527640897E-2</v>
      </c>
      <c r="M157" s="17"/>
      <c r="N157" s="17">
        <v>2.59178221123482E-2</v>
      </c>
      <c r="O157" s="17">
        <v>4.26597468299309E-2</v>
      </c>
      <c r="P157" s="17">
        <v>5.4460143818506702E-2</v>
      </c>
      <c r="Q157" s="17">
        <v>4.1349513401033898E-2</v>
      </c>
      <c r="R157" s="17"/>
      <c r="S157" s="17">
        <v>2.23271827379956E-2</v>
      </c>
      <c r="T157" s="17">
        <v>4.16872213938582E-2</v>
      </c>
      <c r="U157" s="17">
        <v>1.64480230782518E-2</v>
      </c>
      <c r="V157" s="17">
        <v>3.9709886025126803E-2</v>
      </c>
      <c r="W157" s="17">
        <v>5.4863596254863402E-2</v>
      </c>
      <c r="X157" s="17">
        <v>3.0792993295652799E-2</v>
      </c>
      <c r="Y157" s="17">
        <v>4.2085997153767797E-2</v>
      </c>
      <c r="Z157" s="17">
        <v>4.77990887025962E-2</v>
      </c>
      <c r="AA157" s="17">
        <v>4.4163327847104299E-2</v>
      </c>
      <c r="AB157" s="17">
        <v>5.7153853368030597E-2</v>
      </c>
      <c r="AC157" s="17">
        <v>6.0888776815594299E-2</v>
      </c>
      <c r="AD157" s="17">
        <v>7.7716768919900106E-2</v>
      </c>
      <c r="AE157" s="17"/>
      <c r="AF157" s="17">
        <v>7.2574075968113202E-2</v>
      </c>
      <c r="AG157" s="17">
        <v>1.4461007066645701E-2</v>
      </c>
      <c r="AH157" s="17">
        <v>4.7722262246941899E-2</v>
      </c>
      <c r="AI157" s="17"/>
      <c r="AJ157" s="17">
        <v>5.7724717223765702E-2</v>
      </c>
      <c r="AK157" s="17">
        <v>1.6074821696501599E-2</v>
      </c>
      <c r="AL157" s="17">
        <v>1.7667376536530902E-2</v>
      </c>
      <c r="AM157" s="17">
        <v>0.18975096659445001</v>
      </c>
      <c r="AN157" s="17">
        <v>5.7069425515357403E-2</v>
      </c>
      <c r="AO157" s="17"/>
      <c r="AP157" s="17">
        <v>5.0057968171470901E-2</v>
      </c>
      <c r="AQ157" s="17">
        <v>1.38431136185536E-2</v>
      </c>
      <c r="AR157" s="17">
        <v>1.1519933633985501E-2</v>
      </c>
      <c r="AS157" s="17"/>
      <c r="AT157" s="17">
        <v>5.1510761455674903E-2</v>
      </c>
      <c r="AU157" s="17">
        <v>4.0540446225976801E-2</v>
      </c>
      <c r="AV157" s="17">
        <v>3.1351932324279103E-2</v>
      </c>
      <c r="AW157" s="17">
        <v>2.0395048585462601E-2</v>
      </c>
      <c r="AX157" s="17">
        <v>2.9736206876590999E-2</v>
      </c>
      <c r="AY157" s="17"/>
      <c r="AZ157" s="17">
        <v>3.3629983238259303E-2</v>
      </c>
      <c r="BA157" s="17">
        <v>3.9013850305677097E-2</v>
      </c>
      <c r="BB157" s="17">
        <v>4.40839936860443E-2</v>
      </c>
      <c r="BC157" s="17">
        <v>3.96704464933147E-2</v>
      </c>
      <c r="BD157" s="17">
        <v>4.5127674160037899E-2</v>
      </c>
      <c r="BE157" s="17">
        <v>6.8310467551469994E-2</v>
      </c>
      <c r="BF157" s="17"/>
      <c r="BG157" s="17">
        <v>4.2286238680325203E-2</v>
      </c>
      <c r="BH157" s="17">
        <v>3.38042840626991E-2</v>
      </c>
      <c r="BI157" s="17" t="s">
        <v>95</v>
      </c>
      <c r="BJ157" s="17">
        <v>3.9215965132015702E-2</v>
      </c>
      <c r="BK157" s="17">
        <v>6.5195269633871997E-2</v>
      </c>
      <c r="BL157" s="17">
        <v>3.3288405421909598E-2</v>
      </c>
      <c r="BM157" s="17">
        <v>6.8250967133200197E-2</v>
      </c>
    </row>
    <row r="158" spans="2:65" x14ac:dyDescent="0.35">
      <c r="B158" t="s">
        <v>143</v>
      </c>
      <c r="C158" s="17">
        <v>1.3899946023013299E-2</v>
      </c>
      <c r="D158" s="17">
        <v>1.39248210403223E-2</v>
      </c>
      <c r="E158" s="17">
        <v>1.3951104729438399E-2</v>
      </c>
      <c r="F158" s="17"/>
      <c r="G158" s="17">
        <v>1.7837954716775101E-2</v>
      </c>
      <c r="H158" s="17">
        <v>1.6696828759322602E-2</v>
      </c>
      <c r="I158" s="17">
        <v>2.2688691687423199E-2</v>
      </c>
      <c r="J158" s="17">
        <v>1.0507750216493099E-2</v>
      </c>
      <c r="K158" s="17">
        <v>1.2128991146591999E-2</v>
      </c>
      <c r="L158" s="17">
        <v>5.7987926973112102E-3</v>
      </c>
      <c r="M158" s="17"/>
      <c r="N158" s="17">
        <v>4.1525728167540301E-3</v>
      </c>
      <c r="O158" s="17">
        <v>1.2442053969716701E-2</v>
      </c>
      <c r="P158" s="17">
        <v>2.7061765755444101E-2</v>
      </c>
      <c r="Q158" s="17">
        <v>1.4583314593030999E-2</v>
      </c>
      <c r="R158" s="17"/>
      <c r="S158" s="17">
        <v>2.3365236396677799E-2</v>
      </c>
      <c r="T158" s="17">
        <v>5.9168452786117296E-3</v>
      </c>
      <c r="U158" s="17">
        <v>9.3509332148128798E-3</v>
      </c>
      <c r="V158" s="17">
        <v>1.43420400774433E-2</v>
      </c>
      <c r="W158" s="17">
        <v>1.42846209143701E-2</v>
      </c>
      <c r="X158" s="17">
        <v>2.6557972422213499E-2</v>
      </c>
      <c r="Y158" s="17">
        <v>1.1969673896181299E-2</v>
      </c>
      <c r="Z158" s="17">
        <v>2.5539715560659499E-2</v>
      </c>
      <c r="AA158" s="17">
        <v>1.4418308693972001E-2</v>
      </c>
      <c r="AB158" s="17">
        <v>3.0860744021426298E-3</v>
      </c>
      <c r="AC158" s="17">
        <v>5.52368290415597E-3</v>
      </c>
      <c r="AD158" s="17">
        <v>1.04753099341047E-2</v>
      </c>
      <c r="AE158" s="17"/>
      <c r="AF158" s="17">
        <v>1.21703100245105E-2</v>
      </c>
      <c r="AG158" s="17">
        <v>9.0629218213631804E-3</v>
      </c>
      <c r="AH158" s="17">
        <v>2.6171320389648201E-2</v>
      </c>
      <c r="AI158" s="17"/>
      <c r="AJ158" s="17">
        <v>1.0850485808000901E-2</v>
      </c>
      <c r="AK158" s="17">
        <v>1.1313751782415799E-2</v>
      </c>
      <c r="AL158" s="17">
        <v>1.10159837441014E-2</v>
      </c>
      <c r="AM158" s="17">
        <v>0</v>
      </c>
      <c r="AN158" s="17">
        <v>2.6993299028862799E-2</v>
      </c>
      <c r="AO158" s="17"/>
      <c r="AP158" s="17">
        <v>8.6141768299015393E-3</v>
      </c>
      <c r="AQ158" s="17">
        <v>1.2150036478471999E-2</v>
      </c>
      <c r="AR158" s="17">
        <v>7.3449103819482903E-3</v>
      </c>
      <c r="AS158" s="17"/>
      <c r="AT158" s="17">
        <v>2.11822980009038E-2</v>
      </c>
      <c r="AU158" s="17">
        <v>1.7946421429567701E-2</v>
      </c>
      <c r="AV158" s="17">
        <v>9.2898754566514505E-3</v>
      </c>
      <c r="AW158" s="17">
        <v>4.9500592490517798E-3</v>
      </c>
      <c r="AX158" s="17">
        <v>1.6769504871249601E-2</v>
      </c>
      <c r="AY158" s="17"/>
      <c r="AZ158" s="17">
        <v>1.5273474452933301E-2</v>
      </c>
      <c r="BA158" s="17">
        <v>1.2871852613406801E-2</v>
      </c>
      <c r="BB158" s="17">
        <v>2.4732052384385E-2</v>
      </c>
      <c r="BC158" s="17">
        <v>1.6915512674680899E-2</v>
      </c>
      <c r="BD158" s="17">
        <v>2.1284085271435702E-3</v>
      </c>
      <c r="BE158" s="17">
        <v>5.3344850497162701E-3</v>
      </c>
      <c r="BF158" s="17"/>
      <c r="BG158" s="17">
        <v>1.24210677871357E-2</v>
      </c>
      <c r="BH158" s="17">
        <v>9.7853372626066307E-3</v>
      </c>
      <c r="BI158" s="17" t="s">
        <v>95</v>
      </c>
      <c r="BJ158" s="17">
        <v>2.17808996984045E-2</v>
      </c>
      <c r="BK158" s="17">
        <v>3.3469157432650699E-2</v>
      </c>
      <c r="BL158" s="17">
        <v>7.4040457309097396E-3</v>
      </c>
      <c r="BM158" s="17">
        <v>1.91331394179995E-2</v>
      </c>
    </row>
    <row r="159" spans="2:65" x14ac:dyDescent="0.35">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row>
    <row r="160" spans="2:65" x14ac:dyDescent="0.35">
      <c r="B160" s="6" t="s">
        <v>147</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row>
    <row r="161" spans="2:65" x14ac:dyDescent="0.35">
      <c r="B161" s="26" t="s">
        <v>97</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row>
    <row r="162" spans="2:65" x14ac:dyDescent="0.35">
      <c r="B162" t="s">
        <v>145</v>
      </c>
      <c r="C162" s="17">
        <v>0.31234360385263399</v>
      </c>
      <c r="D162" s="17">
        <v>0.32274964128849098</v>
      </c>
      <c r="E162" s="17">
        <v>0.30292884259341901</v>
      </c>
      <c r="F162" s="17"/>
      <c r="G162" s="17">
        <v>0.34185880896395199</v>
      </c>
      <c r="H162" s="17">
        <v>0.38033558331540501</v>
      </c>
      <c r="I162" s="17">
        <v>0.31966190222803598</v>
      </c>
      <c r="J162" s="17">
        <v>0.29428061781393899</v>
      </c>
      <c r="K162" s="17">
        <v>0.27283679968046798</v>
      </c>
      <c r="L162" s="17">
        <v>0.27268499049114803</v>
      </c>
      <c r="M162" s="17"/>
      <c r="N162" s="17">
        <v>0.35321758673164599</v>
      </c>
      <c r="O162" s="17">
        <v>0.26807200598655201</v>
      </c>
      <c r="P162" s="17">
        <v>0.34350061163654999</v>
      </c>
      <c r="Q162" s="17">
        <v>0.286448953120017</v>
      </c>
      <c r="R162" s="17"/>
      <c r="S162" s="17">
        <v>0.34157752829257199</v>
      </c>
      <c r="T162" s="17">
        <v>0.26196057957581598</v>
      </c>
      <c r="U162" s="17">
        <v>0.29250534119107902</v>
      </c>
      <c r="V162" s="17">
        <v>0.32127520859611902</v>
      </c>
      <c r="W162" s="17">
        <v>0.29607439611286002</v>
      </c>
      <c r="X162" s="17">
        <v>0.34906004499638399</v>
      </c>
      <c r="Y162" s="17">
        <v>0.31174399627592497</v>
      </c>
      <c r="Z162" s="17">
        <v>0.30842126475767401</v>
      </c>
      <c r="AA162" s="17">
        <v>0.33275958363417102</v>
      </c>
      <c r="AB162" s="17">
        <v>0.29369822073874402</v>
      </c>
      <c r="AC162" s="17">
        <v>0.32863576578111803</v>
      </c>
      <c r="AD162" s="17">
        <v>0.30909396249855697</v>
      </c>
      <c r="AE162" s="17"/>
      <c r="AF162" s="17">
        <v>0.32410671913931299</v>
      </c>
      <c r="AG162" s="17">
        <v>0.302922116568558</v>
      </c>
      <c r="AH162" s="17">
        <v>0.31600621503554899</v>
      </c>
      <c r="AI162" s="17"/>
      <c r="AJ162" s="17">
        <v>0.346435312444482</v>
      </c>
      <c r="AK162" s="17">
        <v>0.35015771914703703</v>
      </c>
      <c r="AL162" s="17">
        <v>0.23752280061318401</v>
      </c>
      <c r="AM162" s="17">
        <v>0.147657677053631</v>
      </c>
      <c r="AN162" s="17">
        <v>0.25398498967386701</v>
      </c>
      <c r="AO162" s="17"/>
      <c r="AP162" s="17">
        <v>0.43285319029569902</v>
      </c>
      <c r="AQ162" s="17">
        <v>0.32816006045586099</v>
      </c>
      <c r="AR162" s="17">
        <v>0.254655864789611</v>
      </c>
      <c r="AS162" s="17"/>
      <c r="AT162" s="17">
        <v>0.28749209146768701</v>
      </c>
      <c r="AU162" s="17">
        <v>0.28490484389682103</v>
      </c>
      <c r="AV162" s="17">
        <v>0.34912337713376101</v>
      </c>
      <c r="AW162" s="17">
        <v>0.36090390110150899</v>
      </c>
      <c r="AX162" s="17">
        <v>0.34394346535417097</v>
      </c>
      <c r="AY162" s="17"/>
      <c r="AZ162" s="17">
        <v>0.36085394495537298</v>
      </c>
      <c r="BA162" s="17">
        <v>0.29943718272557901</v>
      </c>
      <c r="BB162" s="17">
        <v>0.353676771223841</v>
      </c>
      <c r="BC162" s="17">
        <v>0.28653918686000102</v>
      </c>
      <c r="BD162" s="17">
        <v>0.255101123531837</v>
      </c>
      <c r="BE162" s="17">
        <v>0.296420182456128</v>
      </c>
      <c r="BF162" s="17"/>
      <c r="BG162" s="17">
        <v>0.30048097596642598</v>
      </c>
      <c r="BH162" s="17">
        <v>0.31004244075166298</v>
      </c>
      <c r="BI162" s="17" t="s">
        <v>95</v>
      </c>
      <c r="BJ162" s="17">
        <v>0.327425100879634</v>
      </c>
      <c r="BK162" s="17">
        <v>0.311842371100857</v>
      </c>
      <c r="BL162" s="17">
        <v>0.34232721653555398</v>
      </c>
      <c r="BM162" s="17">
        <v>0.27100172173988102</v>
      </c>
    </row>
    <row r="163" spans="2:65" x14ac:dyDescent="0.35">
      <c r="B163" t="s">
        <v>146</v>
      </c>
      <c r="C163" s="17">
        <v>0.515652322405039</v>
      </c>
      <c r="D163" s="17">
        <v>0.51797202830500999</v>
      </c>
      <c r="E163" s="17">
        <v>0.51319215614980995</v>
      </c>
      <c r="F163" s="17"/>
      <c r="G163" s="17">
        <v>0.53125219868747298</v>
      </c>
      <c r="H163" s="17">
        <v>0.47699318553381598</v>
      </c>
      <c r="I163" s="17">
        <v>0.47993170547618702</v>
      </c>
      <c r="J163" s="17">
        <v>0.49454202391515101</v>
      </c>
      <c r="K163" s="17">
        <v>0.53813911020444904</v>
      </c>
      <c r="L163" s="17">
        <v>0.56787827827766801</v>
      </c>
      <c r="M163" s="17"/>
      <c r="N163" s="17">
        <v>0.51948927187684102</v>
      </c>
      <c r="O163" s="17">
        <v>0.56126580593269404</v>
      </c>
      <c r="P163" s="17">
        <v>0.48010999907207502</v>
      </c>
      <c r="Q163" s="17">
        <v>0.496739727710446</v>
      </c>
      <c r="R163" s="17"/>
      <c r="S163" s="17">
        <v>0.50638290120101204</v>
      </c>
      <c r="T163" s="17">
        <v>0.56007934139618498</v>
      </c>
      <c r="U163" s="17">
        <v>0.55250478870002795</v>
      </c>
      <c r="V163" s="17">
        <v>0.530720602428156</v>
      </c>
      <c r="W163" s="17">
        <v>0.52383140273109896</v>
      </c>
      <c r="X163" s="17">
        <v>0.43970134127067001</v>
      </c>
      <c r="Y163" s="17">
        <v>0.51565192417332195</v>
      </c>
      <c r="Z163" s="17">
        <v>0.50414945966446001</v>
      </c>
      <c r="AA163" s="17">
        <v>0.49891502855115599</v>
      </c>
      <c r="AB163" s="17">
        <v>0.54409627712736797</v>
      </c>
      <c r="AC163" s="17">
        <v>0.49404096119691499</v>
      </c>
      <c r="AD163" s="17">
        <v>0.45918657542010299</v>
      </c>
      <c r="AE163" s="17"/>
      <c r="AF163" s="17">
        <v>0.47178975373707499</v>
      </c>
      <c r="AG163" s="17">
        <v>0.56872426653910602</v>
      </c>
      <c r="AH163" s="17">
        <v>0.45313880306491</v>
      </c>
      <c r="AI163" s="17"/>
      <c r="AJ163" s="17">
        <v>0.45905014925850401</v>
      </c>
      <c r="AK163" s="17">
        <v>0.53821896686895798</v>
      </c>
      <c r="AL163" s="17">
        <v>0.64389330649685095</v>
      </c>
      <c r="AM163" s="17">
        <v>0.61170279935363103</v>
      </c>
      <c r="AN163" s="17">
        <v>0.47068426858460699</v>
      </c>
      <c r="AO163" s="17"/>
      <c r="AP163" s="17">
        <v>0.40123263628314798</v>
      </c>
      <c r="AQ163" s="17">
        <v>0.546660133546786</v>
      </c>
      <c r="AR163" s="17">
        <v>0.64777792526677902</v>
      </c>
      <c r="AS163" s="17"/>
      <c r="AT163" s="17">
        <v>0.50260296568488905</v>
      </c>
      <c r="AU163" s="17">
        <v>0.51647746253355398</v>
      </c>
      <c r="AV163" s="17">
        <v>0.52630755870233403</v>
      </c>
      <c r="AW163" s="17">
        <v>0.54037983619728902</v>
      </c>
      <c r="AX163" s="17">
        <v>0.49671424595188401</v>
      </c>
      <c r="AY163" s="17"/>
      <c r="AZ163" s="17">
        <v>0.49810677671943498</v>
      </c>
      <c r="BA163" s="17">
        <v>0.53069248310515305</v>
      </c>
      <c r="BB163" s="17">
        <v>0.42422722047989597</v>
      </c>
      <c r="BC163" s="17">
        <v>0.53620959472030505</v>
      </c>
      <c r="BD163" s="17">
        <v>0.55868921985702902</v>
      </c>
      <c r="BE163" s="17">
        <v>0.54474921281730904</v>
      </c>
      <c r="BF163" s="17"/>
      <c r="BG163" s="17">
        <v>0.52664627083245297</v>
      </c>
      <c r="BH163" s="17">
        <v>0.535356999884256</v>
      </c>
      <c r="BI163" s="17" t="s">
        <v>95</v>
      </c>
      <c r="BJ163" s="17">
        <v>0.47403204724949399</v>
      </c>
      <c r="BK163" s="17">
        <v>0.476591331921557</v>
      </c>
      <c r="BL163" s="17">
        <v>0.50562641908503403</v>
      </c>
      <c r="BM163" s="17">
        <v>0.53105122756332601</v>
      </c>
    </row>
    <row r="164" spans="2:65" x14ac:dyDescent="0.35">
      <c r="B164" t="s">
        <v>114</v>
      </c>
      <c r="C164" s="17">
        <v>0.17200407374232801</v>
      </c>
      <c r="D164" s="17">
        <v>0.159278330406499</v>
      </c>
      <c r="E164" s="17">
        <v>0.18387900125677101</v>
      </c>
      <c r="F164" s="17"/>
      <c r="G164" s="17">
        <v>0.12688899234857501</v>
      </c>
      <c r="H164" s="17">
        <v>0.14267123115077901</v>
      </c>
      <c r="I164" s="17">
        <v>0.200406392295777</v>
      </c>
      <c r="J164" s="17">
        <v>0.21117735827091</v>
      </c>
      <c r="K164" s="17">
        <v>0.189024090115083</v>
      </c>
      <c r="L164" s="17">
        <v>0.15943673123118399</v>
      </c>
      <c r="M164" s="17"/>
      <c r="N164" s="17">
        <v>0.12729314139151299</v>
      </c>
      <c r="O164" s="17">
        <v>0.17066218808075401</v>
      </c>
      <c r="P164" s="17">
        <v>0.17638938929137399</v>
      </c>
      <c r="Q164" s="17">
        <v>0.216811319169537</v>
      </c>
      <c r="R164" s="17"/>
      <c r="S164" s="17">
        <v>0.15203957050641601</v>
      </c>
      <c r="T164" s="17">
        <v>0.17796007902799901</v>
      </c>
      <c r="U164" s="17">
        <v>0.15498987010889301</v>
      </c>
      <c r="V164" s="17">
        <v>0.14800418897572501</v>
      </c>
      <c r="W164" s="17">
        <v>0.18009420115604099</v>
      </c>
      <c r="X164" s="17">
        <v>0.211238613732946</v>
      </c>
      <c r="Y164" s="17">
        <v>0.17260407955075299</v>
      </c>
      <c r="Z164" s="17">
        <v>0.18742927557786601</v>
      </c>
      <c r="AA164" s="17">
        <v>0.16832538781467399</v>
      </c>
      <c r="AB164" s="17">
        <v>0.16220550213388699</v>
      </c>
      <c r="AC164" s="17">
        <v>0.17732327302196599</v>
      </c>
      <c r="AD164" s="17">
        <v>0.23171946208133901</v>
      </c>
      <c r="AE164" s="17"/>
      <c r="AF164" s="17">
        <v>0.20410352712361199</v>
      </c>
      <c r="AG164" s="17">
        <v>0.12835361689233599</v>
      </c>
      <c r="AH164" s="17">
        <v>0.23085498189954101</v>
      </c>
      <c r="AI164" s="17"/>
      <c r="AJ164" s="17">
        <v>0.19451453829701501</v>
      </c>
      <c r="AK164" s="17">
        <v>0.111623313984005</v>
      </c>
      <c r="AL164" s="17">
        <v>0.118583892889965</v>
      </c>
      <c r="AM164" s="17">
        <v>0.24063952359273799</v>
      </c>
      <c r="AN164" s="17">
        <v>0.275330741741526</v>
      </c>
      <c r="AO164" s="17"/>
      <c r="AP164" s="17">
        <v>0.165914173421153</v>
      </c>
      <c r="AQ164" s="17">
        <v>0.12517980599735301</v>
      </c>
      <c r="AR164" s="17">
        <v>9.7566209943609206E-2</v>
      </c>
      <c r="AS164" s="17"/>
      <c r="AT164" s="17">
        <v>0.209904942847424</v>
      </c>
      <c r="AU164" s="17">
        <v>0.198617693569626</v>
      </c>
      <c r="AV164" s="17">
        <v>0.12456906416390599</v>
      </c>
      <c r="AW164" s="17">
        <v>9.8716262701201596E-2</v>
      </c>
      <c r="AX164" s="17">
        <v>0.15934228869394501</v>
      </c>
      <c r="AY164" s="17"/>
      <c r="AZ164" s="17">
        <v>0.141039278325192</v>
      </c>
      <c r="BA164" s="17">
        <v>0.169870334169268</v>
      </c>
      <c r="BB164" s="17">
        <v>0.222096008296263</v>
      </c>
      <c r="BC164" s="17">
        <v>0.17725121841969399</v>
      </c>
      <c r="BD164" s="17">
        <v>0.18620965661113401</v>
      </c>
      <c r="BE164" s="17">
        <v>0.15883060472656299</v>
      </c>
      <c r="BF164" s="17"/>
      <c r="BG164" s="17">
        <v>0.172872753201122</v>
      </c>
      <c r="BH164" s="17">
        <v>0.15460055936408101</v>
      </c>
      <c r="BI164" s="17" t="s">
        <v>95</v>
      </c>
      <c r="BJ164" s="17">
        <v>0.19854285187087101</v>
      </c>
      <c r="BK164" s="17">
        <v>0.211566296977586</v>
      </c>
      <c r="BL164" s="17">
        <v>0.15204636437941199</v>
      </c>
      <c r="BM164" s="17">
        <v>0.197947050696792</v>
      </c>
    </row>
    <row r="165" spans="2:65"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row>
    <row r="166" spans="2:65" x14ac:dyDescent="0.35">
      <c r="B166" s="6" t="s">
        <v>151</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row>
    <row r="167" spans="2:65" x14ac:dyDescent="0.35">
      <c r="B167" s="26" t="s">
        <v>97</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row>
    <row r="168" spans="2:65" x14ac:dyDescent="0.35">
      <c r="B168" t="s">
        <v>148</v>
      </c>
      <c r="C168" s="17">
        <v>0.52542186312987205</v>
      </c>
      <c r="D168" s="17">
        <v>0.60789957679832296</v>
      </c>
      <c r="E168" s="17">
        <v>0.444864077986382</v>
      </c>
      <c r="F168" s="17"/>
      <c r="G168" s="17">
        <v>0.44775067761204701</v>
      </c>
      <c r="H168" s="17">
        <v>0.47080695644356502</v>
      </c>
      <c r="I168" s="17">
        <v>0.48907732719820901</v>
      </c>
      <c r="J168" s="17">
        <v>0.53310074823640596</v>
      </c>
      <c r="K168" s="17">
        <v>0.54799350177432105</v>
      </c>
      <c r="L168" s="17">
        <v>0.62956769612557895</v>
      </c>
      <c r="M168" s="17"/>
      <c r="N168" s="17">
        <v>0.63900030484728199</v>
      </c>
      <c r="O168" s="17">
        <v>0.51532416455334296</v>
      </c>
      <c r="P168" s="17">
        <v>0.49193189580392599</v>
      </c>
      <c r="Q168" s="17">
        <v>0.43964816688067898</v>
      </c>
      <c r="R168" s="17"/>
      <c r="S168" s="17">
        <v>0.53654810775151596</v>
      </c>
      <c r="T168" s="17">
        <v>0.55059043695603205</v>
      </c>
      <c r="U168" s="17">
        <v>0.49193016690702002</v>
      </c>
      <c r="V168" s="17">
        <v>0.56295066263950999</v>
      </c>
      <c r="W168" s="17">
        <v>0.48978122377630501</v>
      </c>
      <c r="X168" s="17">
        <v>0.47200427390764998</v>
      </c>
      <c r="Y168" s="17">
        <v>0.54372292278677403</v>
      </c>
      <c r="Z168" s="17">
        <v>0.48200560824604399</v>
      </c>
      <c r="AA168" s="17">
        <v>0.48277480349572599</v>
      </c>
      <c r="AB168" s="17">
        <v>0.58102363710263405</v>
      </c>
      <c r="AC168" s="17">
        <v>0.55882626797359503</v>
      </c>
      <c r="AD168" s="17">
        <v>0.52737706087626302</v>
      </c>
      <c r="AE168" s="17"/>
      <c r="AF168" s="17">
        <v>0.56071340742526599</v>
      </c>
      <c r="AG168" s="17">
        <v>0.55570868995189304</v>
      </c>
      <c r="AH168" s="17">
        <v>0.38104131869607999</v>
      </c>
      <c r="AI168" s="17"/>
      <c r="AJ168" s="17">
        <v>0.57465791297420199</v>
      </c>
      <c r="AK168" s="17">
        <v>0.49926186317791699</v>
      </c>
      <c r="AL168" s="17">
        <v>0.58028065923166205</v>
      </c>
      <c r="AM168" s="17">
        <v>0.55777089839252803</v>
      </c>
      <c r="AN168" s="17">
        <v>0.42330730780060799</v>
      </c>
      <c r="AO168" s="17"/>
      <c r="AP168" s="17">
        <v>0.54641899292321405</v>
      </c>
      <c r="AQ168" s="17">
        <v>0.50281380041758095</v>
      </c>
      <c r="AR168" s="17">
        <v>0.56746586920793896</v>
      </c>
      <c r="AS168" s="17"/>
      <c r="AT168" s="17">
        <v>0.450205058090343</v>
      </c>
      <c r="AU168" s="17">
        <v>0.50940419271551396</v>
      </c>
      <c r="AV168" s="17">
        <v>0.57546636505646898</v>
      </c>
      <c r="AW168" s="17">
        <v>0.59698616521204895</v>
      </c>
      <c r="AX168" s="17">
        <v>0.60476254236995197</v>
      </c>
      <c r="AY168" s="17"/>
      <c r="AZ168" s="17">
        <v>0.50833821270910895</v>
      </c>
      <c r="BA168" s="17">
        <v>0.53258578685511304</v>
      </c>
      <c r="BB168" s="17">
        <v>0.50681675773257295</v>
      </c>
      <c r="BC168" s="17">
        <v>0.52337649194690505</v>
      </c>
      <c r="BD168" s="17">
        <v>0.54882301733883199</v>
      </c>
      <c r="BE168" s="17">
        <v>0.55620138526407403</v>
      </c>
      <c r="BF168" s="17"/>
      <c r="BG168" s="17">
        <v>0.590266614904291</v>
      </c>
      <c r="BH168" s="17">
        <v>0.51855145413069803</v>
      </c>
      <c r="BI168" s="17" t="s">
        <v>95</v>
      </c>
      <c r="BJ168" s="17">
        <v>0.41186622447205601</v>
      </c>
      <c r="BK168" s="17">
        <v>0.471009280769358</v>
      </c>
      <c r="BL168" s="17">
        <v>0.498820651669522</v>
      </c>
      <c r="BM168" s="17">
        <v>0.466056304131785</v>
      </c>
    </row>
    <row r="169" spans="2:65" x14ac:dyDescent="0.35">
      <c r="B169" t="s">
        <v>149</v>
      </c>
      <c r="C169" s="17">
        <v>0.36615211291342498</v>
      </c>
      <c r="D169" s="17">
        <v>0.30845881244408702</v>
      </c>
      <c r="E169" s="17">
        <v>0.42247362424696899</v>
      </c>
      <c r="F169" s="17"/>
      <c r="G169" s="17">
        <v>0.34572197333681598</v>
      </c>
      <c r="H169" s="17">
        <v>0.38394919331796301</v>
      </c>
      <c r="I169" s="17">
        <v>0.39380096990145103</v>
      </c>
      <c r="J169" s="17">
        <v>0.380697644911626</v>
      </c>
      <c r="K169" s="17">
        <v>0.38512863884475901</v>
      </c>
      <c r="L169" s="17">
        <v>0.31820069113476102</v>
      </c>
      <c r="M169" s="17"/>
      <c r="N169" s="17">
        <v>0.28542640467002001</v>
      </c>
      <c r="O169" s="17">
        <v>0.39306477145825702</v>
      </c>
      <c r="P169" s="17">
        <v>0.37731461428017699</v>
      </c>
      <c r="Q169" s="17">
        <v>0.41945848993246299</v>
      </c>
      <c r="R169" s="17"/>
      <c r="S169" s="17">
        <v>0.336170577297777</v>
      </c>
      <c r="T169" s="17">
        <v>0.32917985856852</v>
      </c>
      <c r="U169" s="17">
        <v>0.378282560009368</v>
      </c>
      <c r="V169" s="17">
        <v>0.36455670678197999</v>
      </c>
      <c r="W169" s="17">
        <v>0.39662737592566299</v>
      </c>
      <c r="X169" s="17">
        <v>0.40537887591150001</v>
      </c>
      <c r="Y169" s="17">
        <v>0.343434120453601</v>
      </c>
      <c r="Z169" s="17">
        <v>0.42558467521096099</v>
      </c>
      <c r="AA169" s="17">
        <v>0.41263646250716801</v>
      </c>
      <c r="AB169" s="17">
        <v>0.35530094159220299</v>
      </c>
      <c r="AC169" s="17">
        <v>0.33698849560556599</v>
      </c>
      <c r="AD169" s="17">
        <v>0.34194061817250998</v>
      </c>
      <c r="AE169" s="17"/>
      <c r="AF169" s="17">
        <v>0.36367673356638502</v>
      </c>
      <c r="AG169" s="17">
        <v>0.36450826747199599</v>
      </c>
      <c r="AH169" s="17">
        <v>0.41383134215258</v>
      </c>
      <c r="AI169" s="17"/>
      <c r="AJ169" s="17">
        <v>0.362629685220905</v>
      </c>
      <c r="AK169" s="17">
        <v>0.38627934242242601</v>
      </c>
      <c r="AL169" s="17">
        <v>0.33837078548399102</v>
      </c>
      <c r="AM169" s="17">
        <v>0.35651453138451</v>
      </c>
      <c r="AN169" s="17">
        <v>0.39001184349047702</v>
      </c>
      <c r="AO169" s="17"/>
      <c r="AP169" s="17">
        <v>0.37781595497387199</v>
      </c>
      <c r="AQ169" s="17">
        <v>0.38668477744993401</v>
      </c>
      <c r="AR169" s="17">
        <v>0.335422708277339</v>
      </c>
      <c r="AS169" s="17"/>
      <c r="AT169" s="17">
        <v>0.42926478762610898</v>
      </c>
      <c r="AU169" s="17">
        <v>0.38202587440187302</v>
      </c>
      <c r="AV169" s="17">
        <v>0.326519702160048</v>
      </c>
      <c r="AW169" s="17">
        <v>0.30770716859425401</v>
      </c>
      <c r="AX169" s="17">
        <v>0.27522245696539499</v>
      </c>
      <c r="AY169" s="17"/>
      <c r="AZ169" s="17">
        <v>0.33247514017707203</v>
      </c>
      <c r="BA169" s="17">
        <v>0.37607031203357599</v>
      </c>
      <c r="BB169" s="17">
        <v>0.389305249664403</v>
      </c>
      <c r="BC169" s="17">
        <v>0.37489944481949999</v>
      </c>
      <c r="BD169" s="17">
        <v>0.37140747313171502</v>
      </c>
      <c r="BE169" s="17">
        <v>0.36371960292488698</v>
      </c>
      <c r="BF169" s="17"/>
      <c r="BG169" s="17">
        <v>0.33638361203819001</v>
      </c>
      <c r="BH169" s="17">
        <v>0.37157730275672002</v>
      </c>
      <c r="BI169" s="17" t="s">
        <v>95</v>
      </c>
      <c r="BJ169" s="17">
        <v>0.42797873524647401</v>
      </c>
      <c r="BK169" s="17">
        <v>0.35802009426027798</v>
      </c>
      <c r="BL169" s="17">
        <v>0.39346518611452103</v>
      </c>
      <c r="BM169" s="17">
        <v>0.37535604283991503</v>
      </c>
    </row>
    <row r="170" spans="2:65" x14ac:dyDescent="0.35">
      <c r="B170" t="s">
        <v>150</v>
      </c>
      <c r="C170" s="17">
        <v>8.50495084286053E-2</v>
      </c>
      <c r="D170" s="17">
        <v>6.1244864814296002E-2</v>
      </c>
      <c r="E170" s="17">
        <v>0.10820281279426699</v>
      </c>
      <c r="F170" s="17"/>
      <c r="G170" s="17">
        <v>0.171898234864617</v>
      </c>
      <c r="H170" s="17">
        <v>0.119262503626116</v>
      </c>
      <c r="I170" s="17">
        <v>8.8161267811017296E-2</v>
      </c>
      <c r="J170" s="17">
        <v>6.3203644664770298E-2</v>
      </c>
      <c r="K170" s="17">
        <v>5.1515468918730802E-2</v>
      </c>
      <c r="L170" s="17">
        <v>3.7305398827782298E-2</v>
      </c>
      <c r="M170" s="17"/>
      <c r="N170" s="17">
        <v>6.4673240224067396E-2</v>
      </c>
      <c r="O170" s="17">
        <v>7.1973665074386295E-2</v>
      </c>
      <c r="P170" s="17">
        <v>9.3644245129742398E-2</v>
      </c>
      <c r="Q170" s="17">
        <v>0.111864341387733</v>
      </c>
      <c r="R170" s="17"/>
      <c r="S170" s="17">
        <v>8.7890963763214397E-2</v>
      </c>
      <c r="T170" s="17">
        <v>9.2987118930575693E-2</v>
      </c>
      <c r="U170" s="17">
        <v>0.109239223550175</v>
      </c>
      <c r="V170" s="17">
        <v>5.2037925227570801E-2</v>
      </c>
      <c r="W170" s="17">
        <v>9.5903434008249494E-2</v>
      </c>
      <c r="X170" s="17">
        <v>9.3155853192014207E-2</v>
      </c>
      <c r="Y170" s="17">
        <v>9.0984557394425306E-2</v>
      </c>
      <c r="Z170" s="17">
        <v>8.1683620107442498E-2</v>
      </c>
      <c r="AA170" s="17">
        <v>8.2595145494359701E-2</v>
      </c>
      <c r="AB170" s="17">
        <v>5.3911657068947301E-2</v>
      </c>
      <c r="AC170" s="17">
        <v>8.22762880906341E-2</v>
      </c>
      <c r="AD170" s="17">
        <v>0.117998825976528</v>
      </c>
      <c r="AE170" s="17"/>
      <c r="AF170" s="17">
        <v>5.6776126617991703E-2</v>
      </c>
      <c r="AG170" s="17">
        <v>6.3787879795064201E-2</v>
      </c>
      <c r="AH170" s="17">
        <v>0.16076404187750701</v>
      </c>
      <c r="AI170" s="17"/>
      <c r="AJ170" s="17">
        <v>4.8005846528662799E-2</v>
      </c>
      <c r="AK170" s="17">
        <v>9.3647518359116305E-2</v>
      </c>
      <c r="AL170" s="17">
        <v>4.9768302128104201E-2</v>
      </c>
      <c r="AM170" s="17">
        <v>3.7495564036138698E-2</v>
      </c>
      <c r="AN170" s="17">
        <v>0.14214246408343301</v>
      </c>
      <c r="AO170" s="17"/>
      <c r="AP170" s="17">
        <v>5.74843962367853E-2</v>
      </c>
      <c r="AQ170" s="17">
        <v>8.9306670026936499E-2</v>
      </c>
      <c r="AR170" s="17">
        <v>6.3717582062032499E-2</v>
      </c>
      <c r="AS170" s="17"/>
      <c r="AT170" s="17">
        <v>8.7368877161961206E-2</v>
      </c>
      <c r="AU170" s="17">
        <v>8.6047926316451404E-2</v>
      </c>
      <c r="AV170" s="17">
        <v>8.5205245489935494E-2</v>
      </c>
      <c r="AW170" s="17">
        <v>7.5846404873692902E-2</v>
      </c>
      <c r="AX170" s="17">
        <v>0.120015000664653</v>
      </c>
      <c r="AY170" s="17"/>
      <c r="AZ170" s="17">
        <v>0.124115136432384</v>
      </c>
      <c r="BA170" s="17">
        <v>7.0064187041196796E-2</v>
      </c>
      <c r="BB170" s="17">
        <v>6.73523608227901E-2</v>
      </c>
      <c r="BC170" s="17">
        <v>8.4598695151432798E-2</v>
      </c>
      <c r="BD170" s="17">
        <v>7.1321366313180895E-2</v>
      </c>
      <c r="BE170" s="17">
        <v>7.1037367609446303E-2</v>
      </c>
      <c r="BF170" s="17"/>
      <c r="BG170" s="17">
        <v>5.4904921847325101E-2</v>
      </c>
      <c r="BH170" s="17">
        <v>9.2166100839943102E-2</v>
      </c>
      <c r="BI170" s="17" t="s">
        <v>95</v>
      </c>
      <c r="BJ170" s="17">
        <v>0.11635286396111499</v>
      </c>
      <c r="BK170" s="17">
        <v>0.11812529858172401</v>
      </c>
      <c r="BL170" s="17">
        <v>8.9393079965079295E-2</v>
      </c>
      <c r="BM170" s="17">
        <v>0.11849350197468</v>
      </c>
    </row>
    <row r="171" spans="2:65" x14ac:dyDescent="0.35">
      <c r="B171" t="s">
        <v>143</v>
      </c>
      <c r="C171" s="17">
        <v>2.3376515528097001E-2</v>
      </c>
      <c r="D171" s="17">
        <v>2.2396745943294001E-2</v>
      </c>
      <c r="E171" s="17">
        <v>2.4459484972381599E-2</v>
      </c>
      <c r="F171" s="17"/>
      <c r="G171" s="17">
        <v>3.4629114186519601E-2</v>
      </c>
      <c r="H171" s="17">
        <v>2.5981346612356598E-2</v>
      </c>
      <c r="I171" s="17">
        <v>2.8960435089322199E-2</v>
      </c>
      <c r="J171" s="17">
        <v>2.2997962187197501E-2</v>
      </c>
      <c r="K171" s="17">
        <v>1.53623904621892E-2</v>
      </c>
      <c r="L171" s="17">
        <v>1.4926213911878001E-2</v>
      </c>
      <c r="M171" s="17"/>
      <c r="N171" s="17">
        <v>1.09000502586305E-2</v>
      </c>
      <c r="O171" s="17">
        <v>1.9637398914014299E-2</v>
      </c>
      <c r="P171" s="17">
        <v>3.7109244786155002E-2</v>
      </c>
      <c r="Q171" s="17">
        <v>2.90290017991254E-2</v>
      </c>
      <c r="R171" s="17"/>
      <c r="S171" s="17">
        <v>3.9390351187492303E-2</v>
      </c>
      <c r="T171" s="17">
        <v>2.72425855448723E-2</v>
      </c>
      <c r="U171" s="17">
        <v>2.0548049533436599E-2</v>
      </c>
      <c r="V171" s="17">
        <v>2.0454705350938501E-2</v>
      </c>
      <c r="W171" s="17">
        <v>1.7687966289782898E-2</v>
      </c>
      <c r="X171" s="17">
        <v>2.94609969888356E-2</v>
      </c>
      <c r="Y171" s="17">
        <v>2.1858399365199802E-2</v>
      </c>
      <c r="Z171" s="17">
        <v>1.07260964355523E-2</v>
      </c>
      <c r="AA171" s="17">
        <v>2.19935885027461E-2</v>
      </c>
      <c r="AB171" s="17">
        <v>9.7637642362162404E-3</v>
      </c>
      <c r="AC171" s="17">
        <v>2.1908948330204198E-2</v>
      </c>
      <c r="AD171" s="17">
        <v>1.2683494974699601E-2</v>
      </c>
      <c r="AE171" s="17"/>
      <c r="AF171" s="17">
        <v>1.88337323903571E-2</v>
      </c>
      <c r="AG171" s="17">
        <v>1.5995162781046301E-2</v>
      </c>
      <c r="AH171" s="17">
        <v>4.4363297273832002E-2</v>
      </c>
      <c r="AI171" s="17"/>
      <c r="AJ171" s="17">
        <v>1.4706555276230699E-2</v>
      </c>
      <c r="AK171" s="17">
        <v>2.0811276040540599E-2</v>
      </c>
      <c r="AL171" s="17">
        <v>3.1580253156243097E-2</v>
      </c>
      <c r="AM171" s="17">
        <v>4.82190061868236E-2</v>
      </c>
      <c r="AN171" s="17">
        <v>4.4538384625481799E-2</v>
      </c>
      <c r="AO171" s="17"/>
      <c r="AP171" s="17">
        <v>1.82806558661288E-2</v>
      </c>
      <c r="AQ171" s="17">
        <v>2.1194752105548598E-2</v>
      </c>
      <c r="AR171" s="17">
        <v>3.3393840452689998E-2</v>
      </c>
      <c r="AS171" s="17"/>
      <c r="AT171" s="17">
        <v>3.3161277121586501E-2</v>
      </c>
      <c r="AU171" s="17">
        <v>2.2522006566161101E-2</v>
      </c>
      <c r="AV171" s="17">
        <v>1.2808687293547401E-2</v>
      </c>
      <c r="AW171" s="17">
        <v>1.9460261320004401E-2</v>
      </c>
      <c r="AX171" s="17">
        <v>0</v>
      </c>
      <c r="AY171" s="17"/>
      <c r="AZ171" s="17">
        <v>3.5071510681435401E-2</v>
      </c>
      <c r="BA171" s="17">
        <v>2.12797140701135E-2</v>
      </c>
      <c r="BB171" s="17">
        <v>3.6525631780233402E-2</v>
      </c>
      <c r="BC171" s="17">
        <v>1.7125368082162199E-2</v>
      </c>
      <c r="BD171" s="17">
        <v>8.44814321627195E-3</v>
      </c>
      <c r="BE171" s="17">
        <v>9.0416442015929608E-3</v>
      </c>
      <c r="BF171" s="17"/>
      <c r="BG171" s="17">
        <v>1.8444851210194201E-2</v>
      </c>
      <c r="BH171" s="17">
        <v>1.77051422726387E-2</v>
      </c>
      <c r="BI171" s="17" t="s">
        <v>95</v>
      </c>
      <c r="BJ171" s="17">
        <v>4.3802176320354498E-2</v>
      </c>
      <c r="BK171" s="17">
        <v>5.2845326388640299E-2</v>
      </c>
      <c r="BL171" s="17">
        <v>1.8321082250876999E-2</v>
      </c>
      <c r="BM171" s="17">
        <v>4.0094151053619999E-2</v>
      </c>
    </row>
    <row r="172" spans="2:65" x14ac:dyDescent="0.35">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row>
    <row r="173" spans="2:65" x14ac:dyDescent="0.35">
      <c r="B173" s="6" t="s">
        <v>159</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row>
    <row r="174" spans="2:65" x14ac:dyDescent="0.35">
      <c r="B174" s="26" t="s">
        <v>160</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row>
    <row r="175" spans="2:65" x14ac:dyDescent="0.35">
      <c r="B175" t="s">
        <v>152</v>
      </c>
      <c r="C175" s="17">
        <v>0.549205135077381</v>
      </c>
      <c r="D175" s="17">
        <v>0.59096096920543495</v>
      </c>
      <c r="E175" s="17">
        <v>0.50628394945564303</v>
      </c>
      <c r="F175" s="17"/>
      <c r="G175" s="17">
        <v>0.49782746456930799</v>
      </c>
      <c r="H175" s="17">
        <v>0.50657686253050604</v>
      </c>
      <c r="I175" s="17">
        <v>0.51070083605784899</v>
      </c>
      <c r="J175" s="17">
        <v>0.54573990726791499</v>
      </c>
      <c r="K175" s="17">
        <v>0.62589484454173305</v>
      </c>
      <c r="L175" s="17">
        <v>0.59277336687014304</v>
      </c>
      <c r="M175" s="17"/>
      <c r="N175" s="17">
        <v>0.62203216391051996</v>
      </c>
      <c r="O175" s="17">
        <v>0.58737137862720901</v>
      </c>
      <c r="P175" s="17">
        <v>0.49893768294869401</v>
      </c>
      <c r="Q175" s="17">
        <v>0.47271046367797098</v>
      </c>
      <c r="R175" s="17"/>
      <c r="S175" s="17">
        <v>0.52263499066788899</v>
      </c>
      <c r="T175" s="17">
        <v>0.56991736469038301</v>
      </c>
      <c r="U175" s="17">
        <v>0.538301799126777</v>
      </c>
      <c r="V175" s="17">
        <v>0.55743566203272099</v>
      </c>
      <c r="W175" s="17">
        <v>0.46943906493986898</v>
      </c>
      <c r="X175" s="17">
        <v>0.54675113797465003</v>
      </c>
      <c r="Y175" s="17">
        <v>0.55928435051201997</v>
      </c>
      <c r="Z175" s="17">
        <v>0.709992590607331</v>
      </c>
      <c r="AA175" s="17">
        <v>0.48681943807516997</v>
      </c>
      <c r="AB175" s="17">
        <v>0.63651620718037205</v>
      </c>
      <c r="AC175" s="17">
        <v>0.57616540034680397</v>
      </c>
      <c r="AD175" s="17">
        <v>0.53627793362041398</v>
      </c>
      <c r="AE175" s="17"/>
      <c r="AF175" s="17">
        <v>0.52629598377826003</v>
      </c>
      <c r="AG175" s="17">
        <v>0.59250452864148095</v>
      </c>
      <c r="AH175" s="17">
        <v>0.48052007068477798</v>
      </c>
      <c r="AI175" s="17"/>
      <c r="AJ175" s="17">
        <v>0.57327489090239703</v>
      </c>
      <c r="AK175" s="17">
        <v>0.50281052408591798</v>
      </c>
      <c r="AL175" s="17">
        <v>0.65771801476317104</v>
      </c>
      <c r="AM175" s="17">
        <v>0.42029671329299201</v>
      </c>
      <c r="AN175" s="17">
        <v>0.48469551472204297</v>
      </c>
      <c r="AO175" s="17"/>
      <c r="AP175" s="17">
        <v>0.551524700043306</v>
      </c>
      <c r="AQ175" s="17">
        <v>0.53734390720629999</v>
      </c>
      <c r="AR175" s="17">
        <v>0.54191330466383203</v>
      </c>
      <c r="AS175" s="17"/>
      <c r="AT175" s="17">
        <v>0.49228611992290999</v>
      </c>
      <c r="AU175" s="17">
        <v>0.53706763137248903</v>
      </c>
      <c r="AV175" s="17">
        <v>0.61548350861512702</v>
      </c>
      <c r="AW175" s="17">
        <v>0.57186401802264897</v>
      </c>
      <c r="AX175" s="17">
        <v>0.74139399403186801</v>
      </c>
      <c r="AY175" s="17"/>
      <c r="AZ175" s="17">
        <v>0.50116479797846702</v>
      </c>
      <c r="BA175" s="17">
        <v>0.56084480212602705</v>
      </c>
      <c r="BB175" s="17">
        <v>0.53113457839856903</v>
      </c>
      <c r="BC175" s="17">
        <v>0.589045803414317</v>
      </c>
      <c r="BD175" s="17">
        <v>0.56313264586690004</v>
      </c>
      <c r="BE175" s="17">
        <v>0.56039356752912795</v>
      </c>
      <c r="BF175" s="17"/>
      <c r="BG175" s="17">
        <v>0.59015120233918605</v>
      </c>
      <c r="BH175" s="17">
        <v>0.57303633064450199</v>
      </c>
      <c r="BI175" s="17" t="s">
        <v>95</v>
      </c>
      <c r="BJ175" s="17">
        <v>0.41053157419147401</v>
      </c>
      <c r="BK175" s="17">
        <v>0.45563229374582098</v>
      </c>
      <c r="BL175" s="17">
        <v>0.54600060796078198</v>
      </c>
      <c r="BM175" s="17">
        <v>0.54881228615397104</v>
      </c>
    </row>
    <row r="176" spans="2:65" x14ac:dyDescent="0.35">
      <c r="B176" t="s">
        <v>153</v>
      </c>
      <c r="C176" s="17">
        <v>0.148381326311359</v>
      </c>
      <c r="D176" s="17">
        <v>0.14540551429586199</v>
      </c>
      <c r="E176" s="17">
        <v>0.15193690546973301</v>
      </c>
      <c r="F176" s="17"/>
      <c r="G176" s="17">
        <v>7.5474786258472704E-2</v>
      </c>
      <c r="H176" s="17">
        <v>0.149545097714259</v>
      </c>
      <c r="I176" s="17">
        <v>0.18017515445083099</v>
      </c>
      <c r="J176" s="17">
        <v>0.15870664181320401</v>
      </c>
      <c r="K176" s="17">
        <v>0.135340221223409</v>
      </c>
      <c r="L176" s="17">
        <v>0.166493568797009</v>
      </c>
      <c r="M176" s="17"/>
      <c r="N176" s="17">
        <v>0.148941201910328</v>
      </c>
      <c r="O176" s="17">
        <v>0.14020789531932501</v>
      </c>
      <c r="P176" s="17">
        <v>0.18132778431212401</v>
      </c>
      <c r="Q176" s="17">
        <v>0.130383298754153</v>
      </c>
      <c r="R176" s="17"/>
      <c r="S176" s="17">
        <v>0.127436694047174</v>
      </c>
      <c r="T176" s="17">
        <v>0.124813266099969</v>
      </c>
      <c r="U176" s="17">
        <v>0.12603395840387399</v>
      </c>
      <c r="V176" s="17">
        <v>0.153519336329518</v>
      </c>
      <c r="W176" s="17">
        <v>0.19353803173852899</v>
      </c>
      <c r="X176" s="17">
        <v>0.14990132378594201</v>
      </c>
      <c r="Y176" s="17">
        <v>0.14317007578728999</v>
      </c>
      <c r="Z176" s="17">
        <v>0.10561231091418501</v>
      </c>
      <c r="AA176" s="17">
        <v>0.18337534258520799</v>
      </c>
      <c r="AB176" s="17">
        <v>0.15329668574789301</v>
      </c>
      <c r="AC176" s="17">
        <v>0.14501914818348499</v>
      </c>
      <c r="AD176" s="17">
        <v>0.202769128632107</v>
      </c>
      <c r="AE176" s="17"/>
      <c r="AF176" s="17">
        <v>0.166857229820629</v>
      </c>
      <c r="AG176" s="17">
        <v>0.14748809178394701</v>
      </c>
      <c r="AH176" s="17">
        <v>0.14769865896560699</v>
      </c>
      <c r="AI176" s="17"/>
      <c r="AJ176" s="17">
        <v>0.15863991099120101</v>
      </c>
      <c r="AK176" s="17">
        <v>0.15905156533725201</v>
      </c>
      <c r="AL176" s="17">
        <v>0.118629502754917</v>
      </c>
      <c r="AM176" s="17">
        <v>0.16037951248316401</v>
      </c>
      <c r="AN176" s="17">
        <v>0.130340715824942</v>
      </c>
      <c r="AO176" s="17"/>
      <c r="AP176" s="17">
        <v>0.16324140738583101</v>
      </c>
      <c r="AQ176" s="17">
        <v>0.15107261895308199</v>
      </c>
      <c r="AR176" s="17">
        <v>0.165871442309934</v>
      </c>
      <c r="AS176" s="17"/>
      <c r="AT176" s="17">
        <v>0.17708682784955301</v>
      </c>
      <c r="AU176" s="17">
        <v>0.157351344609268</v>
      </c>
      <c r="AV176" s="17">
        <v>0.137337668086293</v>
      </c>
      <c r="AW176" s="17">
        <v>0.111248882571682</v>
      </c>
      <c r="AX176" s="17">
        <v>0.108855558070537</v>
      </c>
      <c r="AY176" s="17"/>
      <c r="AZ176" s="17">
        <v>0.121577565110606</v>
      </c>
      <c r="BA176" s="17">
        <v>0.16633142457838601</v>
      </c>
      <c r="BB176" s="17">
        <v>0.15099197654763599</v>
      </c>
      <c r="BC176" s="17">
        <v>0.123897956662835</v>
      </c>
      <c r="BD176" s="17">
        <v>0.17441290066299001</v>
      </c>
      <c r="BE176" s="17">
        <v>0.17929521732527301</v>
      </c>
      <c r="BF176" s="17"/>
      <c r="BG176" s="17">
        <v>0.159040358960613</v>
      </c>
      <c r="BH176" s="17">
        <v>0.13601286964491499</v>
      </c>
      <c r="BI176" s="17" t="s">
        <v>95</v>
      </c>
      <c r="BJ176" s="17">
        <v>0.232844142245101</v>
      </c>
      <c r="BK176" s="17">
        <v>0.16318393759566599</v>
      </c>
      <c r="BL176" s="17">
        <v>0.11721696953239399</v>
      </c>
      <c r="BM176" s="17">
        <v>9.3328889427579706E-2</v>
      </c>
    </row>
    <row r="177" spans="2:65" x14ac:dyDescent="0.35">
      <c r="B177" t="s">
        <v>154</v>
      </c>
      <c r="C177" s="17">
        <v>4.9584185706153097E-2</v>
      </c>
      <c r="D177" s="17">
        <v>4.8728249705069802E-2</v>
      </c>
      <c r="E177" s="17">
        <v>5.0636383917920497E-2</v>
      </c>
      <c r="F177" s="17"/>
      <c r="G177" s="17">
        <v>5.1753116537951997E-2</v>
      </c>
      <c r="H177" s="17">
        <v>5.7828703120072697E-2</v>
      </c>
      <c r="I177" s="17">
        <v>3.4445268496659999E-2</v>
      </c>
      <c r="J177" s="17">
        <v>6.14627138758191E-2</v>
      </c>
      <c r="K177" s="17">
        <v>3.8670203418024802E-2</v>
      </c>
      <c r="L177" s="17">
        <v>5.1372920956855597E-2</v>
      </c>
      <c r="M177" s="17"/>
      <c r="N177" s="17">
        <v>3.2562011026217502E-2</v>
      </c>
      <c r="O177" s="17">
        <v>4.9392198475030999E-2</v>
      </c>
      <c r="P177" s="17">
        <v>5.0126506213553503E-2</v>
      </c>
      <c r="Q177" s="17">
        <v>6.7868174420715396E-2</v>
      </c>
      <c r="R177" s="17"/>
      <c r="S177" s="17">
        <v>5.7533003914863302E-2</v>
      </c>
      <c r="T177" s="17">
        <v>5.3657111516673003E-2</v>
      </c>
      <c r="U177" s="17">
        <v>5.87036390634302E-2</v>
      </c>
      <c r="V177" s="17">
        <v>5.1346269875849802E-2</v>
      </c>
      <c r="W177" s="17">
        <v>5.9853875848224103E-2</v>
      </c>
      <c r="X177" s="17">
        <v>5.37005872059622E-2</v>
      </c>
      <c r="Y177" s="17">
        <v>4.53802179713702E-2</v>
      </c>
      <c r="Z177" s="17">
        <v>2.32624097443207E-2</v>
      </c>
      <c r="AA177" s="17">
        <v>5.5867525772294598E-2</v>
      </c>
      <c r="AB177" s="17">
        <v>3.0557514044705299E-2</v>
      </c>
      <c r="AC177" s="17">
        <v>2.2340106123162499E-2</v>
      </c>
      <c r="AD177" s="17">
        <v>4.2017064299307003E-2</v>
      </c>
      <c r="AE177" s="17"/>
      <c r="AF177" s="17">
        <v>5.5969732877091199E-2</v>
      </c>
      <c r="AG177" s="17">
        <v>4.5414227713039899E-2</v>
      </c>
      <c r="AH177" s="17">
        <v>4.7282561871134499E-2</v>
      </c>
      <c r="AI177" s="17"/>
      <c r="AJ177" s="17">
        <v>4.8196409000453501E-2</v>
      </c>
      <c r="AK177" s="17">
        <v>6.42835125744875E-2</v>
      </c>
      <c r="AL177" s="17">
        <v>2.5670788530739001E-2</v>
      </c>
      <c r="AM177" s="17">
        <v>7.1396759790468195E-2</v>
      </c>
      <c r="AN177" s="17">
        <v>2.92594067867618E-2</v>
      </c>
      <c r="AO177" s="17"/>
      <c r="AP177" s="17">
        <v>4.7567912111919401E-2</v>
      </c>
      <c r="AQ177" s="17">
        <v>5.71367737859831E-2</v>
      </c>
      <c r="AR177" s="17">
        <v>4.9313333516685799E-2</v>
      </c>
      <c r="AS177" s="17"/>
      <c r="AT177" s="17">
        <v>3.9978804887586802E-2</v>
      </c>
      <c r="AU177" s="17">
        <v>5.2622048669413599E-2</v>
      </c>
      <c r="AV177" s="17">
        <v>5.3501869684681402E-2</v>
      </c>
      <c r="AW177" s="17">
        <v>3.9508039671211803E-2</v>
      </c>
      <c r="AX177" s="17">
        <v>0</v>
      </c>
      <c r="AY177" s="17"/>
      <c r="AZ177" s="17">
        <v>6.5832646547158397E-2</v>
      </c>
      <c r="BA177" s="17">
        <v>4.5968095718802802E-2</v>
      </c>
      <c r="BB177" s="17">
        <v>5.4302673870655703E-2</v>
      </c>
      <c r="BC177" s="17">
        <v>3.48687171915966E-2</v>
      </c>
      <c r="BD177" s="17">
        <v>5.3141183623254498E-2</v>
      </c>
      <c r="BE177" s="17">
        <v>3.09589421866386E-2</v>
      </c>
      <c r="BF177" s="17"/>
      <c r="BG177" s="17">
        <v>4.2219614923073703E-2</v>
      </c>
      <c r="BH177" s="17">
        <v>5.12313777554044E-2</v>
      </c>
      <c r="BI177" s="17" t="s">
        <v>95</v>
      </c>
      <c r="BJ177" s="17">
        <v>7.3383077011390394E-2</v>
      </c>
      <c r="BK177" s="17">
        <v>5.7651410144693403E-2</v>
      </c>
      <c r="BL177" s="17">
        <v>5.6958411002357802E-2</v>
      </c>
      <c r="BM177" s="17">
        <v>1.7501475722013101E-2</v>
      </c>
    </row>
    <row r="178" spans="2:65" x14ac:dyDescent="0.35">
      <c r="B178" t="s">
        <v>155</v>
      </c>
      <c r="C178" s="17">
        <v>6.6799394125738903E-2</v>
      </c>
      <c r="D178" s="17">
        <v>7.0317128656792904E-2</v>
      </c>
      <c r="E178" s="17">
        <v>6.3631159588675296E-2</v>
      </c>
      <c r="F178" s="17"/>
      <c r="G178" s="17">
        <v>8.0925906069869394E-2</v>
      </c>
      <c r="H178" s="17">
        <v>0.11119435480949801</v>
      </c>
      <c r="I178" s="17">
        <v>6.7817372446530994E-2</v>
      </c>
      <c r="J178" s="17">
        <v>7.8053511411292201E-2</v>
      </c>
      <c r="K178" s="17">
        <v>4.6618976487986498E-2</v>
      </c>
      <c r="L178" s="17">
        <v>2.7648535899765798E-2</v>
      </c>
      <c r="M178" s="17"/>
      <c r="N178" s="17">
        <v>5.6793152047607501E-2</v>
      </c>
      <c r="O178" s="17">
        <v>7.3910404416977299E-2</v>
      </c>
      <c r="P178" s="17">
        <v>6.1897949271569101E-2</v>
      </c>
      <c r="Q178" s="17">
        <v>7.3014803857761004E-2</v>
      </c>
      <c r="R178" s="17"/>
      <c r="S178" s="17">
        <v>0.102452017549446</v>
      </c>
      <c r="T178" s="17">
        <v>5.7921520099057898E-2</v>
      </c>
      <c r="U178" s="17">
        <v>4.6138508186525602E-2</v>
      </c>
      <c r="V178" s="17">
        <v>5.2833009173777402E-2</v>
      </c>
      <c r="W178" s="17">
        <v>4.9728317643977497E-2</v>
      </c>
      <c r="X178" s="17">
        <v>6.9311929291054994E-2</v>
      </c>
      <c r="Y178" s="17">
        <v>8.7728625849805106E-2</v>
      </c>
      <c r="Z178" s="17">
        <v>2.3473302712259399E-2</v>
      </c>
      <c r="AA178" s="17">
        <v>8.2462128960503603E-2</v>
      </c>
      <c r="AB178" s="17">
        <v>4.3778500247663797E-2</v>
      </c>
      <c r="AC178" s="17">
        <v>7.8892125580734496E-2</v>
      </c>
      <c r="AD178" s="17">
        <v>4.0850073782282302E-2</v>
      </c>
      <c r="AE178" s="17"/>
      <c r="AF178" s="17">
        <v>5.6237233324623499E-2</v>
      </c>
      <c r="AG178" s="17">
        <v>7.29729879616237E-2</v>
      </c>
      <c r="AH178" s="17">
        <v>7.7791100621351E-2</v>
      </c>
      <c r="AI178" s="17"/>
      <c r="AJ178" s="17">
        <v>4.9713713869610397E-2</v>
      </c>
      <c r="AK178" s="17">
        <v>9.80382126385968E-2</v>
      </c>
      <c r="AL178" s="17">
        <v>4.4866903524175002E-2</v>
      </c>
      <c r="AM178" s="17">
        <v>3.9411056050721101E-2</v>
      </c>
      <c r="AN178" s="17">
        <v>7.1927481626251302E-2</v>
      </c>
      <c r="AO178" s="17"/>
      <c r="AP178" s="17">
        <v>6.5397320545364193E-2</v>
      </c>
      <c r="AQ178" s="17">
        <v>8.7019104660966504E-2</v>
      </c>
      <c r="AR178" s="17">
        <v>5.85548627590078E-2</v>
      </c>
      <c r="AS178" s="17"/>
      <c r="AT178" s="17">
        <v>5.6067832775338902E-2</v>
      </c>
      <c r="AU178" s="17">
        <v>6.9746776667632501E-2</v>
      </c>
      <c r="AV178" s="17">
        <v>6.7718773820596503E-2</v>
      </c>
      <c r="AW178" s="17">
        <v>7.704670995257E-2</v>
      </c>
      <c r="AX178" s="17">
        <v>6.8409167732172302E-2</v>
      </c>
      <c r="AY178" s="17"/>
      <c r="AZ178" s="17">
        <v>9.5263758243364402E-2</v>
      </c>
      <c r="BA178" s="17">
        <v>7.8651300042533706E-2</v>
      </c>
      <c r="BB178" s="17">
        <v>4.7824814814201103E-2</v>
      </c>
      <c r="BC178" s="17">
        <v>5.4492973920501397E-2</v>
      </c>
      <c r="BD178" s="17">
        <v>3.9033082595836398E-2</v>
      </c>
      <c r="BE178" s="17">
        <v>2.0721301909491799E-2</v>
      </c>
      <c r="BF178" s="17"/>
      <c r="BG178" s="17">
        <v>4.06504532240623E-2</v>
      </c>
      <c r="BH178" s="17">
        <v>7.9009125886169193E-2</v>
      </c>
      <c r="BI178" s="17" t="s">
        <v>95</v>
      </c>
      <c r="BJ178" s="17">
        <v>7.8970035398826993E-2</v>
      </c>
      <c r="BK178" s="17">
        <v>6.4905769470659597E-2</v>
      </c>
      <c r="BL178" s="17">
        <v>0.105848846188535</v>
      </c>
      <c r="BM178" s="17">
        <v>1.53213168492899E-2</v>
      </c>
    </row>
    <row r="179" spans="2:65" x14ac:dyDescent="0.35">
      <c r="B179" t="s">
        <v>156</v>
      </c>
      <c r="C179" s="17">
        <v>3.8324833766417502E-2</v>
      </c>
      <c r="D179" s="17">
        <v>3.8467772338657003E-2</v>
      </c>
      <c r="E179" s="17">
        <v>3.8348248330538799E-2</v>
      </c>
      <c r="F179" s="17"/>
      <c r="G179" s="17">
        <v>7.24640197758393E-2</v>
      </c>
      <c r="H179" s="17">
        <v>2.2706907731748299E-2</v>
      </c>
      <c r="I179" s="17">
        <v>3.26436065260855E-2</v>
      </c>
      <c r="J179" s="17">
        <v>4.1789785066863101E-2</v>
      </c>
      <c r="K179" s="17">
        <v>3.4684527726565301E-2</v>
      </c>
      <c r="L179" s="17">
        <v>3.4372475088379102E-2</v>
      </c>
      <c r="M179" s="17"/>
      <c r="N179" s="17">
        <v>2.2367452168016E-2</v>
      </c>
      <c r="O179" s="17">
        <v>2.6147669334353901E-2</v>
      </c>
      <c r="P179" s="17">
        <v>4.2040238414372301E-2</v>
      </c>
      <c r="Q179" s="17">
        <v>6.5316399205842507E-2</v>
      </c>
      <c r="R179" s="17"/>
      <c r="S179" s="17">
        <v>3.5891380971325902E-2</v>
      </c>
      <c r="T179" s="17">
        <v>4.4074159480522498E-2</v>
      </c>
      <c r="U179" s="17">
        <v>2.52678456236262E-2</v>
      </c>
      <c r="V179" s="17">
        <v>3.7175223257547102E-2</v>
      </c>
      <c r="W179" s="17">
        <v>3.3912227276698299E-2</v>
      </c>
      <c r="X179" s="17">
        <v>4.5792998943722303E-2</v>
      </c>
      <c r="Y179" s="17">
        <v>3.2836737314490202E-2</v>
      </c>
      <c r="Z179" s="17">
        <v>5.7014201562470397E-2</v>
      </c>
      <c r="AA179" s="17">
        <v>4.7529842804847303E-2</v>
      </c>
      <c r="AB179" s="17">
        <v>2.1308109881308698E-2</v>
      </c>
      <c r="AC179" s="17">
        <v>5.9461965632708003E-2</v>
      </c>
      <c r="AD179" s="17">
        <v>1.8482486600348499E-2</v>
      </c>
      <c r="AE179" s="17"/>
      <c r="AF179" s="17">
        <v>5.3725455183151402E-2</v>
      </c>
      <c r="AG179" s="17">
        <v>2.5822586431497301E-2</v>
      </c>
      <c r="AH179" s="17">
        <v>2.3099846590620601E-2</v>
      </c>
      <c r="AI179" s="17"/>
      <c r="AJ179" s="17">
        <v>4.8584269268271502E-2</v>
      </c>
      <c r="AK179" s="17">
        <v>3.41015744821399E-2</v>
      </c>
      <c r="AL179" s="17">
        <v>3.0649426682095401E-2</v>
      </c>
      <c r="AM179" s="17">
        <v>7.19080487917374E-2</v>
      </c>
      <c r="AN179" s="17">
        <v>2.7118785680346799E-2</v>
      </c>
      <c r="AO179" s="17"/>
      <c r="AP179" s="17">
        <v>5.3902288477855401E-2</v>
      </c>
      <c r="AQ179" s="17">
        <v>3.1325949724750599E-2</v>
      </c>
      <c r="AR179" s="17">
        <v>4.5554663962995602E-2</v>
      </c>
      <c r="AS179" s="17"/>
      <c r="AT179" s="17">
        <v>5.8433428994009398E-2</v>
      </c>
      <c r="AU179" s="17">
        <v>4.3022949538696099E-2</v>
      </c>
      <c r="AV179" s="17">
        <v>2.0834508718967901E-2</v>
      </c>
      <c r="AW179" s="17">
        <v>3.4894005367260603E-2</v>
      </c>
      <c r="AX179" s="17">
        <v>0</v>
      </c>
      <c r="AY179" s="17"/>
      <c r="AZ179" s="17">
        <v>3.9067635306402698E-2</v>
      </c>
      <c r="BA179" s="17">
        <v>2.8860161616109398E-2</v>
      </c>
      <c r="BB179" s="17">
        <v>4.8825592005346301E-2</v>
      </c>
      <c r="BC179" s="17">
        <v>4.1468684974527402E-2</v>
      </c>
      <c r="BD179" s="17">
        <v>3.7224340833330101E-2</v>
      </c>
      <c r="BE179" s="17">
        <v>6.0294398533931502E-2</v>
      </c>
      <c r="BF179" s="17"/>
      <c r="BG179" s="17">
        <v>4.1164199023930502E-2</v>
      </c>
      <c r="BH179" s="17">
        <v>3.7998130376219401E-2</v>
      </c>
      <c r="BI179" s="17" t="s">
        <v>95</v>
      </c>
      <c r="BJ179" s="17">
        <v>4.2951946982789799E-2</v>
      </c>
      <c r="BK179" s="17">
        <v>5.3817882949146099E-2</v>
      </c>
      <c r="BL179" s="17">
        <v>2.6455084623670699E-2</v>
      </c>
      <c r="BM179" s="17">
        <v>5.0874352702268401E-2</v>
      </c>
    </row>
    <row r="180" spans="2:65" x14ac:dyDescent="0.35">
      <c r="B180" t="s">
        <v>157</v>
      </c>
      <c r="C180" s="17">
        <v>2.09807857699628E-2</v>
      </c>
      <c r="D180" s="17">
        <v>2.5152052734233699E-2</v>
      </c>
      <c r="E180" s="17">
        <v>1.6975158067411698E-2</v>
      </c>
      <c r="F180" s="17"/>
      <c r="G180" s="17">
        <v>4.3549458802733497E-2</v>
      </c>
      <c r="H180" s="17">
        <v>3.1716232293814303E-2</v>
      </c>
      <c r="I180" s="17">
        <v>3.0618314233417099E-2</v>
      </c>
      <c r="J180" s="17">
        <v>1.08798622738689E-2</v>
      </c>
      <c r="K180" s="17">
        <v>9.9362575966167894E-3</v>
      </c>
      <c r="L180" s="17">
        <v>7.6645393482814702E-3</v>
      </c>
      <c r="M180" s="17"/>
      <c r="N180" s="17">
        <v>1.7963012709863901E-2</v>
      </c>
      <c r="O180" s="17">
        <v>1.4626205811881499E-2</v>
      </c>
      <c r="P180" s="17">
        <v>2.7089107433299401E-2</v>
      </c>
      <c r="Q180" s="17">
        <v>2.5954094643974201E-2</v>
      </c>
      <c r="R180" s="17"/>
      <c r="S180" s="17">
        <v>3.4288272746792102E-2</v>
      </c>
      <c r="T180" s="17">
        <v>1.6175455546952801E-2</v>
      </c>
      <c r="U180" s="17">
        <v>3.8064939240497697E-2</v>
      </c>
      <c r="V180" s="17">
        <v>1.50183542687931E-2</v>
      </c>
      <c r="W180" s="17">
        <v>2.29968852564232E-2</v>
      </c>
      <c r="X180" s="17">
        <v>4.9512181414420502E-3</v>
      </c>
      <c r="Y180" s="17">
        <v>2.8327912357157401E-2</v>
      </c>
      <c r="Z180" s="17">
        <v>0</v>
      </c>
      <c r="AA180" s="17">
        <v>1.59700060619468E-2</v>
      </c>
      <c r="AB180" s="17">
        <v>2.7754909351472502E-2</v>
      </c>
      <c r="AC180" s="17">
        <v>1.21933719871881E-2</v>
      </c>
      <c r="AD180" s="17">
        <v>1.8001690717623101E-2</v>
      </c>
      <c r="AE180" s="17"/>
      <c r="AF180" s="17">
        <v>1.95705989377691E-2</v>
      </c>
      <c r="AG180" s="17">
        <v>2.36139131364397E-2</v>
      </c>
      <c r="AH180" s="17">
        <v>1.5137526175520199E-2</v>
      </c>
      <c r="AI180" s="17"/>
      <c r="AJ180" s="17">
        <v>1.8909511934828E-2</v>
      </c>
      <c r="AK180" s="17">
        <v>3.0285137754896899E-2</v>
      </c>
      <c r="AL180" s="17">
        <v>2.4526394427748399E-2</v>
      </c>
      <c r="AM180" s="17">
        <v>3.2226506857069501E-2</v>
      </c>
      <c r="AN180" s="17">
        <v>8.5603597043441004E-3</v>
      </c>
      <c r="AO180" s="17"/>
      <c r="AP180" s="17">
        <v>2.14520599793879E-2</v>
      </c>
      <c r="AQ180" s="17">
        <v>2.29436649886147E-2</v>
      </c>
      <c r="AR180" s="17">
        <v>3.1202070830093999E-2</v>
      </c>
      <c r="AS180" s="17"/>
      <c r="AT180" s="17">
        <v>2.1347016902441399E-2</v>
      </c>
      <c r="AU180" s="17">
        <v>1.1241561176795201E-2</v>
      </c>
      <c r="AV180" s="17">
        <v>2.1623522742174502E-2</v>
      </c>
      <c r="AW180" s="17">
        <v>4.4312059302756703E-2</v>
      </c>
      <c r="AX180" s="17">
        <v>4.2811839754609601E-2</v>
      </c>
      <c r="AY180" s="17"/>
      <c r="AZ180" s="17">
        <v>4.3626573799046102E-2</v>
      </c>
      <c r="BA180" s="17">
        <v>1.57206127091499E-2</v>
      </c>
      <c r="BB180" s="17">
        <v>1.46643327822323E-2</v>
      </c>
      <c r="BC180" s="17">
        <v>1.49116332286044E-2</v>
      </c>
      <c r="BD180" s="17">
        <v>7.3431767170537201E-3</v>
      </c>
      <c r="BE180" s="17">
        <v>2.1043093902240399E-2</v>
      </c>
      <c r="BF180" s="17"/>
      <c r="BG180" s="17">
        <v>1.14974849221761E-2</v>
      </c>
      <c r="BH180" s="17">
        <v>2.2420635809005801E-2</v>
      </c>
      <c r="BI180" s="17" t="s">
        <v>95</v>
      </c>
      <c r="BJ180" s="17">
        <v>3.1187299698333299E-2</v>
      </c>
      <c r="BK180" s="17">
        <v>1.9796192545697699E-2</v>
      </c>
      <c r="BL180" s="17">
        <v>2.6913083312194799E-2</v>
      </c>
      <c r="BM180" s="17">
        <v>5.7919536191305999E-2</v>
      </c>
    </row>
    <row r="181" spans="2:65" x14ac:dyDescent="0.35">
      <c r="B181" t="s">
        <v>158</v>
      </c>
      <c r="C181" s="17">
        <v>2.8144748011284099E-2</v>
      </c>
      <c r="D181" s="17">
        <v>2.5599427061944301E-2</v>
      </c>
      <c r="E181" s="17">
        <v>3.07639491753697E-2</v>
      </c>
      <c r="F181" s="17"/>
      <c r="G181" s="17">
        <v>8.1083864401659093E-3</v>
      </c>
      <c r="H181" s="17">
        <v>2.8186796148024301E-2</v>
      </c>
      <c r="I181" s="17">
        <v>3.08677272328007E-2</v>
      </c>
      <c r="J181" s="17">
        <v>2.3517875937527601E-2</v>
      </c>
      <c r="K181" s="17">
        <v>3.4655455051963303E-2</v>
      </c>
      <c r="L181" s="17">
        <v>3.7177365936160701E-2</v>
      </c>
      <c r="M181" s="17"/>
      <c r="N181" s="17">
        <v>3.5950199131720498E-2</v>
      </c>
      <c r="O181" s="17">
        <v>2.42638008868305E-2</v>
      </c>
      <c r="P181" s="17">
        <v>3.2927685696234103E-2</v>
      </c>
      <c r="Q181" s="17">
        <v>2.0356119687985799E-2</v>
      </c>
      <c r="R181" s="17"/>
      <c r="S181" s="17">
        <v>2.4905519462017599E-2</v>
      </c>
      <c r="T181" s="17">
        <v>3.1597128118947798E-2</v>
      </c>
      <c r="U181" s="17">
        <v>1.12377104388885E-2</v>
      </c>
      <c r="V181" s="17">
        <v>4.8166468018093003E-2</v>
      </c>
      <c r="W181" s="17">
        <v>3.0998481162913299E-2</v>
      </c>
      <c r="X181" s="17">
        <v>1.7056086448767899E-2</v>
      </c>
      <c r="Y181" s="17">
        <v>2.02343246852855E-2</v>
      </c>
      <c r="Z181" s="17">
        <v>2.12662087757991E-2</v>
      </c>
      <c r="AA181" s="17">
        <v>3.46305562690312E-2</v>
      </c>
      <c r="AB181" s="17">
        <v>2.1234016350180001E-2</v>
      </c>
      <c r="AC181" s="17">
        <v>2.1491456452692799E-2</v>
      </c>
      <c r="AD181" s="17">
        <v>7.6612600700151204E-2</v>
      </c>
      <c r="AE181" s="17"/>
      <c r="AF181" s="17">
        <v>3.6826456516436602E-2</v>
      </c>
      <c r="AG181" s="17">
        <v>2.26591058340667E-2</v>
      </c>
      <c r="AH181" s="17">
        <v>3.2150994177783797E-2</v>
      </c>
      <c r="AI181" s="17"/>
      <c r="AJ181" s="17">
        <v>3.07237721843369E-2</v>
      </c>
      <c r="AK181" s="17">
        <v>2.86072944935577E-2</v>
      </c>
      <c r="AL181" s="17">
        <v>1.2872462075905099E-2</v>
      </c>
      <c r="AM181" s="17">
        <v>3.6862751933177999E-2</v>
      </c>
      <c r="AN181" s="17">
        <v>5.3966531350861803E-2</v>
      </c>
      <c r="AO181" s="17"/>
      <c r="AP181" s="17">
        <v>2.9006955843941001E-2</v>
      </c>
      <c r="AQ181" s="17">
        <v>2.2523171976330299E-2</v>
      </c>
      <c r="AR181" s="17">
        <v>1.8894057701112601E-2</v>
      </c>
      <c r="AS181" s="17"/>
      <c r="AT181" s="17">
        <v>1.90474386769332E-2</v>
      </c>
      <c r="AU181" s="17">
        <v>2.4276836195099901E-2</v>
      </c>
      <c r="AV181" s="17">
        <v>2.8785026262755399E-2</v>
      </c>
      <c r="AW181" s="17">
        <v>4.93503316299507E-2</v>
      </c>
      <c r="AX181" s="17">
        <v>0</v>
      </c>
      <c r="AY181" s="17"/>
      <c r="AZ181" s="17">
        <v>2.6162150627260201E-2</v>
      </c>
      <c r="BA181" s="17">
        <v>2.0135676281049099E-2</v>
      </c>
      <c r="BB181" s="17">
        <v>4.16265428370289E-2</v>
      </c>
      <c r="BC181" s="17">
        <v>2.8738295397837201E-2</v>
      </c>
      <c r="BD181" s="17">
        <v>3.7037295289226203E-2</v>
      </c>
      <c r="BE181" s="17">
        <v>3.0591441222673099E-2</v>
      </c>
      <c r="BF181" s="17"/>
      <c r="BG181" s="17">
        <v>3.4479994739173798E-2</v>
      </c>
      <c r="BH181" s="17">
        <v>2.8206014677720301E-2</v>
      </c>
      <c r="BI181" s="17" t="s">
        <v>95</v>
      </c>
      <c r="BJ181" s="17">
        <v>2.0493375331785999E-2</v>
      </c>
      <c r="BK181" s="17">
        <v>1.6015614597321402E-2</v>
      </c>
      <c r="BL181" s="17">
        <v>2.3294080398690301E-2</v>
      </c>
      <c r="BM181" s="17">
        <v>4.9910475128482297E-2</v>
      </c>
    </row>
    <row r="182" spans="2:65" x14ac:dyDescent="0.35">
      <c r="B182" t="s">
        <v>114</v>
      </c>
      <c r="C182" s="17">
        <v>9.8579591231703706E-2</v>
      </c>
      <c r="D182" s="17">
        <v>5.5368886002006103E-2</v>
      </c>
      <c r="E182" s="17">
        <v>0.14142424599470799</v>
      </c>
      <c r="F182" s="17"/>
      <c r="G182" s="17">
        <v>0.169896861545659</v>
      </c>
      <c r="H182" s="17">
        <v>9.2245045652077598E-2</v>
      </c>
      <c r="I182" s="17">
        <v>0.112731720555825</v>
      </c>
      <c r="J182" s="17">
        <v>7.9849702353510896E-2</v>
      </c>
      <c r="K182" s="17">
        <v>7.4199513953701099E-2</v>
      </c>
      <c r="L182" s="17">
        <v>8.2497227103404999E-2</v>
      </c>
      <c r="M182" s="17"/>
      <c r="N182" s="17">
        <v>6.3390807095727003E-2</v>
      </c>
      <c r="O182" s="17">
        <v>8.4080447128392202E-2</v>
      </c>
      <c r="P182" s="17">
        <v>0.10565304571015401</v>
      </c>
      <c r="Q182" s="17">
        <v>0.144396645751597</v>
      </c>
      <c r="R182" s="17"/>
      <c r="S182" s="17">
        <v>9.4858120640492802E-2</v>
      </c>
      <c r="T182" s="17">
        <v>0.10184399444749399</v>
      </c>
      <c r="U182" s="17">
        <v>0.15625159991638099</v>
      </c>
      <c r="V182" s="17">
        <v>8.4505677043700503E-2</v>
      </c>
      <c r="W182" s="17">
        <v>0.139533116133366</v>
      </c>
      <c r="X182" s="17">
        <v>0.11253471820845901</v>
      </c>
      <c r="Y182" s="17">
        <v>8.3037755522581594E-2</v>
      </c>
      <c r="Z182" s="17">
        <v>5.9378975683634497E-2</v>
      </c>
      <c r="AA182" s="17">
        <v>9.3345159470998904E-2</v>
      </c>
      <c r="AB182" s="17">
        <v>6.5554057196404697E-2</v>
      </c>
      <c r="AC182" s="17">
        <v>8.44364256932255E-2</v>
      </c>
      <c r="AD182" s="17">
        <v>6.4989021647766002E-2</v>
      </c>
      <c r="AE182" s="17"/>
      <c r="AF182" s="17">
        <v>8.4517309562039497E-2</v>
      </c>
      <c r="AG182" s="17">
        <v>6.9524558497903996E-2</v>
      </c>
      <c r="AH182" s="17">
        <v>0.176319240913205</v>
      </c>
      <c r="AI182" s="17"/>
      <c r="AJ182" s="17">
        <v>7.1957521848902098E-2</v>
      </c>
      <c r="AK182" s="17">
        <v>8.2822178633150306E-2</v>
      </c>
      <c r="AL182" s="17">
        <v>8.5066507241249006E-2</v>
      </c>
      <c r="AM182" s="17">
        <v>0.16751865080067099</v>
      </c>
      <c r="AN182" s="17">
        <v>0.194131204304449</v>
      </c>
      <c r="AO182" s="17"/>
      <c r="AP182" s="17">
        <v>6.7907355612394693E-2</v>
      </c>
      <c r="AQ182" s="17">
        <v>9.0634808703972294E-2</v>
      </c>
      <c r="AR182" s="17">
        <v>8.8696264256338198E-2</v>
      </c>
      <c r="AS182" s="17"/>
      <c r="AT182" s="17">
        <v>0.135752529991227</v>
      </c>
      <c r="AU182" s="17">
        <v>0.10467085177060501</v>
      </c>
      <c r="AV182" s="17">
        <v>5.4715122069404598E-2</v>
      </c>
      <c r="AW182" s="17">
        <v>7.1775953481919397E-2</v>
      </c>
      <c r="AX182" s="17">
        <v>3.8529440410812903E-2</v>
      </c>
      <c r="AY182" s="17"/>
      <c r="AZ182" s="17">
        <v>0.107304872387696</v>
      </c>
      <c r="BA182" s="17">
        <v>8.3487926927942296E-2</v>
      </c>
      <c r="BB182" s="17">
        <v>0.110629488744331</v>
      </c>
      <c r="BC182" s="17">
        <v>0.112575935209781</v>
      </c>
      <c r="BD182" s="17">
        <v>8.8675374411408894E-2</v>
      </c>
      <c r="BE182" s="17">
        <v>9.6702037390623705E-2</v>
      </c>
      <c r="BF182" s="17"/>
      <c r="BG182" s="17">
        <v>8.0796691867784695E-2</v>
      </c>
      <c r="BH182" s="17">
        <v>7.2085515206063905E-2</v>
      </c>
      <c r="BI182" s="17" t="s">
        <v>95</v>
      </c>
      <c r="BJ182" s="17">
        <v>0.109638549140299</v>
      </c>
      <c r="BK182" s="17">
        <v>0.16899689895099501</v>
      </c>
      <c r="BL182" s="17">
        <v>9.7312916981375397E-2</v>
      </c>
      <c r="BM182" s="17">
        <v>0.16633166782509001</v>
      </c>
    </row>
    <row r="183" spans="2:65" x14ac:dyDescent="0.3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row>
    <row r="184" spans="2:65" x14ac:dyDescent="0.35">
      <c r="B184" s="6" t="s">
        <v>169</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row>
    <row r="185" spans="2:65" x14ac:dyDescent="0.35">
      <c r="B185" s="26" t="s">
        <v>97</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row>
    <row r="186" spans="2:65" x14ac:dyDescent="0.35">
      <c r="B186" t="s">
        <v>161</v>
      </c>
      <c r="C186" s="17">
        <v>0.27363289095565801</v>
      </c>
      <c r="D186" s="17">
        <v>0.29197365965317501</v>
      </c>
      <c r="E186" s="17">
        <v>0.25425887322096702</v>
      </c>
      <c r="F186" s="17"/>
      <c r="G186" s="17">
        <v>0.37452709164630699</v>
      </c>
      <c r="H186" s="17">
        <v>0.282428814451336</v>
      </c>
      <c r="I186" s="17">
        <v>0.28629501427260401</v>
      </c>
      <c r="J186" s="17">
        <v>0.26322155944805598</v>
      </c>
      <c r="K186" s="17">
        <v>0.23421655061086699</v>
      </c>
      <c r="L186" s="17">
        <v>0.22411198071265101</v>
      </c>
      <c r="M186" s="17"/>
      <c r="N186" s="17">
        <v>0.33002105944045501</v>
      </c>
      <c r="O186" s="17">
        <v>0.28576739610613899</v>
      </c>
      <c r="P186" s="17">
        <v>0.234979709224238</v>
      </c>
      <c r="Q186" s="17">
        <v>0.23116490454064301</v>
      </c>
      <c r="R186" s="17"/>
      <c r="S186" s="17">
        <v>0.32374605047274102</v>
      </c>
      <c r="T186" s="17">
        <v>0.26669974188723</v>
      </c>
      <c r="U186" s="17">
        <v>0.26223377633520401</v>
      </c>
      <c r="V186" s="17">
        <v>0.25665593918737201</v>
      </c>
      <c r="W186" s="17">
        <v>0.23977684582000799</v>
      </c>
      <c r="X186" s="17">
        <v>0.26688383601827698</v>
      </c>
      <c r="Y186" s="17">
        <v>0.28302529029319601</v>
      </c>
      <c r="Z186" s="17">
        <v>0.26393546474016599</v>
      </c>
      <c r="AA186" s="17">
        <v>0.29554451227323703</v>
      </c>
      <c r="AB186" s="17">
        <v>0.26363587994703203</v>
      </c>
      <c r="AC186" s="17">
        <v>0.223695410304728</v>
      </c>
      <c r="AD186" s="17">
        <v>0.271281633277273</v>
      </c>
      <c r="AE186" s="17"/>
      <c r="AF186" s="17">
        <v>0.20064049798918099</v>
      </c>
      <c r="AG186" s="17">
        <v>0.329931031971398</v>
      </c>
      <c r="AH186" s="17">
        <v>0.229401923852349</v>
      </c>
      <c r="AI186" s="17"/>
      <c r="AJ186" s="17">
        <v>0.21777519025835901</v>
      </c>
      <c r="AK186" s="17">
        <v>0.32354579478497802</v>
      </c>
      <c r="AL186" s="17">
        <v>0.314592540158458</v>
      </c>
      <c r="AM186" s="17">
        <v>0.12984203303317299</v>
      </c>
      <c r="AN186" s="17">
        <v>0.235829543928497</v>
      </c>
      <c r="AO186" s="17"/>
      <c r="AP186" s="17">
        <v>0.238785857581437</v>
      </c>
      <c r="AQ186" s="17">
        <v>0.343314680304388</v>
      </c>
      <c r="AR186" s="17">
        <v>0.33671796316976899</v>
      </c>
      <c r="AS186" s="17"/>
      <c r="AT186" s="17">
        <v>0.20272267631361099</v>
      </c>
      <c r="AU186" s="17">
        <v>0.23492210746539899</v>
      </c>
      <c r="AV186" s="17">
        <v>0.34483005746095702</v>
      </c>
      <c r="AW186" s="17">
        <v>0.35512627583089801</v>
      </c>
      <c r="AX186" s="17">
        <v>0.43983097455581499</v>
      </c>
      <c r="AY186" s="17"/>
      <c r="AZ186" s="17">
        <v>0.3356826929501</v>
      </c>
      <c r="BA186" s="17">
        <v>0.27188639079324101</v>
      </c>
      <c r="BB186" s="17">
        <v>0.25346106651211903</v>
      </c>
      <c r="BC186" s="17">
        <v>0.22081963878697999</v>
      </c>
      <c r="BD186" s="17">
        <v>0.27663650471533702</v>
      </c>
      <c r="BE186" s="17">
        <v>0.22923854449654099</v>
      </c>
      <c r="BF186" s="17"/>
      <c r="BG186" s="17">
        <v>0.24178939090187601</v>
      </c>
      <c r="BH186" s="17">
        <v>0.31233577980795502</v>
      </c>
      <c r="BI186" s="17" t="s">
        <v>95</v>
      </c>
      <c r="BJ186" s="17">
        <v>0.264148470129558</v>
      </c>
      <c r="BK186" s="17">
        <v>0.21416922182576201</v>
      </c>
      <c r="BL186" s="17">
        <v>0.31195541949021099</v>
      </c>
      <c r="BM186" s="17">
        <v>0.30689020694010499</v>
      </c>
    </row>
    <row r="187" spans="2:65" x14ac:dyDescent="0.35">
      <c r="B187" t="s">
        <v>162</v>
      </c>
      <c r="C187" s="17">
        <v>0.40935757620640201</v>
      </c>
      <c r="D187" s="17">
        <v>0.393454750600162</v>
      </c>
      <c r="E187" s="17">
        <v>0.42561487920095697</v>
      </c>
      <c r="F187" s="17"/>
      <c r="G187" s="17">
        <v>0.40135499139577901</v>
      </c>
      <c r="H187" s="17">
        <v>0.45541126941064503</v>
      </c>
      <c r="I187" s="17">
        <v>0.40869312336226898</v>
      </c>
      <c r="J187" s="17">
        <v>0.39180258529458101</v>
      </c>
      <c r="K187" s="17">
        <v>0.386039549325848</v>
      </c>
      <c r="L187" s="17">
        <v>0.40765569525710099</v>
      </c>
      <c r="M187" s="17"/>
      <c r="N187" s="17">
        <v>0.423518526502139</v>
      </c>
      <c r="O187" s="17">
        <v>0.437254200888754</v>
      </c>
      <c r="P187" s="17">
        <v>0.39863359325919401</v>
      </c>
      <c r="Q187" s="17">
        <v>0.37618257048040099</v>
      </c>
      <c r="R187" s="17"/>
      <c r="S187" s="17">
        <v>0.39554467758703099</v>
      </c>
      <c r="T187" s="17">
        <v>0.43005593812044901</v>
      </c>
      <c r="U187" s="17">
        <v>0.41118474743009098</v>
      </c>
      <c r="V187" s="17">
        <v>0.40161060244742403</v>
      </c>
      <c r="W187" s="17">
        <v>0.43773276582023402</v>
      </c>
      <c r="X187" s="17">
        <v>0.45644877215930102</v>
      </c>
      <c r="Y187" s="17">
        <v>0.41184445041140499</v>
      </c>
      <c r="Z187" s="17">
        <v>0.397246460394373</v>
      </c>
      <c r="AA187" s="17">
        <v>0.394200787478451</v>
      </c>
      <c r="AB187" s="17">
        <v>0.39647518227129402</v>
      </c>
      <c r="AC187" s="17">
        <v>0.374923680523845</v>
      </c>
      <c r="AD187" s="17">
        <v>0.35670756245816598</v>
      </c>
      <c r="AE187" s="17"/>
      <c r="AF187" s="17">
        <v>0.37233510122270203</v>
      </c>
      <c r="AG187" s="17">
        <v>0.45041997277086998</v>
      </c>
      <c r="AH187" s="17">
        <v>0.41234254515538199</v>
      </c>
      <c r="AI187" s="17"/>
      <c r="AJ187" s="17">
        <v>0.39344016472835203</v>
      </c>
      <c r="AK187" s="17">
        <v>0.46040171619354198</v>
      </c>
      <c r="AL187" s="17">
        <v>0.451784986800979</v>
      </c>
      <c r="AM187" s="17">
        <v>0.18726258642291799</v>
      </c>
      <c r="AN187" s="17">
        <v>0.35965081704776602</v>
      </c>
      <c r="AO187" s="17"/>
      <c r="AP187" s="17">
        <v>0.41150936998480903</v>
      </c>
      <c r="AQ187" s="17">
        <v>0.44808243956496702</v>
      </c>
      <c r="AR187" s="17">
        <v>0.46686859485260501</v>
      </c>
      <c r="AS187" s="17"/>
      <c r="AT187" s="17">
        <v>0.38612699173973802</v>
      </c>
      <c r="AU187" s="17">
        <v>0.42800476944871002</v>
      </c>
      <c r="AV187" s="17">
        <v>0.41036046513081798</v>
      </c>
      <c r="AW187" s="17">
        <v>0.418259139353441</v>
      </c>
      <c r="AX187" s="17">
        <v>0.32622639173142298</v>
      </c>
      <c r="AY187" s="17"/>
      <c r="AZ187" s="17">
        <v>0.40939833942235498</v>
      </c>
      <c r="BA187" s="17">
        <v>0.41342981026241798</v>
      </c>
      <c r="BB187" s="17">
        <v>0.41710806563069203</v>
      </c>
      <c r="BC187" s="17">
        <v>0.44274537321482799</v>
      </c>
      <c r="BD187" s="17">
        <v>0.34886784997866499</v>
      </c>
      <c r="BE187" s="17">
        <v>0.38845199547684001</v>
      </c>
      <c r="BF187" s="17"/>
      <c r="BG187" s="17">
        <v>0.41158527446440801</v>
      </c>
      <c r="BH187" s="17">
        <v>0.40788917169710198</v>
      </c>
      <c r="BI187" s="17" t="s">
        <v>95</v>
      </c>
      <c r="BJ187" s="17">
        <v>0.36137583649532901</v>
      </c>
      <c r="BK187" s="17">
        <v>0.39012690783287102</v>
      </c>
      <c r="BL187" s="17">
        <v>0.43365604180950601</v>
      </c>
      <c r="BM187" s="17">
        <v>0.40749767490768102</v>
      </c>
    </row>
    <row r="188" spans="2:65" x14ac:dyDescent="0.35">
      <c r="B188" t="s">
        <v>163</v>
      </c>
      <c r="C188" s="17">
        <v>0.19506761365375599</v>
      </c>
      <c r="D188" s="17">
        <v>0.17092873367800601</v>
      </c>
      <c r="E188" s="17">
        <v>0.21915500179641401</v>
      </c>
      <c r="F188" s="17"/>
      <c r="G188" s="17">
        <v>0.13758281324261001</v>
      </c>
      <c r="H188" s="17">
        <v>0.15420817627311001</v>
      </c>
      <c r="I188" s="17">
        <v>0.18602547030942099</v>
      </c>
      <c r="J188" s="17">
        <v>0.213499997025245</v>
      </c>
      <c r="K188" s="17">
        <v>0.24351678439593899</v>
      </c>
      <c r="L188" s="17">
        <v>0.22633913401958</v>
      </c>
      <c r="M188" s="17"/>
      <c r="N188" s="17">
        <v>0.152043916817034</v>
      </c>
      <c r="O188" s="17">
        <v>0.15820768231911</v>
      </c>
      <c r="P188" s="17">
        <v>0.22872564482958399</v>
      </c>
      <c r="Q188" s="17">
        <v>0.251450461678694</v>
      </c>
      <c r="R188" s="17"/>
      <c r="S188" s="17">
        <v>0.17352586626288299</v>
      </c>
      <c r="T188" s="17">
        <v>0.17027301529393801</v>
      </c>
      <c r="U188" s="17">
        <v>0.21639501615133</v>
      </c>
      <c r="V188" s="17">
        <v>0.22800077164275701</v>
      </c>
      <c r="W188" s="17">
        <v>0.201683093418113</v>
      </c>
      <c r="X188" s="17">
        <v>0.15629289561280499</v>
      </c>
      <c r="Y188" s="17">
        <v>0.17737498870450599</v>
      </c>
      <c r="Z188" s="17">
        <v>0.21364229449624</v>
      </c>
      <c r="AA188" s="17">
        <v>0.19881663477066799</v>
      </c>
      <c r="AB188" s="17">
        <v>0.211949137579548</v>
      </c>
      <c r="AC188" s="17">
        <v>0.24048890233981601</v>
      </c>
      <c r="AD188" s="17">
        <v>0.23012266721468599</v>
      </c>
      <c r="AE188" s="17"/>
      <c r="AF188" s="17">
        <v>0.238472917974836</v>
      </c>
      <c r="AG188" s="17">
        <v>0.156677012780257</v>
      </c>
      <c r="AH188" s="17">
        <v>0.23401708634079399</v>
      </c>
      <c r="AI188" s="17"/>
      <c r="AJ188" s="17">
        <v>0.22673941470290301</v>
      </c>
      <c r="AK188" s="17">
        <v>0.147623751257285</v>
      </c>
      <c r="AL188" s="17">
        <v>0.14412549457977</v>
      </c>
      <c r="AM188" s="17">
        <v>0.30783139550452598</v>
      </c>
      <c r="AN188" s="17">
        <v>0.259239436899868</v>
      </c>
      <c r="AO188" s="17"/>
      <c r="AP188" s="17">
        <v>0.226195303849377</v>
      </c>
      <c r="AQ188" s="17">
        <v>0.14322722678526201</v>
      </c>
      <c r="AR188" s="17">
        <v>0.13601983808260501</v>
      </c>
      <c r="AS188" s="17"/>
      <c r="AT188" s="17">
        <v>0.25894927673949802</v>
      </c>
      <c r="AU188" s="17">
        <v>0.19804944934331001</v>
      </c>
      <c r="AV188" s="17">
        <v>0.15376887747141399</v>
      </c>
      <c r="AW188" s="17">
        <v>0.15340949758335201</v>
      </c>
      <c r="AX188" s="17">
        <v>0.138342365664329</v>
      </c>
      <c r="AY188" s="17"/>
      <c r="AZ188" s="17">
        <v>0.163813823343855</v>
      </c>
      <c r="BA188" s="17">
        <v>0.186535465733012</v>
      </c>
      <c r="BB188" s="17">
        <v>0.21122807562030499</v>
      </c>
      <c r="BC188" s="17">
        <v>0.199945021016316</v>
      </c>
      <c r="BD188" s="17">
        <v>0.24285821214850201</v>
      </c>
      <c r="BE188" s="17">
        <v>0.222979907737066</v>
      </c>
      <c r="BF188" s="17"/>
      <c r="BG188" s="17">
        <v>0.21826259227202499</v>
      </c>
      <c r="BH188" s="17">
        <v>0.172434646392021</v>
      </c>
      <c r="BI188" s="17" t="s">
        <v>95</v>
      </c>
      <c r="BJ188" s="17">
        <v>0.25408665976360101</v>
      </c>
      <c r="BK188" s="17">
        <v>0.23047851159820101</v>
      </c>
      <c r="BL188" s="17">
        <v>0.146015932738911</v>
      </c>
      <c r="BM188" s="17">
        <v>0.16406818249035299</v>
      </c>
    </row>
    <row r="189" spans="2:65" x14ac:dyDescent="0.35">
      <c r="B189" t="s">
        <v>164</v>
      </c>
      <c r="C189" s="17">
        <v>4.60031331720459E-2</v>
      </c>
      <c r="D189" s="17">
        <v>5.5730366929337999E-2</v>
      </c>
      <c r="E189" s="17">
        <v>3.6760461292064901E-2</v>
      </c>
      <c r="F189" s="17"/>
      <c r="G189" s="17">
        <v>3.1399358681119302E-2</v>
      </c>
      <c r="H189" s="17">
        <v>5.1290489642091701E-2</v>
      </c>
      <c r="I189" s="17">
        <v>4.1309930040845599E-2</v>
      </c>
      <c r="J189" s="17">
        <v>4.3346213744122397E-2</v>
      </c>
      <c r="K189" s="17">
        <v>4.8106085233593998E-2</v>
      </c>
      <c r="L189" s="17">
        <v>5.5962577950088598E-2</v>
      </c>
      <c r="M189" s="17"/>
      <c r="N189" s="17">
        <v>4.1992317758252698E-2</v>
      </c>
      <c r="O189" s="17">
        <v>4.40362604157708E-2</v>
      </c>
      <c r="P189" s="17">
        <v>4.84648262354197E-2</v>
      </c>
      <c r="Q189" s="17">
        <v>5.0050602321624997E-2</v>
      </c>
      <c r="R189" s="17"/>
      <c r="S189" s="17">
        <v>4.9974314495189499E-2</v>
      </c>
      <c r="T189" s="17">
        <v>4.9939580259952501E-2</v>
      </c>
      <c r="U189" s="17">
        <v>3.2454299342508798E-2</v>
      </c>
      <c r="V189" s="17">
        <v>4.1016760077935997E-2</v>
      </c>
      <c r="W189" s="17">
        <v>6.0724538286452003E-2</v>
      </c>
      <c r="X189" s="17">
        <v>4.5519251269254601E-2</v>
      </c>
      <c r="Y189" s="17">
        <v>4.4447236028830002E-2</v>
      </c>
      <c r="Z189" s="17">
        <v>2.7012310879752199E-2</v>
      </c>
      <c r="AA189" s="17">
        <v>3.2528182258998298E-2</v>
      </c>
      <c r="AB189" s="17">
        <v>5.3195879934398602E-2</v>
      </c>
      <c r="AC189" s="17">
        <v>4.9998222945521802E-2</v>
      </c>
      <c r="AD189" s="17">
        <v>7.9120236645465303E-2</v>
      </c>
      <c r="AE189" s="17"/>
      <c r="AF189" s="17">
        <v>7.0356990076331505E-2</v>
      </c>
      <c r="AG189" s="17">
        <v>2.9097441393312499E-2</v>
      </c>
      <c r="AH189" s="17">
        <v>3.7098265041294202E-2</v>
      </c>
      <c r="AI189" s="17"/>
      <c r="AJ189" s="17">
        <v>7.0237114549775395E-2</v>
      </c>
      <c r="AK189" s="17">
        <v>2.8723710430207199E-2</v>
      </c>
      <c r="AL189" s="17">
        <v>3.5953150863379503E-2</v>
      </c>
      <c r="AM189" s="17">
        <v>5.5141235462967397E-2</v>
      </c>
      <c r="AN189" s="17">
        <v>3.8611979469767098E-2</v>
      </c>
      <c r="AO189" s="17"/>
      <c r="AP189" s="17">
        <v>5.2263769709059098E-2</v>
      </c>
      <c r="AQ189" s="17">
        <v>2.71313157341996E-2</v>
      </c>
      <c r="AR189" s="17">
        <v>2.2550300039441699E-2</v>
      </c>
      <c r="AS189" s="17"/>
      <c r="AT189" s="17">
        <v>4.9992279208599E-2</v>
      </c>
      <c r="AU189" s="17">
        <v>4.9082236952622399E-2</v>
      </c>
      <c r="AV189" s="17">
        <v>4.1249215351396397E-2</v>
      </c>
      <c r="AW189" s="17">
        <v>4.1378516381408201E-2</v>
      </c>
      <c r="AX189" s="17">
        <v>6.2902516639852996E-2</v>
      </c>
      <c r="AY189" s="17"/>
      <c r="AZ189" s="17">
        <v>3.4796806046350097E-2</v>
      </c>
      <c r="BA189" s="17">
        <v>5.8216526373594098E-2</v>
      </c>
      <c r="BB189" s="17">
        <v>3.3046042340868997E-2</v>
      </c>
      <c r="BC189" s="17">
        <v>4.0656903353570702E-2</v>
      </c>
      <c r="BD189" s="17">
        <v>5.4729450802516302E-2</v>
      </c>
      <c r="BE189" s="17">
        <v>5.2815510400702197E-2</v>
      </c>
      <c r="BF189" s="17"/>
      <c r="BG189" s="17">
        <v>4.9786258585310703E-2</v>
      </c>
      <c r="BH189" s="17">
        <v>4.2463797488590499E-2</v>
      </c>
      <c r="BI189" s="17" t="s">
        <v>95</v>
      </c>
      <c r="BJ189" s="17">
        <v>4.7451311181887702E-2</v>
      </c>
      <c r="BK189" s="17">
        <v>4.1981674568213299E-2</v>
      </c>
      <c r="BL189" s="17">
        <v>4.1087586593526099E-2</v>
      </c>
      <c r="BM189" s="17">
        <v>5.3361508082621398E-2</v>
      </c>
    </row>
    <row r="190" spans="2:65" x14ac:dyDescent="0.35">
      <c r="B190" t="s">
        <v>165</v>
      </c>
      <c r="C190" s="17">
        <v>4.8697947945837199E-2</v>
      </c>
      <c r="D190" s="17">
        <v>7.21229755083789E-2</v>
      </c>
      <c r="E190" s="17">
        <v>2.5647335634562E-2</v>
      </c>
      <c r="F190" s="17"/>
      <c r="G190" s="17">
        <v>1.9367383958428901E-2</v>
      </c>
      <c r="H190" s="17">
        <v>3.2948655531840197E-2</v>
      </c>
      <c r="I190" s="17">
        <v>4.8499496685678802E-2</v>
      </c>
      <c r="J190" s="17">
        <v>6.0652595702671397E-2</v>
      </c>
      <c r="K190" s="17">
        <v>7.0511076325008401E-2</v>
      </c>
      <c r="L190" s="17">
        <v>5.6793017846581598E-2</v>
      </c>
      <c r="M190" s="17"/>
      <c r="N190" s="17">
        <v>4.0825226070510597E-2</v>
      </c>
      <c r="O190" s="17">
        <v>5.2694646702027101E-2</v>
      </c>
      <c r="P190" s="17">
        <v>5.6068048187730202E-2</v>
      </c>
      <c r="Q190" s="17">
        <v>4.6353327972010402E-2</v>
      </c>
      <c r="R190" s="17"/>
      <c r="S190" s="17">
        <v>2.72265528491853E-2</v>
      </c>
      <c r="T190" s="17">
        <v>4.9810187920020801E-2</v>
      </c>
      <c r="U190" s="17">
        <v>4.8007146560268402E-2</v>
      </c>
      <c r="V190" s="17">
        <v>4.7171942628759102E-2</v>
      </c>
      <c r="W190" s="17">
        <v>3.60321903854205E-2</v>
      </c>
      <c r="X190" s="17">
        <v>3.3878340355452202E-2</v>
      </c>
      <c r="Y190" s="17">
        <v>5.6362973087648899E-2</v>
      </c>
      <c r="Z190" s="17">
        <v>7.6828442873074707E-2</v>
      </c>
      <c r="AA190" s="17">
        <v>5.3610789745965698E-2</v>
      </c>
      <c r="AB190" s="17">
        <v>6.1892456152294897E-2</v>
      </c>
      <c r="AC190" s="17">
        <v>8.8658375980476906E-2</v>
      </c>
      <c r="AD190" s="17">
        <v>4.2061251410101502E-2</v>
      </c>
      <c r="AE190" s="17"/>
      <c r="AF190" s="17">
        <v>9.2262045803977899E-2</v>
      </c>
      <c r="AG190" s="17">
        <v>1.7385658607366E-2</v>
      </c>
      <c r="AH190" s="17">
        <v>3.9715046055497298E-2</v>
      </c>
      <c r="AI190" s="17"/>
      <c r="AJ190" s="17">
        <v>7.3907840606071001E-2</v>
      </c>
      <c r="AK190" s="17">
        <v>1.7440338723221899E-2</v>
      </c>
      <c r="AL190" s="17">
        <v>3.2883359899254103E-2</v>
      </c>
      <c r="AM190" s="17">
        <v>0.26487920010821198</v>
      </c>
      <c r="AN190" s="17">
        <v>5.6067776403570399E-2</v>
      </c>
      <c r="AO190" s="17"/>
      <c r="AP190" s="17">
        <v>5.7307112727495599E-2</v>
      </c>
      <c r="AQ190" s="17">
        <v>1.50313285091426E-2</v>
      </c>
      <c r="AR190" s="17">
        <v>2.0936120275615901E-2</v>
      </c>
      <c r="AS190" s="17"/>
      <c r="AT190" s="17">
        <v>5.8160933538388498E-2</v>
      </c>
      <c r="AU190" s="17">
        <v>6.0084154692527703E-2</v>
      </c>
      <c r="AV190" s="17">
        <v>3.6399007355623701E-2</v>
      </c>
      <c r="AW190" s="17">
        <v>1.8451674675202201E-2</v>
      </c>
      <c r="AX190" s="17">
        <v>1.5928246537330701E-2</v>
      </c>
      <c r="AY190" s="17"/>
      <c r="AZ190" s="17">
        <v>2.94675813821564E-2</v>
      </c>
      <c r="BA190" s="17">
        <v>4.0179939471959303E-2</v>
      </c>
      <c r="BB190" s="17">
        <v>6.0457868764709599E-2</v>
      </c>
      <c r="BC190" s="17">
        <v>6.4730517156356707E-2</v>
      </c>
      <c r="BD190" s="17">
        <v>5.27575622286863E-2</v>
      </c>
      <c r="BE190" s="17">
        <v>9.28297765108934E-2</v>
      </c>
      <c r="BF190" s="17"/>
      <c r="BG190" s="17">
        <v>5.6989852522034201E-2</v>
      </c>
      <c r="BH190" s="17">
        <v>4.0506615870360099E-2</v>
      </c>
      <c r="BI190" s="17" t="s">
        <v>95</v>
      </c>
      <c r="BJ190" s="17">
        <v>3.4698311209119002E-2</v>
      </c>
      <c r="BK190" s="17">
        <v>7.5804394917111995E-2</v>
      </c>
      <c r="BL190" s="17">
        <v>3.8528791549589499E-2</v>
      </c>
      <c r="BM190" s="17">
        <v>5.8319593792337199E-2</v>
      </c>
    </row>
    <row r="191" spans="2:65" x14ac:dyDescent="0.35">
      <c r="B191" t="s">
        <v>143</v>
      </c>
      <c r="C191" s="17">
        <v>2.72408380663012E-2</v>
      </c>
      <c r="D191" s="17">
        <v>1.57895136309401E-2</v>
      </c>
      <c r="E191" s="17">
        <v>3.8563448855034897E-2</v>
      </c>
      <c r="F191" s="17"/>
      <c r="G191" s="17">
        <v>3.5768361075755102E-2</v>
      </c>
      <c r="H191" s="17">
        <v>2.37125946909767E-2</v>
      </c>
      <c r="I191" s="17">
        <v>2.9176965329181001E-2</v>
      </c>
      <c r="J191" s="17">
        <v>2.7477048785323699E-2</v>
      </c>
      <c r="K191" s="17">
        <v>1.7609954108743602E-2</v>
      </c>
      <c r="L191" s="17">
        <v>2.9137594213997999E-2</v>
      </c>
      <c r="M191" s="17"/>
      <c r="N191" s="17">
        <v>1.1598953411608499E-2</v>
      </c>
      <c r="O191" s="17">
        <v>2.2039813568199399E-2</v>
      </c>
      <c r="P191" s="17">
        <v>3.3128178263834199E-2</v>
      </c>
      <c r="Q191" s="17">
        <v>4.4798133006627001E-2</v>
      </c>
      <c r="R191" s="17"/>
      <c r="S191" s="17">
        <v>2.9982538332970401E-2</v>
      </c>
      <c r="T191" s="17">
        <v>3.3221536518409298E-2</v>
      </c>
      <c r="U191" s="17">
        <v>2.9725014180597E-2</v>
      </c>
      <c r="V191" s="17">
        <v>2.5543984015750899E-2</v>
      </c>
      <c r="W191" s="17">
        <v>2.4050566269772599E-2</v>
      </c>
      <c r="X191" s="17">
        <v>4.0976904584909497E-2</v>
      </c>
      <c r="Y191" s="17">
        <v>2.6945061474414202E-2</v>
      </c>
      <c r="Z191" s="17">
        <v>2.1335026616393402E-2</v>
      </c>
      <c r="AA191" s="17">
        <v>2.52990934726799E-2</v>
      </c>
      <c r="AB191" s="17">
        <v>1.28514641154339E-2</v>
      </c>
      <c r="AC191" s="17">
        <v>2.2235407905612702E-2</v>
      </c>
      <c r="AD191" s="17">
        <v>2.0706648994308099E-2</v>
      </c>
      <c r="AE191" s="17"/>
      <c r="AF191" s="17">
        <v>2.5932446932972499E-2</v>
      </c>
      <c r="AG191" s="17">
        <v>1.6488882476797102E-2</v>
      </c>
      <c r="AH191" s="17">
        <v>4.7425133554683002E-2</v>
      </c>
      <c r="AI191" s="17"/>
      <c r="AJ191" s="17">
        <v>1.7900275154539399E-2</v>
      </c>
      <c r="AK191" s="17">
        <v>2.22646886107658E-2</v>
      </c>
      <c r="AL191" s="17">
        <v>2.06604676981594E-2</v>
      </c>
      <c r="AM191" s="17">
        <v>5.5043549468202897E-2</v>
      </c>
      <c r="AN191" s="17">
        <v>5.0600446250531103E-2</v>
      </c>
      <c r="AO191" s="17"/>
      <c r="AP191" s="17">
        <v>1.3938586147822901E-2</v>
      </c>
      <c r="AQ191" s="17">
        <v>2.32130091020415E-2</v>
      </c>
      <c r="AR191" s="17">
        <v>1.69071835799623E-2</v>
      </c>
      <c r="AS191" s="17"/>
      <c r="AT191" s="17">
        <v>4.4047842460166201E-2</v>
      </c>
      <c r="AU191" s="17">
        <v>2.9857282097430899E-2</v>
      </c>
      <c r="AV191" s="17">
        <v>1.33923772297908E-2</v>
      </c>
      <c r="AW191" s="17">
        <v>1.3374896175699501E-2</v>
      </c>
      <c r="AX191" s="17">
        <v>1.6769504871249601E-2</v>
      </c>
      <c r="AY191" s="17"/>
      <c r="AZ191" s="17">
        <v>2.6840756855183799E-2</v>
      </c>
      <c r="BA191" s="17">
        <v>2.9751867365776199E-2</v>
      </c>
      <c r="BB191" s="17">
        <v>2.46988811313055E-2</v>
      </c>
      <c r="BC191" s="17">
        <v>3.1102546471948499E-2</v>
      </c>
      <c r="BD191" s="17">
        <v>2.4150420126293499E-2</v>
      </c>
      <c r="BE191" s="17">
        <v>1.3684265377956801E-2</v>
      </c>
      <c r="BF191" s="17"/>
      <c r="BG191" s="17">
        <v>2.1586631254346799E-2</v>
      </c>
      <c r="BH191" s="17">
        <v>2.4369988743972299E-2</v>
      </c>
      <c r="BI191" s="17" t="s">
        <v>95</v>
      </c>
      <c r="BJ191" s="17">
        <v>3.8239411220505198E-2</v>
      </c>
      <c r="BK191" s="17">
        <v>4.7439289257841702E-2</v>
      </c>
      <c r="BL191" s="17">
        <v>2.87562278182566E-2</v>
      </c>
      <c r="BM191" s="17">
        <v>9.8628337869019807E-3</v>
      </c>
    </row>
    <row r="192" spans="2:65" x14ac:dyDescent="0.35">
      <c r="B192" t="s">
        <v>166</v>
      </c>
      <c r="C192" s="17">
        <v>0.68299046716206002</v>
      </c>
      <c r="D192" s="17">
        <v>0.68542841025333701</v>
      </c>
      <c r="E192" s="17">
        <v>0.67987375242192405</v>
      </c>
      <c r="F192" s="17"/>
      <c r="G192" s="17">
        <v>0.77588208304208595</v>
      </c>
      <c r="H192" s="17">
        <v>0.73784008386198097</v>
      </c>
      <c r="I192" s="17">
        <v>0.69498813763487399</v>
      </c>
      <c r="J192" s="17">
        <v>0.65502414474263704</v>
      </c>
      <c r="K192" s="17">
        <v>0.62025609993671504</v>
      </c>
      <c r="L192" s="17">
        <v>0.63176767596975203</v>
      </c>
      <c r="M192" s="17"/>
      <c r="N192" s="17">
        <v>0.75353958594259396</v>
      </c>
      <c r="O192" s="17">
        <v>0.72302159699489299</v>
      </c>
      <c r="P192" s="17">
        <v>0.63361330248343195</v>
      </c>
      <c r="Q192" s="17">
        <v>0.60734747502104403</v>
      </c>
      <c r="R192" s="17"/>
      <c r="S192" s="17">
        <v>0.71929072805977101</v>
      </c>
      <c r="T192" s="17">
        <v>0.69675568000767896</v>
      </c>
      <c r="U192" s="17">
        <v>0.67341852376529499</v>
      </c>
      <c r="V192" s="17">
        <v>0.65826654163479703</v>
      </c>
      <c r="W192" s="17">
        <v>0.67750961164024204</v>
      </c>
      <c r="X192" s="17">
        <v>0.72333260817757805</v>
      </c>
      <c r="Y192" s="17">
        <v>0.69486974070460095</v>
      </c>
      <c r="Z192" s="17">
        <v>0.66118192513453899</v>
      </c>
      <c r="AA192" s="17">
        <v>0.68974529975168797</v>
      </c>
      <c r="AB192" s="17">
        <v>0.66011106221832505</v>
      </c>
      <c r="AC192" s="17">
        <v>0.59861909082857301</v>
      </c>
      <c r="AD192" s="17">
        <v>0.62798919573543899</v>
      </c>
      <c r="AE192" s="17"/>
      <c r="AF192" s="17">
        <v>0.57297559921188301</v>
      </c>
      <c r="AG192" s="17">
        <v>0.78035100474226804</v>
      </c>
      <c r="AH192" s="17">
        <v>0.64174446900773097</v>
      </c>
      <c r="AI192" s="17"/>
      <c r="AJ192" s="17">
        <v>0.61121535498671098</v>
      </c>
      <c r="AK192" s="17">
        <v>0.78394751097852</v>
      </c>
      <c r="AL192" s="17">
        <v>0.76637752695943695</v>
      </c>
      <c r="AM192" s="17">
        <v>0.31710461945609097</v>
      </c>
      <c r="AN192" s="17">
        <v>0.595480360976263</v>
      </c>
      <c r="AO192" s="17"/>
      <c r="AP192" s="17">
        <v>0.65029522756624503</v>
      </c>
      <c r="AQ192" s="17">
        <v>0.79139711986935501</v>
      </c>
      <c r="AR192" s="17">
        <v>0.803586558022375</v>
      </c>
      <c r="AS192" s="17"/>
      <c r="AT192" s="17">
        <v>0.58884966805334804</v>
      </c>
      <c r="AU192" s="17">
        <v>0.66292687691410901</v>
      </c>
      <c r="AV192" s="17">
        <v>0.75519052259177499</v>
      </c>
      <c r="AW192" s="17">
        <v>0.77338541518433901</v>
      </c>
      <c r="AX192" s="17">
        <v>0.76605736628723797</v>
      </c>
      <c r="AY192" s="17"/>
      <c r="AZ192" s="17">
        <v>0.74508103237245504</v>
      </c>
      <c r="BA192" s="17">
        <v>0.68531620105565905</v>
      </c>
      <c r="BB192" s="17">
        <v>0.670569132142811</v>
      </c>
      <c r="BC192" s="17">
        <v>0.66356501200180795</v>
      </c>
      <c r="BD192" s="17">
        <v>0.62550435469400201</v>
      </c>
      <c r="BE192" s="17">
        <v>0.61769053997338097</v>
      </c>
      <c r="BF192" s="17"/>
      <c r="BG192" s="17">
        <v>0.65337466536628397</v>
      </c>
      <c r="BH192" s="17">
        <v>0.72022495150505605</v>
      </c>
      <c r="BI192" s="17" t="s">
        <v>95</v>
      </c>
      <c r="BJ192" s="17">
        <v>0.62552430662488701</v>
      </c>
      <c r="BK192" s="17">
        <v>0.604296129658632</v>
      </c>
      <c r="BL192" s="17">
        <v>0.74561146129971601</v>
      </c>
      <c r="BM192" s="17">
        <v>0.71438788184778601</v>
      </c>
    </row>
    <row r="193" spans="2:65" x14ac:dyDescent="0.35">
      <c r="B193" t="s">
        <v>167</v>
      </c>
      <c r="C193" s="17">
        <v>9.4701081117883099E-2</v>
      </c>
      <c r="D193" s="17">
        <v>0.12785334243771701</v>
      </c>
      <c r="E193" s="17">
        <v>6.2407796926626902E-2</v>
      </c>
      <c r="F193" s="17"/>
      <c r="G193" s="17">
        <v>5.0766742639548203E-2</v>
      </c>
      <c r="H193" s="17">
        <v>8.4239145173931898E-2</v>
      </c>
      <c r="I193" s="17">
        <v>8.9809426726524297E-2</v>
      </c>
      <c r="J193" s="17">
        <v>0.103998809446794</v>
      </c>
      <c r="K193" s="17">
        <v>0.118617161558602</v>
      </c>
      <c r="L193" s="17">
        <v>0.11275559579666999</v>
      </c>
      <c r="M193" s="17"/>
      <c r="N193" s="17">
        <v>8.2817543828763204E-2</v>
      </c>
      <c r="O193" s="17">
        <v>9.6730907117797901E-2</v>
      </c>
      <c r="P193" s="17">
        <v>0.10453287442315</v>
      </c>
      <c r="Q193" s="17">
        <v>9.6403930293635406E-2</v>
      </c>
      <c r="R193" s="17"/>
      <c r="S193" s="17">
        <v>7.7200867344374799E-2</v>
      </c>
      <c r="T193" s="17">
        <v>9.97497681799734E-2</v>
      </c>
      <c r="U193" s="17">
        <v>8.0461445902777207E-2</v>
      </c>
      <c r="V193" s="17">
        <v>8.8188702706695002E-2</v>
      </c>
      <c r="W193" s="17">
        <v>9.6756728671872502E-2</v>
      </c>
      <c r="X193" s="17">
        <v>7.9397591624706804E-2</v>
      </c>
      <c r="Y193" s="17">
        <v>0.100810209116479</v>
      </c>
      <c r="Z193" s="17">
        <v>0.103840753752827</v>
      </c>
      <c r="AA193" s="17">
        <v>8.6138972004964107E-2</v>
      </c>
      <c r="AB193" s="17">
        <v>0.115088336086693</v>
      </c>
      <c r="AC193" s="17">
        <v>0.13865659892599899</v>
      </c>
      <c r="AD193" s="17">
        <v>0.121181488055567</v>
      </c>
      <c r="AE193" s="17"/>
      <c r="AF193" s="17">
        <v>0.16261903588030899</v>
      </c>
      <c r="AG193" s="17">
        <v>4.6483100000678401E-2</v>
      </c>
      <c r="AH193" s="17">
        <v>7.6813311096791501E-2</v>
      </c>
      <c r="AI193" s="17"/>
      <c r="AJ193" s="17">
        <v>0.14414495515584599</v>
      </c>
      <c r="AK193" s="17">
        <v>4.6164049153429101E-2</v>
      </c>
      <c r="AL193" s="17">
        <v>6.8836510762633696E-2</v>
      </c>
      <c r="AM193" s="17">
        <v>0.32002043557117998</v>
      </c>
      <c r="AN193" s="17">
        <v>9.4679755873337601E-2</v>
      </c>
      <c r="AO193" s="17"/>
      <c r="AP193" s="17">
        <v>0.10957088243655499</v>
      </c>
      <c r="AQ193" s="17">
        <v>4.2162644243342297E-2</v>
      </c>
      <c r="AR193" s="17">
        <v>4.34864203150577E-2</v>
      </c>
      <c r="AS193" s="17"/>
      <c r="AT193" s="17">
        <v>0.108153212746987</v>
      </c>
      <c r="AU193" s="17">
        <v>0.10916639164515</v>
      </c>
      <c r="AV193" s="17">
        <v>7.7648222707020098E-2</v>
      </c>
      <c r="AW193" s="17">
        <v>5.9830191056610402E-2</v>
      </c>
      <c r="AX193" s="17">
        <v>7.8830763177183696E-2</v>
      </c>
      <c r="AY193" s="17"/>
      <c r="AZ193" s="17">
        <v>6.42643874285065E-2</v>
      </c>
      <c r="BA193" s="17">
        <v>9.8396465845553296E-2</v>
      </c>
      <c r="BB193" s="17">
        <v>9.3503911105578597E-2</v>
      </c>
      <c r="BC193" s="17">
        <v>0.105387420509927</v>
      </c>
      <c r="BD193" s="17">
        <v>0.107487013031203</v>
      </c>
      <c r="BE193" s="17">
        <v>0.14564528691159601</v>
      </c>
      <c r="BF193" s="17"/>
      <c r="BG193" s="17">
        <v>0.106776111107345</v>
      </c>
      <c r="BH193" s="17">
        <v>8.2970413358950598E-2</v>
      </c>
      <c r="BI193" s="17" t="s">
        <v>95</v>
      </c>
      <c r="BJ193" s="17">
        <v>8.2149622391006705E-2</v>
      </c>
      <c r="BK193" s="17">
        <v>0.117786069485325</v>
      </c>
      <c r="BL193" s="17">
        <v>7.9616378143115604E-2</v>
      </c>
      <c r="BM193" s="17">
        <v>0.111681101874959</v>
      </c>
    </row>
    <row r="194" spans="2:65" x14ac:dyDescent="0.35">
      <c r="B194" t="s">
        <v>168</v>
      </c>
      <c r="C194" s="17">
        <v>0.58828938604417702</v>
      </c>
      <c r="D194" s="17">
        <v>0.55757506781562005</v>
      </c>
      <c r="E194" s="17">
        <v>0.61746595549529704</v>
      </c>
      <c r="F194" s="17"/>
      <c r="G194" s="17">
        <v>0.725115340402538</v>
      </c>
      <c r="H194" s="17">
        <v>0.65360093868804903</v>
      </c>
      <c r="I194" s="17">
        <v>0.60517871090834896</v>
      </c>
      <c r="J194" s="17">
        <v>0.55102533529584297</v>
      </c>
      <c r="K194" s="17">
        <v>0.50163893837811302</v>
      </c>
      <c r="L194" s="17">
        <v>0.51901208017308198</v>
      </c>
      <c r="M194" s="17"/>
      <c r="N194" s="17">
        <v>0.67072204211383102</v>
      </c>
      <c r="O194" s="17">
        <v>0.62629068987709502</v>
      </c>
      <c r="P194" s="17">
        <v>0.52908042806028199</v>
      </c>
      <c r="Q194" s="17">
        <v>0.51094354472740899</v>
      </c>
      <c r="R194" s="17"/>
      <c r="S194" s="17">
        <v>0.64208986071539698</v>
      </c>
      <c r="T194" s="17">
        <v>0.59700591182770602</v>
      </c>
      <c r="U194" s="17">
        <v>0.59295707786251795</v>
      </c>
      <c r="V194" s="17">
        <v>0.57007783892810204</v>
      </c>
      <c r="W194" s="17">
        <v>0.58075288296837002</v>
      </c>
      <c r="X194" s="17">
        <v>0.643935016552871</v>
      </c>
      <c r="Y194" s="17">
        <v>0.59405953158812197</v>
      </c>
      <c r="Z194" s="17">
        <v>0.55734117138171202</v>
      </c>
      <c r="AA194" s="17">
        <v>0.60360632774672296</v>
      </c>
      <c r="AB194" s="17">
        <v>0.54502272613163205</v>
      </c>
      <c r="AC194" s="17">
        <v>0.45996249190257399</v>
      </c>
      <c r="AD194" s="17">
        <v>0.50680770767987204</v>
      </c>
      <c r="AE194" s="17"/>
      <c r="AF194" s="17">
        <v>0.410356563331573</v>
      </c>
      <c r="AG194" s="17">
        <v>0.73386790474158903</v>
      </c>
      <c r="AH194" s="17">
        <v>0.56493115791093995</v>
      </c>
      <c r="AI194" s="17"/>
      <c r="AJ194" s="17">
        <v>0.46707039983086501</v>
      </c>
      <c r="AK194" s="17">
        <v>0.73778346182509102</v>
      </c>
      <c r="AL194" s="17">
        <v>0.69754101619680298</v>
      </c>
      <c r="AM194" s="17">
        <v>-2.9158161150887301E-3</v>
      </c>
      <c r="AN194" s="17">
        <v>0.50080060510292501</v>
      </c>
      <c r="AO194" s="17"/>
      <c r="AP194" s="17">
        <v>0.54072434512969103</v>
      </c>
      <c r="AQ194" s="17">
        <v>0.74923447562601198</v>
      </c>
      <c r="AR194" s="17">
        <v>0.76010013770731699</v>
      </c>
      <c r="AS194" s="17"/>
      <c r="AT194" s="17">
        <v>0.48069645530636101</v>
      </c>
      <c r="AU194" s="17">
        <v>0.55376048526895905</v>
      </c>
      <c r="AV194" s="17">
        <v>0.67754229988475501</v>
      </c>
      <c r="AW194" s="17">
        <v>0.71355522412772798</v>
      </c>
      <c r="AX194" s="17">
        <v>0.68722660311005401</v>
      </c>
      <c r="AY194" s="17"/>
      <c r="AZ194" s="17">
        <v>0.680816644943948</v>
      </c>
      <c r="BA194" s="17">
        <v>0.58691973521010499</v>
      </c>
      <c r="BB194" s="17">
        <v>0.57706522103723201</v>
      </c>
      <c r="BC194" s="17">
        <v>0.55817759149188095</v>
      </c>
      <c r="BD194" s="17">
        <v>0.5180173416628</v>
      </c>
      <c r="BE194" s="17">
        <v>0.47204525306178602</v>
      </c>
      <c r="BF194" s="17"/>
      <c r="BG194" s="17">
        <v>0.546598554258939</v>
      </c>
      <c r="BH194" s="17">
        <v>0.637254538146106</v>
      </c>
      <c r="BI194" s="17" t="s">
        <v>95</v>
      </c>
      <c r="BJ194" s="17">
        <v>0.54337468423388002</v>
      </c>
      <c r="BK194" s="17">
        <v>0.486510060173307</v>
      </c>
      <c r="BL194" s="17">
        <v>0.66599508315660105</v>
      </c>
      <c r="BM194" s="17">
        <v>0.60270677997282696</v>
      </c>
    </row>
    <row r="195" spans="2:65"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row>
    <row r="196" spans="2:65" x14ac:dyDescent="0.35">
      <c r="B196" s="6" t="s">
        <v>174</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row>
    <row r="197" spans="2:65" x14ac:dyDescent="0.35">
      <c r="B197" s="26" t="s">
        <v>97</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row>
    <row r="198" spans="2:65" x14ac:dyDescent="0.35">
      <c r="B198" t="s">
        <v>170</v>
      </c>
      <c r="C198" s="17">
        <v>5.5785067184656603E-2</v>
      </c>
      <c r="D198" s="17">
        <v>7.8217877169675598E-2</v>
      </c>
      <c r="E198" s="17">
        <v>3.4196739733096698E-2</v>
      </c>
      <c r="F198" s="17"/>
      <c r="G198" s="17">
        <v>0.10889473357919099</v>
      </c>
      <c r="H198" s="17">
        <v>9.5419447347052197E-2</v>
      </c>
      <c r="I198" s="17">
        <v>7.3362277017897298E-2</v>
      </c>
      <c r="J198" s="17">
        <v>3.4497005343778302E-2</v>
      </c>
      <c r="K198" s="17">
        <v>1.6999899577304401E-2</v>
      </c>
      <c r="L198" s="17">
        <v>1.7303524607977801E-2</v>
      </c>
      <c r="M198" s="17"/>
      <c r="N198" s="17">
        <v>7.4283763235020603E-2</v>
      </c>
      <c r="O198" s="17">
        <v>3.9381071527594E-2</v>
      </c>
      <c r="P198" s="17">
        <v>6.21780089233318E-2</v>
      </c>
      <c r="Q198" s="17">
        <v>4.6145261754941297E-2</v>
      </c>
      <c r="R198" s="17"/>
      <c r="S198" s="17">
        <v>0.103339605445866</v>
      </c>
      <c r="T198" s="17">
        <v>5.0489036454460401E-2</v>
      </c>
      <c r="U198" s="17">
        <v>2.22010734767513E-2</v>
      </c>
      <c r="V198" s="17">
        <v>4.19921672289916E-2</v>
      </c>
      <c r="W198" s="17">
        <v>7.0931577548994401E-2</v>
      </c>
      <c r="X198" s="17">
        <v>4.3308480280326002E-2</v>
      </c>
      <c r="Y198" s="17">
        <v>4.7166678344666403E-2</v>
      </c>
      <c r="Z198" s="17">
        <v>7.0189153641343496E-2</v>
      </c>
      <c r="AA198" s="17">
        <v>4.9300328608485898E-2</v>
      </c>
      <c r="AB198" s="17">
        <v>4.6856561226452501E-2</v>
      </c>
      <c r="AC198" s="17">
        <v>5.3420257083930098E-2</v>
      </c>
      <c r="AD198" s="17">
        <v>4.8105271481709802E-2</v>
      </c>
      <c r="AE198" s="17"/>
      <c r="AF198" s="17">
        <v>4.2703577029530003E-2</v>
      </c>
      <c r="AG198" s="17">
        <v>6.2589183729269096E-2</v>
      </c>
      <c r="AH198" s="17">
        <v>6.5750461713181593E-2</v>
      </c>
      <c r="AI198" s="17"/>
      <c r="AJ198" s="17">
        <v>5.3600698876712101E-2</v>
      </c>
      <c r="AK198" s="17">
        <v>7.3827900445946795E-2</v>
      </c>
      <c r="AL198" s="17">
        <v>3.5054136178328997E-2</v>
      </c>
      <c r="AM198" s="17">
        <v>3.4970809730304399E-2</v>
      </c>
      <c r="AN198" s="17">
        <v>4.1642063839202499E-2</v>
      </c>
      <c r="AO198" s="17"/>
      <c r="AP198" s="17">
        <v>8.5038296872966102E-2</v>
      </c>
      <c r="AQ198" s="17">
        <v>6.4812115675370097E-2</v>
      </c>
      <c r="AR198" s="17">
        <v>5.1710223816518699E-2</v>
      </c>
      <c r="AS198" s="17"/>
      <c r="AT198" s="17">
        <v>2.3960822466559301E-2</v>
      </c>
      <c r="AU198" s="17">
        <v>3.3510331334983399E-2</v>
      </c>
      <c r="AV198" s="17">
        <v>7.2666553450354304E-2</v>
      </c>
      <c r="AW198" s="17">
        <v>0.108011924602627</v>
      </c>
      <c r="AX198" s="17">
        <v>0.15379899483110401</v>
      </c>
      <c r="AY198" s="17"/>
      <c r="AZ198" s="17">
        <v>0.12417359937432799</v>
      </c>
      <c r="BA198" s="17">
        <v>3.3813400250012102E-2</v>
      </c>
      <c r="BB198" s="17">
        <v>5.4414801160656397E-2</v>
      </c>
      <c r="BC198" s="17">
        <v>4.1957999043384202E-2</v>
      </c>
      <c r="BD198" s="17">
        <v>1.4656636656635601E-2</v>
      </c>
      <c r="BE198" s="17">
        <v>2.3048834292505399E-2</v>
      </c>
      <c r="BF198" s="17"/>
      <c r="BG198" s="17">
        <v>4.4394155380339903E-2</v>
      </c>
      <c r="BH198" s="17">
        <v>4.9062132049743003E-2</v>
      </c>
      <c r="BI198" s="17" t="s">
        <v>95</v>
      </c>
      <c r="BJ198" s="17">
        <v>8.7288989409678594E-2</v>
      </c>
      <c r="BK198" s="17">
        <v>4.2375383665110698E-2</v>
      </c>
      <c r="BL198" s="17">
        <v>8.4700324608067701E-2</v>
      </c>
      <c r="BM198" s="17">
        <v>3.0467133039880499E-2</v>
      </c>
    </row>
    <row r="199" spans="2:65" x14ac:dyDescent="0.35">
      <c r="B199" t="s">
        <v>171</v>
      </c>
      <c r="C199" s="17">
        <v>0.26224585451080901</v>
      </c>
      <c r="D199" s="17">
        <v>0.25310096143405197</v>
      </c>
      <c r="E199" s="17">
        <v>0.27205505550891501</v>
      </c>
      <c r="F199" s="17"/>
      <c r="G199" s="17">
        <v>0.32361449439816498</v>
      </c>
      <c r="H199" s="17">
        <v>0.325287042110049</v>
      </c>
      <c r="I199" s="17">
        <v>0.27072835844472598</v>
      </c>
      <c r="J199" s="17">
        <v>0.23564727168249899</v>
      </c>
      <c r="K199" s="17">
        <v>0.21443548447539401</v>
      </c>
      <c r="L199" s="17">
        <v>0.217026864463917</v>
      </c>
      <c r="M199" s="17"/>
      <c r="N199" s="17">
        <v>0.28578148413079102</v>
      </c>
      <c r="O199" s="17">
        <v>0.248879899189037</v>
      </c>
      <c r="P199" s="17">
        <v>0.26580493022713603</v>
      </c>
      <c r="Q199" s="17">
        <v>0.245409670225083</v>
      </c>
      <c r="R199" s="17"/>
      <c r="S199" s="17">
        <v>0.296221031246797</v>
      </c>
      <c r="T199" s="17">
        <v>0.257527382875685</v>
      </c>
      <c r="U199" s="17">
        <v>0.30020728768965099</v>
      </c>
      <c r="V199" s="17">
        <v>0.262731728560327</v>
      </c>
      <c r="W199" s="17">
        <v>0.22889906064965701</v>
      </c>
      <c r="X199" s="17">
        <v>0.294972334263013</v>
      </c>
      <c r="Y199" s="17">
        <v>0.24745402392263499</v>
      </c>
      <c r="Z199" s="17">
        <v>0.20332859646762999</v>
      </c>
      <c r="AA199" s="17">
        <v>0.28525091195461799</v>
      </c>
      <c r="AB199" s="17">
        <v>0.22026497526005601</v>
      </c>
      <c r="AC199" s="17">
        <v>0.22874553592243899</v>
      </c>
      <c r="AD199" s="17">
        <v>0.21731235639847299</v>
      </c>
      <c r="AE199" s="17"/>
      <c r="AF199" s="17">
        <v>0.24859300970101</v>
      </c>
      <c r="AG199" s="17">
        <v>0.26758066363451599</v>
      </c>
      <c r="AH199" s="17">
        <v>0.27543952792252702</v>
      </c>
      <c r="AI199" s="17"/>
      <c r="AJ199" s="17">
        <v>0.27422715190560298</v>
      </c>
      <c r="AK199" s="17">
        <v>0.309443505913165</v>
      </c>
      <c r="AL199" s="17">
        <v>0.17713789067383001</v>
      </c>
      <c r="AM199" s="17">
        <v>0.16575188864593901</v>
      </c>
      <c r="AN199" s="17">
        <v>0.22819062282913699</v>
      </c>
      <c r="AO199" s="17"/>
      <c r="AP199" s="17">
        <v>0.34128014516319299</v>
      </c>
      <c r="AQ199" s="17">
        <v>0.30885315445204398</v>
      </c>
      <c r="AR199" s="17">
        <v>0.21931620587779299</v>
      </c>
      <c r="AS199" s="17"/>
      <c r="AT199" s="17">
        <v>0.23316056218211101</v>
      </c>
      <c r="AU199" s="17">
        <v>0.23410207707692299</v>
      </c>
      <c r="AV199" s="17">
        <v>0.280902841532576</v>
      </c>
      <c r="AW199" s="17">
        <v>0.318947174103901</v>
      </c>
      <c r="AX199" s="17">
        <v>0.298984915670167</v>
      </c>
      <c r="AY199" s="17"/>
      <c r="AZ199" s="17">
        <v>0.31537359038770901</v>
      </c>
      <c r="BA199" s="17">
        <v>0.26056600805755697</v>
      </c>
      <c r="BB199" s="17">
        <v>0.27567905541875598</v>
      </c>
      <c r="BC199" s="17">
        <v>0.232731074135994</v>
      </c>
      <c r="BD199" s="17">
        <v>0.20233665726050801</v>
      </c>
      <c r="BE199" s="17">
        <v>0.24221431064610399</v>
      </c>
      <c r="BF199" s="17"/>
      <c r="BG199" s="17">
        <v>0.226377591073541</v>
      </c>
      <c r="BH199" s="17">
        <v>0.29911120425559801</v>
      </c>
      <c r="BI199" s="17" t="s">
        <v>95</v>
      </c>
      <c r="BJ199" s="17">
        <v>0.28797532695570599</v>
      </c>
      <c r="BK199" s="17">
        <v>0.25380601314593598</v>
      </c>
      <c r="BL199" s="17">
        <v>0.28223500350707498</v>
      </c>
      <c r="BM199" s="17">
        <v>0.27136609686846502</v>
      </c>
    </row>
    <row r="200" spans="2:65" x14ac:dyDescent="0.35">
      <c r="B200" t="s">
        <v>172</v>
      </c>
      <c r="C200" s="17">
        <v>0.40120484409625001</v>
      </c>
      <c r="D200" s="17">
        <v>0.38418437367763603</v>
      </c>
      <c r="E200" s="17">
        <v>0.41744747126133402</v>
      </c>
      <c r="F200" s="17"/>
      <c r="G200" s="17">
        <v>0.380107597678772</v>
      </c>
      <c r="H200" s="17">
        <v>0.33494235649987902</v>
      </c>
      <c r="I200" s="17">
        <v>0.37687243682162602</v>
      </c>
      <c r="J200" s="17">
        <v>0.416889009032056</v>
      </c>
      <c r="K200" s="17">
        <v>0.41947802866523698</v>
      </c>
      <c r="L200" s="17">
        <v>0.46388892474203097</v>
      </c>
      <c r="M200" s="17"/>
      <c r="N200" s="17">
        <v>0.41547656712470299</v>
      </c>
      <c r="O200" s="17">
        <v>0.42542021856669299</v>
      </c>
      <c r="P200" s="17">
        <v>0.37833346199746498</v>
      </c>
      <c r="Q200" s="17">
        <v>0.38138404008147903</v>
      </c>
      <c r="R200" s="17"/>
      <c r="S200" s="17">
        <v>0.34559722824838701</v>
      </c>
      <c r="T200" s="17">
        <v>0.42336276108748699</v>
      </c>
      <c r="U200" s="17">
        <v>0.43920818583196702</v>
      </c>
      <c r="V200" s="17">
        <v>0.43225542154783703</v>
      </c>
      <c r="W200" s="17">
        <v>0.41495750486134397</v>
      </c>
      <c r="X200" s="17">
        <v>0.39163522338766299</v>
      </c>
      <c r="Y200" s="17">
        <v>0.370382508619434</v>
      </c>
      <c r="Z200" s="17">
        <v>0.41368014684016202</v>
      </c>
      <c r="AA200" s="17">
        <v>0.37343490486507902</v>
      </c>
      <c r="AB200" s="17">
        <v>0.42416232656610298</v>
      </c>
      <c r="AC200" s="17">
        <v>0.418337747603792</v>
      </c>
      <c r="AD200" s="17">
        <v>0.43647900311813598</v>
      </c>
      <c r="AE200" s="17"/>
      <c r="AF200" s="17">
        <v>0.38162506265078799</v>
      </c>
      <c r="AG200" s="17">
        <v>0.42437197340682598</v>
      </c>
      <c r="AH200" s="17">
        <v>0.37985859988840898</v>
      </c>
      <c r="AI200" s="17"/>
      <c r="AJ200" s="17">
        <v>0.404635152050695</v>
      </c>
      <c r="AK200" s="17">
        <v>0.37270246427933701</v>
      </c>
      <c r="AL200" s="17">
        <v>0.53301455992110702</v>
      </c>
      <c r="AM200" s="17">
        <v>0.264995338077326</v>
      </c>
      <c r="AN200" s="17">
        <v>0.39537432483240198</v>
      </c>
      <c r="AO200" s="17"/>
      <c r="AP200" s="17">
        <v>0.36772996251204798</v>
      </c>
      <c r="AQ200" s="17">
        <v>0.39030011381231999</v>
      </c>
      <c r="AR200" s="17">
        <v>0.49271691305398602</v>
      </c>
      <c r="AS200" s="17"/>
      <c r="AT200" s="17">
        <v>0.41073661839662801</v>
      </c>
      <c r="AU200" s="17">
        <v>0.43657929135120099</v>
      </c>
      <c r="AV200" s="17">
        <v>0.39844879239808201</v>
      </c>
      <c r="AW200" s="17">
        <v>0.37506409087061798</v>
      </c>
      <c r="AX200" s="17">
        <v>0.28365881675904397</v>
      </c>
      <c r="AY200" s="17"/>
      <c r="AZ200" s="17">
        <v>0.321560316381929</v>
      </c>
      <c r="BA200" s="17">
        <v>0.42634832400468697</v>
      </c>
      <c r="BB200" s="17">
        <v>0.39414106543942801</v>
      </c>
      <c r="BC200" s="17">
        <v>0.41943706573240702</v>
      </c>
      <c r="BD200" s="17">
        <v>0.46356841606292098</v>
      </c>
      <c r="BE200" s="17">
        <v>0.42152845747610201</v>
      </c>
      <c r="BF200" s="17"/>
      <c r="BG200" s="17">
        <v>0.43637925566774399</v>
      </c>
      <c r="BH200" s="17">
        <v>0.39158628610365698</v>
      </c>
      <c r="BI200" s="17" t="s">
        <v>95</v>
      </c>
      <c r="BJ200" s="17">
        <v>0.32206635587726401</v>
      </c>
      <c r="BK200" s="17">
        <v>0.39481163306641098</v>
      </c>
      <c r="BL200" s="17">
        <v>0.375562275086603</v>
      </c>
      <c r="BM200" s="17">
        <v>0.40975699977992203</v>
      </c>
    </row>
    <row r="201" spans="2:65" x14ac:dyDescent="0.35">
      <c r="B201" t="s">
        <v>173</v>
      </c>
      <c r="C201" s="17">
        <v>0.20848167130787701</v>
      </c>
      <c r="D201" s="17">
        <v>0.23389240257843699</v>
      </c>
      <c r="E201" s="17">
        <v>0.18288830028800299</v>
      </c>
      <c r="F201" s="17"/>
      <c r="G201" s="17">
        <v>0.141525057282789</v>
      </c>
      <c r="H201" s="17">
        <v>0.18244302414060301</v>
      </c>
      <c r="I201" s="17">
        <v>0.19029877318201999</v>
      </c>
      <c r="J201" s="17">
        <v>0.22934706697539001</v>
      </c>
      <c r="K201" s="17">
        <v>0.27094528633832099</v>
      </c>
      <c r="L201" s="17">
        <v>0.230066638201743</v>
      </c>
      <c r="M201" s="17"/>
      <c r="N201" s="17">
        <v>0.18401289848402999</v>
      </c>
      <c r="O201" s="17">
        <v>0.22127297490176301</v>
      </c>
      <c r="P201" s="17">
        <v>0.215650946454987</v>
      </c>
      <c r="Q201" s="17">
        <v>0.216771568674894</v>
      </c>
      <c r="R201" s="17"/>
      <c r="S201" s="17">
        <v>0.17065944795281199</v>
      </c>
      <c r="T201" s="17">
        <v>0.201967885384714</v>
      </c>
      <c r="U201" s="17">
        <v>0.181485246331233</v>
      </c>
      <c r="V201" s="17">
        <v>0.19305421299453199</v>
      </c>
      <c r="W201" s="17">
        <v>0.206991563782981</v>
      </c>
      <c r="X201" s="17">
        <v>0.17563625549895401</v>
      </c>
      <c r="Y201" s="17">
        <v>0.26129799635179801</v>
      </c>
      <c r="Z201" s="17">
        <v>0.24100507535054499</v>
      </c>
      <c r="AA201" s="17">
        <v>0.21843776381612201</v>
      </c>
      <c r="AB201" s="17">
        <v>0.25967478324757598</v>
      </c>
      <c r="AC201" s="17">
        <v>0.226128864829895</v>
      </c>
      <c r="AD201" s="17">
        <v>0.229106132678983</v>
      </c>
      <c r="AE201" s="17"/>
      <c r="AF201" s="17">
        <v>0.24855829699003901</v>
      </c>
      <c r="AG201" s="17">
        <v>0.18820449227529901</v>
      </c>
      <c r="AH201" s="17">
        <v>0.17503238033805299</v>
      </c>
      <c r="AI201" s="17"/>
      <c r="AJ201" s="17">
        <v>0.20508694358982599</v>
      </c>
      <c r="AK201" s="17">
        <v>0.18242807593158</v>
      </c>
      <c r="AL201" s="17">
        <v>0.21069324345467499</v>
      </c>
      <c r="AM201" s="17">
        <v>0.46675307664239102</v>
      </c>
      <c r="AN201" s="17">
        <v>0.202651763863092</v>
      </c>
      <c r="AO201" s="17"/>
      <c r="AP201" s="17">
        <v>0.145022283440704</v>
      </c>
      <c r="AQ201" s="17">
        <v>0.18110034375203199</v>
      </c>
      <c r="AR201" s="17">
        <v>0.19030151991769301</v>
      </c>
      <c r="AS201" s="17"/>
      <c r="AT201" s="17">
        <v>0.23248816907506201</v>
      </c>
      <c r="AU201" s="17">
        <v>0.215150062863076</v>
      </c>
      <c r="AV201" s="17">
        <v>0.20015112197700299</v>
      </c>
      <c r="AW201" s="17">
        <v>0.17210137559684699</v>
      </c>
      <c r="AX201" s="17">
        <v>0.17472492588148</v>
      </c>
      <c r="AY201" s="17"/>
      <c r="AZ201" s="17">
        <v>0.174467892079466</v>
      </c>
      <c r="BA201" s="17">
        <v>0.201643855873924</v>
      </c>
      <c r="BB201" s="17">
        <v>0.183737380117211</v>
      </c>
      <c r="BC201" s="17">
        <v>0.240228671174986</v>
      </c>
      <c r="BD201" s="17">
        <v>0.24100545707507301</v>
      </c>
      <c r="BE201" s="17">
        <v>0.27271265873697098</v>
      </c>
      <c r="BF201" s="17"/>
      <c r="BG201" s="17">
        <v>0.22197092974893101</v>
      </c>
      <c r="BH201" s="17">
        <v>0.19691565549131099</v>
      </c>
      <c r="BI201" s="17" t="s">
        <v>95</v>
      </c>
      <c r="BJ201" s="17">
        <v>0.188623727661062</v>
      </c>
      <c r="BK201" s="17">
        <v>0.207117739705169</v>
      </c>
      <c r="BL201" s="17">
        <v>0.19455944014978499</v>
      </c>
      <c r="BM201" s="17">
        <v>0.26432065037337998</v>
      </c>
    </row>
    <row r="202" spans="2:65" x14ac:dyDescent="0.35">
      <c r="B202" t="s">
        <v>114</v>
      </c>
      <c r="C202" s="17">
        <v>7.2282562900407493E-2</v>
      </c>
      <c r="D202" s="17">
        <v>5.0604385140199097E-2</v>
      </c>
      <c r="E202" s="17">
        <v>9.3412433208651002E-2</v>
      </c>
      <c r="F202" s="17"/>
      <c r="G202" s="17">
        <v>4.5858117061082303E-2</v>
      </c>
      <c r="H202" s="17">
        <v>6.1908129902416301E-2</v>
      </c>
      <c r="I202" s="17">
        <v>8.8738154533731198E-2</v>
      </c>
      <c r="J202" s="17">
        <v>8.3619646966276898E-2</v>
      </c>
      <c r="K202" s="17">
        <v>7.8141300943744399E-2</v>
      </c>
      <c r="L202" s="17">
        <v>7.17140479843313E-2</v>
      </c>
      <c r="M202" s="17"/>
      <c r="N202" s="17">
        <v>4.0445287025455801E-2</v>
      </c>
      <c r="O202" s="17">
        <v>6.5045835814912495E-2</v>
      </c>
      <c r="P202" s="17">
        <v>7.8032652397081098E-2</v>
      </c>
      <c r="Q202" s="17">
        <v>0.11028945926360401</v>
      </c>
      <c r="R202" s="17"/>
      <c r="S202" s="17">
        <v>8.4182687106138299E-2</v>
      </c>
      <c r="T202" s="17">
        <v>6.6652934197653196E-2</v>
      </c>
      <c r="U202" s="17">
        <v>5.6898206670397099E-2</v>
      </c>
      <c r="V202" s="17">
        <v>6.99664696683127E-2</v>
      </c>
      <c r="W202" s="17">
        <v>7.8220293157024195E-2</v>
      </c>
      <c r="X202" s="17">
        <v>9.4447706570043602E-2</v>
      </c>
      <c r="Y202" s="17">
        <v>7.3698792761466597E-2</v>
      </c>
      <c r="Z202" s="17">
        <v>7.1797027700319996E-2</v>
      </c>
      <c r="AA202" s="17">
        <v>7.3576090755695295E-2</v>
      </c>
      <c r="AB202" s="17">
        <v>4.9041353699812301E-2</v>
      </c>
      <c r="AC202" s="17">
        <v>7.3367594559943697E-2</v>
      </c>
      <c r="AD202" s="17">
        <v>6.8997236322698594E-2</v>
      </c>
      <c r="AE202" s="17"/>
      <c r="AF202" s="17">
        <v>7.8520053628632999E-2</v>
      </c>
      <c r="AG202" s="17">
        <v>5.72536869540907E-2</v>
      </c>
      <c r="AH202" s="17">
        <v>0.10391903013782899</v>
      </c>
      <c r="AI202" s="17"/>
      <c r="AJ202" s="17">
        <v>6.24500535771631E-2</v>
      </c>
      <c r="AK202" s="17">
        <v>6.1598053429970698E-2</v>
      </c>
      <c r="AL202" s="17">
        <v>4.4100169772058703E-2</v>
      </c>
      <c r="AM202" s="17">
        <v>6.7528886904039506E-2</v>
      </c>
      <c r="AN202" s="17">
        <v>0.13214122463616701</v>
      </c>
      <c r="AO202" s="17"/>
      <c r="AP202" s="17">
        <v>6.0929312011088498E-2</v>
      </c>
      <c r="AQ202" s="17">
        <v>5.4934272308234201E-2</v>
      </c>
      <c r="AR202" s="17">
        <v>4.59551373340083E-2</v>
      </c>
      <c r="AS202" s="17"/>
      <c r="AT202" s="17">
        <v>9.9653827879639695E-2</v>
      </c>
      <c r="AU202" s="17">
        <v>8.0658237373816194E-2</v>
      </c>
      <c r="AV202" s="17">
        <v>4.7830690641985002E-2</v>
      </c>
      <c r="AW202" s="17">
        <v>2.58754348260068E-2</v>
      </c>
      <c r="AX202" s="17">
        <v>8.8832346858204597E-2</v>
      </c>
      <c r="AY202" s="17"/>
      <c r="AZ202" s="17">
        <v>6.4424601776568294E-2</v>
      </c>
      <c r="BA202" s="17">
        <v>7.7628411813820006E-2</v>
      </c>
      <c r="BB202" s="17">
        <v>9.2027697863949307E-2</v>
      </c>
      <c r="BC202" s="17">
        <v>6.5645189913228194E-2</v>
      </c>
      <c r="BD202" s="17">
        <v>7.8432832944861294E-2</v>
      </c>
      <c r="BE202" s="17">
        <v>4.0495738848317302E-2</v>
      </c>
      <c r="BF202" s="17"/>
      <c r="BG202" s="17">
        <v>7.0878068129444097E-2</v>
      </c>
      <c r="BH202" s="17">
        <v>6.3324722099690103E-2</v>
      </c>
      <c r="BI202" s="17" t="s">
        <v>95</v>
      </c>
      <c r="BJ202" s="17">
        <v>0.11404560009629</v>
      </c>
      <c r="BK202" s="17">
        <v>0.10188923041737399</v>
      </c>
      <c r="BL202" s="17">
        <v>6.2942956648470494E-2</v>
      </c>
      <c r="BM202" s="17">
        <v>2.40891199383526E-2</v>
      </c>
    </row>
    <row r="203" spans="2:65" x14ac:dyDescent="0.35">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row>
    <row r="204" spans="2:65" x14ac:dyDescent="0.35">
      <c r="B204" s="6" t="s">
        <v>184</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row>
    <row r="205" spans="2:65" x14ac:dyDescent="0.35">
      <c r="B205" s="26" t="s">
        <v>185</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row>
    <row r="206" spans="2:65" x14ac:dyDescent="0.35">
      <c r="B206" t="s">
        <v>175</v>
      </c>
      <c r="C206" s="17">
        <v>2.37761471066146E-2</v>
      </c>
      <c r="D206" s="17">
        <v>1.77310521539609E-2</v>
      </c>
      <c r="E206" s="17">
        <v>3.0026688217853498E-2</v>
      </c>
      <c r="F206" s="17"/>
      <c r="G206" s="17">
        <v>4.1110632839574397E-2</v>
      </c>
      <c r="H206" s="17">
        <v>3.6238498888029297E-2</v>
      </c>
      <c r="I206" s="17">
        <v>1.2556125863266101E-2</v>
      </c>
      <c r="J206" s="17">
        <v>1.4651135542539899E-2</v>
      </c>
      <c r="K206" s="17">
        <v>2.2365175363821599E-2</v>
      </c>
      <c r="L206" s="17">
        <v>2.2887178651835299E-2</v>
      </c>
      <c r="M206" s="17"/>
      <c r="N206" s="17">
        <v>2.9092240451368101E-2</v>
      </c>
      <c r="O206" s="17">
        <v>1.8903371967986599E-2</v>
      </c>
      <c r="P206" s="17">
        <v>2.5200837580690499E-2</v>
      </c>
      <c r="Q206" s="17">
        <v>2.2559154387732101E-2</v>
      </c>
      <c r="R206" s="17"/>
      <c r="S206" s="17">
        <v>2.51943734800643E-2</v>
      </c>
      <c r="T206" s="17">
        <v>2.38329192981886E-2</v>
      </c>
      <c r="U206" s="17">
        <v>3.3367315515856803E-2</v>
      </c>
      <c r="V206" s="17">
        <v>5.4279508598292801E-2</v>
      </c>
      <c r="W206" s="17">
        <v>1.9371429039996599E-2</v>
      </c>
      <c r="X206" s="17">
        <v>1.5805342714545399E-2</v>
      </c>
      <c r="Y206" s="17">
        <v>2.70801878465372E-2</v>
      </c>
      <c r="Z206" s="17">
        <v>2.99167171028311E-2</v>
      </c>
      <c r="AA206" s="17">
        <v>1.6635487263433099E-2</v>
      </c>
      <c r="AB206" s="17">
        <v>9.6842047228974295E-3</v>
      </c>
      <c r="AC206" s="17">
        <v>7.4400876907747904E-3</v>
      </c>
      <c r="AD206" s="17">
        <v>1.5466197973799899E-2</v>
      </c>
      <c r="AE206" s="17"/>
      <c r="AF206" s="17">
        <v>1.8546283215326701E-2</v>
      </c>
      <c r="AG206" s="17">
        <v>2.0392187250638599E-2</v>
      </c>
      <c r="AH206" s="17">
        <v>3.6655731948728697E-2</v>
      </c>
      <c r="AI206" s="17"/>
      <c r="AJ206" s="17">
        <v>2.2827526574251699E-2</v>
      </c>
      <c r="AK206" s="17">
        <v>2.7203186787323801E-2</v>
      </c>
      <c r="AL206" s="17">
        <v>1.8127410837942001E-2</v>
      </c>
      <c r="AM206" s="17">
        <v>0</v>
      </c>
      <c r="AN206" s="17">
        <v>3.0423539208172801E-2</v>
      </c>
      <c r="AO206" s="17"/>
      <c r="AP206" s="17">
        <v>3.17844175501662E-2</v>
      </c>
      <c r="AQ206" s="17">
        <v>2.3073699266473301E-2</v>
      </c>
      <c r="AR206" s="17">
        <v>3.01220145850991E-2</v>
      </c>
      <c r="AS206" s="17"/>
      <c r="AT206" s="17">
        <v>2.1809832724308E-2</v>
      </c>
      <c r="AU206" s="17">
        <v>2.1144613065155901E-2</v>
      </c>
      <c r="AV206" s="17">
        <v>2.2310115313281899E-2</v>
      </c>
      <c r="AW206" s="17">
        <v>3.4895785652285398E-2</v>
      </c>
      <c r="AX206" s="17">
        <v>0</v>
      </c>
      <c r="AY206" s="17"/>
      <c r="AZ206" s="17">
        <v>3.1637383109558E-2</v>
      </c>
      <c r="BA206" s="17">
        <v>1.6604437892063301E-2</v>
      </c>
      <c r="BB206" s="17">
        <v>2.4169820635368901E-2</v>
      </c>
      <c r="BC206" s="17">
        <v>3.4451110041605802E-2</v>
      </c>
      <c r="BD206" s="17">
        <v>1.3142064646658701E-2</v>
      </c>
      <c r="BE206" s="17">
        <v>2.5060468944071101E-2</v>
      </c>
      <c r="BF206" s="17"/>
      <c r="BG206" s="17">
        <v>2.0872653445429899E-2</v>
      </c>
      <c r="BH206" s="17">
        <v>1.0918473802281E-2</v>
      </c>
      <c r="BI206" s="17" t="s">
        <v>95</v>
      </c>
      <c r="BJ206" s="17">
        <v>3.4932976584986397E-2</v>
      </c>
      <c r="BK206" s="17">
        <v>2.41837635401955E-2</v>
      </c>
      <c r="BL206" s="17">
        <v>3.8480615252025598E-2</v>
      </c>
      <c r="BM206" s="17">
        <v>2.59606851568694E-2</v>
      </c>
    </row>
    <row r="207" spans="2:65" x14ac:dyDescent="0.35">
      <c r="B207" t="s">
        <v>176</v>
      </c>
      <c r="C207" s="17">
        <v>0.10182877991585</v>
      </c>
      <c r="D207" s="17">
        <v>0.10497452053510201</v>
      </c>
      <c r="E207" s="17">
        <v>9.94267936110311E-2</v>
      </c>
      <c r="F207" s="17"/>
      <c r="G207" s="17">
        <v>0.12704598267412701</v>
      </c>
      <c r="H207" s="17">
        <v>8.2133976878492401E-2</v>
      </c>
      <c r="I207" s="17">
        <v>0.114799571300255</v>
      </c>
      <c r="J207" s="17">
        <v>0.100880013621253</v>
      </c>
      <c r="K207" s="17">
        <v>9.6436731456359198E-2</v>
      </c>
      <c r="L207" s="17">
        <v>9.6869079553913801E-2</v>
      </c>
      <c r="M207" s="17"/>
      <c r="N207" s="17">
        <v>0.111529421772503</v>
      </c>
      <c r="O207" s="17">
        <v>8.8623144079126401E-2</v>
      </c>
      <c r="P207" s="17">
        <v>0.102718449136786</v>
      </c>
      <c r="Q207" s="17">
        <v>0.103622601279991</v>
      </c>
      <c r="R207" s="17"/>
      <c r="S207" s="17">
        <v>0.108639780307176</v>
      </c>
      <c r="T207" s="17">
        <v>0.101862006080913</v>
      </c>
      <c r="U207" s="17">
        <v>0.10756361086750001</v>
      </c>
      <c r="V207" s="17">
        <v>0.121035297876269</v>
      </c>
      <c r="W207" s="17">
        <v>8.4766048208484698E-2</v>
      </c>
      <c r="X207" s="17">
        <v>0.10606902220881</v>
      </c>
      <c r="Y207" s="17">
        <v>8.1988192033649696E-2</v>
      </c>
      <c r="Z207" s="17">
        <v>0.11445345709853499</v>
      </c>
      <c r="AA207" s="17">
        <v>9.75989522549119E-2</v>
      </c>
      <c r="AB207" s="17">
        <v>9.2169385362595196E-2</v>
      </c>
      <c r="AC207" s="17">
        <v>0.110600645863727</v>
      </c>
      <c r="AD207" s="17">
        <v>9.8131694253980106E-2</v>
      </c>
      <c r="AE207" s="17"/>
      <c r="AF207" s="17">
        <v>8.7252997886248407E-2</v>
      </c>
      <c r="AG207" s="17">
        <v>0.113181952793536</v>
      </c>
      <c r="AH207" s="17">
        <v>9.9430900838575795E-2</v>
      </c>
      <c r="AI207" s="17"/>
      <c r="AJ207" s="17">
        <v>0.104620822706452</v>
      </c>
      <c r="AK207" s="17">
        <v>9.2733474117766002E-2</v>
      </c>
      <c r="AL207" s="17">
        <v>0.14485820822623499</v>
      </c>
      <c r="AM207" s="17">
        <v>2.30063280501932E-2</v>
      </c>
      <c r="AN207" s="17">
        <v>7.5851669401656302E-2</v>
      </c>
      <c r="AO207" s="17"/>
      <c r="AP207" s="17">
        <v>0.127057927229485</v>
      </c>
      <c r="AQ207" s="17">
        <v>0.112014732246978</v>
      </c>
      <c r="AR207" s="17">
        <v>0.14934843451113899</v>
      </c>
      <c r="AS207" s="17"/>
      <c r="AT207" s="17">
        <v>0.113004354039484</v>
      </c>
      <c r="AU207" s="17">
        <v>0.106541618508652</v>
      </c>
      <c r="AV207" s="17">
        <v>9.4971647160328396E-2</v>
      </c>
      <c r="AW207" s="17">
        <v>9.24759441631373E-2</v>
      </c>
      <c r="AX207" s="17">
        <v>0.109697343436615</v>
      </c>
      <c r="AY207" s="17"/>
      <c r="AZ207" s="17">
        <v>0.108360247418225</v>
      </c>
      <c r="BA207" s="17">
        <v>9.2251408279221306E-2</v>
      </c>
      <c r="BB207" s="17">
        <v>7.5618934154081802E-2</v>
      </c>
      <c r="BC207" s="17">
        <v>0.10797164157406899</v>
      </c>
      <c r="BD207" s="17">
        <v>0.114893869755929</v>
      </c>
      <c r="BE207" s="17">
        <v>0.130923696510755</v>
      </c>
      <c r="BF207" s="17"/>
      <c r="BG207" s="17">
        <v>0.104603989933436</v>
      </c>
      <c r="BH207" s="17">
        <v>0.104360191146404</v>
      </c>
      <c r="BI207" s="17" t="s">
        <v>95</v>
      </c>
      <c r="BJ207" s="17">
        <v>9.5489472193482805E-2</v>
      </c>
      <c r="BK207" s="17">
        <v>0.104285751908668</v>
      </c>
      <c r="BL207" s="17">
        <v>0.108770345690534</v>
      </c>
      <c r="BM207" s="17">
        <v>5.1318664038848397E-2</v>
      </c>
    </row>
    <row r="208" spans="2:65" x14ac:dyDescent="0.35">
      <c r="B208" t="s">
        <v>177</v>
      </c>
      <c r="C208" s="17">
        <v>0.104958052646594</v>
      </c>
      <c r="D208" s="17">
        <v>0.112943991612762</v>
      </c>
      <c r="E208" s="17">
        <v>9.7716484250550295E-2</v>
      </c>
      <c r="F208" s="17"/>
      <c r="G208" s="17">
        <v>0.14180933499225301</v>
      </c>
      <c r="H208" s="17">
        <v>0.143515695020763</v>
      </c>
      <c r="I208" s="17">
        <v>0.116418599175432</v>
      </c>
      <c r="J208" s="17">
        <v>8.6092146600366307E-2</v>
      </c>
      <c r="K208" s="17">
        <v>9.2094806246092897E-2</v>
      </c>
      <c r="L208" s="17">
        <v>7.8430834973289204E-2</v>
      </c>
      <c r="M208" s="17"/>
      <c r="N208" s="17">
        <v>0.110546600449731</v>
      </c>
      <c r="O208" s="17">
        <v>0.112543888127242</v>
      </c>
      <c r="P208" s="17">
        <v>7.6000829142865406E-2</v>
      </c>
      <c r="Q208" s="17">
        <v>0.117022936371242</v>
      </c>
      <c r="R208" s="17"/>
      <c r="S208" s="17">
        <v>0.13034454212329299</v>
      </c>
      <c r="T208" s="17">
        <v>8.61026514379854E-2</v>
      </c>
      <c r="U208" s="17">
        <v>0.116598840392451</v>
      </c>
      <c r="V208" s="17">
        <v>7.3079391791618403E-2</v>
      </c>
      <c r="W208" s="17">
        <v>0.107015965471906</v>
      </c>
      <c r="X208" s="17">
        <v>0.102902554501135</v>
      </c>
      <c r="Y208" s="17">
        <v>8.27103303410575E-2</v>
      </c>
      <c r="Z208" s="17">
        <v>7.7792341614904906E-2</v>
      </c>
      <c r="AA208" s="17">
        <v>0.12545553774774101</v>
      </c>
      <c r="AB208" s="17">
        <v>0.109794662210115</v>
      </c>
      <c r="AC208" s="17">
        <v>0.134609766688843</v>
      </c>
      <c r="AD208" s="17">
        <v>0.113677589825984</v>
      </c>
      <c r="AE208" s="17"/>
      <c r="AF208" s="17">
        <v>8.9422121669426702E-2</v>
      </c>
      <c r="AG208" s="17">
        <v>0.112832916361144</v>
      </c>
      <c r="AH208" s="17">
        <v>0.120221318791896</v>
      </c>
      <c r="AI208" s="17"/>
      <c r="AJ208" s="17">
        <v>9.9872667042824104E-2</v>
      </c>
      <c r="AK208" s="17">
        <v>0.122969568339031</v>
      </c>
      <c r="AL208" s="17">
        <v>8.7644749937102903E-2</v>
      </c>
      <c r="AM208" s="17">
        <v>0.15273772797276</v>
      </c>
      <c r="AN208" s="17">
        <v>0.108414797988552</v>
      </c>
      <c r="AO208" s="17"/>
      <c r="AP208" s="17">
        <v>0.119168880949304</v>
      </c>
      <c r="AQ208" s="17">
        <v>0.13098104899510499</v>
      </c>
      <c r="AR208" s="17">
        <v>9.8885235367749E-2</v>
      </c>
      <c r="AS208" s="17"/>
      <c r="AT208" s="17">
        <v>9.8819431895394896E-2</v>
      </c>
      <c r="AU208" s="17">
        <v>0.10296327675755799</v>
      </c>
      <c r="AV208" s="17">
        <v>0.111716084120642</v>
      </c>
      <c r="AW208" s="17">
        <v>0.1399206263935</v>
      </c>
      <c r="AX208" s="17">
        <v>0.11855777183117799</v>
      </c>
      <c r="AY208" s="17"/>
      <c r="AZ208" s="17">
        <v>0.116452588938558</v>
      </c>
      <c r="BA208" s="17">
        <v>0.101043568035253</v>
      </c>
      <c r="BB208" s="17">
        <v>0.115431355318187</v>
      </c>
      <c r="BC208" s="17">
        <v>9.92064543162164E-2</v>
      </c>
      <c r="BD208" s="17">
        <v>9.4452722121064703E-2</v>
      </c>
      <c r="BE208" s="17">
        <v>0.112282575409172</v>
      </c>
      <c r="BF208" s="17"/>
      <c r="BG208" s="17">
        <v>9.3676304983323203E-2</v>
      </c>
      <c r="BH208" s="17">
        <v>0.109984302466508</v>
      </c>
      <c r="BI208" s="17" t="s">
        <v>95</v>
      </c>
      <c r="BJ208" s="17">
        <v>8.1199179303860197E-2</v>
      </c>
      <c r="BK208" s="17">
        <v>0.13607950407675101</v>
      </c>
      <c r="BL208" s="17">
        <v>0.124100882720098</v>
      </c>
      <c r="BM208" s="17">
        <v>8.4063781377694505E-2</v>
      </c>
    </row>
    <row r="209" spans="2:65" x14ac:dyDescent="0.35">
      <c r="B209" t="s">
        <v>178</v>
      </c>
      <c r="C209" s="17">
        <v>0.1004269002482</v>
      </c>
      <c r="D209" s="17">
        <v>0.1028530372977</v>
      </c>
      <c r="E209" s="17">
        <v>9.7986592579067805E-2</v>
      </c>
      <c r="F209" s="17"/>
      <c r="G209" s="17">
        <v>0.18050892825630099</v>
      </c>
      <c r="H209" s="17">
        <v>0.108491437642145</v>
      </c>
      <c r="I209" s="17">
        <v>9.2507022339319803E-2</v>
      </c>
      <c r="J209" s="17">
        <v>7.6203107820145305E-2</v>
      </c>
      <c r="K209" s="17">
        <v>9.9544835632798895E-2</v>
      </c>
      <c r="L209" s="17">
        <v>7.9780419964804797E-2</v>
      </c>
      <c r="M209" s="17"/>
      <c r="N209" s="17">
        <v>9.7542301806644305E-2</v>
      </c>
      <c r="O209" s="17">
        <v>0.107594033567742</v>
      </c>
      <c r="P209" s="17">
        <v>0.106861070132047</v>
      </c>
      <c r="Q209" s="17">
        <v>8.9595867103747603E-2</v>
      </c>
      <c r="R209" s="17"/>
      <c r="S209" s="17">
        <v>9.7890039341048493E-2</v>
      </c>
      <c r="T209" s="17">
        <v>7.9462909210254298E-2</v>
      </c>
      <c r="U209" s="17">
        <v>0.12857943941275601</v>
      </c>
      <c r="V209" s="17">
        <v>8.1919502731356605E-2</v>
      </c>
      <c r="W209" s="17">
        <v>0.129479050647928</v>
      </c>
      <c r="X209" s="17">
        <v>0.13337973343176199</v>
      </c>
      <c r="Y209" s="17">
        <v>9.7905368509495605E-2</v>
      </c>
      <c r="Z209" s="17">
        <v>0.11233029762087</v>
      </c>
      <c r="AA209" s="17">
        <v>6.9029197931375602E-2</v>
      </c>
      <c r="AB209" s="17">
        <v>0.114847446048323</v>
      </c>
      <c r="AC209" s="17">
        <v>5.82851748808033E-2</v>
      </c>
      <c r="AD209" s="17">
        <v>0.14613594781164099</v>
      </c>
      <c r="AE209" s="17"/>
      <c r="AF209" s="17">
        <v>8.5387807346933894E-2</v>
      </c>
      <c r="AG209" s="17">
        <v>0.101837040727758</v>
      </c>
      <c r="AH209" s="17">
        <v>0.105441020116881</v>
      </c>
      <c r="AI209" s="17"/>
      <c r="AJ209" s="17">
        <v>8.2694491527457295E-2</v>
      </c>
      <c r="AK209" s="17">
        <v>0.112961130976607</v>
      </c>
      <c r="AL209" s="17">
        <v>0.13995256987052501</v>
      </c>
      <c r="AM209" s="17">
        <v>4.75691162372626E-2</v>
      </c>
      <c r="AN209" s="17">
        <v>8.3570202819006401E-2</v>
      </c>
      <c r="AO209" s="17"/>
      <c r="AP209" s="17">
        <v>9.7776531527583393E-2</v>
      </c>
      <c r="AQ209" s="17">
        <v>0.117485581500003</v>
      </c>
      <c r="AR209" s="17">
        <v>0.14370721472942299</v>
      </c>
      <c r="AS209" s="17"/>
      <c r="AT209" s="17">
        <v>8.7172937107843004E-2</v>
      </c>
      <c r="AU209" s="17">
        <v>8.8079587571015402E-2</v>
      </c>
      <c r="AV209" s="17">
        <v>0.128475127159244</v>
      </c>
      <c r="AW209" s="17">
        <v>0.102543013392108</v>
      </c>
      <c r="AX209" s="17">
        <v>2.8154210467234202E-2</v>
      </c>
      <c r="AY209" s="17"/>
      <c r="AZ209" s="17">
        <v>0.126986468236545</v>
      </c>
      <c r="BA209" s="17">
        <v>9.3639218780361494E-2</v>
      </c>
      <c r="BB209" s="17">
        <v>8.8938351034803506E-2</v>
      </c>
      <c r="BC209" s="17">
        <v>9.2310996165616693E-2</v>
      </c>
      <c r="BD209" s="17">
        <v>9.4070963792693404E-2</v>
      </c>
      <c r="BE209" s="17">
        <v>0.11464993378638499</v>
      </c>
      <c r="BF209" s="17"/>
      <c r="BG209" s="17">
        <v>8.9735419781666007E-2</v>
      </c>
      <c r="BH209" s="17">
        <v>0.104562431402</v>
      </c>
      <c r="BI209" s="17" t="s">
        <v>95</v>
      </c>
      <c r="BJ209" s="17">
        <v>0.114688316314331</v>
      </c>
      <c r="BK209" s="17">
        <v>0.10270244807944</v>
      </c>
      <c r="BL209" s="17">
        <v>0.11034359826829</v>
      </c>
      <c r="BM209" s="17">
        <v>0.100767106353084</v>
      </c>
    </row>
    <row r="210" spans="2:65" x14ac:dyDescent="0.35">
      <c r="B210" t="s">
        <v>179</v>
      </c>
      <c r="C210" s="17">
        <v>6.6532962171850604E-2</v>
      </c>
      <c r="D210" s="17">
        <v>6.7372514501634895E-2</v>
      </c>
      <c r="E210" s="17">
        <v>6.4548420758057404E-2</v>
      </c>
      <c r="F210" s="17"/>
      <c r="G210" s="17">
        <v>7.5815027874595306E-2</v>
      </c>
      <c r="H210" s="17">
        <v>8.6628365194776097E-2</v>
      </c>
      <c r="I210" s="17">
        <v>6.3790673433372094E-2</v>
      </c>
      <c r="J210" s="17">
        <v>6.6935919815088799E-2</v>
      </c>
      <c r="K210" s="17">
        <v>5.7144538228556002E-2</v>
      </c>
      <c r="L210" s="17">
        <v>5.75078440451477E-2</v>
      </c>
      <c r="M210" s="17"/>
      <c r="N210" s="17">
        <v>9.2813341701592902E-2</v>
      </c>
      <c r="O210" s="17">
        <v>6.2893604232962405E-2</v>
      </c>
      <c r="P210" s="17">
        <v>6.7733089866098606E-2</v>
      </c>
      <c r="Q210" s="17">
        <v>4.1978817931893599E-2</v>
      </c>
      <c r="R210" s="17"/>
      <c r="S210" s="17">
        <v>6.9348577206255299E-2</v>
      </c>
      <c r="T210" s="17">
        <v>7.6764439090623707E-2</v>
      </c>
      <c r="U210" s="17">
        <v>4.2060480055936399E-2</v>
      </c>
      <c r="V210" s="17">
        <v>7.4267213310994701E-2</v>
      </c>
      <c r="W210" s="17">
        <v>6.0354024080089302E-2</v>
      </c>
      <c r="X210" s="17">
        <v>8.42627395301421E-2</v>
      </c>
      <c r="Y210" s="17">
        <v>9.3344095396637503E-2</v>
      </c>
      <c r="Z210" s="17">
        <v>6.0150186721079003E-2</v>
      </c>
      <c r="AA210" s="17">
        <v>5.7353414872903602E-2</v>
      </c>
      <c r="AB210" s="17">
        <v>5.7928355268896899E-2</v>
      </c>
      <c r="AC210" s="17">
        <v>7.8487683149737503E-2</v>
      </c>
      <c r="AD210" s="17">
        <v>0</v>
      </c>
      <c r="AE210" s="17"/>
      <c r="AF210" s="17">
        <v>6.4717330945791199E-2</v>
      </c>
      <c r="AG210" s="17">
        <v>7.0073299938245306E-2</v>
      </c>
      <c r="AH210" s="17">
        <v>4.73157879130452E-2</v>
      </c>
      <c r="AI210" s="17"/>
      <c r="AJ210" s="17">
        <v>7.0143061290102601E-2</v>
      </c>
      <c r="AK210" s="17">
        <v>6.1810698125087299E-2</v>
      </c>
      <c r="AL210" s="17">
        <v>7.3728434318350106E-2</v>
      </c>
      <c r="AM210" s="17">
        <v>0</v>
      </c>
      <c r="AN210" s="17">
        <v>5.3215242392710298E-2</v>
      </c>
      <c r="AO210" s="17"/>
      <c r="AP210" s="17">
        <v>7.5907614000126702E-2</v>
      </c>
      <c r="AQ210" s="17">
        <v>5.9980819995733702E-2</v>
      </c>
      <c r="AR210" s="17">
        <v>9.47531137617907E-2</v>
      </c>
      <c r="AS210" s="17"/>
      <c r="AT210" s="17">
        <v>4.8115009112491801E-2</v>
      </c>
      <c r="AU210" s="17">
        <v>5.4131051619092402E-2</v>
      </c>
      <c r="AV210" s="17">
        <v>7.76194945206332E-2</v>
      </c>
      <c r="AW210" s="17">
        <v>9.0839238177230205E-2</v>
      </c>
      <c r="AX210" s="17">
        <v>9.4778332019242101E-2</v>
      </c>
      <c r="AY210" s="17"/>
      <c r="AZ210" s="17">
        <v>8.3813603766995204E-2</v>
      </c>
      <c r="BA210" s="17">
        <v>6.0553946812772402E-2</v>
      </c>
      <c r="BB210" s="17">
        <v>4.28887607139921E-2</v>
      </c>
      <c r="BC210" s="17">
        <v>7.2921240207028601E-2</v>
      </c>
      <c r="BD210" s="17">
        <v>7.7025578364625993E-2</v>
      </c>
      <c r="BE210" s="17">
        <v>4.25933630017898E-2</v>
      </c>
      <c r="BF210" s="17"/>
      <c r="BG210" s="17">
        <v>6.3890899589409605E-2</v>
      </c>
      <c r="BH210" s="17">
        <v>8.77895433238981E-2</v>
      </c>
      <c r="BI210" s="17" t="s">
        <v>95</v>
      </c>
      <c r="BJ210" s="17">
        <v>5.2043393270361199E-2</v>
      </c>
      <c r="BK210" s="17">
        <v>4.6382368781310003E-2</v>
      </c>
      <c r="BL210" s="17">
        <v>6.0222123410848101E-2</v>
      </c>
      <c r="BM210" s="17">
        <v>8.7319617371850899E-2</v>
      </c>
    </row>
    <row r="211" spans="2:65" x14ac:dyDescent="0.35">
      <c r="B211" t="s">
        <v>180</v>
      </c>
      <c r="C211" s="17">
        <v>2.6207691904085301E-2</v>
      </c>
      <c r="D211" s="17">
        <v>3.0290879561046698E-2</v>
      </c>
      <c r="E211" s="17">
        <v>2.2300576427899201E-2</v>
      </c>
      <c r="F211" s="17"/>
      <c r="G211" s="17">
        <v>3.9809930327857498E-2</v>
      </c>
      <c r="H211" s="17">
        <v>3.6881218044563999E-2</v>
      </c>
      <c r="I211" s="17">
        <v>3.6548785240838301E-2</v>
      </c>
      <c r="J211" s="17">
        <v>2.5193680793943699E-2</v>
      </c>
      <c r="K211" s="17">
        <v>6.6675550623187304E-3</v>
      </c>
      <c r="L211" s="17">
        <v>1.9870542416493001E-2</v>
      </c>
      <c r="M211" s="17"/>
      <c r="N211" s="17">
        <v>3.0446725307468499E-2</v>
      </c>
      <c r="O211" s="17">
        <v>2.987726168273E-2</v>
      </c>
      <c r="P211" s="17">
        <v>2.12072384919356E-2</v>
      </c>
      <c r="Q211" s="17">
        <v>2.21972929816893E-2</v>
      </c>
      <c r="R211" s="17"/>
      <c r="S211" s="17">
        <v>2.0050711572943698E-2</v>
      </c>
      <c r="T211" s="17">
        <v>4.0128895500981102E-2</v>
      </c>
      <c r="U211" s="17">
        <v>3.5012329248995097E-2</v>
      </c>
      <c r="V211" s="17">
        <v>0</v>
      </c>
      <c r="W211" s="17">
        <v>3.0896907315156999E-2</v>
      </c>
      <c r="X211" s="17">
        <v>1.9699249951417499E-2</v>
      </c>
      <c r="Y211" s="17">
        <v>3.6425984644988897E-2</v>
      </c>
      <c r="Z211" s="17">
        <v>2.2662423573229E-2</v>
      </c>
      <c r="AA211" s="17">
        <v>2.6384455424902999E-2</v>
      </c>
      <c r="AB211" s="17">
        <v>1.82686038669122E-2</v>
      </c>
      <c r="AC211" s="17">
        <v>3.0434129638557E-2</v>
      </c>
      <c r="AD211" s="17">
        <v>4.5959418072877498E-2</v>
      </c>
      <c r="AE211" s="17"/>
      <c r="AF211" s="17">
        <v>2.5605443029468999E-2</v>
      </c>
      <c r="AG211" s="17">
        <v>2.6855899559307402E-2</v>
      </c>
      <c r="AH211" s="17">
        <v>2.0616907457312102E-2</v>
      </c>
      <c r="AI211" s="17"/>
      <c r="AJ211" s="17">
        <v>2.5425206083249101E-2</v>
      </c>
      <c r="AK211" s="17">
        <v>3.0811402811637401E-2</v>
      </c>
      <c r="AL211" s="17">
        <v>2.7662128929384799E-2</v>
      </c>
      <c r="AM211" s="17">
        <v>2.4204808353011399E-2</v>
      </c>
      <c r="AN211" s="17">
        <v>3.1236557521044601E-2</v>
      </c>
      <c r="AO211" s="17"/>
      <c r="AP211" s="17">
        <v>3.3243705715515701E-2</v>
      </c>
      <c r="AQ211" s="17">
        <v>2.8005364446419299E-2</v>
      </c>
      <c r="AR211" s="17">
        <v>3.3566627357614703E-2</v>
      </c>
      <c r="AS211" s="17"/>
      <c r="AT211" s="17">
        <v>2.3011973555781901E-2</v>
      </c>
      <c r="AU211" s="17">
        <v>1.5106987247578E-2</v>
      </c>
      <c r="AV211" s="17">
        <v>3.1316573048554501E-2</v>
      </c>
      <c r="AW211" s="17">
        <v>4.55645664851635E-2</v>
      </c>
      <c r="AX211" s="17">
        <v>6.5496292869117706E-2</v>
      </c>
      <c r="AY211" s="17"/>
      <c r="AZ211" s="17">
        <v>2.6538607399898401E-2</v>
      </c>
      <c r="BA211" s="17">
        <v>2.5536810150556401E-2</v>
      </c>
      <c r="BB211" s="17">
        <v>2.8337826112485899E-2</v>
      </c>
      <c r="BC211" s="17">
        <v>3.38449479886253E-2</v>
      </c>
      <c r="BD211" s="17">
        <v>1.14157578598499E-2</v>
      </c>
      <c r="BE211" s="17">
        <v>3.33744309192038E-2</v>
      </c>
      <c r="BF211" s="17"/>
      <c r="BG211" s="17">
        <v>2.0429799138602302E-2</v>
      </c>
      <c r="BH211" s="17">
        <v>3.2041102902824803E-2</v>
      </c>
      <c r="BI211" s="17" t="s">
        <v>95</v>
      </c>
      <c r="BJ211" s="17">
        <v>1.9544323879210401E-2</v>
      </c>
      <c r="BK211" s="17">
        <v>1.8511827202614298E-2</v>
      </c>
      <c r="BL211" s="17">
        <v>3.4937708670831902E-2</v>
      </c>
      <c r="BM211" s="17">
        <v>2.7871721052163501E-2</v>
      </c>
    </row>
    <row r="212" spans="2:65" x14ac:dyDescent="0.35">
      <c r="B212" t="s">
        <v>181</v>
      </c>
      <c r="C212" s="17">
        <v>1.6799873964774399E-2</v>
      </c>
      <c r="D212" s="17">
        <v>1.73577140751539E-2</v>
      </c>
      <c r="E212" s="17">
        <v>1.63645574726871E-2</v>
      </c>
      <c r="F212" s="17"/>
      <c r="G212" s="17">
        <v>1.7145214483164199E-2</v>
      </c>
      <c r="H212" s="17">
        <v>2.3498298691269098E-2</v>
      </c>
      <c r="I212" s="17">
        <v>2.7032378931471601E-2</v>
      </c>
      <c r="J212" s="17">
        <v>1.10177582645849E-2</v>
      </c>
      <c r="K212" s="17">
        <v>1.96085775050635E-2</v>
      </c>
      <c r="L212" s="17">
        <v>8.2575756243307707E-3</v>
      </c>
      <c r="M212" s="17"/>
      <c r="N212" s="17">
        <v>1.1217442080978499E-2</v>
      </c>
      <c r="O212" s="17">
        <v>1.6540189408488299E-2</v>
      </c>
      <c r="P212" s="17">
        <v>3.3495526872857902E-2</v>
      </c>
      <c r="Q212" s="17">
        <v>8.7588985442263699E-3</v>
      </c>
      <c r="R212" s="17"/>
      <c r="S212" s="17">
        <v>2.7625990014164301E-2</v>
      </c>
      <c r="T212" s="17">
        <v>1.0806612867081899E-2</v>
      </c>
      <c r="U212" s="17">
        <v>4.38981417239324E-3</v>
      </c>
      <c r="V212" s="17">
        <v>2.2485960991347101E-2</v>
      </c>
      <c r="W212" s="17">
        <v>1.17829126714783E-2</v>
      </c>
      <c r="X212" s="17">
        <v>2.53023908423059E-2</v>
      </c>
      <c r="Y212" s="17">
        <v>2.2697750635161499E-2</v>
      </c>
      <c r="Z212" s="17">
        <v>0</v>
      </c>
      <c r="AA212" s="17">
        <v>1.47253401818132E-2</v>
      </c>
      <c r="AB212" s="17">
        <v>1.4207541191215201E-2</v>
      </c>
      <c r="AC212" s="17">
        <v>2.29832524732334E-2</v>
      </c>
      <c r="AD212" s="17">
        <v>1.8024610982388799E-2</v>
      </c>
      <c r="AE212" s="17"/>
      <c r="AF212" s="17">
        <v>1.3587509124582901E-2</v>
      </c>
      <c r="AG212" s="17">
        <v>1.7994591179426402E-2</v>
      </c>
      <c r="AH212" s="17">
        <v>2.6546630840519701E-2</v>
      </c>
      <c r="AI212" s="17"/>
      <c r="AJ212" s="17">
        <v>1.9065709642704699E-2</v>
      </c>
      <c r="AK212" s="17">
        <v>1.59216630888959E-2</v>
      </c>
      <c r="AL212" s="17">
        <v>4.6688352218030799E-3</v>
      </c>
      <c r="AM212" s="17">
        <v>2.5246133512062899E-2</v>
      </c>
      <c r="AN212" s="17">
        <v>2.36951100632934E-2</v>
      </c>
      <c r="AO212" s="17"/>
      <c r="AP212" s="17">
        <v>1.5803284049672701E-2</v>
      </c>
      <c r="AQ212" s="17">
        <v>2.5615928920860901E-2</v>
      </c>
      <c r="AR212" s="17">
        <v>9.1729087577170198E-3</v>
      </c>
      <c r="AS212" s="17"/>
      <c r="AT212" s="17">
        <v>1.40902804678133E-2</v>
      </c>
      <c r="AU212" s="17">
        <v>2.2394860772305202E-2</v>
      </c>
      <c r="AV212" s="17">
        <v>1.8482700220827899E-2</v>
      </c>
      <c r="AW212" s="17">
        <v>1.6280930957125499E-2</v>
      </c>
      <c r="AX212" s="17">
        <v>0</v>
      </c>
      <c r="AY212" s="17"/>
      <c r="AZ212" s="17">
        <v>1.9576397808762601E-2</v>
      </c>
      <c r="BA212" s="17">
        <v>1.7940485241104101E-2</v>
      </c>
      <c r="BB212" s="17">
        <v>1.9121775427685499E-2</v>
      </c>
      <c r="BC212" s="17">
        <v>1.06044503810361E-2</v>
      </c>
      <c r="BD212" s="17">
        <v>1.3764749916589601E-2</v>
      </c>
      <c r="BE212" s="17">
        <v>2.4912256591748401E-2</v>
      </c>
      <c r="BF212" s="17"/>
      <c r="BG212" s="17">
        <v>1.5004264155714301E-2</v>
      </c>
      <c r="BH212" s="17">
        <v>2.08936789782843E-2</v>
      </c>
      <c r="BI212" s="17" t="s">
        <v>95</v>
      </c>
      <c r="BJ212" s="17">
        <v>1.3172466959647199E-2</v>
      </c>
      <c r="BK212" s="17">
        <v>2.2546715737139299E-2</v>
      </c>
      <c r="BL212" s="17">
        <v>1.2412212798333501E-2</v>
      </c>
      <c r="BM212" s="17">
        <v>3.4577062385143603E-2</v>
      </c>
    </row>
    <row r="213" spans="2:65" x14ac:dyDescent="0.35">
      <c r="B213" t="s">
        <v>182</v>
      </c>
      <c r="C213" s="17">
        <v>4.2272359363485799E-2</v>
      </c>
      <c r="D213" s="17">
        <v>4.6757558749825998E-2</v>
      </c>
      <c r="E213" s="17">
        <v>3.8081009960033801E-2</v>
      </c>
      <c r="F213" s="17"/>
      <c r="G213" s="17">
        <v>4.8762009750621498E-2</v>
      </c>
      <c r="H213" s="17">
        <v>4.5185783553259203E-2</v>
      </c>
      <c r="I213" s="17">
        <v>5.4367307972762798E-2</v>
      </c>
      <c r="J213" s="17">
        <v>4.9748558397212699E-2</v>
      </c>
      <c r="K213" s="17">
        <v>1.9391097871248E-2</v>
      </c>
      <c r="L213" s="17">
        <v>3.8825963739765497E-2</v>
      </c>
      <c r="M213" s="17"/>
      <c r="N213" s="17">
        <v>3.3691601695811098E-2</v>
      </c>
      <c r="O213" s="17">
        <v>3.6484156853148202E-2</v>
      </c>
      <c r="P213" s="17">
        <v>3.9491098376031999E-2</v>
      </c>
      <c r="Q213" s="17">
        <v>5.7747523863024702E-2</v>
      </c>
      <c r="R213" s="17"/>
      <c r="S213" s="17">
        <v>4.0528214489081602E-2</v>
      </c>
      <c r="T213" s="17">
        <v>3.6392749810005197E-2</v>
      </c>
      <c r="U213" s="17">
        <v>4.0714127872188199E-2</v>
      </c>
      <c r="V213" s="17">
        <v>3.0709136843560102E-2</v>
      </c>
      <c r="W213" s="17">
        <v>4.8018738055468198E-2</v>
      </c>
      <c r="X213" s="17">
        <v>3.4190433064671802E-2</v>
      </c>
      <c r="Y213" s="17">
        <v>6.1550725618785003E-2</v>
      </c>
      <c r="Z213" s="17">
        <v>4.8619932379053502E-2</v>
      </c>
      <c r="AA213" s="17">
        <v>4.9487019603757801E-2</v>
      </c>
      <c r="AB213" s="17">
        <v>2.8102290738591901E-2</v>
      </c>
      <c r="AC213" s="17">
        <v>3.2350521596346403E-2</v>
      </c>
      <c r="AD213" s="17">
        <v>9.5966658770921906E-2</v>
      </c>
      <c r="AE213" s="17"/>
      <c r="AF213" s="17">
        <v>5.0430725881949197E-2</v>
      </c>
      <c r="AG213" s="17">
        <v>3.3058136893723798E-2</v>
      </c>
      <c r="AH213" s="17">
        <v>4.36829950290007E-2</v>
      </c>
      <c r="AI213" s="17"/>
      <c r="AJ213" s="17">
        <v>3.9527761854728997E-2</v>
      </c>
      <c r="AK213" s="17">
        <v>5.4028358809917902E-2</v>
      </c>
      <c r="AL213" s="17">
        <v>9.7808413396999107E-3</v>
      </c>
      <c r="AM213" s="17">
        <v>2.4098006331360101E-2</v>
      </c>
      <c r="AN213" s="17">
        <v>3.3166889508355703E-2</v>
      </c>
      <c r="AO213" s="17"/>
      <c r="AP213" s="17">
        <v>4.0338152018081601E-2</v>
      </c>
      <c r="AQ213" s="17">
        <v>4.7110009525791398E-2</v>
      </c>
      <c r="AR213" s="17">
        <v>2.0355059186405899E-2</v>
      </c>
      <c r="AS213" s="17"/>
      <c r="AT213" s="17">
        <v>4.2628108470073298E-2</v>
      </c>
      <c r="AU213" s="17">
        <v>4.9369994047325901E-2</v>
      </c>
      <c r="AV213" s="17">
        <v>3.3344881645898897E-2</v>
      </c>
      <c r="AW213" s="17">
        <v>5.1247361801096201E-2</v>
      </c>
      <c r="AX213" s="17">
        <v>0</v>
      </c>
      <c r="AY213" s="17"/>
      <c r="AZ213" s="17">
        <v>5.6499171382790703E-2</v>
      </c>
      <c r="BA213" s="17">
        <v>4.0648671718758099E-2</v>
      </c>
      <c r="BB213" s="17">
        <v>4.7261922502636201E-2</v>
      </c>
      <c r="BC213" s="17">
        <v>3.6830267667066603E-2</v>
      </c>
      <c r="BD213" s="17">
        <v>3.0160226970714601E-2</v>
      </c>
      <c r="BE213" s="17">
        <v>4.17798726036539E-2</v>
      </c>
      <c r="BF213" s="17"/>
      <c r="BG213" s="17">
        <v>3.1928906783601302E-2</v>
      </c>
      <c r="BH213" s="17">
        <v>4.9680549028672603E-2</v>
      </c>
      <c r="BI213" s="17" t="s">
        <v>95</v>
      </c>
      <c r="BJ213" s="17">
        <v>6.2980958829339906E-2</v>
      </c>
      <c r="BK213" s="17">
        <v>5.2679552777519803E-2</v>
      </c>
      <c r="BL213" s="17">
        <v>4.7925425853764303E-2</v>
      </c>
      <c r="BM213" s="17">
        <v>3.8122944894070199E-2</v>
      </c>
    </row>
    <row r="214" spans="2:65" x14ac:dyDescent="0.35">
      <c r="B214" t="s">
        <v>183</v>
      </c>
      <c r="C214" s="17">
        <v>0.35866743386692901</v>
      </c>
      <c r="D214" s="17">
        <v>0.37368021256462097</v>
      </c>
      <c r="E214" s="17">
        <v>0.342841073686313</v>
      </c>
      <c r="F214" s="17"/>
      <c r="G214" s="17">
        <v>0.234170766885689</v>
      </c>
      <c r="H214" s="17">
        <v>0.31961613482038598</v>
      </c>
      <c r="I214" s="17">
        <v>0.32778806887666101</v>
      </c>
      <c r="J214" s="17">
        <v>0.38250393576958702</v>
      </c>
      <c r="K214" s="17">
        <v>0.40605455476990099</v>
      </c>
      <c r="L214" s="17">
        <v>0.415343432658277</v>
      </c>
      <c r="M214" s="17"/>
      <c r="N214" s="17">
        <v>0.32905842541347402</v>
      </c>
      <c r="O214" s="17">
        <v>0.35358147350000102</v>
      </c>
      <c r="P214" s="17">
        <v>0.365360411041323</v>
      </c>
      <c r="Q214" s="17">
        <v>0.39343527551833002</v>
      </c>
      <c r="R214" s="17"/>
      <c r="S214" s="17">
        <v>0.30785071113579698</v>
      </c>
      <c r="T214" s="17">
        <v>0.36995005359590599</v>
      </c>
      <c r="U214" s="17">
        <v>0.34616772706802901</v>
      </c>
      <c r="V214" s="17">
        <v>0.35632423932087298</v>
      </c>
      <c r="W214" s="17">
        <v>0.37002903125639097</v>
      </c>
      <c r="X214" s="17">
        <v>0.34167567709594499</v>
      </c>
      <c r="Y214" s="17">
        <v>0.35525246862905202</v>
      </c>
      <c r="Z214" s="17">
        <v>0.42651217325181401</v>
      </c>
      <c r="AA214" s="17">
        <v>0.37127691433704102</v>
      </c>
      <c r="AB214" s="17">
        <v>0.38370592182492003</v>
      </c>
      <c r="AC214" s="17">
        <v>0.39993946183763401</v>
      </c>
      <c r="AD214" s="17">
        <v>0.28752092499314402</v>
      </c>
      <c r="AE214" s="17"/>
      <c r="AF214" s="17">
        <v>0.43093871650993898</v>
      </c>
      <c r="AG214" s="17">
        <v>0.31715281474736401</v>
      </c>
      <c r="AH214" s="17">
        <v>0.33059840968395199</v>
      </c>
      <c r="AI214" s="17"/>
      <c r="AJ214" s="17">
        <v>0.40052171086203098</v>
      </c>
      <c r="AK214" s="17">
        <v>0.31084525174447297</v>
      </c>
      <c r="AL214" s="17">
        <v>0.30652243191102901</v>
      </c>
      <c r="AM214" s="17">
        <v>0.60181594365472302</v>
      </c>
      <c r="AN214" s="17">
        <v>0.37791134816777999</v>
      </c>
      <c r="AO214" s="17"/>
      <c r="AP214" s="17">
        <v>0.33642537855468602</v>
      </c>
      <c r="AQ214" s="17">
        <v>0.31427179669890098</v>
      </c>
      <c r="AR214" s="17">
        <v>0.29359194219616103</v>
      </c>
      <c r="AS214" s="17"/>
      <c r="AT214" s="17">
        <v>0.39865505615588998</v>
      </c>
      <c r="AU214" s="17">
        <v>0.39161650791686903</v>
      </c>
      <c r="AV214" s="17">
        <v>0.30686620827774402</v>
      </c>
      <c r="AW214" s="17">
        <v>0.26288503871836799</v>
      </c>
      <c r="AX214" s="17">
        <v>0.34318619794597599</v>
      </c>
      <c r="AY214" s="17"/>
      <c r="AZ214" s="17">
        <v>0.29373034389289798</v>
      </c>
      <c r="BA214" s="17">
        <v>0.38083796158708799</v>
      </c>
      <c r="BB214" s="17">
        <v>0.41199789408321402</v>
      </c>
      <c r="BC214" s="17">
        <v>0.34627026718460902</v>
      </c>
      <c r="BD214" s="17">
        <v>0.36323848779872597</v>
      </c>
      <c r="BE214" s="17">
        <v>0.37819208269809501</v>
      </c>
      <c r="BF214" s="17"/>
      <c r="BG214" s="17">
        <v>0.38295495614157798</v>
      </c>
      <c r="BH214" s="17">
        <v>0.34252817829903698</v>
      </c>
      <c r="BI214" s="17" t="s">
        <v>95</v>
      </c>
      <c r="BJ214" s="17">
        <v>0.34793228650114799</v>
      </c>
      <c r="BK214" s="17">
        <v>0.33432781078342</v>
      </c>
      <c r="BL214" s="17">
        <v>0.33646805643573102</v>
      </c>
      <c r="BM214" s="17">
        <v>0.362013791887834</v>
      </c>
    </row>
    <row r="215" spans="2:65" x14ac:dyDescent="0.35">
      <c r="B215" t="s">
        <v>143</v>
      </c>
      <c r="C215" s="17">
        <v>0.158529798811616</v>
      </c>
      <c r="D215" s="17">
        <v>0.12603851894819201</v>
      </c>
      <c r="E215" s="17">
        <v>0.190707803036506</v>
      </c>
      <c r="F215" s="17"/>
      <c r="G215" s="17">
        <v>9.3822171915817307E-2</v>
      </c>
      <c r="H215" s="17">
        <v>0.117810591266316</v>
      </c>
      <c r="I215" s="17">
        <v>0.154191466866621</v>
      </c>
      <c r="J215" s="17">
        <v>0.186773743375278</v>
      </c>
      <c r="K215" s="17">
        <v>0.18069212786384001</v>
      </c>
      <c r="L215" s="17">
        <v>0.182227128372143</v>
      </c>
      <c r="M215" s="17"/>
      <c r="N215" s="17">
        <v>0.15406189932042799</v>
      </c>
      <c r="O215" s="17">
        <v>0.17295887658057299</v>
      </c>
      <c r="P215" s="17">
        <v>0.16193144935936499</v>
      </c>
      <c r="Q215" s="17">
        <v>0.14308163201812299</v>
      </c>
      <c r="R215" s="17"/>
      <c r="S215" s="17">
        <v>0.17252706033017601</v>
      </c>
      <c r="T215" s="17">
        <v>0.17469676310806101</v>
      </c>
      <c r="U215" s="17">
        <v>0.14554631539389401</v>
      </c>
      <c r="V215" s="17">
        <v>0.185899748535688</v>
      </c>
      <c r="W215" s="17">
        <v>0.13828589325310101</v>
      </c>
      <c r="X215" s="17">
        <v>0.136712856659266</v>
      </c>
      <c r="Y215" s="17">
        <v>0.14104489634463599</v>
      </c>
      <c r="Z215" s="17">
        <v>0.107562470637684</v>
      </c>
      <c r="AA215" s="17">
        <v>0.17205368038211999</v>
      </c>
      <c r="AB215" s="17">
        <v>0.17129158876553299</v>
      </c>
      <c r="AC215" s="17">
        <v>0.124869276180344</v>
      </c>
      <c r="AD215" s="17">
        <v>0.179116957315262</v>
      </c>
      <c r="AE215" s="17"/>
      <c r="AF215" s="17">
        <v>0.13411106439033299</v>
      </c>
      <c r="AG215" s="17">
        <v>0.186621160548857</v>
      </c>
      <c r="AH215" s="17">
        <v>0.169490297380088</v>
      </c>
      <c r="AI215" s="17"/>
      <c r="AJ215" s="17">
        <v>0.135301042416198</v>
      </c>
      <c r="AK215" s="17">
        <v>0.170715265199261</v>
      </c>
      <c r="AL215" s="17">
        <v>0.18705438940792801</v>
      </c>
      <c r="AM215" s="17">
        <v>0.10132193588862699</v>
      </c>
      <c r="AN215" s="17">
        <v>0.18251464292942901</v>
      </c>
      <c r="AO215" s="17"/>
      <c r="AP215" s="17">
        <v>0.122494108405379</v>
      </c>
      <c r="AQ215" s="17">
        <v>0.14146101840373501</v>
      </c>
      <c r="AR215" s="17">
        <v>0.12649744954690101</v>
      </c>
      <c r="AS215" s="17"/>
      <c r="AT215" s="17">
        <v>0.15269301647091901</v>
      </c>
      <c r="AU215" s="17">
        <v>0.148651502494449</v>
      </c>
      <c r="AV215" s="17">
        <v>0.17489716853284401</v>
      </c>
      <c r="AW215" s="17">
        <v>0.16334749425998599</v>
      </c>
      <c r="AX215" s="17">
        <v>0.240129851430637</v>
      </c>
      <c r="AY215" s="17"/>
      <c r="AZ215" s="17">
        <v>0.13640518804576901</v>
      </c>
      <c r="BA215" s="17">
        <v>0.17094349150282201</v>
      </c>
      <c r="BB215" s="17">
        <v>0.146233360017545</v>
      </c>
      <c r="BC215" s="17">
        <v>0.16558862447412701</v>
      </c>
      <c r="BD215" s="17">
        <v>0.18783557877314899</v>
      </c>
      <c r="BE215" s="17">
        <v>9.6231319535125606E-2</v>
      </c>
      <c r="BF215" s="17"/>
      <c r="BG215" s="17">
        <v>0.17690280604723899</v>
      </c>
      <c r="BH215" s="17">
        <v>0.137241548650089</v>
      </c>
      <c r="BI215" s="17" t="s">
        <v>95</v>
      </c>
      <c r="BJ215" s="17">
        <v>0.17801662616363301</v>
      </c>
      <c r="BK215" s="17">
        <v>0.15830025711294199</v>
      </c>
      <c r="BL215" s="17">
        <v>0.12633903089954299</v>
      </c>
      <c r="BM215" s="17">
        <v>0.18798462548244199</v>
      </c>
    </row>
    <row r="216" spans="2:65" x14ac:dyDescent="0.35">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row>
    <row r="217" spans="2:65" x14ac:dyDescent="0.35">
      <c r="B217" s="6" t="s">
        <v>194</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row>
    <row r="218" spans="2:65" x14ac:dyDescent="0.35">
      <c r="B218" s="26" t="s">
        <v>97</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row>
    <row r="219" spans="2:65" x14ac:dyDescent="0.35">
      <c r="B219" t="s">
        <v>161</v>
      </c>
      <c r="C219" s="17">
        <v>0.53471308884174995</v>
      </c>
      <c r="D219" s="17">
        <v>0.56356575523533403</v>
      </c>
      <c r="E219" s="17">
        <v>0.50691493042154001</v>
      </c>
      <c r="F219" s="17"/>
      <c r="G219" s="17">
        <v>0.55004054905639299</v>
      </c>
      <c r="H219" s="17">
        <v>0.52395679520518401</v>
      </c>
      <c r="I219" s="17">
        <v>0.54644690917875205</v>
      </c>
      <c r="J219" s="17">
        <v>0.519519039550844</v>
      </c>
      <c r="K219" s="17">
        <v>0.55445665020354096</v>
      </c>
      <c r="L219" s="17">
        <v>0.52283663339202602</v>
      </c>
      <c r="M219" s="17"/>
      <c r="N219" s="17">
        <v>0.59044999149771904</v>
      </c>
      <c r="O219" s="17">
        <v>0.54002626337083903</v>
      </c>
      <c r="P219" s="17">
        <v>0.51606356806702602</v>
      </c>
      <c r="Q219" s="17">
        <v>0.482864563724764</v>
      </c>
      <c r="R219" s="17"/>
      <c r="S219" s="17">
        <v>0.52018717362773303</v>
      </c>
      <c r="T219" s="17">
        <v>0.58949778629976202</v>
      </c>
      <c r="U219" s="17">
        <v>0.52698808387921503</v>
      </c>
      <c r="V219" s="17">
        <v>0.48822641960437102</v>
      </c>
      <c r="W219" s="17">
        <v>0.54221118840504001</v>
      </c>
      <c r="X219" s="17">
        <v>0.50651441076757697</v>
      </c>
      <c r="Y219" s="17">
        <v>0.53463560338947602</v>
      </c>
      <c r="Z219" s="17">
        <v>0.59615226565002</v>
      </c>
      <c r="AA219" s="17">
        <v>0.53283429610636701</v>
      </c>
      <c r="AB219" s="17">
        <v>0.50203928068255899</v>
      </c>
      <c r="AC219" s="17">
        <v>0.582155373004965</v>
      </c>
      <c r="AD219" s="17">
        <v>0.53599781849320105</v>
      </c>
      <c r="AE219" s="17"/>
      <c r="AF219" s="17">
        <v>0.47910994336536</v>
      </c>
      <c r="AG219" s="17">
        <v>0.59818836623277605</v>
      </c>
      <c r="AH219" s="17">
        <v>0.48427613644796802</v>
      </c>
      <c r="AI219" s="17"/>
      <c r="AJ219" s="17">
        <v>0.492811671702514</v>
      </c>
      <c r="AK219" s="17">
        <v>0.58061078849981096</v>
      </c>
      <c r="AL219" s="17">
        <v>0.605172505568497</v>
      </c>
      <c r="AM219" s="17">
        <v>0.37277301837063898</v>
      </c>
      <c r="AN219" s="17">
        <v>0.46502043941801002</v>
      </c>
      <c r="AO219" s="17"/>
      <c r="AP219" s="17">
        <v>0.49345103910278998</v>
      </c>
      <c r="AQ219" s="17">
        <v>0.59707599817703205</v>
      </c>
      <c r="AR219" s="17">
        <v>0.63386413223579396</v>
      </c>
      <c r="AS219" s="17"/>
      <c r="AT219" s="17">
        <v>0.46310520169633801</v>
      </c>
      <c r="AU219" s="17">
        <v>0.50597342549774205</v>
      </c>
      <c r="AV219" s="17">
        <v>0.57929601459146995</v>
      </c>
      <c r="AW219" s="17">
        <v>0.62270163471623596</v>
      </c>
      <c r="AX219" s="17">
        <v>0.59062375227085595</v>
      </c>
      <c r="AY219" s="17"/>
      <c r="AZ219" s="17">
        <v>0.52333930962861896</v>
      </c>
      <c r="BA219" s="17">
        <v>0.54874580275539098</v>
      </c>
      <c r="BB219" s="17">
        <v>0.54019992981718001</v>
      </c>
      <c r="BC219" s="17">
        <v>0.51169672402285404</v>
      </c>
      <c r="BD219" s="17">
        <v>0.55069766238541895</v>
      </c>
      <c r="BE219" s="17">
        <v>0.534771225407911</v>
      </c>
      <c r="BF219" s="17"/>
      <c r="BG219" s="17">
        <v>0.52428821632378997</v>
      </c>
      <c r="BH219" s="17">
        <v>0.55730926812019099</v>
      </c>
      <c r="BI219" s="17" t="s">
        <v>95</v>
      </c>
      <c r="BJ219" s="17">
        <v>0.53395461196001104</v>
      </c>
      <c r="BK219" s="17">
        <v>0.48589304497994701</v>
      </c>
      <c r="BL219" s="17">
        <v>0.55018987871407599</v>
      </c>
      <c r="BM219" s="17">
        <v>0.55350471934698298</v>
      </c>
    </row>
    <row r="220" spans="2:65" x14ac:dyDescent="0.35">
      <c r="B220" t="s">
        <v>191</v>
      </c>
      <c r="C220" s="17">
        <v>0.31909933518529099</v>
      </c>
      <c r="D220" s="17">
        <v>0.28546298362292599</v>
      </c>
      <c r="E220" s="17">
        <v>0.35164493729053697</v>
      </c>
      <c r="F220" s="17"/>
      <c r="G220" s="17">
        <v>0.31516660590795298</v>
      </c>
      <c r="H220" s="17">
        <v>0.32049768370889598</v>
      </c>
      <c r="I220" s="17">
        <v>0.31528944852456903</v>
      </c>
      <c r="J220" s="17">
        <v>0.33372557716867002</v>
      </c>
      <c r="K220" s="17">
        <v>0.30432573400208501</v>
      </c>
      <c r="L220" s="17">
        <v>0.32170069536617901</v>
      </c>
      <c r="M220" s="17"/>
      <c r="N220" s="17">
        <v>0.29112605692376198</v>
      </c>
      <c r="O220" s="17">
        <v>0.31940255861320099</v>
      </c>
      <c r="P220" s="17">
        <v>0.31668001714635702</v>
      </c>
      <c r="Q220" s="17">
        <v>0.35326618164120799</v>
      </c>
      <c r="R220" s="17"/>
      <c r="S220" s="17">
        <v>0.324416969506437</v>
      </c>
      <c r="T220" s="17">
        <v>0.30537240758610901</v>
      </c>
      <c r="U220" s="17">
        <v>0.33103068990585</v>
      </c>
      <c r="V220" s="17">
        <v>0.35734609507459503</v>
      </c>
      <c r="W220" s="17">
        <v>0.31646535055372899</v>
      </c>
      <c r="X220" s="17">
        <v>0.34897109189558301</v>
      </c>
      <c r="Y220" s="17">
        <v>0.30816575369330101</v>
      </c>
      <c r="Z220" s="17">
        <v>0.25278419622819698</v>
      </c>
      <c r="AA220" s="17">
        <v>0.32863129205393399</v>
      </c>
      <c r="AB220" s="17">
        <v>0.322269260332812</v>
      </c>
      <c r="AC220" s="17">
        <v>0.26495330411559698</v>
      </c>
      <c r="AD220" s="17">
        <v>0.28774216922028301</v>
      </c>
      <c r="AE220" s="17"/>
      <c r="AF220" s="17">
        <v>0.32651031762771998</v>
      </c>
      <c r="AG220" s="17">
        <v>0.30169189316370298</v>
      </c>
      <c r="AH220" s="17">
        <v>0.34254071592890201</v>
      </c>
      <c r="AI220" s="17"/>
      <c r="AJ220" s="17">
        <v>0.34280123933266798</v>
      </c>
      <c r="AK220" s="17">
        <v>0.30359758782966301</v>
      </c>
      <c r="AL220" s="17">
        <v>0.30036372450714099</v>
      </c>
      <c r="AM220" s="17">
        <v>0.30051095776306103</v>
      </c>
      <c r="AN220" s="17">
        <v>0.33988435689271401</v>
      </c>
      <c r="AO220" s="17"/>
      <c r="AP220" s="17">
        <v>0.34853701410374299</v>
      </c>
      <c r="AQ220" s="17">
        <v>0.296509347133389</v>
      </c>
      <c r="AR220" s="17">
        <v>0.27495168923042801</v>
      </c>
      <c r="AS220" s="17"/>
      <c r="AT220" s="17">
        <v>0.35731707240059302</v>
      </c>
      <c r="AU220" s="17">
        <v>0.34375156476954499</v>
      </c>
      <c r="AV220" s="17">
        <v>0.30414930158939801</v>
      </c>
      <c r="AW220" s="17">
        <v>0.25364404237326399</v>
      </c>
      <c r="AX220" s="17">
        <v>0.278030974512607</v>
      </c>
      <c r="AY220" s="17"/>
      <c r="AZ220" s="17">
        <v>0.33163878842563599</v>
      </c>
      <c r="BA220" s="17">
        <v>0.29649201836866701</v>
      </c>
      <c r="BB220" s="17">
        <v>0.287581299197535</v>
      </c>
      <c r="BC220" s="17">
        <v>0.35424539758277901</v>
      </c>
      <c r="BD220" s="17">
        <v>0.33438319622451201</v>
      </c>
      <c r="BE220" s="17">
        <v>0.31032614058520502</v>
      </c>
      <c r="BF220" s="17"/>
      <c r="BG220" s="17">
        <v>0.31754427883645397</v>
      </c>
      <c r="BH220" s="17">
        <v>0.32725609369685699</v>
      </c>
      <c r="BI220" s="17" t="s">
        <v>95</v>
      </c>
      <c r="BJ220" s="17">
        <v>0.31103438777290499</v>
      </c>
      <c r="BK220" s="17">
        <v>0.34806455027794198</v>
      </c>
      <c r="BL220" s="17">
        <v>0.29880105688620301</v>
      </c>
      <c r="BM220" s="17">
        <v>0.31723913641105</v>
      </c>
    </row>
    <row r="221" spans="2:65" x14ac:dyDescent="0.35">
      <c r="B221" t="s">
        <v>163</v>
      </c>
      <c r="C221" s="17">
        <v>9.6685974408329295E-2</v>
      </c>
      <c r="D221" s="17">
        <v>0.102037614827241</v>
      </c>
      <c r="E221" s="17">
        <v>9.1988275179762699E-2</v>
      </c>
      <c r="F221" s="17"/>
      <c r="G221" s="17">
        <v>8.6294453345167901E-2</v>
      </c>
      <c r="H221" s="17">
        <v>0.10632655638885601</v>
      </c>
      <c r="I221" s="17">
        <v>9.3596113462889499E-2</v>
      </c>
      <c r="J221" s="17">
        <v>8.8868990646146603E-2</v>
      </c>
      <c r="K221" s="17">
        <v>9.9401850667257999E-2</v>
      </c>
      <c r="L221" s="17">
        <v>0.10278586143882699</v>
      </c>
      <c r="M221" s="17"/>
      <c r="N221" s="17">
        <v>8.2490543439636299E-2</v>
      </c>
      <c r="O221" s="17">
        <v>8.4683892089684604E-2</v>
      </c>
      <c r="P221" s="17">
        <v>0.10737509013669</v>
      </c>
      <c r="Q221" s="17">
        <v>0.115681318442739</v>
      </c>
      <c r="R221" s="17"/>
      <c r="S221" s="17">
        <v>9.8151076703630102E-2</v>
      </c>
      <c r="T221" s="17">
        <v>7.70470895463541E-2</v>
      </c>
      <c r="U221" s="17">
        <v>0.103577363058935</v>
      </c>
      <c r="V221" s="17">
        <v>7.9528040539830203E-2</v>
      </c>
      <c r="W221" s="17">
        <v>9.4386772291309207E-2</v>
      </c>
      <c r="X221" s="17">
        <v>8.7135549838410001E-2</v>
      </c>
      <c r="Y221" s="17">
        <v>0.118615693095458</v>
      </c>
      <c r="Z221" s="17">
        <v>0.121093041169806</v>
      </c>
      <c r="AA221" s="17">
        <v>7.8343281552351304E-2</v>
      </c>
      <c r="AB221" s="17">
        <v>0.120036160365663</v>
      </c>
      <c r="AC221" s="17">
        <v>0.103976021620669</v>
      </c>
      <c r="AD221" s="17">
        <v>0.13572865136373799</v>
      </c>
      <c r="AE221" s="17"/>
      <c r="AF221" s="17">
        <v>0.128446875147079</v>
      </c>
      <c r="AG221" s="17">
        <v>7.1251623917545998E-2</v>
      </c>
      <c r="AH221" s="17">
        <v>0.10062959069498199</v>
      </c>
      <c r="AI221" s="17"/>
      <c r="AJ221" s="17">
        <v>0.110076010759767</v>
      </c>
      <c r="AK221" s="17">
        <v>8.3079345571350202E-2</v>
      </c>
      <c r="AL221" s="17">
        <v>6.8693781583830202E-2</v>
      </c>
      <c r="AM221" s="17">
        <v>0.21033189004480299</v>
      </c>
      <c r="AN221" s="17">
        <v>0.109100777966937</v>
      </c>
      <c r="AO221" s="17"/>
      <c r="AP221" s="17">
        <v>0.114702959164032</v>
      </c>
      <c r="AQ221" s="17">
        <v>7.4633012930038795E-2</v>
      </c>
      <c r="AR221" s="17">
        <v>6.9113394237737893E-2</v>
      </c>
      <c r="AS221" s="17"/>
      <c r="AT221" s="17">
        <v>0.115628655238741</v>
      </c>
      <c r="AU221" s="17">
        <v>9.5952050582113396E-2</v>
      </c>
      <c r="AV221" s="17">
        <v>8.3591916123498602E-2</v>
      </c>
      <c r="AW221" s="17">
        <v>8.9063736903332899E-2</v>
      </c>
      <c r="AX221" s="17">
        <v>8.1911257481593003E-2</v>
      </c>
      <c r="AY221" s="17"/>
      <c r="AZ221" s="17">
        <v>9.0977924023853698E-2</v>
      </c>
      <c r="BA221" s="17">
        <v>9.97144965710903E-2</v>
      </c>
      <c r="BB221" s="17">
        <v>0.11616529593158401</v>
      </c>
      <c r="BC221" s="17">
        <v>9.4512220318121204E-2</v>
      </c>
      <c r="BD221" s="17">
        <v>8.9569664617157402E-2</v>
      </c>
      <c r="BE221" s="17">
        <v>8.3900686176967804E-2</v>
      </c>
      <c r="BF221" s="17"/>
      <c r="BG221" s="17">
        <v>0.106201203297607</v>
      </c>
      <c r="BH221" s="17">
        <v>8.3005978187213003E-2</v>
      </c>
      <c r="BI221" s="17" t="s">
        <v>95</v>
      </c>
      <c r="BJ221" s="17">
        <v>0.101222917741767</v>
      </c>
      <c r="BK221" s="17">
        <v>0.101650858019524</v>
      </c>
      <c r="BL221" s="17">
        <v>9.2651802589083496E-2</v>
      </c>
      <c r="BM221" s="17">
        <v>8.2587815114971305E-2</v>
      </c>
    </row>
    <row r="222" spans="2:65" x14ac:dyDescent="0.35">
      <c r="B222" t="s">
        <v>192</v>
      </c>
      <c r="C222" s="17">
        <v>1.98391717834175E-2</v>
      </c>
      <c r="D222" s="17">
        <v>2.5184464322048999E-2</v>
      </c>
      <c r="E222" s="17">
        <v>1.4730630633166999E-2</v>
      </c>
      <c r="F222" s="17"/>
      <c r="G222" s="17">
        <v>2.1156272088527502E-2</v>
      </c>
      <c r="H222" s="17">
        <v>2.9969297389280201E-2</v>
      </c>
      <c r="I222" s="17">
        <v>7.3910353360346097E-3</v>
      </c>
      <c r="J222" s="17">
        <v>1.6516808483729401E-2</v>
      </c>
      <c r="K222" s="17">
        <v>1.06584012853701E-2</v>
      </c>
      <c r="L222" s="17">
        <v>2.9718124802652901E-2</v>
      </c>
      <c r="M222" s="17"/>
      <c r="N222" s="17">
        <v>1.7053728885788301E-2</v>
      </c>
      <c r="O222" s="17">
        <v>2.4182444574657801E-2</v>
      </c>
      <c r="P222" s="17">
        <v>2.59471055232855E-2</v>
      </c>
      <c r="Q222" s="17">
        <v>1.32728914674179E-2</v>
      </c>
      <c r="R222" s="17"/>
      <c r="S222" s="17">
        <v>1.9551037490899901E-2</v>
      </c>
      <c r="T222" s="17">
        <v>7.8211756116792208E-3</v>
      </c>
      <c r="U222" s="17">
        <v>1.40893083444076E-2</v>
      </c>
      <c r="V222" s="17">
        <v>2.48409418221733E-2</v>
      </c>
      <c r="W222" s="17">
        <v>2.3028541740959401E-2</v>
      </c>
      <c r="X222" s="17">
        <v>2.2968125724428801E-2</v>
      </c>
      <c r="Y222" s="17">
        <v>2.1799433705557598E-2</v>
      </c>
      <c r="Z222" s="17">
        <v>1.4085899161995701E-2</v>
      </c>
      <c r="AA222" s="17">
        <v>1.4213720067289101E-2</v>
      </c>
      <c r="AB222" s="17">
        <v>3.6585513005171801E-2</v>
      </c>
      <c r="AC222" s="17">
        <v>1.3207445698356799E-2</v>
      </c>
      <c r="AD222" s="17">
        <v>4.0531360922778002E-2</v>
      </c>
      <c r="AE222" s="17"/>
      <c r="AF222" s="17">
        <v>3.0313801980758701E-2</v>
      </c>
      <c r="AG222" s="17">
        <v>1.0325367952108099E-2</v>
      </c>
      <c r="AH222" s="17">
        <v>2.9184533028327998E-2</v>
      </c>
      <c r="AI222" s="17"/>
      <c r="AJ222" s="17">
        <v>2.6691583094842201E-2</v>
      </c>
      <c r="AK222" s="17">
        <v>1.1380351329329901E-2</v>
      </c>
      <c r="AL222" s="17">
        <v>7.6540971416107998E-3</v>
      </c>
      <c r="AM222" s="17">
        <v>5.9691793872681802E-2</v>
      </c>
      <c r="AN222" s="17">
        <v>2.6044400913966401E-2</v>
      </c>
      <c r="AO222" s="17"/>
      <c r="AP222" s="17">
        <v>2.3895127815400999E-2</v>
      </c>
      <c r="AQ222" s="17">
        <v>1.07365076304042E-2</v>
      </c>
      <c r="AR222" s="17">
        <v>6.5435296121705896E-3</v>
      </c>
      <c r="AS222" s="17"/>
      <c r="AT222" s="17">
        <v>2.25516970215398E-2</v>
      </c>
      <c r="AU222" s="17">
        <v>2.01522067939994E-2</v>
      </c>
      <c r="AV222" s="17">
        <v>1.29927957663126E-2</v>
      </c>
      <c r="AW222" s="17">
        <v>1.8765132834868099E-2</v>
      </c>
      <c r="AX222" s="17">
        <v>1.6636789149965001E-2</v>
      </c>
      <c r="AY222" s="17"/>
      <c r="AZ222" s="17">
        <v>2.09944121876369E-2</v>
      </c>
      <c r="BA222" s="17">
        <v>1.9373179086561901E-2</v>
      </c>
      <c r="BB222" s="17">
        <v>2.0602697057312699E-2</v>
      </c>
      <c r="BC222" s="17">
        <v>1.9173270001678299E-2</v>
      </c>
      <c r="BD222" s="17">
        <v>1.2493556895229701E-2</v>
      </c>
      <c r="BE222" s="17">
        <v>3.4560903564267401E-2</v>
      </c>
      <c r="BF222" s="17"/>
      <c r="BG222" s="17">
        <v>2.57747394580711E-2</v>
      </c>
      <c r="BH222" s="17">
        <v>1.1164437666305999E-2</v>
      </c>
      <c r="BI222" s="17" t="s">
        <v>95</v>
      </c>
      <c r="BJ222" s="17">
        <v>2.1975922059538199E-2</v>
      </c>
      <c r="BK222" s="17">
        <v>1.2198905884358501E-2</v>
      </c>
      <c r="BL222" s="17">
        <v>2.3356186994987999E-2</v>
      </c>
      <c r="BM222" s="17">
        <v>1.61633130778297E-2</v>
      </c>
    </row>
    <row r="223" spans="2:65" x14ac:dyDescent="0.35">
      <c r="B223" t="s">
        <v>165</v>
      </c>
      <c r="C223" s="17">
        <v>1.0292706874794199E-2</v>
      </c>
      <c r="D223" s="17">
        <v>1.24409766834934E-2</v>
      </c>
      <c r="E223" s="17">
        <v>7.7966058744088499E-3</v>
      </c>
      <c r="F223" s="17"/>
      <c r="G223" s="17">
        <v>5.6290477733169503E-3</v>
      </c>
      <c r="H223" s="17">
        <v>2.9701128748079301E-3</v>
      </c>
      <c r="I223" s="17">
        <v>8.4341000742325801E-3</v>
      </c>
      <c r="J223" s="17">
        <v>1.7307767277685598E-2</v>
      </c>
      <c r="K223" s="17">
        <v>1.2085529874831601E-2</v>
      </c>
      <c r="L223" s="17">
        <v>1.3954727690737301E-2</v>
      </c>
      <c r="M223" s="17"/>
      <c r="N223" s="17">
        <v>1.0069894445267499E-2</v>
      </c>
      <c r="O223" s="17">
        <v>9.7064820251858003E-3</v>
      </c>
      <c r="P223" s="17">
        <v>1.3701289462742501E-2</v>
      </c>
      <c r="Q223" s="17">
        <v>7.3240769278684597E-3</v>
      </c>
      <c r="R223" s="17"/>
      <c r="S223" s="17">
        <v>3.5998159715269198E-3</v>
      </c>
      <c r="T223" s="17">
        <v>1.1278433561444701E-2</v>
      </c>
      <c r="U223" s="17">
        <v>3.3615951189005901E-3</v>
      </c>
      <c r="V223" s="17">
        <v>2.75650224107605E-2</v>
      </c>
      <c r="W223" s="17">
        <v>8.9088297792523398E-3</v>
      </c>
      <c r="X223" s="17">
        <v>1.36493435443972E-2</v>
      </c>
      <c r="Y223" s="17">
        <v>5.2515701733895099E-3</v>
      </c>
      <c r="Z223" s="17">
        <v>5.0813526564143499E-3</v>
      </c>
      <c r="AA223" s="17">
        <v>6.66543012716734E-3</v>
      </c>
      <c r="AB223" s="17">
        <v>1.24171362472678E-2</v>
      </c>
      <c r="AC223" s="17">
        <v>2.4967826375065599E-2</v>
      </c>
      <c r="AD223" s="17">
        <v>0</v>
      </c>
      <c r="AE223" s="17"/>
      <c r="AF223" s="17">
        <v>1.8381396927339401E-2</v>
      </c>
      <c r="AG223" s="17">
        <v>4.3231839961009998E-3</v>
      </c>
      <c r="AH223" s="17">
        <v>1.05680880171977E-2</v>
      </c>
      <c r="AI223" s="17"/>
      <c r="AJ223" s="17">
        <v>1.6231395984475899E-2</v>
      </c>
      <c r="AK223" s="17">
        <v>2.11921466947145E-3</v>
      </c>
      <c r="AL223" s="17">
        <v>3.4601199156403398E-3</v>
      </c>
      <c r="AM223" s="17">
        <v>5.6692339948814903E-2</v>
      </c>
      <c r="AN223" s="17">
        <v>1.1504580233840401E-2</v>
      </c>
      <c r="AO223" s="17"/>
      <c r="AP223" s="17">
        <v>1.03599839288777E-2</v>
      </c>
      <c r="AQ223" s="17">
        <v>2.6687994109202799E-3</v>
      </c>
      <c r="AR223" s="17">
        <v>4.9838440394899802E-3</v>
      </c>
      <c r="AS223" s="17"/>
      <c r="AT223" s="17">
        <v>1.25263783481077E-2</v>
      </c>
      <c r="AU223" s="17">
        <v>1.03850271238041E-2</v>
      </c>
      <c r="AV223" s="17">
        <v>1.02619497564843E-2</v>
      </c>
      <c r="AW223" s="17">
        <v>3.33471192057384E-3</v>
      </c>
      <c r="AX223" s="17">
        <v>1.60277217137288E-2</v>
      </c>
      <c r="AY223" s="17"/>
      <c r="AZ223" s="17">
        <v>6.7266380089994202E-3</v>
      </c>
      <c r="BA223" s="17">
        <v>1.19315017476172E-2</v>
      </c>
      <c r="BB223" s="17">
        <v>1.17902658277354E-2</v>
      </c>
      <c r="BC223" s="17">
        <v>8.4599440695560107E-3</v>
      </c>
      <c r="BD223" s="17">
        <v>7.4289024046104201E-3</v>
      </c>
      <c r="BE223" s="17">
        <v>2.6043165872699298E-2</v>
      </c>
      <c r="BF223" s="17"/>
      <c r="BG223" s="17">
        <v>1.25677664474766E-2</v>
      </c>
      <c r="BH223" s="17">
        <v>8.1591365756050697E-3</v>
      </c>
      <c r="BI223" s="17" t="s">
        <v>95</v>
      </c>
      <c r="BJ223" s="17">
        <v>7.44132322953213E-3</v>
      </c>
      <c r="BK223" s="17">
        <v>1.15331297194637E-2</v>
      </c>
      <c r="BL223" s="17">
        <v>1.03013191812083E-2</v>
      </c>
      <c r="BM223" s="17">
        <v>6.9713322632436103E-3</v>
      </c>
    </row>
    <row r="224" spans="2:65" x14ac:dyDescent="0.35">
      <c r="B224" t="s">
        <v>143</v>
      </c>
      <c r="C224" s="17">
        <v>1.9369722906417999E-2</v>
      </c>
      <c r="D224" s="17">
        <v>1.1308205308956799E-2</v>
      </c>
      <c r="E224" s="17">
        <v>2.69246206005848E-2</v>
      </c>
      <c r="F224" s="17"/>
      <c r="G224" s="17">
        <v>2.1713071828641999E-2</v>
      </c>
      <c r="H224" s="17">
        <v>1.6279554432976399E-2</v>
      </c>
      <c r="I224" s="17">
        <v>2.8842393423522999E-2</v>
      </c>
      <c r="J224" s="17">
        <v>2.4061816872924101E-2</v>
      </c>
      <c r="K224" s="17">
        <v>1.9071833966914101E-2</v>
      </c>
      <c r="L224" s="17">
        <v>9.0039573095772197E-3</v>
      </c>
      <c r="M224" s="17"/>
      <c r="N224" s="17">
        <v>8.8097848078266105E-3</v>
      </c>
      <c r="O224" s="17">
        <v>2.1998359326431599E-2</v>
      </c>
      <c r="P224" s="17">
        <v>2.02329296638987E-2</v>
      </c>
      <c r="Q224" s="17">
        <v>2.7590967796002001E-2</v>
      </c>
      <c r="R224" s="17"/>
      <c r="S224" s="17">
        <v>3.4093926699772799E-2</v>
      </c>
      <c r="T224" s="17">
        <v>8.9831073946506704E-3</v>
      </c>
      <c r="U224" s="17">
        <v>2.0952959692691401E-2</v>
      </c>
      <c r="V224" s="17">
        <v>2.2493480548269801E-2</v>
      </c>
      <c r="W224" s="17">
        <v>1.49993172297105E-2</v>
      </c>
      <c r="X224" s="17">
        <v>2.0761478229604401E-2</v>
      </c>
      <c r="Y224" s="17">
        <v>1.1531945942818001E-2</v>
      </c>
      <c r="Z224" s="17">
        <v>1.0803245133566701E-2</v>
      </c>
      <c r="AA224" s="17">
        <v>3.9311980092890497E-2</v>
      </c>
      <c r="AB224" s="17">
        <v>6.6526493665266598E-3</v>
      </c>
      <c r="AC224" s="17">
        <v>1.0740029185347E-2</v>
      </c>
      <c r="AD224" s="17">
        <v>0</v>
      </c>
      <c r="AE224" s="17"/>
      <c r="AF224" s="17">
        <v>1.7237664951742601E-2</v>
      </c>
      <c r="AG224" s="17">
        <v>1.42195647377654E-2</v>
      </c>
      <c r="AH224" s="17">
        <v>3.2800935882622201E-2</v>
      </c>
      <c r="AI224" s="17"/>
      <c r="AJ224" s="17">
        <v>1.1388099125732199E-2</v>
      </c>
      <c r="AK224" s="17">
        <v>1.9212712100374101E-2</v>
      </c>
      <c r="AL224" s="17">
        <v>1.46557712832808E-2</v>
      </c>
      <c r="AM224" s="17">
        <v>0</v>
      </c>
      <c r="AN224" s="17">
        <v>4.8445444574533099E-2</v>
      </c>
      <c r="AO224" s="17"/>
      <c r="AP224" s="17">
        <v>9.0538758851555698E-3</v>
      </c>
      <c r="AQ224" s="17">
        <v>1.8376334718216199E-2</v>
      </c>
      <c r="AR224" s="17">
        <v>1.0543410644379501E-2</v>
      </c>
      <c r="AS224" s="17"/>
      <c r="AT224" s="17">
        <v>2.8870995294679999E-2</v>
      </c>
      <c r="AU224" s="17">
        <v>2.3785725232795901E-2</v>
      </c>
      <c r="AV224" s="17">
        <v>9.7080221728368405E-3</v>
      </c>
      <c r="AW224" s="17">
        <v>1.2490741251725199E-2</v>
      </c>
      <c r="AX224" s="17">
        <v>1.6769504871249601E-2</v>
      </c>
      <c r="AY224" s="17"/>
      <c r="AZ224" s="17">
        <v>2.63229277252553E-2</v>
      </c>
      <c r="BA224" s="17">
        <v>2.3743001470672799E-2</v>
      </c>
      <c r="BB224" s="17">
        <v>2.3660512168653301E-2</v>
      </c>
      <c r="BC224" s="17">
        <v>1.19124440050108E-2</v>
      </c>
      <c r="BD224" s="17">
        <v>5.4270174730710399E-3</v>
      </c>
      <c r="BE224" s="17">
        <v>1.0397878392949301E-2</v>
      </c>
      <c r="BF224" s="17"/>
      <c r="BG224" s="17">
        <v>1.36237956366009E-2</v>
      </c>
      <c r="BH224" s="17">
        <v>1.3105085753828001E-2</v>
      </c>
      <c r="BI224" s="17" t="s">
        <v>95</v>
      </c>
      <c r="BJ224" s="17">
        <v>2.4370837236246602E-2</v>
      </c>
      <c r="BK224" s="17">
        <v>4.0659511118764501E-2</v>
      </c>
      <c r="BL224" s="17">
        <v>2.4699755634440799E-2</v>
      </c>
      <c r="BM224" s="17">
        <v>2.3533683785922299E-2</v>
      </c>
    </row>
    <row r="225" spans="2:65" x14ac:dyDescent="0.35">
      <c r="B225" t="s">
        <v>166</v>
      </c>
      <c r="C225" s="17">
        <v>0.85381242402704105</v>
      </c>
      <c r="D225" s="17">
        <v>0.84902873885826002</v>
      </c>
      <c r="E225" s="17">
        <v>0.85855986771207704</v>
      </c>
      <c r="F225" s="17"/>
      <c r="G225" s="17">
        <v>0.86520715496434597</v>
      </c>
      <c r="H225" s="17">
        <v>0.84445447891407899</v>
      </c>
      <c r="I225" s="17">
        <v>0.86173635770332002</v>
      </c>
      <c r="J225" s="17">
        <v>0.85324461671951402</v>
      </c>
      <c r="K225" s="17">
        <v>0.85878238420562603</v>
      </c>
      <c r="L225" s="17">
        <v>0.84453732875820497</v>
      </c>
      <c r="M225" s="17"/>
      <c r="N225" s="17">
        <v>0.88157604842148096</v>
      </c>
      <c r="O225" s="17">
        <v>0.85942882198404003</v>
      </c>
      <c r="P225" s="17">
        <v>0.83274358521338299</v>
      </c>
      <c r="Q225" s="17">
        <v>0.83613074536597198</v>
      </c>
      <c r="R225" s="17"/>
      <c r="S225" s="17">
        <v>0.84460414313416998</v>
      </c>
      <c r="T225" s="17">
        <v>0.89487019388587097</v>
      </c>
      <c r="U225" s="17">
        <v>0.85801877378506597</v>
      </c>
      <c r="V225" s="17">
        <v>0.84557251467896599</v>
      </c>
      <c r="W225" s="17">
        <v>0.85867653895876905</v>
      </c>
      <c r="X225" s="17">
        <v>0.85548550266316004</v>
      </c>
      <c r="Y225" s="17">
        <v>0.84280135708277704</v>
      </c>
      <c r="Z225" s="17">
        <v>0.84893646187821803</v>
      </c>
      <c r="AA225" s="17">
        <v>0.86146558816030205</v>
      </c>
      <c r="AB225" s="17">
        <v>0.82430854101537099</v>
      </c>
      <c r="AC225" s="17">
        <v>0.84710867712056204</v>
      </c>
      <c r="AD225" s="17">
        <v>0.823739987713484</v>
      </c>
      <c r="AE225" s="17"/>
      <c r="AF225" s="17">
        <v>0.80562026099308004</v>
      </c>
      <c r="AG225" s="17">
        <v>0.89988025939647898</v>
      </c>
      <c r="AH225" s="17">
        <v>0.82681685237686997</v>
      </c>
      <c r="AI225" s="17"/>
      <c r="AJ225" s="17">
        <v>0.83561291103518298</v>
      </c>
      <c r="AK225" s="17">
        <v>0.88420837632947402</v>
      </c>
      <c r="AL225" s="17">
        <v>0.90553623007563799</v>
      </c>
      <c r="AM225" s="17">
        <v>0.67328397613369995</v>
      </c>
      <c r="AN225" s="17">
        <v>0.80490479631072298</v>
      </c>
      <c r="AO225" s="17"/>
      <c r="AP225" s="17">
        <v>0.84198805320653303</v>
      </c>
      <c r="AQ225" s="17">
        <v>0.893585345310421</v>
      </c>
      <c r="AR225" s="17">
        <v>0.90881582146622197</v>
      </c>
      <c r="AS225" s="17"/>
      <c r="AT225" s="17">
        <v>0.82042227409693103</v>
      </c>
      <c r="AU225" s="17">
        <v>0.84972499026728698</v>
      </c>
      <c r="AV225" s="17">
        <v>0.88344531618086797</v>
      </c>
      <c r="AW225" s="17">
        <v>0.87634567708949995</v>
      </c>
      <c r="AX225" s="17">
        <v>0.868654726783463</v>
      </c>
      <c r="AY225" s="17"/>
      <c r="AZ225" s="17">
        <v>0.85497809805425495</v>
      </c>
      <c r="BA225" s="17">
        <v>0.84523782112405799</v>
      </c>
      <c r="BB225" s="17">
        <v>0.82778122901471496</v>
      </c>
      <c r="BC225" s="17">
        <v>0.865942121605634</v>
      </c>
      <c r="BD225" s="17">
        <v>0.88508085860993102</v>
      </c>
      <c r="BE225" s="17">
        <v>0.84509736599311602</v>
      </c>
      <c r="BF225" s="17"/>
      <c r="BG225" s="17">
        <v>0.84183249516024505</v>
      </c>
      <c r="BH225" s="17">
        <v>0.88456536181704803</v>
      </c>
      <c r="BI225" s="17" t="s">
        <v>95</v>
      </c>
      <c r="BJ225" s="17">
        <v>0.84498899973291597</v>
      </c>
      <c r="BK225" s="17">
        <v>0.83395759525788904</v>
      </c>
      <c r="BL225" s="17">
        <v>0.84899093560027905</v>
      </c>
      <c r="BM225" s="17">
        <v>0.87074385575803304</v>
      </c>
    </row>
    <row r="226" spans="2:65" x14ac:dyDescent="0.35">
      <c r="B226" t="s">
        <v>167</v>
      </c>
      <c r="C226" s="17">
        <v>3.0131878658211701E-2</v>
      </c>
      <c r="D226" s="17">
        <v>3.7625441005542298E-2</v>
      </c>
      <c r="E226" s="17">
        <v>2.25272365075758E-2</v>
      </c>
      <c r="F226" s="17"/>
      <c r="G226" s="17">
        <v>2.67853198618444E-2</v>
      </c>
      <c r="H226" s="17">
        <v>3.2939410264088101E-2</v>
      </c>
      <c r="I226" s="17">
        <v>1.5825135410267199E-2</v>
      </c>
      <c r="J226" s="17">
        <v>3.3824575761415003E-2</v>
      </c>
      <c r="K226" s="17">
        <v>2.27439311602016E-2</v>
      </c>
      <c r="L226" s="17">
        <v>4.3672852493390299E-2</v>
      </c>
      <c r="M226" s="17"/>
      <c r="N226" s="17">
        <v>2.71236233310558E-2</v>
      </c>
      <c r="O226" s="17">
        <v>3.3888926599843598E-2</v>
      </c>
      <c r="P226" s="17">
        <v>3.9648394986027999E-2</v>
      </c>
      <c r="Q226" s="17">
        <v>2.0596968395286401E-2</v>
      </c>
      <c r="R226" s="17"/>
      <c r="S226" s="17">
        <v>2.3150853462426801E-2</v>
      </c>
      <c r="T226" s="17">
        <v>1.9099609173124001E-2</v>
      </c>
      <c r="U226" s="17">
        <v>1.7450903463308201E-2</v>
      </c>
      <c r="V226" s="17">
        <v>5.2405964232933699E-2</v>
      </c>
      <c r="W226" s="17">
        <v>3.1937371520211699E-2</v>
      </c>
      <c r="X226" s="17">
        <v>3.6617469268826003E-2</v>
      </c>
      <c r="Y226" s="17">
        <v>2.70510038789471E-2</v>
      </c>
      <c r="Z226" s="17">
        <v>1.9167251818409999E-2</v>
      </c>
      <c r="AA226" s="17">
        <v>2.0879150194456499E-2</v>
      </c>
      <c r="AB226" s="17">
        <v>4.9002649252439502E-2</v>
      </c>
      <c r="AC226" s="17">
        <v>3.8175272073422299E-2</v>
      </c>
      <c r="AD226" s="17">
        <v>4.0531360922778002E-2</v>
      </c>
      <c r="AE226" s="17"/>
      <c r="AF226" s="17">
        <v>4.8695198908098099E-2</v>
      </c>
      <c r="AG226" s="17">
        <v>1.4648551948209101E-2</v>
      </c>
      <c r="AH226" s="17">
        <v>3.9752621045525703E-2</v>
      </c>
      <c r="AI226" s="17"/>
      <c r="AJ226" s="17">
        <v>4.2922979079318198E-2</v>
      </c>
      <c r="AK226" s="17">
        <v>1.3499565998801401E-2</v>
      </c>
      <c r="AL226" s="17">
        <v>1.1114217057251101E-2</v>
      </c>
      <c r="AM226" s="17">
        <v>0.116384133821497</v>
      </c>
      <c r="AN226" s="17">
        <v>3.7548981147806797E-2</v>
      </c>
      <c r="AO226" s="17"/>
      <c r="AP226" s="17">
        <v>3.4255111744278699E-2</v>
      </c>
      <c r="AQ226" s="17">
        <v>1.3405307041324499E-2</v>
      </c>
      <c r="AR226" s="17">
        <v>1.1527373651660599E-2</v>
      </c>
      <c r="AS226" s="17"/>
      <c r="AT226" s="17">
        <v>3.5078075369647597E-2</v>
      </c>
      <c r="AU226" s="17">
        <v>3.0537233917803601E-2</v>
      </c>
      <c r="AV226" s="17">
        <v>2.3254745522796799E-2</v>
      </c>
      <c r="AW226" s="17">
        <v>2.20998447554419E-2</v>
      </c>
      <c r="AX226" s="17">
        <v>3.2664510863693798E-2</v>
      </c>
      <c r="AY226" s="17"/>
      <c r="AZ226" s="17">
        <v>2.7721050196636399E-2</v>
      </c>
      <c r="BA226" s="17">
        <v>3.1304680834179102E-2</v>
      </c>
      <c r="BB226" s="17">
        <v>3.2392962885048102E-2</v>
      </c>
      <c r="BC226" s="17">
        <v>2.76332140712344E-2</v>
      </c>
      <c r="BD226" s="17">
        <v>1.9922459299840101E-2</v>
      </c>
      <c r="BE226" s="17">
        <v>6.0604069436966702E-2</v>
      </c>
      <c r="BF226" s="17"/>
      <c r="BG226" s="17">
        <v>3.8342505905547698E-2</v>
      </c>
      <c r="BH226" s="17">
        <v>1.9323574241911098E-2</v>
      </c>
      <c r="BI226" s="17" t="s">
        <v>95</v>
      </c>
      <c r="BJ226" s="17">
        <v>2.9417245289070301E-2</v>
      </c>
      <c r="BK226" s="17">
        <v>2.3732035603822199E-2</v>
      </c>
      <c r="BL226" s="17">
        <v>3.3657506176196297E-2</v>
      </c>
      <c r="BM226" s="17">
        <v>2.31346453410733E-2</v>
      </c>
    </row>
    <row r="227" spans="2:65" x14ac:dyDescent="0.35">
      <c r="B227" t="s">
        <v>168</v>
      </c>
      <c r="C227" s="17">
        <v>0.82368054536882895</v>
      </c>
      <c r="D227" s="17">
        <v>0.81140329785271703</v>
      </c>
      <c r="E227" s="17">
        <v>0.836032631204501</v>
      </c>
      <c r="F227" s="17"/>
      <c r="G227" s="17">
        <v>0.83842183510250101</v>
      </c>
      <c r="H227" s="17">
        <v>0.81151506864999101</v>
      </c>
      <c r="I227" s="17">
        <v>0.84591122229305304</v>
      </c>
      <c r="J227" s="17">
        <v>0.81942004095809895</v>
      </c>
      <c r="K227" s="17">
        <v>0.83603845304542501</v>
      </c>
      <c r="L227" s="17">
        <v>0.80086447626481505</v>
      </c>
      <c r="M227" s="17"/>
      <c r="N227" s="17">
        <v>0.85445242509042496</v>
      </c>
      <c r="O227" s="17">
        <v>0.82553989538419703</v>
      </c>
      <c r="P227" s="17">
        <v>0.79309519022735497</v>
      </c>
      <c r="Q227" s="17">
        <v>0.81553377697068596</v>
      </c>
      <c r="R227" s="17"/>
      <c r="S227" s="17">
        <v>0.82145328967174303</v>
      </c>
      <c r="T227" s="17">
        <v>0.87577058471274705</v>
      </c>
      <c r="U227" s="17">
        <v>0.84056787032175695</v>
      </c>
      <c r="V227" s="17">
        <v>0.79316655044603201</v>
      </c>
      <c r="W227" s="17">
        <v>0.82673916743855702</v>
      </c>
      <c r="X227" s="17">
        <v>0.81886803339433401</v>
      </c>
      <c r="Y227" s="17">
        <v>0.81575035320383005</v>
      </c>
      <c r="Z227" s="17">
        <v>0.82976921005980797</v>
      </c>
      <c r="AA227" s="17">
        <v>0.84058643796584498</v>
      </c>
      <c r="AB227" s="17">
        <v>0.77530589176293196</v>
      </c>
      <c r="AC227" s="17">
        <v>0.80893340504713895</v>
      </c>
      <c r="AD227" s="17">
        <v>0.78320862679070602</v>
      </c>
      <c r="AE227" s="17"/>
      <c r="AF227" s="17">
        <v>0.756925062084982</v>
      </c>
      <c r="AG227" s="17">
        <v>0.88523170744826996</v>
      </c>
      <c r="AH227" s="17">
        <v>0.78706423133134396</v>
      </c>
      <c r="AI227" s="17"/>
      <c r="AJ227" s="17">
        <v>0.79268993195586401</v>
      </c>
      <c r="AK227" s="17">
        <v>0.87070881033067304</v>
      </c>
      <c r="AL227" s="17">
        <v>0.89442201301838697</v>
      </c>
      <c r="AM227" s="17">
        <v>0.55689984231220302</v>
      </c>
      <c r="AN227" s="17">
        <v>0.76735581516291695</v>
      </c>
      <c r="AO227" s="17"/>
      <c r="AP227" s="17">
        <v>0.80773294146225505</v>
      </c>
      <c r="AQ227" s="17">
        <v>0.88018003826909597</v>
      </c>
      <c r="AR227" s="17">
        <v>0.89728844781456196</v>
      </c>
      <c r="AS227" s="17"/>
      <c r="AT227" s="17">
        <v>0.785344198727284</v>
      </c>
      <c r="AU227" s="17">
        <v>0.81918775634948404</v>
      </c>
      <c r="AV227" s="17">
        <v>0.86019057065807103</v>
      </c>
      <c r="AW227" s="17">
        <v>0.85424583233405804</v>
      </c>
      <c r="AX227" s="17">
        <v>0.83599021591976996</v>
      </c>
      <c r="AY227" s="17"/>
      <c r="AZ227" s="17">
        <v>0.827257047857618</v>
      </c>
      <c r="BA227" s="17">
        <v>0.81393314028987895</v>
      </c>
      <c r="BB227" s="17">
        <v>0.79538826612966695</v>
      </c>
      <c r="BC227" s="17">
        <v>0.83830890753439902</v>
      </c>
      <c r="BD227" s="17">
        <v>0.86515839931009098</v>
      </c>
      <c r="BE227" s="17">
        <v>0.78449329655614897</v>
      </c>
      <c r="BF227" s="17"/>
      <c r="BG227" s="17">
        <v>0.80348998925469695</v>
      </c>
      <c r="BH227" s="17">
        <v>0.86524178757513703</v>
      </c>
      <c r="BI227" s="17" t="s">
        <v>95</v>
      </c>
      <c r="BJ227" s="17">
        <v>0.815571754443846</v>
      </c>
      <c r="BK227" s="17">
        <v>0.81022555965406695</v>
      </c>
      <c r="BL227" s="17">
        <v>0.81533342942408304</v>
      </c>
      <c r="BM227" s="17">
        <v>0.84760921041696002</v>
      </c>
    </row>
    <row r="228" spans="2:65"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row>
    <row r="229" spans="2:65" x14ac:dyDescent="0.35">
      <c r="B229" s="6" t="s">
        <v>195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row>
    <row r="230" spans="2:65" x14ac:dyDescent="0.35">
      <c r="B230" s="26" t="s">
        <v>97</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row>
    <row r="231" spans="2:65" x14ac:dyDescent="0.35">
      <c r="B231" t="s">
        <v>161</v>
      </c>
      <c r="C231" s="17">
        <v>0.38694413137765499</v>
      </c>
      <c r="D231" s="17">
        <v>0.43212169949031498</v>
      </c>
      <c r="E231" s="17">
        <v>0.34294054102905103</v>
      </c>
      <c r="F231" s="17"/>
      <c r="G231" s="17">
        <v>0.34943877717339</v>
      </c>
      <c r="H231" s="17">
        <v>0.36342775298345498</v>
      </c>
      <c r="I231" s="17">
        <v>0.38576606188183299</v>
      </c>
      <c r="J231" s="17">
        <v>0.40370786165475497</v>
      </c>
      <c r="K231" s="17">
        <v>0.42788317540364401</v>
      </c>
      <c r="L231" s="17">
        <v>0.39085071548883099</v>
      </c>
      <c r="M231" s="17"/>
      <c r="N231" s="17">
        <v>0.40504371630716801</v>
      </c>
      <c r="O231" s="17">
        <v>0.39564516542164901</v>
      </c>
      <c r="P231" s="17">
        <v>0.36436630717797902</v>
      </c>
      <c r="Q231" s="17">
        <v>0.37709475497693601</v>
      </c>
      <c r="R231" s="17"/>
      <c r="S231" s="17">
        <v>0.37009598504819602</v>
      </c>
      <c r="T231" s="17">
        <v>0.42220681322242798</v>
      </c>
      <c r="U231" s="17">
        <v>0.41115326866844398</v>
      </c>
      <c r="V231" s="17">
        <v>0.37382501856015099</v>
      </c>
      <c r="W231" s="17">
        <v>0.393244398872232</v>
      </c>
      <c r="X231" s="17">
        <v>0.36017560585007102</v>
      </c>
      <c r="Y231" s="17">
        <v>0.39615481256937901</v>
      </c>
      <c r="Z231" s="17">
        <v>0.39990858824082998</v>
      </c>
      <c r="AA231" s="17">
        <v>0.38550525502788002</v>
      </c>
      <c r="AB231" s="17">
        <v>0.38057024125585198</v>
      </c>
      <c r="AC231" s="17">
        <v>0.34142511771814199</v>
      </c>
      <c r="AD231" s="17">
        <v>0.41147613662271598</v>
      </c>
      <c r="AE231" s="17"/>
      <c r="AF231" s="17">
        <v>0.34620976871277598</v>
      </c>
      <c r="AG231" s="17">
        <v>0.44850613945471002</v>
      </c>
      <c r="AH231" s="17">
        <v>0.33276877637424002</v>
      </c>
      <c r="AI231" s="17"/>
      <c r="AJ231" s="17">
        <v>0.35120558405974101</v>
      </c>
      <c r="AK231" s="17">
        <v>0.43181594108476601</v>
      </c>
      <c r="AL231" s="17">
        <v>0.454705239004696</v>
      </c>
      <c r="AM231" s="17">
        <v>0.316986064034949</v>
      </c>
      <c r="AN231" s="17">
        <v>0.32522092379217399</v>
      </c>
      <c r="AO231" s="17"/>
      <c r="AP231" s="17">
        <v>0.35584799739214301</v>
      </c>
      <c r="AQ231" s="17">
        <v>0.43325214933363998</v>
      </c>
      <c r="AR231" s="17">
        <v>0.454873750452502</v>
      </c>
      <c r="AS231" s="17"/>
      <c r="AT231" s="17">
        <v>0.35582758249299701</v>
      </c>
      <c r="AU231" s="17">
        <v>0.37464706184833801</v>
      </c>
      <c r="AV231" s="17">
        <v>0.38921689937829401</v>
      </c>
      <c r="AW231" s="17">
        <v>0.44047713282927597</v>
      </c>
      <c r="AX231" s="17">
        <v>0.47210094463793101</v>
      </c>
      <c r="AY231" s="17"/>
      <c r="AZ231" s="17">
        <v>0.371365482978879</v>
      </c>
      <c r="BA231" s="17">
        <v>0.40130185128367102</v>
      </c>
      <c r="BB231" s="17">
        <v>0.38684989156914801</v>
      </c>
      <c r="BC231" s="17">
        <v>0.39126475943531303</v>
      </c>
      <c r="BD231" s="17">
        <v>0.380709505838143</v>
      </c>
      <c r="BE231" s="17">
        <v>0.37179619099556499</v>
      </c>
      <c r="BF231" s="17"/>
      <c r="BG231" s="17">
        <v>0.384856278139876</v>
      </c>
      <c r="BH231" s="17">
        <v>0.40915539704894999</v>
      </c>
      <c r="BI231" s="17" t="s">
        <v>95</v>
      </c>
      <c r="BJ231" s="17">
        <v>0.35696345637794302</v>
      </c>
      <c r="BK231" s="17">
        <v>0.33879596758660102</v>
      </c>
      <c r="BL231" s="17">
        <v>0.40527100850138498</v>
      </c>
      <c r="BM231" s="17">
        <v>0.37331994315362199</v>
      </c>
    </row>
    <row r="232" spans="2:65" x14ac:dyDescent="0.35">
      <c r="B232" t="s">
        <v>191</v>
      </c>
      <c r="C232" s="17">
        <v>0.37442701253327898</v>
      </c>
      <c r="D232" s="17">
        <v>0.34859691694502898</v>
      </c>
      <c r="E232" s="17">
        <v>0.40010589848977901</v>
      </c>
      <c r="F232" s="17"/>
      <c r="G232" s="17">
        <v>0.412352735175878</v>
      </c>
      <c r="H232" s="17">
        <v>0.39106861101300699</v>
      </c>
      <c r="I232" s="17">
        <v>0.394225785864663</v>
      </c>
      <c r="J232" s="17">
        <v>0.360684168780042</v>
      </c>
      <c r="K232" s="17">
        <v>0.33811498705944498</v>
      </c>
      <c r="L232" s="17">
        <v>0.35511353198359702</v>
      </c>
      <c r="M232" s="17"/>
      <c r="N232" s="17">
        <v>0.38222098110174801</v>
      </c>
      <c r="O232" s="17">
        <v>0.35848754653999798</v>
      </c>
      <c r="P232" s="17">
        <v>0.39738634545125201</v>
      </c>
      <c r="Q232" s="17">
        <v>0.36161667876833198</v>
      </c>
      <c r="R232" s="17"/>
      <c r="S232" s="17">
        <v>0.38143041133486899</v>
      </c>
      <c r="T232" s="17">
        <v>0.39027457619903599</v>
      </c>
      <c r="U232" s="17">
        <v>0.34874293614697299</v>
      </c>
      <c r="V232" s="17">
        <v>0.35903496797529999</v>
      </c>
      <c r="W232" s="17">
        <v>0.37718521726548199</v>
      </c>
      <c r="X232" s="17">
        <v>0.39058667210341602</v>
      </c>
      <c r="Y232" s="17">
        <v>0.37528474005873402</v>
      </c>
      <c r="Z232" s="17">
        <v>0.41265179214924802</v>
      </c>
      <c r="AA232" s="17">
        <v>0.36313074255310002</v>
      </c>
      <c r="AB232" s="17">
        <v>0.374341177279023</v>
      </c>
      <c r="AC232" s="17">
        <v>0.35974180030812802</v>
      </c>
      <c r="AD232" s="17">
        <v>0.34575499343654997</v>
      </c>
      <c r="AE232" s="17"/>
      <c r="AF232" s="17">
        <v>0.35621872403994798</v>
      </c>
      <c r="AG232" s="17">
        <v>0.376454641525517</v>
      </c>
      <c r="AH232" s="17">
        <v>0.40311832452674401</v>
      </c>
      <c r="AI232" s="17"/>
      <c r="AJ232" s="17">
        <v>0.37608756603589399</v>
      </c>
      <c r="AK232" s="17">
        <v>0.37752824872027302</v>
      </c>
      <c r="AL232" s="17">
        <v>0.36018082253709599</v>
      </c>
      <c r="AM232" s="17">
        <v>0.30476388284332401</v>
      </c>
      <c r="AN232" s="17">
        <v>0.39203058381309602</v>
      </c>
      <c r="AO232" s="17"/>
      <c r="AP232" s="17">
        <v>0.39878360331138601</v>
      </c>
      <c r="AQ232" s="17">
        <v>0.380426255494003</v>
      </c>
      <c r="AR232" s="17">
        <v>0.382129347215937</v>
      </c>
      <c r="AS232" s="17"/>
      <c r="AT232" s="17">
        <v>0.36968922924171099</v>
      </c>
      <c r="AU232" s="17">
        <v>0.36886614685327301</v>
      </c>
      <c r="AV232" s="17">
        <v>0.40290389337493299</v>
      </c>
      <c r="AW232" s="17">
        <v>0.35389711183761102</v>
      </c>
      <c r="AX232" s="17">
        <v>0.37670617550698499</v>
      </c>
      <c r="AY232" s="17"/>
      <c r="AZ232" s="17">
        <v>0.38921129719373199</v>
      </c>
      <c r="BA232" s="17">
        <v>0.39136088288755999</v>
      </c>
      <c r="BB232" s="17">
        <v>0.35325757527707502</v>
      </c>
      <c r="BC232" s="17">
        <v>0.35039100666205703</v>
      </c>
      <c r="BD232" s="17">
        <v>0.37179799564710297</v>
      </c>
      <c r="BE232" s="17">
        <v>0.34679077749431397</v>
      </c>
      <c r="BF232" s="17"/>
      <c r="BG232" s="17">
        <v>0.36221298705034599</v>
      </c>
      <c r="BH232" s="17">
        <v>0.39062348215289699</v>
      </c>
      <c r="BI232" s="17" t="s">
        <v>95</v>
      </c>
      <c r="BJ232" s="17">
        <v>0.39397339970101802</v>
      </c>
      <c r="BK232" s="17">
        <v>0.37822283938768902</v>
      </c>
      <c r="BL232" s="17">
        <v>0.37977813539446797</v>
      </c>
      <c r="BM232" s="17">
        <v>0.33546551160009203</v>
      </c>
    </row>
    <row r="233" spans="2:65" x14ac:dyDescent="0.35">
      <c r="B233" t="s">
        <v>163</v>
      </c>
      <c r="C233" s="17">
        <v>0.133927415181291</v>
      </c>
      <c r="D233" s="17">
        <v>0.119483064110773</v>
      </c>
      <c r="E233" s="17">
        <v>0.14777182911441999</v>
      </c>
      <c r="F233" s="17"/>
      <c r="G233" s="17">
        <v>0.152777418951797</v>
      </c>
      <c r="H233" s="17">
        <v>0.14376642826344499</v>
      </c>
      <c r="I233" s="17">
        <v>0.123962069269049</v>
      </c>
      <c r="J233" s="17">
        <v>0.13044508559576001</v>
      </c>
      <c r="K233" s="17">
        <v>0.117201993008097</v>
      </c>
      <c r="L233" s="17">
        <v>0.135576689028887</v>
      </c>
      <c r="M233" s="17"/>
      <c r="N233" s="17">
        <v>0.12452361735767301</v>
      </c>
      <c r="O233" s="17">
        <v>0.123608035971467</v>
      </c>
      <c r="P233" s="17">
        <v>0.13106526988565001</v>
      </c>
      <c r="Q233" s="17">
        <v>0.157546049957659</v>
      </c>
      <c r="R233" s="17"/>
      <c r="S233" s="17">
        <v>0.15149299036498901</v>
      </c>
      <c r="T233" s="17">
        <v>9.6959912068074E-2</v>
      </c>
      <c r="U233" s="17">
        <v>0.15107728300443299</v>
      </c>
      <c r="V233" s="17">
        <v>0.12951620955258</v>
      </c>
      <c r="W233" s="17">
        <v>0.112442120844482</v>
      </c>
      <c r="X233" s="17">
        <v>0.152267659082715</v>
      </c>
      <c r="Y233" s="17">
        <v>0.13987355454627301</v>
      </c>
      <c r="Z233" s="17">
        <v>0.10941351318810399</v>
      </c>
      <c r="AA233" s="17">
        <v>0.140044756229216</v>
      </c>
      <c r="AB233" s="17">
        <v>0.12464172103175</v>
      </c>
      <c r="AC233" s="17">
        <v>0.15950399518667999</v>
      </c>
      <c r="AD233" s="17">
        <v>0.154459044632489</v>
      </c>
      <c r="AE233" s="17"/>
      <c r="AF233" s="17">
        <v>0.153687224607751</v>
      </c>
      <c r="AG233" s="17">
        <v>0.103445311681262</v>
      </c>
      <c r="AH233" s="17">
        <v>0.155214131326014</v>
      </c>
      <c r="AI233" s="17"/>
      <c r="AJ233" s="17">
        <v>0.14698047535014899</v>
      </c>
      <c r="AK233" s="17">
        <v>0.111249637791642</v>
      </c>
      <c r="AL233" s="17">
        <v>0.10428514834007301</v>
      </c>
      <c r="AM233" s="17">
        <v>0.177634705467033</v>
      </c>
      <c r="AN233" s="17">
        <v>0.15320446565620799</v>
      </c>
      <c r="AO233" s="17"/>
      <c r="AP233" s="17">
        <v>0.14249773519986</v>
      </c>
      <c r="AQ233" s="17">
        <v>0.11017636663365001</v>
      </c>
      <c r="AR233" s="17">
        <v>0.110677530433265</v>
      </c>
      <c r="AS233" s="17"/>
      <c r="AT233" s="17">
        <v>0.15448762257533699</v>
      </c>
      <c r="AU233" s="17">
        <v>0.14019559068555401</v>
      </c>
      <c r="AV233" s="17">
        <v>0.10746735033949401</v>
      </c>
      <c r="AW233" s="17">
        <v>0.13580868087206899</v>
      </c>
      <c r="AX233" s="17">
        <v>7.0046946922616302E-2</v>
      </c>
      <c r="AY233" s="17"/>
      <c r="AZ233" s="17">
        <v>0.14993040219350301</v>
      </c>
      <c r="BA233" s="17">
        <v>0.111545242320197</v>
      </c>
      <c r="BB233" s="17">
        <v>0.15929763960923399</v>
      </c>
      <c r="BC233" s="17">
        <v>0.13512390401753599</v>
      </c>
      <c r="BD233" s="17">
        <v>0.12279256186927601</v>
      </c>
      <c r="BE233" s="17">
        <v>0.156858968418189</v>
      </c>
      <c r="BF233" s="17"/>
      <c r="BG233" s="17">
        <v>0.138800630566076</v>
      </c>
      <c r="BH233" s="17">
        <v>0.108076931383737</v>
      </c>
      <c r="BI233" s="17" t="s">
        <v>95</v>
      </c>
      <c r="BJ233" s="17">
        <v>0.14296279870815101</v>
      </c>
      <c r="BK233" s="17">
        <v>0.16237757149238699</v>
      </c>
      <c r="BL233" s="17">
        <v>0.129033317326572</v>
      </c>
      <c r="BM233" s="17">
        <v>0.15599595518197201</v>
      </c>
    </row>
    <row r="234" spans="2:65" x14ac:dyDescent="0.35">
      <c r="B234" t="s">
        <v>192</v>
      </c>
      <c r="C234" s="17">
        <v>4.4590723879810903E-2</v>
      </c>
      <c r="D234" s="17">
        <v>5.2467929120268701E-2</v>
      </c>
      <c r="E234" s="17">
        <v>3.7145737991432802E-2</v>
      </c>
      <c r="F234" s="17"/>
      <c r="G234" s="17">
        <v>5.3151740424566697E-2</v>
      </c>
      <c r="H234" s="17">
        <v>4.7967572693416602E-2</v>
      </c>
      <c r="I234" s="17">
        <v>2.9047276331483001E-2</v>
      </c>
      <c r="J234" s="17">
        <v>3.0710370020562101E-2</v>
      </c>
      <c r="K234" s="17">
        <v>5.5629946641760998E-2</v>
      </c>
      <c r="L234" s="17">
        <v>5.2693971325643497E-2</v>
      </c>
      <c r="M234" s="17"/>
      <c r="N234" s="17">
        <v>4.1563473041362903E-2</v>
      </c>
      <c r="O234" s="17">
        <v>5.9395242918987602E-2</v>
      </c>
      <c r="P234" s="17">
        <v>4.27500349115904E-2</v>
      </c>
      <c r="Q234" s="17">
        <v>3.4796712858701999E-2</v>
      </c>
      <c r="R234" s="17"/>
      <c r="S234" s="17">
        <v>3.9305234272377997E-2</v>
      </c>
      <c r="T234" s="17">
        <v>4.5916386575477301E-2</v>
      </c>
      <c r="U234" s="17">
        <v>5.0269835841078997E-2</v>
      </c>
      <c r="V234" s="17">
        <v>5.6955871129486697E-2</v>
      </c>
      <c r="W234" s="17">
        <v>5.3655848150224797E-2</v>
      </c>
      <c r="X234" s="17">
        <v>2.2432653216422498E-2</v>
      </c>
      <c r="Y234" s="17">
        <v>4.9862563565945803E-2</v>
      </c>
      <c r="Z234" s="17">
        <v>4.30586514972775E-2</v>
      </c>
      <c r="AA234" s="17">
        <v>3.3434433494275703E-2</v>
      </c>
      <c r="AB234" s="17">
        <v>4.9604632781109298E-2</v>
      </c>
      <c r="AC234" s="17">
        <v>5.3354730025556997E-2</v>
      </c>
      <c r="AD234" s="17">
        <v>5.5764452635474103E-2</v>
      </c>
      <c r="AE234" s="17"/>
      <c r="AF234" s="17">
        <v>6.5846618369094306E-2</v>
      </c>
      <c r="AG234" s="17">
        <v>2.8273390738656201E-2</v>
      </c>
      <c r="AH234" s="17">
        <v>3.6347075169545703E-2</v>
      </c>
      <c r="AI234" s="17"/>
      <c r="AJ234" s="17">
        <v>5.75762731840977E-2</v>
      </c>
      <c r="AK234" s="17">
        <v>3.4954053464196201E-2</v>
      </c>
      <c r="AL234" s="17">
        <v>4.7920651192331902E-2</v>
      </c>
      <c r="AM234" s="17">
        <v>6.1842185801958098E-2</v>
      </c>
      <c r="AN234" s="17">
        <v>3.4547303774581303E-2</v>
      </c>
      <c r="AO234" s="17"/>
      <c r="AP234" s="17">
        <v>3.8291842315412397E-2</v>
      </c>
      <c r="AQ234" s="17">
        <v>3.6197248804370599E-2</v>
      </c>
      <c r="AR234" s="17">
        <v>2.5271949106485399E-2</v>
      </c>
      <c r="AS234" s="17"/>
      <c r="AT234" s="17">
        <v>4.90062710052857E-2</v>
      </c>
      <c r="AU234" s="17">
        <v>4.2335915927979202E-2</v>
      </c>
      <c r="AV234" s="17">
        <v>4.2749938440575001E-2</v>
      </c>
      <c r="AW234" s="17">
        <v>3.5209135506652701E-2</v>
      </c>
      <c r="AX234" s="17">
        <v>1.6636789149965001E-2</v>
      </c>
      <c r="AY234" s="17"/>
      <c r="AZ234" s="17">
        <v>3.7115921744904502E-2</v>
      </c>
      <c r="BA234" s="17">
        <v>3.6653740579141898E-2</v>
      </c>
      <c r="BB234" s="17">
        <v>4.1922770297254601E-2</v>
      </c>
      <c r="BC234" s="17">
        <v>5.5450512912097599E-2</v>
      </c>
      <c r="BD234" s="17">
        <v>6.1545497630795698E-2</v>
      </c>
      <c r="BE234" s="17">
        <v>5.4443130775006301E-2</v>
      </c>
      <c r="BF234" s="17"/>
      <c r="BG234" s="17">
        <v>5.2991141533387701E-2</v>
      </c>
      <c r="BH234" s="17">
        <v>3.9331587169509297E-2</v>
      </c>
      <c r="BI234" s="17" t="s">
        <v>95</v>
      </c>
      <c r="BJ234" s="17">
        <v>3.2349575285607897E-2</v>
      </c>
      <c r="BK234" s="17">
        <v>4.3433716527732598E-2</v>
      </c>
      <c r="BL234" s="17">
        <v>3.5016623573453899E-2</v>
      </c>
      <c r="BM234" s="17">
        <v>4.5021358478708001E-2</v>
      </c>
    </row>
    <row r="235" spans="2:65" x14ac:dyDescent="0.35">
      <c r="B235" t="s">
        <v>165</v>
      </c>
      <c r="C235" s="17">
        <v>3.03217810245026E-2</v>
      </c>
      <c r="D235" s="17">
        <v>3.3838402843178003E-2</v>
      </c>
      <c r="E235" s="17">
        <v>2.6599068161500899E-2</v>
      </c>
      <c r="F235" s="17"/>
      <c r="G235" s="17">
        <v>7.5237027804252298E-3</v>
      </c>
      <c r="H235" s="17">
        <v>1.8960391728706099E-2</v>
      </c>
      <c r="I235" s="17">
        <v>2.34823593886179E-2</v>
      </c>
      <c r="J235" s="17">
        <v>3.7570060180843703E-2</v>
      </c>
      <c r="K235" s="17">
        <v>3.6872588898084403E-2</v>
      </c>
      <c r="L235" s="17">
        <v>4.9973756090320301E-2</v>
      </c>
      <c r="M235" s="17"/>
      <c r="N235" s="17">
        <v>2.8225404650056098E-2</v>
      </c>
      <c r="O235" s="17">
        <v>3.1002782457039298E-2</v>
      </c>
      <c r="P235" s="17">
        <v>3.58400198010679E-2</v>
      </c>
      <c r="Q235" s="17">
        <v>2.7506724392081301E-2</v>
      </c>
      <c r="R235" s="17"/>
      <c r="S235" s="17">
        <v>1.57187570722646E-2</v>
      </c>
      <c r="T235" s="17">
        <v>2.9017650382343101E-2</v>
      </c>
      <c r="U235" s="17">
        <v>1.38485433802856E-2</v>
      </c>
      <c r="V235" s="17">
        <v>5.7943961585158098E-2</v>
      </c>
      <c r="W235" s="17">
        <v>3.1887051488752899E-2</v>
      </c>
      <c r="X235" s="17">
        <v>3.2860797413493403E-2</v>
      </c>
      <c r="Y235" s="17">
        <v>1.9362766089691199E-2</v>
      </c>
      <c r="Z235" s="17">
        <v>2.92475907873463E-2</v>
      </c>
      <c r="AA235" s="17">
        <v>1.4989489171833899E-2</v>
      </c>
      <c r="AB235" s="17">
        <v>4.7384983392206197E-2</v>
      </c>
      <c r="AC235" s="17">
        <v>7.0650779301347597E-2</v>
      </c>
      <c r="AD235" s="17">
        <v>2.2309853817717901E-2</v>
      </c>
      <c r="AE235" s="17"/>
      <c r="AF235" s="17">
        <v>5.6320604222781401E-2</v>
      </c>
      <c r="AG235" s="17">
        <v>1.6369461979018299E-2</v>
      </c>
      <c r="AH235" s="17">
        <v>1.5657107500921901E-2</v>
      </c>
      <c r="AI235" s="17"/>
      <c r="AJ235" s="17">
        <v>5.1174903202838302E-2</v>
      </c>
      <c r="AK235" s="17">
        <v>1.1613116829966999E-2</v>
      </c>
      <c r="AL235" s="17">
        <v>1.46417797234943E-2</v>
      </c>
      <c r="AM235" s="17">
        <v>0.11892517886229</v>
      </c>
      <c r="AN235" s="17">
        <v>2.7310688002598699E-2</v>
      </c>
      <c r="AO235" s="17"/>
      <c r="AP235" s="17">
        <v>4.8641761271782602E-2</v>
      </c>
      <c r="AQ235" s="17">
        <v>1.00047934414645E-2</v>
      </c>
      <c r="AR235" s="17">
        <v>1.3867579483991E-2</v>
      </c>
      <c r="AS235" s="17"/>
      <c r="AT235" s="17">
        <v>3.02653784058373E-2</v>
      </c>
      <c r="AU235" s="17">
        <v>3.41518573881412E-2</v>
      </c>
      <c r="AV235" s="17">
        <v>3.2021015442999103E-2</v>
      </c>
      <c r="AW235" s="17">
        <v>2.0485202666988701E-2</v>
      </c>
      <c r="AX235" s="17">
        <v>4.7739638911252803E-2</v>
      </c>
      <c r="AY235" s="17"/>
      <c r="AZ235" s="17">
        <v>2.2576837559115499E-2</v>
      </c>
      <c r="BA235" s="17">
        <v>2.18808595074798E-2</v>
      </c>
      <c r="BB235" s="17">
        <v>2.2562949093389802E-2</v>
      </c>
      <c r="BC235" s="17">
        <v>3.9292488081229197E-2</v>
      </c>
      <c r="BD235" s="17">
        <v>4.8138416915409502E-2</v>
      </c>
      <c r="BE235" s="17">
        <v>6.0467539677001303E-2</v>
      </c>
      <c r="BF235" s="17"/>
      <c r="BG235" s="17">
        <v>4.02929560911321E-2</v>
      </c>
      <c r="BH235" s="17">
        <v>2.3527216967595899E-2</v>
      </c>
      <c r="BI235" s="17" t="s">
        <v>95</v>
      </c>
      <c r="BJ235" s="17">
        <v>2.5081814804757199E-2</v>
      </c>
      <c r="BK235" s="17">
        <v>2.3907324079787799E-2</v>
      </c>
      <c r="BL235" s="17">
        <v>2.42118985747669E-2</v>
      </c>
      <c r="BM235" s="17">
        <v>4.6272986615488197E-2</v>
      </c>
    </row>
    <row r="236" spans="2:65" x14ac:dyDescent="0.35">
      <c r="B236" t="s">
        <v>143</v>
      </c>
      <c r="C236" s="17">
        <v>2.9788936003461299E-2</v>
      </c>
      <c r="D236" s="17">
        <v>1.3491987490436201E-2</v>
      </c>
      <c r="E236" s="17">
        <v>4.5436925213816599E-2</v>
      </c>
      <c r="F236" s="17"/>
      <c r="G236" s="17">
        <v>2.4755625493943698E-2</v>
      </c>
      <c r="H236" s="17">
        <v>3.4809243317970098E-2</v>
      </c>
      <c r="I236" s="17">
        <v>4.3516447264354302E-2</v>
      </c>
      <c r="J236" s="17">
        <v>3.6882453768037803E-2</v>
      </c>
      <c r="K236" s="17">
        <v>2.4297308988969198E-2</v>
      </c>
      <c r="L236" s="17">
        <v>1.57913360827216E-2</v>
      </c>
      <c r="M236" s="17"/>
      <c r="N236" s="17">
        <v>1.84228075419922E-2</v>
      </c>
      <c r="O236" s="17">
        <v>3.1861226690858599E-2</v>
      </c>
      <c r="P236" s="17">
        <v>2.8592022772460701E-2</v>
      </c>
      <c r="Q236" s="17">
        <v>4.1439079046290697E-2</v>
      </c>
      <c r="R236" s="17"/>
      <c r="S236" s="17">
        <v>4.1956621907303503E-2</v>
      </c>
      <c r="T236" s="17">
        <v>1.5624661552641601E-2</v>
      </c>
      <c r="U236" s="17">
        <v>2.4908132958786501E-2</v>
      </c>
      <c r="V236" s="17">
        <v>2.27239711973246E-2</v>
      </c>
      <c r="W236" s="17">
        <v>3.1585363378826503E-2</v>
      </c>
      <c r="X236" s="17">
        <v>4.1676612333882299E-2</v>
      </c>
      <c r="Y236" s="17">
        <v>1.9461563169976999E-2</v>
      </c>
      <c r="Z236" s="17">
        <v>5.7198641371951301E-3</v>
      </c>
      <c r="AA236" s="17">
        <v>6.2895323523694105E-2</v>
      </c>
      <c r="AB236" s="17">
        <v>2.3457244260059799E-2</v>
      </c>
      <c r="AC236" s="17">
        <v>1.5323577460144599E-2</v>
      </c>
      <c r="AD236" s="17">
        <v>1.0235518855052301E-2</v>
      </c>
      <c r="AE236" s="17"/>
      <c r="AF236" s="17">
        <v>2.1717060047649801E-2</v>
      </c>
      <c r="AG236" s="17">
        <v>2.6951054620836402E-2</v>
      </c>
      <c r="AH236" s="17">
        <v>5.6894585102535103E-2</v>
      </c>
      <c r="AI236" s="17"/>
      <c r="AJ236" s="17">
        <v>1.6975198167279999E-2</v>
      </c>
      <c r="AK236" s="17">
        <v>3.2839002109154601E-2</v>
      </c>
      <c r="AL236" s="17">
        <v>1.8266359202309401E-2</v>
      </c>
      <c r="AM236" s="17">
        <v>1.9847982990446801E-2</v>
      </c>
      <c r="AN236" s="17">
        <v>6.7686034961341596E-2</v>
      </c>
      <c r="AO236" s="17"/>
      <c r="AP236" s="17">
        <v>1.59370605094157E-2</v>
      </c>
      <c r="AQ236" s="17">
        <v>2.9943186292871699E-2</v>
      </c>
      <c r="AR236" s="17">
        <v>1.31798433078199E-2</v>
      </c>
      <c r="AS236" s="17"/>
      <c r="AT236" s="17">
        <v>4.0723916278832498E-2</v>
      </c>
      <c r="AU236" s="17">
        <v>3.9803427296715099E-2</v>
      </c>
      <c r="AV236" s="17">
        <v>2.5640903023704399E-2</v>
      </c>
      <c r="AW236" s="17">
        <v>1.41227362874029E-2</v>
      </c>
      <c r="AX236" s="17">
        <v>1.6769504871249601E-2</v>
      </c>
      <c r="AY236" s="17"/>
      <c r="AZ236" s="17">
        <v>2.9800058329865899E-2</v>
      </c>
      <c r="BA236" s="17">
        <v>3.7257423421949799E-2</v>
      </c>
      <c r="BB236" s="17">
        <v>3.6109174153898402E-2</v>
      </c>
      <c r="BC236" s="17">
        <v>2.8477328891767299E-2</v>
      </c>
      <c r="BD236" s="17">
        <v>1.50160220992728E-2</v>
      </c>
      <c r="BE236" s="17">
        <v>9.6433926399248793E-3</v>
      </c>
      <c r="BF236" s="17"/>
      <c r="BG236" s="17">
        <v>2.0846006619181501E-2</v>
      </c>
      <c r="BH236" s="17">
        <v>2.9285385277310599E-2</v>
      </c>
      <c r="BI236" s="17" t="s">
        <v>95</v>
      </c>
      <c r="BJ236" s="17">
        <v>4.8668955122522603E-2</v>
      </c>
      <c r="BK236" s="17">
        <v>5.3262580925802799E-2</v>
      </c>
      <c r="BL236" s="17">
        <v>2.6689016629353898E-2</v>
      </c>
      <c r="BM236" s="17">
        <v>4.3924244970117397E-2</v>
      </c>
    </row>
    <row r="237" spans="2:65" x14ac:dyDescent="0.35">
      <c r="B237" t="s">
        <v>166</v>
      </c>
      <c r="C237" s="17">
        <v>0.76137114391093397</v>
      </c>
      <c r="D237" s="17">
        <v>0.78071861643534501</v>
      </c>
      <c r="E237" s="17">
        <v>0.74304643951882898</v>
      </c>
      <c r="F237" s="17"/>
      <c r="G237" s="17">
        <v>0.76179151234926801</v>
      </c>
      <c r="H237" s="17">
        <v>0.75449636399646203</v>
      </c>
      <c r="I237" s="17">
        <v>0.77999184774649599</v>
      </c>
      <c r="J237" s="17">
        <v>0.76439203043479698</v>
      </c>
      <c r="K237" s="17">
        <v>0.76599816246308805</v>
      </c>
      <c r="L237" s="17">
        <v>0.74596424747242795</v>
      </c>
      <c r="M237" s="17"/>
      <c r="N237" s="17">
        <v>0.78726469740891603</v>
      </c>
      <c r="O237" s="17">
        <v>0.754132711961647</v>
      </c>
      <c r="P237" s="17">
        <v>0.76175265262923197</v>
      </c>
      <c r="Q237" s="17">
        <v>0.73871143374526704</v>
      </c>
      <c r="R237" s="17"/>
      <c r="S237" s="17">
        <v>0.75152639638306495</v>
      </c>
      <c r="T237" s="17">
        <v>0.81248138942146397</v>
      </c>
      <c r="U237" s="17">
        <v>0.75989620481541598</v>
      </c>
      <c r="V237" s="17">
        <v>0.73285998653545104</v>
      </c>
      <c r="W237" s="17">
        <v>0.77042961613771299</v>
      </c>
      <c r="X237" s="17">
        <v>0.75076227795348704</v>
      </c>
      <c r="Y237" s="17">
        <v>0.77143955262811303</v>
      </c>
      <c r="Z237" s="17">
        <v>0.81256038039007705</v>
      </c>
      <c r="AA237" s="17">
        <v>0.74863599758097998</v>
      </c>
      <c r="AB237" s="17">
        <v>0.75491141853487498</v>
      </c>
      <c r="AC237" s="17">
        <v>0.70116691802627096</v>
      </c>
      <c r="AD237" s="17">
        <v>0.75723113005926601</v>
      </c>
      <c r="AE237" s="17"/>
      <c r="AF237" s="17">
        <v>0.70242849275272401</v>
      </c>
      <c r="AG237" s="17">
        <v>0.82496078098022696</v>
      </c>
      <c r="AH237" s="17">
        <v>0.73588710090098397</v>
      </c>
      <c r="AI237" s="17"/>
      <c r="AJ237" s="17">
        <v>0.727293150095635</v>
      </c>
      <c r="AK237" s="17">
        <v>0.80934418980503997</v>
      </c>
      <c r="AL237" s="17">
        <v>0.814886061541792</v>
      </c>
      <c r="AM237" s="17">
        <v>0.62174994687827201</v>
      </c>
      <c r="AN237" s="17">
        <v>0.71725150760527001</v>
      </c>
      <c r="AO237" s="17"/>
      <c r="AP237" s="17">
        <v>0.75463160070352897</v>
      </c>
      <c r="AQ237" s="17">
        <v>0.81367840482764298</v>
      </c>
      <c r="AR237" s="17">
        <v>0.83700309766843894</v>
      </c>
      <c r="AS237" s="17"/>
      <c r="AT237" s="17">
        <v>0.72551681173470794</v>
      </c>
      <c r="AU237" s="17">
        <v>0.74351320870161097</v>
      </c>
      <c r="AV237" s="17">
        <v>0.792120792753227</v>
      </c>
      <c r="AW237" s="17">
        <v>0.794374244666887</v>
      </c>
      <c r="AX237" s="17">
        <v>0.84880712014491599</v>
      </c>
      <c r="AY237" s="17"/>
      <c r="AZ237" s="17">
        <v>0.76057678017261099</v>
      </c>
      <c r="BA237" s="17">
        <v>0.79266273417123101</v>
      </c>
      <c r="BB237" s="17">
        <v>0.74010746684622297</v>
      </c>
      <c r="BC237" s="17">
        <v>0.74165576609736905</v>
      </c>
      <c r="BD237" s="17">
        <v>0.75250750148524603</v>
      </c>
      <c r="BE237" s="17">
        <v>0.71858696848987802</v>
      </c>
      <c r="BF237" s="17"/>
      <c r="BG237" s="17">
        <v>0.74706926519022299</v>
      </c>
      <c r="BH237" s="17">
        <v>0.79977887920184698</v>
      </c>
      <c r="BI237" s="17" t="s">
        <v>95</v>
      </c>
      <c r="BJ237" s="17">
        <v>0.75093685607896099</v>
      </c>
      <c r="BK237" s="17">
        <v>0.71701880697428999</v>
      </c>
      <c r="BL237" s="17">
        <v>0.78504914389585301</v>
      </c>
      <c r="BM237" s="17">
        <v>0.70878545475371402</v>
      </c>
    </row>
    <row r="238" spans="2:65" x14ac:dyDescent="0.35">
      <c r="B238" t="s">
        <v>167</v>
      </c>
      <c r="C238" s="17">
        <v>7.4912504904313504E-2</v>
      </c>
      <c r="D238" s="17">
        <v>8.6306331963446697E-2</v>
      </c>
      <c r="E238" s="17">
        <v>6.3744806152933695E-2</v>
      </c>
      <c r="F238" s="17"/>
      <c r="G238" s="17">
        <v>6.0675443204991901E-2</v>
      </c>
      <c r="H238" s="17">
        <v>6.6927964422122704E-2</v>
      </c>
      <c r="I238" s="17">
        <v>5.2529635720100901E-2</v>
      </c>
      <c r="J238" s="17">
        <v>6.8280430201405798E-2</v>
      </c>
      <c r="K238" s="17">
        <v>9.2502535539845401E-2</v>
      </c>
      <c r="L238" s="17">
        <v>0.102667727415964</v>
      </c>
      <c r="M238" s="17"/>
      <c r="N238" s="17">
        <v>6.9788877691418894E-2</v>
      </c>
      <c r="O238" s="17">
        <v>9.0398025376026897E-2</v>
      </c>
      <c r="P238" s="17">
        <v>7.85900547126583E-2</v>
      </c>
      <c r="Q238" s="17">
        <v>6.2303437250783203E-2</v>
      </c>
      <c r="R238" s="17"/>
      <c r="S238" s="17">
        <v>5.50239913446426E-2</v>
      </c>
      <c r="T238" s="17">
        <v>7.4934036957820305E-2</v>
      </c>
      <c r="U238" s="17">
        <v>6.4118379221364694E-2</v>
      </c>
      <c r="V238" s="17">
        <v>0.114899832714645</v>
      </c>
      <c r="W238" s="17">
        <v>8.5542899638977696E-2</v>
      </c>
      <c r="X238" s="17">
        <v>5.5293450629915898E-2</v>
      </c>
      <c r="Y238" s="17">
        <v>6.9225329655637005E-2</v>
      </c>
      <c r="Z238" s="17">
        <v>7.2306242284623803E-2</v>
      </c>
      <c r="AA238" s="17">
        <v>4.8423922666109599E-2</v>
      </c>
      <c r="AB238" s="17">
        <v>9.6989616173315502E-2</v>
      </c>
      <c r="AC238" s="17">
        <v>0.124005509326905</v>
      </c>
      <c r="AD238" s="17">
        <v>7.8074306453191994E-2</v>
      </c>
      <c r="AE238" s="17"/>
      <c r="AF238" s="17">
        <v>0.122167222591876</v>
      </c>
      <c r="AG238" s="17">
        <v>4.46428527176745E-2</v>
      </c>
      <c r="AH238" s="17">
        <v>5.2004182670467497E-2</v>
      </c>
      <c r="AI238" s="17"/>
      <c r="AJ238" s="17">
        <v>0.108751176386936</v>
      </c>
      <c r="AK238" s="17">
        <v>4.6567170294163199E-2</v>
      </c>
      <c r="AL238" s="17">
        <v>6.2562430915826195E-2</v>
      </c>
      <c r="AM238" s="17">
        <v>0.180767364664248</v>
      </c>
      <c r="AN238" s="17">
        <v>6.1857991777180002E-2</v>
      </c>
      <c r="AO238" s="17"/>
      <c r="AP238" s="17">
        <v>8.6933603587194999E-2</v>
      </c>
      <c r="AQ238" s="17">
        <v>4.6202042245835101E-2</v>
      </c>
      <c r="AR238" s="17">
        <v>3.9139528590476397E-2</v>
      </c>
      <c r="AS238" s="17"/>
      <c r="AT238" s="17">
        <v>7.9271649411122996E-2</v>
      </c>
      <c r="AU238" s="17">
        <v>7.6487773316120306E-2</v>
      </c>
      <c r="AV238" s="17">
        <v>7.4770953883574201E-2</v>
      </c>
      <c r="AW238" s="17">
        <v>5.5694338173641403E-2</v>
      </c>
      <c r="AX238" s="17">
        <v>6.4376428061217794E-2</v>
      </c>
      <c r="AY238" s="17"/>
      <c r="AZ238" s="17">
        <v>5.9692759304020002E-2</v>
      </c>
      <c r="BA238" s="17">
        <v>5.8534600086621702E-2</v>
      </c>
      <c r="BB238" s="17">
        <v>6.4485719390644403E-2</v>
      </c>
      <c r="BC238" s="17">
        <v>9.4743000993326706E-2</v>
      </c>
      <c r="BD238" s="17">
        <v>0.10968391454620501</v>
      </c>
      <c r="BE238" s="17">
        <v>0.11491067045200801</v>
      </c>
      <c r="BF238" s="17"/>
      <c r="BG238" s="17">
        <v>9.3284097624519904E-2</v>
      </c>
      <c r="BH238" s="17">
        <v>6.2858804137105206E-2</v>
      </c>
      <c r="BI238" s="17" t="s">
        <v>95</v>
      </c>
      <c r="BJ238" s="17">
        <v>5.7431390090365103E-2</v>
      </c>
      <c r="BK238" s="17">
        <v>6.73410406075204E-2</v>
      </c>
      <c r="BL238" s="17">
        <v>5.92285221482209E-2</v>
      </c>
      <c r="BM238" s="17">
        <v>9.1294345094196205E-2</v>
      </c>
    </row>
    <row r="239" spans="2:65" x14ac:dyDescent="0.35">
      <c r="B239" t="s">
        <v>168</v>
      </c>
      <c r="C239" s="17">
        <v>0.68645863900662096</v>
      </c>
      <c r="D239" s="17">
        <v>0.69441228447189796</v>
      </c>
      <c r="E239" s="17">
        <v>0.679301633365896</v>
      </c>
      <c r="F239" s="17"/>
      <c r="G239" s="17">
        <v>0.70111606914427604</v>
      </c>
      <c r="H239" s="17">
        <v>0.68756839957434002</v>
      </c>
      <c r="I239" s="17">
        <v>0.72746221202639505</v>
      </c>
      <c r="J239" s="17">
        <v>0.69611160023339103</v>
      </c>
      <c r="K239" s="17">
        <v>0.67349562692324305</v>
      </c>
      <c r="L239" s="17">
        <v>0.64329652005646398</v>
      </c>
      <c r="M239" s="17"/>
      <c r="N239" s="17">
        <v>0.71747581971749697</v>
      </c>
      <c r="O239" s="17">
        <v>0.66373468658561996</v>
      </c>
      <c r="P239" s="17">
        <v>0.68316259791657297</v>
      </c>
      <c r="Q239" s="17">
        <v>0.67640799649448402</v>
      </c>
      <c r="R239" s="17"/>
      <c r="S239" s="17">
        <v>0.69650240503842298</v>
      </c>
      <c r="T239" s="17">
        <v>0.737547352463644</v>
      </c>
      <c r="U239" s="17">
        <v>0.69577782559405099</v>
      </c>
      <c r="V239" s="17">
        <v>0.61796015382080605</v>
      </c>
      <c r="W239" s="17">
        <v>0.684886716498736</v>
      </c>
      <c r="X239" s="17">
        <v>0.69546882732357096</v>
      </c>
      <c r="Y239" s="17">
        <v>0.70221422297247604</v>
      </c>
      <c r="Z239" s="17">
        <v>0.74025413810545404</v>
      </c>
      <c r="AA239" s="17">
        <v>0.70021207491487003</v>
      </c>
      <c r="AB239" s="17">
        <v>0.65792180236155895</v>
      </c>
      <c r="AC239" s="17">
        <v>0.57716140869936605</v>
      </c>
      <c r="AD239" s="17">
        <v>0.67915682360607499</v>
      </c>
      <c r="AE239" s="17"/>
      <c r="AF239" s="17">
        <v>0.58026127016084805</v>
      </c>
      <c r="AG239" s="17">
        <v>0.78031792826255297</v>
      </c>
      <c r="AH239" s="17">
        <v>0.68388291823051595</v>
      </c>
      <c r="AI239" s="17"/>
      <c r="AJ239" s="17">
        <v>0.61854197370869901</v>
      </c>
      <c r="AK239" s="17">
        <v>0.76277701951087695</v>
      </c>
      <c r="AL239" s="17">
        <v>0.75232363062596597</v>
      </c>
      <c r="AM239" s="17">
        <v>0.44098258221402398</v>
      </c>
      <c r="AN239" s="17">
        <v>0.65539351582809002</v>
      </c>
      <c r="AO239" s="17"/>
      <c r="AP239" s="17">
        <v>0.66769799711633404</v>
      </c>
      <c r="AQ239" s="17">
        <v>0.76747636258180796</v>
      </c>
      <c r="AR239" s="17">
        <v>0.79786356907796196</v>
      </c>
      <c r="AS239" s="17"/>
      <c r="AT239" s="17">
        <v>0.64624516232358498</v>
      </c>
      <c r="AU239" s="17">
        <v>0.66702543538548997</v>
      </c>
      <c r="AV239" s="17">
        <v>0.71734983886965298</v>
      </c>
      <c r="AW239" s="17">
        <v>0.738679906493246</v>
      </c>
      <c r="AX239" s="17">
        <v>0.78443069208369798</v>
      </c>
      <c r="AY239" s="17"/>
      <c r="AZ239" s="17">
        <v>0.70088402086859103</v>
      </c>
      <c r="BA239" s="17">
        <v>0.73412813408460897</v>
      </c>
      <c r="BB239" s="17">
        <v>0.67562174745557901</v>
      </c>
      <c r="BC239" s="17">
        <v>0.64691276510404305</v>
      </c>
      <c r="BD239" s="17">
        <v>0.64282358693904096</v>
      </c>
      <c r="BE239" s="17">
        <v>0.60367629803787104</v>
      </c>
      <c r="BF239" s="17"/>
      <c r="BG239" s="17">
        <v>0.65378516756570304</v>
      </c>
      <c r="BH239" s="17">
        <v>0.736920075064742</v>
      </c>
      <c r="BI239" s="17" t="s">
        <v>95</v>
      </c>
      <c r="BJ239" s="17">
        <v>0.69350546598859597</v>
      </c>
      <c r="BK239" s="17">
        <v>0.64967776636676899</v>
      </c>
      <c r="BL239" s="17">
        <v>0.72582062174763196</v>
      </c>
      <c r="BM239" s="17">
        <v>0.61749110965951803</v>
      </c>
    </row>
    <row r="240" spans="2:65"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row>
    <row r="241" spans="2:65" x14ac:dyDescent="0.35">
      <c r="B241" s="6" t="s">
        <v>196</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row>
    <row r="242" spans="2:65" x14ac:dyDescent="0.35">
      <c r="B242" s="26" t="s">
        <v>97</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row>
    <row r="243" spans="2:65" x14ac:dyDescent="0.35">
      <c r="B243" t="s">
        <v>161</v>
      </c>
      <c r="C243" s="17">
        <v>0.46758265744052602</v>
      </c>
      <c r="D243" s="17">
        <v>0.51304423940294297</v>
      </c>
      <c r="E243" s="17">
        <v>0.42321237617423602</v>
      </c>
      <c r="F243" s="17"/>
      <c r="G243" s="17">
        <v>0.37668180622992298</v>
      </c>
      <c r="H243" s="17">
        <v>0.39022053726469802</v>
      </c>
      <c r="I243" s="17">
        <v>0.46354650030550898</v>
      </c>
      <c r="J243" s="17">
        <v>0.49629655216719898</v>
      </c>
      <c r="K243" s="17">
        <v>0.53335604932625602</v>
      </c>
      <c r="L243" s="17">
        <v>0.52665554727210195</v>
      </c>
      <c r="M243" s="17"/>
      <c r="N243" s="17">
        <v>0.52096404348598602</v>
      </c>
      <c r="O243" s="17">
        <v>0.472554246826139</v>
      </c>
      <c r="P243" s="17">
        <v>0.42141350774558001</v>
      </c>
      <c r="Q243" s="17">
        <v>0.44273717211722102</v>
      </c>
      <c r="R243" s="17"/>
      <c r="S243" s="17">
        <v>0.41909852630803102</v>
      </c>
      <c r="T243" s="17">
        <v>0.50702053812979597</v>
      </c>
      <c r="U243" s="17">
        <v>0.48407860405033798</v>
      </c>
      <c r="V243" s="17">
        <v>0.45484634248231298</v>
      </c>
      <c r="W243" s="17">
        <v>0.46924692357572501</v>
      </c>
      <c r="X243" s="17">
        <v>0.416297452956988</v>
      </c>
      <c r="Y243" s="17">
        <v>0.53358598320432904</v>
      </c>
      <c r="Z243" s="17">
        <v>0.54435373228492501</v>
      </c>
      <c r="AA243" s="17">
        <v>0.45267704184228702</v>
      </c>
      <c r="AB243" s="17">
        <v>0.45417596913025599</v>
      </c>
      <c r="AC243" s="17">
        <v>0.500288972466988</v>
      </c>
      <c r="AD243" s="17">
        <v>0.428972098437853</v>
      </c>
      <c r="AE243" s="17"/>
      <c r="AF243" s="17">
        <v>0.455001893536221</v>
      </c>
      <c r="AG243" s="17">
        <v>0.52828353645606196</v>
      </c>
      <c r="AH243" s="17">
        <v>0.36275594100282899</v>
      </c>
      <c r="AI243" s="17"/>
      <c r="AJ243" s="17">
        <v>0.47616540741504298</v>
      </c>
      <c r="AK243" s="17">
        <v>0.493860334518399</v>
      </c>
      <c r="AL243" s="17">
        <v>0.56010537290868501</v>
      </c>
      <c r="AM243" s="17">
        <v>0.45374195313359</v>
      </c>
      <c r="AN243" s="17">
        <v>0.35210452203381498</v>
      </c>
      <c r="AO243" s="17"/>
      <c r="AP243" s="17">
        <v>0.45141665086120297</v>
      </c>
      <c r="AQ243" s="17">
        <v>0.50593696402188004</v>
      </c>
      <c r="AR243" s="17">
        <v>0.53900789679296002</v>
      </c>
      <c r="AS243" s="17"/>
      <c r="AT243" s="17">
        <v>0.425264914302866</v>
      </c>
      <c r="AU243" s="17">
        <v>0.44694251979071897</v>
      </c>
      <c r="AV243" s="17">
        <v>0.485081378880102</v>
      </c>
      <c r="AW243" s="17">
        <v>0.50134900334847599</v>
      </c>
      <c r="AX243" s="17">
        <v>0.64728977014428901</v>
      </c>
      <c r="AY243" s="17"/>
      <c r="AZ243" s="17">
        <v>0.42351172546990501</v>
      </c>
      <c r="BA243" s="17">
        <v>0.47927504776823299</v>
      </c>
      <c r="BB243" s="17">
        <v>0.46032085394343802</v>
      </c>
      <c r="BC243" s="17">
        <v>0.45281078761822402</v>
      </c>
      <c r="BD243" s="17">
        <v>0.53317491776708004</v>
      </c>
      <c r="BE243" s="17">
        <v>0.51552251237354096</v>
      </c>
      <c r="BF243" s="17"/>
      <c r="BG243" s="17">
        <v>0.50060545085291996</v>
      </c>
      <c r="BH243" s="17">
        <v>0.50009017762166796</v>
      </c>
      <c r="BI243" s="17" t="s">
        <v>95</v>
      </c>
      <c r="BJ243" s="17">
        <v>0.40133257035571401</v>
      </c>
      <c r="BK243" s="17">
        <v>0.380282689614313</v>
      </c>
      <c r="BL243" s="17">
        <v>0.45329626096440701</v>
      </c>
      <c r="BM243" s="17">
        <v>0.40584919865750502</v>
      </c>
    </row>
    <row r="244" spans="2:65" x14ac:dyDescent="0.35">
      <c r="B244" t="s">
        <v>191</v>
      </c>
      <c r="C244" s="17">
        <v>0.34706955951164498</v>
      </c>
      <c r="D244" s="17">
        <v>0.31994081291597198</v>
      </c>
      <c r="E244" s="17">
        <v>0.37439441907850401</v>
      </c>
      <c r="F244" s="17"/>
      <c r="G244" s="17">
        <v>0.40391912756519099</v>
      </c>
      <c r="H244" s="17">
        <v>0.39419032668426401</v>
      </c>
      <c r="I244" s="17">
        <v>0.34041075208001198</v>
      </c>
      <c r="J244" s="17">
        <v>0.32516733849320201</v>
      </c>
      <c r="K244" s="17">
        <v>0.29391597833275801</v>
      </c>
      <c r="L244" s="17">
        <v>0.32988493151068898</v>
      </c>
      <c r="M244" s="17"/>
      <c r="N244" s="17">
        <v>0.333077663269294</v>
      </c>
      <c r="O244" s="17">
        <v>0.33848752935512399</v>
      </c>
      <c r="P244" s="17">
        <v>0.38084423671016399</v>
      </c>
      <c r="Q244" s="17">
        <v>0.343986045118856</v>
      </c>
      <c r="R244" s="17"/>
      <c r="S244" s="17">
        <v>0.38049870124027402</v>
      </c>
      <c r="T244" s="17">
        <v>0.35087704011531801</v>
      </c>
      <c r="U244" s="17">
        <v>0.34490106553970101</v>
      </c>
      <c r="V244" s="17">
        <v>0.34005488718093402</v>
      </c>
      <c r="W244" s="17">
        <v>0.35060011798826701</v>
      </c>
      <c r="X244" s="17">
        <v>0.36208178694637599</v>
      </c>
      <c r="Y244" s="17">
        <v>0.27906291754703699</v>
      </c>
      <c r="Z244" s="17">
        <v>0.30302576923014402</v>
      </c>
      <c r="AA244" s="17">
        <v>0.35228900550590803</v>
      </c>
      <c r="AB244" s="17">
        <v>0.37666211751457601</v>
      </c>
      <c r="AC244" s="17">
        <v>0.316568276917434</v>
      </c>
      <c r="AD244" s="17">
        <v>0.33117953109652298</v>
      </c>
      <c r="AE244" s="17"/>
      <c r="AF244" s="17">
        <v>0.33201446617149699</v>
      </c>
      <c r="AG244" s="17">
        <v>0.33789793807686702</v>
      </c>
      <c r="AH244" s="17">
        <v>0.40488352666184402</v>
      </c>
      <c r="AI244" s="17"/>
      <c r="AJ244" s="17">
        <v>0.34415891815331301</v>
      </c>
      <c r="AK244" s="17">
        <v>0.34703443541423301</v>
      </c>
      <c r="AL244" s="17">
        <v>0.30575263786566198</v>
      </c>
      <c r="AM244" s="17">
        <v>0.25139908112088</v>
      </c>
      <c r="AN244" s="17">
        <v>0.407262207481151</v>
      </c>
      <c r="AO244" s="17"/>
      <c r="AP244" s="17">
        <v>0.37180307292891701</v>
      </c>
      <c r="AQ244" s="17">
        <v>0.344721656289392</v>
      </c>
      <c r="AR244" s="17">
        <v>0.33078378533863201</v>
      </c>
      <c r="AS244" s="17"/>
      <c r="AT244" s="17">
        <v>0.354424770083067</v>
      </c>
      <c r="AU244" s="17">
        <v>0.346966206248423</v>
      </c>
      <c r="AV244" s="17">
        <v>0.35997057692055201</v>
      </c>
      <c r="AW244" s="17">
        <v>0.34511769313291202</v>
      </c>
      <c r="AX244" s="17">
        <v>0.249660709463351</v>
      </c>
      <c r="AY244" s="17"/>
      <c r="AZ244" s="17">
        <v>0.36987759366370099</v>
      </c>
      <c r="BA244" s="17">
        <v>0.35465927779267498</v>
      </c>
      <c r="BB244" s="17">
        <v>0.32569979000538302</v>
      </c>
      <c r="BC244" s="17">
        <v>0.359010452463704</v>
      </c>
      <c r="BD244" s="17">
        <v>0.306794235224988</v>
      </c>
      <c r="BE244" s="17">
        <v>0.29884201142719902</v>
      </c>
      <c r="BF244" s="17"/>
      <c r="BG244" s="17">
        <v>0.33754128576621001</v>
      </c>
      <c r="BH244" s="17">
        <v>0.33621137055794797</v>
      </c>
      <c r="BI244" s="17" t="s">
        <v>95</v>
      </c>
      <c r="BJ244" s="17">
        <v>0.367865963857052</v>
      </c>
      <c r="BK244" s="17">
        <v>0.37885467755614399</v>
      </c>
      <c r="BL244" s="17">
        <v>0.34312506091421202</v>
      </c>
      <c r="BM244" s="17">
        <v>0.33382826521169801</v>
      </c>
    </row>
    <row r="245" spans="2:65" x14ac:dyDescent="0.35">
      <c r="B245" t="s">
        <v>163</v>
      </c>
      <c r="C245" s="17">
        <v>0.11363822861662901</v>
      </c>
      <c r="D245" s="17">
        <v>0.103156953073591</v>
      </c>
      <c r="E245" s="17">
        <v>0.123505167514637</v>
      </c>
      <c r="F245" s="17"/>
      <c r="G245" s="17">
        <v>0.145548418613939</v>
      </c>
      <c r="H245" s="17">
        <v>0.151723148137584</v>
      </c>
      <c r="I245" s="17">
        <v>0.114233372950399</v>
      </c>
      <c r="J245" s="17">
        <v>0.109379260140416</v>
      </c>
      <c r="K245" s="17">
        <v>9.9389817443014603E-2</v>
      </c>
      <c r="L245" s="17">
        <v>7.4038442421072603E-2</v>
      </c>
      <c r="M245" s="17"/>
      <c r="N245" s="17">
        <v>9.0445761528812896E-2</v>
      </c>
      <c r="O245" s="17">
        <v>0.10548098536436799</v>
      </c>
      <c r="P245" s="17">
        <v>0.12824370417887199</v>
      </c>
      <c r="Q245" s="17">
        <v>0.13420387146249299</v>
      </c>
      <c r="R245" s="17"/>
      <c r="S245" s="17">
        <v>0.124311231400503</v>
      </c>
      <c r="T245" s="17">
        <v>7.9192056810232794E-2</v>
      </c>
      <c r="U245" s="17">
        <v>0.12685205228926399</v>
      </c>
      <c r="V245" s="17">
        <v>0.12470821784696801</v>
      </c>
      <c r="W245" s="17">
        <v>0.109636652504874</v>
      </c>
      <c r="X245" s="17">
        <v>0.13261039897458601</v>
      </c>
      <c r="Y245" s="17">
        <v>0.107745131849652</v>
      </c>
      <c r="Z245" s="17">
        <v>0.117952915859296</v>
      </c>
      <c r="AA245" s="17">
        <v>0.109895667525157</v>
      </c>
      <c r="AB245" s="17">
        <v>0.101885698516772</v>
      </c>
      <c r="AC245" s="17">
        <v>0.10262926072445699</v>
      </c>
      <c r="AD245" s="17">
        <v>0.17428648584621501</v>
      </c>
      <c r="AE245" s="17"/>
      <c r="AF245" s="17">
        <v>0.120666133207582</v>
      </c>
      <c r="AG245" s="17">
        <v>9.1749282381530697E-2</v>
      </c>
      <c r="AH245" s="17">
        <v>0.14449989335934299</v>
      </c>
      <c r="AI245" s="17"/>
      <c r="AJ245" s="17">
        <v>0.104279931116009</v>
      </c>
      <c r="AK245" s="17">
        <v>0.108429197682248</v>
      </c>
      <c r="AL245" s="17">
        <v>7.8078899746408498E-2</v>
      </c>
      <c r="AM245" s="17">
        <v>9.9036730380079097E-2</v>
      </c>
      <c r="AN245" s="17">
        <v>0.144876369294066</v>
      </c>
      <c r="AO245" s="17"/>
      <c r="AP245" s="17">
        <v>0.106402936951629</v>
      </c>
      <c r="AQ245" s="17">
        <v>0.106030203989555</v>
      </c>
      <c r="AR245" s="17">
        <v>7.2078996443660101E-2</v>
      </c>
      <c r="AS245" s="17"/>
      <c r="AT245" s="17">
        <v>0.12890347554379</v>
      </c>
      <c r="AU245" s="17">
        <v>0.124513983891995</v>
      </c>
      <c r="AV245" s="17">
        <v>9.29382442156063E-2</v>
      </c>
      <c r="AW245" s="17">
        <v>0.11036425106209601</v>
      </c>
      <c r="AX245" s="17">
        <v>5.6238986583356E-2</v>
      </c>
      <c r="AY245" s="17"/>
      <c r="AZ245" s="17">
        <v>0.12991811161827399</v>
      </c>
      <c r="BA245" s="17">
        <v>0.10219265555578599</v>
      </c>
      <c r="BB245" s="17">
        <v>0.13695385957165199</v>
      </c>
      <c r="BC245" s="17">
        <v>0.113251859721619</v>
      </c>
      <c r="BD245" s="17">
        <v>0.10442340897887201</v>
      </c>
      <c r="BE245" s="17">
        <v>7.7228820407507795E-2</v>
      </c>
      <c r="BF245" s="17"/>
      <c r="BG245" s="17">
        <v>9.9445432732849004E-2</v>
      </c>
      <c r="BH245" s="17">
        <v>0.101230857402656</v>
      </c>
      <c r="BI245" s="17" t="s">
        <v>95</v>
      </c>
      <c r="BJ245" s="17">
        <v>0.12657249885834701</v>
      </c>
      <c r="BK245" s="17">
        <v>0.13906259449083</v>
      </c>
      <c r="BL245" s="17">
        <v>0.131319906623903</v>
      </c>
      <c r="BM245" s="17">
        <v>0.15474894962584099</v>
      </c>
    </row>
    <row r="246" spans="2:65" x14ac:dyDescent="0.35">
      <c r="B246" t="s">
        <v>192</v>
      </c>
      <c r="C246" s="17">
        <v>2.4773683796014401E-2</v>
      </c>
      <c r="D246" s="17">
        <v>2.6635185877301099E-2</v>
      </c>
      <c r="E246" s="17">
        <v>2.3091579586629302E-2</v>
      </c>
      <c r="F246" s="17"/>
      <c r="G246" s="17">
        <v>3.2471272389862499E-2</v>
      </c>
      <c r="H246" s="17">
        <v>2.2973654618409198E-2</v>
      </c>
      <c r="I246" s="17">
        <v>2.0974021335213401E-2</v>
      </c>
      <c r="J246" s="17">
        <v>1.6311784556736299E-2</v>
      </c>
      <c r="K246" s="17">
        <v>2.3170155414753299E-2</v>
      </c>
      <c r="L246" s="17">
        <v>3.2168541500696701E-2</v>
      </c>
      <c r="M246" s="17"/>
      <c r="N246" s="17">
        <v>2.34554268197044E-2</v>
      </c>
      <c r="O246" s="17">
        <v>3.0826180796882E-2</v>
      </c>
      <c r="P246" s="17">
        <v>2.34246495783389E-2</v>
      </c>
      <c r="Q246" s="17">
        <v>2.05022616548079E-2</v>
      </c>
      <c r="R246" s="17"/>
      <c r="S246" s="17">
        <v>2.3902550416006099E-2</v>
      </c>
      <c r="T246" s="17">
        <v>2.6675564840122599E-2</v>
      </c>
      <c r="U246" s="17">
        <v>1.13477458491182E-2</v>
      </c>
      <c r="V246" s="17">
        <v>3.1390789382354199E-2</v>
      </c>
      <c r="W246" s="17">
        <v>2.6513998064340901E-2</v>
      </c>
      <c r="X246" s="17">
        <v>2.0159825621055599E-2</v>
      </c>
      <c r="Y246" s="17">
        <v>4.70434630733104E-2</v>
      </c>
      <c r="Z246" s="17">
        <v>8.0825355695167307E-3</v>
      </c>
      <c r="AA246" s="17">
        <v>2.0294831456241499E-2</v>
      </c>
      <c r="AB246" s="17">
        <v>2.6182158495966799E-2</v>
      </c>
      <c r="AC246" s="17">
        <v>2.5456613730935201E-2</v>
      </c>
      <c r="AD246" s="17">
        <v>2.0358470779002401E-2</v>
      </c>
      <c r="AE246" s="17"/>
      <c r="AF246" s="17">
        <v>3.7878600439498498E-2</v>
      </c>
      <c r="AG246" s="17">
        <v>1.11981608406391E-2</v>
      </c>
      <c r="AH246" s="17">
        <v>1.9878218997826901E-2</v>
      </c>
      <c r="AI246" s="17"/>
      <c r="AJ246" s="17">
        <v>3.2046628424610001E-2</v>
      </c>
      <c r="AK246" s="17">
        <v>1.7994325391802998E-2</v>
      </c>
      <c r="AL246" s="17">
        <v>2.52257418080707E-2</v>
      </c>
      <c r="AM246" s="17">
        <v>8.2391456716709499E-2</v>
      </c>
      <c r="AN246" s="17">
        <v>1.19873688794185E-2</v>
      </c>
      <c r="AO246" s="17"/>
      <c r="AP246" s="17">
        <v>2.5392117231860099E-2</v>
      </c>
      <c r="AQ246" s="17">
        <v>1.62556987370314E-2</v>
      </c>
      <c r="AR246" s="17">
        <v>3.2629395037141899E-2</v>
      </c>
      <c r="AS246" s="17"/>
      <c r="AT246" s="17">
        <v>3.1586660462804998E-2</v>
      </c>
      <c r="AU246" s="17">
        <v>2.25591948518402E-2</v>
      </c>
      <c r="AV246" s="17">
        <v>2.3101133613728599E-2</v>
      </c>
      <c r="AW246" s="17">
        <v>1.85918936229106E-2</v>
      </c>
      <c r="AX246" s="17">
        <v>0</v>
      </c>
      <c r="AY246" s="17"/>
      <c r="AZ246" s="17">
        <v>2.7851465142969298E-2</v>
      </c>
      <c r="BA246" s="17">
        <v>1.6778814648704499E-2</v>
      </c>
      <c r="BB246" s="17">
        <v>2.7533912820837E-2</v>
      </c>
      <c r="BC246" s="17">
        <v>2.9322157471119398E-2</v>
      </c>
      <c r="BD246" s="17">
        <v>2.7446756286106301E-2</v>
      </c>
      <c r="BE246" s="17">
        <v>2.9712883616186399E-2</v>
      </c>
      <c r="BF246" s="17"/>
      <c r="BG246" s="17">
        <v>2.7758088135812101E-2</v>
      </c>
      <c r="BH246" s="17">
        <v>1.57178005051773E-2</v>
      </c>
      <c r="BI246" s="17" t="s">
        <v>95</v>
      </c>
      <c r="BJ246" s="17">
        <v>2.9855112567718601E-2</v>
      </c>
      <c r="BK246" s="17">
        <v>2.9055557926271701E-2</v>
      </c>
      <c r="BL246" s="17">
        <v>2.34058527925281E-2</v>
      </c>
      <c r="BM246" s="17">
        <v>4.54610071822883E-2</v>
      </c>
    </row>
    <row r="247" spans="2:65" x14ac:dyDescent="0.35">
      <c r="B247" t="s">
        <v>165</v>
      </c>
      <c r="C247" s="17">
        <v>2.26918599689768E-2</v>
      </c>
      <c r="D247" s="17">
        <v>2.6503483074920099E-2</v>
      </c>
      <c r="E247" s="17">
        <v>1.8639863523398699E-2</v>
      </c>
      <c r="F247" s="17"/>
      <c r="G247" s="17">
        <v>2.3148632888294E-2</v>
      </c>
      <c r="H247" s="17">
        <v>1.2820852240721201E-2</v>
      </c>
      <c r="I247" s="17">
        <v>1.8645528507910802E-2</v>
      </c>
      <c r="J247" s="17">
        <v>3.0833956536938E-2</v>
      </c>
      <c r="K247" s="17">
        <v>2.9612325147375499E-2</v>
      </c>
      <c r="L247" s="17">
        <v>2.2458455310545598E-2</v>
      </c>
      <c r="M247" s="17"/>
      <c r="N247" s="17">
        <v>2.2795768514947499E-2</v>
      </c>
      <c r="O247" s="17">
        <v>2.1060760430489298E-2</v>
      </c>
      <c r="P247" s="17">
        <v>2.2211707812305598E-2</v>
      </c>
      <c r="Q247" s="17">
        <v>2.5061585916729499E-2</v>
      </c>
      <c r="R247" s="17"/>
      <c r="S247" s="17">
        <v>1.20761765610592E-2</v>
      </c>
      <c r="T247" s="17">
        <v>2.38784401831252E-2</v>
      </c>
      <c r="U247" s="17">
        <v>1.1748409306159099E-2</v>
      </c>
      <c r="V247" s="17">
        <v>3.2942418848880703E-2</v>
      </c>
      <c r="W247" s="17">
        <v>1.8651816482671699E-2</v>
      </c>
      <c r="X247" s="17">
        <v>3.1542754550188103E-2</v>
      </c>
      <c r="Y247" s="17">
        <v>1.63029027675753E-2</v>
      </c>
      <c r="Z247" s="17">
        <v>1.5931110893946099E-2</v>
      </c>
      <c r="AA247" s="17">
        <v>1.69063705221199E-2</v>
      </c>
      <c r="AB247" s="17">
        <v>3.1270379777416903E-2</v>
      </c>
      <c r="AC247" s="17">
        <v>4.5080125222830197E-2</v>
      </c>
      <c r="AD247" s="17">
        <v>3.2519918865707598E-2</v>
      </c>
      <c r="AE247" s="17"/>
      <c r="AF247" s="17">
        <v>3.5457646422769801E-2</v>
      </c>
      <c r="AG247" s="17">
        <v>1.12351539603449E-2</v>
      </c>
      <c r="AH247" s="17">
        <v>2.19955201042689E-2</v>
      </c>
      <c r="AI247" s="17"/>
      <c r="AJ247" s="17">
        <v>3.0403242871396199E-2</v>
      </c>
      <c r="AK247" s="17">
        <v>1.0864894862135399E-2</v>
      </c>
      <c r="AL247" s="17">
        <v>1.37185340565912E-2</v>
      </c>
      <c r="AM247" s="17">
        <v>7.4326017879693299E-2</v>
      </c>
      <c r="AN247" s="17">
        <v>2.3805355571149801E-2</v>
      </c>
      <c r="AO247" s="17"/>
      <c r="AP247" s="17">
        <v>3.10263434048146E-2</v>
      </c>
      <c r="AQ247" s="17">
        <v>7.2212869934307998E-3</v>
      </c>
      <c r="AR247" s="17">
        <v>1.2993151449229299E-2</v>
      </c>
      <c r="AS247" s="17"/>
      <c r="AT247" s="17">
        <v>2.1553188021080399E-2</v>
      </c>
      <c r="AU247" s="17">
        <v>2.9700049156516101E-2</v>
      </c>
      <c r="AV247" s="17">
        <v>2.2975943245765299E-2</v>
      </c>
      <c r="AW247" s="17">
        <v>1.0223456216047601E-2</v>
      </c>
      <c r="AX247" s="17">
        <v>3.0041028937754601E-2</v>
      </c>
      <c r="AY247" s="17"/>
      <c r="AZ247" s="17">
        <v>1.7010824123247201E-2</v>
      </c>
      <c r="BA247" s="17">
        <v>1.8854002979759501E-2</v>
      </c>
      <c r="BB247" s="17">
        <v>2.1849958372835501E-2</v>
      </c>
      <c r="BC247" s="17">
        <v>2.3904389668767199E-2</v>
      </c>
      <c r="BD247" s="17">
        <v>2.42593484416685E-2</v>
      </c>
      <c r="BE247" s="17">
        <v>6.4624608629352001E-2</v>
      </c>
      <c r="BF247" s="17"/>
      <c r="BG247" s="17">
        <v>2.07174679107297E-2</v>
      </c>
      <c r="BH247" s="17">
        <v>2.6464617264920599E-2</v>
      </c>
      <c r="BI247" s="17" t="s">
        <v>95</v>
      </c>
      <c r="BJ247" s="17">
        <v>1.38018545993903E-2</v>
      </c>
      <c r="BK247" s="17">
        <v>3.4790427959629402E-2</v>
      </c>
      <c r="BL247" s="17">
        <v>2.0459569173132401E-2</v>
      </c>
      <c r="BM247" s="17">
        <v>2.94632724448297E-2</v>
      </c>
    </row>
    <row r="248" spans="2:65" x14ac:dyDescent="0.35">
      <c r="B248" t="s">
        <v>143</v>
      </c>
      <c r="C248" s="17">
        <v>2.42440106662094E-2</v>
      </c>
      <c r="D248" s="17">
        <v>1.07193256552732E-2</v>
      </c>
      <c r="E248" s="17">
        <v>3.7156594122595102E-2</v>
      </c>
      <c r="F248" s="17"/>
      <c r="G248" s="17">
        <v>1.82307423127895E-2</v>
      </c>
      <c r="H248" s="17">
        <v>2.80714810543236E-2</v>
      </c>
      <c r="I248" s="17">
        <v>4.21898248209552E-2</v>
      </c>
      <c r="J248" s="17">
        <v>2.2011108105508999E-2</v>
      </c>
      <c r="K248" s="17">
        <v>2.0555674335842999E-2</v>
      </c>
      <c r="L248" s="17">
        <v>1.47940819848939E-2</v>
      </c>
      <c r="M248" s="17"/>
      <c r="N248" s="17">
        <v>9.2613363812546392E-3</v>
      </c>
      <c r="O248" s="17">
        <v>3.1590297226997702E-2</v>
      </c>
      <c r="P248" s="17">
        <v>2.38621939747399E-2</v>
      </c>
      <c r="Q248" s="17">
        <v>3.3509063729893103E-2</v>
      </c>
      <c r="R248" s="17"/>
      <c r="S248" s="17">
        <v>4.0112814074127298E-2</v>
      </c>
      <c r="T248" s="17">
        <v>1.23563599214048E-2</v>
      </c>
      <c r="U248" s="17">
        <v>2.10721229654207E-2</v>
      </c>
      <c r="V248" s="17">
        <v>1.60573442585503E-2</v>
      </c>
      <c r="W248" s="17">
        <v>2.53504913841224E-2</v>
      </c>
      <c r="X248" s="17">
        <v>3.7307780950806599E-2</v>
      </c>
      <c r="Y248" s="17">
        <v>1.6259601558096599E-2</v>
      </c>
      <c r="Z248" s="17">
        <v>1.06539361621716E-2</v>
      </c>
      <c r="AA248" s="17">
        <v>4.7937083148287297E-2</v>
      </c>
      <c r="AB248" s="17">
        <v>9.8236765650131196E-3</v>
      </c>
      <c r="AC248" s="17">
        <v>9.97675093735635E-3</v>
      </c>
      <c r="AD248" s="17">
        <v>1.2683494974699601E-2</v>
      </c>
      <c r="AE248" s="17"/>
      <c r="AF248" s="17">
        <v>1.8981260222431001E-2</v>
      </c>
      <c r="AG248" s="17">
        <v>1.9635928284556101E-2</v>
      </c>
      <c r="AH248" s="17">
        <v>4.5986899873887897E-2</v>
      </c>
      <c r="AI248" s="17"/>
      <c r="AJ248" s="17">
        <v>1.2945872019629E-2</v>
      </c>
      <c r="AK248" s="17">
        <v>2.1816812131181799E-2</v>
      </c>
      <c r="AL248" s="17">
        <v>1.7118813614583301E-2</v>
      </c>
      <c r="AM248" s="17">
        <v>3.91047607690478E-2</v>
      </c>
      <c r="AN248" s="17">
        <v>5.9964176740400103E-2</v>
      </c>
      <c r="AO248" s="17"/>
      <c r="AP248" s="17">
        <v>1.3958878621576401E-2</v>
      </c>
      <c r="AQ248" s="17">
        <v>1.9834189968711599E-2</v>
      </c>
      <c r="AR248" s="17">
        <v>1.25067749383777E-2</v>
      </c>
      <c r="AS248" s="17"/>
      <c r="AT248" s="17">
        <v>3.8266991586391401E-2</v>
      </c>
      <c r="AU248" s="17">
        <v>2.9318046060506201E-2</v>
      </c>
      <c r="AV248" s="17">
        <v>1.5932723124246699E-2</v>
      </c>
      <c r="AW248" s="17">
        <v>1.4353702617558001E-2</v>
      </c>
      <c r="AX248" s="17">
        <v>1.6769504871249601E-2</v>
      </c>
      <c r="AY248" s="17"/>
      <c r="AZ248" s="17">
        <v>3.1830279981903499E-2</v>
      </c>
      <c r="BA248" s="17">
        <v>2.8240201254842199E-2</v>
      </c>
      <c r="BB248" s="17">
        <v>2.7641625285854302E-2</v>
      </c>
      <c r="BC248" s="17">
        <v>2.1700353056567201E-2</v>
      </c>
      <c r="BD248" s="17">
        <v>3.90133330128511E-3</v>
      </c>
      <c r="BE248" s="17">
        <v>1.4069163546213299E-2</v>
      </c>
      <c r="BF248" s="17"/>
      <c r="BG248" s="17">
        <v>1.3932274601478899E-2</v>
      </c>
      <c r="BH248" s="17">
        <v>2.02851766476305E-2</v>
      </c>
      <c r="BI248" s="17" t="s">
        <v>95</v>
      </c>
      <c r="BJ248" s="17">
        <v>6.0571999761777802E-2</v>
      </c>
      <c r="BK248" s="17">
        <v>3.7954052452812102E-2</v>
      </c>
      <c r="BL248" s="17">
        <v>2.8393349531817699E-2</v>
      </c>
      <c r="BM248" s="17">
        <v>3.0649306877837401E-2</v>
      </c>
    </row>
    <row r="249" spans="2:65" x14ac:dyDescent="0.35">
      <c r="B249" t="s">
        <v>166</v>
      </c>
      <c r="C249" s="17">
        <v>0.81465221695217105</v>
      </c>
      <c r="D249" s="17">
        <v>0.83298505231891495</v>
      </c>
      <c r="E249" s="17">
        <v>0.79760679525274003</v>
      </c>
      <c r="F249" s="17"/>
      <c r="G249" s="17">
        <v>0.78060093379511497</v>
      </c>
      <c r="H249" s="17">
        <v>0.78441086394896198</v>
      </c>
      <c r="I249" s="17">
        <v>0.80395725238552096</v>
      </c>
      <c r="J249" s="17">
        <v>0.82146389066040004</v>
      </c>
      <c r="K249" s="17">
        <v>0.82727202765901398</v>
      </c>
      <c r="L249" s="17">
        <v>0.85654047878279105</v>
      </c>
      <c r="M249" s="17"/>
      <c r="N249" s="17">
        <v>0.85404170675528102</v>
      </c>
      <c r="O249" s="17">
        <v>0.81104177618126305</v>
      </c>
      <c r="P249" s="17">
        <v>0.80225774445574405</v>
      </c>
      <c r="Q249" s="17">
        <v>0.78672321723607697</v>
      </c>
      <c r="R249" s="17"/>
      <c r="S249" s="17">
        <v>0.79959722754830498</v>
      </c>
      <c r="T249" s="17">
        <v>0.85789757824511503</v>
      </c>
      <c r="U249" s="17">
        <v>0.82897966959003799</v>
      </c>
      <c r="V249" s="17">
        <v>0.79490122966324706</v>
      </c>
      <c r="W249" s="17">
        <v>0.81984704156399102</v>
      </c>
      <c r="X249" s="17">
        <v>0.778379239903363</v>
      </c>
      <c r="Y249" s="17">
        <v>0.81264890075136598</v>
      </c>
      <c r="Z249" s="17">
        <v>0.84737950151506902</v>
      </c>
      <c r="AA249" s="17">
        <v>0.80496604734819499</v>
      </c>
      <c r="AB249" s="17">
        <v>0.83083808664483105</v>
      </c>
      <c r="AC249" s="17">
        <v>0.81685724938442195</v>
      </c>
      <c r="AD249" s="17">
        <v>0.76015162953437498</v>
      </c>
      <c r="AE249" s="17"/>
      <c r="AF249" s="17">
        <v>0.78701635970771799</v>
      </c>
      <c r="AG249" s="17">
        <v>0.86618147453292904</v>
      </c>
      <c r="AH249" s="17">
        <v>0.76763946766467295</v>
      </c>
      <c r="AI249" s="17"/>
      <c r="AJ249" s="17">
        <v>0.820324325568355</v>
      </c>
      <c r="AK249" s="17">
        <v>0.84089476993263101</v>
      </c>
      <c r="AL249" s="17">
        <v>0.86585801077434599</v>
      </c>
      <c r="AM249" s="17">
        <v>0.70514103425446994</v>
      </c>
      <c r="AN249" s="17">
        <v>0.75936672951496598</v>
      </c>
      <c r="AO249" s="17"/>
      <c r="AP249" s="17">
        <v>0.82321972379011998</v>
      </c>
      <c r="AQ249" s="17">
        <v>0.85065862031127204</v>
      </c>
      <c r="AR249" s="17">
        <v>0.86979168213159097</v>
      </c>
      <c r="AS249" s="17"/>
      <c r="AT249" s="17">
        <v>0.779689684385933</v>
      </c>
      <c r="AU249" s="17">
        <v>0.79390872603914198</v>
      </c>
      <c r="AV249" s="17">
        <v>0.84505195580065295</v>
      </c>
      <c r="AW249" s="17">
        <v>0.84646669648138795</v>
      </c>
      <c r="AX249" s="17">
        <v>0.89695047960763996</v>
      </c>
      <c r="AY249" s="17"/>
      <c r="AZ249" s="17">
        <v>0.793389319133606</v>
      </c>
      <c r="BA249" s="17">
        <v>0.83393432556090796</v>
      </c>
      <c r="BB249" s="17">
        <v>0.78602064394882099</v>
      </c>
      <c r="BC249" s="17">
        <v>0.81182124008192802</v>
      </c>
      <c r="BD249" s="17">
        <v>0.83996915299206798</v>
      </c>
      <c r="BE249" s="17">
        <v>0.81436452380073998</v>
      </c>
      <c r="BF249" s="17"/>
      <c r="BG249" s="17">
        <v>0.83814673661912997</v>
      </c>
      <c r="BH249" s="17">
        <v>0.83630154817961599</v>
      </c>
      <c r="BI249" s="17" t="s">
        <v>95</v>
      </c>
      <c r="BJ249" s="17">
        <v>0.76919853421276596</v>
      </c>
      <c r="BK249" s="17">
        <v>0.75913736717045699</v>
      </c>
      <c r="BL249" s="17">
        <v>0.79642132187861803</v>
      </c>
      <c r="BM249" s="17">
        <v>0.73967746386920297</v>
      </c>
    </row>
    <row r="250" spans="2:65" x14ac:dyDescent="0.35">
      <c r="B250" t="s">
        <v>167</v>
      </c>
      <c r="C250" s="17">
        <v>4.7465543764991097E-2</v>
      </c>
      <c r="D250" s="17">
        <v>5.3138668952221198E-2</v>
      </c>
      <c r="E250" s="17">
        <v>4.1731443110027903E-2</v>
      </c>
      <c r="F250" s="17"/>
      <c r="G250" s="17">
        <v>5.5619905278156502E-2</v>
      </c>
      <c r="H250" s="17">
        <v>3.57945068591305E-2</v>
      </c>
      <c r="I250" s="17">
        <v>3.9619549843124199E-2</v>
      </c>
      <c r="J250" s="17">
        <v>4.7145741093674302E-2</v>
      </c>
      <c r="K250" s="17">
        <v>5.2782480562128802E-2</v>
      </c>
      <c r="L250" s="17">
        <v>5.46269968112423E-2</v>
      </c>
      <c r="M250" s="17"/>
      <c r="N250" s="17">
        <v>4.6251195334651801E-2</v>
      </c>
      <c r="O250" s="17">
        <v>5.1886941227371398E-2</v>
      </c>
      <c r="P250" s="17">
        <v>4.5636357390644401E-2</v>
      </c>
      <c r="Q250" s="17">
        <v>4.5563847571537502E-2</v>
      </c>
      <c r="R250" s="17"/>
      <c r="S250" s="17">
        <v>3.5978726977065299E-2</v>
      </c>
      <c r="T250" s="17">
        <v>5.0554005023247799E-2</v>
      </c>
      <c r="U250" s="17">
        <v>2.3096155155277302E-2</v>
      </c>
      <c r="V250" s="17">
        <v>6.4333208231234895E-2</v>
      </c>
      <c r="W250" s="17">
        <v>4.51658145470126E-2</v>
      </c>
      <c r="X250" s="17">
        <v>5.1702580171243698E-2</v>
      </c>
      <c r="Y250" s="17">
        <v>6.3346365840885696E-2</v>
      </c>
      <c r="Z250" s="17">
        <v>2.4013646463462799E-2</v>
      </c>
      <c r="AA250" s="17">
        <v>3.7201201978361402E-2</v>
      </c>
      <c r="AB250" s="17">
        <v>5.7452538273383702E-2</v>
      </c>
      <c r="AC250" s="17">
        <v>7.0536738953765402E-2</v>
      </c>
      <c r="AD250" s="17">
        <v>5.2878389644709901E-2</v>
      </c>
      <c r="AE250" s="17"/>
      <c r="AF250" s="17">
        <v>7.3336246862268306E-2</v>
      </c>
      <c r="AG250" s="17">
        <v>2.2433314800984001E-2</v>
      </c>
      <c r="AH250" s="17">
        <v>4.1873739102095797E-2</v>
      </c>
      <c r="AI250" s="17"/>
      <c r="AJ250" s="17">
        <v>6.2449871296006203E-2</v>
      </c>
      <c r="AK250" s="17">
        <v>2.8859220253938399E-2</v>
      </c>
      <c r="AL250" s="17">
        <v>3.8944275864661898E-2</v>
      </c>
      <c r="AM250" s="17">
        <v>0.15671747459640301</v>
      </c>
      <c r="AN250" s="17">
        <v>3.5792724450568303E-2</v>
      </c>
      <c r="AO250" s="17"/>
      <c r="AP250" s="17">
        <v>5.64184606366748E-2</v>
      </c>
      <c r="AQ250" s="17">
        <v>2.34769857304622E-2</v>
      </c>
      <c r="AR250" s="17">
        <v>4.56225464863712E-2</v>
      </c>
      <c r="AS250" s="17"/>
      <c r="AT250" s="17">
        <v>5.3139848483885498E-2</v>
      </c>
      <c r="AU250" s="17">
        <v>5.2259244008356298E-2</v>
      </c>
      <c r="AV250" s="17">
        <v>4.6077076859493901E-2</v>
      </c>
      <c r="AW250" s="17">
        <v>2.8815349838958199E-2</v>
      </c>
      <c r="AX250" s="17">
        <v>3.0041028937754601E-2</v>
      </c>
      <c r="AY250" s="17"/>
      <c r="AZ250" s="17">
        <v>4.48622892662165E-2</v>
      </c>
      <c r="BA250" s="17">
        <v>3.5632817628464E-2</v>
      </c>
      <c r="BB250" s="17">
        <v>4.9383871193672498E-2</v>
      </c>
      <c r="BC250" s="17">
        <v>5.3226547139886601E-2</v>
      </c>
      <c r="BD250" s="17">
        <v>5.1706104727774801E-2</v>
      </c>
      <c r="BE250" s="17">
        <v>9.4337492245538501E-2</v>
      </c>
      <c r="BF250" s="17"/>
      <c r="BG250" s="17">
        <v>4.8475556046541801E-2</v>
      </c>
      <c r="BH250" s="17">
        <v>4.2182417770097902E-2</v>
      </c>
      <c r="BI250" s="17" t="s">
        <v>95</v>
      </c>
      <c r="BJ250" s="17">
        <v>4.3656967167108901E-2</v>
      </c>
      <c r="BK250" s="17">
        <v>6.3845985885901194E-2</v>
      </c>
      <c r="BL250" s="17">
        <v>4.3865421965660401E-2</v>
      </c>
      <c r="BM250" s="17">
        <v>7.4924279627118007E-2</v>
      </c>
    </row>
    <row r="251" spans="2:65" x14ac:dyDescent="0.35">
      <c r="B251" t="s">
        <v>168</v>
      </c>
      <c r="C251" s="17">
        <v>0.76718667318717904</v>
      </c>
      <c r="D251" s="17">
        <v>0.77984638336669398</v>
      </c>
      <c r="E251" s="17">
        <v>0.75587535214271295</v>
      </c>
      <c r="F251" s="17"/>
      <c r="G251" s="17">
        <v>0.724981028516958</v>
      </c>
      <c r="H251" s="17">
        <v>0.74861635708983099</v>
      </c>
      <c r="I251" s="17">
        <v>0.76433770254239697</v>
      </c>
      <c r="J251" s="17">
        <v>0.77431814956672596</v>
      </c>
      <c r="K251" s="17">
        <v>0.774489547096885</v>
      </c>
      <c r="L251" s="17">
        <v>0.80191348197154899</v>
      </c>
      <c r="M251" s="17"/>
      <c r="N251" s="17">
        <v>0.80779051142062896</v>
      </c>
      <c r="O251" s="17">
        <v>0.75915483495389102</v>
      </c>
      <c r="P251" s="17">
        <v>0.75662138706509896</v>
      </c>
      <c r="Q251" s="17">
        <v>0.74115936966453899</v>
      </c>
      <c r="R251" s="17"/>
      <c r="S251" s="17">
        <v>0.76361850057123903</v>
      </c>
      <c r="T251" s="17">
        <v>0.80734357322186701</v>
      </c>
      <c r="U251" s="17">
        <v>0.80588351443476103</v>
      </c>
      <c r="V251" s="17">
        <v>0.73056802143201205</v>
      </c>
      <c r="W251" s="17">
        <v>0.77468122701697895</v>
      </c>
      <c r="X251" s="17">
        <v>0.72667665973211903</v>
      </c>
      <c r="Y251" s="17">
        <v>0.74930253491048004</v>
      </c>
      <c r="Z251" s="17">
        <v>0.82336585505160598</v>
      </c>
      <c r="AA251" s="17">
        <v>0.76776484536983303</v>
      </c>
      <c r="AB251" s="17">
        <v>0.77338554837144802</v>
      </c>
      <c r="AC251" s="17">
        <v>0.74632051043065595</v>
      </c>
      <c r="AD251" s="17">
        <v>0.70727323988966495</v>
      </c>
      <c r="AE251" s="17"/>
      <c r="AF251" s="17">
        <v>0.71368011284544997</v>
      </c>
      <c r="AG251" s="17">
        <v>0.84374815973194495</v>
      </c>
      <c r="AH251" s="17">
        <v>0.72576572856257704</v>
      </c>
      <c r="AI251" s="17"/>
      <c r="AJ251" s="17">
        <v>0.75787445427234901</v>
      </c>
      <c r="AK251" s="17">
        <v>0.81203554967869296</v>
      </c>
      <c r="AL251" s="17">
        <v>0.82691373490968401</v>
      </c>
      <c r="AM251" s="17">
        <v>0.54842355965806699</v>
      </c>
      <c r="AN251" s="17">
        <v>0.72357400506439695</v>
      </c>
      <c r="AO251" s="17"/>
      <c r="AP251" s="17">
        <v>0.76680126315344499</v>
      </c>
      <c r="AQ251" s="17">
        <v>0.82718163458080995</v>
      </c>
      <c r="AR251" s="17">
        <v>0.82416913564521999</v>
      </c>
      <c r="AS251" s="17"/>
      <c r="AT251" s="17">
        <v>0.72654983590204802</v>
      </c>
      <c r="AU251" s="17">
        <v>0.74164948203078596</v>
      </c>
      <c r="AV251" s="17">
        <v>0.79897487894115904</v>
      </c>
      <c r="AW251" s="17">
        <v>0.81765134664243</v>
      </c>
      <c r="AX251" s="17">
        <v>0.86690945066988501</v>
      </c>
      <c r="AY251" s="17"/>
      <c r="AZ251" s="17">
        <v>0.74852702986738995</v>
      </c>
      <c r="BA251" s="17">
        <v>0.79830150793244403</v>
      </c>
      <c r="BB251" s="17">
        <v>0.73663677275514905</v>
      </c>
      <c r="BC251" s="17">
        <v>0.75859469294204096</v>
      </c>
      <c r="BD251" s="17">
        <v>0.78826304826429305</v>
      </c>
      <c r="BE251" s="17">
        <v>0.72002703155520198</v>
      </c>
      <c r="BF251" s="17"/>
      <c r="BG251" s="17">
        <v>0.78967118057258801</v>
      </c>
      <c r="BH251" s="17">
        <v>0.79411913040951798</v>
      </c>
      <c r="BI251" s="17" t="s">
        <v>95</v>
      </c>
      <c r="BJ251" s="17">
        <v>0.72554156704565698</v>
      </c>
      <c r="BK251" s="17">
        <v>0.69529138128455603</v>
      </c>
      <c r="BL251" s="17">
        <v>0.75255589991295802</v>
      </c>
      <c r="BM251" s="17">
        <v>0.66475318424208496</v>
      </c>
    </row>
    <row r="252" spans="2:65" x14ac:dyDescent="0.35">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row>
    <row r="253" spans="2:65" x14ac:dyDescent="0.35">
      <c r="B253" s="6" t="s">
        <v>197</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row>
    <row r="254" spans="2:65" x14ac:dyDescent="0.35">
      <c r="B254" s="26" t="s">
        <v>97</v>
      </c>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row>
    <row r="255" spans="2:65" x14ac:dyDescent="0.35">
      <c r="B255" t="s">
        <v>161</v>
      </c>
      <c r="C255" s="17">
        <v>0.20335840910171901</v>
      </c>
      <c r="D255" s="17">
        <v>0.30502094840209198</v>
      </c>
      <c r="E255" s="17">
        <v>0.104271865830949</v>
      </c>
      <c r="F255" s="17"/>
      <c r="G255" s="17">
        <v>0.18466675170157501</v>
      </c>
      <c r="H255" s="17">
        <v>0.19542892562989</v>
      </c>
      <c r="I255" s="17">
        <v>0.15903721084021999</v>
      </c>
      <c r="J255" s="17">
        <v>0.179168237174401</v>
      </c>
      <c r="K255" s="17">
        <v>0.21314684638335701</v>
      </c>
      <c r="L255" s="17">
        <v>0.271370054953182</v>
      </c>
      <c r="M255" s="17"/>
      <c r="N255" s="17">
        <v>0.26251056870761802</v>
      </c>
      <c r="O255" s="17">
        <v>0.205338757178124</v>
      </c>
      <c r="P255" s="17">
        <v>0.17142660073632399</v>
      </c>
      <c r="Q255" s="17">
        <v>0.16783926446733999</v>
      </c>
      <c r="R255" s="17"/>
      <c r="S255" s="17">
        <v>0.208239734531355</v>
      </c>
      <c r="T255" s="17">
        <v>0.205722971836027</v>
      </c>
      <c r="U255" s="17">
        <v>0.15775060562320101</v>
      </c>
      <c r="V255" s="17">
        <v>0.20233754349771099</v>
      </c>
      <c r="W255" s="17">
        <v>0.216116320358891</v>
      </c>
      <c r="X255" s="17">
        <v>0.203361622335378</v>
      </c>
      <c r="Y255" s="17">
        <v>0.24664497640102401</v>
      </c>
      <c r="Z255" s="17">
        <v>0.163983636545628</v>
      </c>
      <c r="AA255" s="17">
        <v>0.205957868402045</v>
      </c>
      <c r="AB255" s="17">
        <v>0.17810332637298101</v>
      </c>
      <c r="AC255" s="17">
        <v>0.234125933941077</v>
      </c>
      <c r="AD255" s="17">
        <v>0.21739961385711701</v>
      </c>
      <c r="AE255" s="17"/>
      <c r="AF255" s="17">
        <v>0.25840260187677599</v>
      </c>
      <c r="AG255" s="17">
        <v>0.17957141221732001</v>
      </c>
      <c r="AH255" s="17">
        <v>0.151560710188787</v>
      </c>
      <c r="AI255" s="17"/>
      <c r="AJ255" s="17">
        <v>0.28829987238563498</v>
      </c>
      <c r="AK255" s="17">
        <v>0.15410118510322299</v>
      </c>
      <c r="AL255" s="17">
        <v>0.158177549242599</v>
      </c>
      <c r="AM255" s="17">
        <v>0.29642353177497499</v>
      </c>
      <c r="AN255" s="17">
        <v>0.17116763548980901</v>
      </c>
      <c r="AO255" s="17"/>
      <c r="AP255" s="17">
        <v>0.290832287749892</v>
      </c>
      <c r="AQ255" s="17">
        <v>0.16509411639709201</v>
      </c>
      <c r="AR255" s="17">
        <v>0.13892595186436901</v>
      </c>
      <c r="AS255" s="17"/>
      <c r="AT255" s="17">
        <v>0.178944869146095</v>
      </c>
      <c r="AU255" s="17">
        <v>0.17608587908512799</v>
      </c>
      <c r="AV255" s="17">
        <v>0.21465469810125901</v>
      </c>
      <c r="AW255" s="17">
        <v>0.221560000490477</v>
      </c>
      <c r="AX255" s="17">
        <v>0.31436702044727299</v>
      </c>
      <c r="AY255" s="17"/>
      <c r="AZ255" s="17">
        <v>0.22456947417188</v>
      </c>
      <c r="BA255" s="17">
        <v>0.21140391611046699</v>
      </c>
      <c r="BB255" s="17">
        <v>0.19765528394008999</v>
      </c>
      <c r="BC255" s="17">
        <v>0.17464489821778001</v>
      </c>
      <c r="BD255" s="17">
        <v>0.19034630548396</v>
      </c>
      <c r="BE255" s="17">
        <v>0.203614668232766</v>
      </c>
      <c r="BF255" s="17"/>
      <c r="BG255" s="17">
        <v>0.24408922833117999</v>
      </c>
      <c r="BH255" s="17">
        <v>0.19668486915351799</v>
      </c>
      <c r="BI255" s="17" t="s">
        <v>95</v>
      </c>
      <c r="BJ255" s="17">
        <v>0.17132277431680101</v>
      </c>
      <c r="BK255" s="17">
        <v>0.14340963327634501</v>
      </c>
      <c r="BL255" s="17">
        <v>0.189743725042302</v>
      </c>
      <c r="BM255" s="17">
        <v>0.151034454243924</v>
      </c>
    </row>
    <row r="256" spans="2:65" x14ac:dyDescent="0.35">
      <c r="B256" t="s">
        <v>191</v>
      </c>
      <c r="C256" s="17">
        <v>0.27685851185230598</v>
      </c>
      <c r="D256" s="17">
        <v>0.30429153903373901</v>
      </c>
      <c r="E256" s="17">
        <v>0.25109623771416401</v>
      </c>
      <c r="F256" s="17"/>
      <c r="G256" s="17">
        <v>0.31275595710690501</v>
      </c>
      <c r="H256" s="17">
        <v>0.26866515225839799</v>
      </c>
      <c r="I256" s="17">
        <v>0.26536173561535698</v>
      </c>
      <c r="J256" s="17">
        <v>0.253475052371406</v>
      </c>
      <c r="K256" s="17">
        <v>0.27661842684927701</v>
      </c>
      <c r="L256" s="17">
        <v>0.28821032780272499</v>
      </c>
      <c r="M256" s="17"/>
      <c r="N256" s="17">
        <v>0.309080519178975</v>
      </c>
      <c r="O256" s="17">
        <v>0.278140156515021</v>
      </c>
      <c r="P256" s="17">
        <v>0.27276621939689</v>
      </c>
      <c r="Q256" s="17">
        <v>0.24117565835018001</v>
      </c>
      <c r="R256" s="17"/>
      <c r="S256" s="17">
        <v>0.30994329644052698</v>
      </c>
      <c r="T256" s="17">
        <v>0.26342663141535599</v>
      </c>
      <c r="U256" s="17">
        <v>0.28961178405363702</v>
      </c>
      <c r="V256" s="17">
        <v>0.28580372522273101</v>
      </c>
      <c r="W256" s="17">
        <v>0.24562204899637</v>
      </c>
      <c r="X256" s="17">
        <v>0.28915019075375498</v>
      </c>
      <c r="Y256" s="17">
        <v>0.24244225687721699</v>
      </c>
      <c r="Z256" s="17">
        <v>0.33086348504841501</v>
      </c>
      <c r="AA256" s="17">
        <v>0.299014576164151</v>
      </c>
      <c r="AB256" s="17">
        <v>0.25901938248020601</v>
      </c>
      <c r="AC256" s="17">
        <v>0.24385802784036001</v>
      </c>
      <c r="AD256" s="17">
        <v>0.20319804811382899</v>
      </c>
      <c r="AE256" s="17"/>
      <c r="AF256" s="17">
        <v>0.28000638633235397</v>
      </c>
      <c r="AG256" s="17">
        <v>0.28340467900641703</v>
      </c>
      <c r="AH256" s="17">
        <v>0.25321019267426498</v>
      </c>
      <c r="AI256" s="17"/>
      <c r="AJ256" s="17">
        <v>0.28516148365246502</v>
      </c>
      <c r="AK256" s="17">
        <v>0.30444460868402801</v>
      </c>
      <c r="AL256" s="17">
        <v>0.296912240975029</v>
      </c>
      <c r="AM256" s="17">
        <v>0.25127434176253499</v>
      </c>
      <c r="AN256" s="17">
        <v>0.242530338285629</v>
      </c>
      <c r="AO256" s="17"/>
      <c r="AP256" s="17">
        <v>0.30467516541293899</v>
      </c>
      <c r="AQ256" s="17">
        <v>0.30355579477358502</v>
      </c>
      <c r="AR256" s="17">
        <v>0.31990375396957998</v>
      </c>
      <c r="AS256" s="17"/>
      <c r="AT256" s="17">
        <v>0.23177902007179599</v>
      </c>
      <c r="AU256" s="17">
        <v>0.25681466798161801</v>
      </c>
      <c r="AV256" s="17">
        <v>0.31595382156152002</v>
      </c>
      <c r="AW256" s="17">
        <v>0.29547339942957901</v>
      </c>
      <c r="AX256" s="17">
        <v>0.27179920889676001</v>
      </c>
      <c r="AY256" s="17"/>
      <c r="AZ256" s="17">
        <v>0.29114427352529298</v>
      </c>
      <c r="BA256" s="17">
        <v>0.27505308026264302</v>
      </c>
      <c r="BB256" s="17">
        <v>0.27445667395809598</v>
      </c>
      <c r="BC256" s="17">
        <v>0.27654643947076202</v>
      </c>
      <c r="BD256" s="17">
        <v>0.25647541311684402</v>
      </c>
      <c r="BE256" s="17">
        <v>0.276203911144764</v>
      </c>
      <c r="BF256" s="17"/>
      <c r="BG256" s="17">
        <v>0.28506220761643303</v>
      </c>
      <c r="BH256" s="17">
        <v>0.27141990779081998</v>
      </c>
      <c r="BI256" s="17" t="s">
        <v>95</v>
      </c>
      <c r="BJ256" s="17">
        <v>0.29351662920088201</v>
      </c>
      <c r="BK256" s="17">
        <v>0.23071201181988901</v>
      </c>
      <c r="BL256" s="17">
        <v>0.29676051394153402</v>
      </c>
      <c r="BM256" s="17">
        <v>0.208950970556779</v>
      </c>
    </row>
    <row r="257" spans="2:65" x14ac:dyDescent="0.35">
      <c r="B257" t="s">
        <v>163</v>
      </c>
      <c r="C257" s="17">
        <v>0.23698732884200899</v>
      </c>
      <c r="D257" s="17">
        <v>0.19442543596727499</v>
      </c>
      <c r="E257" s="17">
        <v>0.27877522887802098</v>
      </c>
      <c r="F257" s="17"/>
      <c r="G257" s="17">
        <v>0.21232417255171099</v>
      </c>
      <c r="H257" s="17">
        <v>0.239374775456697</v>
      </c>
      <c r="I257" s="17">
        <v>0.23156260730064099</v>
      </c>
      <c r="J257" s="17">
        <v>0.27414664295501001</v>
      </c>
      <c r="K257" s="17">
        <v>0.24102998512379201</v>
      </c>
      <c r="L257" s="17">
        <v>0.222948475350114</v>
      </c>
      <c r="M257" s="17"/>
      <c r="N257" s="17">
        <v>0.188048544005117</v>
      </c>
      <c r="O257" s="17">
        <v>0.220625125696394</v>
      </c>
      <c r="P257" s="17">
        <v>0.27686466173413898</v>
      </c>
      <c r="Q257" s="17">
        <v>0.27276395771296602</v>
      </c>
      <c r="R257" s="17"/>
      <c r="S257" s="17">
        <v>0.22953153643391799</v>
      </c>
      <c r="T257" s="17">
        <v>0.26638322288815502</v>
      </c>
      <c r="U257" s="17">
        <v>0.27189288009193502</v>
      </c>
      <c r="V257" s="17">
        <v>0.263859181197799</v>
      </c>
      <c r="W257" s="17">
        <v>0.21717578791165601</v>
      </c>
      <c r="X257" s="17">
        <v>0.21093450210454801</v>
      </c>
      <c r="Y257" s="17">
        <v>0.23373668730789299</v>
      </c>
      <c r="Z257" s="17">
        <v>0.21991427477622</v>
      </c>
      <c r="AA257" s="17">
        <v>0.24504222524082001</v>
      </c>
      <c r="AB257" s="17">
        <v>0.22862612485321501</v>
      </c>
      <c r="AC257" s="17">
        <v>0.20091003419801301</v>
      </c>
      <c r="AD257" s="17">
        <v>0.182632575228203</v>
      </c>
      <c r="AE257" s="17"/>
      <c r="AF257" s="17">
        <v>0.237246880918182</v>
      </c>
      <c r="AG257" s="17">
        <v>0.23241295869919601</v>
      </c>
      <c r="AH257" s="17">
        <v>0.256522638863666</v>
      </c>
      <c r="AI257" s="17"/>
      <c r="AJ257" s="17">
        <v>0.23771621833095599</v>
      </c>
      <c r="AK257" s="17">
        <v>0.24368422828957401</v>
      </c>
      <c r="AL257" s="17">
        <v>0.20486674663110399</v>
      </c>
      <c r="AM257" s="17">
        <v>0.19833732992702</v>
      </c>
      <c r="AN257" s="17">
        <v>0.227392566867128</v>
      </c>
      <c r="AO257" s="17"/>
      <c r="AP257" s="17">
        <v>0.231455068603278</v>
      </c>
      <c r="AQ257" s="17">
        <v>0.245161496298717</v>
      </c>
      <c r="AR257" s="17">
        <v>0.236390778662634</v>
      </c>
      <c r="AS257" s="17"/>
      <c r="AT257" s="17">
        <v>0.27857675481801197</v>
      </c>
      <c r="AU257" s="17">
        <v>0.258594767959824</v>
      </c>
      <c r="AV257" s="17">
        <v>0.19955239340959199</v>
      </c>
      <c r="AW257" s="17">
        <v>0.22315802859592301</v>
      </c>
      <c r="AX257" s="17">
        <v>0.14776755855203499</v>
      </c>
      <c r="AY257" s="17"/>
      <c r="AZ257" s="17">
        <v>0.22666466993183701</v>
      </c>
      <c r="BA257" s="17">
        <v>0.23014092118406301</v>
      </c>
      <c r="BB257" s="17">
        <v>0.25587151921801299</v>
      </c>
      <c r="BC257" s="17">
        <v>0.230916579230423</v>
      </c>
      <c r="BD257" s="17">
        <v>0.26717341243822601</v>
      </c>
      <c r="BE257" s="17">
        <v>0.23321682709320399</v>
      </c>
      <c r="BF257" s="17"/>
      <c r="BG257" s="17">
        <v>0.233085893542649</v>
      </c>
      <c r="BH257" s="17">
        <v>0.22987673477973</v>
      </c>
      <c r="BI257" s="17" t="s">
        <v>95</v>
      </c>
      <c r="BJ257" s="17">
        <v>0.236109066702822</v>
      </c>
      <c r="BK257" s="17">
        <v>0.26862959567547701</v>
      </c>
      <c r="BL257" s="17">
        <v>0.23229389325837899</v>
      </c>
      <c r="BM257" s="17">
        <v>0.27335427077257302</v>
      </c>
    </row>
    <row r="258" spans="2:65" x14ac:dyDescent="0.35">
      <c r="B258" t="s">
        <v>192</v>
      </c>
      <c r="C258" s="17">
        <v>0.11569011929516</v>
      </c>
      <c r="D258" s="17">
        <v>8.5021241383461094E-2</v>
      </c>
      <c r="E258" s="17">
        <v>0.145719037856816</v>
      </c>
      <c r="F258" s="17"/>
      <c r="G258" s="17">
        <v>0.12765055268765799</v>
      </c>
      <c r="H258" s="17">
        <v>0.14390825947993</v>
      </c>
      <c r="I258" s="17">
        <v>0.13656383246082199</v>
      </c>
      <c r="J258" s="17">
        <v>0.111570018842649</v>
      </c>
      <c r="K258" s="17">
        <v>9.73355168514589E-2</v>
      </c>
      <c r="L258" s="17">
        <v>8.3470430566260398E-2</v>
      </c>
      <c r="M258" s="17"/>
      <c r="N258" s="17">
        <v>0.114615114423891</v>
      </c>
      <c r="O258" s="17">
        <v>0.119604851010498</v>
      </c>
      <c r="P258" s="17">
        <v>0.11580225104418</v>
      </c>
      <c r="Q258" s="17">
        <v>0.11267200338519601</v>
      </c>
      <c r="R258" s="17"/>
      <c r="S258" s="17">
        <v>9.0731607267835607E-2</v>
      </c>
      <c r="T258" s="17">
        <v>0.116612820710284</v>
      </c>
      <c r="U258" s="17">
        <v>0.116819380148264</v>
      </c>
      <c r="V258" s="17">
        <v>9.6109444453285398E-2</v>
      </c>
      <c r="W258" s="17">
        <v>0.11661603384824901</v>
      </c>
      <c r="X258" s="17">
        <v>0.118541078787678</v>
      </c>
      <c r="Y258" s="17">
        <v>0.120516404180082</v>
      </c>
      <c r="Z258" s="17">
        <v>0.106006371300435</v>
      </c>
      <c r="AA258" s="17">
        <v>0.101450392560855</v>
      </c>
      <c r="AB258" s="17">
        <v>0.15540447058051701</v>
      </c>
      <c r="AC258" s="17">
        <v>0.140345532562338</v>
      </c>
      <c r="AD258" s="17">
        <v>0.16471381932613</v>
      </c>
      <c r="AE258" s="17"/>
      <c r="AF258" s="17">
        <v>8.2115313482066202E-2</v>
      </c>
      <c r="AG258" s="17">
        <v>0.13634621973470401</v>
      </c>
      <c r="AH258" s="17">
        <v>0.13342094855497799</v>
      </c>
      <c r="AI258" s="17"/>
      <c r="AJ258" s="17">
        <v>7.7715009514655903E-2</v>
      </c>
      <c r="AK258" s="17">
        <v>0.123338114019034</v>
      </c>
      <c r="AL258" s="17">
        <v>0.16255727466637801</v>
      </c>
      <c r="AM258" s="17">
        <v>3.8189287927563098E-2</v>
      </c>
      <c r="AN258" s="17">
        <v>0.139333125543254</v>
      </c>
      <c r="AO258" s="17"/>
      <c r="AP258" s="17">
        <v>8.0435265194295502E-2</v>
      </c>
      <c r="AQ258" s="17">
        <v>0.119665611526604</v>
      </c>
      <c r="AR258" s="17">
        <v>0.133008679195003</v>
      </c>
      <c r="AS258" s="17"/>
      <c r="AT258" s="17">
        <v>0.111133100150921</v>
      </c>
      <c r="AU258" s="17">
        <v>0.12541661921344399</v>
      </c>
      <c r="AV258" s="17">
        <v>0.113131210637837</v>
      </c>
      <c r="AW258" s="17">
        <v>0.120791071427247</v>
      </c>
      <c r="AX258" s="17">
        <v>8.8818544932119603E-2</v>
      </c>
      <c r="AY258" s="17"/>
      <c r="AZ258" s="17">
        <v>9.8972140905565803E-2</v>
      </c>
      <c r="BA258" s="17">
        <v>0.121238758370389</v>
      </c>
      <c r="BB258" s="17">
        <v>9.7379573004299502E-2</v>
      </c>
      <c r="BC258" s="17">
        <v>0.14163490635603501</v>
      </c>
      <c r="BD258" s="17">
        <v>0.11781607823096001</v>
      </c>
      <c r="BE258" s="17">
        <v>0.104512351356933</v>
      </c>
      <c r="BF258" s="17"/>
      <c r="BG258" s="17">
        <v>9.9268609823367396E-2</v>
      </c>
      <c r="BH258" s="17">
        <v>0.12029423815604701</v>
      </c>
      <c r="BI258" s="17" t="s">
        <v>95</v>
      </c>
      <c r="BJ258" s="17">
        <v>0.123449662677351</v>
      </c>
      <c r="BK258" s="17">
        <v>0.149391067486292</v>
      </c>
      <c r="BL258" s="17">
        <v>0.113778358471313</v>
      </c>
      <c r="BM258" s="17">
        <v>0.13215588366859199</v>
      </c>
    </row>
    <row r="259" spans="2:65" x14ac:dyDescent="0.35">
      <c r="B259" t="s">
        <v>165</v>
      </c>
      <c r="C259" s="17">
        <v>0.107664933413554</v>
      </c>
      <c r="D259" s="17">
        <v>8.7034967172222102E-2</v>
      </c>
      <c r="E259" s="17">
        <v>0.12640748987904099</v>
      </c>
      <c r="F259" s="17"/>
      <c r="G259" s="17">
        <v>0.119969998495723</v>
      </c>
      <c r="H259" s="17">
        <v>9.6443120319983797E-2</v>
      </c>
      <c r="I259" s="17">
        <v>0.126544764427275</v>
      </c>
      <c r="J259" s="17">
        <v>0.107903775821034</v>
      </c>
      <c r="K259" s="17">
        <v>0.11554889384193701</v>
      </c>
      <c r="L259" s="17">
        <v>8.7772075533790503E-2</v>
      </c>
      <c r="M259" s="17"/>
      <c r="N259" s="17">
        <v>8.88174923370183E-2</v>
      </c>
      <c r="O259" s="17">
        <v>0.116539680238262</v>
      </c>
      <c r="P259" s="17">
        <v>9.7888356354234901E-2</v>
      </c>
      <c r="Q259" s="17">
        <v>0.12720750325869001</v>
      </c>
      <c r="R259" s="17"/>
      <c r="S259" s="17">
        <v>9.4301782279148802E-2</v>
      </c>
      <c r="T259" s="17">
        <v>9.3403162680359003E-2</v>
      </c>
      <c r="U259" s="17">
        <v>0.11372517763580201</v>
      </c>
      <c r="V259" s="17">
        <v>0.104236271915117</v>
      </c>
      <c r="W259" s="17">
        <v>0.15308172056454</v>
      </c>
      <c r="X259" s="17">
        <v>9.2626130815018803E-2</v>
      </c>
      <c r="Y259" s="17">
        <v>9.1723525776320397E-2</v>
      </c>
      <c r="Z259" s="17">
        <v>0.14308293971108901</v>
      </c>
      <c r="AA259" s="17">
        <v>7.5162277447558101E-2</v>
      </c>
      <c r="AB259" s="17">
        <v>0.122251425612754</v>
      </c>
      <c r="AC259" s="17">
        <v>0.123296182285258</v>
      </c>
      <c r="AD259" s="17">
        <v>0.209078377021365</v>
      </c>
      <c r="AE259" s="17"/>
      <c r="AF259" s="17">
        <v>9.1399728837159994E-2</v>
      </c>
      <c r="AG259" s="17">
        <v>0.113768513483008</v>
      </c>
      <c r="AH259" s="17">
        <v>0.12232350804530701</v>
      </c>
      <c r="AI259" s="17"/>
      <c r="AJ259" s="17">
        <v>5.8246073664884997E-2</v>
      </c>
      <c r="AK259" s="17">
        <v>0.123063023534024</v>
      </c>
      <c r="AL259" s="17">
        <v>0.133221919614088</v>
      </c>
      <c r="AM259" s="17">
        <v>0.16126459160621301</v>
      </c>
      <c r="AN259" s="17">
        <v>0.11870679583061899</v>
      </c>
      <c r="AO259" s="17"/>
      <c r="AP259" s="17">
        <v>5.4130078188090403E-2</v>
      </c>
      <c r="AQ259" s="17">
        <v>0.113038687725144</v>
      </c>
      <c r="AR259" s="17">
        <v>0.14385783141554301</v>
      </c>
      <c r="AS259" s="17"/>
      <c r="AT259" s="17">
        <v>0.113087147021491</v>
      </c>
      <c r="AU259" s="17">
        <v>0.108388901267526</v>
      </c>
      <c r="AV259" s="17">
        <v>0.114138700276483</v>
      </c>
      <c r="AW259" s="17">
        <v>0.108526160306485</v>
      </c>
      <c r="AX259" s="17">
        <v>0.14249957279295</v>
      </c>
      <c r="AY259" s="17"/>
      <c r="AZ259" s="17">
        <v>0.11483651277342501</v>
      </c>
      <c r="BA259" s="17">
        <v>0.100738537781944</v>
      </c>
      <c r="BB259" s="17">
        <v>9.7644526033208598E-2</v>
      </c>
      <c r="BC259" s="17">
        <v>9.8448906838836697E-2</v>
      </c>
      <c r="BD259" s="17">
        <v>0.119387633551181</v>
      </c>
      <c r="BE259" s="17">
        <v>0.14439145981106499</v>
      </c>
      <c r="BF259" s="17"/>
      <c r="BG259" s="17">
        <v>8.93765627543536E-2</v>
      </c>
      <c r="BH259" s="17">
        <v>0.11902806393003799</v>
      </c>
      <c r="BI259" s="17" t="s">
        <v>95</v>
      </c>
      <c r="BJ259" s="17">
        <v>9.4703921275282807E-2</v>
      </c>
      <c r="BK259" s="17">
        <v>0.14395326885630599</v>
      </c>
      <c r="BL259" s="17">
        <v>0.111416446378671</v>
      </c>
      <c r="BM259" s="17">
        <v>0.14983270528162901</v>
      </c>
    </row>
    <row r="260" spans="2:65" x14ac:dyDescent="0.35">
      <c r="B260" t="s">
        <v>143</v>
      </c>
      <c r="C260" s="17">
        <v>5.94406974952532E-2</v>
      </c>
      <c r="D260" s="17">
        <v>2.4205868041210901E-2</v>
      </c>
      <c r="E260" s="17">
        <v>9.3730139841008794E-2</v>
      </c>
      <c r="F260" s="17"/>
      <c r="G260" s="17">
        <v>4.2632567456428502E-2</v>
      </c>
      <c r="H260" s="17">
        <v>5.61797668551011E-2</v>
      </c>
      <c r="I260" s="17">
        <v>8.0929849355685202E-2</v>
      </c>
      <c r="J260" s="17">
        <v>7.3736272835501104E-2</v>
      </c>
      <c r="K260" s="17">
        <v>5.63203309501773E-2</v>
      </c>
      <c r="L260" s="17">
        <v>4.62286357939279E-2</v>
      </c>
      <c r="M260" s="17"/>
      <c r="N260" s="17">
        <v>3.6927761347381301E-2</v>
      </c>
      <c r="O260" s="17">
        <v>5.9751429361700602E-2</v>
      </c>
      <c r="P260" s="17">
        <v>6.5251910734233295E-2</v>
      </c>
      <c r="Q260" s="17">
        <v>7.8341612825628307E-2</v>
      </c>
      <c r="R260" s="17"/>
      <c r="S260" s="17">
        <v>6.7252043047214494E-2</v>
      </c>
      <c r="T260" s="17">
        <v>5.4451190469818903E-2</v>
      </c>
      <c r="U260" s="17">
        <v>5.02001724471604E-2</v>
      </c>
      <c r="V260" s="17">
        <v>4.7653833713357199E-2</v>
      </c>
      <c r="W260" s="17">
        <v>5.1388088320294699E-2</v>
      </c>
      <c r="X260" s="17">
        <v>8.5386475203621803E-2</v>
      </c>
      <c r="Y260" s="17">
        <v>6.4936149457463802E-2</v>
      </c>
      <c r="Z260" s="17">
        <v>3.61492926182133E-2</v>
      </c>
      <c r="AA260" s="17">
        <v>7.3372660184571795E-2</v>
      </c>
      <c r="AB260" s="17">
        <v>5.6595270100327201E-2</v>
      </c>
      <c r="AC260" s="17">
        <v>5.7464289172953299E-2</v>
      </c>
      <c r="AD260" s="17">
        <v>2.2977566453356298E-2</v>
      </c>
      <c r="AE260" s="17"/>
      <c r="AF260" s="17">
        <v>5.0829088553462201E-2</v>
      </c>
      <c r="AG260" s="17">
        <v>5.44962168593561E-2</v>
      </c>
      <c r="AH260" s="17">
        <v>8.2962001672997499E-2</v>
      </c>
      <c r="AI260" s="17"/>
      <c r="AJ260" s="17">
        <v>5.2861342451403601E-2</v>
      </c>
      <c r="AK260" s="17">
        <v>5.1368840370116103E-2</v>
      </c>
      <c r="AL260" s="17">
        <v>4.4264268870802301E-2</v>
      </c>
      <c r="AM260" s="17">
        <v>5.4510917001694303E-2</v>
      </c>
      <c r="AN260" s="17">
        <v>0.10086953798356101</v>
      </c>
      <c r="AO260" s="17"/>
      <c r="AP260" s="17">
        <v>3.8472134851504601E-2</v>
      </c>
      <c r="AQ260" s="17">
        <v>5.3484293278856898E-2</v>
      </c>
      <c r="AR260" s="17">
        <v>2.7913004892870599E-2</v>
      </c>
      <c r="AS260" s="17"/>
      <c r="AT260" s="17">
        <v>8.6479108791685105E-2</v>
      </c>
      <c r="AU260" s="17">
        <v>7.4699164492461306E-2</v>
      </c>
      <c r="AV260" s="17">
        <v>4.2569176013310103E-2</v>
      </c>
      <c r="AW260" s="17">
        <v>3.0491339750289299E-2</v>
      </c>
      <c r="AX260" s="17">
        <v>3.4748094378862698E-2</v>
      </c>
      <c r="AY260" s="17"/>
      <c r="AZ260" s="17">
        <v>4.3812928691999299E-2</v>
      </c>
      <c r="BA260" s="17">
        <v>6.1424786290493298E-2</v>
      </c>
      <c r="BB260" s="17">
        <v>7.6992423846292901E-2</v>
      </c>
      <c r="BC260" s="17">
        <v>7.7808269886163503E-2</v>
      </c>
      <c r="BD260" s="17">
        <v>4.8801157178828602E-2</v>
      </c>
      <c r="BE260" s="17">
        <v>3.8060782361267698E-2</v>
      </c>
      <c r="BF260" s="17"/>
      <c r="BG260" s="17">
        <v>4.9117497932018001E-2</v>
      </c>
      <c r="BH260" s="17">
        <v>6.2696186189846403E-2</v>
      </c>
      <c r="BI260" s="17" t="s">
        <v>95</v>
      </c>
      <c r="BJ260" s="17">
        <v>8.0897945826861897E-2</v>
      </c>
      <c r="BK260" s="17">
        <v>6.3904422885691106E-2</v>
      </c>
      <c r="BL260" s="17">
        <v>5.6007062907801802E-2</v>
      </c>
      <c r="BM260" s="17">
        <v>8.4671715476502402E-2</v>
      </c>
    </row>
    <row r="261" spans="2:65" x14ac:dyDescent="0.35">
      <c r="B261" t="s">
        <v>166</v>
      </c>
      <c r="C261" s="17">
        <v>0.48021692095402502</v>
      </c>
      <c r="D261" s="17">
        <v>0.609312487435831</v>
      </c>
      <c r="E261" s="17">
        <v>0.355368103545112</v>
      </c>
      <c r="F261" s="17"/>
      <c r="G261" s="17">
        <v>0.497422708808479</v>
      </c>
      <c r="H261" s="17">
        <v>0.46409407788828799</v>
      </c>
      <c r="I261" s="17">
        <v>0.42439894645557602</v>
      </c>
      <c r="J261" s="17">
        <v>0.432643289545807</v>
      </c>
      <c r="K261" s="17">
        <v>0.48976527323263502</v>
      </c>
      <c r="L261" s="17">
        <v>0.55958038275590705</v>
      </c>
      <c r="M261" s="17"/>
      <c r="N261" s="17">
        <v>0.57159108788659296</v>
      </c>
      <c r="O261" s="17">
        <v>0.483478913693145</v>
      </c>
      <c r="P261" s="17">
        <v>0.44419282013321298</v>
      </c>
      <c r="Q261" s="17">
        <v>0.40901492281752</v>
      </c>
      <c r="R261" s="17"/>
      <c r="S261" s="17">
        <v>0.51818303097188301</v>
      </c>
      <c r="T261" s="17">
        <v>0.469149603251383</v>
      </c>
      <c r="U261" s="17">
        <v>0.447362389676839</v>
      </c>
      <c r="V261" s="17">
        <v>0.488141268720442</v>
      </c>
      <c r="W261" s="17">
        <v>0.46173836935526102</v>
      </c>
      <c r="X261" s="17">
        <v>0.492511813089134</v>
      </c>
      <c r="Y261" s="17">
        <v>0.489087233278241</v>
      </c>
      <c r="Z261" s="17">
        <v>0.49484712159404298</v>
      </c>
      <c r="AA261" s="17">
        <v>0.50497244456619605</v>
      </c>
      <c r="AB261" s="17">
        <v>0.43712270885318699</v>
      </c>
      <c r="AC261" s="17">
        <v>0.47798396178143798</v>
      </c>
      <c r="AD261" s="17">
        <v>0.420597661970946</v>
      </c>
      <c r="AE261" s="17"/>
      <c r="AF261" s="17">
        <v>0.53840898820912997</v>
      </c>
      <c r="AG261" s="17">
        <v>0.46297609122373601</v>
      </c>
      <c r="AH261" s="17">
        <v>0.40477090286305201</v>
      </c>
      <c r="AI261" s="17"/>
      <c r="AJ261" s="17">
        <v>0.5734613560381</v>
      </c>
      <c r="AK261" s="17">
        <v>0.45854579378725102</v>
      </c>
      <c r="AL261" s="17">
        <v>0.45508979021762802</v>
      </c>
      <c r="AM261" s="17">
        <v>0.54769787353750898</v>
      </c>
      <c r="AN261" s="17">
        <v>0.41369797377543799</v>
      </c>
      <c r="AO261" s="17"/>
      <c r="AP261" s="17">
        <v>0.59550745316283105</v>
      </c>
      <c r="AQ261" s="17">
        <v>0.468649911170677</v>
      </c>
      <c r="AR261" s="17">
        <v>0.45882970583395</v>
      </c>
      <c r="AS261" s="17"/>
      <c r="AT261" s="17">
        <v>0.41072388921789099</v>
      </c>
      <c r="AU261" s="17">
        <v>0.43290054706674502</v>
      </c>
      <c r="AV261" s="17">
        <v>0.530608519662778</v>
      </c>
      <c r="AW261" s="17">
        <v>0.51703339992005604</v>
      </c>
      <c r="AX261" s="17">
        <v>0.58616622934403295</v>
      </c>
      <c r="AY261" s="17"/>
      <c r="AZ261" s="17">
        <v>0.51571374769717304</v>
      </c>
      <c r="BA261" s="17">
        <v>0.48645699637311002</v>
      </c>
      <c r="BB261" s="17">
        <v>0.472111957898186</v>
      </c>
      <c r="BC261" s="17">
        <v>0.45119133768854203</v>
      </c>
      <c r="BD261" s="17">
        <v>0.446821718600805</v>
      </c>
      <c r="BE261" s="17">
        <v>0.47981857937752997</v>
      </c>
      <c r="BF261" s="17"/>
      <c r="BG261" s="17">
        <v>0.52915143594761205</v>
      </c>
      <c r="BH261" s="17">
        <v>0.468104776944338</v>
      </c>
      <c r="BI261" s="17" t="s">
        <v>95</v>
      </c>
      <c r="BJ261" s="17">
        <v>0.46483940351768299</v>
      </c>
      <c r="BK261" s="17">
        <v>0.37412164509623402</v>
      </c>
      <c r="BL261" s="17">
        <v>0.48650423898383499</v>
      </c>
      <c r="BM261" s="17">
        <v>0.359985424800703</v>
      </c>
    </row>
    <row r="262" spans="2:65" x14ac:dyDescent="0.35">
      <c r="B262" t="s">
        <v>167</v>
      </c>
      <c r="C262" s="17">
        <v>0.223355052708714</v>
      </c>
      <c r="D262" s="17">
        <v>0.17205620855568299</v>
      </c>
      <c r="E262" s="17">
        <v>0.27212652773585699</v>
      </c>
      <c r="F262" s="17"/>
      <c r="G262" s="17">
        <v>0.247620551183381</v>
      </c>
      <c r="H262" s="17">
        <v>0.240351379799914</v>
      </c>
      <c r="I262" s="17">
        <v>0.26310859688809701</v>
      </c>
      <c r="J262" s="17">
        <v>0.219473794663682</v>
      </c>
      <c r="K262" s="17">
        <v>0.212884410693396</v>
      </c>
      <c r="L262" s="17">
        <v>0.17124250610005101</v>
      </c>
      <c r="M262" s="17"/>
      <c r="N262" s="17">
        <v>0.20343260676090899</v>
      </c>
      <c r="O262" s="17">
        <v>0.236144531248761</v>
      </c>
      <c r="P262" s="17">
        <v>0.213690607398414</v>
      </c>
      <c r="Q262" s="17">
        <v>0.23987950664388599</v>
      </c>
      <c r="R262" s="17"/>
      <c r="S262" s="17">
        <v>0.18503338954698401</v>
      </c>
      <c r="T262" s="17">
        <v>0.21001598339064301</v>
      </c>
      <c r="U262" s="17">
        <v>0.23054455778406599</v>
      </c>
      <c r="V262" s="17">
        <v>0.20034571636840201</v>
      </c>
      <c r="W262" s="17">
        <v>0.26969775441278898</v>
      </c>
      <c r="X262" s="17">
        <v>0.211167209602696</v>
      </c>
      <c r="Y262" s="17">
        <v>0.21223992995640301</v>
      </c>
      <c r="Z262" s="17">
        <v>0.24908931101152401</v>
      </c>
      <c r="AA262" s="17">
        <v>0.17661267000841299</v>
      </c>
      <c r="AB262" s="17">
        <v>0.27765589619327002</v>
      </c>
      <c r="AC262" s="17">
        <v>0.26364171484759602</v>
      </c>
      <c r="AD262" s="17">
        <v>0.373792196347495</v>
      </c>
      <c r="AE262" s="17"/>
      <c r="AF262" s="17">
        <v>0.17351504231922599</v>
      </c>
      <c r="AG262" s="17">
        <v>0.25011473321771099</v>
      </c>
      <c r="AH262" s="17">
        <v>0.255744456600285</v>
      </c>
      <c r="AI262" s="17"/>
      <c r="AJ262" s="17">
        <v>0.135961083179541</v>
      </c>
      <c r="AK262" s="17">
        <v>0.24640113755305901</v>
      </c>
      <c r="AL262" s="17">
        <v>0.29577919428046601</v>
      </c>
      <c r="AM262" s="17">
        <v>0.199453879533776</v>
      </c>
      <c r="AN262" s="17">
        <v>0.25803992137387299</v>
      </c>
      <c r="AO262" s="17"/>
      <c r="AP262" s="17">
        <v>0.13456534338238599</v>
      </c>
      <c r="AQ262" s="17">
        <v>0.23270429925174799</v>
      </c>
      <c r="AR262" s="17">
        <v>0.27686651061054601</v>
      </c>
      <c r="AS262" s="17"/>
      <c r="AT262" s="17">
        <v>0.22422024717241201</v>
      </c>
      <c r="AU262" s="17">
        <v>0.23380552048097</v>
      </c>
      <c r="AV262" s="17">
        <v>0.22726991091432</v>
      </c>
      <c r="AW262" s="17">
        <v>0.229317231733732</v>
      </c>
      <c r="AX262" s="17">
        <v>0.23131811772506999</v>
      </c>
      <c r="AY262" s="17"/>
      <c r="AZ262" s="17">
        <v>0.21380865367899099</v>
      </c>
      <c r="BA262" s="17">
        <v>0.221977296152333</v>
      </c>
      <c r="BB262" s="17">
        <v>0.195024099037508</v>
      </c>
      <c r="BC262" s="17">
        <v>0.24008381319487199</v>
      </c>
      <c r="BD262" s="17">
        <v>0.237203711782141</v>
      </c>
      <c r="BE262" s="17">
        <v>0.24890381116799801</v>
      </c>
      <c r="BF262" s="17"/>
      <c r="BG262" s="17">
        <v>0.18864517257772101</v>
      </c>
      <c r="BH262" s="17">
        <v>0.23932230208608499</v>
      </c>
      <c r="BI262" s="17" t="s">
        <v>95</v>
      </c>
      <c r="BJ262" s="17">
        <v>0.21815358395263401</v>
      </c>
      <c r="BK262" s="17">
        <v>0.29334433634259799</v>
      </c>
      <c r="BL262" s="17">
        <v>0.225194804849984</v>
      </c>
      <c r="BM262" s="17">
        <v>0.281988588950222</v>
      </c>
    </row>
    <row r="263" spans="2:65" x14ac:dyDescent="0.35">
      <c r="B263" t="s">
        <v>168</v>
      </c>
      <c r="C263" s="17">
        <v>0.25686186824531099</v>
      </c>
      <c r="D263" s="17">
        <v>0.43725627888014801</v>
      </c>
      <c r="E263" s="17">
        <v>8.3241575809255106E-2</v>
      </c>
      <c r="F263" s="17"/>
      <c r="G263" s="17">
        <v>0.249802157625098</v>
      </c>
      <c r="H263" s="17">
        <v>0.22374269808837399</v>
      </c>
      <c r="I263" s="17">
        <v>0.16129034956747901</v>
      </c>
      <c r="J263" s="17">
        <v>0.213169494882125</v>
      </c>
      <c r="K263" s="17">
        <v>0.27688086253923799</v>
      </c>
      <c r="L263" s="17">
        <v>0.38833787665585601</v>
      </c>
      <c r="M263" s="17"/>
      <c r="N263" s="17">
        <v>0.368158481125684</v>
      </c>
      <c r="O263" s="17">
        <v>0.24733438244438399</v>
      </c>
      <c r="P263" s="17">
        <v>0.23050221273479901</v>
      </c>
      <c r="Q263" s="17">
        <v>0.16913541617363401</v>
      </c>
      <c r="R263" s="17"/>
      <c r="S263" s="17">
        <v>0.333149641424898</v>
      </c>
      <c r="T263" s="17">
        <v>0.25913361986074002</v>
      </c>
      <c r="U263" s="17">
        <v>0.21681783189277301</v>
      </c>
      <c r="V263" s="17">
        <v>0.28779555235203902</v>
      </c>
      <c r="W263" s="17">
        <v>0.19204061494247199</v>
      </c>
      <c r="X263" s="17">
        <v>0.28134460348643697</v>
      </c>
      <c r="Y263" s="17">
        <v>0.27684730332183799</v>
      </c>
      <c r="Z263" s="17">
        <v>0.245757810582518</v>
      </c>
      <c r="AA263" s="17">
        <v>0.32835977455778298</v>
      </c>
      <c r="AB263" s="17">
        <v>0.159466812659917</v>
      </c>
      <c r="AC263" s="17">
        <v>0.21434224693384199</v>
      </c>
      <c r="AD263" s="17">
        <v>4.6805465623451302E-2</v>
      </c>
      <c r="AE263" s="17"/>
      <c r="AF263" s="17">
        <v>0.36489394588990398</v>
      </c>
      <c r="AG263" s="17">
        <v>0.21286135800602499</v>
      </c>
      <c r="AH263" s="17">
        <v>0.14902644626276701</v>
      </c>
      <c r="AI263" s="17"/>
      <c r="AJ263" s="17">
        <v>0.43750027285855903</v>
      </c>
      <c r="AK263" s="17">
        <v>0.21214465623419301</v>
      </c>
      <c r="AL263" s="17">
        <v>0.15931059593716199</v>
      </c>
      <c r="AM263" s="17">
        <v>0.34824399400373302</v>
      </c>
      <c r="AN263" s="17">
        <v>0.15565805240156499</v>
      </c>
      <c r="AO263" s="17"/>
      <c r="AP263" s="17">
        <v>0.46094210978044597</v>
      </c>
      <c r="AQ263" s="17">
        <v>0.23594561191892899</v>
      </c>
      <c r="AR263" s="17">
        <v>0.18196319522340401</v>
      </c>
      <c r="AS263" s="17"/>
      <c r="AT263" s="17">
        <v>0.18650364204547801</v>
      </c>
      <c r="AU263" s="17">
        <v>0.19909502658577499</v>
      </c>
      <c r="AV263" s="17">
        <v>0.30333860874845803</v>
      </c>
      <c r="AW263" s="17">
        <v>0.28771616818632401</v>
      </c>
      <c r="AX263" s="17">
        <v>0.35484811161896301</v>
      </c>
      <c r="AY263" s="17"/>
      <c r="AZ263" s="17">
        <v>0.301905094018182</v>
      </c>
      <c r="BA263" s="17">
        <v>0.26447970022077699</v>
      </c>
      <c r="BB263" s="17">
        <v>0.27708785886067799</v>
      </c>
      <c r="BC263" s="17">
        <v>0.21110752449367101</v>
      </c>
      <c r="BD263" s="17">
        <v>0.20961800681866299</v>
      </c>
      <c r="BE263" s="17">
        <v>0.23091476820953299</v>
      </c>
      <c r="BF263" s="17"/>
      <c r="BG263" s="17">
        <v>0.34050626336989198</v>
      </c>
      <c r="BH263" s="17">
        <v>0.22878247485825301</v>
      </c>
      <c r="BI263" s="17" t="s">
        <v>95</v>
      </c>
      <c r="BJ263" s="17">
        <v>0.24668581956504901</v>
      </c>
      <c r="BK263" s="17">
        <v>8.0777308753635604E-2</v>
      </c>
      <c r="BL263" s="17">
        <v>0.26130943413385099</v>
      </c>
      <c r="BM263" s="17">
        <v>7.7996835850481103E-2</v>
      </c>
    </row>
    <row r="264" spans="2:65"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row>
    <row r="265" spans="2:65" x14ac:dyDescent="0.35">
      <c r="B265" s="6" t="s">
        <v>198</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row>
    <row r="266" spans="2:65" x14ac:dyDescent="0.35">
      <c r="B266" s="26" t="s">
        <v>97</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row>
    <row r="267" spans="2:65" x14ac:dyDescent="0.35">
      <c r="B267" t="s">
        <v>161</v>
      </c>
      <c r="C267" s="17">
        <v>0.42534872341782398</v>
      </c>
      <c r="D267" s="17">
        <v>0.51494349772292403</v>
      </c>
      <c r="E267" s="17">
        <v>0.33878783548604702</v>
      </c>
      <c r="F267" s="17"/>
      <c r="G267" s="17">
        <v>0.410954384155368</v>
      </c>
      <c r="H267" s="17">
        <v>0.39152093385571901</v>
      </c>
      <c r="I267" s="17">
        <v>0.36561215394211899</v>
      </c>
      <c r="J267" s="17">
        <v>0.42124665488211199</v>
      </c>
      <c r="K267" s="17">
        <v>0.45154913030964</v>
      </c>
      <c r="L267" s="17">
        <v>0.49680390194874502</v>
      </c>
      <c r="M267" s="17"/>
      <c r="N267" s="17">
        <v>0.49716405404200598</v>
      </c>
      <c r="O267" s="17">
        <v>0.43396205570052998</v>
      </c>
      <c r="P267" s="17">
        <v>0.41808051631745302</v>
      </c>
      <c r="Q267" s="17">
        <v>0.344719561923856</v>
      </c>
      <c r="R267" s="17"/>
      <c r="S267" s="17">
        <v>0.397647937538393</v>
      </c>
      <c r="T267" s="17">
        <v>0.46023915637294999</v>
      </c>
      <c r="U267" s="17">
        <v>0.429308289364073</v>
      </c>
      <c r="V267" s="17">
        <v>0.371379845556497</v>
      </c>
      <c r="W267" s="17">
        <v>0.44693598860622702</v>
      </c>
      <c r="X267" s="17">
        <v>0.38377819880027197</v>
      </c>
      <c r="Y267" s="17">
        <v>0.46647107445675201</v>
      </c>
      <c r="Z267" s="17">
        <v>0.49585485040554</v>
      </c>
      <c r="AA267" s="17">
        <v>0.42327556092214302</v>
      </c>
      <c r="AB267" s="17">
        <v>0.41755072761762402</v>
      </c>
      <c r="AC267" s="17">
        <v>0.468837968537266</v>
      </c>
      <c r="AD267" s="17">
        <v>0.38363426359928399</v>
      </c>
      <c r="AE267" s="17"/>
      <c r="AF267" s="17">
        <v>0.41075307365911201</v>
      </c>
      <c r="AG267" s="17">
        <v>0.47855040433513402</v>
      </c>
      <c r="AH267" s="17">
        <v>0.31900918702379399</v>
      </c>
      <c r="AI267" s="17"/>
      <c r="AJ267" s="17">
        <v>0.43283341821566701</v>
      </c>
      <c r="AK267" s="17">
        <v>0.434594528766379</v>
      </c>
      <c r="AL267" s="17">
        <v>0.51936641378219905</v>
      </c>
      <c r="AM267" s="17">
        <v>0.43948332069030999</v>
      </c>
      <c r="AN267" s="17">
        <v>0.32921404948544403</v>
      </c>
      <c r="AO267" s="17"/>
      <c r="AP267" s="17">
        <v>0.41542862116305201</v>
      </c>
      <c r="AQ267" s="17">
        <v>0.439641244835769</v>
      </c>
      <c r="AR267" s="17">
        <v>0.52461986871109401</v>
      </c>
      <c r="AS267" s="17"/>
      <c r="AT267" s="17">
        <v>0.34456771438735401</v>
      </c>
      <c r="AU267" s="17">
        <v>0.37255049904832799</v>
      </c>
      <c r="AV267" s="17">
        <v>0.47857764942518899</v>
      </c>
      <c r="AW267" s="17">
        <v>0.50519521322055405</v>
      </c>
      <c r="AX267" s="17">
        <v>0.55699497340715998</v>
      </c>
      <c r="AY267" s="17"/>
      <c r="AZ267" s="17">
        <v>0.40299325280815801</v>
      </c>
      <c r="BA267" s="17">
        <v>0.442353624168765</v>
      </c>
      <c r="BB267" s="17">
        <v>0.37848611370907598</v>
      </c>
      <c r="BC267" s="17">
        <v>0.42823150290861201</v>
      </c>
      <c r="BD267" s="17">
        <v>0.46706489171662502</v>
      </c>
      <c r="BE267" s="17">
        <v>0.42773611784088</v>
      </c>
      <c r="BF267" s="17"/>
      <c r="BG267" s="17">
        <v>0.47461548786938301</v>
      </c>
      <c r="BH267" s="17">
        <v>0.421096424139835</v>
      </c>
      <c r="BI267" s="17" t="s">
        <v>95</v>
      </c>
      <c r="BJ267" s="17">
        <v>0.34279863681787098</v>
      </c>
      <c r="BK267" s="17">
        <v>0.342732636092832</v>
      </c>
      <c r="BL267" s="17">
        <v>0.41426248204483801</v>
      </c>
      <c r="BM267" s="17">
        <v>0.38484995061333799</v>
      </c>
    </row>
    <row r="268" spans="2:65" x14ac:dyDescent="0.35">
      <c r="B268" t="s">
        <v>191</v>
      </c>
      <c r="C268" s="17">
        <v>0.36016471148735602</v>
      </c>
      <c r="D268" s="17">
        <v>0.32658315528882598</v>
      </c>
      <c r="E268" s="17">
        <v>0.39282321325105102</v>
      </c>
      <c r="F268" s="17"/>
      <c r="G268" s="17">
        <v>0.35853356168563699</v>
      </c>
      <c r="H268" s="17">
        <v>0.40302586625787101</v>
      </c>
      <c r="I268" s="17">
        <v>0.39124262173014901</v>
      </c>
      <c r="J268" s="17">
        <v>0.32679211782644502</v>
      </c>
      <c r="K268" s="17">
        <v>0.34875330841461399</v>
      </c>
      <c r="L268" s="17">
        <v>0.33584602595667401</v>
      </c>
      <c r="M268" s="17"/>
      <c r="N268" s="17">
        <v>0.34792727953590302</v>
      </c>
      <c r="O268" s="17">
        <v>0.37180151598912298</v>
      </c>
      <c r="P268" s="17">
        <v>0.33846913305983101</v>
      </c>
      <c r="Q268" s="17">
        <v>0.37933146523254302</v>
      </c>
      <c r="R268" s="17"/>
      <c r="S268" s="17">
        <v>0.37604354005597301</v>
      </c>
      <c r="T268" s="17">
        <v>0.35658936833087501</v>
      </c>
      <c r="U268" s="17">
        <v>0.35956623706767499</v>
      </c>
      <c r="V268" s="17">
        <v>0.39679430526810799</v>
      </c>
      <c r="W268" s="17">
        <v>0.35647853104529498</v>
      </c>
      <c r="X268" s="17">
        <v>0.36011734964974501</v>
      </c>
      <c r="Y268" s="17">
        <v>0.33297004743608299</v>
      </c>
      <c r="Z268" s="17">
        <v>0.359896685059723</v>
      </c>
      <c r="AA268" s="17">
        <v>0.326709953658187</v>
      </c>
      <c r="AB268" s="17">
        <v>0.37857686621710301</v>
      </c>
      <c r="AC268" s="17">
        <v>0.34027392195538098</v>
      </c>
      <c r="AD268" s="17">
        <v>0.37551508954445201</v>
      </c>
      <c r="AE268" s="17"/>
      <c r="AF268" s="17">
        <v>0.364984426036841</v>
      </c>
      <c r="AG268" s="17">
        <v>0.34207623711847401</v>
      </c>
      <c r="AH268" s="17">
        <v>0.40039175671576099</v>
      </c>
      <c r="AI268" s="17"/>
      <c r="AJ268" s="17">
        <v>0.36861807782371298</v>
      </c>
      <c r="AK268" s="17">
        <v>0.35776609879528498</v>
      </c>
      <c r="AL268" s="17">
        <v>0.32783255418727197</v>
      </c>
      <c r="AM268" s="17">
        <v>0.235604266811098</v>
      </c>
      <c r="AN268" s="17">
        <v>0.36261829091094799</v>
      </c>
      <c r="AO268" s="17"/>
      <c r="AP268" s="17">
        <v>0.385068561707267</v>
      </c>
      <c r="AQ268" s="17">
        <v>0.35552120906933299</v>
      </c>
      <c r="AR268" s="17">
        <v>0.33302315796517201</v>
      </c>
      <c r="AS268" s="17"/>
      <c r="AT268" s="17">
        <v>0.34933766550511602</v>
      </c>
      <c r="AU268" s="17">
        <v>0.39076153897585902</v>
      </c>
      <c r="AV268" s="17">
        <v>0.36847445568998999</v>
      </c>
      <c r="AW268" s="17">
        <v>0.35818989356511399</v>
      </c>
      <c r="AX268" s="17">
        <v>0.26117350289350799</v>
      </c>
      <c r="AY268" s="17"/>
      <c r="AZ268" s="17">
        <v>0.382570378382462</v>
      </c>
      <c r="BA268" s="17">
        <v>0.33906428564615698</v>
      </c>
      <c r="BB268" s="17">
        <v>0.38400429342694697</v>
      </c>
      <c r="BC268" s="17">
        <v>0.36190870265626301</v>
      </c>
      <c r="BD268" s="17">
        <v>0.34825238514207102</v>
      </c>
      <c r="BE268" s="17">
        <v>0.35037287707981501</v>
      </c>
      <c r="BF268" s="17"/>
      <c r="BG268" s="17">
        <v>0.34745232937537202</v>
      </c>
      <c r="BH268" s="17">
        <v>0.37407152588548498</v>
      </c>
      <c r="BI268" s="17" t="s">
        <v>95</v>
      </c>
      <c r="BJ268" s="17">
        <v>0.35883629166342701</v>
      </c>
      <c r="BK268" s="17">
        <v>0.34785308607508098</v>
      </c>
      <c r="BL268" s="17">
        <v>0.37036700813728002</v>
      </c>
      <c r="BM268" s="17">
        <v>0.38197458915275201</v>
      </c>
    </row>
    <row r="269" spans="2:65" x14ac:dyDescent="0.35">
      <c r="B269" t="s">
        <v>163</v>
      </c>
      <c r="C269" s="17">
        <v>0.14094026462840301</v>
      </c>
      <c r="D269" s="17">
        <v>0.112608598708901</v>
      </c>
      <c r="E269" s="17">
        <v>0.16784752747003501</v>
      </c>
      <c r="F269" s="17"/>
      <c r="G269" s="17">
        <v>0.13960705363860601</v>
      </c>
      <c r="H269" s="17">
        <v>0.133206484168407</v>
      </c>
      <c r="I269" s="17">
        <v>0.14172180673461701</v>
      </c>
      <c r="J269" s="17">
        <v>0.178118507559371</v>
      </c>
      <c r="K269" s="17">
        <v>0.13210439311606501</v>
      </c>
      <c r="L269" s="17">
        <v>0.123213076696984</v>
      </c>
      <c r="M269" s="17"/>
      <c r="N269" s="17">
        <v>0.11249456403882301</v>
      </c>
      <c r="O269" s="17">
        <v>0.118561234216243</v>
      </c>
      <c r="P269" s="17">
        <v>0.16657857977517501</v>
      </c>
      <c r="Q269" s="17">
        <v>0.17367069902594501</v>
      </c>
      <c r="R269" s="17"/>
      <c r="S269" s="17">
        <v>0.14373045136138701</v>
      </c>
      <c r="T269" s="17">
        <v>0.11881648938324101</v>
      </c>
      <c r="U269" s="17">
        <v>0.139051555242132</v>
      </c>
      <c r="V269" s="17">
        <v>0.15595345333913499</v>
      </c>
      <c r="W269" s="17">
        <v>0.13545295805691601</v>
      </c>
      <c r="X269" s="17">
        <v>0.170245620222294</v>
      </c>
      <c r="Y269" s="17">
        <v>0.13012039600426201</v>
      </c>
      <c r="Z269" s="17">
        <v>0.11200429106168</v>
      </c>
      <c r="AA269" s="17">
        <v>0.13160036499864</v>
      </c>
      <c r="AB269" s="17">
        <v>0.15445161826510001</v>
      </c>
      <c r="AC269" s="17">
        <v>0.13243849109584999</v>
      </c>
      <c r="AD269" s="17">
        <v>0.183975408367066</v>
      </c>
      <c r="AE269" s="17"/>
      <c r="AF269" s="17">
        <v>0.15792069567049499</v>
      </c>
      <c r="AG269" s="17">
        <v>0.115178754284341</v>
      </c>
      <c r="AH269" s="17">
        <v>0.167796704254145</v>
      </c>
      <c r="AI269" s="17"/>
      <c r="AJ269" s="17">
        <v>0.141981169865803</v>
      </c>
      <c r="AK269" s="17">
        <v>0.14043403062864801</v>
      </c>
      <c r="AL269" s="17">
        <v>8.7575171002243796E-2</v>
      </c>
      <c r="AM269" s="17">
        <v>0.266157351027975</v>
      </c>
      <c r="AN269" s="17">
        <v>0.16873221846488701</v>
      </c>
      <c r="AO269" s="17"/>
      <c r="AP269" s="17">
        <v>0.14074877198601299</v>
      </c>
      <c r="AQ269" s="17">
        <v>0.13987153165187499</v>
      </c>
      <c r="AR269" s="17">
        <v>8.6177917390322406E-2</v>
      </c>
      <c r="AS269" s="17"/>
      <c r="AT269" s="17">
        <v>0.20144794564670901</v>
      </c>
      <c r="AU269" s="17">
        <v>0.143165907564788</v>
      </c>
      <c r="AV269" s="17">
        <v>0.104790106567007</v>
      </c>
      <c r="AW269" s="17">
        <v>9.1103584111739994E-2</v>
      </c>
      <c r="AX269" s="17">
        <v>0.126312484480921</v>
      </c>
      <c r="AY269" s="17"/>
      <c r="AZ269" s="17">
        <v>0.12574654934982801</v>
      </c>
      <c r="BA269" s="17">
        <v>0.144833595505512</v>
      </c>
      <c r="BB269" s="17">
        <v>0.15385916519448001</v>
      </c>
      <c r="BC269" s="17">
        <v>0.143439015998472</v>
      </c>
      <c r="BD269" s="17">
        <v>0.13803207194277101</v>
      </c>
      <c r="BE269" s="17">
        <v>0.15456799274532301</v>
      </c>
      <c r="BF269" s="17"/>
      <c r="BG269" s="17">
        <v>0.12324465706559901</v>
      </c>
      <c r="BH269" s="17">
        <v>0.13851016871886199</v>
      </c>
      <c r="BI269" s="17" t="s">
        <v>95</v>
      </c>
      <c r="BJ269" s="17">
        <v>0.167560048995024</v>
      </c>
      <c r="BK269" s="17">
        <v>0.18969996744939699</v>
      </c>
      <c r="BL269" s="17">
        <v>0.14217772562876399</v>
      </c>
      <c r="BM269" s="17">
        <v>0.15423252480347799</v>
      </c>
    </row>
    <row r="270" spans="2:65" x14ac:dyDescent="0.35">
      <c r="B270" t="s">
        <v>192</v>
      </c>
      <c r="C270" s="17">
        <v>1.3830030755916101E-2</v>
      </c>
      <c r="D270" s="17">
        <v>1.5206045092113599E-2</v>
      </c>
      <c r="E270" s="17">
        <v>1.25623002962697E-2</v>
      </c>
      <c r="F270" s="17"/>
      <c r="G270" s="17">
        <v>3.7058437127455102E-2</v>
      </c>
      <c r="H270" s="17">
        <v>1.37260833056273E-2</v>
      </c>
      <c r="I270" s="17">
        <v>1.25268432070011E-2</v>
      </c>
      <c r="J270" s="17">
        <v>1.2358412307442401E-2</v>
      </c>
      <c r="K270" s="17">
        <v>5.1593867608769996E-3</v>
      </c>
      <c r="L270" s="17">
        <v>6.5722816462727898E-3</v>
      </c>
      <c r="M270" s="17"/>
      <c r="N270" s="17">
        <v>9.3698360543302793E-3</v>
      </c>
      <c r="O270" s="17">
        <v>1.3650302517120299E-2</v>
      </c>
      <c r="P270" s="17">
        <v>1.86288685867875E-2</v>
      </c>
      <c r="Q270" s="17">
        <v>1.48322616029042E-2</v>
      </c>
      <c r="R270" s="17"/>
      <c r="S270" s="17">
        <v>2.0632860726558001E-2</v>
      </c>
      <c r="T270" s="17">
        <v>1.35392887903994E-2</v>
      </c>
      <c r="U270" s="17">
        <v>1.64441776494254E-2</v>
      </c>
      <c r="V270" s="17">
        <v>1.38206805936668E-2</v>
      </c>
      <c r="W270" s="17">
        <v>9.3821771888988204E-3</v>
      </c>
      <c r="X270" s="17">
        <v>6.1765502756146598E-3</v>
      </c>
      <c r="Y270" s="17">
        <v>1.73756698622211E-2</v>
      </c>
      <c r="Z270" s="17">
        <v>0</v>
      </c>
      <c r="AA270" s="17">
        <v>2.6207821134525001E-2</v>
      </c>
      <c r="AB270" s="17">
        <v>9.1621125865368903E-3</v>
      </c>
      <c r="AC270" s="17">
        <v>0</v>
      </c>
      <c r="AD270" s="17">
        <v>1.0471130139255901E-2</v>
      </c>
      <c r="AE270" s="17"/>
      <c r="AF270" s="17">
        <v>1.58379376813318E-2</v>
      </c>
      <c r="AG270" s="17">
        <v>9.3732969860010305E-3</v>
      </c>
      <c r="AH270" s="17">
        <v>2.5805826235557799E-2</v>
      </c>
      <c r="AI270" s="17"/>
      <c r="AJ270" s="17">
        <v>6.7976231304635801E-3</v>
      </c>
      <c r="AK270" s="17">
        <v>1.95386452157181E-2</v>
      </c>
      <c r="AL270" s="17">
        <v>1.14902480459866E-2</v>
      </c>
      <c r="AM270" s="17">
        <v>4.1051794113951198E-2</v>
      </c>
      <c r="AN270" s="17">
        <v>2.25210781309731E-2</v>
      </c>
      <c r="AO270" s="17"/>
      <c r="AP270" s="17">
        <v>1.29041986375283E-2</v>
      </c>
      <c r="AQ270" s="17">
        <v>1.4759359843570199E-2</v>
      </c>
      <c r="AR270" s="17">
        <v>2.0236915278524299E-2</v>
      </c>
      <c r="AS270" s="17"/>
      <c r="AT270" s="17">
        <v>1.7516484124614599E-2</v>
      </c>
      <c r="AU270" s="17">
        <v>1.2071091682565401E-2</v>
      </c>
      <c r="AV270" s="17">
        <v>1.36766491723862E-2</v>
      </c>
      <c r="AW270" s="17">
        <v>1.04682211400114E-2</v>
      </c>
      <c r="AX270" s="17">
        <v>0</v>
      </c>
      <c r="AY270" s="17"/>
      <c r="AZ270" s="17">
        <v>1.8645472240676302E-2</v>
      </c>
      <c r="BA270" s="17">
        <v>1.2040276051284301E-2</v>
      </c>
      <c r="BB270" s="17">
        <v>1.7640139660680901E-2</v>
      </c>
      <c r="BC270" s="17">
        <v>8.0756763340293098E-3</v>
      </c>
      <c r="BD270" s="17">
        <v>1.26130010621784E-2</v>
      </c>
      <c r="BE270" s="17">
        <v>1.6888135336197901E-2</v>
      </c>
      <c r="BF270" s="17"/>
      <c r="BG270" s="17">
        <v>1.0102653485531099E-2</v>
      </c>
      <c r="BH270" s="17">
        <v>8.5213916061198502E-3</v>
      </c>
      <c r="BI270" s="17" t="s">
        <v>95</v>
      </c>
      <c r="BJ270" s="17">
        <v>2.33370235518193E-2</v>
      </c>
      <c r="BK270" s="17">
        <v>4.0989919909792498E-2</v>
      </c>
      <c r="BL270" s="17">
        <v>1.0038854095589E-2</v>
      </c>
      <c r="BM270" s="17">
        <v>1.5509196967417E-2</v>
      </c>
    </row>
    <row r="271" spans="2:65" x14ac:dyDescent="0.35">
      <c r="B271" t="s">
        <v>165</v>
      </c>
      <c r="C271" s="17">
        <v>6.4663405533612597E-3</v>
      </c>
      <c r="D271" s="17">
        <v>8.0886166304942695E-3</v>
      </c>
      <c r="E271" s="17">
        <v>4.9183338097602402E-3</v>
      </c>
      <c r="F271" s="17"/>
      <c r="G271" s="17">
        <v>8.7944087409279094E-3</v>
      </c>
      <c r="H271" s="17">
        <v>6.6776639266154496E-3</v>
      </c>
      <c r="I271" s="17">
        <v>9.8060571077637892E-3</v>
      </c>
      <c r="J271" s="17">
        <v>7.3833595347900299E-3</v>
      </c>
      <c r="K271" s="17">
        <v>6.2130584123087198E-3</v>
      </c>
      <c r="L271" s="17">
        <v>1.4560968318085201E-3</v>
      </c>
      <c r="M271" s="17"/>
      <c r="N271" s="17">
        <v>3.4746991458718098E-3</v>
      </c>
      <c r="O271" s="17">
        <v>7.7481654499257403E-3</v>
      </c>
      <c r="P271" s="17">
        <v>4.9679391436500504E-3</v>
      </c>
      <c r="Q271" s="17">
        <v>9.7862700704224592E-3</v>
      </c>
      <c r="R271" s="17"/>
      <c r="S271" s="17">
        <v>1.7379811147734401E-3</v>
      </c>
      <c r="T271" s="17">
        <v>5.6837665390689204E-3</v>
      </c>
      <c r="U271" s="17">
        <v>6.0531141453070902E-3</v>
      </c>
      <c r="V271" s="17">
        <v>2.9101059423032802E-3</v>
      </c>
      <c r="W271" s="17">
        <v>1.2804174693849601E-2</v>
      </c>
      <c r="X271" s="17">
        <v>5.8283537469447297E-3</v>
      </c>
      <c r="Y271" s="17">
        <v>5.3067410899873702E-3</v>
      </c>
      <c r="Z271" s="17">
        <v>0</v>
      </c>
      <c r="AA271" s="17">
        <v>4.34225772794494E-3</v>
      </c>
      <c r="AB271" s="17">
        <v>1.6822910316262301E-2</v>
      </c>
      <c r="AC271" s="17">
        <v>1.79928273965313E-2</v>
      </c>
      <c r="AD271" s="17">
        <v>0</v>
      </c>
      <c r="AE271" s="17"/>
      <c r="AF271" s="17">
        <v>7.2836205542018599E-3</v>
      </c>
      <c r="AG271" s="17">
        <v>4.7214199032260202E-3</v>
      </c>
      <c r="AH271" s="17">
        <v>8.3463963567799605E-3</v>
      </c>
      <c r="AI271" s="17"/>
      <c r="AJ271" s="17">
        <v>7.93119148042494E-3</v>
      </c>
      <c r="AK271" s="17">
        <v>3.2126945584003601E-3</v>
      </c>
      <c r="AL271" s="17">
        <v>7.6738281253862896E-3</v>
      </c>
      <c r="AM271" s="17">
        <v>0</v>
      </c>
      <c r="AN271" s="17">
        <v>7.5909952007605997E-3</v>
      </c>
      <c r="AO271" s="17"/>
      <c r="AP271" s="17">
        <v>9.1819812965453305E-3</v>
      </c>
      <c r="AQ271" s="17">
        <v>4.9480698111437202E-3</v>
      </c>
      <c r="AR271" s="17">
        <v>1.1098078366267999E-2</v>
      </c>
      <c r="AS271" s="17"/>
      <c r="AT271" s="17">
        <v>6.9159464149790104E-3</v>
      </c>
      <c r="AU271" s="17">
        <v>1.08499787617955E-2</v>
      </c>
      <c r="AV271" s="17">
        <v>4.6554799116809596E-3</v>
      </c>
      <c r="AW271" s="17">
        <v>4.3384740987396E-3</v>
      </c>
      <c r="AX271" s="17">
        <v>2.0176678092085301E-2</v>
      </c>
      <c r="AY271" s="17"/>
      <c r="AZ271" s="17">
        <v>1.05546189779926E-2</v>
      </c>
      <c r="BA271" s="17">
        <v>3.1509604733967801E-3</v>
      </c>
      <c r="BB271" s="17">
        <v>8.3520236254250903E-3</v>
      </c>
      <c r="BC271" s="17">
        <v>4.16517949562192E-3</v>
      </c>
      <c r="BD271" s="17">
        <v>1.7538056782511399E-3</v>
      </c>
      <c r="BE271" s="17">
        <v>2.19511422243263E-2</v>
      </c>
      <c r="BF271" s="17"/>
      <c r="BG271" s="17">
        <v>6.8364280243479901E-3</v>
      </c>
      <c r="BH271" s="17">
        <v>2.9766706130091901E-3</v>
      </c>
      <c r="BI271" s="17" t="s">
        <v>95</v>
      </c>
      <c r="BJ271" s="17">
        <v>7.4734869686857502E-3</v>
      </c>
      <c r="BK271" s="17">
        <v>2.7934891017097501E-3</v>
      </c>
      <c r="BL271" s="17">
        <v>1.23605504667181E-2</v>
      </c>
      <c r="BM271" s="17">
        <v>0</v>
      </c>
    </row>
    <row r="272" spans="2:65" x14ac:dyDescent="0.35">
      <c r="B272" t="s">
        <v>143</v>
      </c>
      <c r="C272" s="17">
        <v>5.3249929157139601E-2</v>
      </c>
      <c r="D272" s="17">
        <v>2.2570086556741201E-2</v>
      </c>
      <c r="E272" s="17">
        <v>8.3060789686837305E-2</v>
      </c>
      <c r="F272" s="17"/>
      <c r="G272" s="17">
        <v>4.5052154652005398E-2</v>
      </c>
      <c r="H272" s="17">
        <v>5.1842968485759297E-2</v>
      </c>
      <c r="I272" s="17">
        <v>7.9090517278350606E-2</v>
      </c>
      <c r="J272" s="17">
        <v>5.4100947889839802E-2</v>
      </c>
      <c r="K272" s="17">
        <v>5.6220722986495303E-2</v>
      </c>
      <c r="L272" s="17">
        <v>3.6108616919515703E-2</v>
      </c>
      <c r="M272" s="17"/>
      <c r="N272" s="17">
        <v>2.9569567183065901E-2</v>
      </c>
      <c r="O272" s="17">
        <v>5.4276726127057397E-2</v>
      </c>
      <c r="P272" s="17">
        <v>5.3274963117102302E-2</v>
      </c>
      <c r="Q272" s="17">
        <v>7.76597421443289E-2</v>
      </c>
      <c r="R272" s="17"/>
      <c r="S272" s="17">
        <v>6.0207229202915297E-2</v>
      </c>
      <c r="T272" s="17">
        <v>4.5131930583465797E-2</v>
      </c>
      <c r="U272" s="17">
        <v>4.9576626531387398E-2</v>
      </c>
      <c r="V272" s="17">
        <v>5.9141609300290297E-2</v>
      </c>
      <c r="W272" s="17">
        <v>3.8946170408813603E-2</v>
      </c>
      <c r="X272" s="17">
        <v>7.3853927305129602E-2</v>
      </c>
      <c r="Y272" s="17">
        <v>4.7756071150694503E-2</v>
      </c>
      <c r="Z272" s="17">
        <v>3.2244173473056303E-2</v>
      </c>
      <c r="AA272" s="17">
        <v>8.7864041558561201E-2</v>
      </c>
      <c r="AB272" s="17">
        <v>2.3435764997373001E-2</v>
      </c>
      <c r="AC272" s="17">
        <v>4.0456791014971898E-2</v>
      </c>
      <c r="AD272" s="17">
        <v>4.6404108349942901E-2</v>
      </c>
      <c r="AE272" s="17"/>
      <c r="AF272" s="17">
        <v>4.3220246398019198E-2</v>
      </c>
      <c r="AG272" s="17">
        <v>5.0099887372823899E-2</v>
      </c>
      <c r="AH272" s="17">
        <v>7.8650129413961795E-2</v>
      </c>
      <c r="AI272" s="17"/>
      <c r="AJ272" s="17">
        <v>4.1838519483928097E-2</v>
      </c>
      <c r="AK272" s="17">
        <v>4.4454002035569998E-2</v>
      </c>
      <c r="AL272" s="17">
        <v>4.6061784856912202E-2</v>
      </c>
      <c r="AM272" s="17">
        <v>1.7703267356666101E-2</v>
      </c>
      <c r="AN272" s="17">
        <v>0.10932336780698799</v>
      </c>
      <c r="AO272" s="17"/>
      <c r="AP272" s="17">
        <v>3.6667865209594502E-2</v>
      </c>
      <c r="AQ272" s="17">
        <v>4.5258584788308402E-2</v>
      </c>
      <c r="AR272" s="17">
        <v>2.4844062288619798E-2</v>
      </c>
      <c r="AS272" s="17"/>
      <c r="AT272" s="17">
        <v>8.0214243921227502E-2</v>
      </c>
      <c r="AU272" s="17">
        <v>7.0600983966663505E-2</v>
      </c>
      <c r="AV272" s="17">
        <v>2.98256592337461E-2</v>
      </c>
      <c r="AW272" s="17">
        <v>3.0704613863840501E-2</v>
      </c>
      <c r="AX272" s="17">
        <v>3.5342361126324898E-2</v>
      </c>
      <c r="AY272" s="17"/>
      <c r="AZ272" s="17">
        <v>5.9489728240883E-2</v>
      </c>
      <c r="BA272" s="17">
        <v>5.8557258154885203E-2</v>
      </c>
      <c r="BB272" s="17">
        <v>5.7658264383391299E-2</v>
      </c>
      <c r="BC272" s="17">
        <v>5.41799226070021E-2</v>
      </c>
      <c r="BD272" s="17">
        <v>3.2283844458103797E-2</v>
      </c>
      <c r="BE272" s="17">
        <v>2.8483734773457801E-2</v>
      </c>
      <c r="BF272" s="17"/>
      <c r="BG272" s="17">
        <v>3.77484441797677E-2</v>
      </c>
      <c r="BH272" s="17">
        <v>5.48238190366893E-2</v>
      </c>
      <c r="BI272" s="17" t="s">
        <v>95</v>
      </c>
      <c r="BJ272" s="17">
        <v>9.99945120031729E-2</v>
      </c>
      <c r="BK272" s="17">
        <v>7.5930901371187701E-2</v>
      </c>
      <c r="BL272" s="17">
        <v>5.0793379626810499E-2</v>
      </c>
      <c r="BM272" s="17">
        <v>6.3433738463015393E-2</v>
      </c>
    </row>
    <row r="273" spans="2:65" x14ac:dyDescent="0.35">
      <c r="B273" t="s">
        <v>166</v>
      </c>
      <c r="C273" s="17">
        <v>0.78551343490518</v>
      </c>
      <c r="D273" s="17">
        <v>0.84152665301175</v>
      </c>
      <c r="E273" s="17">
        <v>0.73161104873709804</v>
      </c>
      <c r="F273" s="17"/>
      <c r="G273" s="17">
        <v>0.76948794584100499</v>
      </c>
      <c r="H273" s="17">
        <v>0.79454680011359102</v>
      </c>
      <c r="I273" s="17">
        <v>0.756854775672268</v>
      </c>
      <c r="J273" s="17">
        <v>0.74803877270855701</v>
      </c>
      <c r="K273" s="17">
        <v>0.800302438724253</v>
      </c>
      <c r="L273" s="17">
        <v>0.83264992790541903</v>
      </c>
      <c r="M273" s="17"/>
      <c r="N273" s="17">
        <v>0.845091333577909</v>
      </c>
      <c r="O273" s="17">
        <v>0.80576357168965296</v>
      </c>
      <c r="P273" s="17">
        <v>0.75654964937728497</v>
      </c>
      <c r="Q273" s="17">
        <v>0.72405102715639902</v>
      </c>
      <c r="R273" s="17"/>
      <c r="S273" s="17">
        <v>0.77369147759436596</v>
      </c>
      <c r="T273" s="17">
        <v>0.81682852470382505</v>
      </c>
      <c r="U273" s="17">
        <v>0.78887452643174805</v>
      </c>
      <c r="V273" s="17">
        <v>0.76817415082460505</v>
      </c>
      <c r="W273" s="17">
        <v>0.803414519651522</v>
      </c>
      <c r="X273" s="17">
        <v>0.74389554845001704</v>
      </c>
      <c r="Y273" s="17">
        <v>0.799441121892835</v>
      </c>
      <c r="Z273" s="17">
        <v>0.85575153546526395</v>
      </c>
      <c r="AA273" s="17">
        <v>0.74998551458032903</v>
      </c>
      <c r="AB273" s="17">
        <v>0.79612759383472798</v>
      </c>
      <c r="AC273" s="17">
        <v>0.80911189049264698</v>
      </c>
      <c r="AD273" s="17">
        <v>0.759149353143735</v>
      </c>
      <c r="AE273" s="17"/>
      <c r="AF273" s="17">
        <v>0.77573749969595196</v>
      </c>
      <c r="AG273" s="17">
        <v>0.82062664145360797</v>
      </c>
      <c r="AH273" s="17">
        <v>0.71940094373955499</v>
      </c>
      <c r="AI273" s="17"/>
      <c r="AJ273" s="17">
        <v>0.80145149603938004</v>
      </c>
      <c r="AK273" s="17">
        <v>0.79236062756166403</v>
      </c>
      <c r="AL273" s="17">
        <v>0.84719896796947103</v>
      </c>
      <c r="AM273" s="17">
        <v>0.67508758750140796</v>
      </c>
      <c r="AN273" s="17">
        <v>0.69183234039639196</v>
      </c>
      <c r="AO273" s="17"/>
      <c r="AP273" s="17">
        <v>0.80049718287031901</v>
      </c>
      <c r="AQ273" s="17">
        <v>0.79516245390510298</v>
      </c>
      <c r="AR273" s="17">
        <v>0.85764302667626602</v>
      </c>
      <c r="AS273" s="17"/>
      <c r="AT273" s="17">
        <v>0.69390537989247003</v>
      </c>
      <c r="AU273" s="17">
        <v>0.76331203802418801</v>
      </c>
      <c r="AV273" s="17">
        <v>0.84705210511518003</v>
      </c>
      <c r="AW273" s="17">
        <v>0.86338510678566904</v>
      </c>
      <c r="AX273" s="17">
        <v>0.81816847630066802</v>
      </c>
      <c r="AY273" s="17"/>
      <c r="AZ273" s="17">
        <v>0.78556363119062</v>
      </c>
      <c r="BA273" s="17">
        <v>0.78141790981492198</v>
      </c>
      <c r="BB273" s="17">
        <v>0.76249040713602301</v>
      </c>
      <c r="BC273" s="17">
        <v>0.79014020556487496</v>
      </c>
      <c r="BD273" s="17">
        <v>0.81531727685869604</v>
      </c>
      <c r="BE273" s="17">
        <v>0.77810899492069496</v>
      </c>
      <c r="BF273" s="17"/>
      <c r="BG273" s="17">
        <v>0.82206781724475497</v>
      </c>
      <c r="BH273" s="17">
        <v>0.79516795002531904</v>
      </c>
      <c r="BI273" s="17" t="s">
        <v>95</v>
      </c>
      <c r="BJ273" s="17">
        <v>0.70163492848129805</v>
      </c>
      <c r="BK273" s="17">
        <v>0.69058572216791303</v>
      </c>
      <c r="BL273" s="17">
        <v>0.78462949018211803</v>
      </c>
      <c r="BM273" s="17">
        <v>0.76682453976609</v>
      </c>
    </row>
    <row r="274" spans="2:65" x14ac:dyDescent="0.35">
      <c r="B274" t="s">
        <v>167</v>
      </c>
      <c r="C274" s="17">
        <v>2.0296371309277299E-2</v>
      </c>
      <c r="D274" s="17">
        <v>2.3294661722607801E-2</v>
      </c>
      <c r="E274" s="17">
        <v>1.7480634106029899E-2</v>
      </c>
      <c r="F274" s="17"/>
      <c r="G274" s="17">
        <v>4.5852845868383098E-2</v>
      </c>
      <c r="H274" s="17">
        <v>2.0403747232242701E-2</v>
      </c>
      <c r="I274" s="17">
        <v>2.2332900314764901E-2</v>
      </c>
      <c r="J274" s="17">
        <v>1.9741771842232501E-2</v>
      </c>
      <c r="K274" s="17">
        <v>1.13724451731857E-2</v>
      </c>
      <c r="L274" s="17">
        <v>8.0283784780812995E-3</v>
      </c>
      <c r="M274" s="17"/>
      <c r="N274" s="17">
        <v>1.28445352002021E-2</v>
      </c>
      <c r="O274" s="17">
        <v>2.1398467967046E-2</v>
      </c>
      <c r="P274" s="17">
        <v>2.35968077304375E-2</v>
      </c>
      <c r="Q274" s="17">
        <v>2.4618531673326699E-2</v>
      </c>
      <c r="R274" s="17"/>
      <c r="S274" s="17">
        <v>2.2370841841331399E-2</v>
      </c>
      <c r="T274" s="17">
        <v>1.9223055329468299E-2</v>
      </c>
      <c r="U274" s="17">
        <v>2.2497291794732501E-2</v>
      </c>
      <c r="V274" s="17">
        <v>1.6730786535970099E-2</v>
      </c>
      <c r="W274" s="17">
        <v>2.2186351882748499E-2</v>
      </c>
      <c r="X274" s="17">
        <v>1.2004904022559401E-2</v>
      </c>
      <c r="Y274" s="17">
        <v>2.26824109522085E-2</v>
      </c>
      <c r="Z274" s="17">
        <v>0</v>
      </c>
      <c r="AA274" s="17">
        <v>3.0550078862469899E-2</v>
      </c>
      <c r="AB274" s="17">
        <v>2.59850229027992E-2</v>
      </c>
      <c r="AC274" s="17">
        <v>1.79928273965313E-2</v>
      </c>
      <c r="AD274" s="17">
        <v>1.0471130139255901E-2</v>
      </c>
      <c r="AE274" s="17"/>
      <c r="AF274" s="17">
        <v>2.3121558235533701E-2</v>
      </c>
      <c r="AG274" s="17">
        <v>1.40947168892271E-2</v>
      </c>
      <c r="AH274" s="17">
        <v>3.41522225923378E-2</v>
      </c>
      <c r="AI274" s="17"/>
      <c r="AJ274" s="17">
        <v>1.4728814610888499E-2</v>
      </c>
      <c r="AK274" s="17">
        <v>2.27513397741184E-2</v>
      </c>
      <c r="AL274" s="17">
        <v>1.9164076171372901E-2</v>
      </c>
      <c r="AM274" s="17">
        <v>4.1051794113951198E-2</v>
      </c>
      <c r="AN274" s="17">
        <v>3.0112073331733699E-2</v>
      </c>
      <c r="AO274" s="17"/>
      <c r="AP274" s="17">
        <v>2.2086179934073601E-2</v>
      </c>
      <c r="AQ274" s="17">
        <v>1.97074296547139E-2</v>
      </c>
      <c r="AR274" s="17">
        <v>3.1334993644792301E-2</v>
      </c>
      <c r="AS274" s="17"/>
      <c r="AT274" s="17">
        <v>2.44324305395936E-2</v>
      </c>
      <c r="AU274" s="17">
        <v>2.29210704443609E-2</v>
      </c>
      <c r="AV274" s="17">
        <v>1.83321290840671E-2</v>
      </c>
      <c r="AW274" s="17">
        <v>1.4806695238751E-2</v>
      </c>
      <c r="AX274" s="17">
        <v>2.0176678092085301E-2</v>
      </c>
      <c r="AY274" s="17"/>
      <c r="AZ274" s="17">
        <v>2.9200091218668799E-2</v>
      </c>
      <c r="BA274" s="17">
        <v>1.5191236524681099E-2</v>
      </c>
      <c r="BB274" s="17">
        <v>2.5992163286105999E-2</v>
      </c>
      <c r="BC274" s="17">
        <v>1.22408558296512E-2</v>
      </c>
      <c r="BD274" s="17">
        <v>1.43668067404295E-2</v>
      </c>
      <c r="BE274" s="17">
        <v>3.8839277560524202E-2</v>
      </c>
      <c r="BF274" s="17"/>
      <c r="BG274" s="17">
        <v>1.6939081509878998E-2</v>
      </c>
      <c r="BH274" s="17">
        <v>1.1498062219129E-2</v>
      </c>
      <c r="BI274" s="17" t="s">
        <v>95</v>
      </c>
      <c r="BJ274" s="17">
        <v>3.08105105205051E-2</v>
      </c>
      <c r="BK274" s="17">
        <v>4.3783409011502301E-2</v>
      </c>
      <c r="BL274" s="17">
        <v>2.2399404562307101E-2</v>
      </c>
      <c r="BM274" s="17">
        <v>1.5509196967417E-2</v>
      </c>
    </row>
    <row r="275" spans="2:65" x14ac:dyDescent="0.35">
      <c r="B275" t="s">
        <v>168</v>
      </c>
      <c r="C275" s="17">
        <v>0.76521706359590302</v>
      </c>
      <c r="D275" s="17">
        <v>0.81823199128914204</v>
      </c>
      <c r="E275" s="17">
        <v>0.71413041463106797</v>
      </c>
      <c r="F275" s="17"/>
      <c r="G275" s="17">
        <v>0.72363509997262199</v>
      </c>
      <c r="H275" s="17">
        <v>0.77414305288134799</v>
      </c>
      <c r="I275" s="17">
        <v>0.73452187535750302</v>
      </c>
      <c r="J275" s="17">
        <v>0.72829700086632498</v>
      </c>
      <c r="K275" s="17">
        <v>0.78892999355106797</v>
      </c>
      <c r="L275" s="17">
        <v>0.82462154942733801</v>
      </c>
      <c r="M275" s="17"/>
      <c r="N275" s="17">
        <v>0.83224679837770699</v>
      </c>
      <c r="O275" s="17">
        <v>0.78436510372260704</v>
      </c>
      <c r="P275" s="17">
        <v>0.73295284164684704</v>
      </c>
      <c r="Q275" s="17">
        <v>0.69943249548307296</v>
      </c>
      <c r="R275" s="17"/>
      <c r="S275" s="17">
        <v>0.75132063575303498</v>
      </c>
      <c r="T275" s="17">
        <v>0.79760546937435695</v>
      </c>
      <c r="U275" s="17">
        <v>0.76637723463701601</v>
      </c>
      <c r="V275" s="17">
        <v>0.75144336428863501</v>
      </c>
      <c r="W275" s="17">
        <v>0.78122816776877402</v>
      </c>
      <c r="X275" s="17">
        <v>0.73189064442745799</v>
      </c>
      <c r="Y275" s="17">
        <v>0.77675871094062698</v>
      </c>
      <c r="Z275" s="17">
        <v>0.85575153546526395</v>
      </c>
      <c r="AA275" s="17">
        <v>0.71943543571785895</v>
      </c>
      <c r="AB275" s="17">
        <v>0.77014257093192795</v>
      </c>
      <c r="AC275" s="17">
        <v>0.79111906309611602</v>
      </c>
      <c r="AD275" s="17">
        <v>0.74867822300447995</v>
      </c>
      <c r="AE275" s="17"/>
      <c r="AF275" s="17">
        <v>0.75261594146041899</v>
      </c>
      <c r="AG275" s="17">
        <v>0.80653192456438105</v>
      </c>
      <c r="AH275" s="17">
        <v>0.68524872114721702</v>
      </c>
      <c r="AI275" s="17"/>
      <c r="AJ275" s="17">
        <v>0.786722681428491</v>
      </c>
      <c r="AK275" s="17">
        <v>0.769609287787545</v>
      </c>
      <c r="AL275" s="17">
        <v>0.82803489179809797</v>
      </c>
      <c r="AM275" s="17">
        <v>0.63403579338745697</v>
      </c>
      <c r="AN275" s="17">
        <v>0.66172026706465803</v>
      </c>
      <c r="AO275" s="17"/>
      <c r="AP275" s="17">
        <v>0.77841100293624499</v>
      </c>
      <c r="AQ275" s="17">
        <v>0.77545502425038904</v>
      </c>
      <c r="AR275" s="17">
        <v>0.82630803303147304</v>
      </c>
      <c r="AS275" s="17"/>
      <c r="AT275" s="17">
        <v>0.66947294935287605</v>
      </c>
      <c r="AU275" s="17">
        <v>0.74039096757982703</v>
      </c>
      <c r="AV275" s="17">
        <v>0.82871997603111203</v>
      </c>
      <c r="AW275" s="17">
        <v>0.84857841154691804</v>
      </c>
      <c r="AX275" s="17">
        <v>0.79799179820858301</v>
      </c>
      <c r="AY275" s="17"/>
      <c r="AZ275" s="17">
        <v>0.75636353997195105</v>
      </c>
      <c r="BA275" s="17">
        <v>0.76622667329024097</v>
      </c>
      <c r="BB275" s="17">
        <v>0.73649824384991702</v>
      </c>
      <c r="BC275" s="17">
        <v>0.77789934973522401</v>
      </c>
      <c r="BD275" s="17">
        <v>0.80095047011826603</v>
      </c>
      <c r="BE275" s="17">
        <v>0.739269717360171</v>
      </c>
      <c r="BF275" s="17"/>
      <c r="BG275" s="17">
        <v>0.80512873573487598</v>
      </c>
      <c r="BH275" s="17">
        <v>0.78366988780618996</v>
      </c>
      <c r="BI275" s="17" t="s">
        <v>95</v>
      </c>
      <c r="BJ275" s="17">
        <v>0.67082441796079295</v>
      </c>
      <c r="BK275" s="17">
        <v>0.64680231315641101</v>
      </c>
      <c r="BL275" s="17">
        <v>0.76223008561981098</v>
      </c>
      <c r="BM275" s="17">
        <v>0.75131534279867296</v>
      </c>
    </row>
    <row r="276" spans="2:65"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row>
    <row r="277" spans="2:65" x14ac:dyDescent="0.35">
      <c r="B277" s="6" t="s">
        <v>208</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row>
    <row r="278" spans="2:65" x14ac:dyDescent="0.35">
      <c r="B278" s="26" t="s">
        <v>209</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row>
    <row r="279" spans="2:65" x14ac:dyDescent="0.35">
      <c r="B279" t="s">
        <v>199</v>
      </c>
      <c r="C279" s="17">
        <v>0.55731218786525005</v>
      </c>
      <c r="D279" s="17">
        <v>0.55290129438247204</v>
      </c>
      <c r="E279" s="17">
        <v>0.55554896146156296</v>
      </c>
      <c r="F279" s="17"/>
      <c r="G279" s="17">
        <v>0.37658950153205201</v>
      </c>
      <c r="H279" s="17">
        <v>0.441136013097089</v>
      </c>
      <c r="I279" s="17">
        <v>0.36641688036952302</v>
      </c>
      <c r="J279" s="17">
        <v>0.70436550522687502</v>
      </c>
      <c r="K279" s="17">
        <v>0.68830809707703899</v>
      </c>
      <c r="L279" s="17">
        <v>0.62020011821517795</v>
      </c>
      <c r="M279" s="17"/>
      <c r="N279" s="17">
        <v>0.69621482452740902</v>
      </c>
      <c r="O279" s="17">
        <v>0.44949890875217802</v>
      </c>
      <c r="P279" s="17">
        <v>0.62627190109715103</v>
      </c>
      <c r="Q279" s="17">
        <v>0.45405754837449402</v>
      </c>
      <c r="R279" s="17"/>
      <c r="S279" s="17">
        <v>0.46780331415245402</v>
      </c>
      <c r="T279" s="17">
        <v>0.64486796656536405</v>
      </c>
      <c r="U279" s="17">
        <v>0.51973005582208198</v>
      </c>
      <c r="V279" s="17">
        <v>0.72817967198215106</v>
      </c>
      <c r="W279" s="17">
        <v>0.30928462596786999</v>
      </c>
      <c r="X279" s="17">
        <v>0.62562256336309996</v>
      </c>
      <c r="Y279" s="17">
        <v>0.47296100803122298</v>
      </c>
      <c r="Z279" s="17">
        <v>1</v>
      </c>
      <c r="AA279" s="17">
        <v>0.40691987870691698</v>
      </c>
      <c r="AB279" s="17">
        <v>0.57929210413966603</v>
      </c>
      <c r="AC279" s="17">
        <v>0.46578245793924899</v>
      </c>
      <c r="AD279" s="17">
        <v>0.487777028279618</v>
      </c>
      <c r="AE279" s="17"/>
      <c r="AF279" s="17">
        <v>0.63819890173412197</v>
      </c>
      <c r="AG279" s="17">
        <v>0.40271417120146302</v>
      </c>
      <c r="AH279" s="17">
        <v>0.43925938618360599</v>
      </c>
      <c r="AI279" s="17"/>
      <c r="AJ279" s="17">
        <v>0.65529821729446103</v>
      </c>
      <c r="AK279" s="17">
        <v>0.116219807834628</v>
      </c>
      <c r="AL279" s="17">
        <v>0.61384677136522603</v>
      </c>
      <c r="AM279" s="17">
        <v>0.51630509404910496</v>
      </c>
      <c r="AN279" s="17">
        <v>0.596468618180928</v>
      </c>
      <c r="AO279" s="17"/>
      <c r="AP279" s="17">
        <v>0.47481126105204902</v>
      </c>
      <c r="AQ279" s="17">
        <v>0.23618420426762199</v>
      </c>
      <c r="AR279" s="17">
        <v>0.27625726241437498</v>
      </c>
      <c r="AS279" s="17"/>
      <c r="AT279" s="17">
        <v>0.455291092627095</v>
      </c>
      <c r="AU279" s="17">
        <v>0.56343322387626904</v>
      </c>
      <c r="AV279" s="17">
        <v>0.65205424450418803</v>
      </c>
      <c r="AW279" s="17">
        <v>0.47994146571849799</v>
      </c>
      <c r="AX279" s="17">
        <v>0.49067692397449503</v>
      </c>
      <c r="AY279" s="17"/>
      <c r="AZ279" s="17">
        <v>0.361922467433275</v>
      </c>
      <c r="BA279" s="17">
        <v>0.73492792103980598</v>
      </c>
      <c r="BB279" s="17">
        <v>0.41908573026379498</v>
      </c>
      <c r="BC279" s="17">
        <v>0.68274549558255804</v>
      </c>
      <c r="BD279" s="17">
        <v>0.30464214773333598</v>
      </c>
      <c r="BE279" s="17">
        <v>0.576050183688541</v>
      </c>
      <c r="BF279" s="17"/>
      <c r="BG279" s="17">
        <v>0.59859182730827598</v>
      </c>
      <c r="BH279" s="17">
        <v>0.57763723694032898</v>
      </c>
      <c r="BI279" s="17" t="s">
        <v>95</v>
      </c>
      <c r="BJ279" s="17">
        <v>0.62705704058384903</v>
      </c>
      <c r="BK279" s="17">
        <v>0.23806524052022601</v>
      </c>
      <c r="BL279" s="17">
        <v>0.51989117656099504</v>
      </c>
      <c r="BM279" s="17">
        <v>0.66800330472043201</v>
      </c>
    </row>
    <row r="280" spans="2:65" x14ac:dyDescent="0.35">
      <c r="B280" t="s">
        <v>200</v>
      </c>
      <c r="C280" s="17">
        <v>0.387653044742019</v>
      </c>
      <c r="D280" s="17">
        <v>0.34705777067980798</v>
      </c>
      <c r="E280" s="17">
        <v>0.461658168662955</v>
      </c>
      <c r="F280" s="17"/>
      <c r="G280" s="17">
        <v>0.26205601514831101</v>
      </c>
      <c r="H280" s="17">
        <v>0.177944254672074</v>
      </c>
      <c r="I280" s="17">
        <v>0.37756132508677698</v>
      </c>
      <c r="J280" s="17">
        <v>0.45624700622966502</v>
      </c>
      <c r="K280" s="17">
        <v>0.52079978639072799</v>
      </c>
      <c r="L280" s="17">
        <v>0.48068316298189401</v>
      </c>
      <c r="M280" s="17"/>
      <c r="N280" s="17">
        <v>0.32754535682931502</v>
      </c>
      <c r="O280" s="17">
        <v>0.45963829332802503</v>
      </c>
      <c r="P280" s="17">
        <v>0.462568756940482</v>
      </c>
      <c r="Q280" s="17">
        <v>0.24157852147438799</v>
      </c>
      <c r="R280" s="17"/>
      <c r="S280" s="17">
        <v>0.38915580373493502</v>
      </c>
      <c r="T280" s="17">
        <v>0.66397166580685196</v>
      </c>
      <c r="U280" s="17">
        <v>0.64221280093632305</v>
      </c>
      <c r="V280" s="17">
        <v>0.39127414276503703</v>
      </c>
      <c r="W280" s="17">
        <v>0.30365192008213399</v>
      </c>
      <c r="X280" s="17">
        <v>0.37478263369891401</v>
      </c>
      <c r="Y280" s="17">
        <v>0.52937045990303699</v>
      </c>
      <c r="Z280" s="17">
        <v>0</v>
      </c>
      <c r="AA280" s="17">
        <v>0.21072970019658799</v>
      </c>
      <c r="AB280" s="17">
        <v>0.316341976684062</v>
      </c>
      <c r="AC280" s="17">
        <v>0.25172808711883599</v>
      </c>
      <c r="AD280" s="17">
        <v>0.50218622125552004</v>
      </c>
      <c r="AE280" s="17"/>
      <c r="AF280" s="17">
        <v>0.407521514330211</v>
      </c>
      <c r="AG280" s="17">
        <v>0.325981799045299</v>
      </c>
      <c r="AH280" s="17">
        <v>0.342662498996127</v>
      </c>
      <c r="AI280" s="17"/>
      <c r="AJ280" s="17">
        <v>0.45725673793076699</v>
      </c>
      <c r="AK280" s="17">
        <v>0.19339308923745599</v>
      </c>
      <c r="AL280" s="17">
        <v>0</v>
      </c>
      <c r="AM280" s="17">
        <v>0.34353272977443999</v>
      </c>
      <c r="AN280" s="17">
        <v>0.38618205174951198</v>
      </c>
      <c r="AO280" s="17"/>
      <c r="AP280" s="17">
        <v>0.47275416646193003</v>
      </c>
      <c r="AQ280" s="17">
        <v>0.25012826436296098</v>
      </c>
      <c r="AR280" s="17">
        <v>0.29139412201246501</v>
      </c>
      <c r="AS280" s="17"/>
      <c r="AT280" s="17">
        <v>0.46458582469215698</v>
      </c>
      <c r="AU280" s="17">
        <v>0.442325488908969</v>
      </c>
      <c r="AV280" s="17">
        <v>0.30171634366266098</v>
      </c>
      <c r="AW280" s="17">
        <v>0.36363338480395502</v>
      </c>
      <c r="AX280" s="17">
        <v>0.49067692397449503</v>
      </c>
      <c r="AY280" s="17"/>
      <c r="AZ280" s="17">
        <v>0.233300085797642</v>
      </c>
      <c r="BA280" s="17">
        <v>0.42540535523920597</v>
      </c>
      <c r="BB280" s="17">
        <v>0.115854455949577</v>
      </c>
      <c r="BC280" s="17">
        <v>0.61997434303539001</v>
      </c>
      <c r="BD280" s="17">
        <v>0.58346922189169503</v>
      </c>
      <c r="BE280" s="17">
        <v>0.40505034055240802</v>
      </c>
      <c r="BF280" s="17"/>
      <c r="BG280" s="17">
        <v>0.434084711872604</v>
      </c>
      <c r="BH280" s="17">
        <v>0.20894705766412799</v>
      </c>
      <c r="BI280" s="17" t="s">
        <v>95</v>
      </c>
      <c r="BJ280" s="17">
        <v>0.49253324194381798</v>
      </c>
      <c r="BK280" s="17">
        <v>0.23246135331574799</v>
      </c>
      <c r="BL280" s="17">
        <v>0.35920915100679401</v>
      </c>
      <c r="BM280" s="17">
        <v>1</v>
      </c>
    </row>
    <row r="281" spans="2:65" x14ac:dyDescent="0.35">
      <c r="B281" t="s">
        <v>201</v>
      </c>
      <c r="C281" s="17">
        <v>0.33713922017693299</v>
      </c>
      <c r="D281" s="17">
        <v>0.37954072438523501</v>
      </c>
      <c r="E281" s="17">
        <v>0.25462462407353098</v>
      </c>
      <c r="F281" s="17"/>
      <c r="G281" s="17">
        <v>0.44681466669042502</v>
      </c>
      <c r="H281" s="17">
        <v>0.42997574640513597</v>
      </c>
      <c r="I281" s="17">
        <v>0.440939722024495</v>
      </c>
      <c r="J281" s="17">
        <v>0.26560813248394399</v>
      </c>
      <c r="K281" s="17">
        <v>0.28462416582545003</v>
      </c>
      <c r="L281" s="17">
        <v>0.268286013300577</v>
      </c>
      <c r="M281" s="17"/>
      <c r="N281" s="17">
        <v>0.32796695336620801</v>
      </c>
      <c r="O281" s="17">
        <v>0.255581653694402</v>
      </c>
      <c r="P281" s="17">
        <v>0.29490951349661898</v>
      </c>
      <c r="Q281" s="17">
        <v>0.52960729655444205</v>
      </c>
      <c r="R281" s="17"/>
      <c r="S281" s="17">
        <v>0.53647559437576398</v>
      </c>
      <c r="T281" s="17">
        <v>0.38383611599513601</v>
      </c>
      <c r="U281" s="17">
        <v>0</v>
      </c>
      <c r="V281" s="17">
        <v>0.30330169350546199</v>
      </c>
      <c r="W281" s="17">
        <v>0.39065060839535898</v>
      </c>
      <c r="X281" s="17">
        <v>0.39558785214680497</v>
      </c>
      <c r="Y281" s="17">
        <v>0.116243305973644</v>
      </c>
      <c r="Z281" s="17">
        <v>0.68679059213315297</v>
      </c>
      <c r="AA281" s="17">
        <v>0.30733712293406401</v>
      </c>
      <c r="AB281" s="17">
        <v>0.188144835280697</v>
      </c>
      <c r="AC281" s="17">
        <v>0.65403139307154301</v>
      </c>
      <c r="AD281" s="17">
        <v>0.24383984697003999</v>
      </c>
      <c r="AE281" s="17"/>
      <c r="AF281" s="17">
        <v>0.35239866443119999</v>
      </c>
      <c r="AG281" s="17">
        <v>0.24884178659797901</v>
      </c>
      <c r="AH281" s="17">
        <v>0.30611893529635198</v>
      </c>
      <c r="AI281" s="17"/>
      <c r="AJ281" s="17">
        <v>0.33322644390357398</v>
      </c>
      <c r="AK281" s="17">
        <v>0.37114028007405098</v>
      </c>
      <c r="AL281" s="17">
        <v>0</v>
      </c>
      <c r="AM281" s="17">
        <v>0.32428509502131397</v>
      </c>
      <c r="AN281" s="17">
        <v>0.30829290233133899</v>
      </c>
      <c r="AO281" s="17"/>
      <c r="AP281" s="17">
        <v>0.34214510871381099</v>
      </c>
      <c r="AQ281" s="17">
        <v>0.33428565416332601</v>
      </c>
      <c r="AR281" s="17">
        <v>0.29139412201246501</v>
      </c>
      <c r="AS281" s="17"/>
      <c r="AT281" s="17">
        <v>0.30470451862291498</v>
      </c>
      <c r="AU281" s="17">
        <v>0.393135576080334</v>
      </c>
      <c r="AV281" s="17">
        <v>0.44953529177935198</v>
      </c>
      <c r="AW281" s="17">
        <v>0.34829381402020598</v>
      </c>
      <c r="AX281" s="17">
        <v>1</v>
      </c>
      <c r="AY281" s="17"/>
      <c r="AZ281" s="17">
        <v>0.68471050048187798</v>
      </c>
      <c r="BA281" s="17">
        <v>0.26165199301811998</v>
      </c>
      <c r="BB281" s="17">
        <v>0.127779135542996</v>
      </c>
      <c r="BC281" s="17">
        <v>0.24903816354337999</v>
      </c>
      <c r="BD281" s="17">
        <v>0.30969018436902901</v>
      </c>
      <c r="BE281" s="17">
        <v>0.26924485593380898</v>
      </c>
      <c r="BF281" s="17"/>
      <c r="BG281" s="17">
        <v>0.31430785270495598</v>
      </c>
      <c r="BH281" s="17">
        <v>0.23891434803046599</v>
      </c>
      <c r="BI281" s="17" t="s">
        <v>95</v>
      </c>
      <c r="BJ281" s="17">
        <v>0.48377200003028098</v>
      </c>
      <c r="BK281" s="17">
        <v>0.62262780632936499</v>
      </c>
      <c r="BL281" s="17">
        <v>0.28224857904073603</v>
      </c>
      <c r="BM281" s="17">
        <v>0.69866266975501501</v>
      </c>
    </row>
    <row r="282" spans="2:65" x14ac:dyDescent="0.35">
      <c r="B282" t="s">
        <v>202</v>
      </c>
      <c r="C282" s="17">
        <v>0.33114017940026802</v>
      </c>
      <c r="D282" s="17">
        <v>0.32728515925983298</v>
      </c>
      <c r="E282" s="17">
        <v>0.32389706764092902</v>
      </c>
      <c r="F282" s="17"/>
      <c r="G282" s="17">
        <v>0.32205877459577198</v>
      </c>
      <c r="H282" s="17">
        <v>0.276222399060568</v>
      </c>
      <c r="I282" s="17">
        <v>0.28344044017729603</v>
      </c>
      <c r="J282" s="17">
        <v>0.22446463065474501</v>
      </c>
      <c r="K282" s="17">
        <v>0.49268238375005402</v>
      </c>
      <c r="L282" s="17">
        <v>0.39326724272080299</v>
      </c>
      <c r="M282" s="17"/>
      <c r="N282" s="17">
        <v>0.27772680884733802</v>
      </c>
      <c r="O282" s="17">
        <v>0.48118034505083801</v>
      </c>
      <c r="P282" s="17">
        <v>0.21937974320245199</v>
      </c>
      <c r="Q282" s="17">
        <v>0.35550445060547597</v>
      </c>
      <c r="R282" s="17"/>
      <c r="S282" s="17">
        <v>0.40313685504394198</v>
      </c>
      <c r="T282" s="17">
        <v>0.33227143915554502</v>
      </c>
      <c r="U282" s="17">
        <v>0.48502652673284402</v>
      </c>
      <c r="V282" s="17">
        <v>0.48418798189581203</v>
      </c>
      <c r="W282" s="17">
        <v>9.1750944999865497E-2</v>
      </c>
      <c r="X282" s="17">
        <v>0.14071063722074201</v>
      </c>
      <c r="Y282" s="17">
        <v>0.31451439237636197</v>
      </c>
      <c r="Z282" s="17">
        <v>0.42168463408789197</v>
      </c>
      <c r="AA282" s="17">
        <v>0.100589321811384</v>
      </c>
      <c r="AB282" s="17">
        <v>0.499226528891132</v>
      </c>
      <c r="AC282" s="17">
        <v>0.24646421484890399</v>
      </c>
      <c r="AD282" s="17">
        <v>0.25387659743490198</v>
      </c>
      <c r="AE282" s="17"/>
      <c r="AF282" s="17">
        <v>0.27379657278655301</v>
      </c>
      <c r="AG282" s="17">
        <v>0.37757443071983798</v>
      </c>
      <c r="AH282" s="17">
        <v>0.456273259491078</v>
      </c>
      <c r="AI282" s="17"/>
      <c r="AJ282" s="17">
        <v>0.35275979653620598</v>
      </c>
      <c r="AK282" s="17">
        <v>0.20474748768162601</v>
      </c>
      <c r="AL282" s="17">
        <v>0.38615322863477403</v>
      </c>
      <c r="AM282" s="17">
        <v>0.306444546834089</v>
      </c>
      <c r="AN282" s="17">
        <v>0.56079698128210798</v>
      </c>
      <c r="AO282" s="17"/>
      <c r="AP282" s="17">
        <v>0.23601905289967101</v>
      </c>
      <c r="AQ282" s="17">
        <v>0.18913881322454501</v>
      </c>
      <c r="AR282" s="17">
        <v>0.43234861557316101</v>
      </c>
      <c r="AS282" s="17"/>
      <c r="AT282" s="17">
        <v>0.31936391943220599</v>
      </c>
      <c r="AU282" s="17">
        <v>0.23559980835434099</v>
      </c>
      <c r="AV282" s="17">
        <v>0.403949658989389</v>
      </c>
      <c r="AW282" s="17">
        <v>0.226479079028018</v>
      </c>
      <c r="AX282" s="17">
        <v>0</v>
      </c>
      <c r="AY282" s="17"/>
      <c r="AZ282" s="17">
        <v>0.201217486341771</v>
      </c>
      <c r="BA282" s="17">
        <v>0.31586016924260502</v>
      </c>
      <c r="BB282" s="17">
        <v>0.51612647477545304</v>
      </c>
      <c r="BC282" s="17">
        <v>0.352049290817251</v>
      </c>
      <c r="BD282" s="17">
        <v>0.60800625697061805</v>
      </c>
      <c r="BE282" s="17">
        <v>0.17990104040395299</v>
      </c>
      <c r="BF282" s="17"/>
      <c r="BG282" s="17">
        <v>0.33267419663863002</v>
      </c>
      <c r="BH282" s="17">
        <v>0.24612070557945601</v>
      </c>
      <c r="BI282" s="17" t="s">
        <v>95</v>
      </c>
      <c r="BJ282" s="17">
        <v>0.38801943828018298</v>
      </c>
      <c r="BK282" s="17">
        <v>0.63438256195277698</v>
      </c>
      <c r="BL282" s="17">
        <v>0.31243036981193301</v>
      </c>
      <c r="BM282" s="17">
        <v>0</v>
      </c>
    </row>
    <row r="283" spans="2:65" x14ac:dyDescent="0.35">
      <c r="B283" t="s">
        <v>203</v>
      </c>
      <c r="C283" s="17">
        <v>0.20818888077764899</v>
      </c>
      <c r="D283" s="17">
        <v>0.22918509004814699</v>
      </c>
      <c r="E283" s="17">
        <v>0.17817768293613601</v>
      </c>
      <c r="F283" s="17"/>
      <c r="G283" s="17">
        <v>0.17565104976207599</v>
      </c>
      <c r="H283" s="17">
        <v>0.15871216249404399</v>
      </c>
      <c r="I283" s="17">
        <v>8.5039790661261397E-2</v>
      </c>
      <c r="J283" s="17">
        <v>0.170997798455679</v>
      </c>
      <c r="K283" s="17">
        <v>0.22749175955658499</v>
      </c>
      <c r="L283" s="17">
        <v>0.30473930120804499</v>
      </c>
      <c r="M283" s="17"/>
      <c r="N283" s="17">
        <v>9.8638013765094804E-2</v>
      </c>
      <c r="O283" s="17">
        <v>0.27226144002377101</v>
      </c>
      <c r="P283" s="17">
        <v>0.15904056681645101</v>
      </c>
      <c r="Q283" s="17">
        <v>0.34755948209030901</v>
      </c>
      <c r="R283" s="17"/>
      <c r="S283" s="17">
        <v>7.1478040580400998E-2</v>
      </c>
      <c r="T283" s="17">
        <v>0.10535550230897001</v>
      </c>
      <c r="U283" s="17">
        <v>0.157186274203479</v>
      </c>
      <c r="V283" s="17">
        <v>0</v>
      </c>
      <c r="W283" s="17">
        <v>0.39061302505725098</v>
      </c>
      <c r="X283" s="17">
        <v>0.32415475602083799</v>
      </c>
      <c r="Y283" s="17">
        <v>0.31365709169608302</v>
      </c>
      <c r="Z283" s="17">
        <v>0.26510595804525999</v>
      </c>
      <c r="AA283" s="17">
        <v>0.19165880301757399</v>
      </c>
      <c r="AB283" s="17">
        <v>0.20312922682239201</v>
      </c>
      <c r="AC283" s="17">
        <v>0.40597623836826402</v>
      </c>
      <c r="AD283" s="17">
        <v>0.512222971720382</v>
      </c>
      <c r="AE283" s="17"/>
      <c r="AF283" s="17">
        <v>0.26053327866564002</v>
      </c>
      <c r="AG283" s="17">
        <v>0.21838561206052901</v>
      </c>
      <c r="AH283" s="17">
        <v>7.6016745999854196E-2</v>
      </c>
      <c r="AI283" s="17"/>
      <c r="AJ283" s="17">
        <v>0.217380978183638</v>
      </c>
      <c r="AK283" s="17">
        <v>0.32400746842359501</v>
      </c>
      <c r="AL283" s="17">
        <v>0</v>
      </c>
      <c r="AM283" s="17">
        <v>0</v>
      </c>
      <c r="AN283" s="17">
        <v>0.13383278744771199</v>
      </c>
      <c r="AO283" s="17"/>
      <c r="AP283" s="17">
        <v>0.147100045920288</v>
      </c>
      <c r="AQ283" s="17">
        <v>0.34145841203571797</v>
      </c>
      <c r="AR283" s="17">
        <v>0</v>
      </c>
      <c r="AS283" s="17"/>
      <c r="AT283" s="17">
        <v>0.31771277155927402</v>
      </c>
      <c r="AU283" s="17">
        <v>0.141716834627413</v>
      </c>
      <c r="AV283" s="17">
        <v>7.0425600106249403E-2</v>
      </c>
      <c r="AW283" s="17">
        <v>0.52343611439486903</v>
      </c>
      <c r="AX283" s="17">
        <v>0.50932307602550497</v>
      </c>
      <c r="AY283" s="17"/>
      <c r="AZ283" s="17">
        <v>0.30935764403385102</v>
      </c>
      <c r="BA283" s="17">
        <v>0.158548122913929</v>
      </c>
      <c r="BB283" s="17">
        <v>8.1505633282150797E-2</v>
      </c>
      <c r="BC283" s="17">
        <v>0.20026295790772</v>
      </c>
      <c r="BD283" s="17">
        <v>0.28780154835344701</v>
      </c>
      <c r="BE283" s="17">
        <v>0.25859077545575299</v>
      </c>
      <c r="BF283" s="17"/>
      <c r="BG283" s="17">
        <v>0.26986276570425299</v>
      </c>
      <c r="BH283" s="17">
        <v>0.22218163268958499</v>
      </c>
      <c r="BI283" s="17" t="s">
        <v>95</v>
      </c>
      <c r="BJ283" s="17">
        <v>0.24473439772661601</v>
      </c>
      <c r="BK283" s="17">
        <v>0.114894733650518</v>
      </c>
      <c r="BL283" s="17">
        <v>0.110705259764164</v>
      </c>
      <c r="BM283" s="17">
        <v>0</v>
      </c>
    </row>
    <row r="284" spans="2:65" x14ac:dyDescent="0.35">
      <c r="B284" t="s">
        <v>204</v>
      </c>
      <c r="C284" s="17">
        <v>0.20319664018554601</v>
      </c>
      <c r="D284" s="17">
        <v>0.20455258421964401</v>
      </c>
      <c r="E284" s="17">
        <v>0.205095852776284</v>
      </c>
      <c r="F284" s="17"/>
      <c r="G284" s="17">
        <v>0.229349101209883</v>
      </c>
      <c r="H284" s="17">
        <v>0.17811145489350499</v>
      </c>
      <c r="I284" s="17">
        <v>0</v>
      </c>
      <c r="J284" s="17">
        <v>0.25262231359556098</v>
      </c>
      <c r="K284" s="17">
        <v>0.16027278690723301</v>
      </c>
      <c r="L284" s="17">
        <v>0.25179170532720502</v>
      </c>
      <c r="M284" s="17"/>
      <c r="N284" s="17">
        <v>0.12740590190246801</v>
      </c>
      <c r="O284" s="17">
        <v>0.15704224226106001</v>
      </c>
      <c r="P284" s="17">
        <v>0.35430429199157998</v>
      </c>
      <c r="Q284" s="17">
        <v>0.14370197436049001</v>
      </c>
      <c r="R284" s="17"/>
      <c r="S284" s="17">
        <v>0</v>
      </c>
      <c r="T284" s="17">
        <v>0.21279377959317999</v>
      </c>
      <c r="U284" s="17">
        <v>0.48026994417791802</v>
      </c>
      <c r="V284" s="17">
        <v>0.33474737227625601</v>
      </c>
      <c r="W284" s="17">
        <v>0.28832710417830199</v>
      </c>
      <c r="X284" s="17">
        <v>0.32243031066676597</v>
      </c>
      <c r="Y284" s="17">
        <v>0.11258840192762599</v>
      </c>
      <c r="Z284" s="17">
        <v>0</v>
      </c>
      <c r="AA284" s="17">
        <v>0.40070242905896403</v>
      </c>
      <c r="AB284" s="17">
        <v>0.108123592848826</v>
      </c>
      <c r="AC284" s="17">
        <v>0</v>
      </c>
      <c r="AD284" s="17">
        <v>0</v>
      </c>
      <c r="AE284" s="17"/>
      <c r="AF284" s="17">
        <v>0.21230388843511899</v>
      </c>
      <c r="AG284" s="17">
        <v>0.170995401653077</v>
      </c>
      <c r="AH284" s="17">
        <v>0.24407113794836499</v>
      </c>
      <c r="AI284" s="17"/>
      <c r="AJ284" s="17">
        <v>0.20109272738546</v>
      </c>
      <c r="AK284" s="17">
        <v>0.34456411538718001</v>
      </c>
      <c r="AL284" s="17">
        <v>0</v>
      </c>
      <c r="AM284" s="17">
        <v>0.34353272977443999</v>
      </c>
      <c r="AN284" s="17">
        <v>0.15475683539459401</v>
      </c>
      <c r="AO284" s="17"/>
      <c r="AP284" s="17">
        <v>0.30701703984936701</v>
      </c>
      <c r="AQ284" s="17">
        <v>0.32087157746275302</v>
      </c>
      <c r="AR284" s="17">
        <v>0</v>
      </c>
      <c r="AS284" s="17"/>
      <c r="AT284" s="17">
        <v>0.25599600456507798</v>
      </c>
      <c r="AU284" s="17">
        <v>0.23878987304490201</v>
      </c>
      <c r="AV284" s="17">
        <v>0.20399659666353501</v>
      </c>
      <c r="AW284" s="17">
        <v>0.20566480852558799</v>
      </c>
      <c r="AX284" s="17">
        <v>0</v>
      </c>
      <c r="AY284" s="17"/>
      <c r="AZ284" s="17">
        <v>0.26499076146024902</v>
      </c>
      <c r="BA284" s="17">
        <v>0.18269295377575401</v>
      </c>
      <c r="BB284" s="17">
        <v>0.20057325428037001</v>
      </c>
      <c r="BC284" s="17">
        <v>0.23917145075096399</v>
      </c>
      <c r="BD284" s="17">
        <v>0</v>
      </c>
      <c r="BE284" s="17">
        <v>0.235998973089172</v>
      </c>
      <c r="BF284" s="17"/>
      <c r="BG284" s="17">
        <v>0.31401338915197202</v>
      </c>
      <c r="BH284" s="17">
        <v>0.15428098685122599</v>
      </c>
      <c r="BI284" s="17" t="s">
        <v>95</v>
      </c>
      <c r="BJ284" s="17">
        <v>0.26660228500618799</v>
      </c>
      <c r="BK284" s="17">
        <v>0</v>
      </c>
      <c r="BL284" s="17">
        <v>6.9856991809628594E-2</v>
      </c>
      <c r="BM284" s="17">
        <v>0</v>
      </c>
    </row>
    <row r="285" spans="2:65" x14ac:dyDescent="0.35">
      <c r="B285" t="s">
        <v>205</v>
      </c>
      <c r="C285" s="17">
        <v>0.121240458662391</v>
      </c>
      <c r="D285" s="17">
        <v>0.154347734690155</v>
      </c>
      <c r="E285" s="17">
        <v>6.9731260297283895E-2</v>
      </c>
      <c r="F285" s="17"/>
      <c r="G285" s="17">
        <v>0.120358921266082</v>
      </c>
      <c r="H285" s="17">
        <v>0.131179097506888</v>
      </c>
      <c r="I285" s="17">
        <v>0.18394733182964901</v>
      </c>
      <c r="J285" s="17">
        <v>0.116060341110037</v>
      </c>
      <c r="K285" s="17">
        <v>8.4052106684304101E-2</v>
      </c>
      <c r="L285" s="17">
        <v>0.113240909062664</v>
      </c>
      <c r="M285" s="17"/>
      <c r="N285" s="17">
        <v>0.110815171648436</v>
      </c>
      <c r="O285" s="17">
        <v>0.104883073864233</v>
      </c>
      <c r="P285" s="17">
        <v>0.15305513788775099</v>
      </c>
      <c r="Q285" s="17">
        <v>0.11595702743710801</v>
      </c>
      <c r="R285" s="17"/>
      <c r="S285" s="17">
        <v>0.13833436748226399</v>
      </c>
      <c r="T285" s="17">
        <v>0</v>
      </c>
      <c r="U285" s="17">
        <v>0</v>
      </c>
      <c r="V285" s="17">
        <v>0.15747075963527901</v>
      </c>
      <c r="W285" s="17">
        <v>9.1750944999865497E-2</v>
      </c>
      <c r="X285" s="17">
        <v>0.27977316178601802</v>
      </c>
      <c r="Y285" s="17">
        <v>0.101164866632544</v>
      </c>
      <c r="Z285" s="17">
        <v>0</v>
      </c>
      <c r="AA285" s="17">
        <v>0</v>
      </c>
      <c r="AB285" s="17">
        <v>0.18415315186242501</v>
      </c>
      <c r="AC285" s="17">
        <v>0.159680047894486</v>
      </c>
      <c r="AD285" s="17">
        <v>0</v>
      </c>
      <c r="AE285" s="17"/>
      <c r="AF285" s="17">
        <v>0.157015098909493</v>
      </c>
      <c r="AG285" s="17">
        <v>7.3565332142948095E-2</v>
      </c>
      <c r="AH285" s="17">
        <v>8.3883230532210806E-2</v>
      </c>
      <c r="AI285" s="17"/>
      <c r="AJ285" s="17">
        <v>0.114064515439971</v>
      </c>
      <c r="AK285" s="17">
        <v>0.11530184016246101</v>
      </c>
      <c r="AL285" s="17">
        <v>0</v>
      </c>
      <c r="AM285" s="17">
        <v>0</v>
      </c>
      <c r="AN285" s="17">
        <v>9.73297125722421E-2</v>
      </c>
      <c r="AO285" s="17"/>
      <c r="AP285" s="17">
        <v>0.21883081991361</v>
      </c>
      <c r="AQ285" s="17">
        <v>4.3375422827424001E-2</v>
      </c>
      <c r="AR285" s="17">
        <v>0</v>
      </c>
      <c r="AS285" s="17"/>
      <c r="AT285" s="17">
        <v>6.8797762191533704E-2</v>
      </c>
      <c r="AU285" s="17">
        <v>0.162237893560294</v>
      </c>
      <c r="AV285" s="17">
        <v>0.16111582921644799</v>
      </c>
      <c r="AW285" s="17">
        <v>6.88866603502689E-2</v>
      </c>
      <c r="AX285" s="17">
        <v>0</v>
      </c>
      <c r="AY285" s="17"/>
      <c r="AZ285" s="17">
        <v>0.17596980295464701</v>
      </c>
      <c r="BA285" s="17">
        <v>9.1298013063968494E-2</v>
      </c>
      <c r="BB285" s="17">
        <v>7.4795880243025303E-2</v>
      </c>
      <c r="BC285" s="17">
        <v>3.6995469456849103E-2</v>
      </c>
      <c r="BD285" s="17">
        <v>0.30627846045066798</v>
      </c>
      <c r="BE285" s="17">
        <v>0.15226716776973301</v>
      </c>
      <c r="BF285" s="17"/>
      <c r="BG285" s="17">
        <v>0.105447350089951</v>
      </c>
      <c r="BH285" s="17">
        <v>5.9786003640709302E-2</v>
      </c>
      <c r="BI285" s="17" t="s">
        <v>95</v>
      </c>
      <c r="BJ285" s="17">
        <v>0</v>
      </c>
      <c r="BK285" s="17">
        <v>0.37207196393213099</v>
      </c>
      <c r="BL285" s="17">
        <v>0.170374756905985</v>
      </c>
      <c r="BM285" s="17">
        <v>0</v>
      </c>
    </row>
    <row r="286" spans="2:65" x14ac:dyDescent="0.35">
      <c r="B286" t="s">
        <v>206</v>
      </c>
      <c r="C286" s="17">
        <v>0.104197943886534</v>
      </c>
      <c r="D286" s="17">
        <v>9.4564311743871504E-2</v>
      </c>
      <c r="E286" s="17">
        <v>0.122006848579364</v>
      </c>
      <c r="F286" s="17"/>
      <c r="G286" s="17">
        <v>0.34725536861605799</v>
      </c>
      <c r="H286" s="17">
        <v>9.5377009383174505E-2</v>
      </c>
      <c r="I286" s="17">
        <v>0.162017133630521</v>
      </c>
      <c r="J286" s="17">
        <v>3.5635469245962302E-2</v>
      </c>
      <c r="K286" s="17">
        <v>0.209542967119526</v>
      </c>
      <c r="L286" s="17">
        <v>0</v>
      </c>
      <c r="M286" s="17"/>
      <c r="N286" s="17">
        <v>5.7803186304811703E-2</v>
      </c>
      <c r="O286" s="17">
        <v>0.155890302068459</v>
      </c>
      <c r="P286" s="17">
        <v>0.128231270054668</v>
      </c>
      <c r="Q286" s="17">
        <v>4.5995027051275297E-2</v>
      </c>
      <c r="R286" s="17"/>
      <c r="S286" s="17">
        <v>0.13833436748226399</v>
      </c>
      <c r="T286" s="17">
        <v>8.6805933825642001E-2</v>
      </c>
      <c r="U286" s="17">
        <v>0</v>
      </c>
      <c r="V286" s="17">
        <v>9.8305752442904695E-2</v>
      </c>
      <c r="W286" s="17">
        <v>0.18475633318840801</v>
      </c>
      <c r="X286" s="17">
        <v>0</v>
      </c>
      <c r="Y286" s="17">
        <v>0.21157815184034301</v>
      </c>
      <c r="Z286" s="17">
        <v>0</v>
      </c>
      <c r="AA286" s="17">
        <v>0.27384154763997398</v>
      </c>
      <c r="AB286" s="17">
        <v>6.4227111124275899E-2</v>
      </c>
      <c r="AC286" s="17">
        <v>0.120170040154795</v>
      </c>
      <c r="AD286" s="17">
        <v>0</v>
      </c>
      <c r="AE286" s="17"/>
      <c r="AF286" s="17">
        <v>0.113876091298259</v>
      </c>
      <c r="AG286" s="17">
        <v>0.11059076200597399</v>
      </c>
      <c r="AH286" s="17">
        <v>4.9090373339100803E-2</v>
      </c>
      <c r="AI286" s="17"/>
      <c r="AJ286" s="17">
        <v>8.8698245301595799E-2</v>
      </c>
      <c r="AK286" s="17">
        <v>0.21508777918421701</v>
      </c>
      <c r="AL286" s="17">
        <v>0</v>
      </c>
      <c r="AM286" s="17">
        <v>0.169353278933874</v>
      </c>
      <c r="AN286" s="17">
        <v>5.5593582337043097E-2</v>
      </c>
      <c r="AO286" s="17"/>
      <c r="AP286" s="17">
        <v>0.10296408538188</v>
      </c>
      <c r="AQ286" s="17">
        <v>0.210502802091875</v>
      </c>
      <c r="AR286" s="17">
        <v>0</v>
      </c>
      <c r="AS286" s="17"/>
      <c r="AT286" s="17">
        <v>0.107527485357245</v>
      </c>
      <c r="AU286" s="17">
        <v>0.122008458281884</v>
      </c>
      <c r="AV286" s="17">
        <v>0.10458440048291499</v>
      </c>
      <c r="AW286" s="17">
        <v>8.2006341726258994E-2</v>
      </c>
      <c r="AX286" s="17">
        <v>0</v>
      </c>
      <c r="AY286" s="17"/>
      <c r="AZ286" s="17">
        <v>0.17850310170748299</v>
      </c>
      <c r="BA286" s="17">
        <v>0.12032728030897499</v>
      </c>
      <c r="BB286" s="17">
        <v>0</v>
      </c>
      <c r="BC286" s="17">
        <v>8.3111484342832595E-2</v>
      </c>
      <c r="BD286" s="17">
        <v>0.189776949373374</v>
      </c>
      <c r="BE286" s="17">
        <v>0</v>
      </c>
      <c r="BF286" s="17"/>
      <c r="BG286" s="17">
        <v>6.3831685429852195E-2</v>
      </c>
      <c r="BH286" s="17">
        <v>0.190397244961551</v>
      </c>
      <c r="BI286" s="17" t="s">
        <v>95</v>
      </c>
      <c r="BJ286" s="17">
        <v>0.10253816719651999</v>
      </c>
      <c r="BK286" s="17">
        <v>0.25684971995580402</v>
      </c>
      <c r="BL286" s="17">
        <v>6.5495106117360896E-2</v>
      </c>
      <c r="BM286" s="17">
        <v>0.30133733024498499</v>
      </c>
    </row>
    <row r="287" spans="2:65" x14ac:dyDescent="0.35">
      <c r="B287" t="s">
        <v>207</v>
      </c>
      <c r="C287" s="17">
        <v>5.3498439411776399E-2</v>
      </c>
      <c r="D287" s="17">
        <v>2.9970959382316201E-2</v>
      </c>
      <c r="E287" s="17">
        <v>9.2927418751214505E-2</v>
      </c>
      <c r="F287" s="17"/>
      <c r="G287" s="17">
        <v>5.7659329456061899E-2</v>
      </c>
      <c r="H287" s="17">
        <v>0.100119641727799</v>
      </c>
      <c r="I287" s="17">
        <v>0</v>
      </c>
      <c r="J287" s="17">
        <v>5.0331522059699402E-2</v>
      </c>
      <c r="K287" s="17">
        <v>0</v>
      </c>
      <c r="L287" s="17">
        <v>5.9674354128501202E-2</v>
      </c>
      <c r="M287" s="17"/>
      <c r="N287" s="17">
        <v>7.6145187782299006E-2</v>
      </c>
      <c r="O287" s="17">
        <v>2.44616338235067E-2</v>
      </c>
      <c r="P287" s="17">
        <v>6.3572594335014193E-2</v>
      </c>
      <c r="Q287" s="17">
        <v>5.6466717078758201E-2</v>
      </c>
      <c r="R287" s="17"/>
      <c r="S287" s="17">
        <v>0</v>
      </c>
      <c r="T287" s="17">
        <v>0.107876162516458</v>
      </c>
      <c r="U287" s="17">
        <v>0</v>
      </c>
      <c r="V287" s="17">
        <v>6.1473923594335601E-2</v>
      </c>
      <c r="W287" s="17">
        <v>0</v>
      </c>
      <c r="X287" s="17">
        <v>8.6431304518813895E-2</v>
      </c>
      <c r="Y287" s="17">
        <v>0</v>
      </c>
      <c r="Z287" s="17">
        <v>0</v>
      </c>
      <c r="AA287" s="17">
        <v>9.3419875351416395E-2</v>
      </c>
      <c r="AB287" s="17">
        <v>0.125743832146988</v>
      </c>
      <c r="AC287" s="17">
        <v>0</v>
      </c>
      <c r="AD287" s="17">
        <v>0</v>
      </c>
      <c r="AE287" s="17"/>
      <c r="AF287" s="17">
        <v>4.9058605294873901E-2</v>
      </c>
      <c r="AG287" s="17">
        <v>4.6304716763076403E-2</v>
      </c>
      <c r="AH287" s="17">
        <v>8.3487769288670396E-2</v>
      </c>
      <c r="AI287" s="17"/>
      <c r="AJ287" s="17">
        <v>3.8101088895091603E-2</v>
      </c>
      <c r="AK287" s="17">
        <v>7.0385928926279206E-2</v>
      </c>
      <c r="AL287" s="17">
        <v>0</v>
      </c>
      <c r="AM287" s="17">
        <v>0.144648961387391</v>
      </c>
      <c r="AN287" s="17">
        <v>5.2479379496990698E-2</v>
      </c>
      <c r="AO287" s="17"/>
      <c r="AP287" s="17">
        <v>4.5457787000649598E-2</v>
      </c>
      <c r="AQ287" s="17">
        <v>5.4954801125069598E-2</v>
      </c>
      <c r="AR287" s="17">
        <v>0</v>
      </c>
      <c r="AS287" s="17"/>
      <c r="AT287" s="17">
        <v>3.3658462672798602E-2</v>
      </c>
      <c r="AU287" s="17">
        <v>3.8284564003881798E-2</v>
      </c>
      <c r="AV287" s="17">
        <v>4.5098109675426101E-2</v>
      </c>
      <c r="AW287" s="17">
        <v>0</v>
      </c>
      <c r="AX287" s="17">
        <v>0</v>
      </c>
      <c r="AY287" s="17"/>
      <c r="AZ287" s="17">
        <v>4.1795667455559397E-2</v>
      </c>
      <c r="BA287" s="17">
        <v>2.92252141067358E-2</v>
      </c>
      <c r="BB287" s="17">
        <v>7.4795880243025303E-2</v>
      </c>
      <c r="BC287" s="17">
        <v>9.9229818045035806E-2</v>
      </c>
      <c r="BD287" s="17">
        <v>0.12433577496913201</v>
      </c>
      <c r="BE287" s="17">
        <v>0</v>
      </c>
      <c r="BF287" s="17"/>
      <c r="BG287" s="17">
        <v>3.9027470968680103E-2</v>
      </c>
      <c r="BH287" s="17">
        <v>6.17194033611679E-2</v>
      </c>
      <c r="BI287" s="17" t="s">
        <v>95</v>
      </c>
      <c r="BJ287" s="17">
        <v>0</v>
      </c>
      <c r="BK287" s="17">
        <v>0.14491084035488699</v>
      </c>
      <c r="BL287" s="17">
        <v>7.2958900905951501E-2</v>
      </c>
      <c r="BM287" s="17">
        <v>0</v>
      </c>
    </row>
    <row r="288" spans="2:65" x14ac:dyDescent="0.35">
      <c r="B288" t="s">
        <v>93</v>
      </c>
      <c r="C288" s="17">
        <v>3.45939795940561E-2</v>
      </c>
      <c r="D288" s="17">
        <v>4.09395204234533E-2</v>
      </c>
      <c r="E288" s="17">
        <v>2.49510734115264E-2</v>
      </c>
      <c r="F288" s="17"/>
      <c r="G288" s="17">
        <v>0</v>
      </c>
      <c r="H288" s="17">
        <v>8.8510947059653705E-2</v>
      </c>
      <c r="I288" s="17">
        <v>0</v>
      </c>
      <c r="J288" s="17">
        <v>4.6497574026600402E-2</v>
      </c>
      <c r="K288" s="17">
        <v>0</v>
      </c>
      <c r="L288" s="17">
        <v>3.0413657494678899E-2</v>
      </c>
      <c r="M288" s="17"/>
      <c r="N288" s="17">
        <v>2.9177055199241901E-2</v>
      </c>
      <c r="O288" s="17">
        <v>3.23261859114145E-2</v>
      </c>
      <c r="P288" s="17">
        <v>3.2035477854451398E-2</v>
      </c>
      <c r="Q288" s="17">
        <v>5.2165427349771303E-2</v>
      </c>
      <c r="R288" s="17"/>
      <c r="S288" s="17">
        <v>0</v>
      </c>
      <c r="T288" s="17">
        <v>0</v>
      </c>
      <c r="U288" s="17">
        <v>0</v>
      </c>
      <c r="V288" s="17">
        <v>5.9079196661950301E-2</v>
      </c>
      <c r="W288" s="17">
        <v>0</v>
      </c>
      <c r="X288" s="17">
        <v>0</v>
      </c>
      <c r="Y288" s="17">
        <v>9.8429655881932296E-2</v>
      </c>
      <c r="Z288" s="17">
        <v>0</v>
      </c>
      <c r="AA288" s="17">
        <v>0</v>
      </c>
      <c r="AB288" s="17">
        <v>0.12479728797343299</v>
      </c>
      <c r="AC288" s="17">
        <v>0</v>
      </c>
      <c r="AD288" s="17">
        <v>0</v>
      </c>
      <c r="AE288" s="17"/>
      <c r="AF288" s="17">
        <v>2.8267114841761899E-2</v>
      </c>
      <c r="AG288" s="17">
        <v>4.7401519971121402E-2</v>
      </c>
      <c r="AH288" s="17">
        <v>4.62952878105806E-2</v>
      </c>
      <c r="AI288" s="17"/>
      <c r="AJ288" s="17">
        <v>1.9033785704906801E-2</v>
      </c>
      <c r="AK288" s="17">
        <v>0</v>
      </c>
      <c r="AL288" s="17">
        <v>0</v>
      </c>
      <c r="AM288" s="17">
        <v>0.18753321381685401</v>
      </c>
      <c r="AN288" s="17">
        <v>5.2428220028724701E-2</v>
      </c>
      <c r="AO288" s="17"/>
      <c r="AP288" s="17">
        <v>0</v>
      </c>
      <c r="AQ288" s="17">
        <v>0</v>
      </c>
      <c r="AR288" s="17">
        <v>0</v>
      </c>
      <c r="AS288" s="17"/>
      <c r="AT288" s="17">
        <v>3.36256507556323E-2</v>
      </c>
      <c r="AU288" s="17">
        <v>0</v>
      </c>
      <c r="AV288" s="17">
        <v>3.3735096183001002E-2</v>
      </c>
      <c r="AW288" s="17">
        <v>0</v>
      </c>
      <c r="AX288" s="17">
        <v>0</v>
      </c>
      <c r="AY288" s="17"/>
      <c r="AZ288" s="17">
        <v>7.4969944046288997E-2</v>
      </c>
      <c r="BA288" s="17">
        <v>0</v>
      </c>
      <c r="BB288" s="17">
        <v>7.3169125521239095E-2</v>
      </c>
      <c r="BC288" s="17">
        <v>0</v>
      </c>
      <c r="BD288" s="17">
        <v>0</v>
      </c>
      <c r="BE288" s="17">
        <v>9.0321439933150699E-2</v>
      </c>
      <c r="BF288" s="17"/>
      <c r="BG288" s="17">
        <v>1.98907579689757E-2</v>
      </c>
      <c r="BH288" s="17">
        <v>0</v>
      </c>
      <c r="BI288" s="17" t="s">
        <v>95</v>
      </c>
      <c r="BJ288" s="17">
        <v>0</v>
      </c>
      <c r="BK288" s="17">
        <v>0</v>
      </c>
      <c r="BL288" s="17">
        <v>0.11167221073811701</v>
      </c>
      <c r="BM288" s="17">
        <v>0</v>
      </c>
    </row>
    <row r="289" spans="2:65" x14ac:dyDescent="0.35">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row>
    <row r="290" spans="2:65" x14ac:dyDescent="0.35">
      <c r="B290" s="6" t="s">
        <v>210</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row>
    <row r="291" spans="2:65" x14ac:dyDescent="0.35">
      <c r="B291" s="26" t="s">
        <v>211</v>
      </c>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row>
    <row r="292" spans="2:65" x14ac:dyDescent="0.35">
      <c r="B292" t="s">
        <v>200</v>
      </c>
      <c r="C292" s="17">
        <v>0.57225274793121905</v>
      </c>
      <c r="D292" s="17">
        <v>0.57821765910567002</v>
      </c>
      <c r="E292" s="17">
        <v>0.56846142816755996</v>
      </c>
      <c r="F292" s="17"/>
      <c r="G292" s="17">
        <v>0.37276169556681199</v>
      </c>
      <c r="H292" s="17">
        <v>0.45749992532598999</v>
      </c>
      <c r="I292" s="17">
        <v>0.60041632356462404</v>
      </c>
      <c r="J292" s="17">
        <v>0.77673640474588002</v>
      </c>
      <c r="K292" s="17">
        <v>0.673752118492979</v>
      </c>
      <c r="L292" s="17">
        <v>0.52783566343408095</v>
      </c>
      <c r="M292" s="17"/>
      <c r="N292" s="17">
        <v>0.61925022402730601</v>
      </c>
      <c r="O292" s="17">
        <v>0.60354862208665805</v>
      </c>
      <c r="P292" s="17">
        <v>0.56466041137583201</v>
      </c>
      <c r="Q292" s="17">
        <v>0.47660053658959001</v>
      </c>
      <c r="R292" s="17"/>
      <c r="S292" s="17">
        <v>0.389627335009676</v>
      </c>
      <c r="T292" s="17">
        <v>0.49112139905366398</v>
      </c>
      <c r="U292" s="17">
        <v>0.73614484108358103</v>
      </c>
      <c r="V292" s="17">
        <v>0.59655273966459399</v>
      </c>
      <c r="W292" s="17">
        <v>0.64677763735006</v>
      </c>
      <c r="X292" s="17">
        <v>0.81078268432251799</v>
      </c>
      <c r="Y292" s="17">
        <v>0.43329441229437399</v>
      </c>
      <c r="Z292" s="17">
        <v>0.56951962105028198</v>
      </c>
      <c r="AA292" s="17">
        <v>0.57895091463832604</v>
      </c>
      <c r="AB292" s="17">
        <v>0.48128439223891201</v>
      </c>
      <c r="AC292" s="17">
        <v>0.63443226049085799</v>
      </c>
      <c r="AD292" s="17">
        <v>0.83754585149848604</v>
      </c>
      <c r="AE292" s="17"/>
      <c r="AF292" s="17">
        <v>0.60039822233649198</v>
      </c>
      <c r="AG292" s="17">
        <v>0.61243296279636195</v>
      </c>
      <c r="AH292" s="17">
        <v>0.37296835177592802</v>
      </c>
      <c r="AI292" s="17"/>
      <c r="AJ292" s="17">
        <v>0.61749528851794599</v>
      </c>
      <c r="AK292" s="17">
        <v>0.41064498726812798</v>
      </c>
      <c r="AL292" s="17">
        <v>0.70636316670919796</v>
      </c>
      <c r="AM292" s="17">
        <v>0.31377124866991901</v>
      </c>
      <c r="AN292" s="17">
        <v>0.49999691827394799</v>
      </c>
      <c r="AO292" s="17"/>
      <c r="AP292" s="17">
        <v>0.64622602658223305</v>
      </c>
      <c r="AQ292" s="17">
        <v>0.50012060672184599</v>
      </c>
      <c r="AR292" s="17">
        <v>0.74952073097385696</v>
      </c>
      <c r="AS292" s="17"/>
      <c r="AT292" s="17">
        <v>0.54175954325026299</v>
      </c>
      <c r="AU292" s="17">
        <v>0.590966945921505</v>
      </c>
      <c r="AV292" s="17">
        <v>0.67825396400867</v>
      </c>
      <c r="AW292" s="17">
        <v>0.48379603943729899</v>
      </c>
      <c r="AX292" s="17">
        <v>0.24896879489007101</v>
      </c>
      <c r="AY292" s="17"/>
      <c r="AZ292" s="17">
        <v>0.44833598308301897</v>
      </c>
      <c r="BA292" s="17">
        <v>0.57683030398887802</v>
      </c>
      <c r="BB292" s="17">
        <v>0.43552184543252398</v>
      </c>
      <c r="BC292" s="17">
        <v>0.59800822549089205</v>
      </c>
      <c r="BD292" s="17">
        <v>0.68197865386621404</v>
      </c>
      <c r="BE292" s="17">
        <v>0.70963437334620105</v>
      </c>
      <c r="BF292" s="17"/>
      <c r="BG292" s="17">
        <v>0.53248758389367801</v>
      </c>
      <c r="BH292" s="17">
        <v>0.71421472260256702</v>
      </c>
      <c r="BI292" s="17" t="s">
        <v>95</v>
      </c>
      <c r="BJ292" s="17">
        <v>0.52010876902280101</v>
      </c>
      <c r="BK292" s="17">
        <v>0.51882494767282905</v>
      </c>
      <c r="BL292" s="17">
        <v>0.59175535020316705</v>
      </c>
      <c r="BM292" s="17">
        <v>0.58907981791517205</v>
      </c>
    </row>
    <row r="293" spans="2:65" x14ac:dyDescent="0.35">
      <c r="B293" t="s">
        <v>202</v>
      </c>
      <c r="C293" s="17">
        <v>0.47777236360427899</v>
      </c>
      <c r="D293" s="17">
        <v>0.50427409538086498</v>
      </c>
      <c r="E293" s="17">
        <v>0.439025036917707</v>
      </c>
      <c r="F293" s="17"/>
      <c r="G293" s="17">
        <v>0.45979194636096199</v>
      </c>
      <c r="H293" s="17">
        <v>0.37397799802249598</v>
      </c>
      <c r="I293" s="17">
        <v>0.41895170067489101</v>
      </c>
      <c r="J293" s="17">
        <v>0.400370772186598</v>
      </c>
      <c r="K293" s="17">
        <v>0.56388117640776203</v>
      </c>
      <c r="L293" s="17">
        <v>0.554116430890638</v>
      </c>
      <c r="M293" s="17"/>
      <c r="N293" s="17">
        <v>0.43450362369278001</v>
      </c>
      <c r="O293" s="17">
        <v>0.54631587790956204</v>
      </c>
      <c r="P293" s="17">
        <v>0.47651824061942899</v>
      </c>
      <c r="Q293" s="17">
        <v>0.428079099927275</v>
      </c>
      <c r="R293" s="17"/>
      <c r="S293" s="17">
        <v>0.35579869434897599</v>
      </c>
      <c r="T293" s="17">
        <v>0.54816725106436004</v>
      </c>
      <c r="U293" s="17">
        <v>0.60877868008930103</v>
      </c>
      <c r="V293" s="17">
        <v>0.45904021412164903</v>
      </c>
      <c r="W293" s="17">
        <v>0.41588097834938098</v>
      </c>
      <c r="X293" s="17">
        <v>0.39297428511955701</v>
      </c>
      <c r="Y293" s="17">
        <v>0.44184079685469202</v>
      </c>
      <c r="Z293" s="17">
        <v>0.50784229850030205</v>
      </c>
      <c r="AA293" s="17">
        <v>0.65093135864893703</v>
      </c>
      <c r="AB293" s="17">
        <v>0.32889783985381699</v>
      </c>
      <c r="AC293" s="17">
        <v>0.62215432670173898</v>
      </c>
      <c r="AD293" s="17">
        <v>0.54650917228834195</v>
      </c>
      <c r="AE293" s="17"/>
      <c r="AF293" s="17">
        <v>0.52180335327375305</v>
      </c>
      <c r="AG293" s="17">
        <v>0.38794350424063201</v>
      </c>
      <c r="AH293" s="17">
        <v>0.37180987947468302</v>
      </c>
      <c r="AI293" s="17"/>
      <c r="AJ293" s="17">
        <v>0.50223398615322401</v>
      </c>
      <c r="AK293" s="17">
        <v>0.38302544969535102</v>
      </c>
      <c r="AL293" s="17">
        <v>0.34595171585281598</v>
      </c>
      <c r="AM293" s="17">
        <v>0.89096464002139897</v>
      </c>
      <c r="AN293" s="17">
        <v>0.40060641029661798</v>
      </c>
      <c r="AO293" s="17"/>
      <c r="AP293" s="17">
        <v>0.50553121712527704</v>
      </c>
      <c r="AQ293" s="17">
        <v>0.457281142408133</v>
      </c>
      <c r="AR293" s="17">
        <v>0.290038959800962</v>
      </c>
      <c r="AS293" s="17"/>
      <c r="AT293" s="17">
        <v>0.57986485236072705</v>
      </c>
      <c r="AU293" s="17">
        <v>0.46218436588193701</v>
      </c>
      <c r="AV293" s="17">
        <v>0.45968336222313899</v>
      </c>
      <c r="AW293" s="17">
        <v>0.23780451416423801</v>
      </c>
      <c r="AX293" s="17">
        <v>0.49260137837048201</v>
      </c>
      <c r="AY293" s="17"/>
      <c r="AZ293" s="17">
        <v>0.37957755248407499</v>
      </c>
      <c r="BA293" s="17">
        <v>0.48515236014499602</v>
      </c>
      <c r="BB293" s="17">
        <v>0.36431279507873798</v>
      </c>
      <c r="BC293" s="17">
        <v>0.55342382846675497</v>
      </c>
      <c r="BD293" s="17">
        <v>0.52456427013642004</v>
      </c>
      <c r="BE293" s="17">
        <v>0.51043713340243801</v>
      </c>
      <c r="BF293" s="17"/>
      <c r="BG293" s="17">
        <v>0.49158396311867097</v>
      </c>
      <c r="BH293" s="17">
        <v>0.50566331571478096</v>
      </c>
      <c r="BI293" s="17" t="s">
        <v>95</v>
      </c>
      <c r="BJ293" s="17">
        <v>0.40485963868528901</v>
      </c>
      <c r="BK293" s="17">
        <v>0.47320333286912197</v>
      </c>
      <c r="BL293" s="17">
        <v>0.44737918895992801</v>
      </c>
      <c r="BM293" s="17">
        <v>0.440539110448881</v>
      </c>
    </row>
    <row r="294" spans="2:65" x14ac:dyDescent="0.35">
      <c r="B294" t="s">
        <v>204</v>
      </c>
      <c r="C294" s="17">
        <v>0.44092983373063799</v>
      </c>
      <c r="D294" s="17">
        <v>0.43528763529907</v>
      </c>
      <c r="E294" s="17">
        <v>0.45153573649302198</v>
      </c>
      <c r="F294" s="17"/>
      <c r="G294" s="17">
        <v>0.40933022430377602</v>
      </c>
      <c r="H294" s="17">
        <v>0.47296078687929699</v>
      </c>
      <c r="I294" s="17">
        <v>0.41302560698041002</v>
      </c>
      <c r="J294" s="17">
        <v>0.40043008497550198</v>
      </c>
      <c r="K294" s="17">
        <v>0.41339726458208897</v>
      </c>
      <c r="L294" s="17">
        <v>0.48646377123435802</v>
      </c>
      <c r="M294" s="17"/>
      <c r="N294" s="17">
        <v>0.56430303695680095</v>
      </c>
      <c r="O294" s="17">
        <v>0.45560843506438597</v>
      </c>
      <c r="P294" s="17">
        <v>0.377334247554169</v>
      </c>
      <c r="Q294" s="17">
        <v>0.340122331413519</v>
      </c>
      <c r="R294" s="17"/>
      <c r="S294" s="17">
        <v>0.39889292188370701</v>
      </c>
      <c r="T294" s="17">
        <v>0.30175819919504998</v>
      </c>
      <c r="U294" s="17">
        <v>0.51268964529526895</v>
      </c>
      <c r="V294" s="17">
        <v>0.51653932460756302</v>
      </c>
      <c r="W294" s="17">
        <v>0.49524700502336999</v>
      </c>
      <c r="X294" s="17">
        <v>0.51915366102145699</v>
      </c>
      <c r="Y294" s="17">
        <v>0.53934735154477798</v>
      </c>
      <c r="Z294" s="17">
        <v>0.30927411872267202</v>
      </c>
      <c r="AA294" s="17">
        <v>0.31532257337102898</v>
      </c>
      <c r="AB294" s="17">
        <v>0.45183934292918898</v>
      </c>
      <c r="AC294" s="17">
        <v>0.43473495229824799</v>
      </c>
      <c r="AD294" s="17">
        <v>0.55403599288929894</v>
      </c>
      <c r="AE294" s="17"/>
      <c r="AF294" s="17">
        <v>0.39962994341076902</v>
      </c>
      <c r="AG294" s="17">
        <v>0.52821764892880896</v>
      </c>
      <c r="AH294" s="17">
        <v>0.45025522685236602</v>
      </c>
      <c r="AI294" s="17"/>
      <c r="AJ294" s="17">
        <v>0.45401647322671801</v>
      </c>
      <c r="AK294" s="17">
        <v>0.379558816419451</v>
      </c>
      <c r="AL294" s="17">
        <v>0.51775734672420604</v>
      </c>
      <c r="AM294" s="17">
        <v>0.37757668885987</v>
      </c>
      <c r="AN294" s="17">
        <v>0.41759265902084403</v>
      </c>
      <c r="AO294" s="17"/>
      <c r="AP294" s="17">
        <v>0.46465140366027902</v>
      </c>
      <c r="AQ294" s="17">
        <v>0.47441759588225202</v>
      </c>
      <c r="AR294" s="17">
        <v>0.77634419582009695</v>
      </c>
      <c r="AS294" s="17"/>
      <c r="AT294" s="17">
        <v>0.36296189860506001</v>
      </c>
      <c r="AU294" s="17">
        <v>0.45478202262734602</v>
      </c>
      <c r="AV294" s="17">
        <v>0.47707855989229198</v>
      </c>
      <c r="AW294" s="17">
        <v>0.54327645590100104</v>
      </c>
      <c r="AX294" s="17">
        <v>0.72507623509853703</v>
      </c>
      <c r="AY294" s="17"/>
      <c r="AZ294" s="17">
        <v>0.39439983236082399</v>
      </c>
      <c r="BA294" s="17">
        <v>0.40041505416499401</v>
      </c>
      <c r="BB294" s="17">
        <v>0.32474675191427199</v>
      </c>
      <c r="BC294" s="17">
        <v>0.52480626136153397</v>
      </c>
      <c r="BD294" s="17">
        <v>0.45576646757404099</v>
      </c>
      <c r="BE294" s="17">
        <v>0.54523982708263197</v>
      </c>
      <c r="BF294" s="17"/>
      <c r="BG294" s="17">
        <v>0.48469583352085199</v>
      </c>
      <c r="BH294" s="17">
        <v>0.44001034538039402</v>
      </c>
      <c r="BI294" s="17" t="s">
        <v>95</v>
      </c>
      <c r="BJ294" s="17">
        <v>0.31810215368132899</v>
      </c>
      <c r="BK294" s="17">
        <v>0.33803974765212602</v>
      </c>
      <c r="BL294" s="17">
        <v>0.40683282792402697</v>
      </c>
      <c r="BM294" s="17">
        <v>0.54362414781212298</v>
      </c>
    </row>
    <row r="295" spans="2:65" x14ac:dyDescent="0.35">
      <c r="B295" t="s">
        <v>199</v>
      </c>
      <c r="C295" s="17">
        <v>0.43246732330790999</v>
      </c>
      <c r="D295" s="17">
        <v>0.460006254939958</v>
      </c>
      <c r="E295" s="17">
        <v>0.39202582489556898</v>
      </c>
      <c r="F295" s="17"/>
      <c r="G295" s="17">
        <v>0.22850178750608899</v>
      </c>
      <c r="H295" s="17">
        <v>0.29809321006360801</v>
      </c>
      <c r="I295" s="17">
        <v>0.39366331667695997</v>
      </c>
      <c r="J295" s="17">
        <v>0.424377172617452</v>
      </c>
      <c r="K295" s="17">
        <v>0.53747632383684596</v>
      </c>
      <c r="L295" s="17">
        <v>0.54075293462053198</v>
      </c>
      <c r="M295" s="17"/>
      <c r="N295" s="17">
        <v>0.48213991774958398</v>
      </c>
      <c r="O295" s="17">
        <v>0.41437545345823201</v>
      </c>
      <c r="P295" s="17">
        <v>0.42309828627407198</v>
      </c>
      <c r="Q295" s="17">
        <v>0.41007564461683499</v>
      </c>
      <c r="R295" s="17"/>
      <c r="S295" s="17">
        <v>0.36926018208428402</v>
      </c>
      <c r="T295" s="17">
        <v>0.38864452326837801</v>
      </c>
      <c r="U295" s="17">
        <v>0.30606160396544402</v>
      </c>
      <c r="V295" s="17">
        <v>0.517217783800066</v>
      </c>
      <c r="W295" s="17">
        <v>0.43094198370012199</v>
      </c>
      <c r="X295" s="17">
        <v>0.60698106964599696</v>
      </c>
      <c r="Y295" s="17">
        <v>0.56456960890813601</v>
      </c>
      <c r="Z295" s="17">
        <v>0.57848546509444099</v>
      </c>
      <c r="AA295" s="17">
        <v>0.38137320052781398</v>
      </c>
      <c r="AB295" s="17">
        <v>0.403286941814541</v>
      </c>
      <c r="AC295" s="17">
        <v>0.40686915338768398</v>
      </c>
      <c r="AD295" s="17">
        <v>0.160262990504873</v>
      </c>
      <c r="AE295" s="17"/>
      <c r="AF295" s="17">
        <v>0.50242449785100496</v>
      </c>
      <c r="AG295" s="17">
        <v>0.29691152799796999</v>
      </c>
      <c r="AH295" s="17">
        <v>0.45271030147975599</v>
      </c>
      <c r="AI295" s="17"/>
      <c r="AJ295" s="17">
        <v>0.49998957672014399</v>
      </c>
      <c r="AK295" s="17">
        <v>0.22034679764569601</v>
      </c>
      <c r="AL295" s="17">
        <v>0.411047221300128</v>
      </c>
      <c r="AM295" s="17">
        <v>0.67182949456297603</v>
      </c>
      <c r="AN295" s="17">
        <v>0.48590341188998698</v>
      </c>
      <c r="AO295" s="17"/>
      <c r="AP295" s="17">
        <v>0.47425385212728799</v>
      </c>
      <c r="AQ295" s="17">
        <v>0.17211983208319401</v>
      </c>
      <c r="AR295" s="17">
        <v>0.60513680666895098</v>
      </c>
      <c r="AS295" s="17"/>
      <c r="AT295" s="17">
        <v>0.430827007836739</v>
      </c>
      <c r="AU295" s="17">
        <v>0.47186682145150599</v>
      </c>
      <c r="AV295" s="17">
        <v>0.38488371265164001</v>
      </c>
      <c r="AW295" s="17">
        <v>0.45701813709654299</v>
      </c>
      <c r="AX295" s="17">
        <v>0.78232238653098196</v>
      </c>
      <c r="AY295" s="17"/>
      <c r="AZ295" s="17">
        <v>0.40358243034583502</v>
      </c>
      <c r="BA295" s="17">
        <v>0.47103762454638298</v>
      </c>
      <c r="BB295" s="17">
        <v>0.34722719122824902</v>
      </c>
      <c r="BC295" s="17">
        <v>0.41783153983496302</v>
      </c>
      <c r="BD295" s="17">
        <v>0.49579703396001701</v>
      </c>
      <c r="BE295" s="17">
        <v>0.39843173007396698</v>
      </c>
      <c r="BF295" s="17"/>
      <c r="BG295" s="17">
        <v>0.50832293715118604</v>
      </c>
      <c r="BH295" s="17">
        <v>0.39457300984981197</v>
      </c>
      <c r="BI295" s="17" t="s">
        <v>95</v>
      </c>
      <c r="BJ295" s="17">
        <v>0.37394320159356598</v>
      </c>
      <c r="BK295" s="17">
        <v>0.26157604643320498</v>
      </c>
      <c r="BL295" s="17">
        <v>0.37080837741736999</v>
      </c>
      <c r="BM295" s="17">
        <v>0.48252140720115499</v>
      </c>
    </row>
    <row r="296" spans="2:65" x14ac:dyDescent="0.35">
      <c r="B296" t="s">
        <v>201</v>
      </c>
      <c r="C296" s="17">
        <v>0.23445876589977299</v>
      </c>
      <c r="D296" s="17">
        <v>0.26036706544489202</v>
      </c>
      <c r="E296" s="17">
        <v>0.19475660281673901</v>
      </c>
      <c r="F296" s="17"/>
      <c r="G296" s="17">
        <v>0.32540614445288402</v>
      </c>
      <c r="H296" s="17">
        <v>0.31377076330563197</v>
      </c>
      <c r="I296" s="17">
        <v>0.197672814931176</v>
      </c>
      <c r="J296" s="17">
        <v>0.19097768829735501</v>
      </c>
      <c r="K296" s="17">
        <v>0.255670201990921</v>
      </c>
      <c r="L296" s="17">
        <v>0.18277651994618799</v>
      </c>
      <c r="M296" s="17"/>
      <c r="N296" s="17">
        <v>0.189421540044279</v>
      </c>
      <c r="O296" s="17">
        <v>0.26487224844249702</v>
      </c>
      <c r="P296" s="17">
        <v>0.26709611017719698</v>
      </c>
      <c r="Q296" s="17">
        <v>0.20682111792187699</v>
      </c>
      <c r="R296" s="17"/>
      <c r="S296" s="17">
        <v>0.21003155696429299</v>
      </c>
      <c r="T296" s="17">
        <v>0.27946717124674197</v>
      </c>
      <c r="U296" s="17">
        <v>0.21835649426659101</v>
      </c>
      <c r="V296" s="17">
        <v>0.21661738840866601</v>
      </c>
      <c r="W296" s="17">
        <v>0.23827164002939599</v>
      </c>
      <c r="X296" s="17">
        <v>8.9333518765329203E-2</v>
      </c>
      <c r="Y296" s="17">
        <v>0.20003170524479999</v>
      </c>
      <c r="Z296" s="17">
        <v>0.54021933139744904</v>
      </c>
      <c r="AA296" s="17">
        <v>0.30145416465677799</v>
      </c>
      <c r="AB296" s="17">
        <v>0.21682913356894801</v>
      </c>
      <c r="AC296" s="17">
        <v>0.29370925332986603</v>
      </c>
      <c r="AD296" s="17">
        <v>0</v>
      </c>
      <c r="AE296" s="17"/>
      <c r="AF296" s="17">
        <v>0.23541438751743601</v>
      </c>
      <c r="AG296" s="17">
        <v>0.18241622715000999</v>
      </c>
      <c r="AH296" s="17">
        <v>0.22444812744786399</v>
      </c>
      <c r="AI296" s="17"/>
      <c r="AJ296" s="17">
        <v>0.22924205997726499</v>
      </c>
      <c r="AK296" s="17">
        <v>0.29967441987210303</v>
      </c>
      <c r="AL296" s="17">
        <v>5.1726597939131203E-2</v>
      </c>
      <c r="AM296" s="17">
        <v>0.20878569516891299</v>
      </c>
      <c r="AN296" s="17">
        <v>0.20875725686736801</v>
      </c>
      <c r="AO296" s="17"/>
      <c r="AP296" s="17">
        <v>0.17588012577607401</v>
      </c>
      <c r="AQ296" s="17">
        <v>0.250757470654773</v>
      </c>
      <c r="AR296" s="17">
        <v>0.15773112941669201</v>
      </c>
      <c r="AS296" s="17"/>
      <c r="AT296" s="17">
        <v>0.23632788853248801</v>
      </c>
      <c r="AU296" s="17">
        <v>0.25394567052329198</v>
      </c>
      <c r="AV296" s="17">
        <v>0.23334643075915901</v>
      </c>
      <c r="AW296" s="17">
        <v>0.30751304156589898</v>
      </c>
      <c r="AX296" s="17">
        <v>0</v>
      </c>
      <c r="AY296" s="17"/>
      <c r="AZ296" s="17">
        <v>0.338780252055636</v>
      </c>
      <c r="BA296" s="17">
        <v>0.255379596968209</v>
      </c>
      <c r="BB296" s="17">
        <v>0.25904824978186197</v>
      </c>
      <c r="BC296" s="17">
        <v>0.192875569097328</v>
      </c>
      <c r="BD296" s="17">
        <v>0.150188946324708</v>
      </c>
      <c r="BE296" s="17">
        <v>0.19960130162775999</v>
      </c>
      <c r="BF296" s="17"/>
      <c r="BG296" s="17">
        <v>0.22606310292658399</v>
      </c>
      <c r="BH296" s="17">
        <v>0.19645022881549101</v>
      </c>
      <c r="BI296" s="17" t="s">
        <v>95</v>
      </c>
      <c r="BJ296" s="17">
        <v>0.29216577657602</v>
      </c>
      <c r="BK296" s="17">
        <v>0.35595495040061298</v>
      </c>
      <c r="BL296" s="17">
        <v>0.237359989749274</v>
      </c>
      <c r="BM296" s="17">
        <v>8.2219384641161505E-2</v>
      </c>
    </row>
    <row r="297" spans="2:65" x14ac:dyDescent="0.35">
      <c r="B297" t="s">
        <v>203</v>
      </c>
      <c r="C297" s="17">
        <v>0.207513766925424</v>
      </c>
      <c r="D297" s="17">
        <v>0.229466745095458</v>
      </c>
      <c r="E297" s="17">
        <v>0.179991706405881</v>
      </c>
      <c r="F297" s="17"/>
      <c r="G297" s="17">
        <v>8.3308091180404303E-2</v>
      </c>
      <c r="H297" s="17">
        <v>0.162616594564819</v>
      </c>
      <c r="I297" s="17">
        <v>0.19235704309080501</v>
      </c>
      <c r="J297" s="17">
        <v>0.29725873427412403</v>
      </c>
      <c r="K297" s="17">
        <v>0.22602079108863601</v>
      </c>
      <c r="L297" s="17">
        <v>0.22667984238644301</v>
      </c>
      <c r="M297" s="17"/>
      <c r="N297" s="17">
        <v>0.159154021567326</v>
      </c>
      <c r="O297" s="17">
        <v>0.22235450307040699</v>
      </c>
      <c r="P297" s="17">
        <v>0.23433507418876401</v>
      </c>
      <c r="Q297" s="17">
        <v>0.21385037599114401</v>
      </c>
      <c r="R297" s="17"/>
      <c r="S297" s="17">
        <v>0.18776426693370099</v>
      </c>
      <c r="T297" s="17">
        <v>0.21560099314802</v>
      </c>
      <c r="U297" s="17">
        <v>0.131436706606232</v>
      </c>
      <c r="V297" s="17">
        <v>0.30237845178244899</v>
      </c>
      <c r="W297" s="17">
        <v>0.18688756356935299</v>
      </c>
      <c r="X297" s="17">
        <v>0.23820528394724699</v>
      </c>
      <c r="Y297" s="17">
        <v>0.26389351280421502</v>
      </c>
      <c r="Z297" s="17">
        <v>0.35849486067625702</v>
      </c>
      <c r="AA297" s="17">
        <v>5.0612211548751999E-2</v>
      </c>
      <c r="AB297" s="17">
        <v>0.16016348088246499</v>
      </c>
      <c r="AC297" s="17">
        <v>0.15783417389839199</v>
      </c>
      <c r="AD297" s="17">
        <v>0.31937740911353701</v>
      </c>
      <c r="AE297" s="17"/>
      <c r="AF297" s="17">
        <v>0.23460797267128899</v>
      </c>
      <c r="AG297" s="17">
        <v>0.210441232641086</v>
      </c>
      <c r="AH297" s="17">
        <v>0.162130324755976</v>
      </c>
      <c r="AI297" s="17"/>
      <c r="AJ297" s="17">
        <v>0.20283722287827999</v>
      </c>
      <c r="AK297" s="17">
        <v>0.24266475941993701</v>
      </c>
      <c r="AL297" s="17">
        <v>0.300328773079167</v>
      </c>
      <c r="AM297" s="17">
        <v>0.100712284186823</v>
      </c>
      <c r="AN297" s="17">
        <v>0.14468473950684901</v>
      </c>
      <c r="AO297" s="17"/>
      <c r="AP297" s="17">
        <v>0.19427253714319301</v>
      </c>
      <c r="AQ297" s="17">
        <v>0.22004213843920301</v>
      </c>
      <c r="AR297" s="17">
        <v>6.7963472949940901E-2</v>
      </c>
      <c r="AS297" s="17"/>
      <c r="AT297" s="17">
        <v>0.21282362184915299</v>
      </c>
      <c r="AU297" s="17">
        <v>0.17597538280365499</v>
      </c>
      <c r="AV297" s="17">
        <v>0.203693259910078</v>
      </c>
      <c r="AW297" s="17">
        <v>0.25504517228176199</v>
      </c>
      <c r="AX297" s="17">
        <v>0.47610744020846602</v>
      </c>
      <c r="AY297" s="17"/>
      <c r="AZ297" s="17">
        <v>0.19985723618523801</v>
      </c>
      <c r="BA297" s="17">
        <v>0.17832708923219001</v>
      </c>
      <c r="BB297" s="17">
        <v>0.12555847454785801</v>
      </c>
      <c r="BC297" s="17">
        <v>0.219374659766365</v>
      </c>
      <c r="BD297" s="17">
        <v>0.28552618581443501</v>
      </c>
      <c r="BE297" s="17">
        <v>0.21445255097090399</v>
      </c>
      <c r="BF297" s="17"/>
      <c r="BG297" s="17">
        <v>0.222175160061375</v>
      </c>
      <c r="BH297" s="17">
        <v>0.29409276629353198</v>
      </c>
      <c r="BI297" s="17" t="s">
        <v>95</v>
      </c>
      <c r="BJ297" s="17">
        <v>0.11889398872015999</v>
      </c>
      <c r="BK297" s="17">
        <v>0.17996197942692599</v>
      </c>
      <c r="BL297" s="17">
        <v>0.14625351585424801</v>
      </c>
      <c r="BM297" s="17">
        <v>0.14845208625171999</v>
      </c>
    </row>
    <row r="298" spans="2:65" x14ac:dyDescent="0.35">
      <c r="B298" t="s">
        <v>206</v>
      </c>
      <c r="C298" s="17">
        <v>8.6226880778470405E-2</v>
      </c>
      <c r="D298" s="17">
        <v>7.97272378336778E-2</v>
      </c>
      <c r="E298" s="17">
        <v>9.5430698256911597E-2</v>
      </c>
      <c r="F298" s="17"/>
      <c r="G298" s="17">
        <v>0.239598546145595</v>
      </c>
      <c r="H298" s="17">
        <v>0.12188982555868701</v>
      </c>
      <c r="I298" s="17">
        <v>0.10880280157250399</v>
      </c>
      <c r="J298" s="17">
        <v>2.7474883057658699E-2</v>
      </c>
      <c r="K298" s="17">
        <v>3.8535660528632998E-2</v>
      </c>
      <c r="L298" s="17">
        <v>5.8316322470259502E-2</v>
      </c>
      <c r="M298" s="17"/>
      <c r="N298" s="17">
        <v>2.7095331651033099E-2</v>
      </c>
      <c r="O298" s="17">
        <v>6.5116875664541496E-2</v>
      </c>
      <c r="P298" s="17">
        <v>0.10075641986725301</v>
      </c>
      <c r="Q298" s="17">
        <v>0.17348764094564101</v>
      </c>
      <c r="R298" s="17"/>
      <c r="S298" s="17">
        <v>3.0842715142962999E-2</v>
      </c>
      <c r="T298" s="17">
        <v>0.15925863752594299</v>
      </c>
      <c r="U298" s="17">
        <v>0.18553309373840901</v>
      </c>
      <c r="V298" s="17">
        <v>0.100713305793715</v>
      </c>
      <c r="W298" s="17">
        <v>8.0671733543866406E-2</v>
      </c>
      <c r="X298" s="17">
        <v>5.8951857515578403E-2</v>
      </c>
      <c r="Y298" s="17">
        <v>8.64422339814791E-2</v>
      </c>
      <c r="Z298" s="17">
        <v>0</v>
      </c>
      <c r="AA298" s="17">
        <v>4.9877516789220103E-2</v>
      </c>
      <c r="AB298" s="17">
        <v>0.106388197573116</v>
      </c>
      <c r="AC298" s="17">
        <v>3.6994517444299303E-2</v>
      </c>
      <c r="AD298" s="17">
        <v>0</v>
      </c>
      <c r="AE298" s="17"/>
      <c r="AF298" s="17">
        <v>8.1065144046329696E-2</v>
      </c>
      <c r="AG298" s="17">
        <v>6.05485104145983E-2</v>
      </c>
      <c r="AH298" s="17">
        <v>0.13150281434115099</v>
      </c>
      <c r="AI298" s="17"/>
      <c r="AJ298" s="17">
        <v>4.5014904604958599E-2</v>
      </c>
      <c r="AK298" s="17">
        <v>0.15956719568351399</v>
      </c>
      <c r="AL298" s="17">
        <v>0</v>
      </c>
      <c r="AM298" s="17">
        <v>0.120740215986303</v>
      </c>
      <c r="AN298" s="17">
        <v>0.115450041808948</v>
      </c>
      <c r="AO298" s="17"/>
      <c r="AP298" s="17">
        <v>7.2623295010452699E-2</v>
      </c>
      <c r="AQ298" s="17">
        <v>8.4918260754756503E-2</v>
      </c>
      <c r="AR298" s="17">
        <v>9.5672378956805207E-2</v>
      </c>
      <c r="AS298" s="17"/>
      <c r="AT298" s="17">
        <v>7.61218582623642E-2</v>
      </c>
      <c r="AU298" s="17">
        <v>4.3932931566202399E-2</v>
      </c>
      <c r="AV298" s="17">
        <v>6.2501288428054899E-2</v>
      </c>
      <c r="AW298" s="17">
        <v>0.118040870021603</v>
      </c>
      <c r="AX298" s="17">
        <v>0.27492376490146297</v>
      </c>
      <c r="AY298" s="17"/>
      <c r="AZ298" s="17">
        <v>7.27361781506001E-2</v>
      </c>
      <c r="BA298" s="17">
        <v>9.7440652527784902E-2</v>
      </c>
      <c r="BB298" s="17">
        <v>0.22281391615269699</v>
      </c>
      <c r="BC298" s="17">
        <v>8.9828451713333105E-2</v>
      </c>
      <c r="BD298" s="17">
        <v>3.9843370890102897E-2</v>
      </c>
      <c r="BE298" s="17">
        <v>0</v>
      </c>
      <c r="BF298" s="17"/>
      <c r="BG298" s="17">
        <v>3.8510815019304097E-2</v>
      </c>
      <c r="BH298" s="17">
        <v>7.0559019248864402E-2</v>
      </c>
      <c r="BI298" s="17" t="s">
        <v>95</v>
      </c>
      <c r="BJ298" s="17">
        <v>6.7288845675209694E-2</v>
      </c>
      <c r="BK298" s="17">
        <v>0.193668773061241</v>
      </c>
      <c r="BL298" s="17">
        <v>0.15330323908198901</v>
      </c>
      <c r="BM298" s="17">
        <v>0.16050661924383999</v>
      </c>
    </row>
    <row r="299" spans="2:65" x14ac:dyDescent="0.35">
      <c r="B299" t="s">
        <v>205</v>
      </c>
      <c r="C299" s="17">
        <v>6.8173030743376606E-2</v>
      </c>
      <c r="D299" s="17">
        <v>7.1265103695633394E-2</v>
      </c>
      <c r="E299" s="17">
        <v>6.4574882016567803E-2</v>
      </c>
      <c r="F299" s="17"/>
      <c r="G299" s="17">
        <v>0.14709218084737599</v>
      </c>
      <c r="H299" s="17">
        <v>8.2752448282195204E-2</v>
      </c>
      <c r="I299" s="17">
        <v>0</v>
      </c>
      <c r="J299" s="17">
        <v>7.4107984821002906E-2</v>
      </c>
      <c r="K299" s="17">
        <v>2.0666193819890301E-2</v>
      </c>
      <c r="L299" s="17">
        <v>8.33919923420577E-2</v>
      </c>
      <c r="M299" s="17"/>
      <c r="N299" s="17">
        <v>8.67035529858146E-2</v>
      </c>
      <c r="O299" s="17">
        <v>5.0212836735030901E-2</v>
      </c>
      <c r="P299" s="17">
        <v>0.102667602997412</v>
      </c>
      <c r="Q299" s="17">
        <v>3.4566662357840998E-2</v>
      </c>
      <c r="R299" s="17"/>
      <c r="S299" s="17">
        <v>0.135419145366693</v>
      </c>
      <c r="T299" s="17">
        <v>9.0914463540632207E-2</v>
      </c>
      <c r="U299" s="17">
        <v>8.7950282537228294E-2</v>
      </c>
      <c r="V299" s="17">
        <v>4.37842826849935E-2</v>
      </c>
      <c r="W299" s="17">
        <v>3.4255140171283401E-2</v>
      </c>
      <c r="X299" s="17">
        <v>3.4835552950730098E-2</v>
      </c>
      <c r="Y299" s="17">
        <v>0</v>
      </c>
      <c r="Z299" s="17">
        <v>0</v>
      </c>
      <c r="AA299" s="17">
        <v>4.3371528831725403E-2</v>
      </c>
      <c r="AB299" s="17">
        <v>9.7004063053949194E-2</v>
      </c>
      <c r="AC299" s="17">
        <v>0.13187380234773799</v>
      </c>
      <c r="AD299" s="17">
        <v>0</v>
      </c>
      <c r="AE299" s="17"/>
      <c r="AF299" s="17">
        <v>6.2583947510671006E-2</v>
      </c>
      <c r="AG299" s="17">
        <v>3.6501797216116599E-2</v>
      </c>
      <c r="AH299" s="17">
        <v>0.10165076335607</v>
      </c>
      <c r="AI299" s="17"/>
      <c r="AJ299" s="17">
        <v>7.6753735894744698E-2</v>
      </c>
      <c r="AK299" s="17">
        <v>0.11214985312989501</v>
      </c>
      <c r="AL299" s="17">
        <v>6.8600128504909597E-2</v>
      </c>
      <c r="AM299" s="17">
        <v>9.7549012586595596E-2</v>
      </c>
      <c r="AN299" s="17">
        <v>0</v>
      </c>
      <c r="AO299" s="17"/>
      <c r="AP299" s="17">
        <v>6.1489808212127399E-2</v>
      </c>
      <c r="AQ299" s="17">
        <v>9.3901961532162195E-2</v>
      </c>
      <c r="AR299" s="17">
        <v>0</v>
      </c>
      <c r="AS299" s="17"/>
      <c r="AT299" s="17">
        <v>4.0245273142250397E-2</v>
      </c>
      <c r="AU299" s="17">
        <v>9.6176879774338295E-2</v>
      </c>
      <c r="AV299" s="17">
        <v>5.02761910275882E-2</v>
      </c>
      <c r="AW299" s="17">
        <v>0.10329492637675999</v>
      </c>
      <c r="AX299" s="17">
        <v>0</v>
      </c>
      <c r="AY299" s="17"/>
      <c r="AZ299" s="17">
        <v>8.0606622319276497E-2</v>
      </c>
      <c r="BA299" s="17">
        <v>7.6719764088198403E-2</v>
      </c>
      <c r="BB299" s="17">
        <v>0.14059400696303101</v>
      </c>
      <c r="BC299" s="17">
        <v>2.4361145272642101E-2</v>
      </c>
      <c r="BD299" s="17">
        <v>3.3605046773706203E-2</v>
      </c>
      <c r="BE299" s="17">
        <v>0.121574783342019</v>
      </c>
      <c r="BF299" s="17"/>
      <c r="BG299" s="17">
        <v>6.3227515773216003E-2</v>
      </c>
      <c r="BH299" s="17">
        <v>3.52057003259061E-2</v>
      </c>
      <c r="BI299" s="17" t="s">
        <v>95</v>
      </c>
      <c r="BJ299" s="17">
        <v>0.15437336160001899</v>
      </c>
      <c r="BK299" s="17">
        <v>4.7192505727252303E-2</v>
      </c>
      <c r="BL299" s="17">
        <v>0.105283548429631</v>
      </c>
      <c r="BM299" s="17">
        <v>9.7138083838305397E-2</v>
      </c>
    </row>
    <row r="300" spans="2:65" x14ac:dyDescent="0.35">
      <c r="B300" t="s">
        <v>207</v>
      </c>
      <c r="C300" s="17">
        <v>5.5699887445822598E-2</v>
      </c>
      <c r="D300" s="17">
        <v>3.55863246249154E-2</v>
      </c>
      <c r="E300" s="17">
        <v>8.2672764823380901E-2</v>
      </c>
      <c r="F300" s="17"/>
      <c r="G300" s="17">
        <v>0.20139463039230601</v>
      </c>
      <c r="H300" s="17">
        <v>3.0965043959008499E-2</v>
      </c>
      <c r="I300" s="17">
        <v>6.2797942415933894E-2</v>
      </c>
      <c r="J300" s="17">
        <v>3.60967396358821E-2</v>
      </c>
      <c r="K300" s="17">
        <v>3.3455685045386901E-2</v>
      </c>
      <c r="L300" s="17">
        <v>3.2745102861958197E-2</v>
      </c>
      <c r="M300" s="17"/>
      <c r="N300" s="17">
        <v>8.2184999199984093E-2</v>
      </c>
      <c r="O300" s="17">
        <v>4.5905157942874801E-2</v>
      </c>
      <c r="P300" s="17">
        <v>2.60216630595984E-2</v>
      </c>
      <c r="Q300" s="17">
        <v>7.1383281164892204E-2</v>
      </c>
      <c r="R300" s="17"/>
      <c r="S300" s="17">
        <v>0.150321827774373</v>
      </c>
      <c r="T300" s="17">
        <v>2.19319619863939E-2</v>
      </c>
      <c r="U300" s="17">
        <v>8.5986139364195094E-2</v>
      </c>
      <c r="V300" s="17">
        <v>0</v>
      </c>
      <c r="W300" s="17">
        <v>9.9901323033008096E-2</v>
      </c>
      <c r="X300" s="17">
        <v>0.154381762726752</v>
      </c>
      <c r="Y300" s="17">
        <v>0</v>
      </c>
      <c r="Z300" s="17">
        <v>0</v>
      </c>
      <c r="AA300" s="17">
        <v>0.12384789402787599</v>
      </c>
      <c r="AB300" s="17">
        <v>3.8381127774083999E-2</v>
      </c>
      <c r="AC300" s="17">
        <v>0</v>
      </c>
      <c r="AD300" s="17">
        <v>0</v>
      </c>
      <c r="AE300" s="17"/>
      <c r="AF300" s="17">
        <v>3.8080286622737602E-2</v>
      </c>
      <c r="AG300" s="17">
        <v>7.5210027047679595E-2</v>
      </c>
      <c r="AH300" s="17">
        <v>6.2743148000825394E-2</v>
      </c>
      <c r="AI300" s="17"/>
      <c r="AJ300" s="17">
        <v>3.3059657417143097E-2</v>
      </c>
      <c r="AK300" s="17">
        <v>0.110144306038224</v>
      </c>
      <c r="AL300" s="17">
        <v>0.115074406456186</v>
      </c>
      <c r="AM300" s="17">
        <v>0</v>
      </c>
      <c r="AN300" s="17">
        <v>6.0138485293859803E-2</v>
      </c>
      <c r="AO300" s="17"/>
      <c r="AP300" s="17">
        <v>1.3820905645695601E-2</v>
      </c>
      <c r="AQ300" s="17">
        <v>0.16334274861057099</v>
      </c>
      <c r="AR300" s="17">
        <v>8.3905491173901101E-2</v>
      </c>
      <c r="AS300" s="17"/>
      <c r="AT300" s="17">
        <v>6.2495920702948897E-2</v>
      </c>
      <c r="AU300" s="17">
        <v>3.8002207463387602E-2</v>
      </c>
      <c r="AV300" s="17">
        <v>7.1564928649166901E-2</v>
      </c>
      <c r="AW300" s="17">
        <v>0.109657085127704</v>
      </c>
      <c r="AX300" s="17">
        <v>0</v>
      </c>
      <c r="AY300" s="17"/>
      <c r="AZ300" s="17">
        <v>9.78775638582981E-2</v>
      </c>
      <c r="BA300" s="17">
        <v>1.30913658423659E-2</v>
      </c>
      <c r="BB300" s="17">
        <v>8.3009426130716199E-2</v>
      </c>
      <c r="BC300" s="17">
        <v>7.6487974018571894E-2</v>
      </c>
      <c r="BD300" s="17">
        <v>5.1363229214526997E-2</v>
      </c>
      <c r="BE300" s="17">
        <v>0</v>
      </c>
      <c r="BF300" s="17"/>
      <c r="BG300" s="17">
        <v>7.3351497733928905E-2</v>
      </c>
      <c r="BH300" s="17">
        <v>2.6597885959527501E-2</v>
      </c>
      <c r="BI300" s="17" t="s">
        <v>95</v>
      </c>
      <c r="BJ300" s="17">
        <v>8.2094158111926593E-2</v>
      </c>
      <c r="BK300" s="17">
        <v>5.1295861654881203E-2</v>
      </c>
      <c r="BL300" s="17">
        <v>3.66188567532406E-2</v>
      </c>
      <c r="BM300" s="17">
        <v>0</v>
      </c>
    </row>
    <row r="301" spans="2:65" x14ac:dyDescent="0.35">
      <c r="B301" t="s">
        <v>114</v>
      </c>
      <c r="C301" s="17">
        <v>1.5204693478345899E-2</v>
      </c>
      <c r="D301" s="17">
        <v>1.1229410673485001E-2</v>
      </c>
      <c r="E301" s="17">
        <v>2.0565652463909401E-2</v>
      </c>
      <c r="F301" s="17"/>
      <c r="G301" s="17">
        <v>2.5038912708349199E-2</v>
      </c>
      <c r="H301" s="17">
        <v>0</v>
      </c>
      <c r="I301" s="17">
        <v>0</v>
      </c>
      <c r="J301" s="17">
        <v>4.1097143248409601E-2</v>
      </c>
      <c r="K301" s="17">
        <v>0</v>
      </c>
      <c r="L301" s="17">
        <v>2.0940653268693599E-2</v>
      </c>
      <c r="M301" s="17"/>
      <c r="N301" s="17">
        <v>1.12519719918123E-2</v>
      </c>
      <c r="O301" s="17">
        <v>9.6828244169834092E-3</v>
      </c>
      <c r="P301" s="17">
        <v>0</v>
      </c>
      <c r="Q301" s="17">
        <v>4.5196655875922101E-2</v>
      </c>
      <c r="R301" s="17"/>
      <c r="S301" s="17">
        <v>0</v>
      </c>
      <c r="T301" s="17">
        <v>2.3273169313619901E-2</v>
      </c>
      <c r="U301" s="17">
        <v>0</v>
      </c>
      <c r="V301" s="17">
        <v>0</v>
      </c>
      <c r="W301" s="17">
        <v>3.5051310190778902E-2</v>
      </c>
      <c r="X301" s="17">
        <v>0</v>
      </c>
      <c r="Y301" s="17">
        <v>4.0450749659364398E-2</v>
      </c>
      <c r="Z301" s="17">
        <v>0</v>
      </c>
      <c r="AA301" s="17">
        <v>0</v>
      </c>
      <c r="AB301" s="17">
        <v>5.4757161515992199E-2</v>
      </c>
      <c r="AC301" s="17">
        <v>0</v>
      </c>
      <c r="AD301" s="17">
        <v>0</v>
      </c>
      <c r="AE301" s="17"/>
      <c r="AF301" s="17">
        <v>5.2000143863354603E-3</v>
      </c>
      <c r="AG301" s="17">
        <v>2.37739995383392E-2</v>
      </c>
      <c r="AH301" s="17">
        <v>6.3321624492322995E-2</v>
      </c>
      <c r="AI301" s="17"/>
      <c r="AJ301" s="17">
        <v>1.1594555956069201E-2</v>
      </c>
      <c r="AK301" s="17">
        <v>3.1927143608142097E-2</v>
      </c>
      <c r="AL301" s="17">
        <v>0</v>
      </c>
      <c r="AM301" s="17">
        <v>0</v>
      </c>
      <c r="AN301" s="17">
        <v>3.1824929793435298E-2</v>
      </c>
      <c r="AO301" s="17"/>
      <c r="AP301" s="17">
        <v>2.7081257392598299E-2</v>
      </c>
      <c r="AQ301" s="17">
        <v>2.4949135076870799E-2</v>
      </c>
      <c r="AR301" s="17">
        <v>0</v>
      </c>
      <c r="AS301" s="17"/>
      <c r="AT301" s="17">
        <v>2.6548121118247801E-2</v>
      </c>
      <c r="AU301" s="17">
        <v>0</v>
      </c>
      <c r="AV301" s="17">
        <v>1.04108530884601E-2</v>
      </c>
      <c r="AW301" s="17">
        <v>0</v>
      </c>
      <c r="AX301" s="17">
        <v>0</v>
      </c>
      <c r="AY301" s="17"/>
      <c r="AZ301" s="17">
        <v>3.4696325043328403E-2</v>
      </c>
      <c r="BA301" s="17">
        <v>0</v>
      </c>
      <c r="BB301" s="17">
        <v>0</v>
      </c>
      <c r="BC301" s="17">
        <v>1.23178531477638E-2</v>
      </c>
      <c r="BD301" s="17">
        <v>1.7454018881225102E-2</v>
      </c>
      <c r="BE301" s="17">
        <v>3.8061070794343198E-2</v>
      </c>
      <c r="BF301" s="17"/>
      <c r="BG301" s="17">
        <v>1.3233300558892699E-2</v>
      </c>
      <c r="BH301" s="17">
        <v>0</v>
      </c>
      <c r="BI301" s="17" t="s">
        <v>95</v>
      </c>
      <c r="BJ301" s="17">
        <v>0</v>
      </c>
      <c r="BK301" s="17">
        <v>3.7239068900719999E-2</v>
      </c>
      <c r="BL301" s="17">
        <v>3.9646593485020698E-2</v>
      </c>
      <c r="BM301" s="17">
        <v>0</v>
      </c>
    </row>
    <row r="302" spans="2:65" x14ac:dyDescent="0.35">
      <c r="B302" t="s">
        <v>93</v>
      </c>
      <c r="C302" s="17">
        <v>1.74961310997515E-2</v>
      </c>
      <c r="D302" s="17">
        <v>1.8837384842653002E-2</v>
      </c>
      <c r="E302" s="17">
        <v>1.58490561310787E-2</v>
      </c>
      <c r="F302" s="17"/>
      <c r="G302" s="17">
        <v>3.50862721943591E-2</v>
      </c>
      <c r="H302" s="17">
        <v>4.4737607092106703E-2</v>
      </c>
      <c r="I302" s="17">
        <v>0</v>
      </c>
      <c r="J302" s="17">
        <v>0</v>
      </c>
      <c r="K302" s="17">
        <v>0</v>
      </c>
      <c r="L302" s="17">
        <v>2.3466965138213301E-2</v>
      </c>
      <c r="M302" s="17"/>
      <c r="N302" s="17">
        <v>1.5767048538668699E-2</v>
      </c>
      <c r="O302" s="17">
        <v>1.0388216386722901E-2</v>
      </c>
      <c r="P302" s="17">
        <v>3.1650756246003997E-2</v>
      </c>
      <c r="Q302" s="17">
        <v>1.46013352712834E-2</v>
      </c>
      <c r="R302" s="17"/>
      <c r="S302" s="17">
        <v>7.00202752072875E-2</v>
      </c>
      <c r="T302" s="17">
        <v>5.0643995109369698E-2</v>
      </c>
      <c r="U302" s="17">
        <v>0</v>
      </c>
      <c r="V302" s="17">
        <v>2.6946098997949201E-2</v>
      </c>
      <c r="W302" s="17">
        <v>0</v>
      </c>
      <c r="X302" s="17">
        <v>0</v>
      </c>
      <c r="Y302" s="17">
        <v>0</v>
      </c>
      <c r="Z302" s="17">
        <v>0</v>
      </c>
      <c r="AA302" s="17">
        <v>0</v>
      </c>
      <c r="AB302" s="17">
        <v>0</v>
      </c>
      <c r="AC302" s="17">
        <v>0</v>
      </c>
      <c r="AD302" s="17">
        <v>0</v>
      </c>
      <c r="AE302" s="17"/>
      <c r="AF302" s="17">
        <v>1.1581381357747301E-2</v>
      </c>
      <c r="AG302" s="17">
        <v>2.95565355618829E-2</v>
      </c>
      <c r="AH302" s="17">
        <v>3.5281833754579099E-2</v>
      </c>
      <c r="AI302" s="17"/>
      <c r="AJ302" s="17">
        <v>7.3701264591443903E-3</v>
      </c>
      <c r="AK302" s="17">
        <v>5.63710649013393E-2</v>
      </c>
      <c r="AL302" s="17">
        <v>0</v>
      </c>
      <c r="AM302" s="17">
        <v>0</v>
      </c>
      <c r="AN302" s="17">
        <v>3.1728849274039302E-2</v>
      </c>
      <c r="AO302" s="17"/>
      <c r="AP302" s="17">
        <v>0</v>
      </c>
      <c r="AQ302" s="17">
        <v>4.4050583726252798E-2</v>
      </c>
      <c r="AR302" s="17">
        <v>0</v>
      </c>
      <c r="AS302" s="17"/>
      <c r="AT302" s="17">
        <v>1.2598158510884401E-2</v>
      </c>
      <c r="AU302" s="17">
        <v>3.1032323891117399E-2</v>
      </c>
      <c r="AV302" s="17">
        <v>1.1988945238953301E-2</v>
      </c>
      <c r="AW302" s="17">
        <v>0</v>
      </c>
      <c r="AX302" s="17">
        <v>0</v>
      </c>
      <c r="AY302" s="17"/>
      <c r="AZ302" s="17">
        <v>3.9072730398501503E-2</v>
      </c>
      <c r="BA302" s="17">
        <v>1.5696948495985501E-2</v>
      </c>
      <c r="BB302" s="17">
        <v>3.5224792098315999E-2</v>
      </c>
      <c r="BC302" s="17">
        <v>0</v>
      </c>
      <c r="BD302" s="17">
        <v>1.76646424325822E-2</v>
      </c>
      <c r="BE302" s="17">
        <v>0</v>
      </c>
      <c r="BF302" s="17"/>
      <c r="BG302" s="17">
        <v>1.6868194083089899E-2</v>
      </c>
      <c r="BH302" s="17">
        <v>0</v>
      </c>
      <c r="BI302" s="17" t="s">
        <v>95</v>
      </c>
      <c r="BJ302" s="17">
        <v>0</v>
      </c>
      <c r="BK302" s="17">
        <v>3.9945216723754597E-2</v>
      </c>
      <c r="BL302" s="17">
        <v>2.01979757392108E-2</v>
      </c>
      <c r="BM302" s="17">
        <v>0</v>
      </c>
    </row>
    <row r="303" spans="2:65" x14ac:dyDescent="0.35">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row>
    <row r="304" spans="2:65" x14ac:dyDescent="0.35">
      <c r="B304" s="6" t="s">
        <v>212</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row>
    <row r="305" spans="2:65" x14ac:dyDescent="0.35">
      <c r="B305" s="26" t="s">
        <v>213</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row>
    <row r="306" spans="2:65" x14ac:dyDescent="0.35">
      <c r="B306" t="s">
        <v>200</v>
      </c>
      <c r="C306" s="17">
        <v>0.48956900323547597</v>
      </c>
      <c r="D306" s="17">
        <v>0.50125032718040796</v>
      </c>
      <c r="E306" s="17">
        <v>0.46948161426943802</v>
      </c>
      <c r="F306" s="17"/>
      <c r="G306" s="17">
        <v>0.39622248136768101</v>
      </c>
      <c r="H306" s="17">
        <v>0.34308575047786599</v>
      </c>
      <c r="I306" s="17">
        <v>0.37265956851874998</v>
      </c>
      <c r="J306" s="17">
        <v>0.59675532947647603</v>
      </c>
      <c r="K306" s="17">
        <v>0.53172241266164399</v>
      </c>
      <c r="L306" s="17">
        <v>0.59727478263189204</v>
      </c>
      <c r="M306" s="17"/>
      <c r="N306" s="17">
        <v>0.53933394371870502</v>
      </c>
      <c r="O306" s="17">
        <v>0.48406870426479698</v>
      </c>
      <c r="P306" s="17">
        <v>0.53591827674641801</v>
      </c>
      <c r="Q306" s="17">
        <v>0.41124749899131302</v>
      </c>
      <c r="R306" s="17"/>
      <c r="S306" s="17">
        <v>0.34209601487339802</v>
      </c>
      <c r="T306" s="17">
        <v>0.49058166419176802</v>
      </c>
      <c r="U306" s="17">
        <v>0.48791672482835202</v>
      </c>
      <c r="V306" s="17">
        <v>0.59160527477418301</v>
      </c>
      <c r="W306" s="17">
        <v>0.56456782250054605</v>
      </c>
      <c r="X306" s="17">
        <v>0.56389412913521797</v>
      </c>
      <c r="Y306" s="17">
        <v>0.345555790777893</v>
      </c>
      <c r="Z306" s="17">
        <v>0.78839729050955598</v>
      </c>
      <c r="AA306" s="17">
        <v>0.442343578494862</v>
      </c>
      <c r="AB306" s="17">
        <v>0.26577472196385699</v>
      </c>
      <c r="AC306" s="17">
        <v>0.64445794193997497</v>
      </c>
      <c r="AD306" s="17">
        <v>1</v>
      </c>
      <c r="AE306" s="17"/>
      <c r="AF306" s="17">
        <v>0.55172545943061901</v>
      </c>
      <c r="AG306" s="17">
        <v>0.53622871115314596</v>
      </c>
      <c r="AH306" s="17">
        <v>0.24158244812014401</v>
      </c>
      <c r="AI306" s="17"/>
      <c r="AJ306" s="17">
        <v>0.59705556920721203</v>
      </c>
      <c r="AK306" s="17">
        <v>0.17211134374994799</v>
      </c>
      <c r="AL306" s="17">
        <v>0.54313255645056702</v>
      </c>
      <c r="AM306" s="17">
        <v>0.49199158821530897</v>
      </c>
      <c r="AN306" s="17">
        <v>0.29488470730005101</v>
      </c>
      <c r="AO306" s="17"/>
      <c r="AP306" s="17">
        <v>0.64318132938478401</v>
      </c>
      <c r="AQ306" s="17">
        <v>0.24454606087723599</v>
      </c>
      <c r="AR306" s="17">
        <v>0.55995784881339405</v>
      </c>
      <c r="AS306" s="17"/>
      <c r="AT306" s="17">
        <v>0.50879387686476696</v>
      </c>
      <c r="AU306" s="17">
        <v>0.60313289986743401</v>
      </c>
      <c r="AV306" s="17">
        <v>0.47164706481104701</v>
      </c>
      <c r="AW306" s="17">
        <v>0.35948488614006502</v>
      </c>
      <c r="AX306" s="17">
        <v>1</v>
      </c>
      <c r="AY306" s="17"/>
      <c r="AZ306" s="17">
        <v>0.35622500514084499</v>
      </c>
      <c r="BA306" s="17">
        <v>0.463166957736178</v>
      </c>
      <c r="BB306" s="17">
        <v>0.35902757753820302</v>
      </c>
      <c r="BC306" s="17">
        <v>0.63486641692386903</v>
      </c>
      <c r="BD306" s="17">
        <v>0.58492005637494704</v>
      </c>
      <c r="BE306" s="17">
        <v>0.58322744328412102</v>
      </c>
      <c r="BF306" s="17"/>
      <c r="BG306" s="17">
        <v>0.56138612579902303</v>
      </c>
      <c r="BH306" s="17">
        <v>0.53953599625317905</v>
      </c>
      <c r="BI306" s="17" t="s">
        <v>95</v>
      </c>
      <c r="BJ306" s="17">
        <v>0.22891639704480601</v>
      </c>
      <c r="BK306" s="17">
        <v>0.37917286693421198</v>
      </c>
      <c r="BL306" s="17">
        <v>0.42874442116683498</v>
      </c>
      <c r="BM306" s="17">
        <v>0.51311748790031597</v>
      </c>
    </row>
    <row r="307" spans="2:65" x14ac:dyDescent="0.35">
      <c r="B307" t="s">
        <v>199</v>
      </c>
      <c r="C307" s="17">
        <v>0.41988640856077197</v>
      </c>
      <c r="D307" s="17">
        <v>0.46395430866327902</v>
      </c>
      <c r="E307" s="17">
        <v>0.358794838937389</v>
      </c>
      <c r="F307" s="17"/>
      <c r="G307" s="17">
        <v>0.30373233761026402</v>
      </c>
      <c r="H307" s="17">
        <v>0.33825433626110502</v>
      </c>
      <c r="I307" s="17">
        <v>0.28371566161290102</v>
      </c>
      <c r="J307" s="17">
        <v>0.41731207252785602</v>
      </c>
      <c r="K307" s="17">
        <v>0.57530322729153704</v>
      </c>
      <c r="L307" s="17">
        <v>0.52339607424610302</v>
      </c>
      <c r="M307" s="17"/>
      <c r="N307" s="17">
        <v>0.51928430155668104</v>
      </c>
      <c r="O307" s="17">
        <v>0.43954894751401502</v>
      </c>
      <c r="P307" s="17">
        <v>0.45565711975309497</v>
      </c>
      <c r="Q307" s="17">
        <v>0.26517066825008201</v>
      </c>
      <c r="R307" s="17"/>
      <c r="S307" s="17">
        <v>0.13978734377937499</v>
      </c>
      <c r="T307" s="17">
        <v>0.49653446319685801</v>
      </c>
      <c r="U307" s="17">
        <v>0.25000007973883598</v>
      </c>
      <c r="V307" s="17">
        <v>0.69526319956683602</v>
      </c>
      <c r="W307" s="17">
        <v>0.50095378973062699</v>
      </c>
      <c r="X307" s="17">
        <v>0.72173189906912005</v>
      </c>
      <c r="Y307" s="17">
        <v>0.34714237251267599</v>
      </c>
      <c r="Z307" s="17">
        <v>1</v>
      </c>
      <c r="AA307" s="17">
        <v>0.10887695912447599</v>
      </c>
      <c r="AB307" s="17">
        <v>0.42784124134256302</v>
      </c>
      <c r="AC307" s="17">
        <v>0.32907230718463398</v>
      </c>
      <c r="AD307" s="17">
        <v>0</v>
      </c>
      <c r="AE307" s="17"/>
      <c r="AF307" s="17">
        <v>0.48369312715579799</v>
      </c>
      <c r="AG307" s="17">
        <v>0.369906493051119</v>
      </c>
      <c r="AH307" s="17">
        <v>0.22820229103804199</v>
      </c>
      <c r="AI307" s="17"/>
      <c r="AJ307" s="17">
        <v>0.54034094237045605</v>
      </c>
      <c r="AK307" s="17">
        <v>0.27901390422494898</v>
      </c>
      <c r="AL307" s="17">
        <v>0.16894696078025301</v>
      </c>
      <c r="AM307" s="17">
        <v>0.532477972260049</v>
      </c>
      <c r="AN307" s="17">
        <v>0.32148953191985202</v>
      </c>
      <c r="AO307" s="17"/>
      <c r="AP307" s="17">
        <v>0.45913559513584401</v>
      </c>
      <c r="AQ307" s="17">
        <v>0.28687864868906598</v>
      </c>
      <c r="AR307" s="17">
        <v>0.27137730832291501</v>
      </c>
      <c r="AS307" s="17"/>
      <c r="AT307" s="17">
        <v>0.396917480875142</v>
      </c>
      <c r="AU307" s="17">
        <v>0.52445816168184101</v>
      </c>
      <c r="AV307" s="17">
        <v>0.35518672921126698</v>
      </c>
      <c r="AW307" s="17">
        <v>0.28433773942007601</v>
      </c>
      <c r="AX307" s="17">
        <v>0.53352772126874903</v>
      </c>
      <c r="AY307" s="17"/>
      <c r="AZ307" s="17">
        <v>0.27376698023844898</v>
      </c>
      <c r="BA307" s="17">
        <v>0.475153348398201</v>
      </c>
      <c r="BB307" s="17">
        <v>0.32821793746716699</v>
      </c>
      <c r="BC307" s="17">
        <v>0.50437489118612799</v>
      </c>
      <c r="BD307" s="17">
        <v>0.58124217017734603</v>
      </c>
      <c r="BE307" s="17">
        <v>0.351643725412909</v>
      </c>
      <c r="BF307" s="17"/>
      <c r="BG307" s="17">
        <v>0.49030296330024098</v>
      </c>
      <c r="BH307" s="17">
        <v>0.44294002596479998</v>
      </c>
      <c r="BI307" s="17" t="s">
        <v>95</v>
      </c>
      <c r="BJ307" s="17">
        <v>0.51331365788136796</v>
      </c>
      <c r="BK307" s="17">
        <v>0.26449857633929702</v>
      </c>
      <c r="BL307" s="17">
        <v>0.30620788487665002</v>
      </c>
      <c r="BM307" s="17">
        <v>0.39324065031338401</v>
      </c>
    </row>
    <row r="308" spans="2:65" x14ac:dyDescent="0.35">
      <c r="B308" t="s">
        <v>202</v>
      </c>
      <c r="C308" s="17">
        <v>0.41322061784242903</v>
      </c>
      <c r="D308" s="17">
        <v>0.45036847619413201</v>
      </c>
      <c r="E308" s="17">
        <v>0.36065510668290301</v>
      </c>
      <c r="F308" s="17"/>
      <c r="G308" s="17">
        <v>0.34426984773135</v>
      </c>
      <c r="H308" s="17">
        <v>0.491006025683279</v>
      </c>
      <c r="I308" s="17">
        <v>0.33659946678969599</v>
      </c>
      <c r="J308" s="17">
        <v>0.425124784936111</v>
      </c>
      <c r="K308" s="17">
        <v>0.39502976861144001</v>
      </c>
      <c r="L308" s="17">
        <v>0.46705467000247602</v>
      </c>
      <c r="M308" s="17"/>
      <c r="N308" s="17">
        <v>0.46775433919229797</v>
      </c>
      <c r="O308" s="17">
        <v>0.39305980810145602</v>
      </c>
      <c r="P308" s="17">
        <v>0.396377113735844</v>
      </c>
      <c r="Q308" s="17">
        <v>0.401083146080639</v>
      </c>
      <c r="R308" s="17"/>
      <c r="S308" s="17">
        <v>0.26912545746109401</v>
      </c>
      <c r="T308" s="17">
        <v>0.47798789432125999</v>
      </c>
      <c r="U308" s="17">
        <v>0.49075354604509402</v>
      </c>
      <c r="V308" s="17">
        <v>0.33322707792135298</v>
      </c>
      <c r="W308" s="17">
        <v>0.26713911705593102</v>
      </c>
      <c r="X308" s="17">
        <v>0.46034442017830901</v>
      </c>
      <c r="Y308" s="17">
        <v>0.256444237714263</v>
      </c>
      <c r="Z308" s="17">
        <v>0.24113121402704599</v>
      </c>
      <c r="AA308" s="17">
        <v>0.56368420540604303</v>
      </c>
      <c r="AB308" s="17">
        <v>0.320022931341019</v>
      </c>
      <c r="AC308" s="17">
        <v>0.62656079007770105</v>
      </c>
      <c r="AD308" s="17">
        <v>1</v>
      </c>
      <c r="AE308" s="17"/>
      <c r="AF308" s="17">
        <v>0.42505277386010198</v>
      </c>
      <c r="AG308" s="17">
        <v>0.498433352210984</v>
      </c>
      <c r="AH308" s="17">
        <v>0.35832060554308198</v>
      </c>
      <c r="AI308" s="17"/>
      <c r="AJ308" s="17">
        <v>0.431269769314305</v>
      </c>
      <c r="AK308" s="17">
        <v>0.44459092374902998</v>
      </c>
      <c r="AL308" s="17">
        <v>0.24328674729379501</v>
      </c>
      <c r="AM308" s="17">
        <v>0.227576938943509</v>
      </c>
      <c r="AN308" s="17">
        <v>0.358359852219583</v>
      </c>
      <c r="AO308" s="17"/>
      <c r="AP308" s="17">
        <v>0.49539046864411701</v>
      </c>
      <c r="AQ308" s="17">
        <v>0.33317020634526101</v>
      </c>
      <c r="AR308" s="17">
        <v>0.19669320521609501</v>
      </c>
      <c r="AS308" s="17"/>
      <c r="AT308" s="17">
        <v>0.46437637683494898</v>
      </c>
      <c r="AU308" s="17">
        <v>0.47399475633823601</v>
      </c>
      <c r="AV308" s="17">
        <v>0.37884479025121098</v>
      </c>
      <c r="AW308" s="17">
        <v>0.49887931259028101</v>
      </c>
      <c r="AX308" s="17">
        <v>0.46647227873125102</v>
      </c>
      <c r="AY308" s="17"/>
      <c r="AZ308" s="17">
        <v>0.39559564094763799</v>
      </c>
      <c r="BA308" s="17">
        <v>0.45583928143537</v>
      </c>
      <c r="BB308" s="17">
        <v>0.36529824236140102</v>
      </c>
      <c r="BC308" s="17">
        <v>0.29304875015315801</v>
      </c>
      <c r="BD308" s="17">
        <v>0.54254725349685695</v>
      </c>
      <c r="BE308" s="17">
        <v>0.488648915605296</v>
      </c>
      <c r="BF308" s="17"/>
      <c r="BG308" s="17">
        <v>0.35133127240544099</v>
      </c>
      <c r="BH308" s="17">
        <v>0.459642795884799</v>
      </c>
      <c r="BI308" s="17" t="s">
        <v>95</v>
      </c>
      <c r="BJ308" s="17">
        <v>0.24457086368875</v>
      </c>
      <c r="BK308" s="17">
        <v>0.55244545573349002</v>
      </c>
      <c r="BL308" s="17">
        <v>0.47818088885309101</v>
      </c>
      <c r="BM308" s="17">
        <v>0.38821440398840801</v>
      </c>
    </row>
    <row r="309" spans="2:65" x14ac:dyDescent="0.35">
      <c r="B309" t="s">
        <v>201</v>
      </c>
      <c r="C309" s="17">
        <v>0.36616442604865002</v>
      </c>
      <c r="D309" s="17">
        <v>0.38768968416761201</v>
      </c>
      <c r="E309" s="17">
        <v>0.343414488677387</v>
      </c>
      <c r="F309" s="17"/>
      <c r="G309" s="17">
        <v>0.36694439935633</v>
      </c>
      <c r="H309" s="17">
        <v>0.36297169936816598</v>
      </c>
      <c r="I309" s="17">
        <v>0.243074274784054</v>
      </c>
      <c r="J309" s="17">
        <v>0.39441307995802</v>
      </c>
      <c r="K309" s="17">
        <v>0.33672836147886098</v>
      </c>
      <c r="L309" s="17">
        <v>0.43929942077711198</v>
      </c>
      <c r="M309" s="17"/>
      <c r="N309" s="17">
        <v>0.327816548148542</v>
      </c>
      <c r="O309" s="17">
        <v>0.31801968366957301</v>
      </c>
      <c r="P309" s="17">
        <v>0.40965852486298499</v>
      </c>
      <c r="Q309" s="17">
        <v>0.4131988702985</v>
      </c>
      <c r="R309" s="17"/>
      <c r="S309" s="17">
        <v>0.33219259120007</v>
      </c>
      <c r="T309" s="17">
        <v>0.215921758184908</v>
      </c>
      <c r="U309" s="17">
        <v>0.39554790344803398</v>
      </c>
      <c r="V309" s="17">
        <v>0.33796226256867501</v>
      </c>
      <c r="W309" s="17">
        <v>0.58321334238977096</v>
      </c>
      <c r="X309" s="17">
        <v>0.450692543618678</v>
      </c>
      <c r="Y309" s="17">
        <v>0.39539384117556498</v>
      </c>
      <c r="Z309" s="17">
        <v>0.75886878597295404</v>
      </c>
      <c r="AA309" s="17">
        <v>0.22914425295645699</v>
      </c>
      <c r="AB309" s="17">
        <v>0.32119072255528602</v>
      </c>
      <c r="AC309" s="17">
        <v>0.380834403013181</v>
      </c>
      <c r="AD309" s="17">
        <v>0.61993602450516705</v>
      </c>
      <c r="AE309" s="17"/>
      <c r="AF309" s="17">
        <v>0.39016312655188101</v>
      </c>
      <c r="AG309" s="17">
        <v>0.296091620532972</v>
      </c>
      <c r="AH309" s="17">
        <v>0.36661769684392398</v>
      </c>
      <c r="AI309" s="17"/>
      <c r="AJ309" s="17">
        <v>0.42315127490780102</v>
      </c>
      <c r="AK309" s="17">
        <v>0.23953901113934101</v>
      </c>
      <c r="AL309" s="17">
        <v>0.27705639974895602</v>
      </c>
      <c r="AM309" s="17">
        <v>0.53923350225384503</v>
      </c>
      <c r="AN309" s="17">
        <v>0.32840902864695198</v>
      </c>
      <c r="AO309" s="17"/>
      <c r="AP309" s="17">
        <v>0.37642319474597402</v>
      </c>
      <c r="AQ309" s="17">
        <v>0.28462956829695102</v>
      </c>
      <c r="AR309" s="17">
        <v>0.22399539596147899</v>
      </c>
      <c r="AS309" s="17"/>
      <c r="AT309" s="17">
        <v>0.43628797287368798</v>
      </c>
      <c r="AU309" s="17">
        <v>0.40207823063885501</v>
      </c>
      <c r="AV309" s="17">
        <v>0.35556233657340303</v>
      </c>
      <c r="AW309" s="17">
        <v>0.21318723945774301</v>
      </c>
      <c r="AX309" s="17">
        <v>0</v>
      </c>
      <c r="AY309" s="17"/>
      <c r="AZ309" s="17">
        <v>0.33602014520741502</v>
      </c>
      <c r="BA309" s="17">
        <v>0.32167880022428802</v>
      </c>
      <c r="BB309" s="17">
        <v>0.31259967329139499</v>
      </c>
      <c r="BC309" s="17">
        <v>0.47161767977580399</v>
      </c>
      <c r="BD309" s="17">
        <v>0.424227375079336</v>
      </c>
      <c r="BE309" s="17">
        <v>0.313657105098049</v>
      </c>
      <c r="BF309" s="17"/>
      <c r="BG309" s="17">
        <v>0.39720725924511702</v>
      </c>
      <c r="BH309" s="17">
        <v>0.37507502636059697</v>
      </c>
      <c r="BI309" s="17" t="s">
        <v>95</v>
      </c>
      <c r="BJ309" s="17">
        <v>0.56027449422770503</v>
      </c>
      <c r="BK309" s="17">
        <v>0.32270812942256799</v>
      </c>
      <c r="BL309" s="17">
        <v>0.23466910631614901</v>
      </c>
      <c r="BM309" s="17">
        <v>0.36785205950951999</v>
      </c>
    </row>
    <row r="310" spans="2:65" x14ac:dyDescent="0.35">
      <c r="B310" t="s">
        <v>203</v>
      </c>
      <c r="C310" s="17">
        <v>0.27642482417837599</v>
      </c>
      <c r="D310" s="17">
        <v>0.28817186184296201</v>
      </c>
      <c r="E310" s="17">
        <v>0.26484562194657502</v>
      </c>
      <c r="F310" s="17"/>
      <c r="G310" s="17">
        <v>0.13961516836005899</v>
      </c>
      <c r="H310" s="17">
        <v>0.25328102660301</v>
      </c>
      <c r="I310" s="17">
        <v>0.16807686828746901</v>
      </c>
      <c r="J310" s="17">
        <v>0.47028670699649899</v>
      </c>
      <c r="K310" s="17">
        <v>0.36563230046512002</v>
      </c>
      <c r="L310" s="17">
        <v>0.251546781422268</v>
      </c>
      <c r="M310" s="17"/>
      <c r="N310" s="17">
        <v>0.35570542422968698</v>
      </c>
      <c r="O310" s="17">
        <v>0.20749994245109199</v>
      </c>
      <c r="P310" s="17">
        <v>0.263164618452079</v>
      </c>
      <c r="Q310" s="17">
        <v>0.288797280071383</v>
      </c>
      <c r="R310" s="17"/>
      <c r="S310" s="17">
        <v>0.23950530440277401</v>
      </c>
      <c r="T310" s="17">
        <v>0.24114872581408101</v>
      </c>
      <c r="U310" s="17">
        <v>0.12814848427297301</v>
      </c>
      <c r="V310" s="17">
        <v>0.26156904401950098</v>
      </c>
      <c r="W310" s="17">
        <v>0.21692331185844199</v>
      </c>
      <c r="X310" s="17">
        <v>0.287354413111369</v>
      </c>
      <c r="Y310" s="17">
        <v>0.37544530217605399</v>
      </c>
      <c r="Z310" s="17">
        <v>0.21160270949044399</v>
      </c>
      <c r="AA310" s="17">
        <v>0.28031189525702399</v>
      </c>
      <c r="AB310" s="17">
        <v>0.428276798054959</v>
      </c>
      <c r="AC310" s="17">
        <v>0.224248309291735</v>
      </c>
      <c r="AD310" s="17">
        <v>0.18697819666172</v>
      </c>
      <c r="AE310" s="17"/>
      <c r="AF310" s="17">
        <v>0.30968533127979903</v>
      </c>
      <c r="AG310" s="17">
        <v>0.24524758860842799</v>
      </c>
      <c r="AH310" s="17">
        <v>0.32207044759731401</v>
      </c>
      <c r="AI310" s="17"/>
      <c r="AJ310" s="17">
        <v>0.25895658505812102</v>
      </c>
      <c r="AK310" s="17">
        <v>0.231733221933411</v>
      </c>
      <c r="AL310" s="17">
        <v>0.44586686269961301</v>
      </c>
      <c r="AM310" s="17">
        <v>0.12181356843631901</v>
      </c>
      <c r="AN310" s="17">
        <v>0.350570640029013</v>
      </c>
      <c r="AO310" s="17"/>
      <c r="AP310" s="17">
        <v>0.229163104952639</v>
      </c>
      <c r="AQ310" s="17">
        <v>0.33990417525530697</v>
      </c>
      <c r="AR310" s="17">
        <v>0.49526234810631597</v>
      </c>
      <c r="AS310" s="17"/>
      <c r="AT310" s="17">
        <v>0.24209744710497899</v>
      </c>
      <c r="AU310" s="17">
        <v>0.25978451327568702</v>
      </c>
      <c r="AV310" s="17">
        <v>0.34296818261300499</v>
      </c>
      <c r="AW310" s="17">
        <v>0.27449078686938699</v>
      </c>
      <c r="AX310" s="17">
        <v>1</v>
      </c>
      <c r="AY310" s="17"/>
      <c r="AZ310" s="17">
        <v>0.27080416913854599</v>
      </c>
      <c r="BA310" s="17">
        <v>0.25845880891648398</v>
      </c>
      <c r="BB310" s="17">
        <v>0.25900099649710601</v>
      </c>
      <c r="BC310" s="17">
        <v>0.30325801980046602</v>
      </c>
      <c r="BD310" s="17">
        <v>0.23998750960308601</v>
      </c>
      <c r="BE310" s="17">
        <v>0.34120798943515901</v>
      </c>
      <c r="BF310" s="17"/>
      <c r="BG310" s="17">
        <v>0.27266543922127701</v>
      </c>
      <c r="BH310" s="17">
        <v>0.372586868067044</v>
      </c>
      <c r="BI310" s="17" t="s">
        <v>95</v>
      </c>
      <c r="BJ310" s="17">
        <v>0.30789488584666103</v>
      </c>
      <c r="BK310" s="17">
        <v>0.103297561306855</v>
      </c>
      <c r="BL310" s="17">
        <v>0.284006311610212</v>
      </c>
      <c r="BM310" s="17">
        <v>0.25929351813144003</v>
      </c>
    </row>
    <row r="311" spans="2:65" x14ac:dyDescent="0.35">
      <c r="B311" t="s">
        <v>205</v>
      </c>
      <c r="C311" s="17">
        <v>0.12864463954220801</v>
      </c>
      <c r="D311" s="17">
        <v>0.12755142145430401</v>
      </c>
      <c r="E311" s="17">
        <v>0.131407440224281</v>
      </c>
      <c r="F311" s="17"/>
      <c r="G311" s="17">
        <v>0.179347073139805</v>
      </c>
      <c r="H311" s="17">
        <v>0.14882797077850901</v>
      </c>
      <c r="I311" s="17">
        <v>0.17852636005849601</v>
      </c>
      <c r="J311" s="17">
        <v>0.107481736627398</v>
      </c>
      <c r="K311" s="17">
        <v>9.2416007643088896E-2</v>
      </c>
      <c r="L311" s="17">
        <v>9.2479139827757698E-2</v>
      </c>
      <c r="M311" s="17"/>
      <c r="N311" s="17">
        <v>7.8633256819901007E-2</v>
      </c>
      <c r="O311" s="17">
        <v>0.19328619359264601</v>
      </c>
      <c r="P311" s="17">
        <v>0.131097436350715</v>
      </c>
      <c r="Q311" s="17">
        <v>0.10753162393161</v>
      </c>
      <c r="R311" s="17"/>
      <c r="S311" s="17">
        <v>3.6800123181093901E-2</v>
      </c>
      <c r="T311" s="17">
        <v>0.10391668626639999</v>
      </c>
      <c r="U311" s="17">
        <v>0.121802974978807</v>
      </c>
      <c r="V311" s="17">
        <v>7.8199220812276204E-2</v>
      </c>
      <c r="W311" s="17">
        <v>0.13145521429888499</v>
      </c>
      <c r="X311" s="17">
        <v>0.15272618398816301</v>
      </c>
      <c r="Y311" s="17">
        <v>0.17531529114842301</v>
      </c>
      <c r="Z311" s="17">
        <v>0</v>
      </c>
      <c r="AA311" s="17">
        <v>0.170849427996383</v>
      </c>
      <c r="AB311" s="17">
        <v>0.161874609927079</v>
      </c>
      <c r="AC311" s="17">
        <v>0.286136430125907</v>
      </c>
      <c r="AD311" s="17">
        <v>0</v>
      </c>
      <c r="AE311" s="17"/>
      <c r="AF311" s="17">
        <v>0.10792974010477201</v>
      </c>
      <c r="AG311" s="17">
        <v>0.17813760622556199</v>
      </c>
      <c r="AH311" s="17">
        <v>0.12306029293890799</v>
      </c>
      <c r="AI311" s="17"/>
      <c r="AJ311" s="17">
        <v>8.9010502229255106E-2</v>
      </c>
      <c r="AK311" s="17">
        <v>0.277606235321879</v>
      </c>
      <c r="AL311" s="17">
        <v>0</v>
      </c>
      <c r="AM311" s="17">
        <v>0.48125828240215701</v>
      </c>
      <c r="AN311" s="17">
        <v>5.5226605185673398E-2</v>
      </c>
      <c r="AO311" s="17"/>
      <c r="AP311" s="17">
        <v>6.4343239132222202E-2</v>
      </c>
      <c r="AQ311" s="17">
        <v>0.13282733845477701</v>
      </c>
      <c r="AR311" s="17">
        <v>6.6071096666855303E-2</v>
      </c>
      <c r="AS311" s="17"/>
      <c r="AT311" s="17">
        <v>5.8164383227425703E-2</v>
      </c>
      <c r="AU311" s="17">
        <v>0.18150569678516801</v>
      </c>
      <c r="AV311" s="17">
        <v>7.6555736776942607E-2</v>
      </c>
      <c r="AW311" s="17">
        <v>0.237979697608763</v>
      </c>
      <c r="AX311" s="17">
        <v>0</v>
      </c>
      <c r="AY311" s="17"/>
      <c r="AZ311" s="17">
        <v>9.8715822563286301E-2</v>
      </c>
      <c r="BA311" s="17">
        <v>9.2832211878759299E-2</v>
      </c>
      <c r="BB311" s="17">
        <v>0.233339682353676</v>
      </c>
      <c r="BC311" s="17">
        <v>6.3891277276945393E-2</v>
      </c>
      <c r="BD311" s="17">
        <v>0.15910463373921799</v>
      </c>
      <c r="BE311" s="17">
        <v>0.23607617967931599</v>
      </c>
      <c r="BF311" s="17"/>
      <c r="BG311" s="17">
        <v>0.146548113081373</v>
      </c>
      <c r="BH311" s="17">
        <v>7.3492263226558094E-2</v>
      </c>
      <c r="BI311" s="17" t="s">
        <v>95</v>
      </c>
      <c r="BJ311" s="17">
        <v>0.15575766369396499</v>
      </c>
      <c r="BK311" s="17">
        <v>0.22270994525452201</v>
      </c>
      <c r="BL311" s="17">
        <v>0.124703406661179</v>
      </c>
      <c r="BM311" s="17">
        <v>0</v>
      </c>
    </row>
    <row r="312" spans="2:65" x14ac:dyDescent="0.35">
      <c r="B312" t="s">
        <v>206</v>
      </c>
      <c r="C312" s="17">
        <v>0.106854808609282</v>
      </c>
      <c r="D312" s="17">
        <v>5.69865104422436E-2</v>
      </c>
      <c r="E312" s="17">
        <v>0.169987530233324</v>
      </c>
      <c r="F312" s="17"/>
      <c r="G312" s="17">
        <v>0.121780810452323</v>
      </c>
      <c r="H312" s="17">
        <v>0.10841025133592901</v>
      </c>
      <c r="I312" s="17">
        <v>0.28129597886392099</v>
      </c>
      <c r="J312" s="17">
        <v>3.6110205112971597E-2</v>
      </c>
      <c r="K312" s="17">
        <v>6.7534649179768105E-2</v>
      </c>
      <c r="L312" s="17">
        <v>6.7954417193640995E-2</v>
      </c>
      <c r="M312" s="17"/>
      <c r="N312" s="17">
        <v>8.8101775481586694E-2</v>
      </c>
      <c r="O312" s="17">
        <v>0.100725279649021</v>
      </c>
      <c r="P312" s="17">
        <v>7.8808797595544294E-2</v>
      </c>
      <c r="Q312" s="17">
        <v>0.16170054736193201</v>
      </c>
      <c r="R312" s="17"/>
      <c r="S312" s="17">
        <v>8.3429295287213198E-2</v>
      </c>
      <c r="T312" s="17">
        <v>0.18025533626733001</v>
      </c>
      <c r="U312" s="17">
        <v>0.23555014597273499</v>
      </c>
      <c r="V312" s="17">
        <v>0.13899292146678399</v>
      </c>
      <c r="W312" s="17">
        <v>6.5765395039365404E-2</v>
      </c>
      <c r="X312" s="17">
        <v>6.2586404407706603E-2</v>
      </c>
      <c r="Y312" s="17">
        <v>0.15295261659302001</v>
      </c>
      <c r="Z312" s="17">
        <v>0</v>
      </c>
      <c r="AA312" s="17">
        <v>5.3681602571928701E-2</v>
      </c>
      <c r="AB312" s="17">
        <v>5.1178580686917503E-2</v>
      </c>
      <c r="AC312" s="17">
        <v>0.133351462195445</v>
      </c>
      <c r="AD312" s="17">
        <v>0</v>
      </c>
      <c r="AE312" s="17"/>
      <c r="AF312" s="17">
        <v>0.12343241177771</v>
      </c>
      <c r="AG312" s="17">
        <v>7.75620928822503E-2</v>
      </c>
      <c r="AH312" s="17">
        <v>4.34790601038079E-2</v>
      </c>
      <c r="AI312" s="17"/>
      <c r="AJ312" s="17">
        <v>7.9103549717248006E-2</v>
      </c>
      <c r="AK312" s="17">
        <v>0.195609864376634</v>
      </c>
      <c r="AL312" s="17">
        <v>8.2519506078784305E-2</v>
      </c>
      <c r="AM312" s="17">
        <v>0.26503697458342501</v>
      </c>
      <c r="AN312" s="17">
        <v>4.5168518072940998E-2</v>
      </c>
      <c r="AO312" s="17"/>
      <c r="AP312" s="17">
        <v>4.5067862725057202E-2</v>
      </c>
      <c r="AQ312" s="17">
        <v>0.18642740820458301</v>
      </c>
      <c r="AR312" s="17">
        <v>0.21692789946654401</v>
      </c>
      <c r="AS312" s="17"/>
      <c r="AT312" s="17">
        <v>0.124904920979185</v>
      </c>
      <c r="AU312" s="17">
        <v>4.9460817060108603E-2</v>
      </c>
      <c r="AV312" s="17">
        <v>7.4602198372431705E-2</v>
      </c>
      <c r="AW312" s="17">
        <v>0.21365676466397801</v>
      </c>
      <c r="AX312" s="17">
        <v>0</v>
      </c>
      <c r="AY312" s="17"/>
      <c r="AZ312" s="17">
        <v>9.9016024938465494E-2</v>
      </c>
      <c r="BA312" s="17">
        <v>0.13074621887490301</v>
      </c>
      <c r="BB312" s="17">
        <v>0.28748220380092199</v>
      </c>
      <c r="BC312" s="17">
        <v>7.6386586970123904E-2</v>
      </c>
      <c r="BD312" s="17">
        <v>3.9022543372414599E-2</v>
      </c>
      <c r="BE312" s="17">
        <v>0</v>
      </c>
      <c r="BF312" s="17"/>
      <c r="BG312" s="17">
        <v>9.8321208716019307E-2</v>
      </c>
      <c r="BH312" s="17">
        <v>9.0713857913759702E-2</v>
      </c>
      <c r="BI312" s="17" t="s">
        <v>95</v>
      </c>
      <c r="BJ312" s="17">
        <v>0.18683034908863899</v>
      </c>
      <c r="BK312" s="17">
        <v>0</v>
      </c>
      <c r="BL312" s="17">
        <v>0.18475011841849101</v>
      </c>
      <c r="BM312" s="17">
        <v>9.3045035573760995E-2</v>
      </c>
    </row>
    <row r="313" spans="2:65" x14ac:dyDescent="0.35">
      <c r="B313" t="s">
        <v>204</v>
      </c>
      <c r="C313" s="17">
        <v>0.10408197846674699</v>
      </c>
      <c r="D313" s="17">
        <v>8.9177032423494701E-2</v>
      </c>
      <c r="E313" s="17">
        <v>0.123739055596414</v>
      </c>
      <c r="F313" s="17"/>
      <c r="G313" s="17">
        <v>0.13005530699311699</v>
      </c>
      <c r="H313" s="17">
        <v>0.15882579515627199</v>
      </c>
      <c r="I313" s="17">
        <v>0.14659001582931899</v>
      </c>
      <c r="J313" s="17">
        <v>2.56185485213258E-2</v>
      </c>
      <c r="K313" s="17">
        <v>7.9609904612013394E-2</v>
      </c>
      <c r="L313" s="17">
        <v>0.103102848113808</v>
      </c>
      <c r="M313" s="17"/>
      <c r="N313" s="17">
        <v>3.9146787263269797E-2</v>
      </c>
      <c r="O313" s="17">
        <v>0.141541643543698</v>
      </c>
      <c r="P313" s="17">
        <v>8.4456924048806503E-2</v>
      </c>
      <c r="Q313" s="17">
        <v>0.150450949186785</v>
      </c>
      <c r="R313" s="17"/>
      <c r="S313" s="17">
        <v>0.23925372634669501</v>
      </c>
      <c r="T313" s="17">
        <v>0.15642115121241601</v>
      </c>
      <c r="U313" s="17">
        <v>0.122311333112295</v>
      </c>
      <c r="V313" s="17">
        <v>4.6419128848662901E-2</v>
      </c>
      <c r="W313" s="17">
        <v>0</v>
      </c>
      <c r="X313" s="17">
        <v>0.100424916356034</v>
      </c>
      <c r="Y313" s="17">
        <v>8.3750367539608295E-2</v>
      </c>
      <c r="Z313" s="17">
        <v>0</v>
      </c>
      <c r="AA313" s="17">
        <v>0</v>
      </c>
      <c r="AB313" s="17">
        <v>0.20799977829408101</v>
      </c>
      <c r="AC313" s="17">
        <v>6.96151013497808E-2</v>
      </c>
      <c r="AD313" s="17">
        <v>0</v>
      </c>
      <c r="AE313" s="17"/>
      <c r="AF313" s="17">
        <v>7.8099624047148097E-2</v>
      </c>
      <c r="AG313" s="17">
        <v>0.159366527695947</v>
      </c>
      <c r="AH313" s="17">
        <v>0.194084301559104</v>
      </c>
      <c r="AI313" s="17"/>
      <c r="AJ313" s="17">
        <v>0.10664410193946899</v>
      </c>
      <c r="AK313" s="17">
        <v>0.14748083630001599</v>
      </c>
      <c r="AL313" s="17">
        <v>0.171169236856894</v>
      </c>
      <c r="AM313" s="17">
        <v>0</v>
      </c>
      <c r="AN313" s="17">
        <v>9.7464556766432703E-2</v>
      </c>
      <c r="AO313" s="17"/>
      <c r="AP313" s="17">
        <v>0.16415861030249901</v>
      </c>
      <c r="AQ313" s="17">
        <v>0.111741464440915</v>
      </c>
      <c r="AR313" s="17">
        <v>0.13838742227548401</v>
      </c>
      <c r="AS313" s="17"/>
      <c r="AT313" s="17">
        <v>6.5475970980986203E-2</v>
      </c>
      <c r="AU313" s="17">
        <v>9.9828016533768105E-2</v>
      </c>
      <c r="AV313" s="17">
        <v>0.173695109105719</v>
      </c>
      <c r="AW313" s="17">
        <v>7.6229423332072999E-2</v>
      </c>
      <c r="AX313" s="17">
        <v>0</v>
      </c>
      <c r="AY313" s="17"/>
      <c r="AZ313" s="17">
        <v>9.3760580090837695E-2</v>
      </c>
      <c r="BA313" s="17">
        <v>0.230114383662571</v>
      </c>
      <c r="BB313" s="17">
        <v>8.1478873446294897E-2</v>
      </c>
      <c r="BC313" s="17">
        <v>0</v>
      </c>
      <c r="BD313" s="17">
        <v>7.3512570228717503E-2</v>
      </c>
      <c r="BE313" s="17">
        <v>0.116050239603097</v>
      </c>
      <c r="BF313" s="17"/>
      <c r="BG313" s="17">
        <v>9.6149910762319796E-2</v>
      </c>
      <c r="BH313" s="17">
        <v>0.124946918347922</v>
      </c>
      <c r="BI313" s="17" t="s">
        <v>95</v>
      </c>
      <c r="BJ313" s="17">
        <v>0.158105952127814</v>
      </c>
      <c r="BK313" s="17">
        <v>4.6468100034721599E-2</v>
      </c>
      <c r="BL313" s="17">
        <v>0.119784923737512</v>
      </c>
      <c r="BM313" s="17">
        <v>8.87115235498213E-2</v>
      </c>
    </row>
    <row r="314" spans="2:65" x14ac:dyDescent="0.35">
      <c r="B314" t="s">
        <v>207</v>
      </c>
      <c r="C314" s="17">
        <v>5.0302486235178398E-2</v>
      </c>
      <c r="D314" s="17">
        <v>4.02055506843806E-2</v>
      </c>
      <c r="E314" s="17">
        <v>6.3398048707712901E-2</v>
      </c>
      <c r="F314" s="17"/>
      <c r="G314" s="17">
        <v>0.16754631881492399</v>
      </c>
      <c r="H314" s="17">
        <v>0.104089175311065</v>
      </c>
      <c r="I314" s="17">
        <v>6.7720131687143706E-2</v>
      </c>
      <c r="J314" s="17">
        <v>0</v>
      </c>
      <c r="K314" s="17">
        <v>0</v>
      </c>
      <c r="L314" s="17">
        <v>0</v>
      </c>
      <c r="M314" s="17"/>
      <c r="N314" s="17">
        <v>3.2924724485300302E-2</v>
      </c>
      <c r="O314" s="17">
        <v>0.127060611165981</v>
      </c>
      <c r="P314" s="17">
        <v>2.70819556560098E-2</v>
      </c>
      <c r="Q314" s="17">
        <v>0</v>
      </c>
      <c r="R314" s="17"/>
      <c r="S314" s="17">
        <v>8.3429295287213198E-2</v>
      </c>
      <c r="T314" s="17">
        <v>3.2782721374378702E-2</v>
      </c>
      <c r="U314" s="17">
        <v>0.11901477424912101</v>
      </c>
      <c r="V314" s="17">
        <v>0.15096106926342401</v>
      </c>
      <c r="W314" s="17">
        <v>0</v>
      </c>
      <c r="X314" s="17">
        <v>0</v>
      </c>
      <c r="Y314" s="17">
        <v>0</v>
      </c>
      <c r="Z314" s="17">
        <v>0</v>
      </c>
      <c r="AA314" s="17">
        <v>0.16106658572626101</v>
      </c>
      <c r="AB314" s="17">
        <v>0</v>
      </c>
      <c r="AC314" s="17">
        <v>0</v>
      </c>
      <c r="AD314" s="17">
        <v>0</v>
      </c>
      <c r="AE314" s="17"/>
      <c r="AF314" s="17">
        <v>8.5984509350631906E-3</v>
      </c>
      <c r="AG314" s="17">
        <v>7.0646054942029704E-2</v>
      </c>
      <c r="AH314" s="17">
        <v>7.13717992474137E-2</v>
      </c>
      <c r="AI314" s="17"/>
      <c r="AJ314" s="17">
        <v>1.0490927574882101E-2</v>
      </c>
      <c r="AK314" s="17">
        <v>0.14612176891149101</v>
      </c>
      <c r="AL314" s="17">
        <v>0</v>
      </c>
      <c r="AM314" s="17">
        <v>0</v>
      </c>
      <c r="AN314" s="17">
        <v>8.9301071414874297E-2</v>
      </c>
      <c r="AO314" s="17"/>
      <c r="AP314" s="17">
        <v>0</v>
      </c>
      <c r="AQ314" s="17">
        <v>0.19049817132061</v>
      </c>
      <c r="AR314" s="17">
        <v>6.8135059048441193E-2</v>
      </c>
      <c r="AS314" s="17"/>
      <c r="AT314" s="17">
        <v>0</v>
      </c>
      <c r="AU314" s="17">
        <v>3.3680510764601303E-2</v>
      </c>
      <c r="AV314" s="17">
        <v>8.8757015984539098E-2</v>
      </c>
      <c r="AW314" s="17">
        <v>0.14835748946298699</v>
      </c>
      <c r="AX314" s="17">
        <v>0</v>
      </c>
      <c r="AY314" s="17"/>
      <c r="AZ314" s="17">
        <v>4.7313156431966798E-2</v>
      </c>
      <c r="BA314" s="17">
        <v>3.8912651050478898E-2</v>
      </c>
      <c r="BB314" s="17">
        <v>7.5034672490964294E-2</v>
      </c>
      <c r="BC314" s="17">
        <v>4.59475263275285E-2</v>
      </c>
      <c r="BD314" s="17">
        <v>6.1986035134474399E-2</v>
      </c>
      <c r="BE314" s="17">
        <v>4.65306068785288E-2</v>
      </c>
      <c r="BF314" s="17"/>
      <c r="BG314" s="17">
        <v>1.21767050736431E-2</v>
      </c>
      <c r="BH314" s="17">
        <v>9.2082186818250103E-2</v>
      </c>
      <c r="BI314" s="17" t="s">
        <v>95</v>
      </c>
      <c r="BJ314" s="17">
        <v>0.120600704325929</v>
      </c>
      <c r="BK314" s="17">
        <v>9.0299448636743898E-2</v>
      </c>
      <c r="BL314" s="17">
        <v>4.5916589081160399E-2</v>
      </c>
      <c r="BM314" s="17">
        <v>0</v>
      </c>
    </row>
    <row r="315" spans="2:65" x14ac:dyDescent="0.35">
      <c r="B315" t="s">
        <v>114</v>
      </c>
      <c r="C315" s="17">
        <v>3.3867473244026697E-2</v>
      </c>
      <c r="D315" s="17">
        <v>2.4453205968499401E-2</v>
      </c>
      <c r="E315" s="17">
        <v>4.5935338261984503E-2</v>
      </c>
      <c r="F315" s="17"/>
      <c r="G315" s="17">
        <v>8.2959248215548606E-2</v>
      </c>
      <c r="H315" s="17">
        <v>8.7359130734350102E-2</v>
      </c>
      <c r="I315" s="17">
        <v>0</v>
      </c>
      <c r="J315" s="17">
        <v>2.6160791559408501E-2</v>
      </c>
      <c r="K315" s="17">
        <v>0</v>
      </c>
      <c r="L315" s="17">
        <v>1.95536827801365E-2</v>
      </c>
      <c r="M315" s="17"/>
      <c r="N315" s="17">
        <v>1.6978209783381201E-2</v>
      </c>
      <c r="O315" s="17">
        <v>2.1113207209580601E-2</v>
      </c>
      <c r="P315" s="17">
        <v>0</v>
      </c>
      <c r="Q315" s="17">
        <v>9.8070504411488804E-2</v>
      </c>
      <c r="R315" s="17"/>
      <c r="S315" s="17">
        <v>4.9428538270203402E-2</v>
      </c>
      <c r="T315" s="17">
        <v>0</v>
      </c>
      <c r="U315" s="17">
        <v>0</v>
      </c>
      <c r="V315" s="17">
        <v>0</v>
      </c>
      <c r="W315" s="17">
        <v>6.6386286618245097E-2</v>
      </c>
      <c r="X315" s="17">
        <v>0</v>
      </c>
      <c r="Y315" s="17">
        <v>0.129169235453785</v>
      </c>
      <c r="Z315" s="17">
        <v>0</v>
      </c>
      <c r="AA315" s="17">
        <v>0</v>
      </c>
      <c r="AB315" s="17">
        <v>9.5558450693249697E-2</v>
      </c>
      <c r="AC315" s="17">
        <v>0</v>
      </c>
      <c r="AD315" s="17">
        <v>0</v>
      </c>
      <c r="AE315" s="17"/>
      <c r="AF315" s="17">
        <v>0</v>
      </c>
      <c r="AG315" s="17">
        <v>4.7310848589063002E-2</v>
      </c>
      <c r="AH315" s="17">
        <v>0.12217212566322599</v>
      </c>
      <c r="AI315" s="17"/>
      <c r="AJ315" s="17">
        <v>9.7381504043178406E-3</v>
      </c>
      <c r="AK315" s="17">
        <v>8.1080955793140105E-2</v>
      </c>
      <c r="AL315" s="17">
        <v>0</v>
      </c>
      <c r="AM315" s="17">
        <v>0</v>
      </c>
      <c r="AN315" s="17">
        <v>5.8321416074252799E-2</v>
      </c>
      <c r="AO315" s="17"/>
      <c r="AP315" s="17">
        <v>2.0125895631108899E-2</v>
      </c>
      <c r="AQ315" s="17">
        <v>4.9099190417914801E-2</v>
      </c>
      <c r="AR315" s="17">
        <v>0</v>
      </c>
      <c r="AS315" s="17"/>
      <c r="AT315" s="17">
        <v>1.74067157630447E-2</v>
      </c>
      <c r="AU315" s="17">
        <v>2.0087388244675201E-2</v>
      </c>
      <c r="AV315" s="17">
        <v>1.6894071178595701E-2</v>
      </c>
      <c r="AW315" s="17">
        <v>0</v>
      </c>
      <c r="AX315" s="17">
        <v>0</v>
      </c>
      <c r="AY315" s="17"/>
      <c r="AZ315" s="17">
        <v>6.1852193281132103E-2</v>
      </c>
      <c r="BA315" s="17">
        <v>2.6283539686122299E-2</v>
      </c>
      <c r="BB315" s="17">
        <v>4.2910709448357599E-2</v>
      </c>
      <c r="BC315" s="17">
        <v>2.1925720072488001E-2</v>
      </c>
      <c r="BD315" s="17">
        <v>3.7025127410686198E-2</v>
      </c>
      <c r="BE315" s="17">
        <v>0</v>
      </c>
      <c r="BF315" s="17"/>
      <c r="BG315" s="17">
        <v>1.26521609396906E-2</v>
      </c>
      <c r="BH315" s="17">
        <v>0</v>
      </c>
      <c r="BI315" s="17" t="s">
        <v>95</v>
      </c>
      <c r="BJ315" s="17">
        <v>0</v>
      </c>
      <c r="BK315" s="17">
        <v>0.21834048598445699</v>
      </c>
      <c r="BL315" s="17">
        <v>2.3528808078486899E-2</v>
      </c>
      <c r="BM315" s="17">
        <v>0</v>
      </c>
    </row>
    <row r="316" spans="2:65" x14ac:dyDescent="0.35">
      <c r="B316" t="s">
        <v>93</v>
      </c>
      <c r="C316" s="17">
        <v>3.6698723644791001E-2</v>
      </c>
      <c r="D316" s="17">
        <v>4.8144047297819702E-2</v>
      </c>
      <c r="E316" s="17">
        <v>2.28774206460753E-2</v>
      </c>
      <c r="F316" s="17"/>
      <c r="G316" s="17">
        <v>3.0012035970008299E-2</v>
      </c>
      <c r="H316" s="17">
        <v>3.8589954473054702E-2</v>
      </c>
      <c r="I316" s="17">
        <v>3.9740277671608801E-2</v>
      </c>
      <c r="J316" s="17">
        <v>6.2939083855238998E-2</v>
      </c>
      <c r="K316" s="17">
        <v>3.3918965247355298E-2</v>
      </c>
      <c r="L316" s="17">
        <v>2.1826388592127498E-2</v>
      </c>
      <c r="M316" s="17"/>
      <c r="N316" s="17">
        <v>1.8912992049541E-2</v>
      </c>
      <c r="O316" s="17">
        <v>3.7260937465057598E-2</v>
      </c>
      <c r="P316" s="17">
        <v>4.8863580197776403E-2</v>
      </c>
      <c r="Q316" s="17">
        <v>4.5601734832002E-2</v>
      </c>
      <c r="R316" s="17"/>
      <c r="S316" s="17">
        <v>9.5716082758611903E-2</v>
      </c>
      <c r="T316" s="17">
        <v>0</v>
      </c>
      <c r="U316" s="17">
        <v>0</v>
      </c>
      <c r="V316" s="17">
        <v>0</v>
      </c>
      <c r="W316" s="17">
        <v>0</v>
      </c>
      <c r="X316" s="17">
        <v>5.0613320571190501E-2</v>
      </c>
      <c r="Y316" s="17">
        <v>4.6852410650172899E-2</v>
      </c>
      <c r="Z316" s="17">
        <v>0</v>
      </c>
      <c r="AA316" s="17">
        <v>6.14035047906413E-2</v>
      </c>
      <c r="AB316" s="17">
        <v>0.103535671726488</v>
      </c>
      <c r="AC316" s="17">
        <v>0</v>
      </c>
      <c r="AD316" s="17">
        <v>0</v>
      </c>
      <c r="AE316" s="17"/>
      <c r="AF316" s="17">
        <v>2.82210863768395E-2</v>
      </c>
      <c r="AG316" s="17">
        <v>2.56658026624474E-2</v>
      </c>
      <c r="AH316" s="17">
        <v>8.8080878723857406E-2</v>
      </c>
      <c r="AI316" s="17"/>
      <c r="AJ316" s="17">
        <v>1.0939439608178E-2</v>
      </c>
      <c r="AK316" s="17">
        <v>5.5514209421008702E-2</v>
      </c>
      <c r="AL316" s="17">
        <v>9.5828528475156993E-2</v>
      </c>
      <c r="AM316" s="17">
        <v>0</v>
      </c>
      <c r="AN316" s="17">
        <v>0.11022734278502599</v>
      </c>
      <c r="AO316" s="17"/>
      <c r="AP316" s="17">
        <v>2.2419378068566299E-2</v>
      </c>
      <c r="AQ316" s="17">
        <v>2.8466634911580899E-2</v>
      </c>
      <c r="AR316" s="17">
        <v>0</v>
      </c>
      <c r="AS316" s="17"/>
      <c r="AT316" s="17">
        <v>6.2605620654468799E-2</v>
      </c>
      <c r="AU316" s="17">
        <v>0</v>
      </c>
      <c r="AV316" s="17">
        <v>3.7381557245440303E-2</v>
      </c>
      <c r="AW316" s="17">
        <v>8.1967190954277694E-2</v>
      </c>
      <c r="AX316" s="17">
        <v>0</v>
      </c>
      <c r="AY316" s="17"/>
      <c r="AZ316" s="17">
        <v>7.0863076349992005E-2</v>
      </c>
      <c r="BA316" s="17">
        <v>0</v>
      </c>
      <c r="BB316" s="17">
        <v>4.6325468809089797E-2</v>
      </c>
      <c r="BC316" s="17">
        <v>5.23818460010518E-2</v>
      </c>
      <c r="BD316" s="17">
        <v>0</v>
      </c>
      <c r="BE316" s="17">
        <v>4.8519900670961999E-2</v>
      </c>
      <c r="BF316" s="17"/>
      <c r="BG316" s="17">
        <v>4.3520070851059398E-2</v>
      </c>
      <c r="BH316" s="17">
        <v>0</v>
      </c>
      <c r="BI316" s="17" t="s">
        <v>95</v>
      </c>
      <c r="BJ316" s="17">
        <v>0</v>
      </c>
      <c r="BK316" s="17">
        <v>4.3753558864326698E-2</v>
      </c>
      <c r="BL316" s="17">
        <v>5.6606911962230798E-2</v>
      </c>
      <c r="BM316" s="17">
        <v>0.100183343933625</v>
      </c>
    </row>
    <row r="317" spans="2:65" x14ac:dyDescent="0.35">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row>
    <row r="318" spans="2:65" x14ac:dyDescent="0.35">
      <c r="B318" s="6" t="s">
        <v>214</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row>
    <row r="319" spans="2:65" x14ac:dyDescent="0.35">
      <c r="B319" s="26" t="s">
        <v>215</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row>
    <row r="320" spans="2:65" x14ac:dyDescent="0.35">
      <c r="B320" t="s">
        <v>206</v>
      </c>
      <c r="C320" s="17">
        <v>0.69308697170232703</v>
      </c>
      <c r="D320" s="17">
        <v>0.66080622414005896</v>
      </c>
      <c r="E320" s="17">
        <v>0.71405808069132404</v>
      </c>
      <c r="F320" s="17"/>
      <c r="G320" s="17">
        <v>0.58993648656724895</v>
      </c>
      <c r="H320" s="17">
        <v>0.61355515906134706</v>
      </c>
      <c r="I320" s="17">
        <v>0.68748721207130004</v>
      </c>
      <c r="J320" s="17">
        <v>0.68560908392694697</v>
      </c>
      <c r="K320" s="17">
        <v>0.81041974222723401</v>
      </c>
      <c r="L320" s="17">
        <v>0.79979143443155198</v>
      </c>
      <c r="M320" s="17"/>
      <c r="N320" s="17">
        <v>0.678746349850883</v>
      </c>
      <c r="O320" s="17">
        <v>0.73939886514258402</v>
      </c>
      <c r="P320" s="17">
        <v>0.61652052495889398</v>
      </c>
      <c r="Q320" s="17">
        <v>0.71801192895395305</v>
      </c>
      <c r="R320" s="17"/>
      <c r="S320" s="17">
        <v>0.61812363616718702</v>
      </c>
      <c r="T320" s="17">
        <v>0.64667036437803804</v>
      </c>
      <c r="U320" s="17">
        <v>0.77152220213298595</v>
      </c>
      <c r="V320" s="17">
        <v>0.70933461802072295</v>
      </c>
      <c r="W320" s="17">
        <v>0.76904765086984594</v>
      </c>
      <c r="X320" s="17">
        <v>0.59715455474048396</v>
      </c>
      <c r="Y320" s="17">
        <v>0.72101795207713404</v>
      </c>
      <c r="Z320" s="17">
        <v>0.61295446705029999</v>
      </c>
      <c r="AA320" s="17">
        <v>0.70389574857513904</v>
      </c>
      <c r="AB320" s="17">
        <v>0.695624073435265</v>
      </c>
      <c r="AC320" s="17">
        <v>0.77862459616258795</v>
      </c>
      <c r="AD320" s="17">
        <v>0.76248230901536496</v>
      </c>
      <c r="AE320" s="17"/>
      <c r="AF320" s="17">
        <v>0.71569410340416895</v>
      </c>
      <c r="AG320" s="17">
        <v>0.69713798740319899</v>
      </c>
      <c r="AH320" s="17">
        <v>0.68996146377620005</v>
      </c>
      <c r="AI320" s="17"/>
      <c r="AJ320" s="17">
        <v>0.66148700367438995</v>
      </c>
      <c r="AK320" s="17">
        <v>0.71690766157809804</v>
      </c>
      <c r="AL320" s="17">
        <v>0.66218282972560405</v>
      </c>
      <c r="AM320" s="17">
        <v>0.68241968118304297</v>
      </c>
      <c r="AN320" s="17">
        <v>0.69885391902488003</v>
      </c>
      <c r="AO320" s="17"/>
      <c r="AP320" s="17">
        <v>0.63699528551417195</v>
      </c>
      <c r="AQ320" s="17">
        <v>0.68638398089713204</v>
      </c>
      <c r="AR320" s="17">
        <v>0.75783664621898505</v>
      </c>
      <c r="AS320" s="17"/>
      <c r="AT320" s="17">
        <v>0.72198356223364102</v>
      </c>
      <c r="AU320" s="17">
        <v>0.60272334666981198</v>
      </c>
      <c r="AV320" s="17">
        <v>0.69340166165206596</v>
      </c>
      <c r="AW320" s="17">
        <v>0.80794630285986302</v>
      </c>
      <c r="AX320" s="17">
        <v>0.80585389530951401</v>
      </c>
      <c r="AY320" s="17"/>
      <c r="AZ320" s="17">
        <v>0.64809316879275702</v>
      </c>
      <c r="BA320" s="17">
        <v>0.75844267088518602</v>
      </c>
      <c r="BB320" s="17">
        <v>0.62037969551587802</v>
      </c>
      <c r="BC320" s="17">
        <v>0.70189762909717102</v>
      </c>
      <c r="BD320" s="17">
        <v>0.68456142501231898</v>
      </c>
      <c r="BE320" s="17">
        <v>0.64272235777702102</v>
      </c>
      <c r="BF320" s="17"/>
      <c r="BG320" s="17">
        <v>0.73186339987306903</v>
      </c>
      <c r="BH320" s="17">
        <v>0.70994698314242399</v>
      </c>
      <c r="BI320" s="17" t="s">
        <v>95</v>
      </c>
      <c r="BJ320" s="17">
        <v>0.67099605453732103</v>
      </c>
      <c r="BK320" s="17">
        <v>0.61572077927240798</v>
      </c>
      <c r="BL320" s="17">
        <v>0.67019615975790503</v>
      </c>
      <c r="BM320" s="17">
        <v>0.60821543841353498</v>
      </c>
    </row>
    <row r="321" spans="2:65" x14ac:dyDescent="0.35">
      <c r="B321" t="s">
        <v>203</v>
      </c>
      <c r="C321" s="17">
        <v>0.312387254250726</v>
      </c>
      <c r="D321" s="17">
        <v>0.33127765490282401</v>
      </c>
      <c r="E321" s="17">
        <v>0.29774320286427702</v>
      </c>
      <c r="F321" s="17"/>
      <c r="G321" s="17">
        <v>0.29611373336021302</v>
      </c>
      <c r="H321" s="17">
        <v>0.31173973786068099</v>
      </c>
      <c r="I321" s="17">
        <v>0.31735020098017003</v>
      </c>
      <c r="J321" s="17">
        <v>0.339471861853335</v>
      </c>
      <c r="K321" s="17">
        <v>0.22628171362203001</v>
      </c>
      <c r="L321" s="17">
        <v>0.36608339886033098</v>
      </c>
      <c r="M321" s="17"/>
      <c r="N321" s="17">
        <v>0.31609003928510199</v>
      </c>
      <c r="O321" s="17">
        <v>0.31467703481520298</v>
      </c>
      <c r="P321" s="17">
        <v>0.313439164025894</v>
      </c>
      <c r="Q321" s="17">
        <v>0.30287501465120098</v>
      </c>
      <c r="R321" s="17"/>
      <c r="S321" s="17">
        <v>0.34074467733873098</v>
      </c>
      <c r="T321" s="17">
        <v>0.31435096676504198</v>
      </c>
      <c r="U321" s="17">
        <v>0.3199067473044</v>
      </c>
      <c r="V321" s="17">
        <v>0.272270809691882</v>
      </c>
      <c r="W321" s="17">
        <v>0.28687955971207602</v>
      </c>
      <c r="X321" s="17">
        <v>0.36644329569935802</v>
      </c>
      <c r="Y321" s="17">
        <v>0.257896602836161</v>
      </c>
      <c r="Z321" s="17">
        <v>0.365138165607025</v>
      </c>
      <c r="AA321" s="17">
        <v>0.29260003959999797</v>
      </c>
      <c r="AB321" s="17">
        <v>0.41952182022507101</v>
      </c>
      <c r="AC321" s="17">
        <v>0.283130611967434</v>
      </c>
      <c r="AD321" s="17">
        <v>0.11156548719699801</v>
      </c>
      <c r="AE321" s="17"/>
      <c r="AF321" s="17">
        <v>0.292066057622551</v>
      </c>
      <c r="AG321" s="17">
        <v>0.322952066590797</v>
      </c>
      <c r="AH321" s="17">
        <v>0.30345973742875698</v>
      </c>
      <c r="AI321" s="17"/>
      <c r="AJ321" s="17">
        <v>0.27894558811070702</v>
      </c>
      <c r="AK321" s="17">
        <v>0.312783802106959</v>
      </c>
      <c r="AL321" s="17">
        <v>0.30053800074206999</v>
      </c>
      <c r="AM321" s="17">
        <v>0.372953564673005</v>
      </c>
      <c r="AN321" s="17">
        <v>0.32280591037156797</v>
      </c>
      <c r="AO321" s="17"/>
      <c r="AP321" s="17">
        <v>0.27118672298399499</v>
      </c>
      <c r="AQ321" s="17">
        <v>0.31760218837487297</v>
      </c>
      <c r="AR321" s="17">
        <v>0.32670945856134498</v>
      </c>
      <c r="AS321" s="17"/>
      <c r="AT321" s="17">
        <v>0.27646689553405801</v>
      </c>
      <c r="AU321" s="17">
        <v>0.30628506632137997</v>
      </c>
      <c r="AV321" s="17">
        <v>0.32349798964013998</v>
      </c>
      <c r="AW321" s="17">
        <v>0.32998218325428302</v>
      </c>
      <c r="AX321" s="17">
        <v>0.154610827755084</v>
      </c>
      <c r="AY321" s="17"/>
      <c r="AZ321" s="17">
        <v>0.30571044507751699</v>
      </c>
      <c r="BA321" s="17">
        <v>0.30506342686875598</v>
      </c>
      <c r="BB321" s="17">
        <v>0.30099001177477602</v>
      </c>
      <c r="BC321" s="17">
        <v>0.33282656699782898</v>
      </c>
      <c r="BD321" s="17">
        <v>0.31913573959493002</v>
      </c>
      <c r="BE321" s="17">
        <v>0.313478033802428</v>
      </c>
      <c r="BF321" s="17"/>
      <c r="BG321" s="17">
        <v>0.30556290782513801</v>
      </c>
      <c r="BH321" s="17">
        <v>0.28851192095214401</v>
      </c>
      <c r="BI321" s="17" t="s">
        <v>95</v>
      </c>
      <c r="BJ321" s="17">
        <v>0.26866681198156001</v>
      </c>
      <c r="BK321" s="17">
        <v>0.28937003765478497</v>
      </c>
      <c r="BL321" s="17">
        <v>0.33942653262283901</v>
      </c>
      <c r="BM321" s="17">
        <v>0.37802626333587003</v>
      </c>
    </row>
    <row r="322" spans="2:65" x14ac:dyDescent="0.35">
      <c r="B322" t="s">
        <v>204</v>
      </c>
      <c r="C322" s="17">
        <v>0.281182138392301</v>
      </c>
      <c r="D322" s="17">
        <v>0.25460087002361798</v>
      </c>
      <c r="E322" s="17">
        <v>0.300166535738841</v>
      </c>
      <c r="F322" s="17"/>
      <c r="G322" s="17">
        <v>0.248085353300246</v>
      </c>
      <c r="H322" s="17">
        <v>0.366182287607419</v>
      </c>
      <c r="I322" s="17">
        <v>0.24722965433686001</v>
      </c>
      <c r="J322" s="17">
        <v>0.24959030919167599</v>
      </c>
      <c r="K322" s="17">
        <v>0.30892518012733799</v>
      </c>
      <c r="L322" s="17">
        <v>0.26820033878688798</v>
      </c>
      <c r="M322" s="17"/>
      <c r="N322" s="17">
        <v>0.34699310781149301</v>
      </c>
      <c r="O322" s="17">
        <v>0.27825144040556099</v>
      </c>
      <c r="P322" s="17">
        <v>0.26057993137876401</v>
      </c>
      <c r="Q322" s="17">
        <v>0.24072472297730399</v>
      </c>
      <c r="R322" s="17"/>
      <c r="S322" s="17">
        <v>0.26347731348944098</v>
      </c>
      <c r="T322" s="17">
        <v>0.26068170210886998</v>
      </c>
      <c r="U322" s="17">
        <v>0.27679585929276801</v>
      </c>
      <c r="V322" s="17">
        <v>0.38657830574574298</v>
      </c>
      <c r="W322" s="17">
        <v>0.29196962021399903</v>
      </c>
      <c r="X322" s="17">
        <v>0.24184819999899901</v>
      </c>
      <c r="Y322" s="17">
        <v>0.35084768414838602</v>
      </c>
      <c r="Z322" s="17">
        <v>0.21585518080610799</v>
      </c>
      <c r="AA322" s="17">
        <v>0.296707756430168</v>
      </c>
      <c r="AB322" s="17">
        <v>0.173222150713711</v>
      </c>
      <c r="AC322" s="17">
        <v>0.34326132299373302</v>
      </c>
      <c r="AD322" s="17">
        <v>0.35180180983577602</v>
      </c>
      <c r="AE322" s="17"/>
      <c r="AF322" s="17">
        <v>0.29860766172050301</v>
      </c>
      <c r="AG322" s="17">
        <v>0.27045596692428597</v>
      </c>
      <c r="AH322" s="17">
        <v>0.31088366117184801</v>
      </c>
      <c r="AI322" s="17"/>
      <c r="AJ322" s="17">
        <v>0.27298709926902198</v>
      </c>
      <c r="AK322" s="17">
        <v>0.279038906414661</v>
      </c>
      <c r="AL322" s="17">
        <v>0.28924581980967401</v>
      </c>
      <c r="AM322" s="17">
        <v>9.8847261323739305E-2</v>
      </c>
      <c r="AN322" s="17">
        <v>0.322536609195688</v>
      </c>
      <c r="AO322" s="17"/>
      <c r="AP322" s="17">
        <v>0.23483253381045199</v>
      </c>
      <c r="AQ322" s="17">
        <v>0.30856360551697598</v>
      </c>
      <c r="AR322" s="17">
        <v>0.29604802171</v>
      </c>
      <c r="AS322" s="17"/>
      <c r="AT322" s="17">
        <v>0.29400899046277801</v>
      </c>
      <c r="AU322" s="17">
        <v>0.29445425058924302</v>
      </c>
      <c r="AV322" s="17">
        <v>0.252904721437679</v>
      </c>
      <c r="AW322" s="17">
        <v>0.31351301907235601</v>
      </c>
      <c r="AX322" s="17">
        <v>0.21555617406364599</v>
      </c>
      <c r="AY322" s="17"/>
      <c r="AZ322" s="17">
        <v>0.234191930465351</v>
      </c>
      <c r="BA322" s="17">
        <v>0.29977723356869401</v>
      </c>
      <c r="BB322" s="17">
        <v>0.27629206681650298</v>
      </c>
      <c r="BC322" s="17">
        <v>0.26577525883054598</v>
      </c>
      <c r="BD322" s="17">
        <v>0.29999026470053802</v>
      </c>
      <c r="BE322" s="17">
        <v>0.384073678183249</v>
      </c>
      <c r="BF322" s="17"/>
      <c r="BG322" s="17">
        <v>0.26409127296967699</v>
      </c>
      <c r="BH322" s="17">
        <v>0.32368418314033398</v>
      </c>
      <c r="BI322" s="17" t="s">
        <v>95</v>
      </c>
      <c r="BJ322" s="17">
        <v>0.28537823838905502</v>
      </c>
      <c r="BK322" s="17">
        <v>0.31873205848418501</v>
      </c>
      <c r="BL322" s="17">
        <v>0.27420862578772198</v>
      </c>
      <c r="BM322" s="17">
        <v>0.10321658954897101</v>
      </c>
    </row>
    <row r="323" spans="2:65" x14ac:dyDescent="0.35">
      <c r="B323" t="s">
        <v>200</v>
      </c>
      <c r="C323" s="17">
        <v>0.25753170649763701</v>
      </c>
      <c r="D323" s="17">
        <v>0.28261714002397598</v>
      </c>
      <c r="E323" s="17">
        <v>0.23888984702187799</v>
      </c>
      <c r="F323" s="17"/>
      <c r="G323" s="17">
        <v>0.31788413471610999</v>
      </c>
      <c r="H323" s="17">
        <v>0.22439632712962199</v>
      </c>
      <c r="I323" s="17">
        <v>0.28525522668767</v>
      </c>
      <c r="J323" s="17">
        <v>0.22482599980472401</v>
      </c>
      <c r="K323" s="17">
        <v>0.257827853755143</v>
      </c>
      <c r="L323" s="17">
        <v>0.23653704781766599</v>
      </c>
      <c r="M323" s="17"/>
      <c r="N323" s="17">
        <v>0.24553405580287799</v>
      </c>
      <c r="O323" s="17">
        <v>0.22678337512427699</v>
      </c>
      <c r="P323" s="17">
        <v>0.31097147580544499</v>
      </c>
      <c r="Q323" s="17">
        <v>0.26215445983920299</v>
      </c>
      <c r="R323" s="17"/>
      <c r="S323" s="17">
        <v>0.16360184066422101</v>
      </c>
      <c r="T323" s="17">
        <v>0.28830957078368602</v>
      </c>
      <c r="U323" s="17">
        <v>0.247304100784319</v>
      </c>
      <c r="V323" s="17">
        <v>0.32649870483650401</v>
      </c>
      <c r="W323" s="17">
        <v>0.30050942559716998</v>
      </c>
      <c r="X323" s="17">
        <v>0.22750681497799299</v>
      </c>
      <c r="Y323" s="17">
        <v>0.228631872170102</v>
      </c>
      <c r="Z323" s="17">
        <v>0.29289512511566401</v>
      </c>
      <c r="AA323" s="17">
        <v>0.15712698914825299</v>
      </c>
      <c r="AB323" s="17">
        <v>0.25162119377388398</v>
      </c>
      <c r="AC323" s="17">
        <v>0.36950620119016198</v>
      </c>
      <c r="AD323" s="17">
        <v>0.35131032253901101</v>
      </c>
      <c r="AE323" s="17"/>
      <c r="AF323" s="17">
        <v>0.23478607919163599</v>
      </c>
      <c r="AG323" s="17">
        <v>0.26276219428172598</v>
      </c>
      <c r="AH323" s="17">
        <v>0.224230896796768</v>
      </c>
      <c r="AI323" s="17"/>
      <c r="AJ323" s="17">
        <v>0.23139062952985701</v>
      </c>
      <c r="AK323" s="17">
        <v>0.243091207362997</v>
      </c>
      <c r="AL323" s="17">
        <v>0.26017416695759499</v>
      </c>
      <c r="AM323" s="17">
        <v>0.26343551913025798</v>
      </c>
      <c r="AN323" s="17">
        <v>0.223235713993542</v>
      </c>
      <c r="AO323" s="17"/>
      <c r="AP323" s="17">
        <v>0.24948194875080801</v>
      </c>
      <c r="AQ323" s="17">
        <v>0.26384369178515898</v>
      </c>
      <c r="AR323" s="17">
        <v>0.279786442018507</v>
      </c>
      <c r="AS323" s="17"/>
      <c r="AT323" s="17">
        <v>0.24571796046466099</v>
      </c>
      <c r="AU323" s="17">
        <v>0.28350830997344401</v>
      </c>
      <c r="AV323" s="17">
        <v>0.24446907028273401</v>
      </c>
      <c r="AW323" s="17">
        <v>0.22606177020826099</v>
      </c>
      <c r="AX323" s="17">
        <v>0.27967460408072498</v>
      </c>
      <c r="AY323" s="17"/>
      <c r="AZ323" s="17">
        <v>0.25400947502105597</v>
      </c>
      <c r="BA323" s="17">
        <v>0.25687044546368698</v>
      </c>
      <c r="BB323" s="17">
        <v>0.20795946241133501</v>
      </c>
      <c r="BC323" s="17">
        <v>0.226525160708512</v>
      </c>
      <c r="BD323" s="17">
        <v>0.27530178611198902</v>
      </c>
      <c r="BE323" s="17">
        <v>0.42801927432655401</v>
      </c>
      <c r="BF323" s="17"/>
      <c r="BG323" s="17">
        <v>0.27052141335801899</v>
      </c>
      <c r="BH323" s="17">
        <v>0.28267923173345899</v>
      </c>
      <c r="BI323" s="17" t="s">
        <v>95</v>
      </c>
      <c r="BJ323" s="17">
        <v>0.22270111803122</v>
      </c>
      <c r="BK323" s="17">
        <v>0.22816833243814699</v>
      </c>
      <c r="BL323" s="17">
        <v>0.213931215909821</v>
      </c>
      <c r="BM323" s="17">
        <v>0.30874258597213999</v>
      </c>
    </row>
    <row r="324" spans="2:65" x14ac:dyDescent="0.35">
      <c r="B324" t="s">
        <v>201</v>
      </c>
      <c r="C324" s="17">
        <v>0.25119653701431499</v>
      </c>
      <c r="D324" s="17">
        <v>0.34254782237422698</v>
      </c>
      <c r="E324" s="17">
        <v>0.19520427144569499</v>
      </c>
      <c r="F324" s="17"/>
      <c r="G324" s="17">
        <v>0.22993148945216901</v>
      </c>
      <c r="H324" s="17">
        <v>0.228919089033148</v>
      </c>
      <c r="I324" s="17">
        <v>0.21158047331413299</v>
      </c>
      <c r="J324" s="17">
        <v>0.28379451991488502</v>
      </c>
      <c r="K324" s="17">
        <v>0.27219113127037697</v>
      </c>
      <c r="L324" s="17">
        <v>0.295162248280397</v>
      </c>
      <c r="M324" s="17"/>
      <c r="N324" s="17">
        <v>0.268099345626162</v>
      </c>
      <c r="O324" s="17">
        <v>0.26280589418286099</v>
      </c>
      <c r="P324" s="17">
        <v>0.26074133641643699</v>
      </c>
      <c r="Q324" s="17">
        <v>0.22029393054405899</v>
      </c>
      <c r="R324" s="17"/>
      <c r="S324" s="17">
        <v>0.26101098511098197</v>
      </c>
      <c r="T324" s="17">
        <v>0.23907500621009001</v>
      </c>
      <c r="U324" s="17">
        <v>0.24850702415746501</v>
      </c>
      <c r="V324" s="17">
        <v>0.243636104593627</v>
      </c>
      <c r="W324" s="17">
        <v>0.23779055878054201</v>
      </c>
      <c r="X324" s="17">
        <v>0.20194761219952501</v>
      </c>
      <c r="Y324" s="17">
        <v>0.24966300813032999</v>
      </c>
      <c r="Z324" s="17">
        <v>0.45294514141879899</v>
      </c>
      <c r="AA324" s="17">
        <v>0.32637712039605399</v>
      </c>
      <c r="AB324" s="17">
        <v>0.249076767152621</v>
      </c>
      <c r="AC324" s="17">
        <v>0.21216734507502699</v>
      </c>
      <c r="AD324" s="17">
        <v>0.124073713521969</v>
      </c>
      <c r="AE324" s="17"/>
      <c r="AF324" s="17">
        <v>0.33188890107226898</v>
      </c>
      <c r="AG324" s="17">
        <v>0.243235462636224</v>
      </c>
      <c r="AH324" s="17">
        <v>0.158943239957064</v>
      </c>
      <c r="AI324" s="17"/>
      <c r="AJ324" s="17">
        <v>0.30503651774761498</v>
      </c>
      <c r="AK324" s="17">
        <v>0.237524880881094</v>
      </c>
      <c r="AL324" s="17">
        <v>0.29878935348114299</v>
      </c>
      <c r="AM324" s="17">
        <v>0.38017274042144</v>
      </c>
      <c r="AN324" s="17">
        <v>0.18958433370125</v>
      </c>
      <c r="AO324" s="17"/>
      <c r="AP324" s="17">
        <v>0.33629761823994397</v>
      </c>
      <c r="AQ324" s="17">
        <v>0.24119567766580099</v>
      </c>
      <c r="AR324" s="17">
        <v>0.258738332715863</v>
      </c>
      <c r="AS324" s="17"/>
      <c r="AT324" s="17">
        <v>0.199743045090119</v>
      </c>
      <c r="AU324" s="17">
        <v>0.26691407092770703</v>
      </c>
      <c r="AV324" s="17">
        <v>0.284121379069812</v>
      </c>
      <c r="AW324" s="17">
        <v>0.237829471634738</v>
      </c>
      <c r="AX324" s="17">
        <v>0.38705975625197703</v>
      </c>
      <c r="AY324" s="17"/>
      <c r="AZ324" s="17">
        <v>0.26997653706953401</v>
      </c>
      <c r="BA324" s="17">
        <v>0.24890980310166599</v>
      </c>
      <c r="BB324" s="17">
        <v>0.28800427508349102</v>
      </c>
      <c r="BC324" s="17">
        <v>0.21058978710299001</v>
      </c>
      <c r="BD324" s="17">
        <v>0.27176853776031701</v>
      </c>
      <c r="BE324" s="17">
        <v>0.217467278372387</v>
      </c>
      <c r="BF324" s="17"/>
      <c r="BG324" s="17">
        <v>0.28205888923035699</v>
      </c>
      <c r="BH324" s="17">
        <v>0.22697537922138</v>
      </c>
      <c r="BI324" s="17" t="s">
        <v>95</v>
      </c>
      <c r="BJ324" s="17">
        <v>0.318382002720423</v>
      </c>
      <c r="BK324" s="17">
        <v>0.270620671130681</v>
      </c>
      <c r="BL324" s="17">
        <v>0.20790845887187701</v>
      </c>
      <c r="BM324" s="17">
        <v>0.264098581900789</v>
      </c>
    </row>
    <row r="325" spans="2:65" x14ac:dyDescent="0.35">
      <c r="B325" t="s">
        <v>207</v>
      </c>
      <c r="C325" s="17">
        <v>0.20631822263507699</v>
      </c>
      <c r="D325" s="17">
        <v>0.151005736446298</v>
      </c>
      <c r="E325" s="17">
        <v>0.242341737927982</v>
      </c>
      <c r="F325" s="17"/>
      <c r="G325" s="17">
        <v>0.24738879070276701</v>
      </c>
      <c r="H325" s="17">
        <v>0.23589415446751899</v>
      </c>
      <c r="I325" s="17">
        <v>0.23766595786280001</v>
      </c>
      <c r="J325" s="17">
        <v>0.16833252700103599</v>
      </c>
      <c r="K325" s="17">
        <v>0.14755955579989399</v>
      </c>
      <c r="L325" s="17">
        <v>0.18244138080244601</v>
      </c>
      <c r="M325" s="17"/>
      <c r="N325" s="17">
        <v>0.20226907590054799</v>
      </c>
      <c r="O325" s="17">
        <v>0.19791939334511299</v>
      </c>
      <c r="P325" s="17">
        <v>0.220037635303857</v>
      </c>
      <c r="Q325" s="17">
        <v>0.207256807914077</v>
      </c>
      <c r="R325" s="17"/>
      <c r="S325" s="17">
        <v>0.25822722190891501</v>
      </c>
      <c r="T325" s="17">
        <v>0.257405400573265</v>
      </c>
      <c r="U325" s="17">
        <v>0.13009590536281501</v>
      </c>
      <c r="V325" s="17">
        <v>0.13165654810119301</v>
      </c>
      <c r="W325" s="17">
        <v>0.15602834088508999</v>
      </c>
      <c r="X325" s="17">
        <v>0.262313713507071</v>
      </c>
      <c r="Y325" s="17">
        <v>0.238406487777615</v>
      </c>
      <c r="Z325" s="17">
        <v>0.18016075825602201</v>
      </c>
      <c r="AA325" s="17">
        <v>0.1996762003817</v>
      </c>
      <c r="AB325" s="17">
        <v>0.17860394136372101</v>
      </c>
      <c r="AC325" s="17">
        <v>0.162363920434207</v>
      </c>
      <c r="AD325" s="17">
        <v>0.29657391326026</v>
      </c>
      <c r="AE325" s="17"/>
      <c r="AF325" s="17">
        <v>0.17359829919160399</v>
      </c>
      <c r="AG325" s="17">
        <v>0.245305282757115</v>
      </c>
      <c r="AH325" s="17">
        <v>0.181123480089701</v>
      </c>
      <c r="AI325" s="17"/>
      <c r="AJ325" s="17">
        <v>0.237543378032085</v>
      </c>
      <c r="AK325" s="17">
        <v>0.21369774115564499</v>
      </c>
      <c r="AL325" s="17">
        <v>0.18824818284054601</v>
      </c>
      <c r="AM325" s="17">
        <v>0</v>
      </c>
      <c r="AN325" s="17">
        <v>0.208353371960811</v>
      </c>
      <c r="AO325" s="17"/>
      <c r="AP325" s="17">
        <v>0.24128407883369399</v>
      </c>
      <c r="AQ325" s="17">
        <v>0.21051177635635401</v>
      </c>
      <c r="AR325" s="17">
        <v>0.118535467063032</v>
      </c>
      <c r="AS325" s="17"/>
      <c r="AT325" s="17">
        <v>0.213436264728945</v>
      </c>
      <c r="AU325" s="17">
        <v>0.200778969987396</v>
      </c>
      <c r="AV325" s="17">
        <v>0.21530840261082501</v>
      </c>
      <c r="AW325" s="17">
        <v>0.170551038038397</v>
      </c>
      <c r="AX325" s="17">
        <v>0.15781998870358899</v>
      </c>
      <c r="AY325" s="17"/>
      <c r="AZ325" s="17">
        <v>0.19738401746718301</v>
      </c>
      <c r="BA325" s="17">
        <v>0.19019079338130901</v>
      </c>
      <c r="BB325" s="17">
        <v>0.20464624226868999</v>
      </c>
      <c r="BC325" s="17">
        <v>0.26899696137682999</v>
      </c>
      <c r="BD325" s="17">
        <v>0.18923568542653299</v>
      </c>
      <c r="BE325" s="17">
        <v>0.15458225300553299</v>
      </c>
      <c r="BF325" s="17"/>
      <c r="BG325" s="17">
        <v>0.19430491961766</v>
      </c>
      <c r="BH325" s="17">
        <v>0.229315794501144</v>
      </c>
      <c r="BI325" s="17" t="s">
        <v>95</v>
      </c>
      <c r="BJ325" s="17">
        <v>0.26981837200005399</v>
      </c>
      <c r="BK325" s="17">
        <v>0.221557647667871</v>
      </c>
      <c r="BL325" s="17">
        <v>0.184410285049494</v>
      </c>
      <c r="BM325" s="17">
        <v>0.133450233976941</v>
      </c>
    </row>
    <row r="326" spans="2:65" x14ac:dyDescent="0.35">
      <c r="B326" t="s">
        <v>199</v>
      </c>
      <c r="C326" s="17">
        <v>0.109660579192203</v>
      </c>
      <c r="D326" s="17">
        <v>9.9272590103835406E-2</v>
      </c>
      <c r="E326" s="17">
        <v>0.115140479868603</v>
      </c>
      <c r="F326" s="17"/>
      <c r="G326" s="17">
        <v>0.18142068349187601</v>
      </c>
      <c r="H326" s="17">
        <v>0.15340153577177701</v>
      </c>
      <c r="I326" s="17">
        <v>8.3660441579953698E-2</v>
      </c>
      <c r="J326" s="17">
        <v>0.120202073892439</v>
      </c>
      <c r="K326" s="17">
        <v>6.0041403094567902E-2</v>
      </c>
      <c r="L326" s="17">
        <v>5.3827740331552902E-2</v>
      </c>
      <c r="M326" s="17"/>
      <c r="N326" s="17">
        <v>0.10833722178817801</v>
      </c>
      <c r="O326" s="17">
        <v>9.8579686399855995E-2</v>
      </c>
      <c r="P326" s="17">
        <v>0.14165096463618801</v>
      </c>
      <c r="Q326" s="17">
        <v>9.8862306882475701E-2</v>
      </c>
      <c r="R326" s="17"/>
      <c r="S326" s="17">
        <v>0.121604404000011</v>
      </c>
      <c r="T326" s="17">
        <v>8.1145395208534102E-2</v>
      </c>
      <c r="U326" s="17">
        <v>0.10246996759815501</v>
      </c>
      <c r="V326" s="17">
        <v>8.5224477147257699E-2</v>
      </c>
      <c r="W326" s="17">
        <v>0.14931717296819799</v>
      </c>
      <c r="X326" s="17">
        <v>0.14451913808262801</v>
      </c>
      <c r="Y326" s="17">
        <v>0.13066880349980001</v>
      </c>
      <c r="Z326" s="17">
        <v>7.7400210482166595E-2</v>
      </c>
      <c r="AA326" s="17">
        <v>0.115968811005464</v>
      </c>
      <c r="AB326" s="17">
        <v>8.2785068242898399E-2</v>
      </c>
      <c r="AC326" s="17">
        <v>0.143456701818268</v>
      </c>
      <c r="AD326" s="17">
        <v>8.3153170764713999E-2</v>
      </c>
      <c r="AE326" s="17"/>
      <c r="AF326" s="17">
        <v>9.9363072870224195E-2</v>
      </c>
      <c r="AG326" s="17">
        <v>0.101281976418179</v>
      </c>
      <c r="AH326" s="17">
        <v>0.105487663441044</v>
      </c>
      <c r="AI326" s="17"/>
      <c r="AJ326" s="17">
        <v>7.8366702809553906E-2</v>
      </c>
      <c r="AK326" s="17">
        <v>0.114523387823793</v>
      </c>
      <c r="AL326" s="17">
        <v>9.6397357087134899E-2</v>
      </c>
      <c r="AM326" s="17">
        <v>0</v>
      </c>
      <c r="AN326" s="17">
        <v>0.106849971540714</v>
      </c>
      <c r="AO326" s="17"/>
      <c r="AP326" s="17">
        <v>8.7594185265078103E-2</v>
      </c>
      <c r="AQ326" s="17">
        <v>0.10675407726478001</v>
      </c>
      <c r="AR326" s="17">
        <v>8.9307513304306599E-2</v>
      </c>
      <c r="AS326" s="17"/>
      <c r="AT326" s="17">
        <v>9.4009115566237894E-2</v>
      </c>
      <c r="AU326" s="17">
        <v>0.129392043073357</v>
      </c>
      <c r="AV326" s="17">
        <v>0.117851952511677</v>
      </c>
      <c r="AW326" s="17">
        <v>0.10712994435201501</v>
      </c>
      <c r="AX326" s="17">
        <v>0.186265836372286</v>
      </c>
      <c r="AY326" s="17"/>
      <c r="AZ326" s="17">
        <v>0.121382583179326</v>
      </c>
      <c r="BA326" s="17">
        <v>0.100781540482695</v>
      </c>
      <c r="BB326" s="17">
        <v>0.120836936517804</v>
      </c>
      <c r="BC326" s="17">
        <v>0.109060839748434</v>
      </c>
      <c r="BD326" s="17">
        <v>0.13558876848787399</v>
      </c>
      <c r="BE326" s="17">
        <v>3.7460473119092501E-2</v>
      </c>
      <c r="BF326" s="17"/>
      <c r="BG326" s="17">
        <v>5.9443752456055203E-2</v>
      </c>
      <c r="BH326" s="17">
        <v>0.129651850410438</v>
      </c>
      <c r="BI326" s="17" t="s">
        <v>95</v>
      </c>
      <c r="BJ326" s="17">
        <v>0.16865205333497299</v>
      </c>
      <c r="BK326" s="17">
        <v>0.12632970341094399</v>
      </c>
      <c r="BL326" s="17">
        <v>0.13644618251208199</v>
      </c>
      <c r="BM326" s="17">
        <v>8.3160031881223298E-2</v>
      </c>
    </row>
    <row r="327" spans="2:65" x14ac:dyDescent="0.35">
      <c r="B327" t="s">
        <v>202</v>
      </c>
      <c r="C327" s="17">
        <v>9.8300185480356503E-2</v>
      </c>
      <c r="D327" s="17">
        <v>0.13462977949198299</v>
      </c>
      <c r="E327" s="17">
        <v>7.5131800291377296E-2</v>
      </c>
      <c r="F327" s="17"/>
      <c r="G327" s="17">
        <v>0.13989521516692799</v>
      </c>
      <c r="H327" s="17">
        <v>0.112399973096418</v>
      </c>
      <c r="I327" s="17">
        <v>0.10960862611293901</v>
      </c>
      <c r="J327" s="17">
        <v>9.1617815908327793E-2</v>
      </c>
      <c r="K327" s="17">
        <v>4.6498622741865302E-2</v>
      </c>
      <c r="L327" s="17">
        <v>7.8278959095658004E-2</v>
      </c>
      <c r="M327" s="17"/>
      <c r="N327" s="17">
        <v>9.6686770717338E-2</v>
      </c>
      <c r="O327" s="17">
        <v>9.4778177169490593E-2</v>
      </c>
      <c r="P327" s="17">
        <v>9.1434918867239701E-2</v>
      </c>
      <c r="Q327" s="17">
        <v>0.110310187180388</v>
      </c>
      <c r="R327" s="17"/>
      <c r="S327" s="17">
        <v>4.6779692138208803E-2</v>
      </c>
      <c r="T327" s="17">
        <v>9.2011675403013499E-2</v>
      </c>
      <c r="U327" s="17">
        <v>6.7975463976274506E-2</v>
      </c>
      <c r="V327" s="17">
        <v>0.14105754189056199</v>
      </c>
      <c r="W327" s="17">
        <v>0.142001912575102</v>
      </c>
      <c r="X327" s="17">
        <v>0.132811979753025</v>
      </c>
      <c r="Y327" s="17">
        <v>0.12573759165937901</v>
      </c>
      <c r="Z327" s="17">
        <v>0.14208849641951199</v>
      </c>
      <c r="AA327" s="17">
        <v>5.8014434570718101E-2</v>
      </c>
      <c r="AB327" s="17">
        <v>6.8591135176429702E-2</v>
      </c>
      <c r="AC327" s="17">
        <v>0.166346588664576</v>
      </c>
      <c r="AD327" s="17">
        <v>5.74914028434379E-2</v>
      </c>
      <c r="AE327" s="17"/>
      <c r="AF327" s="17">
        <v>0.138673678772955</v>
      </c>
      <c r="AG327" s="17">
        <v>6.9163353718036197E-2</v>
      </c>
      <c r="AH327" s="17">
        <v>9.1080598345918001E-2</v>
      </c>
      <c r="AI327" s="17"/>
      <c r="AJ327" s="17">
        <v>0.11404912257609801</v>
      </c>
      <c r="AK327" s="17">
        <v>0.10678959734650099</v>
      </c>
      <c r="AL327" s="17">
        <v>7.0076263294206506E-2</v>
      </c>
      <c r="AM327" s="17">
        <v>0.10554711941993999</v>
      </c>
      <c r="AN327" s="17">
        <v>0.10186375773352099</v>
      </c>
      <c r="AO327" s="17"/>
      <c r="AP327" s="17">
        <v>7.3094431527412199E-2</v>
      </c>
      <c r="AQ327" s="17">
        <v>0.103138161169875</v>
      </c>
      <c r="AR327" s="17">
        <v>8.1007401534368195E-2</v>
      </c>
      <c r="AS327" s="17"/>
      <c r="AT327" s="17">
        <v>0.113581005213983</v>
      </c>
      <c r="AU327" s="17">
        <v>0.121690742737767</v>
      </c>
      <c r="AV327" s="17">
        <v>6.5495734625051399E-2</v>
      </c>
      <c r="AW327" s="17">
        <v>9.4970150208078905E-2</v>
      </c>
      <c r="AX327" s="17">
        <v>8.7224806645133199E-2</v>
      </c>
      <c r="AY327" s="17"/>
      <c r="AZ327" s="17">
        <v>0.100362108233504</v>
      </c>
      <c r="BA327" s="17">
        <v>8.5415772757077901E-2</v>
      </c>
      <c r="BB327" s="17">
        <v>0.13924289071332199</v>
      </c>
      <c r="BC327" s="17">
        <v>8.3035303496983001E-2</v>
      </c>
      <c r="BD327" s="17">
        <v>9.8920710431699796E-2</v>
      </c>
      <c r="BE327" s="17">
        <v>0.134615768700733</v>
      </c>
      <c r="BF327" s="17"/>
      <c r="BG327" s="17">
        <v>0.106322185860179</v>
      </c>
      <c r="BH327" s="17">
        <v>0.10549296944081001</v>
      </c>
      <c r="BI327" s="17" t="s">
        <v>95</v>
      </c>
      <c r="BJ327" s="17">
        <v>8.9993598347161197E-2</v>
      </c>
      <c r="BK327" s="17">
        <v>8.5053086167498002E-2</v>
      </c>
      <c r="BL327" s="17">
        <v>7.2259315425742501E-2</v>
      </c>
      <c r="BM327" s="17">
        <v>0.112629957530558</v>
      </c>
    </row>
    <row r="328" spans="2:65" x14ac:dyDescent="0.35">
      <c r="B328" t="s">
        <v>205</v>
      </c>
      <c r="C328" s="17">
        <v>5.9151569563834001E-2</v>
      </c>
      <c r="D328" s="17">
        <v>7.0919079282887904E-2</v>
      </c>
      <c r="E328" s="17">
        <v>5.2434615225017897E-2</v>
      </c>
      <c r="F328" s="17"/>
      <c r="G328" s="17">
        <v>0.12611755723078699</v>
      </c>
      <c r="H328" s="17">
        <v>4.3396459456419401E-2</v>
      </c>
      <c r="I328" s="17">
        <v>6.0890858376590001E-2</v>
      </c>
      <c r="J328" s="17">
        <v>3.33757649131751E-2</v>
      </c>
      <c r="K328" s="17">
        <v>4.53557734177438E-2</v>
      </c>
      <c r="L328" s="17">
        <v>4.9025056751665498E-2</v>
      </c>
      <c r="M328" s="17"/>
      <c r="N328" s="17">
        <v>4.94474184846906E-2</v>
      </c>
      <c r="O328" s="17">
        <v>4.66442266184105E-2</v>
      </c>
      <c r="P328" s="17">
        <v>0.101411359086307</v>
      </c>
      <c r="Q328" s="17">
        <v>4.8645653831652598E-2</v>
      </c>
      <c r="R328" s="17"/>
      <c r="S328" s="17">
        <v>9.5405072600552296E-2</v>
      </c>
      <c r="T328" s="17">
        <v>0.10694280613697001</v>
      </c>
      <c r="U328" s="17">
        <v>4.04528598497658E-2</v>
      </c>
      <c r="V328" s="17">
        <v>2.78043836369209E-2</v>
      </c>
      <c r="W328" s="17">
        <v>5.0374309584749102E-2</v>
      </c>
      <c r="X328" s="17">
        <v>5.7751167703344701E-2</v>
      </c>
      <c r="Y328" s="17">
        <v>5.1646358462742799E-2</v>
      </c>
      <c r="Z328" s="17">
        <v>0.10492232419132699</v>
      </c>
      <c r="AA328" s="17">
        <v>1.3122690098451999E-2</v>
      </c>
      <c r="AB328" s="17">
        <v>4.32971975081472E-2</v>
      </c>
      <c r="AC328" s="17">
        <v>4.4720269593952797E-2</v>
      </c>
      <c r="AD328" s="17">
        <v>6.0068870669414E-2</v>
      </c>
      <c r="AE328" s="17"/>
      <c r="AF328" s="17">
        <v>6.0603368631459202E-2</v>
      </c>
      <c r="AG328" s="17">
        <v>5.6233753424459597E-2</v>
      </c>
      <c r="AH328" s="17">
        <v>5.4904590985329203E-2</v>
      </c>
      <c r="AI328" s="17"/>
      <c r="AJ328" s="17">
        <v>7.8187173351240993E-2</v>
      </c>
      <c r="AK328" s="17">
        <v>7.2777723882821901E-2</v>
      </c>
      <c r="AL328" s="17">
        <v>3.8836897686077801E-2</v>
      </c>
      <c r="AM328" s="17">
        <v>0.17071235118312</v>
      </c>
      <c r="AN328" s="17">
        <v>2.3237152493205002E-2</v>
      </c>
      <c r="AO328" s="17"/>
      <c r="AP328" s="17">
        <v>6.7793047154067795E-2</v>
      </c>
      <c r="AQ328" s="17">
        <v>7.3881785035417799E-2</v>
      </c>
      <c r="AR328" s="17">
        <v>8.0131511528923796E-2</v>
      </c>
      <c r="AS328" s="17"/>
      <c r="AT328" s="17">
        <v>5.6759017048930702E-2</v>
      </c>
      <c r="AU328" s="17">
        <v>7.6255400160962994E-2</v>
      </c>
      <c r="AV328" s="17">
        <v>5.49667590136887E-2</v>
      </c>
      <c r="AW328" s="17">
        <v>4.6202807517260303E-2</v>
      </c>
      <c r="AX328" s="17">
        <v>0</v>
      </c>
      <c r="AY328" s="17"/>
      <c r="AZ328" s="17">
        <v>8.0971720422993596E-2</v>
      </c>
      <c r="BA328" s="17">
        <v>4.5942803548620001E-2</v>
      </c>
      <c r="BB328" s="17">
        <v>8.5851905563899697E-2</v>
      </c>
      <c r="BC328" s="17">
        <v>3.9634021934117997E-2</v>
      </c>
      <c r="BD328" s="17">
        <v>3.04562115086911E-2</v>
      </c>
      <c r="BE328" s="17">
        <v>0.124000222191973</v>
      </c>
      <c r="BF328" s="17"/>
      <c r="BG328" s="17">
        <v>5.2161655382770698E-2</v>
      </c>
      <c r="BH328" s="17">
        <v>5.7014745710908997E-2</v>
      </c>
      <c r="BI328" s="17" t="s">
        <v>95</v>
      </c>
      <c r="BJ328" s="17">
        <v>6.29114340621411E-2</v>
      </c>
      <c r="BK328" s="17">
        <v>5.8357494697929703E-2</v>
      </c>
      <c r="BL328" s="17">
        <v>8.2514361303717296E-2</v>
      </c>
      <c r="BM328" s="17">
        <v>2.91961935473375E-2</v>
      </c>
    </row>
    <row r="329" spans="2:65" x14ac:dyDescent="0.35">
      <c r="B329" t="s">
        <v>114</v>
      </c>
      <c r="C329" s="17">
        <v>8.0694479160823007E-3</v>
      </c>
      <c r="D329" s="17">
        <v>9.2084202908266494E-3</v>
      </c>
      <c r="E329" s="17">
        <v>7.4408580277918E-3</v>
      </c>
      <c r="F329" s="17"/>
      <c r="G329" s="17">
        <v>0</v>
      </c>
      <c r="H329" s="17">
        <v>6.9307892330772603E-3</v>
      </c>
      <c r="I329" s="17">
        <v>6.0013517125720199E-3</v>
      </c>
      <c r="J329" s="17">
        <v>2.7410042660253899E-2</v>
      </c>
      <c r="K329" s="17">
        <v>0</v>
      </c>
      <c r="L329" s="17">
        <v>6.2956394382453103E-3</v>
      </c>
      <c r="M329" s="17"/>
      <c r="N329" s="17">
        <v>0</v>
      </c>
      <c r="O329" s="17">
        <v>1.19185002288317E-2</v>
      </c>
      <c r="P329" s="17">
        <v>1.09271361364272E-2</v>
      </c>
      <c r="Q329" s="17">
        <v>9.4061978476218996E-3</v>
      </c>
      <c r="R329" s="17"/>
      <c r="S329" s="17">
        <v>1.1322310331402E-2</v>
      </c>
      <c r="T329" s="17">
        <v>0</v>
      </c>
      <c r="U329" s="17">
        <v>2.64792093747898E-2</v>
      </c>
      <c r="V329" s="17">
        <v>0</v>
      </c>
      <c r="W329" s="17">
        <v>1.28365316575787E-2</v>
      </c>
      <c r="X329" s="17">
        <v>1.4192313630236901E-2</v>
      </c>
      <c r="Y329" s="17">
        <v>0</v>
      </c>
      <c r="Z329" s="17">
        <v>0</v>
      </c>
      <c r="AA329" s="17">
        <v>1.1621557493679199E-2</v>
      </c>
      <c r="AB329" s="17">
        <v>1.1335248565114499E-2</v>
      </c>
      <c r="AC329" s="17">
        <v>0</v>
      </c>
      <c r="AD329" s="17">
        <v>0</v>
      </c>
      <c r="AE329" s="17"/>
      <c r="AF329" s="17">
        <v>7.9886655749360994E-3</v>
      </c>
      <c r="AG329" s="17">
        <v>7.1525812337603703E-3</v>
      </c>
      <c r="AH329" s="17">
        <v>1.55152225837629E-2</v>
      </c>
      <c r="AI329" s="17"/>
      <c r="AJ329" s="17">
        <v>2.0826652956134499E-2</v>
      </c>
      <c r="AK329" s="17">
        <v>0</v>
      </c>
      <c r="AL329" s="17">
        <v>0</v>
      </c>
      <c r="AM329" s="17">
        <v>0</v>
      </c>
      <c r="AN329" s="17">
        <v>1.6448945140137401E-2</v>
      </c>
      <c r="AO329" s="17"/>
      <c r="AP329" s="17">
        <v>3.9288848023583602E-2</v>
      </c>
      <c r="AQ329" s="17">
        <v>3.3486734035374798E-3</v>
      </c>
      <c r="AR329" s="17">
        <v>0</v>
      </c>
      <c r="AS329" s="17"/>
      <c r="AT329" s="17">
        <v>1.54889871076578E-2</v>
      </c>
      <c r="AU329" s="17">
        <v>0</v>
      </c>
      <c r="AV329" s="17">
        <v>4.3696663318525796E-3</v>
      </c>
      <c r="AW329" s="17">
        <v>0</v>
      </c>
      <c r="AX329" s="17">
        <v>0</v>
      </c>
      <c r="AY329" s="17"/>
      <c r="AZ329" s="17">
        <v>5.93170291792771E-3</v>
      </c>
      <c r="BA329" s="17">
        <v>1.48357016378887E-2</v>
      </c>
      <c r="BB329" s="17">
        <v>1.17641447102033E-2</v>
      </c>
      <c r="BC329" s="17">
        <v>5.6124964824982798E-3</v>
      </c>
      <c r="BD329" s="17">
        <v>0</v>
      </c>
      <c r="BE329" s="17">
        <v>0</v>
      </c>
      <c r="BF329" s="17"/>
      <c r="BG329" s="17">
        <v>3.2813861648969701E-3</v>
      </c>
      <c r="BH329" s="17">
        <v>8.7744549373062093E-3</v>
      </c>
      <c r="BI329" s="17" t="s">
        <v>95</v>
      </c>
      <c r="BJ329" s="17">
        <v>3.6233213443940197E-2</v>
      </c>
      <c r="BK329" s="17">
        <v>1.14843900896133E-2</v>
      </c>
      <c r="BL329" s="17">
        <v>5.2917665214491797E-3</v>
      </c>
      <c r="BM329" s="17">
        <v>0</v>
      </c>
    </row>
    <row r="330" spans="2:65" x14ac:dyDescent="0.35">
      <c r="B330" t="s">
        <v>93</v>
      </c>
      <c r="C330" s="17">
        <v>6.76817288363108E-3</v>
      </c>
      <c r="D330" s="17">
        <v>9.1219550196392895E-3</v>
      </c>
      <c r="E330" s="17">
        <v>5.37809193812353E-3</v>
      </c>
      <c r="F330" s="17"/>
      <c r="G330" s="17">
        <v>0</v>
      </c>
      <c r="H330" s="17">
        <v>5.4968142985102903E-3</v>
      </c>
      <c r="I330" s="17">
        <v>0</v>
      </c>
      <c r="J330" s="17">
        <v>7.1660524109259599E-3</v>
      </c>
      <c r="K330" s="17">
        <v>1.6714733408397901E-2</v>
      </c>
      <c r="L330" s="17">
        <v>1.44775662426659E-2</v>
      </c>
      <c r="M330" s="17"/>
      <c r="N330" s="17">
        <v>8.5658324411356408E-3</v>
      </c>
      <c r="O330" s="17">
        <v>8.2281420509645303E-3</v>
      </c>
      <c r="P330" s="17">
        <v>5.81678321662411E-3</v>
      </c>
      <c r="Q330" s="17">
        <v>4.4791223455571197E-3</v>
      </c>
      <c r="R330" s="17"/>
      <c r="S330" s="17">
        <v>0</v>
      </c>
      <c r="T330" s="17">
        <v>0</v>
      </c>
      <c r="U330" s="17">
        <v>0</v>
      </c>
      <c r="V330" s="17">
        <v>4.1143446394876201E-2</v>
      </c>
      <c r="W330" s="17">
        <v>0</v>
      </c>
      <c r="X330" s="17">
        <v>0</v>
      </c>
      <c r="Y330" s="17">
        <v>0</v>
      </c>
      <c r="Z330" s="17">
        <v>0</v>
      </c>
      <c r="AA330" s="17">
        <v>1.15751765660994E-2</v>
      </c>
      <c r="AB330" s="17">
        <v>2.1804592001986301E-2</v>
      </c>
      <c r="AC330" s="17">
        <v>0</v>
      </c>
      <c r="AD330" s="17">
        <v>0</v>
      </c>
      <c r="AE330" s="17"/>
      <c r="AF330" s="17">
        <v>0</v>
      </c>
      <c r="AG330" s="17">
        <v>9.5097754363384999E-3</v>
      </c>
      <c r="AH330" s="17">
        <v>1.45219900066731E-2</v>
      </c>
      <c r="AI330" s="17"/>
      <c r="AJ330" s="17">
        <v>0</v>
      </c>
      <c r="AK330" s="17">
        <v>3.1308218325323202E-3</v>
      </c>
      <c r="AL330" s="17">
        <v>2.36666199328395E-2</v>
      </c>
      <c r="AM330" s="17">
        <v>0</v>
      </c>
      <c r="AN330" s="17">
        <v>1.53959387727621E-2</v>
      </c>
      <c r="AO330" s="17"/>
      <c r="AP330" s="17">
        <v>0</v>
      </c>
      <c r="AQ330" s="17">
        <v>5.6815993810111296E-3</v>
      </c>
      <c r="AR330" s="17">
        <v>1.1615575530387799E-2</v>
      </c>
      <c r="AS330" s="17"/>
      <c r="AT330" s="17">
        <v>5.2605557545948702E-3</v>
      </c>
      <c r="AU330" s="17">
        <v>0</v>
      </c>
      <c r="AV330" s="17">
        <v>1.2843316087883E-2</v>
      </c>
      <c r="AW330" s="17">
        <v>8.7151678113012998E-3</v>
      </c>
      <c r="AX330" s="17">
        <v>7.2495423342415502E-2</v>
      </c>
      <c r="AY330" s="17"/>
      <c r="AZ330" s="17">
        <v>9.9664888849055402E-3</v>
      </c>
      <c r="BA330" s="17">
        <v>4.1370798612029797E-3</v>
      </c>
      <c r="BB330" s="17">
        <v>2.18190749681457E-2</v>
      </c>
      <c r="BC330" s="17">
        <v>5.59072695984746E-3</v>
      </c>
      <c r="BD330" s="17">
        <v>0</v>
      </c>
      <c r="BE330" s="17">
        <v>0</v>
      </c>
      <c r="BF330" s="17"/>
      <c r="BG330" s="17">
        <v>1.08478130815344E-2</v>
      </c>
      <c r="BH330" s="17">
        <v>0</v>
      </c>
      <c r="BI330" s="17" t="s">
        <v>95</v>
      </c>
      <c r="BJ330" s="17">
        <v>0</v>
      </c>
      <c r="BK330" s="17">
        <v>9.1082786579311098E-3</v>
      </c>
      <c r="BL330" s="17">
        <v>1.1794050477361101E-2</v>
      </c>
      <c r="BM330" s="17">
        <v>0</v>
      </c>
    </row>
    <row r="331" spans="2:65" x14ac:dyDescent="0.35">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row>
    <row r="332" spans="2:65" x14ac:dyDescent="0.35">
      <c r="B332" s="6" t="s">
        <v>216</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row>
    <row r="333" spans="2:65" x14ac:dyDescent="0.35">
      <c r="B333" s="26" t="s">
        <v>217</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row>
    <row r="334" spans="2:65" x14ac:dyDescent="0.35">
      <c r="B334" t="s">
        <v>201</v>
      </c>
      <c r="C334" s="17">
        <v>0.36109668134714201</v>
      </c>
      <c r="D334" s="17">
        <v>0.33144905697133198</v>
      </c>
      <c r="E334" s="17">
        <v>0.39965093827751602</v>
      </c>
      <c r="F334" s="17"/>
      <c r="G334" s="17">
        <v>0.42545705794085498</v>
      </c>
      <c r="H334" s="17">
        <v>0.18149485267418899</v>
      </c>
      <c r="I334" s="17">
        <v>0.31555202384904701</v>
      </c>
      <c r="J334" s="17">
        <v>0.54193105933836505</v>
      </c>
      <c r="K334" s="17">
        <v>0.15796547471549799</v>
      </c>
      <c r="L334" s="17">
        <v>0.42323478700534301</v>
      </c>
      <c r="M334" s="17"/>
      <c r="N334" s="17">
        <v>0.46511695451929702</v>
      </c>
      <c r="O334" s="17">
        <v>0.28176938179301397</v>
      </c>
      <c r="P334" s="17">
        <v>0.336048935187093</v>
      </c>
      <c r="Q334" s="17">
        <v>0.39531983485658601</v>
      </c>
      <c r="R334" s="17"/>
      <c r="S334" s="17">
        <v>0.42696731284653</v>
      </c>
      <c r="T334" s="17">
        <v>0.49688160492259598</v>
      </c>
      <c r="U334" s="17">
        <v>0.57983188951790898</v>
      </c>
      <c r="V334" s="17">
        <v>0.33915543585401098</v>
      </c>
      <c r="W334" s="17">
        <v>0.42288057263682699</v>
      </c>
      <c r="X334" s="17">
        <v>0.51450226207621497</v>
      </c>
      <c r="Y334" s="17">
        <v>0</v>
      </c>
      <c r="Z334" s="17" t="s">
        <v>95</v>
      </c>
      <c r="AA334" s="17">
        <v>0.39491542957040499</v>
      </c>
      <c r="AB334" s="17">
        <v>0.281179454451431</v>
      </c>
      <c r="AC334" s="17">
        <v>0</v>
      </c>
      <c r="AD334" s="17">
        <v>0</v>
      </c>
      <c r="AE334" s="17"/>
      <c r="AF334" s="17">
        <v>0.45123157382947598</v>
      </c>
      <c r="AG334" s="17">
        <v>0.24117151063461501</v>
      </c>
      <c r="AH334" s="17">
        <v>0.36941867797551298</v>
      </c>
      <c r="AI334" s="17"/>
      <c r="AJ334" s="17">
        <v>0.33013732306502702</v>
      </c>
      <c r="AK334" s="17">
        <v>0.32710299259704601</v>
      </c>
      <c r="AL334" s="17">
        <v>0.38405997258254898</v>
      </c>
      <c r="AM334" s="17">
        <v>0.51987397618144604</v>
      </c>
      <c r="AN334" s="17">
        <v>0.40502291259635997</v>
      </c>
      <c r="AO334" s="17"/>
      <c r="AP334" s="17">
        <v>0.30101205499469702</v>
      </c>
      <c r="AQ334" s="17">
        <v>0.36656722342231501</v>
      </c>
      <c r="AR334" s="17">
        <v>0.42479259825729998</v>
      </c>
      <c r="AS334" s="17"/>
      <c r="AT334" s="17">
        <v>0.339990373004952</v>
      </c>
      <c r="AU334" s="17">
        <v>0.43363085730944201</v>
      </c>
      <c r="AV334" s="17">
        <v>0.42297932571785901</v>
      </c>
      <c r="AW334" s="17">
        <v>0.420146105412738</v>
      </c>
      <c r="AX334" s="17">
        <v>0</v>
      </c>
      <c r="AY334" s="17"/>
      <c r="AZ334" s="17">
        <v>0.39634986365967001</v>
      </c>
      <c r="BA334" s="17">
        <v>9.3670331959704506E-2</v>
      </c>
      <c r="BB334" s="17">
        <v>0.76250168063978097</v>
      </c>
      <c r="BC334" s="17">
        <v>0.44125567516133801</v>
      </c>
      <c r="BD334" s="17">
        <v>0.285423722886464</v>
      </c>
      <c r="BE334" s="17">
        <v>0.22110453565597099</v>
      </c>
      <c r="BF334" s="17"/>
      <c r="BG334" s="17">
        <v>0.56615459092218201</v>
      </c>
      <c r="BH334" s="17">
        <v>0.27585264902286599</v>
      </c>
      <c r="BI334" s="17" t="s">
        <v>95</v>
      </c>
      <c r="BJ334" s="17">
        <v>0.22211457271660801</v>
      </c>
      <c r="BK334" s="17">
        <v>0.281834219782085</v>
      </c>
      <c r="BL334" s="17">
        <v>0.23862896723825</v>
      </c>
      <c r="BM334" s="17">
        <v>1</v>
      </c>
    </row>
    <row r="335" spans="2:65" x14ac:dyDescent="0.35">
      <c r="B335" t="s">
        <v>199</v>
      </c>
      <c r="C335" s="17">
        <v>0.27579691029895298</v>
      </c>
      <c r="D335" s="17">
        <v>0.257520412046847</v>
      </c>
      <c r="E335" s="17">
        <v>0.29956396834270199</v>
      </c>
      <c r="F335" s="17"/>
      <c r="G335" s="17">
        <v>0.32289927769523202</v>
      </c>
      <c r="H335" s="17">
        <v>0.142451979025425</v>
      </c>
      <c r="I335" s="17">
        <v>0.25264823423138799</v>
      </c>
      <c r="J335" s="17">
        <v>0.31238153477671698</v>
      </c>
      <c r="K335" s="17">
        <v>0.20139318146276899</v>
      </c>
      <c r="L335" s="17">
        <v>0.42280593993675097</v>
      </c>
      <c r="M335" s="17"/>
      <c r="N335" s="17">
        <v>0.49161635608561099</v>
      </c>
      <c r="O335" s="17">
        <v>0.21040133939210101</v>
      </c>
      <c r="P335" s="17">
        <v>0.35110627645181502</v>
      </c>
      <c r="Q335" s="17">
        <v>0.149780368211096</v>
      </c>
      <c r="R335" s="17"/>
      <c r="S335" s="17">
        <v>0.29531328432094101</v>
      </c>
      <c r="T335" s="17">
        <v>0.30525395155731899</v>
      </c>
      <c r="U335" s="17">
        <v>0.125567181711703</v>
      </c>
      <c r="V335" s="17">
        <v>0.51309262261129496</v>
      </c>
      <c r="W335" s="17">
        <v>0.13678479341985</v>
      </c>
      <c r="X335" s="17">
        <v>0.51450226207621497</v>
      </c>
      <c r="Y335" s="17">
        <v>0.35745206859790501</v>
      </c>
      <c r="Z335" s="17" t="s">
        <v>95</v>
      </c>
      <c r="AA335" s="17">
        <v>0.188452081369931</v>
      </c>
      <c r="AB335" s="17">
        <v>0.36878484323379102</v>
      </c>
      <c r="AC335" s="17">
        <v>0</v>
      </c>
      <c r="AD335" s="17">
        <v>0</v>
      </c>
      <c r="AE335" s="17"/>
      <c r="AF335" s="17">
        <v>0.34471353116125703</v>
      </c>
      <c r="AG335" s="17">
        <v>0.21982108147497101</v>
      </c>
      <c r="AH335" s="17">
        <v>9.30587144669556E-2</v>
      </c>
      <c r="AI335" s="17"/>
      <c r="AJ335" s="17">
        <v>0.30879394014459799</v>
      </c>
      <c r="AK335" s="17">
        <v>0.296489962211896</v>
      </c>
      <c r="AL335" s="17">
        <v>0.176003497573746</v>
      </c>
      <c r="AM335" s="17">
        <v>0.51987397618144604</v>
      </c>
      <c r="AN335" s="17">
        <v>5.9663196953743003E-2</v>
      </c>
      <c r="AO335" s="17"/>
      <c r="AP335" s="17">
        <v>0.20901663044334901</v>
      </c>
      <c r="AQ335" s="17">
        <v>0.26513186121267202</v>
      </c>
      <c r="AR335" s="17">
        <v>0.40047313183600702</v>
      </c>
      <c r="AS335" s="17"/>
      <c r="AT335" s="17">
        <v>0.230283530680748</v>
      </c>
      <c r="AU335" s="17">
        <v>0.42372626369997601</v>
      </c>
      <c r="AV335" s="17">
        <v>0.30042677440920801</v>
      </c>
      <c r="AW335" s="17">
        <v>0.17399669582723201</v>
      </c>
      <c r="AX335" s="17">
        <v>0</v>
      </c>
      <c r="AY335" s="17"/>
      <c r="AZ335" s="17">
        <v>0.13696216574349501</v>
      </c>
      <c r="BA335" s="17">
        <v>0.274456296157711</v>
      </c>
      <c r="BB335" s="17">
        <v>0.58668238897515401</v>
      </c>
      <c r="BC335" s="17">
        <v>0</v>
      </c>
      <c r="BD335" s="17">
        <v>0.29054310692927399</v>
      </c>
      <c r="BE335" s="17">
        <v>0.56219225918334503</v>
      </c>
      <c r="BF335" s="17"/>
      <c r="BG335" s="17">
        <v>0.30436882130529802</v>
      </c>
      <c r="BH335" s="17">
        <v>0.39825545879457802</v>
      </c>
      <c r="BI335" s="17" t="s">
        <v>95</v>
      </c>
      <c r="BJ335" s="17">
        <v>9.7164209961412701E-2</v>
      </c>
      <c r="BK335" s="17">
        <v>0.26500129982744602</v>
      </c>
      <c r="BL335" s="17">
        <v>0.26349168883610902</v>
      </c>
      <c r="BM335" s="17">
        <v>0.546945615298433</v>
      </c>
    </row>
    <row r="336" spans="2:65" x14ac:dyDescent="0.35">
      <c r="B336" t="s">
        <v>200</v>
      </c>
      <c r="C336" s="17">
        <v>0.272161177405572</v>
      </c>
      <c r="D336" s="17">
        <v>0.31318966308998403</v>
      </c>
      <c r="E336" s="17">
        <v>0.21880706179449</v>
      </c>
      <c r="F336" s="17"/>
      <c r="G336" s="17">
        <v>0.24131083088521399</v>
      </c>
      <c r="H336" s="17">
        <v>0.116797591310582</v>
      </c>
      <c r="I336" s="17">
        <v>0.27589517490974702</v>
      </c>
      <c r="J336" s="17">
        <v>0.29228158298083401</v>
      </c>
      <c r="K336" s="17">
        <v>0.49451884030776999</v>
      </c>
      <c r="L336" s="17">
        <v>0.45024677152208098</v>
      </c>
      <c r="M336" s="17"/>
      <c r="N336" s="17">
        <v>0.23611799547114001</v>
      </c>
      <c r="O336" s="17">
        <v>0.27391469833872201</v>
      </c>
      <c r="P336" s="17">
        <v>0.23365049853461201</v>
      </c>
      <c r="Q336" s="17">
        <v>0.32336864160615902</v>
      </c>
      <c r="R336" s="17"/>
      <c r="S336" s="17">
        <v>0.48081749762396803</v>
      </c>
      <c r="T336" s="17">
        <v>0.27526589848066901</v>
      </c>
      <c r="U336" s="17">
        <v>0.42511053225600698</v>
      </c>
      <c r="V336" s="17">
        <v>0</v>
      </c>
      <c r="W336" s="17">
        <v>0.265957724142038</v>
      </c>
      <c r="X336" s="17">
        <v>0</v>
      </c>
      <c r="Y336" s="17">
        <v>0.35107540904812901</v>
      </c>
      <c r="Z336" s="17" t="s">
        <v>95</v>
      </c>
      <c r="AA336" s="17">
        <v>0.20740981857318799</v>
      </c>
      <c r="AB336" s="17">
        <v>9.2270921235317396E-2</v>
      </c>
      <c r="AC336" s="17">
        <v>0.67033900981949202</v>
      </c>
      <c r="AD336" s="17">
        <v>0</v>
      </c>
      <c r="AE336" s="17"/>
      <c r="AF336" s="17">
        <v>0.150648682126728</v>
      </c>
      <c r="AG336" s="17">
        <v>0.35347392512889197</v>
      </c>
      <c r="AH336" s="17">
        <v>0.36562533735276098</v>
      </c>
      <c r="AI336" s="17"/>
      <c r="AJ336" s="17">
        <v>0.26237939194991899</v>
      </c>
      <c r="AK336" s="17">
        <v>0.342909671669414</v>
      </c>
      <c r="AL336" s="17">
        <v>0.40873925152055002</v>
      </c>
      <c r="AM336" s="17">
        <v>0</v>
      </c>
      <c r="AN336" s="17">
        <v>0.22112665200241099</v>
      </c>
      <c r="AO336" s="17"/>
      <c r="AP336" s="17">
        <v>0.48246751868107401</v>
      </c>
      <c r="AQ336" s="17">
        <v>0.204653165765457</v>
      </c>
      <c r="AR336" s="17">
        <v>0.236761682559814</v>
      </c>
      <c r="AS336" s="17"/>
      <c r="AT336" s="17">
        <v>0.16320626806803101</v>
      </c>
      <c r="AU336" s="17">
        <v>0.33526481528165097</v>
      </c>
      <c r="AV336" s="17">
        <v>0.31995184447310299</v>
      </c>
      <c r="AW336" s="17">
        <v>0.21933859530352001</v>
      </c>
      <c r="AX336" s="17">
        <v>0</v>
      </c>
      <c r="AY336" s="17"/>
      <c r="AZ336" s="17">
        <v>0.263330884272229</v>
      </c>
      <c r="BA336" s="17">
        <v>0.229424942904882</v>
      </c>
      <c r="BB336" s="17">
        <v>8.2924052016701194E-2</v>
      </c>
      <c r="BC336" s="17">
        <v>0.19738111869198499</v>
      </c>
      <c r="BD336" s="17">
        <v>0.41193320805496397</v>
      </c>
      <c r="BE336" s="17">
        <v>0.65152425222781196</v>
      </c>
      <c r="BF336" s="17"/>
      <c r="BG336" s="17">
        <v>0.15806871278446599</v>
      </c>
      <c r="BH336" s="17">
        <v>0.25755892149968501</v>
      </c>
      <c r="BI336" s="17" t="s">
        <v>95</v>
      </c>
      <c r="BJ336" s="17">
        <v>0.31472412022565799</v>
      </c>
      <c r="BK336" s="17">
        <v>0.44273621722738399</v>
      </c>
      <c r="BL336" s="17">
        <v>0.33735595252853601</v>
      </c>
      <c r="BM336" s="17">
        <v>0</v>
      </c>
    </row>
    <row r="337" spans="2:65" x14ac:dyDescent="0.35">
      <c r="B337" t="s">
        <v>204</v>
      </c>
      <c r="C337" s="17">
        <v>0.23111626885244699</v>
      </c>
      <c r="D337" s="17">
        <v>0.25176252032609497</v>
      </c>
      <c r="E337" s="17">
        <v>0.20426754485776599</v>
      </c>
      <c r="F337" s="17"/>
      <c r="G337" s="17">
        <v>0.177245920883008</v>
      </c>
      <c r="H337" s="17">
        <v>0.289808783071904</v>
      </c>
      <c r="I337" s="17">
        <v>0.172322313360631</v>
      </c>
      <c r="J337" s="17">
        <v>0.23213779115521699</v>
      </c>
      <c r="K337" s="17">
        <v>0.50894503577661498</v>
      </c>
      <c r="L337" s="17">
        <v>0.18136873289966099</v>
      </c>
      <c r="M337" s="17"/>
      <c r="N337" s="17">
        <v>0.247340256408322</v>
      </c>
      <c r="O337" s="17">
        <v>7.5619726949362295E-2</v>
      </c>
      <c r="P337" s="17">
        <v>0.39751682875550298</v>
      </c>
      <c r="Q337" s="17">
        <v>0.22218328930481099</v>
      </c>
      <c r="R337" s="17"/>
      <c r="S337" s="17">
        <v>0.274058392190344</v>
      </c>
      <c r="T337" s="17">
        <v>0.31564057392926398</v>
      </c>
      <c r="U337" s="17">
        <v>0.14517871610709801</v>
      </c>
      <c r="V337" s="17">
        <v>0.17393718675728401</v>
      </c>
      <c r="W337" s="17">
        <v>0.13990814612538699</v>
      </c>
      <c r="X337" s="17">
        <v>0</v>
      </c>
      <c r="Y337" s="17">
        <v>0.369762643723483</v>
      </c>
      <c r="Z337" s="17" t="s">
        <v>95</v>
      </c>
      <c r="AA337" s="17">
        <v>0.12887076668251299</v>
      </c>
      <c r="AB337" s="17">
        <v>0.255629685484216</v>
      </c>
      <c r="AC337" s="17">
        <v>0.66845317323920095</v>
      </c>
      <c r="AD337" s="17">
        <v>0</v>
      </c>
      <c r="AE337" s="17"/>
      <c r="AF337" s="17">
        <v>0.17112798226204201</v>
      </c>
      <c r="AG337" s="17">
        <v>0.32789659642607399</v>
      </c>
      <c r="AH337" s="17">
        <v>0.18658785360724101</v>
      </c>
      <c r="AI337" s="17"/>
      <c r="AJ337" s="17">
        <v>0.20881599209579699</v>
      </c>
      <c r="AK337" s="17">
        <v>0.21742421584966801</v>
      </c>
      <c r="AL337" s="17">
        <v>0.207200775896901</v>
      </c>
      <c r="AM337" s="17">
        <v>1</v>
      </c>
      <c r="AN337" s="17">
        <v>0.162577435808409</v>
      </c>
      <c r="AO337" s="17"/>
      <c r="AP337" s="17">
        <v>0.24340938312982399</v>
      </c>
      <c r="AQ337" s="17">
        <v>0.24568365877634499</v>
      </c>
      <c r="AR337" s="17">
        <v>0.12002078133321301</v>
      </c>
      <c r="AS337" s="17"/>
      <c r="AT337" s="17">
        <v>0.17881520079527299</v>
      </c>
      <c r="AU337" s="17">
        <v>0.20415033567351301</v>
      </c>
      <c r="AV337" s="17">
        <v>0.285531300791944</v>
      </c>
      <c r="AW337" s="17">
        <v>0.23300235024414701</v>
      </c>
      <c r="AX337" s="17">
        <v>0</v>
      </c>
      <c r="AY337" s="17"/>
      <c r="AZ337" s="17">
        <v>0.28485737854027399</v>
      </c>
      <c r="BA337" s="17">
        <v>0.161907066037736</v>
      </c>
      <c r="BB337" s="17">
        <v>8.9164988220767696E-2</v>
      </c>
      <c r="BC337" s="17">
        <v>0.21746364847837099</v>
      </c>
      <c r="BD337" s="17">
        <v>0.28474037304021499</v>
      </c>
      <c r="BE337" s="17">
        <v>0.39455590170208399</v>
      </c>
      <c r="BF337" s="17"/>
      <c r="BG337" s="17">
        <v>0.196650760390675</v>
      </c>
      <c r="BH337" s="17">
        <v>0.28284316391318998</v>
      </c>
      <c r="BI337" s="17" t="s">
        <v>95</v>
      </c>
      <c r="BJ337" s="17">
        <v>0.11211066539482099</v>
      </c>
      <c r="BK337" s="17">
        <v>0.26615828212619302</v>
      </c>
      <c r="BL337" s="17">
        <v>0.28003939208370099</v>
      </c>
      <c r="BM337" s="17">
        <v>0.453054384701567</v>
      </c>
    </row>
    <row r="338" spans="2:65" x14ac:dyDescent="0.35">
      <c r="B338" t="s">
        <v>207</v>
      </c>
      <c r="C338" s="17">
        <v>0.215740187965862</v>
      </c>
      <c r="D338" s="17">
        <v>0.18734637664614101</v>
      </c>
      <c r="E338" s="17">
        <v>0.25266396583678702</v>
      </c>
      <c r="F338" s="17"/>
      <c r="G338" s="17">
        <v>0.33188745539962</v>
      </c>
      <c r="H338" s="17">
        <v>0.21047871508356</v>
      </c>
      <c r="I338" s="17">
        <v>0.147245207521324</v>
      </c>
      <c r="J338" s="17">
        <v>8.2657323263436E-2</v>
      </c>
      <c r="K338" s="17">
        <v>0.146122503513963</v>
      </c>
      <c r="L338" s="17">
        <v>0.27346856964684202</v>
      </c>
      <c r="M338" s="17"/>
      <c r="N338" s="17">
        <v>0.28268983330699299</v>
      </c>
      <c r="O338" s="17">
        <v>0.161432625241722</v>
      </c>
      <c r="P338" s="17">
        <v>0.18624979474065501</v>
      </c>
      <c r="Q338" s="17">
        <v>0.251982162047028</v>
      </c>
      <c r="R338" s="17"/>
      <c r="S338" s="17">
        <v>0.13516037451544699</v>
      </c>
      <c r="T338" s="17">
        <v>0.211809480002211</v>
      </c>
      <c r="U338" s="17">
        <v>0.30582978711504</v>
      </c>
      <c r="V338" s="17">
        <v>0.45479680237023501</v>
      </c>
      <c r="W338" s="17">
        <v>0.17437690980128401</v>
      </c>
      <c r="X338" s="17">
        <v>0.26751688112998401</v>
      </c>
      <c r="Y338" s="17">
        <v>0.51006981513894301</v>
      </c>
      <c r="Z338" s="17" t="s">
        <v>95</v>
      </c>
      <c r="AA338" s="17">
        <v>7.9059207233205406E-2</v>
      </c>
      <c r="AB338" s="17">
        <v>0.18890853321611401</v>
      </c>
      <c r="AC338" s="17">
        <v>0</v>
      </c>
      <c r="AD338" s="17">
        <v>0</v>
      </c>
      <c r="AE338" s="17"/>
      <c r="AF338" s="17">
        <v>0.190170524529787</v>
      </c>
      <c r="AG338" s="17">
        <v>0.36592722607572897</v>
      </c>
      <c r="AH338" s="17">
        <v>5.4859685770031197E-2</v>
      </c>
      <c r="AI338" s="17"/>
      <c r="AJ338" s="17">
        <v>0.285965040363377</v>
      </c>
      <c r="AK338" s="17">
        <v>0.206571545459377</v>
      </c>
      <c r="AL338" s="17">
        <v>0.207200775896901</v>
      </c>
      <c r="AM338" s="17">
        <v>0</v>
      </c>
      <c r="AN338" s="17">
        <v>0.17473612340458899</v>
      </c>
      <c r="AO338" s="17"/>
      <c r="AP338" s="17">
        <v>6.6880877611323705E-2</v>
      </c>
      <c r="AQ338" s="17">
        <v>0.20882283727478601</v>
      </c>
      <c r="AR338" s="17">
        <v>0.24224874166761901</v>
      </c>
      <c r="AS338" s="17"/>
      <c r="AT338" s="17">
        <v>0.22059771506779999</v>
      </c>
      <c r="AU338" s="17">
        <v>0.25186705325635</v>
      </c>
      <c r="AV338" s="17">
        <v>0.11070154652934699</v>
      </c>
      <c r="AW338" s="17">
        <v>0.112658391893557</v>
      </c>
      <c r="AX338" s="17">
        <v>1</v>
      </c>
      <c r="AY338" s="17"/>
      <c r="AZ338" s="17">
        <v>0.17126096786152301</v>
      </c>
      <c r="BA338" s="17">
        <v>0.20432262076542701</v>
      </c>
      <c r="BB338" s="17">
        <v>0.17924658380401301</v>
      </c>
      <c r="BC338" s="17">
        <v>0.36762671943887698</v>
      </c>
      <c r="BD338" s="17">
        <v>0.13022657727366599</v>
      </c>
      <c r="BE338" s="17">
        <v>0.35161730418041398</v>
      </c>
      <c r="BF338" s="17"/>
      <c r="BG338" s="17">
        <v>0.19215814321653499</v>
      </c>
      <c r="BH338" s="17">
        <v>9.9493622616737706E-2</v>
      </c>
      <c r="BI338" s="17" t="s">
        <v>95</v>
      </c>
      <c r="BJ338" s="17">
        <v>0.25587261782617199</v>
      </c>
      <c r="BK338" s="17">
        <v>0.32580260640911102</v>
      </c>
      <c r="BL338" s="17">
        <v>0.138891775882969</v>
      </c>
      <c r="BM338" s="17">
        <v>0</v>
      </c>
    </row>
    <row r="339" spans="2:65" x14ac:dyDescent="0.35">
      <c r="B339" t="s">
        <v>205</v>
      </c>
      <c r="C339" s="17">
        <v>0.18778297865930199</v>
      </c>
      <c r="D339" s="17">
        <v>0.23114371402547201</v>
      </c>
      <c r="E339" s="17">
        <v>0.131395967315447</v>
      </c>
      <c r="F339" s="17"/>
      <c r="G339" s="17">
        <v>0.23905324680630899</v>
      </c>
      <c r="H339" s="17">
        <v>0.30256692422986198</v>
      </c>
      <c r="I339" s="17">
        <v>0</v>
      </c>
      <c r="J339" s="17">
        <v>0.21215594052672501</v>
      </c>
      <c r="K339" s="17">
        <v>0</v>
      </c>
      <c r="L339" s="17">
        <v>0.31139453614954998</v>
      </c>
      <c r="M339" s="17"/>
      <c r="N339" s="17">
        <v>0.13530243362705699</v>
      </c>
      <c r="O339" s="17">
        <v>0.172280302553903</v>
      </c>
      <c r="P339" s="17">
        <v>0.17832256908890301</v>
      </c>
      <c r="Q339" s="17">
        <v>0.239348415219266</v>
      </c>
      <c r="R339" s="17"/>
      <c r="S339" s="17">
        <v>7.4154698080242595E-2</v>
      </c>
      <c r="T339" s="17">
        <v>0.18460448544109401</v>
      </c>
      <c r="U339" s="17">
        <v>0</v>
      </c>
      <c r="V339" s="17">
        <v>0.17393718675728401</v>
      </c>
      <c r="W339" s="17">
        <v>0.27198411937584799</v>
      </c>
      <c r="X339" s="17">
        <v>0.2179808567938</v>
      </c>
      <c r="Y339" s="17">
        <v>0.27278528767861099</v>
      </c>
      <c r="Z339" s="17" t="s">
        <v>95</v>
      </c>
      <c r="AA339" s="17">
        <v>0.32230424919761702</v>
      </c>
      <c r="AB339" s="17">
        <v>0</v>
      </c>
      <c r="AC339" s="17">
        <v>0.33879218305869402</v>
      </c>
      <c r="AD339" s="17">
        <v>1</v>
      </c>
      <c r="AE339" s="17"/>
      <c r="AF339" s="17">
        <v>0.20614160542427501</v>
      </c>
      <c r="AG339" s="17">
        <v>0.214238937703494</v>
      </c>
      <c r="AH339" s="17">
        <v>0.176620209734724</v>
      </c>
      <c r="AI339" s="17"/>
      <c r="AJ339" s="17">
        <v>0.23776225154632699</v>
      </c>
      <c r="AK339" s="17">
        <v>0.31680918110734202</v>
      </c>
      <c r="AL339" s="17">
        <v>0</v>
      </c>
      <c r="AM339" s="17">
        <v>0</v>
      </c>
      <c r="AN339" s="17">
        <v>5.3075486186440299E-2</v>
      </c>
      <c r="AO339" s="17"/>
      <c r="AP339" s="17">
        <v>0.21534910187897799</v>
      </c>
      <c r="AQ339" s="17">
        <v>0.28711984145601399</v>
      </c>
      <c r="AR339" s="17">
        <v>0</v>
      </c>
      <c r="AS339" s="17"/>
      <c r="AT339" s="17">
        <v>0.197836693782176</v>
      </c>
      <c r="AU339" s="17">
        <v>9.3893072311634199E-2</v>
      </c>
      <c r="AV339" s="17">
        <v>0.28801443288567502</v>
      </c>
      <c r="AW339" s="17">
        <v>0.320825988986219</v>
      </c>
      <c r="AX339" s="17">
        <v>0</v>
      </c>
      <c r="AY339" s="17"/>
      <c r="AZ339" s="17">
        <v>0.13897836726346199</v>
      </c>
      <c r="BA339" s="17">
        <v>0.418811729700724</v>
      </c>
      <c r="BB339" s="17">
        <v>0</v>
      </c>
      <c r="BC339" s="17">
        <v>0</v>
      </c>
      <c r="BD339" s="17">
        <v>0.38161249739716202</v>
      </c>
      <c r="BE339" s="17">
        <v>0.15157424550125601</v>
      </c>
      <c r="BF339" s="17"/>
      <c r="BG339" s="17">
        <v>0.19511400751799199</v>
      </c>
      <c r="BH339" s="17">
        <v>0</v>
      </c>
      <c r="BI339" s="17" t="s">
        <v>95</v>
      </c>
      <c r="BJ339" s="17">
        <v>0.31472412022565799</v>
      </c>
      <c r="BK339" s="17">
        <v>0.18155265867453399</v>
      </c>
      <c r="BL339" s="17">
        <v>0.16529440597334799</v>
      </c>
      <c r="BM339" s="17">
        <v>0.453054384701567</v>
      </c>
    </row>
    <row r="340" spans="2:65" x14ac:dyDescent="0.35">
      <c r="B340" t="s">
        <v>206</v>
      </c>
      <c r="C340" s="17">
        <v>0.15282153877851601</v>
      </c>
      <c r="D340" s="17">
        <v>0.14186698842710099</v>
      </c>
      <c r="E340" s="17">
        <v>0.16706701569941801</v>
      </c>
      <c r="F340" s="17"/>
      <c r="G340" s="17">
        <v>0.111897766583633</v>
      </c>
      <c r="H340" s="17">
        <v>0.20242037065566901</v>
      </c>
      <c r="I340" s="17">
        <v>0.23635974755372799</v>
      </c>
      <c r="J340" s="17">
        <v>0</v>
      </c>
      <c r="K340" s="17">
        <v>0.20139318146276899</v>
      </c>
      <c r="L340" s="17">
        <v>0.27516438101277202</v>
      </c>
      <c r="M340" s="17"/>
      <c r="N340" s="17">
        <v>7.8372061085081005E-2</v>
      </c>
      <c r="O340" s="17">
        <v>0.27650979987739099</v>
      </c>
      <c r="P340" s="17">
        <v>0.113612768120172</v>
      </c>
      <c r="Q340" s="17">
        <v>0.11603377169802299</v>
      </c>
      <c r="R340" s="17"/>
      <c r="S340" s="17">
        <v>7.8000868121995498E-2</v>
      </c>
      <c r="T340" s="17">
        <v>0.19470822149389699</v>
      </c>
      <c r="U340" s="17">
        <v>0</v>
      </c>
      <c r="V340" s="17">
        <v>0</v>
      </c>
      <c r="W340" s="17">
        <v>0.30825866069286101</v>
      </c>
      <c r="X340" s="17">
        <v>0</v>
      </c>
      <c r="Y340" s="17">
        <v>0.351780123172032</v>
      </c>
      <c r="Z340" s="17" t="s">
        <v>95</v>
      </c>
      <c r="AA340" s="17">
        <v>0.14592058046767301</v>
      </c>
      <c r="AB340" s="17">
        <v>0.326221039091734</v>
      </c>
      <c r="AC340" s="17">
        <v>0</v>
      </c>
      <c r="AD340" s="17">
        <v>0</v>
      </c>
      <c r="AE340" s="17"/>
      <c r="AF340" s="17">
        <v>0.117940351480407</v>
      </c>
      <c r="AG340" s="17">
        <v>0.28977557885535699</v>
      </c>
      <c r="AH340" s="17">
        <v>4.9177618537636303E-2</v>
      </c>
      <c r="AI340" s="17"/>
      <c r="AJ340" s="17">
        <v>0.24296671514082099</v>
      </c>
      <c r="AK340" s="17">
        <v>0.17078162302484601</v>
      </c>
      <c r="AL340" s="17">
        <v>0.207200775896901</v>
      </c>
      <c r="AM340" s="17">
        <v>0</v>
      </c>
      <c r="AN340" s="17">
        <v>5.9663196953743003E-2</v>
      </c>
      <c r="AO340" s="17"/>
      <c r="AP340" s="17">
        <v>0.12889963487255601</v>
      </c>
      <c r="AQ340" s="17">
        <v>0.21254412287164801</v>
      </c>
      <c r="AR340" s="17">
        <v>0.24224874166761901</v>
      </c>
      <c r="AS340" s="17"/>
      <c r="AT340" s="17">
        <v>0.217735236568985</v>
      </c>
      <c r="AU340" s="17">
        <v>0.11969099737115101</v>
      </c>
      <c r="AV340" s="17">
        <v>5.4424086847483302E-2</v>
      </c>
      <c r="AW340" s="17">
        <v>0.25981316452613301</v>
      </c>
      <c r="AX340" s="17">
        <v>1</v>
      </c>
      <c r="AY340" s="17"/>
      <c r="AZ340" s="17">
        <v>0.21525530787104999</v>
      </c>
      <c r="BA340" s="17">
        <v>4.4832763911007899E-2</v>
      </c>
      <c r="BB340" s="17">
        <v>7.0711861120373698E-2</v>
      </c>
      <c r="BC340" s="17">
        <v>0.31191092360021999</v>
      </c>
      <c r="BD340" s="17">
        <v>0.13022657727366599</v>
      </c>
      <c r="BE340" s="17">
        <v>0.15977791331411401</v>
      </c>
      <c r="BF340" s="17"/>
      <c r="BG340" s="17">
        <v>0.19123734661983499</v>
      </c>
      <c r="BH340" s="17">
        <v>0.25691112873664201</v>
      </c>
      <c r="BI340" s="17" t="s">
        <v>95</v>
      </c>
      <c r="BJ340" s="17">
        <v>0</v>
      </c>
      <c r="BK340" s="17">
        <v>5.9326279736401297E-2</v>
      </c>
      <c r="BL340" s="17">
        <v>0.22278114044261599</v>
      </c>
      <c r="BM340" s="17">
        <v>0</v>
      </c>
    </row>
    <row r="341" spans="2:65" x14ac:dyDescent="0.35">
      <c r="B341" t="s">
        <v>202</v>
      </c>
      <c r="C341" s="17">
        <v>0.1440363203767</v>
      </c>
      <c r="D341" s="17">
        <v>0.188889125166398</v>
      </c>
      <c r="E341" s="17">
        <v>8.57089974860063E-2</v>
      </c>
      <c r="F341" s="17"/>
      <c r="G341" s="17">
        <v>0.15270776568745201</v>
      </c>
      <c r="H341" s="17">
        <v>0.133554521192116</v>
      </c>
      <c r="I341" s="17">
        <v>0.27692205280712001</v>
      </c>
      <c r="J341" s="17">
        <v>6.1056051044267499E-2</v>
      </c>
      <c r="K341" s="17">
        <v>0</v>
      </c>
      <c r="L341" s="17">
        <v>0.13422459577691401</v>
      </c>
      <c r="M341" s="17"/>
      <c r="N341" s="17">
        <v>6.7199658710587307E-2</v>
      </c>
      <c r="O341" s="17">
        <v>0.205617849771561</v>
      </c>
      <c r="P341" s="17">
        <v>4.8609256366313698E-2</v>
      </c>
      <c r="Q341" s="17">
        <v>0.212155187763545</v>
      </c>
      <c r="R341" s="17"/>
      <c r="S341" s="17">
        <v>0.14673557909488899</v>
      </c>
      <c r="T341" s="17">
        <v>0.10832815187389799</v>
      </c>
      <c r="U341" s="17">
        <v>0.125567181711703</v>
      </c>
      <c r="V341" s="17">
        <v>0</v>
      </c>
      <c r="W341" s="17">
        <v>0.132075973250462</v>
      </c>
      <c r="X341" s="17">
        <v>0.26751688112998401</v>
      </c>
      <c r="Y341" s="17">
        <v>0.25597176213568601</v>
      </c>
      <c r="Z341" s="17" t="s">
        <v>95</v>
      </c>
      <c r="AA341" s="17">
        <v>0.13213546287900399</v>
      </c>
      <c r="AB341" s="17">
        <v>0.114692529707488</v>
      </c>
      <c r="AC341" s="17">
        <v>0.32966099018050798</v>
      </c>
      <c r="AD341" s="17">
        <v>0</v>
      </c>
      <c r="AE341" s="17"/>
      <c r="AF341" s="17">
        <v>9.2828135190146002E-2</v>
      </c>
      <c r="AG341" s="17">
        <v>0.19931057158594201</v>
      </c>
      <c r="AH341" s="17">
        <v>0.14359396407327399</v>
      </c>
      <c r="AI341" s="17"/>
      <c r="AJ341" s="17">
        <v>0.12695795911526001</v>
      </c>
      <c r="AK341" s="17">
        <v>0.14206788029509201</v>
      </c>
      <c r="AL341" s="17">
        <v>0.176003497573746</v>
      </c>
      <c r="AM341" s="17">
        <v>0.48012602381855402</v>
      </c>
      <c r="AN341" s="17">
        <v>6.5645119815378794E-2</v>
      </c>
      <c r="AO341" s="17"/>
      <c r="AP341" s="17">
        <v>0.15807949695699899</v>
      </c>
      <c r="AQ341" s="17">
        <v>0.12715974406864</v>
      </c>
      <c r="AR341" s="17">
        <v>0.101949798231886</v>
      </c>
      <c r="AS341" s="17"/>
      <c r="AT341" s="17">
        <v>9.2839565186531803E-2</v>
      </c>
      <c r="AU341" s="17">
        <v>0.13419462621266001</v>
      </c>
      <c r="AV341" s="17">
        <v>0.143759563254446</v>
      </c>
      <c r="AW341" s="17">
        <v>0.285838719883029</v>
      </c>
      <c r="AX341" s="17">
        <v>0</v>
      </c>
      <c r="AY341" s="17"/>
      <c r="AZ341" s="17">
        <v>0.189383316003257</v>
      </c>
      <c r="BA341" s="17">
        <v>9.6549829394987199E-2</v>
      </c>
      <c r="BB341" s="17">
        <v>8.8016182395925499E-2</v>
      </c>
      <c r="BC341" s="17">
        <v>0.22785811648079199</v>
      </c>
      <c r="BD341" s="17">
        <v>0.25650530416630601</v>
      </c>
      <c r="BE341" s="17">
        <v>0</v>
      </c>
      <c r="BF341" s="17"/>
      <c r="BG341" s="17">
        <v>0.120644576613086</v>
      </c>
      <c r="BH341" s="17">
        <v>0.16465948012140599</v>
      </c>
      <c r="BI341" s="17" t="s">
        <v>95</v>
      </c>
      <c r="BJ341" s="17">
        <v>0.33427284480465702</v>
      </c>
      <c r="BK341" s="17">
        <v>0</v>
      </c>
      <c r="BL341" s="17">
        <v>0.22065064667204601</v>
      </c>
      <c r="BM341" s="17">
        <v>0</v>
      </c>
    </row>
    <row r="342" spans="2:65" x14ac:dyDescent="0.35">
      <c r="B342" t="s">
        <v>203</v>
      </c>
      <c r="C342" s="17">
        <v>0.14224287390342999</v>
      </c>
      <c r="D342" s="17">
        <v>0.18161019760434099</v>
      </c>
      <c r="E342" s="17">
        <v>9.1048960577125804E-2</v>
      </c>
      <c r="F342" s="17"/>
      <c r="G342" s="17">
        <v>0.13503050381025</v>
      </c>
      <c r="H342" s="17">
        <v>6.21969930743696E-2</v>
      </c>
      <c r="I342" s="17">
        <v>0.21804400914851599</v>
      </c>
      <c r="J342" s="17">
        <v>6.6766558844103499E-2</v>
      </c>
      <c r="K342" s="17">
        <v>0.331044375920241</v>
      </c>
      <c r="L342" s="17">
        <v>0.13465344284550601</v>
      </c>
      <c r="M342" s="17"/>
      <c r="N342" s="17">
        <v>0.409307672558756</v>
      </c>
      <c r="O342" s="17">
        <v>0.117512408046483</v>
      </c>
      <c r="P342" s="17">
        <v>0</v>
      </c>
      <c r="Q342" s="17">
        <v>0.134091014781935</v>
      </c>
      <c r="R342" s="17"/>
      <c r="S342" s="17">
        <v>0.27609817061849601</v>
      </c>
      <c r="T342" s="17">
        <v>9.0661413039574701E-2</v>
      </c>
      <c r="U342" s="17">
        <v>0</v>
      </c>
      <c r="V342" s="17">
        <v>0</v>
      </c>
      <c r="W342" s="17">
        <v>0.30825866069286101</v>
      </c>
      <c r="X342" s="17">
        <v>0.27152667084667997</v>
      </c>
      <c r="Y342" s="17">
        <v>0</v>
      </c>
      <c r="Z342" s="17" t="s">
        <v>95</v>
      </c>
      <c r="AA342" s="17">
        <v>6.3366166226439605E-2</v>
      </c>
      <c r="AB342" s="17">
        <v>9.2270921235317396E-2</v>
      </c>
      <c r="AC342" s="17">
        <v>0.66120781694130604</v>
      </c>
      <c r="AD342" s="17">
        <v>0</v>
      </c>
      <c r="AE342" s="17"/>
      <c r="AF342" s="17">
        <v>0.14117123841814799</v>
      </c>
      <c r="AG342" s="17">
        <v>0.17001316097261299</v>
      </c>
      <c r="AH342" s="17">
        <v>8.9912619437893498E-2</v>
      </c>
      <c r="AI342" s="17"/>
      <c r="AJ342" s="17">
        <v>0.12869622429699801</v>
      </c>
      <c r="AK342" s="17">
        <v>0.14473196208262801</v>
      </c>
      <c r="AL342" s="17">
        <v>0.23273575394680501</v>
      </c>
      <c r="AM342" s="17">
        <v>0</v>
      </c>
      <c r="AN342" s="17">
        <v>0.111624702380442</v>
      </c>
      <c r="AO342" s="17"/>
      <c r="AP342" s="17">
        <v>0.21529360046336601</v>
      </c>
      <c r="AQ342" s="17">
        <v>9.4003088202705795E-2</v>
      </c>
      <c r="AR342" s="17">
        <v>0.35323682217760199</v>
      </c>
      <c r="AS342" s="17"/>
      <c r="AT342" s="17">
        <v>4.08750493767778E-2</v>
      </c>
      <c r="AU342" s="17">
        <v>0.214234125716666</v>
      </c>
      <c r="AV342" s="17">
        <v>9.1389729921896201E-2</v>
      </c>
      <c r="AW342" s="17">
        <v>0.28067689923719502</v>
      </c>
      <c r="AX342" s="17">
        <v>1</v>
      </c>
      <c r="AY342" s="17"/>
      <c r="AZ342" s="17">
        <v>0.21094827298111701</v>
      </c>
      <c r="BA342" s="17">
        <v>0</v>
      </c>
      <c r="BB342" s="17">
        <v>0.239273965337402</v>
      </c>
      <c r="BC342" s="17">
        <v>0.19738111869198499</v>
      </c>
      <c r="BD342" s="17">
        <v>0</v>
      </c>
      <c r="BE342" s="17">
        <v>0.148332702546143</v>
      </c>
      <c r="BF342" s="17"/>
      <c r="BG342" s="17">
        <v>0.163379569730708</v>
      </c>
      <c r="BH342" s="17">
        <v>7.7793223070169795E-2</v>
      </c>
      <c r="BI342" s="17" t="s">
        <v>95</v>
      </c>
      <c r="BJ342" s="17">
        <v>9.7164209961412701E-2</v>
      </c>
      <c r="BK342" s="17">
        <v>0</v>
      </c>
      <c r="BL342" s="17">
        <v>0.319793931068312</v>
      </c>
      <c r="BM342" s="17">
        <v>0</v>
      </c>
    </row>
    <row r="343" spans="2:65" x14ac:dyDescent="0.35">
      <c r="B343" t="s">
        <v>114</v>
      </c>
      <c r="C343" s="17">
        <v>3.8086373159480297E-2</v>
      </c>
      <c r="D343" s="17">
        <v>4.2647993375429197E-2</v>
      </c>
      <c r="E343" s="17">
        <v>3.2154367424546401E-2</v>
      </c>
      <c r="F343" s="17"/>
      <c r="G343" s="17">
        <v>0</v>
      </c>
      <c r="H343" s="17">
        <v>8.1643079396715307E-2</v>
      </c>
      <c r="I343" s="17">
        <v>0</v>
      </c>
      <c r="J343" s="17">
        <v>8.0010814522879906E-2</v>
      </c>
      <c r="K343" s="17">
        <v>0</v>
      </c>
      <c r="L343" s="17">
        <v>0.131146081068193</v>
      </c>
      <c r="M343" s="17"/>
      <c r="N343" s="17">
        <v>0</v>
      </c>
      <c r="O343" s="17">
        <v>9.1008380371102204E-2</v>
      </c>
      <c r="P343" s="17">
        <v>0</v>
      </c>
      <c r="Q343" s="17">
        <v>4.3832484989296198E-2</v>
      </c>
      <c r="R343" s="17"/>
      <c r="S343" s="17">
        <v>0</v>
      </c>
      <c r="T343" s="17">
        <v>0</v>
      </c>
      <c r="U343" s="17">
        <v>0.14942221266329</v>
      </c>
      <c r="V343" s="17">
        <v>0</v>
      </c>
      <c r="W343" s="17">
        <v>0</v>
      </c>
      <c r="X343" s="17">
        <v>0</v>
      </c>
      <c r="Y343" s="17">
        <v>0</v>
      </c>
      <c r="Z343" s="17" t="s">
        <v>95</v>
      </c>
      <c r="AA343" s="17">
        <v>6.5615371003249295E-2</v>
      </c>
      <c r="AB343" s="17">
        <v>0.121119716180097</v>
      </c>
      <c r="AC343" s="17">
        <v>0</v>
      </c>
      <c r="AD343" s="17">
        <v>0</v>
      </c>
      <c r="AE343" s="17"/>
      <c r="AF343" s="17">
        <v>5.9310897350848803E-2</v>
      </c>
      <c r="AG343" s="17">
        <v>0</v>
      </c>
      <c r="AH343" s="17">
        <v>5.7140380924153099E-2</v>
      </c>
      <c r="AI343" s="17"/>
      <c r="AJ343" s="17">
        <v>9.5672760656286507E-2</v>
      </c>
      <c r="AK343" s="17">
        <v>0</v>
      </c>
      <c r="AL343" s="17">
        <v>0</v>
      </c>
      <c r="AM343" s="17">
        <v>0</v>
      </c>
      <c r="AN343" s="17">
        <v>6.9323767650126406E-2</v>
      </c>
      <c r="AO343" s="17"/>
      <c r="AP343" s="17">
        <v>0.119125275661549</v>
      </c>
      <c r="AQ343" s="17">
        <v>0</v>
      </c>
      <c r="AR343" s="17">
        <v>0</v>
      </c>
      <c r="AS343" s="17"/>
      <c r="AT343" s="17">
        <v>8.8295871649845703E-2</v>
      </c>
      <c r="AU343" s="17">
        <v>0</v>
      </c>
      <c r="AV343" s="17">
        <v>0</v>
      </c>
      <c r="AW343" s="17">
        <v>0</v>
      </c>
      <c r="AX343" s="17">
        <v>0</v>
      </c>
      <c r="AY343" s="17"/>
      <c r="AZ343" s="17">
        <v>0</v>
      </c>
      <c r="BA343" s="17">
        <v>0.167987510866904</v>
      </c>
      <c r="BB343" s="17">
        <v>0</v>
      </c>
      <c r="BC343" s="17">
        <v>0</v>
      </c>
      <c r="BD343" s="17">
        <v>0</v>
      </c>
      <c r="BE343" s="17">
        <v>0</v>
      </c>
      <c r="BF343" s="17"/>
      <c r="BG343" s="17">
        <v>3.56898657331082E-2</v>
      </c>
      <c r="BH343" s="17">
        <v>0.100569011473431</v>
      </c>
      <c r="BI343" s="17" t="s">
        <v>95</v>
      </c>
      <c r="BJ343" s="17">
        <v>0</v>
      </c>
      <c r="BK343" s="17">
        <v>7.6944232191972398E-2</v>
      </c>
      <c r="BL343" s="17">
        <v>0</v>
      </c>
      <c r="BM343" s="17">
        <v>0</v>
      </c>
    </row>
    <row r="344" spans="2:65" x14ac:dyDescent="0.35">
      <c r="B344" t="s">
        <v>93</v>
      </c>
      <c r="C344" s="17">
        <v>7.6225788743977896E-2</v>
      </c>
      <c r="D344" s="17">
        <v>4.6908761239139798E-2</v>
      </c>
      <c r="E344" s="17">
        <v>0.114350132081872</v>
      </c>
      <c r="F344" s="17"/>
      <c r="G344" s="17">
        <v>0</v>
      </c>
      <c r="H344" s="17">
        <v>0.14648561856446701</v>
      </c>
      <c r="I344" s="17">
        <v>0.126218730687745</v>
      </c>
      <c r="J344" s="17">
        <v>0.16590218561202899</v>
      </c>
      <c r="K344" s="17">
        <v>0</v>
      </c>
      <c r="L344" s="17">
        <v>0</v>
      </c>
      <c r="M344" s="17"/>
      <c r="N344" s="17">
        <v>6.0878602900828999E-2</v>
      </c>
      <c r="O344" s="17">
        <v>4.3885115980490899E-2</v>
      </c>
      <c r="P344" s="17">
        <v>5.1410683302663199E-2</v>
      </c>
      <c r="Q344" s="17">
        <v>0.135039635522129</v>
      </c>
      <c r="R344" s="17"/>
      <c r="S344" s="17">
        <v>7.7689571411766106E-2</v>
      </c>
      <c r="T344" s="17">
        <v>0.10832815187389799</v>
      </c>
      <c r="U344" s="17">
        <v>0</v>
      </c>
      <c r="V344" s="17">
        <v>0.192555217545608</v>
      </c>
      <c r="W344" s="17">
        <v>0</v>
      </c>
      <c r="X344" s="17">
        <v>0</v>
      </c>
      <c r="Y344" s="17">
        <v>0</v>
      </c>
      <c r="Z344" s="17" t="s">
        <v>95</v>
      </c>
      <c r="AA344" s="17">
        <v>0.141600950003551</v>
      </c>
      <c r="AB344" s="17">
        <v>0.114223456427193</v>
      </c>
      <c r="AC344" s="17">
        <v>0</v>
      </c>
      <c r="AD344" s="17">
        <v>0</v>
      </c>
      <c r="AE344" s="17"/>
      <c r="AF344" s="17">
        <v>6.7323811209889006E-2</v>
      </c>
      <c r="AG344" s="17">
        <v>0</v>
      </c>
      <c r="AH344" s="17">
        <v>0.19973888589521299</v>
      </c>
      <c r="AI344" s="17"/>
      <c r="AJ344" s="17">
        <v>5.6623597619075101E-2</v>
      </c>
      <c r="AK344" s="17">
        <v>4.0059857124901697E-2</v>
      </c>
      <c r="AL344" s="17">
        <v>0</v>
      </c>
      <c r="AM344" s="17">
        <v>0</v>
      </c>
      <c r="AN344" s="17">
        <v>0.24232691299126199</v>
      </c>
      <c r="AO344" s="17"/>
      <c r="AP344" s="17">
        <v>7.0503888766773506E-2</v>
      </c>
      <c r="AQ344" s="17">
        <v>6.8658619892864606E-2</v>
      </c>
      <c r="AR344" s="17">
        <v>0</v>
      </c>
      <c r="AS344" s="17"/>
      <c r="AT344" s="17">
        <v>0.14508416252998299</v>
      </c>
      <c r="AU344" s="17">
        <v>0</v>
      </c>
      <c r="AV344" s="17">
        <v>9.1182966311284502E-2</v>
      </c>
      <c r="AW344" s="17">
        <v>0</v>
      </c>
      <c r="AX344" s="17">
        <v>0</v>
      </c>
      <c r="AY344" s="17"/>
      <c r="AZ344" s="17">
        <v>0.110182334196327</v>
      </c>
      <c r="BA344" s="17">
        <v>5.8819144548636799E-2</v>
      </c>
      <c r="BB344" s="17">
        <v>7.9676434666316506E-2</v>
      </c>
      <c r="BC344" s="17">
        <v>0</v>
      </c>
      <c r="BD344" s="17">
        <v>0.17241649178490601</v>
      </c>
      <c r="BE344" s="17">
        <v>0</v>
      </c>
      <c r="BF344" s="17"/>
      <c r="BG344" s="17">
        <v>0</v>
      </c>
      <c r="BH344" s="17">
        <v>7.8706892856020394E-2</v>
      </c>
      <c r="BI344" s="17" t="s">
        <v>95</v>
      </c>
      <c r="BJ344" s="17">
        <v>0.23433770712250099</v>
      </c>
      <c r="BK344" s="17">
        <v>0.15064382644733501</v>
      </c>
      <c r="BL344" s="17">
        <v>5.8756385329629901E-2</v>
      </c>
      <c r="BM344" s="17">
        <v>0</v>
      </c>
    </row>
    <row r="345" spans="2:65"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row>
    <row r="346" spans="2:65" x14ac:dyDescent="0.35">
      <c r="B346" s="6" t="s">
        <v>131</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row>
    <row r="347" spans="2:65" x14ac:dyDescent="0.35">
      <c r="B347" s="26" t="s">
        <v>221</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row>
    <row r="348" spans="2:65" x14ac:dyDescent="0.35">
      <c r="B348" t="s">
        <v>218</v>
      </c>
      <c r="C348" s="17">
        <v>0.10762377289134401</v>
      </c>
      <c r="D348" s="17">
        <v>0.118855420195855</v>
      </c>
      <c r="E348" s="17">
        <v>9.6528068632169201E-2</v>
      </c>
      <c r="F348" s="17"/>
      <c r="G348" s="17">
        <v>9.2638319049744594E-2</v>
      </c>
      <c r="H348" s="17">
        <v>0.124849000280973</v>
      </c>
      <c r="I348" s="17">
        <v>0.11808846535175101</v>
      </c>
      <c r="J348" s="17">
        <v>0.108497926769571</v>
      </c>
      <c r="K348" s="17">
        <v>7.3421175358998905E-2</v>
      </c>
      <c r="L348" s="17">
        <v>0.11669888014224999</v>
      </c>
      <c r="M348" s="17"/>
      <c r="N348" s="17">
        <v>9.0303604196209503E-2</v>
      </c>
      <c r="O348" s="17">
        <v>9.8900205812860298E-2</v>
      </c>
      <c r="P348" s="17">
        <v>0.14655108736966699</v>
      </c>
      <c r="Q348" s="17">
        <v>0.102368428246343</v>
      </c>
      <c r="R348" s="17"/>
      <c r="S348" s="17">
        <v>0.140313900584942</v>
      </c>
      <c r="T348" s="17">
        <v>8.8825624750532697E-2</v>
      </c>
      <c r="U348" s="17">
        <v>0.121111981807553</v>
      </c>
      <c r="V348" s="17">
        <v>8.9261721937170094E-2</v>
      </c>
      <c r="W348" s="17">
        <v>8.5874518319732293E-2</v>
      </c>
      <c r="X348" s="17">
        <v>0.118549411171885</v>
      </c>
      <c r="Y348" s="17">
        <v>7.6109177805657999E-2</v>
      </c>
      <c r="Z348" s="17">
        <v>0.128898575445103</v>
      </c>
      <c r="AA348" s="17">
        <v>0.11958314581492201</v>
      </c>
      <c r="AB348" s="17">
        <v>0.105224626008142</v>
      </c>
      <c r="AC348" s="17">
        <v>0.105439279927302</v>
      </c>
      <c r="AD348" s="17">
        <v>9.7606010874751695E-2</v>
      </c>
      <c r="AE348" s="17"/>
      <c r="AF348" s="17">
        <v>0.14046586455386201</v>
      </c>
      <c r="AG348" s="17">
        <v>9.0723060779670905E-2</v>
      </c>
      <c r="AH348" s="17">
        <v>0.10484078087085</v>
      </c>
      <c r="AI348" s="17"/>
      <c r="AJ348" s="17">
        <v>0.124366736188952</v>
      </c>
      <c r="AK348" s="17">
        <v>9.5799948191772996E-2</v>
      </c>
      <c r="AL348" s="17">
        <v>0.11818459923833</v>
      </c>
      <c r="AM348" s="17">
        <v>0.27759050987936401</v>
      </c>
      <c r="AN348" s="17">
        <v>8.6569234679118798E-2</v>
      </c>
      <c r="AO348" s="17"/>
      <c r="AP348" s="17">
        <v>0.13643872715222399</v>
      </c>
      <c r="AQ348" s="17">
        <v>8.6768241921314701E-2</v>
      </c>
      <c r="AR348" s="17">
        <v>8.1805912440267997E-2</v>
      </c>
      <c r="AS348" s="17"/>
      <c r="AT348" s="17">
        <v>0.112677924944335</v>
      </c>
      <c r="AU348" s="17">
        <v>0.10735066382582301</v>
      </c>
      <c r="AV348" s="17">
        <v>9.6193156324760096E-2</v>
      </c>
      <c r="AW348" s="17">
        <v>0.14424707824025099</v>
      </c>
      <c r="AX348" s="17">
        <v>3.4389906855190097E-2</v>
      </c>
      <c r="AY348" s="17"/>
      <c r="AZ348" s="17">
        <v>0.11228852485916101</v>
      </c>
      <c r="BA348" s="17">
        <v>0.10044430479057501</v>
      </c>
      <c r="BB348" s="17">
        <v>0.10114715158872301</v>
      </c>
      <c r="BC348" s="17">
        <v>0.104288058603952</v>
      </c>
      <c r="BD348" s="17">
        <v>0.1218261193957</v>
      </c>
      <c r="BE348" s="17">
        <v>0.12200600715455601</v>
      </c>
      <c r="BF348" s="17"/>
      <c r="BG348" s="17">
        <v>0.122164279916446</v>
      </c>
      <c r="BH348" s="17">
        <v>8.5137284062821006E-2</v>
      </c>
      <c r="BI348" s="17" t="s">
        <v>95</v>
      </c>
      <c r="BJ348" s="17">
        <v>9.6862202673464196E-2</v>
      </c>
      <c r="BK348" s="17">
        <v>0.11203158423036499</v>
      </c>
      <c r="BL348" s="17">
        <v>0.12113555426044099</v>
      </c>
      <c r="BM348" s="17">
        <v>5.8456245901565999E-2</v>
      </c>
    </row>
    <row r="349" spans="2:65" x14ac:dyDescent="0.35">
      <c r="B349" t="s">
        <v>219</v>
      </c>
      <c r="C349" s="17">
        <v>0.756553606339611</v>
      </c>
      <c r="D349" s="17">
        <v>0.74209250993445797</v>
      </c>
      <c r="E349" s="17">
        <v>0.76988839032660294</v>
      </c>
      <c r="F349" s="17"/>
      <c r="G349" s="17">
        <v>0.720057625093662</v>
      </c>
      <c r="H349" s="17">
        <v>0.71075402364871598</v>
      </c>
      <c r="I349" s="17">
        <v>0.71567108034567894</v>
      </c>
      <c r="J349" s="17">
        <v>0.78108637095780198</v>
      </c>
      <c r="K349" s="17">
        <v>0.80579061832646104</v>
      </c>
      <c r="L349" s="17">
        <v>0.80551637912502405</v>
      </c>
      <c r="M349" s="17"/>
      <c r="N349" s="17">
        <v>0.790145934988567</v>
      </c>
      <c r="O349" s="17">
        <v>0.76977678911987002</v>
      </c>
      <c r="P349" s="17">
        <v>0.719885441318453</v>
      </c>
      <c r="Q349" s="17">
        <v>0.743754572831137</v>
      </c>
      <c r="R349" s="17"/>
      <c r="S349" s="17">
        <v>0.70981250998666001</v>
      </c>
      <c r="T349" s="17">
        <v>0.79309602949055202</v>
      </c>
      <c r="U349" s="17">
        <v>0.74634547855955702</v>
      </c>
      <c r="V349" s="17">
        <v>0.78882879650704596</v>
      </c>
      <c r="W349" s="17">
        <v>0.79430037203848203</v>
      </c>
      <c r="X349" s="17">
        <v>0.73190172255004904</v>
      </c>
      <c r="Y349" s="17">
        <v>0.75094972111547997</v>
      </c>
      <c r="Z349" s="17">
        <v>0.70069118375289996</v>
      </c>
      <c r="AA349" s="17">
        <v>0.78840545043258703</v>
      </c>
      <c r="AB349" s="17">
        <v>0.76244315320195699</v>
      </c>
      <c r="AC349" s="17">
        <v>0.69417813519739902</v>
      </c>
      <c r="AD349" s="17">
        <v>0.78414277657002496</v>
      </c>
      <c r="AE349" s="17"/>
      <c r="AF349" s="17">
        <v>0.73941205960756295</v>
      </c>
      <c r="AG349" s="17">
        <v>0.79113028136163699</v>
      </c>
      <c r="AH349" s="17">
        <v>0.727150107074646</v>
      </c>
      <c r="AI349" s="17"/>
      <c r="AJ349" s="17">
        <v>0.76777566650962104</v>
      </c>
      <c r="AK349" s="17">
        <v>0.75918167531153402</v>
      </c>
      <c r="AL349" s="17">
        <v>0.77937901445702695</v>
      </c>
      <c r="AM349" s="17">
        <v>0.632233350185608</v>
      </c>
      <c r="AN349" s="17">
        <v>0.74149303588945803</v>
      </c>
      <c r="AO349" s="17"/>
      <c r="AP349" s="17">
        <v>0.75569615458845596</v>
      </c>
      <c r="AQ349" s="17">
        <v>0.76046058058219101</v>
      </c>
      <c r="AR349" s="17">
        <v>0.823937203458314</v>
      </c>
      <c r="AS349" s="17"/>
      <c r="AT349" s="17">
        <v>0.750387237631301</v>
      </c>
      <c r="AU349" s="17">
        <v>0.74020897022322196</v>
      </c>
      <c r="AV349" s="17">
        <v>0.76416574122992498</v>
      </c>
      <c r="AW349" s="17">
        <v>0.73146247364952099</v>
      </c>
      <c r="AX349" s="17">
        <v>0.91044922675766304</v>
      </c>
      <c r="AY349" s="17"/>
      <c r="AZ349" s="17">
        <v>0.71473435700630406</v>
      </c>
      <c r="BA349" s="17">
        <v>0.77750495872622705</v>
      </c>
      <c r="BB349" s="17">
        <v>0.768545946546765</v>
      </c>
      <c r="BC349" s="17">
        <v>0.75580506947878101</v>
      </c>
      <c r="BD349" s="17">
        <v>0.78369319989300701</v>
      </c>
      <c r="BE349" s="17">
        <v>0.74428365114242501</v>
      </c>
      <c r="BF349" s="17"/>
      <c r="BG349" s="17">
        <v>0.77640647678978802</v>
      </c>
      <c r="BH349" s="17">
        <v>0.78583914489891205</v>
      </c>
      <c r="BI349" s="17" t="s">
        <v>95</v>
      </c>
      <c r="BJ349" s="17">
        <v>0.71801852477254802</v>
      </c>
      <c r="BK349" s="17">
        <v>0.67819515348775805</v>
      </c>
      <c r="BL349" s="17">
        <v>0.73091116419812097</v>
      </c>
      <c r="BM349" s="17">
        <v>0.73859145674501403</v>
      </c>
    </row>
    <row r="350" spans="2:65" x14ac:dyDescent="0.35">
      <c r="B350" t="s">
        <v>220</v>
      </c>
      <c r="C350" s="17">
        <v>8.3700173693849897E-2</v>
      </c>
      <c r="D350" s="17">
        <v>9.0352240414217105E-2</v>
      </c>
      <c r="E350" s="17">
        <v>7.7798552732875198E-2</v>
      </c>
      <c r="F350" s="17"/>
      <c r="G350" s="17">
        <v>0.13168591685377701</v>
      </c>
      <c r="H350" s="17">
        <v>0.106235477627015</v>
      </c>
      <c r="I350" s="17">
        <v>9.7279339988948804E-2</v>
      </c>
      <c r="J350" s="17">
        <v>5.76162302172014E-2</v>
      </c>
      <c r="K350" s="17">
        <v>7.3205403550102299E-2</v>
      </c>
      <c r="L350" s="17">
        <v>4.5339759681929201E-2</v>
      </c>
      <c r="M350" s="17"/>
      <c r="N350" s="17">
        <v>8.3553297236140606E-2</v>
      </c>
      <c r="O350" s="17">
        <v>8.2710043588780494E-2</v>
      </c>
      <c r="P350" s="17">
        <v>7.9956831090329306E-2</v>
      </c>
      <c r="Q350" s="17">
        <v>8.7907735946904306E-2</v>
      </c>
      <c r="R350" s="17"/>
      <c r="S350" s="17">
        <v>9.2024211172091405E-2</v>
      </c>
      <c r="T350" s="17">
        <v>8.3263258088462702E-2</v>
      </c>
      <c r="U350" s="17">
        <v>9.0465517290746797E-2</v>
      </c>
      <c r="V350" s="17">
        <v>7.6597105761741599E-2</v>
      </c>
      <c r="W350" s="17">
        <v>7.0716611193109194E-2</v>
      </c>
      <c r="X350" s="17">
        <v>7.52889935914378E-2</v>
      </c>
      <c r="Y350" s="17">
        <v>0.13311039469216501</v>
      </c>
      <c r="Z350" s="17">
        <v>0.119599158280896</v>
      </c>
      <c r="AA350" s="17">
        <v>4.7137479317036803E-2</v>
      </c>
      <c r="AB350" s="17">
        <v>7.2923964478724998E-2</v>
      </c>
      <c r="AC350" s="17">
        <v>9.8728745490780007E-2</v>
      </c>
      <c r="AD350" s="17">
        <v>7.0426441677137103E-2</v>
      </c>
      <c r="AE350" s="17"/>
      <c r="AF350" s="17">
        <v>7.3779450651940401E-2</v>
      </c>
      <c r="AG350" s="17">
        <v>7.5961167722909506E-2</v>
      </c>
      <c r="AH350" s="17">
        <v>9.7428305808608104E-2</v>
      </c>
      <c r="AI350" s="17"/>
      <c r="AJ350" s="17">
        <v>7.15103170845134E-2</v>
      </c>
      <c r="AK350" s="17">
        <v>9.5219254654172206E-2</v>
      </c>
      <c r="AL350" s="17">
        <v>7.5648725279551604E-2</v>
      </c>
      <c r="AM350" s="17">
        <v>4.44778794586538E-2</v>
      </c>
      <c r="AN350" s="17">
        <v>8.1965739826509301E-2</v>
      </c>
      <c r="AO350" s="17"/>
      <c r="AP350" s="17">
        <v>8.1638753909904396E-2</v>
      </c>
      <c r="AQ350" s="17">
        <v>9.8294723711250906E-2</v>
      </c>
      <c r="AR350" s="17">
        <v>7.7446106476339399E-2</v>
      </c>
      <c r="AS350" s="17"/>
      <c r="AT350" s="17">
        <v>6.7120997350266998E-2</v>
      </c>
      <c r="AU350" s="17">
        <v>9.1336647012919103E-2</v>
      </c>
      <c r="AV350" s="17">
        <v>9.2187128256863898E-2</v>
      </c>
      <c r="AW350" s="17">
        <v>0.11145924195913599</v>
      </c>
      <c r="AX350" s="17">
        <v>2.6573012034295899E-2</v>
      </c>
      <c r="AY350" s="17"/>
      <c r="AZ350" s="17">
        <v>0.117298922309392</v>
      </c>
      <c r="BA350" s="17">
        <v>6.8919802699903304E-2</v>
      </c>
      <c r="BB350" s="17">
        <v>8.8502729873808805E-2</v>
      </c>
      <c r="BC350" s="17">
        <v>7.4194934443524901E-2</v>
      </c>
      <c r="BD350" s="17">
        <v>5.9489728768297001E-2</v>
      </c>
      <c r="BE350" s="17">
        <v>8.9764029990204802E-2</v>
      </c>
      <c r="BF350" s="17"/>
      <c r="BG350" s="17">
        <v>5.6318693906479901E-2</v>
      </c>
      <c r="BH350" s="17">
        <v>8.2917719248188596E-2</v>
      </c>
      <c r="BI350" s="17" t="s">
        <v>95</v>
      </c>
      <c r="BJ350" s="17">
        <v>9.72077730757228E-2</v>
      </c>
      <c r="BK350" s="17">
        <v>0.13555459953114299</v>
      </c>
      <c r="BL350" s="17">
        <v>0.102778144406923</v>
      </c>
      <c r="BM350" s="17">
        <v>0.13889105785320999</v>
      </c>
    </row>
    <row r="351" spans="2:65" x14ac:dyDescent="0.35">
      <c r="B351" t="s">
        <v>143</v>
      </c>
      <c r="C351" s="17">
        <v>5.2122447075194901E-2</v>
      </c>
      <c r="D351" s="17">
        <v>4.8699829455469898E-2</v>
      </c>
      <c r="E351" s="17">
        <v>5.5784988308352101E-2</v>
      </c>
      <c r="F351" s="17"/>
      <c r="G351" s="17">
        <v>5.5618139002817202E-2</v>
      </c>
      <c r="H351" s="17">
        <v>5.81614984432966E-2</v>
      </c>
      <c r="I351" s="17">
        <v>6.8961114313621494E-2</v>
      </c>
      <c r="J351" s="17">
        <v>5.2799472055425303E-2</v>
      </c>
      <c r="K351" s="17">
        <v>4.7582802764437798E-2</v>
      </c>
      <c r="L351" s="17">
        <v>3.2444981050797003E-2</v>
      </c>
      <c r="M351" s="17"/>
      <c r="N351" s="17">
        <v>3.59971635790826E-2</v>
      </c>
      <c r="O351" s="17">
        <v>4.86129614784893E-2</v>
      </c>
      <c r="P351" s="17">
        <v>5.3606640221549998E-2</v>
      </c>
      <c r="Q351" s="17">
        <v>6.5969262975616297E-2</v>
      </c>
      <c r="R351" s="17"/>
      <c r="S351" s="17">
        <v>5.7849378256306601E-2</v>
      </c>
      <c r="T351" s="17">
        <v>3.4815087670452403E-2</v>
      </c>
      <c r="U351" s="17">
        <v>4.2077022342143E-2</v>
      </c>
      <c r="V351" s="17">
        <v>4.5312375794042598E-2</v>
      </c>
      <c r="W351" s="17">
        <v>4.9108498448675902E-2</v>
      </c>
      <c r="X351" s="17">
        <v>7.4259872686628106E-2</v>
      </c>
      <c r="Y351" s="17">
        <v>3.9830706386697098E-2</v>
      </c>
      <c r="Z351" s="17">
        <v>5.0811082521100399E-2</v>
      </c>
      <c r="AA351" s="17">
        <v>4.4873924435453502E-2</v>
      </c>
      <c r="AB351" s="17">
        <v>5.9408256311176598E-2</v>
      </c>
      <c r="AC351" s="17">
        <v>0.101653839384519</v>
      </c>
      <c r="AD351" s="17">
        <v>4.7824770878086002E-2</v>
      </c>
      <c r="AE351" s="17"/>
      <c r="AF351" s="17">
        <v>4.6342625186634102E-2</v>
      </c>
      <c r="AG351" s="17">
        <v>4.2185490135783002E-2</v>
      </c>
      <c r="AH351" s="17">
        <v>7.0580806245895605E-2</v>
      </c>
      <c r="AI351" s="17"/>
      <c r="AJ351" s="17">
        <v>3.6347280216914003E-2</v>
      </c>
      <c r="AK351" s="17">
        <v>4.97991218425212E-2</v>
      </c>
      <c r="AL351" s="17">
        <v>2.6787661025092099E-2</v>
      </c>
      <c r="AM351" s="17">
        <v>4.5698260476373903E-2</v>
      </c>
      <c r="AN351" s="17">
        <v>8.9971989604913705E-2</v>
      </c>
      <c r="AO351" s="17"/>
      <c r="AP351" s="17">
        <v>2.6226364349416002E-2</v>
      </c>
      <c r="AQ351" s="17">
        <v>5.4476453785243101E-2</v>
      </c>
      <c r="AR351" s="17">
        <v>1.6810777625079001E-2</v>
      </c>
      <c r="AS351" s="17"/>
      <c r="AT351" s="17">
        <v>6.98138400740968E-2</v>
      </c>
      <c r="AU351" s="17">
        <v>6.1103718938036101E-2</v>
      </c>
      <c r="AV351" s="17">
        <v>4.74539741884515E-2</v>
      </c>
      <c r="AW351" s="17">
        <v>1.2831206151091901E-2</v>
      </c>
      <c r="AX351" s="17">
        <v>2.8587854352850699E-2</v>
      </c>
      <c r="AY351" s="17"/>
      <c r="AZ351" s="17">
        <v>5.56781958251426E-2</v>
      </c>
      <c r="BA351" s="17">
        <v>5.3130933783294199E-2</v>
      </c>
      <c r="BB351" s="17">
        <v>4.1804171990703402E-2</v>
      </c>
      <c r="BC351" s="17">
        <v>6.5711937473742599E-2</v>
      </c>
      <c r="BD351" s="17">
        <v>3.4990951942996597E-2</v>
      </c>
      <c r="BE351" s="17">
        <v>4.3946311712813498E-2</v>
      </c>
      <c r="BF351" s="17"/>
      <c r="BG351" s="17">
        <v>4.5110549387286002E-2</v>
      </c>
      <c r="BH351" s="17">
        <v>4.6105851790078298E-2</v>
      </c>
      <c r="BI351" s="17" t="s">
        <v>95</v>
      </c>
      <c r="BJ351" s="17">
        <v>8.7911499478264696E-2</v>
      </c>
      <c r="BK351" s="17">
        <v>7.4218662750733994E-2</v>
      </c>
      <c r="BL351" s="17">
        <v>4.5175137134515202E-2</v>
      </c>
      <c r="BM351" s="17">
        <v>6.4061239500210199E-2</v>
      </c>
    </row>
    <row r="352" spans="2:65"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row>
    <row r="353" spans="2:65" x14ac:dyDescent="0.35">
      <c r="B353" s="6" t="s">
        <v>233</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row>
    <row r="354" spans="2:65" x14ac:dyDescent="0.35">
      <c r="B354" s="26" t="s">
        <v>97</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row>
    <row r="355" spans="2:65" x14ac:dyDescent="0.35">
      <c r="B355" t="s">
        <v>227</v>
      </c>
      <c r="C355" s="17">
        <v>0.12447014859722801</v>
      </c>
      <c r="D355" s="17">
        <v>0.136571657361404</v>
      </c>
      <c r="E355" s="17">
        <v>0.111744053453761</v>
      </c>
      <c r="F355" s="17"/>
      <c r="G355" s="17">
        <v>0.158000497767043</v>
      </c>
      <c r="H355" s="17">
        <v>0.17749039093668001</v>
      </c>
      <c r="I355" s="17">
        <v>0.15260837538431299</v>
      </c>
      <c r="J355" s="17">
        <v>0.117699764941965</v>
      </c>
      <c r="K355" s="17">
        <v>8.1246429284188501E-2</v>
      </c>
      <c r="L355" s="17">
        <v>7.0686664729390697E-2</v>
      </c>
      <c r="M355" s="17"/>
      <c r="N355" s="17">
        <v>0.15026388034274599</v>
      </c>
      <c r="O355" s="17">
        <v>0.12671731606394801</v>
      </c>
      <c r="P355" s="17">
        <v>0.12787218899611499</v>
      </c>
      <c r="Q355" s="17">
        <v>9.3273590973216594E-2</v>
      </c>
      <c r="R355" s="17"/>
      <c r="S355" s="17">
        <v>0.14166774960317399</v>
      </c>
      <c r="T355" s="17">
        <v>0.119170413121498</v>
      </c>
      <c r="U355" s="17">
        <v>0.146879565410097</v>
      </c>
      <c r="V355" s="17">
        <v>0.108147225568776</v>
      </c>
      <c r="W355" s="17">
        <v>0.13430673493193199</v>
      </c>
      <c r="X355" s="17">
        <v>0.109602156402965</v>
      </c>
      <c r="Y355" s="17">
        <v>0.14541184726105799</v>
      </c>
      <c r="Z355" s="17">
        <v>0.126922883608062</v>
      </c>
      <c r="AA355" s="17">
        <v>0.124659879772048</v>
      </c>
      <c r="AB355" s="17">
        <v>0.105163900748073</v>
      </c>
      <c r="AC355" s="17">
        <v>8.8035480368237801E-2</v>
      </c>
      <c r="AD355" s="17">
        <v>0.13700394244412401</v>
      </c>
      <c r="AE355" s="17"/>
      <c r="AF355" s="17">
        <v>9.8903684312942303E-2</v>
      </c>
      <c r="AG355" s="17">
        <v>0.14886930600989601</v>
      </c>
      <c r="AH355" s="17">
        <v>0.112536936342645</v>
      </c>
      <c r="AI355" s="17"/>
      <c r="AJ355" s="17">
        <v>0.10026531745179799</v>
      </c>
      <c r="AK355" s="17">
        <v>0.15984526897169801</v>
      </c>
      <c r="AL355" s="17">
        <v>0.138959000224853</v>
      </c>
      <c r="AM355" s="17">
        <v>5.4612029703548198E-2</v>
      </c>
      <c r="AN355" s="17">
        <v>0.10660564720723199</v>
      </c>
      <c r="AO355" s="17"/>
      <c r="AP355" s="17">
        <v>0.132720585918255</v>
      </c>
      <c r="AQ355" s="17">
        <v>0.153248222066145</v>
      </c>
      <c r="AR355" s="17">
        <v>0.115321779948641</v>
      </c>
      <c r="AS355" s="17"/>
      <c r="AT355" s="17">
        <v>8.5129487354193401E-2</v>
      </c>
      <c r="AU355" s="17">
        <v>0.106980125310559</v>
      </c>
      <c r="AV355" s="17">
        <v>0.15501939381538901</v>
      </c>
      <c r="AW355" s="17">
        <v>0.185412513230586</v>
      </c>
      <c r="AX355" s="17">
        <v>0.250059101657372</v>
      </c>
      <c r="AY355" s="17"/>
      <c r="AZ355" s="17">
        <v>0.18201754556848501</v>
      </c>
      <c r="BA355" s="17">
        <v>0.10925590582153</v>
      </c>
      <c r="BB355" s="17">
        <v>0.105147352292612</v>
      </c>
      <c r="BC355" s="17">
        <v>0.105207628212794</v>
      </c>
      <c r="BD355" s="17">
        <v>9.9260033966026506E-2</v>
      </c>
      <c r="BE355" s="17">
        <v>0.12420982540292599</v>
      </c>
      <c r="BF355" s="17"/>
      <c r="BG355" s="17">
        <v>9.8435642604093404E-2</v>
      </c>
      <c r="BH355" s="17">
        <v>0.14863820462664001</v>
      </c>
      <c r="BI355" s="17" t="s">
        <v>95</v>
      </c>
      <c r="BJ355" s="17">
        <v>0.14113809527771501</v>
      </c>
      <c r="BK355" s="17">
        <v>0.11574413955176099</v>
      </c>
      <c r="BL355" s="17">
        <v>0.145665345147069</v>
      </c>
      <c r="BM355" s="17">
        <v>0.113013275053998</v>
      </c>
    </row>
    <row r="356" spans="2:65" x14ac:dyDescent="0.35">
      <c r="B356" t="s">
        <v>228</v>
      </c>
      <c r="C356" s="17">
        <v>0.33655426993710402</v>
      </c>
      <c r="D356" s="17">
        <v>0.32678085423332998</v>
      </c>
      <c r="E356" s="17">
        <v>0.34646663903708902</v>
      </c>
      <c r="F356" s="17"/>
      <c r="G356" s="17">
        <v>0.35569422051195798</v>
      </c>
      <c r="H356" s="17">
        <v>0.35895630500562598</v>
      </c>
      <c r="I356" s="17">
        <v>0.36116920875131298</v>
      </c>
      <c r="J356" s="17">
        <v>0.30282128622078602</v>
      </c>
      <c r="K356" s="17">
        <v>0.34015621190823703</v>
      </c>
      <c r="L356" s="17">
        <v>0.31057867151618002</v>
      </c>
      <c r="M356" s="17"/>
      <c r="N356" s="17">
        <v>0.36554462637864998</v>
      </c>
      <c r="O356" s="17">
        <v>0.33146704885049499</v>
      </c>
      <c r="P356" s="17">
        <v>0.31677366555224701</v>
      </c>
      <c r="Q356" s="17">
        <v>0.32472933009543398</v>
      </c>
      <c r="R356" s="17"/>
      <c r="S356" s="17">
        <v>0.36283234800584602</v>
      </c>
      <c r="T356" s="17">
        <v>0.32766682088378501</v>
      </c>
      <c r="U356" s="17">
        <v>0.39753905489211899</v>
      </c>
      <c r="V356" s="17">
        <v>0.31172309061630998</v>
      </c>
      <c r="W356" s="17">
        <v>0.296825275240515</v>
      </c>
      <c r="X356" s="17">
        <v>0.357207199477934</v>
      </c>
      <c r="Y356" s="17">
        <v>0.30568685402985402</v>
      </c>
      <c r="Z356" s="17">
        <v>0.3074761657424</v>
      </c>
      <c r="AA356" s="17">
        <v>0.316542204371003</v>
      </c>
      <c r="AB356" s="17">
        <v>0.352921363287232</v>
      </c>
      <c r="AC356" s="17">
        <v>0.33635772417468701</v>
      </c>
      <c r="AD356" s="17">
        <v>0.340844287149555</v>
      </c>
      <c r="AE356" s="17"/>
      <c r="AF356" s="17">
        <v>0.283339175860778</v>
      </c>
      <c r="AG356" s="17">
        <v>0.37046864075606001</v>
      </c>
      <c r="AH356" s="17">
        <v>0.34046958130171501</v>
      </c>
      <c r="AI356" s="17"/>
      <c r="AJ356" s="17">
        <v>0.312408910463712</v>
      </c>
      <c r="AK356" s="17">
        <v>0.35999732927568101</v>
      </c>
      <c r="AL356" s="17">
        <v>0.346834265971459</v>
      </c>
      <c r="AM356" s="17">
        <v>0.22261334449459999</v>
      </c>
      <c r="AN356" s="17">
        <v>0.33668492002144901</v>
      </c>
      <c r="AO356" s="17"/>
      <c r="AP356" s="17">
        <v>0.33745983607770902</v>
      </c>
      <c r="AQ356" s="17">
        <v>0.37559984801947599</v>
      </c>
      <c r="AR356" s="17">
        <v>0.396557130154577</v>
      </c>
      <c r="AS356" s="17"/>
      <c r="AT356" s="17">
        <v>0.28692345830753602</v>
      </c>
      <c r="AU356" s="17">
        <v>0.30271247028625797</v>
      </c>
      <c r="AV356" s="17">
        <v>0.38097960806489301</v>
      </c>
      <c r="AW356" s="17">
        <v>0.39912445492550103</v>
      </c>
      <c r="AX356" s="17">
        <v>0.31121883109015502</v>
      </c>
      <c r="AY356" s="17"/>
      <c r="AZ356" s="17">
        <v>0.34416514748976001</v>
      </c>
      <c r="BA356" s="17">
        <v>0.33907194512220701</v>
      </c>
      <c r="BB356" s="17">
        <v>0.36107931353313499</v>
      </c>
      <c r="BC356" s="17">
        <v>0.31171548107790498</v>
      </c>
      <c r="BD356" s="17">
        <v>0.31684824977618897</v>
      </c>
      <c r="BE356" s="17">
        <v>0.36294364368140097</v>
      </c>
      <c r="BF356" s="17"/>
      <c r="BG356" s="17">
        <v>0.31204478225080301</v>
      </c>
      <c r="BH356" s="17">
        <v>0.35705467049631101</v>
      </c>
      <c r="BI356" s="17" t="s">
        <v>95</v>
      </c>
      <c r="BJ356" s="17">
        <v>0.29262222336345101</v>
      </c>
      <c r="BK356" s="17">
        <v>0.31197213997505202</v>
      </c>
      <c r="BL356" s="17">
        <v>0.37847267434165899</v>
      </c>
      <c r="BM356" s="17">
        <v>0.33249045961926199</v>
      </c>
    </row>
    <row r="357" spans="2:65" x14ac:dyDescent="0.35">
      <c r="B357" t="s">
        <v>229</v>
      </c>
      <c r="C357" s="17">
        <v>0.305645324730624</v>
      </c>
      <c r="D357" s="17">
        <v>0.291095394540206</v>
      </c>
      <c r="E357" s="17">
        <v>0.32052465638497202</v>
      </c>
      <c r="F357" s="17"/>
      <c r="G357" s="17">
        <v>0.27393081863004598</v>
      </c>
      <c r="H357" s="17">
        <v>0.24238141552474099</v>
      </c>
      <c r="I357" s="17">
        <v>0.248851579404226</v>
      </c>
      <c r="J357" s="17">
        <v>0.32313050520897701</v>
      </c>
      <c r="K357" s="17">
        <v>0.33471839420740102</v>
      </c>
      <c r="L357" s="17">
        <v>0.39066771895250402</v>
      </c>
      <c r="M357" s="17"/>
      <c r="N357" s="17">
        <v>0.28053981970213898</v>
      </c>
      <c r="O357" s="17">
        <v>0.30758262960074501</v>
      </c>
      <c r="P357" s="17">
        <v>0.30554359358108102</v>
      </c>
      <c r="Q357" s="17">
        <v>0.33028164795845</v>
      </c>
      <c r="R357" s="17"/>
      <c r="S357" s="17">
        <v>0.27955736540929599</v>
      </c>
      <c r="T357" s="17">
        <v>0.31975172823015202</v>
      </c>
      <c r="U357" s="17">
        <v>0.247718329229661</v>
      </c>
      <c r="V357" s="17">
        <v>0.339194458095329</v>
      </c>
      <c r="W357" s="17">
        <v>0.33752705384645598</v>
      </c>
      <c r="X357" s="17">
        <v>0.30418925378389899</v>
      </c>
      <c r="Y357" s="17">
        <v>0.328920722924194</v>
      </c>
      <c r="Z357" s="17">
        <v>0.3044069523506</v>
      </c>
      <c r="AA357" s="17">
        <v>0.320292178744427</v>
      </c>
      <c r="AB357" s="17">
        <v>0.30270502508498198</v>
      </c>
      <c r="AC357" s="17">
        <v>0.29837460545275202</v>
      </c>
      <c r="AD357" s="17">
        <v>0.25710009356415098</v>
      </c>
      <c r="AE357" s="17"/>
      <c r="AF357" s="17">
        <v>0.34604185285806599</v>
      </c>
      <c r="AG357" s="17">
        <v>0.27907458306548399</v>
      </c>
      <c r="AH357" s="17">
        <v>0.30110730835585803</v>
      </c>
      <c r="AI357" s="17"/>
      <c r="AJ357" s="17">
        <v>0.34038973103753201</v>
      </c>
      <c r="AK357" s="17">
        <v>0.27212695753234201</v>
      </c>
      <c r="AL357" s="17">
        <v>0.328935300217366</v>
      </c>
      <c r="AM357" s="17">
        <v>0.28297062260807399</v>
      </c>
      <c r="AN357" s="17">
        <v>0.30811834823971501</v>
      </c>
      <c r="AO357" s="17"/>
      <c r="AP357" s="17">
        <v>0.33971134686112298</v>
      </c>
      <c r="AQ357" s="17">
        <v>0.26528701162548901</v>
      </c>
      <c r="AR357" s="17">
        <v>0.32849464304429798</v>
      </c>
      <c r="AS357" s="17"/>
      <c r="AT357" s="17">
        <v>0.370536292395162</v>
      </c>
      <c r="AU357" s="17">
        <v>0.32743312217588699</v>
      </c>
      <c r="AV357" s="17">
        <v>0.25353052331433801</v>
      </c>
      <c r="AW357" s="17">
        <v>0.234973711361809</v>
      </c>
      <c r="AX357" s="17">
        <v>0.265817620448838</v>
      </c>
      <c r="AY357" s="17"/>
      <c r="AZ357" s="17">
        <v>0.25807124073526</v>
      </c>
      <c r="BA357" s="17">
        <v>0.308411315932556</v>
      </c>
      <c r="BB357" s="17">
        <v>0.29920948078229698</v>
      </c>
      <c r="BC357" s="17">
        <v>0.35593695631132199</v>
      </c>
      <c r="BD357" s="17">
        <v>0.327658284425004</v>
      </c>
      <c r="BE357" s="17">
        <v>0.29212225118464702</v>
      </c>
      <c r="BF357" s="17"/>
      <c r="BG357" s="17">
        <v>0.35082711559598201</v>
      </c>
      <c r="BH357" s="17">
        <v>0.26958921551626303</v>
      </c>
      <c r="BI357" s="17" t="s">
        <v>95</v>
      </c>
      <c r="BJ357" s="17">
        <v>0.321478578032384</v>
      </c>
      <c r="BK357" s="17">
        <v>0.30397054104655402</v>
      </c>
      <c r="BL357" s="17">
        <v>0.26599567356196702</v>
      </c>
      <c r="BM357" s="17">
        <v>0.31214023933603402</v>
      </c>
    </row>
    <row r="358" spans="2:65" x14ac:dyDescent="0.35">
      <c r="B358" t="s">
        <v>230</v>
      </c>
      <c r="C358" s="17">
        <v>0.13347725191610699</v>
      </c>
      <c r="D358" s="17">
        <v>0.150639220930739</v>
      </c>
      <c r="E358" s="17">
        <v>0.11650449738982099</v>
      </c>
      <c r="F358" s="17"/>
      <c r="G358" s="17">
        <v>0.140778129497761</v>
      </c>
      <c r="H358" s="17">
        <v>0.13952530255170401</v>
      </c>
      <c r="I358" s="17">
        <v>0.12517733619760099</v>
      </c>
      <c r="J358" s="17">
        <v>0.13239586680076201</v>
      </c>
      <c r="K358" s="17">
        <v>0.130447163977574</v>
      </c>
      <c r="L358" s="17">
        <v>0.13338547095318101</v>
      </c>
      <c r="M358" s="17"/>
      <c r="N358" s="17">
        <v>0.12427409081252901</v>
      </c>
      <c r="O358" s="17">
        <v>0.13711424675372599</v>
      </c>
      <c r="P358" s="17">
        <v>0.14463548375452001</v>
      </c>
      <c r="Q358" s="17">
        <v>0.13102350521185699</v>
      </c>
      <c r="R358" s="17"/>
      <c r="S358" s="17">
        <v>0.12658530367760601</v>
      </c>
      <c r="T358" s="17">
        <v>0.12298589239075899</v>
      </c>
      <c r="U358" s="17">
        <v>0.119885187018773</v>
      </c>
      <c r="V358" s="17">
        <v>0.13478901918442299</v>
      </c>
      <c r="W358" s="17">
        <v>0.15085803783183199</v>
      </c>
      <c r="X358" s="17">
        <v>0.14637245630989301</v>
      </c>
      <c r="Y358" s="17">
        <v>0.12850621332620399</v>
      </c>
      <c r="Z358" s="17">
        <v>0.12676741278856199</v>
      </c>
      <c r="AA358" s="17">
        <v>0.128550283565732</v>
      </c>
      <c r="AB358" s="17">
        <v>0.132598560358962</v>
      </c>
      <c r="AC358" s="17">
        <v>0.18593506218557701</v>
      </c>
      <c r="AD358" s="17">
        <v>0.11964633451236401</v>
      </c>
      <c r="AE358" s="17"/>
      <c r="AF358" s="17">
        <v>0.15521051085283599</v>
      </c>
      <c r="AG358" s="17">
        <v>0.115028897970196</v>
      </c>
      <c r="AH358" s="17">
        <v>0.12967151340345001</v>
      </c>
      <c r="AI358" s="17"/>
      <c r="AJ358" s="17">
        <v>0.156096459662246</v>
      </c>
      <c r="AK358" s="17">
        <v>0.124079858411775</v>
      </c>
      <c r="AL358" s="17">
        <v>8.8777350907961697E-2</v>
      </c>
      <c r="AM358" s="17">
        <v>0.24594152540031899</v>
      </c>
      <c r="AN358" s="17">
        <v>0.104027774627367</v>
      </c>
      <c r="AO358" s="17"/>
      <c r="AP358" s="17">
        <v>0.137846007450243</v>
      </c>
      <c r="AQ358" s="17">
        <v>0.117950984716333</v>
      </c>
      <c r="AR358" s="17">
        <v>8.8217749047676597E-2</v>
      </c>
      <c r="AS358" s="17"/>
      <c r="AT358" s="17">
        <v>0.135471607529809</v>
      </c>
      <c r="AU358" s="17">
        <v>0.162712730363227</v>
      </c>
      <c r="AV358" s="17">
        <v>0.122647432791356</v>
      </c>
      <c r="AW358" s="17">
        <v>0.100422485303965</v>
      </c>
      <c r="AX358" s="17">
        <v>8.4109409050381806E-2</v>
      </c>
      <c r="AY358" s="17"/>
      <c r="AZ358" s="17">
        <v>0.129469358532842</v>
      </c>
      <c r="BA358" s="17">
        <v>0.12884470853402599</v>
      </c>
      <c r="BB358" s="17">
        <v>0.13819763041927099</v>
      </c>
      <c r="BC358" s="17">
        <v>0.119792434366132</v>
      </c>
      <c r="BD358" s="17">
        <v>0.17800787747775201</v>
      </c>
      <c r="BE358" s="17">
        <v>0.114749396861929</v>
      </c>
      <c r="BF358" s="17"/>
      <c r="BG358" s="17">
        <v>0.13761021377071</v>
      </c>
      <c r="BH358" s="17">
        <v>0.13051969090193399</v>
      </c>
      <c r="BI358" s="17" t="s">
        <v>95</v>
      </c>
      <c r="BJ358" s="17">
        <v>0.154102790546364</v>
      </c>
      <c r="BK358" s="17">
        <v>0.15531200179795299</v>
      </c>
      <c r="BL358" s="17">
        <v>0.112300359343879</v>
      </c>
      <c r="BM358" s="17">
        <v>0.12576647243806099</v>
      </c>
    </row>
    <row r="359" spans="2:65" x14ac:dyDescent="0.35">
      <c r="B359" t="s">
        <v>231</v>
      </c>
      <c r="C359" s="17">
        <v>5.0607727389702602E-2</v>
      </c>
      <c r="D359" s="17">
        <v>6.1342768579891599E-2</v>
      </c>
      <c r="E359" s="17">
        <v>3.9951006525426297E-2</v>
      </c>
      <c r="F359" s="17"/>
      <c r="G359" s="17">
        <v>4.3152874919628798E-2</v>
      </c>
      <c r="H359" s="17">
        <v>4.5753540272681102E-2</v>
      </c>
      <c r="I359" s="17">
        <v>4.61791301464664E-2</v>
      </c>
      <c r="J359" s="17">
        <v>7.8230161001726098E-2</v>
      </c>
      <c r="K359" s="17">
        <v>5.4577947257215202E-2</v>
      </c>
      <c r="L359" s="17">
        <v>3.8018912337469499E-2</v>
      </c>
      <c r="M359" s="17"/>
      <c r="N359" s="17">
        <v>4.2929174566234803E-2</v>
      </c>
      <c r="O359" s="17">
        <v>3.9166771386796598E-2</v>
      </c>
      <c r="P359" s="17">
        <v>6.5222248658536194E-2</v>
      </c>
      <c r="Q359" s="17">
        <v>5.8748103603731797E-2</v>
      </c>
      <c r="R359" s="17"/>
      <c r="S359" s="17">
        <v>4.8115086550423299E-2</v>
      </c>
      <c r="T359" s="17">
        <v>4.7049417397904303E-2</v>
      </c>
      <c r="U359" s="17">
        <v>4.9412772698353202E-2</v>
      </c>
      <c r="V359" s="17">
        <v>5.9337784878039299E-2</v>
      </c>
      <c r="W359" s="17">
        <v>4.08100476231276E-2</v>
      </c>
      <c r="X359" s="17">
        <v>3.8408618144292098E-2</v>
      </c>
      <c r="Y359" s="17">
        <v>4.0878789507048402E-2</v>
      </c>
      <c r="Z359" s="17">
        <v>6.9631163821304201E-2</v>
      </c>
      <c r="AA359" s="17">
        <v>5.5846782369496001E-2</v>
      </c>
      <c r="AB359" s="17">
        <v>5.4788803415022E-2</v>
      </c>
      <c r="AC359" s="17">
        <v>6.6854731239797405E-2</v>
      </c>
      <c r="AD359" s="17">
        <v>5.56685787246263E-2</v>
      </c>
      <c r="AE359" s="17"/>
      <c r="AF359" s="17">
        <v>6.5509603170660999E-2</v>
      </c>
      <c r="AG359" s="17">
        <v>3.98012563098636E-2</v>
      </c>
      <c r="AH359" s="17">
        <v>5.2279471735598999E-2</v>
      </c>
      <c r="AI359" s="17"/>
      <c r="AJ359" s="17">
        <v>4.8250156441373898E-2</v>
      </c>
      <c r="AK359" s="17">
        <v>4.3253846467523401E-2</v>
      </c>
      <c r="AL359" s="17">
        <v>3.9110546010421299E-2</v>
      </c>
      <c r="AM359" s="17">
        <v>9.6404293908822505E-2</v>
      </c>
      <c r="AN359" s="17">
        <v>7.2688804631544604E-2</v>
      </c>
      <c r="AO359" s="17"/>
      <c r="AP359" s="17">
        <v>2.67343918594979E-2</v>
      </c>
      <c r="AQ359" s="17">
        <v>4.4026146268172202E-2</v>
      </c>
      <c r="AR359" s="17">
        <v>3.6982372305912802E-2</v>
      </c>
      <c r="AS359" s="17"/>
      <c r="AT359" s="17">
        <v>5.68055913039038E-2</v>
      </c>
      <c r="AU359" s="17">
        <v>4.85704864906982E-2</v>
      </c>
      <c r="AV359" s="17">
        <v>4.39366181684612E-2</v>
      </c>
      <c r="AW359" s="17">
        <v>5.2758818776388598E-2</v>
      </c>
      <c r="AX359" s="17">
        <v>3.3915865366048299E-2</v>
      </c>
      <c r="AY359" s="17"/>
      <c r="AZ359" s="17">
        <v>5.1935907585597699E-2</v>
      </c>
      <c r="BA359" s="17">
        <v>5.4659683469077097E-2</v>
      </c>
      <c r="BB359" s="17">
        <v>4.0816242519648098E-2</v>
      </c>
      <c r="BC359" s="17">
        <v>4.8704184567706699E-2</v>
      </c>
      <c r="BD359" s="17">
        <v>4.7410608698923697E-2</v>
      </c>
      <c r="BE359" s="17">
        <v>5.70020442140758E-2</v>
      </c>
      <c r="BF359" s="17"/>
      <c r="BG359" s="17">
        <v>4.8557582400099601E-2</v>
      </c>
      <c r="BH359" s="17">
        <v>4.6259903807385497E-2</v>
      </c>
      <c r="BI359" s="17" t="s">
        <v>95</v>
      </c>
      <c r="BJ359" s="17">
        <v>4.5110735694777401E-2</v>
      </c>
      <c r="BK359" s="17">
        <v>5.15697074520979E-2</v>
      </c>
      <c r="BL359" s="17">
        <v>6.3129984988721993E-2</v>
      </c>
      <c r="BM359" s="17">
        <v>3.4481032954373998E-2</v>
      </c>
    </row>
    <row r="360" spans="2:65" x14ac:dyDescent="0.35">
      <c r="B360" t="s">
        <v>143</v>
      </c>
      <c r="C360" s="17">
        <v>4.9245277429234097E-2</v>
      </c>
      <c r="D360" s="17">
        <v>3.3570104354430703E-2</v>
      </c>
      <c r="E360" s="17">
        <v>6.4809147208930606E-2</v>
      </c>
      <c r="F360" s="17"/>
      <c r="G360" s="17">
        <v>2.8443458673562998E-2</v>
      </c>
      <c r="H360" s="17">
        <v>3.5893045708567703E-2</v>
      </c>
      <c r="I360" s="17">
        <v>6.6014370116079801E-2</v>
      </c>
      <c r="J360" s="17">
        <v>4.5722415825783902E-2</v>
      </c>
      <c r="K360" s="17">
        <v>5.8853853365385601E-2</v>
      </c>
      <c r="L360" s="17">
        <v>5.6662561511274898E-2</v>
      </c>
      <c r="M360" s="17"/>
      <c r="N360" s="17">
        <v>3.6448408197701003E-2</v>
      </c>
      <c r="O360" s="17">
        <v>5.7951987344290003E-2</v>
      </c>
      <c r="P360" s="17">
        <v>3.9952819457501003E-2</v>
      </c>
      <c r="Q360" s="17">
        <v>6.1943822157309703E-2</v>
      </c>
      <c r="R360" s="17"/>
      <c r="S360" s="17">
        <v>4.1242146753654098E-2</v>
      </c>
      <c r="T360" s="17">
        <v>6.3375727975901699E-2</v>
      </c>
      <c r="U360" s="17">
        <v>3.8565090750997399E-2</v>
      </c>
      <c r="V360" s="17">
        <v>4.6808421657122998E-2</v>
      </c>
      <c r="W360" s="17">
        <v>3.96728505261374E-2</v>
      </c>
      <c r="X360" s="17">
        <v>4.4220315881017797E-2</v>
      </c>
      <c r="Y360" s="17">
        <v>5.0595572951641903E-2</v>
      </c>
      <c r="Z360" s="17">
        <v>6.4795421689072305E-2</v>
      </c>
      <c r="AA360" s="17">
        <v>5.4108671177294197E-2</v>
      </c>
      <c r="AB360" s="17">
        <v>5.1822347105729201E-2</v>
      </c>
      <c r="AC360" s="17">
        <v>2.44423965789493E-2</v>
      </c>
      <c r="AD360" s="17">
        <v>8.9736763605179903E-2</v>
      </c>
      <c r="AE360" s="17"/>
      <c r="AF360" s="17">
        <v>5.0995172944716602E-2</v>
      </c>
      <c r="AG360" s="17">
        <v>4.67573158885006E-2</v>
      </c>
      <c r="AH360" s="17">
        <v>6.3935188860732101E-2</v>
      </c>
      <c r="AI360" s="17"/>
      <c r="AJ360" s="17">
        <v>4.2589424943337402E-2</v>
      </c>
      <c r="AK360" s="17">
        <v>4.0696739340980802E-2</v>
      </c>
      <c r="AL360" s="17">
        <v>5.7383536667939702E-2</v>
      </c>
      <c r="AM360" s="17">
        <v>9.7458183884636201E-2</v>
      </c>
      <c r="AN360" s="17">
        <v>7.1874505272692402E-2</v>
      </c>
      <c r="AO360" s="17"/>
      <c r="AP360" s="17">
        <v>2.5527831833171599E-2</v>
      </c>
      <c r="AQ360" s="17">
        <v>4.3887787304385001E-2</v>
      </c>
      <c r="AR360" s="17">
        <v>3.4426325498893698E-2</v>
      </c>
      <c r="AS360" s="17"/>
      <c r="AT360" s="17">
        <v>6.5133563109395803E-2</v>
      </c>
      <c r="AU360" s="17">
        <v>5.1591065373370201E-2</v>
      </c>
      <c r="AV360" s="17">
        <v>4.3886423845563301E-2</v>
      </c>
      <c r="AW360" s="17">
        <v>2.73080164017497E-2</v>
      </c>
      <c r="AX360" s="17">
        <v>5.4879172387205001E-2</v>
      </c>
      <c r="AY360" s="17"/>
      <c r="AZ360" s="17">
        <v>3.4340800088055498E-2</v>
      </c>
      <c r="BA360" s="17">
        <v>5.9756441120603403E-2</v>
      </c>
      <c r="BB360" s="17">
        <v>5.5549980453037502E-2</v>
      </c>
      <c r="BC360" s="17">
        <v>5.8643315464140401E-2</v>
      </c>
      <c r="BD360" s="17">
        <v>3.08149456561045E-2</v>
      </c>
      <c r="BE360" s="17">
        <v>4.8972838655021098E-2</v>
      </c>
      <c r="BF360" s="17"/>
      <c r="BG360" s="17">
        <v>5.2524663378311902E-2</v>
      </c>
      <c r="BH360" s="17">
        <v>4.7938314651466203E-2</v>
      </c>
      <c r="BI360" s="17" t="s">
        <v>95</v>
      </c>
      <c r="BJ360" s="17">
        <v>4.5547577085308301E-2</v>
      </c>
      <c r="BK360" s="17">
        <v>6.1431470176582702E-2</v>
      </c>
      <c r="BL360" s="17">
        <v>3.4435962616702502E-2</v>
      </c>
      <c r="BM360" s="17">
        <v>8.2108520598270798E-2</v>
      </c>
    </row>
    <row r="361" spans="2:65" x14ac:dyDescent="0.35">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row>
    <row r="362" spans="2:65" x14ac:dyDescent="0.35">
      <c r="B362" s="6" t="s">
        <v>234</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row>
    <row r="363" spans="2:65" x14ac:dyDescent="0.35">
      <c r="B363" s="26" t="s">
        <v>97</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row>
    <row r="364" spans="2:65" x14ac:dyDescent="0.35">
      <c r="B364" t="s">
        <v>227</v>
      </c>
      <c r="C364" s="17">
        <v>0.20325045915634701</v>
      </c>
      <c r="D364" s="17">
        <v>0.203491736771515</v>
      </c>
      <c r="E364" s="17">
        <v>0.20149130416519001</v>
      </c>
      <c r="F364" s="17"/>
      <c r="G364" s="17">
        <v>0.25056396849519103</v>
      </c>
      <c r="H364" s="17">
        <v>0.27061516977705602</v>
      </c>
      <c r="I364" s="17">
        <v>0.212342916418715</v>
      </c>
      <c r="J364" s="17">
        <v>0.17957114618756601</v>
      </c>
      <c r="K364" s="17">
        <v>0.155077565960799</v>
      </c>
      <c r="L364" s="17">
        <v>0.161217512994907</v>
      </c>
      <c r="M364" s="17"/>
      <c r="N364" s="17">
        <v>0.22650013122410001</v>
      </c>
      <c r="O364" s="17">
        <v>0.21037791875468201</v>
      </c>
      <c r="P364" s="17">
        <v>0.19083111579659001</v>
      </c>
      <c r="Q364" s="17">
        <v>0.18052821947512701</v>
      </c>
      <c r="R364" s="17"/>
      <c r="S364" s="17">
        <v>0.26769608403587802</v>
      </c>
      <c r="T364" s="17">
        <v>0.19752655299403499</v>
      </c>
      <c r="U364" s="17">
        <v>0.213931899121865</v>
      </c>
      <c r="V364" s="17">
        <v>0.17902525843092301</v>
      </c>
      <c r="W364" s="17">
        <v>0.18472600357208399</v>
      </c>
      <c r="X364" s="17">
        <v>0.18583149552606901</v>
      </c>
      <c r="Y364" s="17">
        <v>0.215420808140141</v>
      </c>
      <c r="Z364" s="17">
        <v>0.25254989701292402</v>
      </c>
      <c r="AA364" s="17">
        <v>0.20044477397065999</v>
      </c>
      <c r="AB364" s="17">
        <v>0.146173800545497</v>
      </c>
      <c r="AC364" s="17">
        <v>0.159091700186307</v>
      </c>
      <c r="AD364" s="17">
        <v>0.22406128267454201</v>
      </c>
      <c r="AE364" s="17"/>
      <c r="AF364" s="17">
        <v>0.15060389410439001</v>
      </c>
      <c r="AG364" s="17">
        <v>0.24073336079708199</v>
      </c>
      <c r="AH364" s="17">
        <v>0.20658579290217</v>
      </c>
      <c r="AI364" s="17"/>
      <c r="AJ364" s="17">
        <v>0.15904162472938799</v>
      </c>
      <c r="AK364" s="17">
        <v>0.26747200890379802</v>
      </c>
      <c r="AL364" s="17">
        <v>0.21928868731068701</v>
      </c>
      <c r="AM364" s="17">
        <v>0.10286905779099501</v>
      </c>
      <c r="AN364" s="17">
        <v>0.17322170425542099</v>
      </c>
      <c r="AO364" s="17"/>
      <c r="AP364" s="17">
        <v>0.165503018256065</v>
      </c>
      <c r="AQ364" s="17">
        <v>0.258020959742087</v>
      </c>
      <c r="AR364" s="17">
        <v>0.20448943185149501</v>
      </c>
      <c r="AS364" s="17"/>
      <c r="AT364" s="17">
        <v>0.15899858186424401</v>
      </c>
      <c r="AU364" s="17">
        <v>0.18125303154585601</v>
      </c>
      <c r="AV364" s="17">
        <v>0.233134262213569</v>
      </c>
      <c r="AW364" s="17">
        <v>0.260196732567194</v>
      </c>
      <c r="AX364" s="17">
        <v>0.327627623435575</v>
      </c>
      <c r="AY364" s="17"/>
      <c r="AZ364" s="17">
        <v>0.26408287763697902</v>
      </c>
      <c r="BA364" s="17">
        <v>0.184452001899372</v>
      </c>
      <c r="BB364" s="17">
        <v>0.200983278447804</v>
      </c>
      <c r="BC364" s="17">
        <v>0.198591420601338</v>
      </c>
      <c r="BD364" s="17">
        <v>0.15055129453569199</v>
      </c>
      <c r="BE364" s="17">
        <v>0.18199809056773</v>
      </c>
      <c r="BF364" s="17"/>
      <c r="BG364" s="17">
        <v>0.17183902661647399</v>
      </c>
      <c r="BH364" s="17">
        <v>0.202435152515198</v>
      </c>
      <c r="BI364" s="17" t="s">
        <v>95</v>
      </c>
      <c r="BJ364" s="17">
        <v>0.229559335329965</v>
      </c>
      <c r="BK364" s="17">
        <v>0.19193034819686899</v>
      </c>
      <c r="BL364" s="17">
        <v>0.250175221726888</v>
      </c>
      <c r="BM364" s="17">
        <v>0.26732568620085001</v>
      </c>
    </row>
    <row r="365" spans="2:65" x14ac:dyDescent="0.35">
      <c r="B365" t="s">
        <v>228</v>
      </c>
      <c r="C365" s="17">
        <v>0.43356302483098202</v>
      </c>
      <c r="D365" s="17">
        <v>0.41688348638921102</v>
      </c>
      <c r="E365" s="17">
        <v>0.450793052222346</v>
      </c>
      <c r="F365" s="17"/>
      <c r="G365" s="17">
        <v>0.45191298035219801</v>
      </c>
      <c r="H365" s="17">
        <v>0.40913776035735899</v>
      </c>
      <c r="I365" s="17">
        <v>0.43965948590416398</v>
      </c>
      <c r="J365" s="17">
        <v>0.40063240244159098</v>
      </c>
      <c r="K365" s="17">
        <v>0.44103752148099401</v>
      </c>
      <c r="L365" s="17">
        <v>0.45800269694083001</v>
      </c>
      <c r="M365" s="17"/>
      <c r="N365" s="17">
        <v>0.45451050792872</v>
      </c>
      <c r="O365" s="17">
        <v>0.44858232896982397</v>
      </c>
      <c r="P365" s="17">
        <v>0.39667278357181701</v>
      </c>
      <c r="Q365" s="17">
        <v>0.42692918432559701</v>
      </c>
      <c r="R365" s="17"/>
      <c r="S365" s="17">
        <v>0.39511765737263999</v>
      </c>
      <c r="T365" s="17">
        <v>0.44631071823983798</v>
      </c>
      <c r="U365" s="17">
        <v>0.44004311329293699</v>
      </c>
      <c r="V365" s="17">
        <v>0.45156931923364801</v>
      </c>
      <c r="W365" s="17">
        <v>0.41886349548513102</v>
      </c>
      <c r="X365" s="17">
        <v>0.46266778033540401</v>
      </c>
      <c r="Y365" s="17">
        <v>0.43919905341489601</v>
      </c>
      <c r="Z365" s="17">
        <v>0.34596048979187899</v>
      </c>
      <c r="AA365" s="17">
        <v>0.42228279564314097</v>
      </c>
      <c r="AB365" s="17">
        <v>0.44812083861111202</v>
      </c>
      <c r="AC365" s="17">
        <v>0.45375190647518299</v>
      </c>
      <c r="AD365" s="17">
        <v>0.49923435888463102</v>
      </c>
      <c r="AE365" s="17"/>
      <c r="AF365" s="17">
        <v>0.39427926600241298</v>
      </c>
      <c r="AG365" s="17">
        <v>0.45817706774244998</v>
      </c>
      <c r="AH365" s="17">
        <v>0.43018997312115997</v>
      </c>
      <c r="AI365" s="17"/>
      <c r="AJ365" s="17">
        <v>0.41758719232330899</v>
      </c>
      <c r="AK365" s="17">
        <v>0.43291129059698402</v>
      </c>
      <c r="AL365" s="17">
        <v>0.48084277275130199</v>
      </c>
      <c r="AM365" s="17">
        <v>0.32547994699444999</v>
      </c>
      <c r="AN365" s="17">
        <v>0.43553719052030898</v>
      </c>
      <c r="AO365" s="17"/>
      <c r="AP365" s="17">
        <v>0.449266543757953</v>
      </c>
      <c r="AQ365" s="17">
        <v>0.45294430799537799</v>
      </c>
      <c r="AR365" s="17">
        <v>0.50918841371799595</v>
      </c>
      <c r="AS365" s="17"/>
      <c r="AT365" s="17">
        <v>0.41623296220213102</v>
      </c>
      <c r="AU365" s="17">
        <v>0.42825073311734602</v>
      </c>
      <c r="AV365" s="17">
        <v>0.44841447144559798</v>
      </c>
      <c r="AW365" s="17">
        <v>0.45873835236161498</v>
      </c>
      <c r="AX365" s="17">
        <v>0.349945766271957</v>
      </c>
      <c r="AY365" s="17"/>
      <c r="AZ365" s="17">
        <v>0.41805651483541001</v>
      </c>
      <c r="BA365" s="17">
        <v>0.44797872186834897</v>
      </c>
      <c r="BB365" s="17">
        <v>0.413847927246764</v>
      </c>
      <c r="BC365" s="17">
        <v>0.40388767747125798</v>
      </c>
      <c r="BD365" s="17">
        <v>0.49767577137483798</v>
      </c>
      <c r="BE365" s="17">
        <v>0.42144515800358301</v>
      </c>
      <c r="BF365" s="17"/>
      <c r="BG365" s="17">
        <v>0.44100211214332302</v>
      </c>
      <c r="BH365" s="17">
        <v>0.44732543516436202</v>
      </c>
      <c r="BI365" s="17" t="s">
        <v>95</v>
      </c>
      <c r="BJ365" s="17">
        <v>0.40090569212504201</v>
      </c>
      <c r="BK365" s="17">
        <v>0.386954435063941</v>
      </c>
      <c r="BL365" s="17">
        <v>0.430181942041514</v>
      </c>
      <c r="BM365" s="17">
        <v>0.44735448284539697</v>
      </c>
    </row>
    <row r="366" spans="2:65" x14ac:dyDescent="0.35">
      <c r="B366" t="s">
        <v>229</v>
      </c>
      <c r="C366" s="17">
        <v>0.26235568448698998</v>
      </c>
      <c r="D366" s="17">
        <v>0.27851092673671501</v>
      </c>
      <c r="E366" s="17">
        <v>0.24661380149277701</v>
      </c>
      <c r="F366" s="17"/>
      <c r="G366" s="17">
        <v>0.18623714195002</v>
      </c>
      <c r="H366" s="17">
        <v>0.206962004401119</v>
      </c>
      <c r="I366" s="17">
        <v>0.22241931626556</v>
      </c>
      <c r="J366" s="17">
        <v>0.30484939216187601</v>
      </c>
      <c r="K366" s="17">
        <v>0.32262906054481799</v>
      </c>
      <c r="L366" s="17">
        <v>0.31549909516862501</v>
      </c>
      <c r="M366" s="17"/>
      <c r="N366" s="17">
        <v>0.23743095582401899</v>
      </c>
      <c r="O366" s="17">
        <v>0.25203223344560499</v>
      </c>
      <c r="P366" s="17">
        <v>0.28288734631247298</v>
      </c>
      <c r="Q366" s="17">
        <v>0.28231257760106498</v>
      </c>
      <c r="R366" s="17"/>
      <c r="S366" s="17">
        <v>0.230399895609115</v>
      </c>
      <c r="T366" s="17">
        <v>0.26206605944252098</v>
      </c>
      <c r="U366" s="17">
        <v>0.26066646520783998</v>
      </c>
      <c r="V366" s="17">
        <v>0.281353857751176</v>
      </c>
      <c r="W366" s="17">
        <v>0.29282196885546402</v>
      </c>
      <c r="X366" s="17">
        <v>0.24013809654218099</v>
      </c>
      <c r="Y366" s="17">
        <v>0.26096359179878398</v>
      </c>
      <c r="Z366" s="17">
        <v>0.30509127966203903</v>
      </c>
      <c r="AA366" s="17">
        <v>0.27050301579451802</v>
      </c>
      <c r="AB366" s="17">
        <v>0.28682394580551401</v>
      </c>
      <c r="AC366" s="17">
        <v>0.28468592615502902</v>
      </c>
      <c r="AD366" s="17">
        <v>0.162109241866878</v>
      </c>
      <c r="AE366" s="17"/>
      <c r="AF366" s="17">
        <v>0.34130820942864298</v>
      </c>
      <c r="AG366" s="17">
        <v>0.21676784627797899</v>
      </c>
      <c r="AH366" s="17">
        <v>0.246343996051508</v>
      </c>
      <c r="AI366" s="17"/>
      <c r="AJ366" s="17">
        <v>0.32879674190864</v>
      </c>
      <c r="AK366" s="17">
        <v>0.201226408666107</v>
      </c>
      <c r="AL366" s="17">
        <v>0.24753194296987199</v>
      </c>
      <c r="AM366" s="17">
        <v>0.29982769174829099</v>
      </c>
      <c r="AN366" s="17">
        <v>0.27230560223818501</v>
      </c>
      <c r="AO366" s="17"/>
      <c r="AP366" s="17">
        <v>0.30904075378571999</v>
      </c>
      <c r="AQ366" s="17">
        <v>0.197711194084839</v>
      </c>
      <c r="AR366" s="17">
        <v>0.22281492409086201</v>
      </c>
      <c r="AS366" s="17"/>
      <c r="AT366" s="17">
        <v>0.30660725061169902</v>
      </c>
      <c r="AU366" s="17">
        <v>0.29440221120756299</v>
      </c>
      <c r="AV366" s="17">
        <v>0.21713887816774999</v>
      </c>
      <c r="AW366" s="17">
        <v>0.2072175242264</v>
      </c>
      <c r="AX366" s="17">
        <v>0.26717472643647999</v>
      </c>
      <c r="AY366" s="17"/>
      <c r="AZ366" s="17">
        <v>0.21316813992328701</v>
      </c>
      <c r="BA366" s="17">
        <v>0.265115501463835</v>
      </c>
      <c r="BB366" s="17">
        <v>0.265668254037558</v>
      </c>
      <c r="BC366" s="17">
        <v>0.30590579544285801</v>
      </c>
      <c r="BD366" s="17">
        <v>0.28165933577641999</v>
      </c>
      <c r="BE366" s="17">
        <v>0.26347396804475098</v>
      </c>
      <c r="BF366" s="17"/>
      <c r="BG366" s="17">
        <v>0.30466376598329797</v>
      </c>
      <c r="BH366" s="17">
        <v>0.24406039594765599</v>
      </c>
      <c r="BI366" s="17" t="s">
        <v>95</v>
      </c>
      <c r="BJ366" s="17">
        <v>0.22224365971431301</v>
      </c>
      <c r="BK366" s="17">
        <v>0.29616412526562202</v>
      </c>
      <c r="BL366" s="17">
        <v>0.224348871961144</v>
      </c>
      <c r="BM366" s="17">
        <v>0.16232063863061999</v>
      </c>
    </row>
    <row r="367" spans="2:65" x14ac:dyDescent="0.35">
      <c r="B367" t="s">
        <v>230</v>
      </c>
      <c r="C367" s="17">
        <v>5.9900222156107699E-2</v>
      </c>
      <c r="D367" s="17">
        <v>6.5587823246698498E-2</v>
      </c>
      <c r="E367" s="17">
        <v>5.4675044629902497E-2</v>
      </c>
      <c r="F367" s="17"/>
      <c r="G367" s="17">
        <v>7.4645219629076998E-2</v>
      </c>
      <c r="H367" s="17">
        <v>7.4123487762775594E-2</v>
      </c>
      <c r="I367" s="17">
        <v>6.7390242823797103E-2</v>
      </c>
      <c r="J367" s="17">
        <v>6.66047184016475E-2</v>
      </c>
      <c r="K367" s="17">
        <v>4.95015154046606E-2</v>
      </c>
      <c r="L367" s="17">
        <v>3.3986085764170899E-2</v>
      </c>
      <c r="M367" s="17"/>
      <c r="N367" s="17">
        <v>5.2811569399478099E-2</v>
      </c>
      <c r="O367" s="17">
        <v>4.55789796906561E-2</v>
      </c>
      <c r="P367" s="17">
        <v>8.1663579337052303E-2</v>
      </c>
      <c r="Q367" s="17">
        <v>6.4256708532603901E-2</v>
      </c>
      <c r="R367" s="17"/>
      <c r="S367" s="17">
        <v>7.4061458202385896E-2</v>
      </c>
      <c r="T367" s="17">
        <v>5.51370618641586E-2</v>
      </c>
      <c r="U367" s="17">
        <v>5.7162441323094601E-2</v>
      </c>
      <c r="V367" s="17">
        <v>5.4765421254626301E-2</v>
      </c>
      <c r="W367" s="17">
        <v>5.7440938769275501E-2</v>
      </c>
      <c r="X367" s="17">
        <v>7.3952464099659596E-2</v>
      </c>
      <c r="Y367" s="17">
        <v>4.2016291708596498E-2</v>
      </c>
      <c r="Z367" s="17">
        <v>4.4305140997031103E-2</v>
      </c>
      <c r="AA367" s="17">
        <v>6.3955909876025702E-2</v>
      </c>
      <c r="AB367" s="17">
        <v>5.4500096132096498E-2</v>
      </c>
      <c r="AC367" s="17">
        <v>6.2198595686827902E-2</v>
      </c>
      <c r="AD367" s="17">
        <v>6.6768525730156694E-2</v>
      </c>
      <c r="AE367" s="17"/>
      <c r="AF367" s="17">
        <v>6.4655231148855005E-2</v>
      </c>
      <c r="AG367" s="17">
        <v>4.7696606167817998E-2</v>
      </c>
      <c r="AH367" s="17">
        <v>7.3947651363539701E-2</v>
      </c>
      <c r="AI367" s="17"/>
      <c r="AJ367" s="17">
        <v>5.6852430299276398E-2</v>
      </c>
      <c r="AK367" s="17">
        <v>6.6315181669240594E-2</v>
      </c>
      <c r="AL367" s="17">
        <v>3.7719079402016097E-2</v>
      </c>
      <c r="AM367" s="17">
        <v>0.13568669968920999</v>
      </c>
      <c r="AN367" s="17">
        <v>5.5477272370415401E-2</v>
      </c>
      <c r="AO367" s="17"/>
      <c r="AP367" s="17">
        <v>5.1675907837065903E-2</v>
      </c>
      <c r="AQ367" s="17">
        <v>5.6922985025579E-2</v>
      </c>
      <c r="AR367" s="17">
        <v>4.7043362352746698E-2</v>
      </c>
      <c r="AS367" s="17"/>
      <c r="AT367" s="17">
        <v>6.7078819015088997E-2</v>
      </c>
      <c r="AU367" s="17">
        <v>6.3133373499008605E-2</v>
      </c>
      <c r="AV367" s="17">
        <v>5.55580077289737E-2</v>
      </c>
      <c r="AW367" s="17">
        <v>4.9291593450077803E-2</v>
      </c>
      <c r="AX367" s="17">
        <v>0</v>
      </c>
      <c r="AY367" s="17"/>
      <c r="AZ367" s="17">
        <v>7.14617545348398E-2</v>
      </c>
      <c r="BA367" s="17">
        <v>5.4823302477702597E-2</v>
      </c>
      <c r="BB367" s="17">
        <v>6.8694139185199302E-2</v>
      </c>
      <c r="BC367" s="17">
        <v>5.10180609182306E-2</v>
      </c>
      <c r="BD367" s="17">
        <v>4.3503599155493497E-2</v>
      </c>
      <c r="BE367" s="17">
        <v>8.5884637306453099E-2</v>
      </c>
      <c r="BF367" s="17"/>
      <c r="BG367" s="17">
        <v>4.6995337661089903E-2</v>
      </c>
      <c r="BH367" s="17">
        <v>6.4090071214024893E-2</v>
      </c>
      <c r="BI367" s="17" t="s">
        <v>95</v>
      </c>
      <c r="BJ367" s="17">
        <v>0.11107684240492501</v>
      </c>
      <c r="BK367" s="17">
        <v>6.7774706973726395E-2</v>
      </c>
      <c r="BL367" s="17">
        <v>5.5374218129865399E-2</v>
      </c>
      <c r="BM367" s="17">
        <v>7.5457451594258998E-2</v>
      </c>
    </row>
    <row r="368" spans="2:65" x14ac:dyDescent="0.35">
      <c r="B368" t="s">
        <v>231</v>
      </c>
      <c r="C368" s="17">
        <v>1.6421334068863799E-2</v>
      </c>
      <c r="D368" s="17">
        <v>1.69573067861979E-2</v>
      </c>
      <c r="E368" s="17">
        <v>1.5987421126534299E-2</v>
      </c>
      <c r="F368" s="17"/>
      <c r="G368" s="17">
        <v>2.0915169057293299E-2</v>
      </c>
      <c r="H368" s="17">
        <v>2.09012862004531E-2</v>
      </c>
      <c r="I368" s="17">
        <v>1.6991521226633201E-2</v>
      </c>
      <c r="J368" s="17">
        <v>2.0807121516436398E-2</v>
      </c>
      <c r="K368" s="17">
        <v>1.1762985239950599E-2</v>
      </c>
      <c r="L368" s="17">
        <v>8.8962923185160001E-3</v>
      </c>
      <c r="M368" s="17"/>
      <c r="N368" s="17">
        <v>1.43576388852058E-2</v>
      </c>
      <c r="O368" s="17">
        <v>1.84825825241434E-2</v>
      </c>
      <c r="P368" s="17">
        <v>1.7545293678045502E-2</v>
      </c>
      <c r="Q368" s="17">
        <v>1.5780083362745299E-2</v>
      </c>
      <c r="R368" s="17"/>
      <c r="S368" s="17">
        <v>1.28977731059613E-2</v>
      </c>
      <c r="T368" s="17">
        <v>1.45105228137592E-2</v>
      </c>
      <c r="U368" s="17">
        <v>9.7381717376735701E-3</v>
      </c>
      <c r="V368" s="17">
        <v>1.3850587252568001E-2</v>
      </c>
      <c r="W368" s="17">
        <v>5.4303299859485201E-3</v>
      </c>
      <c r="X368" s="17">
        <v>2.2973184491684801E-2</v>
      </c>
      <c r="Y368" s="17">
        <v>2.0018117864252099E-2</v>
      </c>
      <c r="Z368" s="17">
        <v>2.7358122975749102E-2</v>
      </c>
      <c r="AA368" s="17">
        <v>1.5635095168424699E-2</v>
      </c>
      <c r="AB368" s="17">
        <v>1.9775602709644E-2</v>
      </c>
      <c r="AC368" s="17">
        <v>2.0035904473092898E-2</v>
      </c>
      <c r="AD368" s="17">
        <v>3.5143095869093102E-2</v>
      </c>
      <c r="AE368" s="17"/>
      <c r="AF368" s="17">
        <v>2.2164025718107699E-2</v>
      </c>
      <c r="AG368" s="17">
        <v>1.22003942462191E-2</v>
      </c>
      <c r="AH368" s="17">
        <v>1.97960001791554E-2</v>
      </c>
      <c r="AI368" s="17"/>
      <c r="AJ368" s="17">
        <v>1.7301994893990098E-2</v>
      </c>
      <c r="AK368" s="17">
        <v>1.2516796046711499E-2</v>
      </c>
      <c r="AL368" s="17">
        <v>0</v>
      </c>
      <c r="AM368" s="17">
        <v>3.3941963058886498E-2</v>
      </c>
      <c r="AN368" s="17">
        <v>2.1628597779294802E-2</v>
      </c>
      <c r="AO368" s="17"/>
      <c r="AP368" s="17">
        <v>9.2068867766763405E-3</v>
      </c>
      <c r="AQ368" s="17">
        <v>1.50456280797412E-2</v>
      </c>
      <c r="AR368" s="17">
        <v>0</v>
      </c>
      <c r="AS368" s="17"/>
      <c r="AT368" s="17">
        <v>1.0890075529565E-2</v>
      </c>
      <c r="AU368" s="17">
        <v>1.4254521510573799E-2</v>
      </c>
      <c r="AV368" s="17">
        <v>2.25389146807446E-2</v>
      </c>
      <c r="AW368" s="17">
        <v>1.8429890852388799E-2</v>
      </c>
      <c r="AX368" s="17">
        <v>1.9902558142022402E-2</v>
      </c>
      <c r="AY368" s="17"/>
      <c r="AZ368" s="17">
        <v>1.7468845690820599E-2</v>
      </c>
      <c r="BA368" s="17">
        <v>1.59645200416869E-2</v>
      </c>
      <c r="BB368" s="17">
        <v>1.49483243465578E-2</v>
      </c>
      <c r="BC368" s="17">
        <v>1.1907058065318801E-2</v>
      </c>
      <c r="BD368" s="17">
        <v>1.2609604260615101E-2</v>
      </c>
      <c r="BE368" s="17">
        <v>4.20147675284425E-2</v>
      </c>
      <c r="BF368" s="17"/>
      <c r="BG368" s="17">
        <v>1.2703661942620801E-2</v>
      </c>
      <c r="BH368" s="17">
        <v>1.9315914975961499E-2</v>
      </c>
      <c r="BI368" s="17" t="s">
        <v>95</v>
      </c>
      <c r="BJ368" s="17">
        <v>7.0331299547934699E-3</v>
      </c>
      <c r="BK368" s="17">
        <v>2.0032023661597901E-2</v>
      </c>
      <c r="BL368" s="17">
        <v>1.9573202858301601E-2</v>
      </c>
      <c r="BM368" s="17">
        <v>2.7651972533944299E-2</v>
      </c>
    </row>
    <row r="369" spans="2:65" x14ac:dyDescent="0.35">
      <c r="B369" t="s">
        <v>143</v>
      </c>
      <c r="C369" s="17">
        <v>2.4509275300709499E-2</v>
      </c>
      <c r="D369" s="17">
        <v>1.8568720069663199E-2</v>
      </c>
      <c r="E369" s="17">
        <v>3.0439376363250299E-2</v>
      </c>
      <c r="F369" s="17"/>
      <c r="G369" s="17">
        <v>1.5725520516220198E-2</v>
      </c>
      <c r="H369" s="17">
        <v>1.82602915012373E-2</v>
      </c>
      <c r="I369" s="17">
        <v>4.1196517361130003E-2</v>
      </c>
      <c r="J369" s="17">
        <v>2.7535219290883099E-2</v>
      </c>
      <c r="K369" s="17">
        <v>1.9991351368777301E-2</v>
      </c>
      <c r="L369" s="17">
        <v>2.2398316812950798E-2</v>
      </c>
      <c r="M369" s="17"/>
      <c r="N369" s="17">
        <v>1.43891967384764E-2</v>
      </c>
      <c r="O369" s="17">
        <v>2.4945956615089401E-2</v>
      </c>
      <c r="P369" s="17">
        <v>3.03998813040233E-2</v>
      </c>
      <c r="Q369" s="17">
        <v>3.0193226702861301E-2</v>
      </c>
      <c r="R369" s="17"/>
      <c r="S369" s="17">
        <v>1.9827131674020299E-2</v>
      </c>
      <c r="T369" s="17">
        <v>2.4449084645687801E-2</v>
      </c>
      <c r="U369" s="17">
        <v>1.84579093165902E-2</v>
      </c>
      <c r="V369" s="17">
        <v>1.94355560770593E-2</v>
      </c>
      <c r="W369" s="17">
        <v>4.0717263332097103E-2</v>
      </c>
      <c r="X369" s="17">
        <v>1.4436979005001E-2</v>
      </c>
      <c r="Y369" s="17">
        <v>2.2382137073330598E-2</v>
      </c>
      <c r="Z369" s="17">
        <v>2.4735069560378201E-2</v>
      </c>
      <c r="AA369" s="17">
        <v>2.71784095472304E-2</v>
      </c>
      <c r="AB369" s="17">
        <v>4.4605716196137103E-2</v>
      </c>
      <c r="AC369" s="17">
        <v>2.0235967023559599E-2</v>
      </c>
      <c r="AD369" s="17">
        <v>1.2683494974699601E-2</v>
      </c>
      <c r="AE369" s="17"/>
      <c r="AF369" s="17">
        <v>2.69893735975919E-2</v>
      </c>
      <c r="AG369" s="17">
        <v>2.4424724768451998E-2</v>
      </c>
      <c r="AH369" s="17">
        <v>2.3136586382467399E-2</v>
      </c>
      <c r="AI369" s="17"/>
      <c r="AJ369" s="17">
        <v>2.04200158453967E-2</v>
      </c>
      <c r="AK369" s="17">
        <v>1.95583141171577E-2</v>
      </c>
      <c r="AL369" s="17">
        <v>1.46175175661226E-2</v>
      </c>
      <c r="AM369" s="17">
        <v>0.102194640718168</v>
      </c>
      <c r="AN369" s="17">
        <v>4.1829632836374898E-2</v>
      </c>
      <c r="AO369" s="17"/>
      <c r="AP369" s="17">
        <v>1.53068895865194E-2</v>
      </c>
      <c r="AQ369" s="17">
        <v>1.9354925072376301E-2</v>
      </c>
      <c r="AR369" s="17">
        <v>1.6463867986899802E-2</v>
      </c>
      <c r="AS369" s="17"/>
      <c r="AT369" s="17">
        <v>4.0192310777272498E-2</v>
      </c>
      <c r="AU369" s="17">
        <v>1.87061291196534E-2</v>
      </c>
      <c r="AV369" s="17">
        <v>2.3215465763364501E-2</v>
      </c>
      <c r="AW369" s="17">
        <v>6.1259065423237696E-3</v>
      </c>
      <c r="AX369" s="17">
        <v>3.5349325713965402E-2</v>
      </c>
      <c r="AY369" s="17"/>
      <c r="AZ369" s="17">
        <v>1.5761867378662701E-2</v>
      </c>
      <c r="BA369" s="17">
        <v>3.1665952249053803E-2</v>
      </c>
      <c r="BB369" s="17">
        <v>3.5858076736116198E-2</v>
      </c>
      <c r="BC369" s="17">
        <v>2.8689987500995801E-2</v>
      </c>
      <c r="BD369" s="17">
        <v>1.40003948969408E-2</v>
      </c>
      <c r="BE369" s="17">
        <v>5.18337854904047E-3</v>
      </c>
      <c r="BF369" s="17"/>
      <c r="BG369" s="17">
        <v>2.27960956531943E-2</v>
      </c>
      <c r="BH369" s="17">
        <v>2.2773030182798099E-2</v>
      </c>
      <c r="BI369" s="17" t="s">
        <v>95</v>
      </c>
      <c r="BJ369" s="17">
        <v>2.91813404709617E-2</v>
      </c>
      <c r="BK369" s="17">
        <v>3.71443608382434E-2</v>
      </c>
      <c r="BL369" s="17">
        <v>2.03465432822868E-2</v>
      </c>
      <c r="BM369" s="17">
        <v>1.9889768194929099E-2</v>
      </c>
    </row>
    <row r="370" spans="2:65" x14ac:dyDescent="0.35">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row>
    <row r="371" spans="2:65" x14ac:dyDescent="0.35">
      <c r="B371" s="6" t="s">
        <v>235</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row>
    <row r="372" spans="2:65" x14ac:dyDescent="0.35">
      <c r="B372" s="26" t="s">
        <v>97</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row>
    <row r="373" spans="2:65" x14ac:dyDescent="0.35">
      <c r="B373" t="s">
        <v>227</v>
      </c>
      <c r="C373" s="17">
        <v>0.22507300483165199</v>
      </c>
      <c r="D373" s="17">
        <v>0.23872466051077701</v>
      </c>
      <c r="E373" s="17">
        <v>0.211367122142295</v>
      </c>
      <c r="F373" s="17"/>
      <c r="G373" s="17">
        <v>0.30329934975862899</v>
      </c>
      <c r="H373" s="17">
        <v>0.27989038007746297</v>
      </c>
      <c r="I373" s="17">
        <v>0.25249527151825701</v>
      </c>
      <c r="J373" s="17">
        <v>0.20422246862583901</v>
      </c>
      <c r="K373" s="17">
        <v>0.17693508304732</v>
      </c>
      <c r="L373" s="17">
        <v>0.15548623684007101</v>
      </c>
      <c r="M373" s="17"/>
      <c r="N373" s="17">
        <v>0.27292976659971901</v>
      </c>
      <c r="O373" s="17">
        <v>0.24746422684831601</v>
      </c>
      <c r="P373" s="17">
        <v>0.19871168370256601</v>
      </c>
      <c r="Q373" s="17">
        <v>0.17602314910047501</v>
      </c>
      <c r="R373" s="17"/>
      <c r="S373" s="17">
        <v>0.28606206335114798</v>
      </c>
      <c r="T373" s="17">
        <v>0.222142827314084</v>
      </c>
      <c r="U373" s="17">
        <v>0.22970267840712799</v>
      </c>
      <c r="V373" s="17">
        <v>0.185610932022718</v>
      </c>
      <c r="W373" s="17">
        <v>0.22853981337107701</v>
      </c>
      <c r="X373" s="17">
        <v>0.205504554438494</v>
      </c>
      <c r="Y373" s="17">
        <v>0.22203593844356401</v>
      </c>
      <c r="Z373" s="17">
        <v>0.20612310221130201</v>
      </c>
      <c r="AA373" s="17">
        <v>0.21761693457551901</v>
      </c>
      <c r="AB373" s="17">
        <v>0.22349331565043301</v>
      </c>
      <c r="AC373" s="17">
        <v>0.15160655074904</v>
      </c>
      <c r="AD373" s="17">
        <v>0.297544035120267</v>
      </c>
      <c r="AE373" s="17"/>
      <c r="AF373" s="17">
        <v>0.15888954612073999</v>
      </c>
      <c r="AG373" s="17">
        <v>0.26179483685918897</v>
      </c>
      <c r="AH373" s="17">
        <v>0.217721021193196</v>
      </c>
      <c r="AI373" s="17"/>
      <c r="AJ373" s="17">
        <v>0.177909523818997</v>
      </c>
      <c r="AK373" s="17">
        <v>0.26646851747734301</v>
      </c>
      <c r="AL373" s="17">
        <v>0.239878757123065</v>
      </c>
      <c r="AM373" s="17">
        <v>9.0556956634116101E-2</v>
      </c>
      <c r="AN373" s="17">
        <v>0.20996464532279899</v>
      </c>
      <c r="AO373" s="17"/>
      <c r="AP373" s="17">
        <v>0.20870233887769399</v>
      </c>
      <c r="AQ373" s="17">
        <v>0.27777956543995802</v>
      </c>
      <c r="AR373" s="17">
        <v>0.22843847803061401</v>
      </c>
      <c r="AS373" s="17"/>
      <c r="AT373" s="17">
        <v>0.180664898864736</v>
      </c>
      <c r="AU373" s="17">
        <v>0.195213705883754</v>
      </c>
      <c r="AV373" s="17">
        <v>0.27295772959432302</v>
      </c>
      <c r="AW373" s="17">
        <v>0.30333174249817801</v>
      </c>
      <c r="AX373" s="17">
        <v>0.34885481635283999</v>
      </c>
      <c r="AY373" s="17"/>
      <c r="AZ373" s="17">
        <v>0.29707385368418399</v>
      </c>
      <c r="BA373" s="17">
        <v>0.21738253649153</v>
      </c>
      <c r="BB373" s="17">
        <v>0.171467550213904</v>
      </c>
      <c r="BC373" s="17">
        <v>0.205415260415861</v>
      </c>
      <c r="BD373" s="17">
        <v>0.21963570634440099</v>
      </c>
      <c r="BE373" s="17">
        <v>0.15082161267056399</v>
      </c>
      <c r="BF373" s="17"/>
      <c r="BG373" s="17">
        <v>0.18799977725567599</v>
      </c>
      <c r="BH373" s="17">
        <v>0.244628679373082</v>
      </c>
      <c r="BI373" s="17" t="s">
        <v>95</v>
      </c>
      <c r="BJ373" s="17">
        <v>0.23139825142113499</v>
      </c>
      <c r="BK373" s="17">
        <v>0.18801773418632201</v>
      </c>
      <c r="BL373" s="17">
        <v>0.27624794538599601</v>
      </c>
      <c r="BM373" s="17">
        <v>0.25272975494656003</v>
      </c>
    </row>
    <row r="374" spans="2:65" x14ac:dyDescent="0.35">
      <c r="B374" t="s">
        <v>228</v>
      </c>
      <c r="C374" s="17">
        <v>0.41250977969667901</v>
      </c>
      <c r="D374" s="17">
        <v>0.38457519691019099</v>
      </c>
      <c r="E374" s="17">
        <v>0.44011457610267002</v>
      </c>
      <c r="F374" s="17"/>
      <c r="G374" s="17">
        <v>0.40451061603084798</v>
      </c>
      <c r="H374" s="17">
        <v>0.40036975606578401</v>
      </c>
      <c r="I374" s="17">
        <v>0.416732415766293</v>
      </c>
      <c r="J374" s="17">
        <v>0.37037533924073501</v>
      </c>
      <c r="K374" s="17">
        <v>0.42355819772328102</v>
      </c>
      <c r="L374" s="17">
        <v>0.451046225386043</v>
      </c>
      <c r="M374" s="17"/>
      <c r="N374" s="17">
        <v>0.41285136172933801</v>
      </c>
      <c r="O374" s="17">
        <v>0.39467672989130798</v>
      </c>
      <c r="P374" s="17">
        <v>0.41889169916130797</v>
      </c>
      <c r="Q374" s="17">
        <v>0.42128024198027503</v>
      </c>
      <c r="R374" s="17"/>
      <c r="S374" s="17">
        <v>0.375051491566323</v>
      </c>
      <c r="T374" s="17">
        <v>0.41950133773008003</v>
      </c>
      <c r="U374" s="17">
        <v>0.448844320476604</v>
      </c>
      <c r="V374" s="17">
        <v>0.41178424250773299</v>
      </c>
      <c r="W374" s="17">
        <v>0.376784346691587</v>
      </c>
      <c r="X374" s="17">
        <v>0.43901349950778301</v>
      </c>
      <c r="Y374" s="17">
        <v>0.42650143067671598</v>
      </c>
      <c r="Z374" s="17">
        <v>0.46597525022754799</v>
      </c>
      <c r="AA374" s="17">
        <v>0.42473365911325001</v>
      </c>
      <c r="AB374" s="17">
        <v>0.402964620654441</v>
      </c>
      <c r="AC374" s="17">
        <v>0.39796139252405299</v>
      </c>
      <c r="AD374" s="17">
        <v>0.36578172823621202</v>
      </c>
      <c r="AE374" s="17"/>
      <c r="AF374" s="17">
        <v>0.40397660192857798</v>
      </c>
      <c r="AG374" s="17">
        <v>0.42339073915915598</v>
      </c>
      <c r="AH374" s="17">
        <v>0.41613427658548402</v>
      </c>
      <c r="AI374" s="17"/>
      <c r="AJ374" s="17">
        <v>0.437901017726539</v>
      </c>
      <c r="AK374" s="17">
        <v>0.40355177715812601</v>
      </c>
      <c r="AL374" s="17">
        <v>0.44770828093154103</v>
      </c>
      <c r="AM374" s="17">
        <v>0.26299435743729299</v>
      </c>
      <c r="AN374" s="17">
        <v>0.394163066998587</v>
      </c>
      <c r="AO374" s="17"/>
      <c r="AP374" s="17">
        <v>0.45565566372599697</v>
      </c>
      <c r="AQ374" s="17">
        <v>0.41560154668721899</v>
      </c>
      <c r="AR374" s="17">
        <v>0.46287620387402401</v>
      </c>
      <c r="AS374" s="17"/>
      <c r="AT374" s="17">
        <v>0.39835381572989997</v>
      </c>
      <c r="AU374" s="17">
        <v>0.43480992471319901</v>
      </c>
      <c r="AV374" s="17">
        <v>0.40657812650255498</v>
      </c>
      <c r="AW374" s="17">
        <v>0.40380767022842401</v>
      </c>
      <c r="AX374" s="17">
        <v>0.37419960494397098</v>
      </c>
      <c r="AY374" s="17"/>
      <c r="AZ374" s="17">
        <v>0.38636626194815499</v>
      </c>
      <c r="BA374" s="17">
        <v>0.42097339714422399</v>
      </c>
      <c r="BB374" s="17">
        <v>0.45079507517803502</v>
      </c>
      <c r="BC374" s="17">
        <v>0.40536696338789302</v>
      </c>
      <c r="BD374" s="17">
        <v>0.38830949996234798</v>
      </c>
      <c r="BE374" s="17">
        <v>0.47226226333807098</v>
      </c>
      <c r="BF374" s="17"/>
      <c r="BG374" s="17">
        <v>0.421923788341734</v>
      </c>
      <c r="BH374" s="17">
        <v>0.42015659389244597</v>
      </c>
      <c r="BI374" s="17" t="s">
        <v>95</v>
      </c>
      <c r="BJ374" s="17">
        <v>0.40054895205135399</v>
      </c>
      <c r="BK374" s="17">
        <v>0.41660735666944498</v>
      </c>
      <c r="BL374" s="17">
        <v>0.39639064502145199</v>
      </c>
      <c r="BM374" s="17">
        <v>0.41762101776869298</v>
      </c>
    </row>
    <row r="375" spans="2:65" x14ac:dyDescent="0.35">
      <c r="B375" t="s">
        <v>229</v>
      </c>
      <c r="C375" s="17">
        <v>0.26147697021768002</v>
      </c>
      <c r="D375" s="17">
        <v>0.27679526493055501</v>
      </c>
      <c r="E375" s="17">
        <v>0.24647067052608601</v>
      </c>
      <c r="F375" s="17"/>
      <c r="G375" s="17">
        <v>0.18777909120728101</v>
      </c>
      <c r="H375" s="17">
        <v>0.21425055169151899</v>
      </c>
      <c r="I375" s="17">
        <v>0.21764422995730501</v>
      </c>
      <c r="J375" s="17">
        <v>0.30744333810339203</v>
      </c>
      <c r="K375" s="17">
        <v>0.29522794029806299</v>
      </c>
      <c r="L375" s="17">
        <v>0.32450457843021902</v>
      </c>
      <c r="M375" s="17"/>
      <c r="N375" s="17">
        <v>0.24089287488585001</v>
      </c>
      <c r="O375" s="17">
        <v>0.25164998371859998</v>
      </c>
      <c r="P375" s="17">
        <v>0.27036025444513401</v>
      </c>
      <c r="Q375" s="17">
        <v>0.28654615344565898</v>
      </c>
      <c r="R375" s="17"/>
      <c r="S375" s="17">
        <v>0.23952103292676499</v>
      </c>
      <c r="T375" s="17">
        <v>0.26989000697503701</v>
      </c>
      <c r="U375" s="17">
        <v>0.23116452349946501</v>
      </c>
      <c r="V375" s="17">
        <v>0.294124835283879</v>
      </c>
      <c r="W375" s="17">
        <v>0.27654590821432801</v>
      </c>
      <c r="X375" s="17">
        <v>0.25092409414426903</v>
      </c>
      <c r="Y375" s="17">
        <v>0.26346004252407401</v>
      </c>
      <c r="Z375" s="17">
        <v>0.24122007565752601</v>
      </c>
      <c r="AA375" s="17">
        <v>0.24626324801716701</v>
      </c>
      <c r="AB375" s="17">
        <v>0.27127702570076501</v>
      </c>
      <c r="AC375" s="17">
        <v>0.31388658999170399</v>
      </c>
      <c r="AD375" s="17">
        <v>0.26753313470991902</v>
      </c>
      <c r="AE375" s="17"/>
      <c r="AF375" s="17">
        <v>0.33150130976088099</v>
      </c>
      <c r="AG375" s="17">
        <v>0.220551139037543</v>
      </c>
      <c r="AH375" s="17">
        <v>0.25931087639268602</v>
      </c>
      <c r="AI375" s="17"/>
      <c r="AJ375" s="17">
        <v>0.30267691463807</v>
      </c>
      <c r="AK375" s="17">
        <v>0.20922715646006301</v>
      </c>
      <c r="AL375" s="17">
        <v>0.25373429187575097</v>
      </c>
      <c r="AM375" s="17">
        <v>0.44173511750260303</v>
      </c>
      <c r="AN375" s="17">
        <v>0.27358920466645897</v>
      </c>
      <c r="AO375" s="17"/>
      <c r="AP375" s="17">
        <v>0.27078002826990499</v>
      </c>
      <c r="AQ375" s="17">
        <v>0.20114172290783999</v>
      </c>
      <c r="AR375" s="17">
        <v>0.24719061562151101</v>
      </c>
      <c r="AS375" s="17"/>
      <c r="AT375" s="17">
        <v>0.30411790851725801</v>
      </c>
      <c r="AU375" s="17">
        <v>0.26296443328910601</v>
      </c>
      <c r="AV375" s="17">
        <v>0.226527198373776</v>
      </c>
      <c r="AW375" s="17">
        <v>0.20911763757010099</v>
      </c>
      <c r="AX375" s="17">
        <v>0.192998072703949</v>
      </c>
      <c r="AY375" s="17"/>
      <c r="AZ375" s="17">
        <v>0.21900008501596899</v>
      </c>
      <c r="BA375" s="17">
        <v>0.26263469332228201</v>
      </c>
      <c r="BB375" s="17">
        <v>0.26134796968061103</v>
      </c>
      <c r="BC375" s="17">
        <v>0.28629187899526398</v>
      </c>
      <c r="BD375" s="17">
        <v>0.29536193542047401</v>
      </c>
      <c r="BE375" s="17">
        <v>0.28192462934481899</v>
      </c>
      <c r="BF375" s="17"/>
      <c r="BG375" s="17">
        <v>0.29748356266780202</v>
      </c>
      <c r="BH375" s="17">
        <v>0.23259774783270601</v>
      </c>
      <c r="BI375" s="17" t="s">
        <v>95</v>
      </c>
      <c r="BJ375" s="17">
        <v>0.25770876928784098</v>
      </c>
      <c r="BK375" s="17">
        <v>0.27540203030378002</v>
      </c>
      <c r="BL375" s="17">
        <v>0.22655973175369601</v>
      </c>
      <c r="BM375" s="17">
        <v>0.2516108182497</v>
      </c>
    </row>
    <row r="376" spans="2:65" x14ac:dyDescent="0.35">
      <c r="B376" t="s">
        <v>230</v>
      </c>
      <c r="C376" s="17">
        <v>5.2547411168849999E-2</v>
      </c>
      <c r="D376" s="17">
        <v>5.8864835148904802E-2</v>
      </c>
      <c r="E376" s="17">
        <v>4.6667718126447003E-2</v>
      </c>
      <c r="F376" s="17"/>
      <c r="G376" s="17">
        <v>7.7699381347158397E-2</v>
      </c>
      <c r="H376" s="17">
        <v>5.8063246771721401E-2</v>
      </c>
      <c r="I376" s="17">
        <v>4.8597759469996199E-2</v>
      </c>
      <c r="J376" s="17">
        <v>5.6577494867933398E-2</v>
      </c>
      <c r="K376" s="17">
        <v>5.7642581883106503E-2</v>
      </c>
      <c r="L376" s="17">
        <v>2.7909257685095602E-2</v>
      </c>
      <c r="M376" s="17"/>
      <c r="N376" s="17">
        <v>4.1338033167374597E-2</v>
      </c>
      <c r="O376" s="17">
        <v>5.5822656804055702E-2</v>
      </c>
      <c r="P376" s="17">
        <v>5.5651539850840599E-2</v>
      </c>
      <c r="Q376" s="17">
        <v>5.9356409288379597E-2</v>
      </c>
      <c r="R376" s="17"/>
      <c r="S376" s="17">
        <v>4.9539429241757103E-2</v>
      </c>
      <c r="T376" s="17">
        <v>4.9358689583273802E-2</v>
      </c>
      <c r="U376" s="17">
        <v>4.0559916918417697E-2</v>
      </c>
      <c r="V376" s="17">
        <v>4.3907684513135502E-2</v>
      </c>
      <c r="W376" s="17">
        <v>8.2598671256695996E-2</v>
      </c>
      <c r="X376" s="17">
        <v>4.46495381388472E-2</v>
      </c>
      <c r="Y376" s="17">
        <v>5.1941943550974902E-2</v>
      </c>
      <c r="Z376" s="17">
        <v>4.0539186078992297E-2</v>
      </c>
      <c r="AA376" s="17">
        <v>5.7819082329592097E-2</v>
      </c>
      <c r="AB376" s="17">
        <v>5.7865994274321701E-2</v>
      </c>
      <c r="AC376" s="17">
        <v>7.5654784608240794E-2</v>
      </c>
      <c r="AD376" s="17">
        <v>3.5654351045251401E-2</v>
      </c>
      <c r="AE376" s="17"/>
      <c r="AF376" s="17">
        <v>5.5587635805991999E-2</v>
      </c>
      <c r="AG376" s="17">
        <v>5.0195310500299503E-2</v>
      </c>
      <c r="AH376" s="17">
        <v>4.3472933506112699E-2</v>
      </c>
      <c r="AI376" s="17"/>
      <c r="AJ376" s="17">
        <v>4.6024006491518499E-2</v>
      </c>
      <c r="AK376" s="17">
        <v>6.9702769569604098E-2</v>
      </c>
      <c r="AL376" s="17">
        <v>1.5265226085670399E-2</v>
      </c>
      <c r="AM376" s="17">
        <v>0.106582298423599</v>
      </c>
      <c r="AN376" s="17">
        <v>4.7809995231317903E-2</v>
      </c>
      <c r="AO376" s="17"/>
      <c r="AP376" s="17">
        <v>4.0882030422167599E-2</v>
      </c>
      <c r="AQ376" s="17">
        <v>6.01473031033401E-2</v>
      </c>
      <c r="AR376" s="17">
        <v>2.3976752465690199E-2</v>
      </c>
      <c r="AS376" s="17"/>
      <c r="AT376" s="17">
        <v>5.8154515378411702E-2</v>
      </c>
      <c r="AU376" s="17">
        <v>5.54248335566093E-2</v>
      </c>
      <c r="AV376" s="17">
        <v>4.9559587805544598E-2</v>
      </c>
      <c r="AW376" s="17">
        <v>5.32142155325801E-2</v>
      </c>
      <c r="AX376" s="17">
        <v>4.8457340293082497E-2</v>
      </c>
      <c r="AY376" s="17"/>
      <c r="AZ376" s="17">
        <v>5.4417195938337701E-2</v>
      </c>
      <c r="BA376" s="17">
        <v>4.9985111636739903E-2</v>
      </c>
      <c r="BB376" s="17">
        <v>5.1149159403262902E-2</v>
      </c>
      <c r="BC376" s="17">
        <v>4.8718977287934097E-2</v>
      </c>
      <c r="BD376" s="17">
        <v>6.2566590124118596E-2</v>
      </c>
      <c r="BE376" s="17">
        <v>5.3031058542748102E-2</v>
      </c>
      <c r="BF376" s="17"/>
      <c r="BG376" s="17">
        <v>4.8117340523297102E-2</v>
      </c>
      <c r="BH376" s="17">
        <v>5.3984603343115903E-2</v>
      </c>
      <c r="BI376" s="17" t="s">
        <v>95</v>
      </c>
      <c r="BJ376" s="17">
        <v>6.5220816046482305E-2</v>
      </c>
      <c r="BK376" s="17">
        <v>5.7024021502445003E-2</v>
      </c>
      <c r="BL376" s="17">
        <v>5.36701849122177E-2</v>
      </c>
      <c r="BM376" s="17">
        <v>2.7766669570162401E-2</v>
      </c>
    </row>
    <row r="377" spans="2:65" x14ac:dyDescent="0.35">
      <c r="B377" t="s">
        <v>231</v>
      </c>
      <c r="C377" s="17">
        <v>1.9023723421098E-2</v>
      </c>
      <c r="D377" s="17">
        <v>1.9259657995896601E-2</v>
      </c>
      <c r="E377" s="17">
        <v>1.8445959610918699E-2</v>
      </c>
      <c r="F377" s="17"/>
      <c r="G377" s="17">
        <v>1.1792921093457099E-2</v>
      </c>
      <c r="H377" s="17">
        <v>2.5066712854972299E-2</v>
      </c>
      <c r="I377" s="17">
        <v>2.0007849783584299E-2</v>
      </c>
      <c r="J377" s="17">
        <v>3.15797693820856E-2</v>
      </c>
      <c r="K377" s="17">
        <v>1.0748706877711201E-2</v>
      </c>
      <c r="L377" s="17">
        <v>1.34598756201005E-2</v>
      </c>
      <c r="M377" s="17"/>
      <c r="N377" s="17">
        <v>1.1770194648803099E-2</v>
      </c>
      <c r="O377" s="17">
        <v>1.7850470459999698E-2</v>
      </c>
      <c r="P377" s="17">
        <v>2.78580380902325E-2</v>
      </c>
      <c r="Q377" s="17">
        <v>2.0607900240617701E-2</v>
      </c>
      <c r="R377" s="17"/>
      <c r="S377" s="17">
        <v>2.2988118934774301E-2</v>
      </c>
      <c r="T377" s="17">
        <v>1.43566974466904E-2</v>
      </c>
      <c r="U377" s="17">
        <v>2.86540807692508E-2</v>
      </c>
      <c r="V377" s="17">
        <v>2.3517958628425401E-2</v>
      </c>
      <c r="W377" s="17">
        <v>8.9632930233105295E-3</v>
      </c>
      <c r="X377" s="17">
        <v>1.3682550029202999E-2</v>
      </c>
      <c r="Y377" s="17">
        <v>1.5498680043762101E-2</v>
      </c>
      <c r="Z377" s="17">
        <v>1.6610722695193401E-2</v>
      </c>
      <c r="AA377" s="17">
        <v>1.9189353798332299E-2</v>
      </c>
      <c r="AB377" s="17">
        <v>1.84038046848038E-2</v>
      </c>
      <c r="AC377" s="17">
        <v>2.6355998832644702E-2</v>
      </c>
      <c r="AD377" s="17">
        <v>2.2720347989518799E-2</v>
      </c>
      <c r="AE377" s="17"/>
      <c r="AF377" s="17">
        <v>2.0166699595246199E-2</v>
      </c>
      <c r="AG377" s="17">
        <v>1.7515162720990698E-2</v>
      </c>
      <c r="AH377" s="17">
        <v>2.31593843231356E-2</v>
      </c>
      <c r="AI377" s="17"/>
      <c r="AJ377" s="17">
        <v>1.52511916548464E-2</v>
      </c>
      <c r="AK377" s="17">
        <v>2.02324426415629E-2</v>
      </c>
      <c r="AL377" s="17">
        <v>1.1305737918130001E-2</v>
      </c>
      <c r="AM377" s="17">
        <v>4.57525475744762E-2</v>
      </c>
      <c r="AN377" s="17">
        <v>2.4520354198958701E-2</v>
      </c>
      <c r="AO377" s="17"/>
      <c r="AP377" s="17">
        <v>7.7577874360508399E-3</v>
      </c>
      <c r="AQ377" s="17">
        <v>1.9195732693519998E-2</v>
      </c>
      <c r="AR377" s="17">
        <v>2.4679492326418199E-2</v>
      </c>
      <c r="AS377" s="17"/>
      <c r="AT377" s="17">
        <v>1.41210626054809E-2</v>
      </c>
      <c r="AU377" s="17">
        <v>1.7968362896218101E-2</v>
      </c>
      <c r="AV377" s="17">
        <v>1.83967743864967E-2</v>
      </c>
      <c r="AW377" s="17">
        <v>1.9896668439370501E-2</v>
      </c>
      <c r="AX377" s="17">
        <v>1.9902558142022402E-2</v>
      </c>
      <c r="AY377" s="17"/>
      <c r="AZ377" s="17">
        <v>2.3032170393066601E-2</v>
      </c>
      <c r="BA377" s="17">
        <v>1.6580260534138101E-2</v>
      </c>
      <c r="BB377" s="17">
        <v>1.6235624043712801E-2</v>
      </c>
      <c r="BC377" s="17">
        <v>1.9639154865176599E-2</v>
      </c>
      <c r="BD377" s="17">
        <v>1.14137197185091E-2</v>
      </c>
      <c r="BE377" s="17">
        <v>3.6777057554758401E-2</v>
      </c>
      <c r="BF377" s="17"/>
      <c r="BG377" s="17">
        <v>1.53545024970131E-2</v>
      </c>
      <c r="BH377" s="17">
        <v>2.15895361779718E-2</v>
      </c>
      <c r="BI377" s="17" t="s">
        <v>95</v>
      </c>
      <c r="BJ377" s="17">
        <v>1.65615622345229E-2</v>
      </c>
      <c r="BK377" s="17">
        <v>2.2900234354688201E-2</v>
      </c>
      <c r="BL377" s="17">
        <v>1.8370007988716301E-2</v>
      </c>
      <c r="BM377" s="17">
        <v>2.8493940910402402E-2</v>
      </c>
    </row>
    <row r="378" spans="2:65" x14ac:dyDescent="0.35">
      <c r="B378" t="s">
        <v>143</v>
      </c>
      <c r="C378" s="17">
        <v>2.9369110664041E-2</v>
      </c>
      <c r="D378" s="17">
        <v>2.1780384503675799E-2</v>
      </c>
      <c r="E378" s="17">
        <v>3.6933953491583599E-2</v>
      </c>
      <c r="F378" s="17"/>
      <c r="G378" s="17">
        <v>1.49186405626257E-2</v>
      </c>
      <c r="H378" s="17">
        <v>2.2359352538539198E-2</v>
      </c>
      <c r="I378" s="17">
        <v>4.45224735045648E-2</v>
      </c>
      <c r="J378" s="17">
        <v>2.9801589780015101E-2</v>
      </c>
      <c r="K378" s="17">
        <v>3.5887490170518697E-2</v>
      </c>
      <c r="L378" s="17">
        <v>2.7593826038470499E-2</v>
      </c>
      <c r="M378" s="17"/>
      <c r="N378" s="17">
        <v>2.0217768968915199E-2</v>
      </c>
      <c r="O378" s="17">
        <v>3.2535932277720801E-2</v>
      </c>
      <c r="P378" s="17">
        <v>2.8526784749918401E-2</v>
      </c>
      <c r="Q378" s="17">
        <v>3.6186145944592699E-2</v>
      </c>
      <c r="R378" s="17"/>
      <c r="S378" s="17">
        <v>2.6837863979233E-2</v>
      </c>
      <c r="T378" s="17">
        <v>2.4750440950834399E-2</v>
      </c>
      <c r="U378" s="17">
        <v>2.1074479929134599E-2</v>
      </c>
      <c r="V378" s="17">
        <v>4.1054347044109298E-2</v>
      </c>
      <c r="W378" s="17">
        <v>2.6567967443001599E-2</v>
      </c>
      <c r="X378" s="17">
        <v>4.6225763741403497E-2</v>
      </c>
      <c r="Y378" s="17">
        <v>2.0561964760908501E-2</v>
      </c>
      <c r="Z378" s="17">
        <v>2.95316631294389E-2</v>
      </c>
      <c r="AA378" s="17">
        <v>3.4377722166139699E-2</v>
      </c>
      <c r="AB378" s="17">
        <v>2.5995239035235599E-2</v>
      </c>
      <c r="AC378" s="17">
        <v>3.45346832943179E-2</v>
      </c>
      <c r="AD378" s="17">
        <v>1.0766402898831901E-2</v>
      </c>
      <c r="AE378" s="17"/>
      <c r="AF378" s="17">
        <v>2.98782067885624E-2</v>
      </c>
      <c r="AG378" s="17">
        <v>2.65528117228222E-2</v>
      </c>
      <c r="AH378" s="17">
        <v>4.02015079993868E-2</v>
      </c>
      <c r="AI378" s="17"/>
      <c r="AJ378" s="17">
        <v>2.02373456700294E-2</v>
      </c>
      <c r="AK378" s="17">
        <v>3.08173366933009E-2</v>
      </c>
      <c r="AL378" s="17">
        <v>3.21077060658429E-2</v>
      </c>
      <c r="AM378" s="17">
        <v>5.2378722427912298E-2</v>
      </c>
      <c r="AN378" s="17">
        <v>4.9952733581877802E-2</v>
      </c>
      <c r="AO378" s="17"/>
      <c r="AP378" s="17">
        <v>1.6222151268186099E-2</v>
      </c>
      <c r="AQ378" s="17">
        <v>2.6134129168122199E-2</v>
      </c>
      <c r="AR378" s="17">
        <v>1.2838457681742899E-2</v>
      </c>
      <c r="AS378" s="17"/>
      <c r="AT378" s="17">
        <v>4.4587798904213202E-2</v>
      </c>
      <c r="AU378" s="17">
        <v>3.3618739661114803E-2</v>
      </c>
      <c r="AV378" s="17">
        <v>2.5980583337305199E-2</v>
      </c>
      <c r="AW378" s="17">
        <v>1.06320657313468E-2</v>
      </c>
      <c r="AX378" s="17">
        <v>1.55876075641355E-2</v>
      </c>
      <c r="AY378" s="17"/>
      <c r="AZ378" s="17">
        <v>2.0110433020288001E-2</v>
      </c>
      <c r="BA378" s="17">
        <v>3.2444000871085801E-2</v>
      </c>
      <c r="BB378" s="17">
        <v>4.9004621480474103E-2</v>
      </c>
      <c r="BC378" s="17">
        <v>3.4567765047870999E-2</v>
      </c>
      <c r="BD378" s="17">
        <v>2.27125484301497E-2</v>
      </c>
      <c r="BE378" s="17">
        <v>5.18337854904047E-3</v>
      </c>
      <c r="BF378" s="17"/>
      <c r="BG378" s="17">
        <v>2.9121028714477502E-2</v>
      </c>
      <c r="BH378" s="17">
        <v>2.70428393806788E-2</v>
      </c>
      <c r="BI378" s="17" t="s">
        <v>95</v>
      </c>
      <c r="BJ378" s="17">
        <v>2.8561648958665E-2</v>
      </c>
      <c r="BK378" s="17">
        <v>4.0048622983320098E-2</v>
      </c>
      <c r="BL378" s="17">
        <v>2.8761484937920901E-2</v>
      </c>
      <c r="BM378" s="17">
        <v>2.1777798554481798E-2</v>
      </c>
    </row>
    <row r="379" spans="2:65" x14ac:dyDescent="0.35">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row>
    <row r="380" spans="2:65" x14ac:dyDescent="0.35">
      <c r="B380" s="6" t="s">
        <v>236</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row>
    <row r="381" spans="2:65" x14ac:dyDescent="0.35">
      <c r="B381" s="26" t="s">
        <v>97</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row>
    <row r="382" spans="2:65" x14ac:dyDescent="0.35">
      <c r="B382" t="s">
        <v>227</v>
      </c>
      <c r="C382" s="17">
        <v>0.171274057806967</v>
      </c>
      <c r="D382" s="17">
        <v>0.17226377959827799</v>
      </c>
      <c r="E382" s="17">
        <v>0.169632368323065</v>
      </c>
      <c r="F382" s="17"/>
      <c r="G382" s="17">
        <v>0.22477169545534301</v>
      </c>
      <c r="H382" s="17">
        <v>0.225442143811623</v>
      </c>
      <c r="I382" s="17">
        <v>0.19981042336850999</v>
      </c>
      <c r="J382" s="17">
        <v>0.16130129608464799</v>
      </c>
      <c r="K382" s="17">
        <v>0.11273135292509701</v>
      </c>
      <c r="L382" s="17">
        <v>0.115853980863018</v>
      </c>
      <c r="M382" s="17"/>
      <c r="N382" s="17">
        <v>0.18102958721117199</v>
      </c>
      <c r="O382" s="17">
        <v>0.17174798334073099</v>
      </c>
      <c r="P382" s="17">
        <v>0.17924830246257301</v>
      </c>
      <c r="Q382" s="17">
        <v>0.15315692085980201</v>
      </c>
      <c r="R382" s="17"/>
      <c r="S382" s="17">
        <v>0.25461498228061102</v>
      </c>
      <c r="T382" s="17">
        <v>0.15549592262925399</v>
      </c>
      <c r="U382" s="17">
        <v>0.16337863203369801</v>
      </c>
      <c r="V382" s="17">
        <v>0.139324562124089</v>
      </c>
      <c r="W382" s="17">
        <v>0.17920624987665801</v>
      </c>
      <c r="X382" s="17">
        <v>0.169424856450891</v>
      </c>
      <c r="Y382" s="17">
        <v>0.19151422119677</v>
      </c>
      <c r="Z382" s="17">
        <v>0.126709903908132</v>
      </c>
      <c r="AA382" s="17">
        <v>0.17105940045934301</v>
      </c>
      <c r="AB382" s="17">
        <v>0.11126780558345201</v>
      </c>
      <c r="AC382" s="17">
        <v>0.153250515374553</v>
      </c>
      <c r="AD382" s="17">
        <v>0.171514552854477</v>
      </c>
      <c r="AE382" s="17"/>
      <c r="AF382" s="17">
        <v>0.124767789986855</v>
      </c>
      <c r="AG382" s="17">
        <v>0.20265145740533599</v>
      </c>
      <c r="AH382" s="17">
        <v>0.17170361976503501</v>
      </c>
      <c r="AI382" s="17"/>
      <c r="AJ382" s="17">
        <v>0.13300692274380899</v>
      </c>
      <c r="AK382" s="17">
        <v>0.23376378467336101</v>
      </c>
      <c r="AL382" s="17">
        <v>0.17119888923774401</v>
      </c>
      <c r="AM382" s="17">
        <v>7.5416053645883094E-2</v>
      </c>
      <c r="AN382" s="17">
        <v>0.14583632753085199</v>
      </c>
      <c r="AO382" s="17"/>
      <c r="AP382" s="17">
        <v>0.156765044970196</v>
      </c>
      <c r="AQ382" s="17">
        <v>0.223078323845463</v>
      </c>
      <c r="AR382" s="17">
        <v>0.16356706681613201</v>
      </c>
      <c r="AS382" s="17"/>
      <c r="AT382" s="17">
        <v>0.13571155778380201</v>
      </c>
      <c r="AU382" s="17">
        <v>0.149368275207275</v>
      </c>
      <c r="AV382" s="17">
        <v>0.194042280035152</v>
      </c>
      <c r="AW382" s="17">
        <v>0.220409489399262</v>
      </c>
      <c r="AX382" s="17">
        <v>0.28174847779998002</v>
      </c>
      <c r="AY382" s="17"/>
      <c r="AZ382" s="17">
        <v>0.26863789456307102</v>
      </c>
      <c r="BA382" s="17">
        <v>0.156390902939748</v>
      </c>
      <c r="BB382" s="17">
        <v>0.12419653550780101</v>
      </c>
      <c r="BC382" s="17">
        <v>0.13237048087928199</v>
      </c>
      <c r="BD382" s="17">
        <v>0.13719047853976701</v>
      </c>
      <c r="BE382" s="17">
        <v>0.14253800966990801</v>
      </c>
      <c r="BF382" s="17"/>
      <c r="BG382" s="17">
        <v>0.132735928613049</v>
      </c>
      <c r="BH382" s="17">
        <v>0.19436067450630901</v>
      </c>
      <c r="BI382" s="17" t="s">
        <v>95</v>
      </c>
      <c r="BJ382" s="17">
        <v>0.184378401121013</v>
      </c>
      <c r="BK382" s="17">
        <v>0.16371324573621901</v>
      </c>
      <c r="BL382" s="17">
        <v>0.21657867515142301</v>
      </c>
      <c r="BM382" s="17">
        <v>0.172631161949658</v>
      </c>
    </row>
    <row r="383" spans="2:65" x14ac:dyDescent="0.35">
      <c r="B383" t="s">
        <v>228</v>
      </c>
      <c r="C383" s="17">
        <v>0.45353372484834698</v>
      </c>
      <c r="D383" s="17">
        <v>0.448620200544051</v>
      </c>
      <c r="E383" s="17">
        <v>0.45881888164797202</v>
      </c>
      <c r="F383" s="17"/>
      <c r="G383" s="17">
        <v>0.45977551974078101</v>
      </c>
      <c r="H383" s="17">
        <v>0.47971898937629598</v>
      </c>
      <c r="I383" s="17">
        <v>0.45314287594361502</v>
      </c>
      <c r="J383" s="17">
        <v>0.42956092489175102</v>
      </c>
      <c r="K383" s="17">
        <v>0.44585197971030999</v>
      </c>
      <c r="L383" s="17">
        <v>0.45303917765030999</v>
      </c>
      <c r="M383" s="17"/>
      <c r="N383" s="17">
        <v>0.484741780399641</v>
      </c>
      <c r="O383" s="17">
        <v>0.46919283563883402</v>
      </c>
      <c r="P383" s="17">
        <v>0.41451066085989802</v>
      </c>
      <c r="Q383" s="17">
        <v>0.43828303445191902</v>
      </c>
      <c r="R383" s="17"/>
      <c r="S383" s="17">
        <v>0.41274522681126802</v>
      </c>
      <c r="T383" s="17">
        <v>0.48029736538106399</v>
      </c>
      <c r="U383" s="17">
        <v>0.45405699202593403</v>
      </c>
      <c r="V383" s="17">
        <v>0.47735381778302599</v>
      </c>
      <c r="W383" s="17">
        <v>0.43071580867993597</v>
      </c>
      <c r="X383" s="17">
        <v>0.465438489946435</v>
      </c>
      <c r="Y383" s="17">
        <v>0.43311065131204801</v>
      </c>
      <c r="Z383" s="17">
        <v>0.48342133211315003</v>
      </c>
      <c r="AA383" s="17">
        <v>0.42698093214490102</v>
      </c>
      <c r="AB383" s="17">
        <v>0.49620562001380403</v>
      </c>
      <c r="AC383" s="17">
        <v>0.44671533475618402</v>
      </c>
      <c r="AD383" s="17">
        <v>0.46758795885402898</v>
      </c>
      <c r="AE383" s="17"/>
      <c r="AF383" s="17">
        <v>0.41895436208151399</v>
      </c>
      <c r="AG383" s="17">
        <v>0.47301883854031301</v>
      </c>
      <c r="AH383" s="17">
        <v>0.45763849716560201</v>
      </c>
      <c r="AI383" s="17"/>
      <c r="AJ383" s="17">
        <v>0.42682915099011698</v>
      </c>
      <c r="AK383" s="17">
        <v>0.47299797386150599</v>
      </c>
      <c r="AL383" s="17">
        <v>0.47691373471654303</v>
      </c>
      <c r="AM383" s="17">
        <v>0.37763995258168498</v>
      </c>
      <c r="AN383" s="17">
        <v>0.46474787261930001</v>
      </c>
      <c r="AO383" s="17"/>
      <c r="AP383" s="17">
        <v>0.43898466657193402</v>
      </c>
      <c r="AQ383" s="17">
        <v>0.48155836585378903</v>
      </c>
      <c r="AR383" s="17">
        <v>0.54653059866968701</v>
      </c>
      <c r="AS383" s="17"/>
      <c r="AT383" s="17">
        <v>0.431068564877441</v>
      </c>
      <c r="AU383" s="17">
        <v>0.44395995147483502</v>
      </c>
      <c r="AV383" s="17">
        <v>0.45682559406624901</v>
      </c>
      <c r="AW383" s="17">
        <v>0.510931865646997</v>
      </c>
      <c r="AX383" s="17">
        <v>0.394842781211387</v>
      </c>
      <c r="AY383" s="17"/>
      <c r="AZ383" s="17">
        <v>0.42155024731673602</v>
      </c>
      <c r="BA383" s="17">
        <v>0.459321315310036</v>
      </c>
      <c r="BB383" s="17">
        <v>0.48958634971737303</v>
      </c>
      <c r="BC383" s="17">
        <v>0.45125371248788398</v>
      </c>
      <c r="BD383" s="17">
        <v>0.46570472160303</v>
      </c>
      <c r="BE383" s="17">
        <v>0.46111523413354899</v>
      </c>
      <c r="BF383" s="17"/>
      <c r="BG383" s="17">
        <v>0.453400469211793</v>
      </c>
      <c r="BH383" s="17">
        <v>0.45529006076989198</v>
      </c>
      <c r="BI383" s="17" t="s">
        <v>95</v>
      </c>
      <c r="BJ383" s="17">
        <v>0.46492011044453202</v>
      </c>
      <c r="BK383" s="17">
        <v>0.43038945484035901</v>
      </c>
      <c r="BL383" s="17">
        <v>0.44756582127353101</v>
      </c>
      <c r="BM383" s="17">
        <v>0.49626328515177298</v>
      </c>
    </row>
    <row r="384" spans="2:65" x14ac:dyDescent="0.35">
      <c r="B384" t="s">
        <v>229</v>
      </c>
      <c r="C384" s="17">
        <v>0.30328707798081</v>
      </c>
      <c r="D384" s="17">
        <v>0.30991608363855999</v>
      </c>
      <c r="E384" s="17">
        <v>0.29703057206044298</v>
      </c>
      <c r="F384" s="17"/>
      <c r="G384" s="17">
        <v>0.23597501616648101</v>
      </c>
      <c r="H384" s="17">
        <v>0.233640902830026</v>
      </c>
      <c r="I384" s="17">
        <v>0.258497011164801</v>
      </c>
      <c r="J384" s="17">
        <v>0.33755494168688099</v>
      </c>
      <c r="K384" s="17">
        <v>0.36248751390517597</v>
      </c>
      <c r="L384" s="17">
        <v>0.37352153827185203</v>
      </c>
      <c r="M384" s="17"/>
      <c r="N384" s="17">
        <v>0.29145210676496103</v>
      </c>
      <c r="O384" s="17">
        <v>0.28567317529306901</v>
      </c>
      <c r="P384" s="17">
        <v>0.31241451214775501</v>
      </c>
      <c r="Q384" s="17">
        <v>0.32586051206679201</v>
      </c>
      <c r="R384" s="17"/>
      <c r="S384" s="17">
        <v>0.26421770301832698</v>
      </c>
      <c r="T384" s="17">
        <v>0.28558280250727403</v>
      </c>
      <c r="U384" s="17">
        <v>0.33621503358889399</v>
      </c>
      <c r="V384" s="17">
        <v>0.33342703879122898</v>
      </c>
      <c r="W384" s="17">
        <v>0.31903629315377002</v>
      </c>
      <c r="X384" s="17">
        <v>0.27867890506683002</v>
      </c>
      <c r="Y384" s="17">
        <v>0.30807977471804598</v>
      </c>
      <c r="Z384" s="17">
        <v>0.31407015647305803</v>
      </c>
      <c r="AA384" s="17">
        <v>0.32530563560547399</v>
      </c>
      <c r="AB384" s="17">
        <v>0.29936975022983098</v>
      </c>
      <c r="AC384" s="17">
        <v>0.30263203715902298</v>
      </c>
      <c r="AD384" s="17">
        <v>0.325981561313338</v>
      </c>
      <c r="AE384" s="17"/>
      <c r="AF384" s="17">
        <v>0.36987970181336799</v>
      </c>
      <c r="AG384" s="17">
        <v>0.268349623717484</v>
      </c>
      <c r="AH384" s="17">
        <v>0.28816995987657201</v>
      </c>
      <c r="AI384" s="17"/>
      <c r="AJ384" s="17">
        <v>0.36289419621195101</v>
      </c>
      <c r="AK384" s="17">
        <v>0.23362445796546699</v>
      </c>
      <c r="AL384" s="17">
        <v>0.31049194821484999</v>
      </c>
      <c r="AM384" s="17">
        <v>0.45925995252706397</v>
      </c>
      <c r="AN384" s="17">
        <v>0.29178886191167702</v>
      </c>
      <c r="AO384" s="17"/>
      <c r="AP384" s="17">
        <v>0.34362710082354397</v>
      </c>
      <c r="AQ384" s="17">
        <v>0.237528124886414</v>
      </c>
      <c r="AR384" s="17">
        <v>0.25384995904227903</v>
      </c>
      <c r="AS384" s="17"/>
      <c r="AT384" s="17">
        <v>0.34627578664884601</v>
      </c>
      <c r="AU384" s="17">
        <v>0.33467502523077503</v>
      </c>
      <c r="AV384" s="17">
        <v>0.27963699535865799</v>
      </c>
      <c r="AW384" s="17">
        <v>0.221141432345967</v>
      </c>
      <c r="AX384" s="17">
        <v>0.29307142282211401</v>
      </c>
      <c r="AY384" s="17"/>
      <c r="AZ384" s="17">
        <v>0.24340681446361701</v>
      </c>
      <c r="BA384" s="17">
        <v>0.30786883834519702</v>
      </c>
      <c r="BB384" s="17">
        <v>0.29028774118580902</v>
      </c>
      <c r="BC384" s="17">
        <v>0.35364942686823497</v>
      </c>
      <c r="BD384" s="17">
        <v>0.34284956102036102</v>
      </c>
      <c r="BE384" s="17">
        <v>0.30907189221876902</v>
      </c>
      <c r="BF384" s="17"/>
      <c r="BG384" s="17">
        <v>0.34889778459717302</v>
      </c>
      <c r="BH384" s="17">
        <v>0.28670756331347902</v>
      </c>
      <c r="BI384" s="17" t="s">
        <v>95</v>
      </c>
      <c r="BJ384" s="17">
        <v>0.26134176435536899</v>
      </c>
      <c r="BK384" s="17">
        <v>0.31196072171776201</v>
      </c>
      <c r="BL384" s="17">
        <v>0.25841596274613299</v>
      </c>
      <c r="BM384" s="17">
        <v>0.24533980930059601</v>
      </c>
    </row>
    <row r="385" spans="2:65" x14ac:dyDescent="0.35">
      <c r="B385" t="s">
        <v>230</v>
      </c>
      <c r="C385" s="17">
        <v>3.2325022406560697E-2</v>
      </c>
      <c r="D385" s="17">
        <v>3.2303947798550003E-2</v>
      </c>
      <c r="E385" s="17">
        <v>3.2521011299201701E-2</v>
      </c>
      <c r="F385" s="17"/>
      <c r="G385" s="17">
        <v>4.7138171003965702E-2</v>
      </c>
      <c r="H385" s="17">
        <v>3.7754366516926201E-2</v>
      </c>
      <c r="I385" s="17">
        <v>3.0897006851174601E-2</v>
      </c>
      <c r="J385" s="17">
        <v>2.8761489440675699E-2</v>
      </c>
      <c r="K385" s="17">
        <v>2.9193402380383E-2</v>
      </c>
      <c r="L385" s="17">
        <v>2.4240304289118001E-2</v>
      </c>
      <c r="M385" s="17"/>
      <c r="N385" s="17">
        <v>1.87409626141063E-2</v>
      </c>
      <c r="O385" s="17">
        <v>3.6517393666389203E-2</v>
      </c>
      <c r="P385" s="17">
        <v>4.7760910077248697E-2</v>
      </c>
      <c r="Q385" s="17">
        <v>2.9569360080489299E-2</v>
      </c>
      <c r="R385" s="17"/>
      <c r="S385" s="17">
        <v>4.1498201121125601E-2</v>
      </c>
      <c r="T385" s="17">
        <v>3.4678450672101201E-2</v>
      </c>
      <c r="U385" s="17">
        <v>2.4937048028671801E-2</v>
      </c>
      <c r="V385" s="17">
        <v>1.6542094890704899E-2</v>
      </c>
      <c r="W385" s="17">
        <v>3.1500727205091297E-2</v>
      </c>
      <c r="X385" s="17">
        <v>4.3759188078620399E-2</v>
      </c>
      <c r="Y385" s="17">
        <v>2.0012972431723602E-2</v>
      </c>
      <c r="Z385" s="17">
        <v>5.53903258620441E-2</v>
      </c>
      <c r="AA385" s="17">
        <v>2.5849285337908499E-2</v>
      </c>
      <c r="AB385" s="17">
        <v>3.4529606139040402E-2</v>
      </c>
      <c r="AC385" s="17">
        <v>4.60822884095098E-2</v>
      </c>
      <c r="AD385" s="17">
        <v>1.0235518855052301E-2</v>
      </c>
      <c r="AE385" s="17"/>
      <c r="AF385" s="17">
        <v>3.7468719955552399E-2</v>
      </c>
      <c r="AG385" s="17">
        <v>2.4462540866724499E-2</v>
      </c>
      <c r="AH385" s="17">
        <v>3.8862078876771899E-2</v>
      </c>
      <c r="AI385" s="17"/>
      <c r="AJ385" s="17">
        <v>3.8698754134894098E-2</v>
      </c>
      <c r="AK385" s="17">
        <v>2.8161542117558499E-2</v>
      </c>
      <c r="AL385" s="17">
        <v>2.3620989534376299E-2</v>
      </c>
      <c r="AM385" s="17">
        <v>1.5513022137982301E-2</v>
      </c>
      <c r="AN385" s="17">
        <v>2.9849032311827301E-2</v>
      </c>
      <c r="AO385" s="17"/>
      <c r="AP385" s="17">
        <v>3.0347491500804701E-2</v>
      </c>
      <c r="AQ385" s="17">
        <v>3.0655572313373999E-2</v>
      </c>
      <c r="AR385" s="17">
        <v>1.65885033881461E-2</v>
      </c>
      <c r="AS385" s="17"/>
      <c r="AT385" s="17">
        <v>3.2678264224524398E-2</v>
      </c>
      <c r="AU385" s="17">
        <v>4.17357708813971E-2</v>
      </c>
      <c r="AV385" s="17">
        <v>3.1437774591852999E-2</v>
      </c>
      <c r="AW385" s="17">
        <v>1.9746025579826298E-2</v>
      </c>
      <c r="AX385" s="17">
        <v>1.4749710602384E-2</v>
      </c>
      <c r="AY385" s="17"/>
      <c r="AZ385" s="17">
        <v>3.4390794384704E-2</v>
      </c>
      <c r="BA385" s="17">
        <v>3.3687735835340397E-2</v>
      </c>
      <c r="BB385" s="17">
        <v>3.6334000366889101E-2</v>
      </c>
      <c r="BC385" s="17">
        <v>2.8253478158153902E-2</v>
      </c>
      <c r="BD385" s="17">
        <v>2.27123424110411E-2</v>
      </c>
      <c r="BE385" s="17">
        <v>4.1872136143904802E-2</v>
      </c>
      <c r="BF385" s="17"/>
      <c r="BG385" s="17">
        <v>2.42306776899049E-2</v>
      </c>
      <c r="BH385" s="17">
        <v>3.31793931385755E-2</v>
      </c>
      <c r="BI385" s="17" t="s">
        <v>95</v>
      </c>
      <c r="BJ385" s="17">
        <v>5.4103738725729697E-2</v>
      </c>
      <c r="BK385" s="17">
        <v>3.17839104155841E-2</v>
      </c>
      <c r="BL385" s="17">
        <v>3.8455379241277197E-2</v>
      </c>
      <c r="BM385" s="17">
        <v>3.9332957119778203E-2</v>
      </c>
    </row>
    <row r="386" spans="2:65" x14ac:dyDescent="0.35">
      <c r="B386" t="s">
        <v>231</v>
      </c>
      <c r="C386" s="17">
        <v>1.09656487625776E-2</v>
      </c>
      <c r="D386" s="17">
        <v>1.47043852373651E-2</v>
      </c>
      <c r="E386" s="17">
        <v>7.3767105441184897E-3</v>
      </c>
      <c r="F386" s="17"/>
      <c r="G386" s="17">
        <v>1.4731355597790499E-2</v>
      </c>
      <c r="H386" s="17">
        <v>7.9561115936558104E-3</v>
      </c>
      <c r="I386" s="17">
        <v>1.45271944332564E-2</v>
      </c>
      <c r="J386" s="17">
        <v>1.1289478932902599E-2</v>
      </c>
      <c r="K386" s="17">
        <v>1.37627822736303E-2</v>
      </c>
      <c r="L386" s="17">
        <v>5.8761361465467397E-3</v>
      </c>
      <c r="M386" s="17"/>
      <c r="N386" s="17">
        <v>7.40508183968085E-3</v>
      </c>
      <c r="O386" s="17">
        <v>1.1270998635280499E-2</v>
      </c>
      <c r="P386" s="17">
        <v>1.2516675214898E-2</v>
      </c>
      <c r="Q386" s="17">
        <v>1.33040442738543E-2</v>
      </c>
      <c r="R386" s="17"/>
      <c r="S386" s="17">
        <v>1.11581776974894E-2</v>
      </c>
      <c r="T386" s="17">
        <v>6.3899194663893499E-3</v>
      </c>
      <c r="U386" s="17">
        <v>7.0089956606364003E-3</v>
      </c>
      <c r="V386" s="17">
        <v>8.6872339368181308E-3</v>
      </c>
      <c r="W386" s="17">
        <v>6.9387444957884504E-3</v>
      </c>
      <c r="X386" s="17">
        <v>1.7790052888440801E-2</v>
      </c>
      <c r="Y386" s="17">
        <v>1.7388343461343801E-2</v>
      </c>
      <c r="Z386" s="17">
        <v>5.0593185125806803E-3</v>
      </c>
      <c r="AA386" s="17">
        <v>1.10279774279778E-2</v>
      </c>
      <c r="AB386" s="17">
        <v>1.5984668485284799E-2</v>
      </c>
      <c r="AC386" s="17">
        <v>1.07711717483086E-2</v>
      </c>
      <c r="AD386" s="17">
        <v>1.1996913148403499E-2</v>
      </c>
      <c r="AE386" s="17"/>
      <c r="AF386" s="17">
        <v>1.6361620601137099E-2</v>
      </c>
      <c r="AG386" s="17">
        <v>5.8142450153792803E-3</v>
      </c>
      <c r="AH386" s="17">
        <v>1.3094040315713601E-2</v>
      </c>
      <c r="AI386" s="17"/>
      <c r="AJ386" s="17">
        <v>1.36691240849825E-2</v>
      </c>
      <c r="AK386" s="17">
        <v>9.0110663989819498E-3</v>
      </c>
      <c r="AL386" s="17">
        <v>0</v>
      </c>
      <c r="AM386" s="17">
        <v>0</v>
      </c>
      <c r="AN386" s="17">
        <v>1.6108654398738799E-2</v>
      </c>
      <c r="AO386" s="17"/>
      <c r="AP386" s="17">
        <v>1.3787646615618E-2</v>
      </c>
      <c r="AQ386" s="17">
        <v>6.5106046874984303E-3</v>
      </c>
      <c r="AR386" s="17">
        <v>0</v>
      </c>
      <c r="AS386" s="17"/>
      <c r="AT386" s="17">
        <v>1.30267247623727E-2</v>
      </c>
      <c r="AU386" s="17">
        <v>7.17905159669482E-3</v>
      </c>
      <c r="AV386" s="17">
        <v>1.05371677588694E-2</v>
      </c>
      <c r="AW386" s="17">
        <v>1.5037482096134E-2</v>
      </c>
      <c r="AX386" s="17">
        <v>0</v>
      </c>
      <c r="AY386" s="17"/>
      <c r="AZ386" s="17">
        <v>8.4580004202734291E-3</v>
      </c>
      <c r="BA386" s="17">
        <v>9.4931680870795794E-3</v>
      </c>
      <c r="BB386" s="17">
        <v>1.78128523078913E-2</v>
      </c>
      <c r="BC386" s="17">
        <v>8.0649114375297305E-3</v>
      </c>
      <c r="BD386" s="17">
        <v>8.2761373879829004E-3</v>
      </c>
      <c r="BE386" s="17">
        <v>3.1370673320096201E-2</v>
      </c>
      <c r="BF386" s="17"/>
      <c r="BG386" s="17">
        <v>9.6730090053462198E-3</v>
      </c>
      <c r="BH386" s="17">
        <v>1.2081630076020399E-2</v>
      </c>
      <c r="BI386" s="17" t="s">
        <v>95</v>
      </c>
      <c r="BJ386" s="17">
        <v>1.0766099987893799E-2</v>
      </c>
      <c r="BK386" s="17">
        <v>1.1540389224543099E-2</v>
      </c>
      <c r="BL386" s="17">
        <v>1.0260389245400001E-2</v>
      </c>
      <c r="BM386" s="17">
        <v>2.6024301100256501E-2</v>
      </c>
    </row>
    <row r="387" spans="2:65" x14ac:dyDescent="0.35">
      <c r="B387" t="s">
        <v>143</v>
      </c>
      <c r="C387" s="17">
        <v>2.8614468194737099E-2</v>
      </c>
      <c r="D387" s="17">
        <v>2.2191603183197E-2</v>
      </c>
      <c r="E387" s="17">
        <v>3.4620456125200198E-2</v>
      </c>
      <c r="F387" s="17"/>
      <c r="G387" s="17">
        <v>1.7608242035638901E-2</v>
      </c>
      <c r="H387" s="17">
        <v>1.5487485871472501E-2</v>
      </c>
      <c r="I387" s="17">
        <v>4.3125488238643199E-2</v>
      </c>
      <c r="J387" s="17">
        <v>3.1531868963141203E-2</v>
      </c>
      <c r="K387" s="17">
        <v>3.5972968805402898E-2</v>
      </c>
      <c r="L387" s="17">
        <v>2.74688627791542E-2</v>
      </c>
      <c r="M387" s="17"/>
      <c r="N387" s="17">
        <v>1.6630481170439498E-2</v>
      </c>
      <c r="O387" s="17">
        <v>2.5597613425697E-2</v>
      </c>
      <c r="P387" s="17">
        <v>3.3548939237626703E-2</v>
      </c>
      <c r="Q387" s="17">
        <v>3.9826128267143601E-2</v>
      </c>
      <c r="R387" s="17"/>
      <c r="S387" s="17">
        <v>1.5765709071178802E-2</v>
      </c>
      <c r="T387" s="17">
        <v>3.75555393439167E-2</v>
      </c>
      <c r="U387" s="17">
        <v>1.4403298662166299E-2</v>
      </c>
      <c r="V387" s="17">
        <v>2.4665252474132E-2</v>
      </c>
      <c r="W387" s="17">
        <v>3.26021765887567E-2</v>
      </c>
      <c r="X387" s="17">
        <v>2.49085075687825E-2</v>
      </c>
      <c r="Y387" s="17">
        <v>2.98940368800685E-2</v>
      </c>
      <c r="Z387" s="17">
        <v>1.53489631310352E-2</v>
      </c>
      <c r="AA387" s="17">
        <v>3.97767690243956E-2</v>
      </c>
      <c r="AB387" s="17">
        <v>4.2642549548586997E-2</v>
      </c>
      <c r="AC387" s="17">
        <v>4.0548652552421599E-2</v>
      </c>
      <c r="AD387" s="17">
        <v>1.2683494974699601E-2</v>
      </c>
      <c r="AE387" s="17"/>
      <c r="AF387" s="17">
        <v>3.25678055615738E-2</v>
      </c>
      <c r="AG387" s="17">
        <v>2.5703294454762701E-2</v>
      </c>
      <c r="AH387" s="17">
        <v>3.05318040003042E-2</v>
      </c>
      <c r="AI387" s="17"/>
      <c r="AJ387" s="17">
        <v>2.4901851834246602E-2</v>
      </c>
      <c r="AK387" s="17">
        <v>2.2441174983125398E-2</v>
      </c>
      <c r="AL387" s="17">
        <v>1.7774438296487401E-2</v>
      </c>
      <c r="AM387" s="17">
        <v>7.2171019107384896E-2</v>
      </c>
      <c r="AN387" s="17">
        <v>5.1669251227604698E-2</v>
      </c>
      <c r="AO387" s="17"/>
      <c r="AP387" s="17">
        <v>1.6488049517903801E-2</v>
      </c>
      <c r="AQ387" s="17">
        <v>2.06690084134615E-2</v>
      </c>
      <c r="AR387" s="17">
        <v>1.94638720837562E-2</v>
      </c>
      <c r="AS387" s="17"/>
      <c r="AT387" s="17">
        <v>4.12391017030143E-2</v>
      </c>
      <c r="AU387" s="17">
        <v>2.3081925609022998E-2</v>
      </c>
      <c r="AV387" s="17">
        <v>2.7520188189219599E-2</v>
      </c>
      <c r="AW387" s="17">
        <v>1.27337049318133E-2</v>
      </c>
      <c r="AX387" s="17">
        <v>1.55876075641355E-2</v>
      </c>
      <c r="AY387" s="17"/>
      <c r="AZ387" s="17">
        <v>2.35562488515988E-2</v>
      </c>
      <c r="BA387" s="17">
        <v>3.3238039482598999E-2</v>
      </c>
      <c r="BB387" s="17">
        <v>4.1782520914237099E-2</v>
      </c>
      <c r="BC387" s="17">
        <v>2.6407990168915901E-2</v>
      </c>
      <c r="BD387" s="17">
        <v>2.3266759037817698E-2</v>
      </c>
      <c r="BE387" s="17">
        <v>1.40320545137721E-2</v>
      </c>
      <c r="BF387" s="17"/>
      <c r="BG387" s="17">
        <v>3.1062130882734702E-2</v>
      </c>
      <c r="BH387" s="17">
        <v>1.8380678195723199E-2</v>
      </c>
      <c r="BI387" s="17" t="s">
        <v>95</v>
      </c>
      <c r="BJ387" s="17">
        <v>2.4489885365461501E-2</v>
      </c>
      <c r="BK387" s="17">
        <v>5.0612278065532902E-2</v>
      </c>
      <c r="BL387" s="17">
        <v>2.8723772342236598E-2</v>
      </c>
      <c r="BM387" s="17">
        <v>2.0408485377938001E-2</v>
      </c>
    </row>
    <row r="388" spans="2:65"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row>
    <row r="389" spans="2:65" x14ac:dyDescent="0.35">
      <c r="B389" s="6" t="s">
        <v>237</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row>
    <row r="390" spans="2:65" x14ac:dyDescent="0.35">
      <c r="B390" s="26" t="s">
        <v>97</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row>
    <row r="391" spans="2:65" x14ac:dyDescent="0.35">
      <c r="B391" t="s">
        <v>227</v>
      </c>
      <c r="C391" s="17">
        <v>0.156903981731606</v>
      </c>
      <c r="D391" s="17">
        <v>0.165528790796653</v>
      </c>
      <c r="E391" s="17">
        <v>0.14725025548278201</v>
      </c>
      <c r="F391" s="17"/>
      <c r="G391" s="17">
        <v>0.21545646419129599</v>
      </c>
      <c r="H391" s="17">
        <v>0.220861447617796</v>
      </c>
      <c r="I391" s="17">
        <v>0.18138056408806799</v>
      </c>
      <c r="J391" s="17">
        <v>0.12902983566180901</v>
      </c>
      <c r="K391" s="17">
        <v>0.11284785950340299</v>
      </c>
      <c r="L391" s="17">
        <v>9.8304554252395607E-2</v>
      </c>
      <c r="M391" s="17"/>
      <c r="N391" s="17">
        <v>0.169786780257696</v>
      </c>
      <c r="O391" s="17">
        <v>0.153186368323592</v>
      </c>
      <c r="P391" s="17">
        <v>0.16333198082304501</v>
      </c>
      <c r="Q391" s="17">
        <v>0.14123012319875999</v>
      </c>
      <c r="R391" s="17"/>
      <c r="S391" s="17">
        <v>0.233971277356577</v>
      </c>
      <c r="T391" s="17">
        <v>0.135730304207685</v>
      </c>
      <c r="U391" s="17">
        <v>0.14808086552675501</v>
      </c>
      <c r="V391" s="17">
        <v>0.136522359035705</v>
      </c>
      <c r="W391" s="17">
        <v>0.15734517998339001</v>
      </c>
      <c r="X391" s="17">
        <v>0.155134103073619</v>
      </c>
      <c r="Y391" s="17">
        <v>0.16190149046073599</v>
      </c>
      <c r="Z391" s="17">
        <v>0.15393229632663599</v>
      </c>
      <c r="AA391" s="17">
        <v>0.13252410943273499</v>
      </c>
      <c r="AB391" s="17">
        <v>0.12505765949396999</v>
      </c>
      <c r="AC391" s="17">
        <v>0.15881173060852499</v>
      </c>
      <c r="AD391" s="17">
        <v>0.150670696909257</v>
      </c>
      <c r="AE391" s="17"/>
      <c r="AF391" s="17">
        <v>0.10796334471371501</v>
      </c>
      <c r="AG391" s="17">
        <v>0.18487176952708001</v>
      </c>
      <c r="AH391" s="17">
        <v>0.17395058328608601</v>
      </c>
      <c r="AI391" s="17"/>
      <c r="AJ391" s="17">
        <v>0.117668464789584</v>
      </c>
      <c r="AK391" s="17">
        <v>0.20972726974199399</v>
      </c>
      <c r="AL391" s="17">
        <v>0.14392575707310201</v>
      </c>
      <c r="AM391" s="17">
        <v>7.4612346105644406E-2</v>
      </c>
      <c r="AN391" s="17">
        <v>0.14138659586164501</v>
      </c>
      <c r="AO391" s="17"/>
      <c r="AP391" s="17">
        <v>0.144863317433189</v>
      </c>
      <c r="AQ391" s="17">
        <v>0.20224456511144601</v>
      </c>
      <c r="AR391" s="17">
        <v>0.14690486543815501</v>
      </c>
      <c r="AS391" s="17"/>
      <c r="AT391" s="17">
        <v>0.114632653577232</v>
      </c>
      <c r="AU391" s="17">
        <v>0.14455329211557999</v>
      </c>
      <c r="AV391" s="17">
        <v>0.18291013307660101</v>
      </c>
      <c r="AW391" s="17">
        <v>0.22158015943373499</v>
      </c>
      <c r="AX391" s="17">
        <v>0.28277633730312801</v>
      </c>
      <c r="AY391" s="17"/>
      <c r="AZ391" s="17">
        <v>0.233560819787243</v>
      </c>
      <c r="BA391" s="17">
        <v>0.142692459761489</v>
      </c>
      <c r="BB391" s="17">
        <v>0.13195776900522899</v>
      </c>
      <c r="BC391" s="17">
        <v>0.12594997401774999</v>
      </c>
      <c r="BD391" s="17">
        <v>0.121154830220519</v>
      </c>
      <c r="BE391" s="17">
        <v>0.14262967787630401</v>
      </c>
      <c r="BF391" s="17"/>
      <c r="BG391" s="17">
        <v>0.122114315555409</v>
      </c>
      <c r="BH391" s="17">
        <v>0.170436568188083</v>
      </c>
      <c r="BI391" s="17" t="s">
        <v>95</v>
      </c>
      <c r="BJ391" s="17">
        <v>0.14765755113137199</v>
      </c>
      <c r="BK391" s="17">
        <v>0.176059093121954</v>
      </c>
      <c r="BL391" s="17">
        <v>0.201379261625864</v>
      </c>
      <c r="BM391" s="17">
        <v>0.17087846415685301</v>
      </c>
    </row>
    <row r="392" spans="2:65" x14ac:dyDescent="0.35">
      <c r="B392" t="s">
        <v>228</v>
      </c>
      <c r="C392" s="17">
        <v>0.42821064718213903</v>
      </c>
      <c r="D392" s="17">
        <v>0.41006341842215099</v>
      </c>
      <c r="E392" s="17">
        <v>0.44675584413935798</v>
      </c>
      <c r="F392" s="17"/>
      <c r="G392" s="17">
        <v>0.46429094497724199</v>
      </c>
      <c r="H392" s="17">
        <v>0.47104207026660899</v>
      </c>
      <c r="I392" s="17">
        <v>0.424640349226305</v>
      </c>
      <c r="J392" s="17">
        <v>0.409997675760154</v>
      </c>
      <c r="K392" s="17">
        <v>0.39822074555152398</v>
      </c>
      <c r="L392" s="17">
        <v>0.40725630295919002</v>
      </c>
      <c r="M392" s="17"/>
      <c r="N392" s="17">
        <v>0.449142352012322</v>
      </c>
      <c r="O392" s="17">
        <v>0.44593940849395802</v>
      </c>
      <c r="P392" s="17">
        <v>0.39938929088612002</v>
      </c>
      <c r="Q392" s="17">
        <v>0.41260367990397701</v>
      </c>
      <c r="R392" s="17"/>
      <c r="S392" s="17">
        <v>0.43704341093344101</v>
      </c>
      <c r="T392" s="17">
        <v>0.44149989795246503</v>
      </c>
      <c r="U392" s="17">
        <v>0.41615718357658898</v>
      </c>
      <c r="V392" s="17">
        <v>0.40666549318341999</v>
      </c>
      <c r="W392" s="17">
        <v>0.36620513540620098</v>
      </c>
      <c r="X392" s="17">
        <v>0.435701599275926</v>
      </c>
      <c r="Y392" s="17">
        <v>0.45252447800411599</v>
      </c>
      <c r="Z392" s="17">
        <v>0.41437526397455199</v>
      </c>
      <c r="AA392" s="17">
        <v>0.43276387564207103</v>
      </c>
      <c r="AB392" s="17">
        <v>0.44428239991491802</v>
      </c>
      <c r="AC392" s="17">
        <v>0.42478423159621598</v>
      </c>
      <c r="AD392" s="17">
        <v>0.44265953030924998</v>
      </c>
      <c r="AE392" s="17"/>
      <c r="AF392" s="17">
        <v>0.372909964682131</v>
      </c>
      <c r="AG392" s="17">
        <v>0.46773103515609699</v>
      </c>
      <c r="AH392" s="17">
        <v>0.40966031200933201</v>
      </c>
      <c r="AI392" s="17"/>
      <c r="AJ392" s="17">
        <v>0.38211802503381997</v>
      </c>
      <c r="AK392" s="17">
        <v>0.47460403400907603</v>
      </c>
      <c r="AL392" s="17">
        <v>0.48621591512459</v>
      </c>
      <c r="AM392" s="17">
        <v>0.35202930692575601</v>
      </c>
      <c r="AN392" s="17">
        <v>0.40665906028738003</v>
      </c>
      <c r="AO392" s="17"/>
      <c r="AP392" s="17">
        <v>0.397202515542252</v>
      </c>
      <c r="AQ392" s="17">
        <v>0.47785938927754901</v>
      </c>
      <c r="AR392" s="17">
        <v>0.50740438385967801</v>
      </c>
      <c r="AS392" s="17"/>
      <c r="AT392" s="17">
        <v>0.38442311998067202</v>
      </c>
      <c r="AU392" s="17">
        <v>0.411914819845345</v>
      </c>
      <c r="AV392" s="17">
        <v>0.44890278280683499</v>
      </c>
      <c r="AW392" s="17">
        <v>0.46530413759398098</v>
      </c>
      <c r="AX392" s="17">
        <v>0.43277300468060198</v>
      </c>
      <c r="AY392" s="17"/>
      <c r="AZ392" s="17">
        <v>0.43687959572069202</v>
      </c>
      <c r="BA392" s="17">
        <v>0.431579006949181</v>
      </c>
      <c r="BB392" s="17">
        <v>0.45313153643716397</v>
      </c>
      <c r="BC392" s="17">
        <v>0.413022977161906</v>
      </c>
      <c r="BD392" s="17">
        <v>0.41224502690822201</v>
      </c>
      <c r="BE392" s="17">
        <v>0.40209675813133899</v>
      </c>
      <c r="BF392" s="17"/>
      <c r="BG392" s="17">
        <v>0.42224979861116402</v>
      </c>
      <c r="BH392" s="17">
        <v>0.43688268850012302</v>
      </c>
      <c r="BI392" s="17" t="s">
        <v>95</v>
      </c>
      <c r="BJ392" s="17">
        <v>0.393716458969262</v>
      </c>
      <c r="BK392" s="17">
        <v>0.40122816364922698</v>
      </c>
      <c r="BL392" s="17">
        <v>0.43757814359751301</v>
      </c>
      <c r="BM392" s="17">
        <v>0.46819028114191702</v>
      </c>
    </row>
    <row r="393" spans="2:65" x14ac:dyDescent="0.35">
      <c r="B393" t="s">
        <v>229</v>
      </c>
      <c r="C393" s="17">
        <v>0.32247341571187599</v>
      </c>
      <c r="D393" s="17">
        <v>0.33326360691919099</v>
      </c>
      <c r="E393" s="17">
        <v>0.31271590523693399</v>
      </c>
      <c r="F393" s="17"/>
      <c r="G393" s="17">
        <v>0.22905184922899099</v>
      </c>
      <c r="H393" s="17">
        <v>0.23344121721900299</v>
      </c>
      <c r="I393" s="17">
        <v>0.28942967888050097</v>
      </c>
      <c r="J393" s="17">
        <v>0.34694361631944198</v>
      </c>
      <c r="K393" s="17">
        <v>0.393163815822269</v>
      </c>
      <c r="L393" s="17">
        <v>0.41647312511274698</v>
      </c>
      <c r="M393" s="17"/>
      <c r="N393" s="17">
        <v>0.30442855585852402</v>
      </c>
      <c r="O393" s="17">
        <v>0.30653045459424999</v>
      </c>
      <c r="P393" s="17">
        <v>0.333120444054821</v>
      </c>
      <c r="Q393" s="17">
        <v>0.34848980979317901</v>
      </c>
      <c r="R393" s="17"/>
      <c r="S393" s="17">
        <v>0.245766764241861</v>
      </c>
      <c r="T393" s="17">
        <v>0.34178589939121501</v>
      </c>
      <c r="U393" s="17">
        <v>0.36933747854566201</v>
      </c>
      <c r="V393" s="17">
        <v>0.35716697236657102</v>
      </c>
      <c r="W393" s="17">
        <v>0.37775340313348299</v>
      </c>
      <c r="X393" s="17">
        <v>0.30286232854642298</v>
      </c>
      <c r="Y393" s="17">
        <v>0.31608413767358801</v>
      </c>
      <c r="Z393" s="17">
        <v>0.33748975004674397</v>
      </c>
      <c r="AA393" s="17">
        <v>0.324638088877089</v>
      </c>
      <c r="AB393" s="17">
        <v>0.31871435153760103</v>
      </c>
      <c r="AC393" s="17">
        <v>0.30367426936090403</v>
      </c>
      <c r="AD393" s="17">
        <v>0.329220838535418</v>
      </c>
      <c r="AE393" s="17"/>
      <c r="AF393" s="17">
        <v>0.39627631883987902</v>
      </c>
      <c r="AG393" s="17">
        <v>0.28216474859975699</v>
      </c>
      <c r="AH393" s="17">
        <v>0.31448786788678201</v>
      </c>
      <c r="AI393" s="17"/>
      <c r="AJ393" s="17">
        <v>0.395850488299331</v>
      </c>
      <c r="AK393" s="17">
        <v>0.24857555958874</v>
      </c>
      <c r="AL393" s="17">
        <v>0.293934544682738</v>
      </c>
      <c r="AM393" s="17">
        <v>0.39303465562439699</v>
      </c>
      <c r="AN393" s="17">
        <v>0.33399571186035099</v>
      </c>
      <c r="AO393" s="17"/>
      <c r="AP393" s="17">
        <v>0.37152726493035299</v>
      </c>
      <c r="AQ393" s="17">
        <v>0.25225199756482503</v>
      </c>
      <c r="AR393" s="17">
        <v>0.28984955725987099</v>
      </c>
      <c r="AS393" s="17"/>
      <c r="AT393" s="17">
        <v>0.38645652999984598</v>
      </c>
      <c r="AU393" s="17">
        <v>0.350145559185569</v>
      </c>
      <c r="AV393" s="17">
        <v>0.27638268567244501</v>
      </c>
      <c r="AW393" s="17">
        <v>0.24000712111460701</v>
      </c>
      <c r="AX393" s="17">
        <v>0.20036640317322499</v>
      </c>
      <c r="AY393" s="17"/>
      <c r="AZ393" s="17">
        <v>0.244688130427545</v>
      </c>
      <c r="BA393" s="17">
        <v>0.32820755772337201</v>
      </c>
      <c r="BB393" s="17">
        <v>0.28289796888350399</v>
      </c>
      <c r="BC393" s="17">
        <v>0.38265676125148301</v>
      </c>
      <c r="BD393" s="17">
        <v>0.38299602916785502</v>
      </c>
      <c r="BE393" s="17">
        <v>0.38024063326875102</v>
      </c>
      <c r="BF393" s="17"/>
      <c r="BG393" s="17">
        <v>0.36637887192716201</v>
      </c>
      <c r="BH393" s="17">
        <v>0.30985617590296499</v>
      </c>
      <c r="BI393" s="17" t="s">
        <v>95</v>
      </c>
      <c r="BJ393" s="17">
        <v>0.34187021163699499</v>
      </c>
      <c r="BK393" s="17">
        <v>0.30122039491585101</v>
      </c>
      <c r="BL393" s="17">
        <v>0.27968824302474399</v>
      </c>
      <c r="BM393" s="17">
        <v>0.261360893408009</v>
      </c>
    </row>
    <row r="394" spans="2:65" x14ac:dyDescent="0.35">
      <c r="B394" t="s">
        <v>230</v>
      </c>
      <c r="C394" s="17">
        <v>5.2187244697470797E-2</v>
      </c>
      <c r="D394" s="17">
        <v>5.3481069992194E-2</v>
      </c>
      <c r="E394" s="17">
        <v>5.1207877502873297E-2</v>
      </c>
      <c r="F394" s="17"/>
      <c r="G394" s="17">
        <v>6.4749048188863095E-2</v>
      </c>
      <c r="H394" s="17">
        <v>4.42641069277886E-2</v>
      </c>
      <c r="I394" s="17">
        <v>5.1521770219992997E-2</v>
      </c>
      <c r="J394" s="17">
        <v>5.33104811958727E-2</v>
      </c>
      <c r="K394" s="17">
        <v>4.7164871233058597E-2</v>
      </c>
      <c r="L394" s="17">
        <v>5.32895729085269E-2</v>
      </c>
      <c r="M394" s="17"/>
      <c r="N394" s="17">
        <v>4.88080763533656E-2</v>
      </c>
      <c r="O394" s="17">
        <v>5.2490001487966099E-2</v>
      </c>
      <c r="P394" s="17">
        <v>5.31436874609185E-2</v>
      </c>
      <c r="Q394" s="17">
        <v>5.4615686331487397E-2</v>
      </c>
      <c r="R394" s="17"/>
      <c r="S394" s="17">
        <v>5.2479871324235899E-2</v>
      </c>
      <c r="T394" s="17">
        <v>4.7407575899071103E-2</v>
      </c>
      <c r="U394" s="17">
        <v>4.8091920423588903E-2</v>
      </c>
      <c r="V394" s="17">
        <v>5.9974882331894498E-2</v>
      </c>
      <c r="W394" s="17">
        <v>5.73455243890892E-2</v>
      </c>
      <c r="X394" s="17">
        <v>5.1798237155840803E-2</v>
      </c>
      <c r="Y394" s="17">
        <v>3.1835764459297498E-2</v>
      </c>
      <c r="Z394" s="17">
        <v>5.72264868935645E-2</v>
      </c>
      <c r="AA394" s="17">
        <v>5.2543533082425903E-2</v>
      </c>
      <c r="AB394" s="17">
        <v>6.1659111158344E-2</v>
      </c>
      <c r="AC394" s="17">
        <v>6.6288249115679806E-2</v>
      </c>
      <c r="AD394" s="17">
        <v>4.2478562122491598E-2</v>
      </c>
      <c r="AE394" s="17"/>
      <c r="AF394" s="17">
        <v>6.9799256272638999E-2</v>
      </c>
      <c r="AG394" s="17">
        <v>3.4998860972824002E-2</v>
      </c>
      <c r="AH394" s="17">
        <v>5.6091279708583401E-2</v>
      </c>
      <c r="AI394" s="17"/>
      <c r="AJ394" s="17">
        <v>6.3161038742272399E-2</v>
      </c>
      <c r="AK394" s="17">
        <v>3.9892995300416102E-2</v>
      </c>
      <c r="AL394" s="17">
        <v>4.6861232040945999E-2</v>
      </c>
      <c r="AM394" s="17">
        <v>7.4180475970136703E-2</v>
      </c>
      <c r="AN394" s="17">
        <v>5.9188132481897401E-2</v>
      </c>
      <c r="AO394" s="17"/>
      <c r="AP394" s="17">
        <v>5.7348552346690403E-2</v>
      </c>
      <c r="AQ394" s="17">
        <v>4.0494441851338298E-2</v>
      </c>
      <c r="AR394" s="17">
        <v>3.93526412361506E-2</v>
      </c>
      <c r="AS394" s="17"/>
      <c r="AT394" s="17">
        <v>6.2565038792036703E-2</v>
      </c>
      <c r="AU394" s="17">
        <v>6.2221533154459899E-2</v>
      </c>
      <c r="AV394" s="17">
        <v>4.8105550135846498E-2</v>
      </c>
      <c r="AW394" s="17">
        <v>4.15350656748983E-2</v>
      </c>
      <c r="AX394" s="17">
        <v>6.8496647278908598E-2</v>
      </c>
      <c r="AY394" s="17"/>
      <c r="AZ394" s="17">
        <v>5.49224704091828E-2</v>
      </c>
      <c r="BA394" s="17">
        <v>5.0816346301801797E-2</v>
      </c>
      <c r="BB394" s="17">
        <v>7.1503138000588606E-2</v>
      </c>
      <c r="BC394" s="17">
        <v>4.8489482228805503E-2</v>
      </c>
      <c r="BD394" s="17">
        <v>4.2993457286099601E-2</v>
      </c>
      <c r="BE394" s="17">
        <v>3.7802885871789899E-2</v>
      </c>
      <c r="BF394" s="17"/>
      <c r="BG394" s="17">
        <v>5.4445068632373701E-2</v>
      </c>
      <c r="BH394" s="17">
        <v>4.9431050082681997E-2</v>
      </c>
      <c r="BI394" s="17" t="s">
        <v>95</v>
      </c>
      <c r="BJ394" s="17">
        <v>7.2739365398844194E-2</v>
      </c>
      <c r="BK394" s="17">
        <v>4.9900518034023102E-2</v>
      </c>
      <c r="BL394" s="17">
        <v>4.18583754282476E-2</v>
      </c>
      <c r="BM394" s="17">
        <v>4.9729895551164E-2</v>
      </c>
    </row>
    <row r="395" spans="2:65" x14ac:dyDescent="0.35">
      <c r="B395" t="s">
        <v>231</v>
      </c>
      <c r="C395" s="17">
        <v>1.5787370099009199E-2</v>
      </c>
      <c r="D395" s="17">
        <v>1.85836974189054E-2</v>
      </c>
      <c r="E395" s="17">
        <v>1.26886807084789E-2</v>
      </c>
      <c r="F395" s="17"/>
      <c r="G395" s="17">
        <v>1.2537805526423E-2</v>
      </c>
      <c r="H395" s="17">
        <v>1.0778393714517401E-2</v>
      </c>
      <c r="I395" s="17">
        <v>1.54808040004485E-2</v>
      </c>
      <c r="J395" s="17">
        <v>3.3879235869930698E-2</v>
      </c>
      <c r="K395" s="17">
        <v>1.8743239587166598E-2</v>
      </c>
      <c r="L395" s="17">
        <v>5.5952687227101101E-3</v>
      </c>
      <c r="M395" s="17"/>
      <c r="N395" s="17">
        <v>1.43803121862734E-2</v>
      </c>
      <c r="O395" s="17">
        <v>1.37399477484723E-2</v>
      </c>
      <c r="P395" s="17">
        <v>2.20566818085416E-2</v>
      </c>
      <c r="Q395" s="17">
        <v>1.4171915506518E-2</v>
      </c>
      <c r="R395" s="17"/>
      <c r="S395" s="17">
        <v>1.4678923672534599E-2</v>
      </c>
      <c r="T395" s="17">
        <v>8.6239793340280608E-3</v>
      </c>
      <c r="U395" s="17">
        <v>9.5620996807534494E-3</v>
      </c>
      <c r="V395" s="17">
        <v>1.12873871614299E-2</v>
      </c>
      <c r="W395" s="17">
        <v>1.3513630616878901E-2</v>
      </c>
      <c r="X395" s="17">
        <v>2.06037733896005E-2</v>
      </c>
      <c r="Y395" s="17">
        <v>2.6934233708532401E-2</v>
      </c>
      <c r="Z395" s="17">
        <v>5.7975765358385199E-3</v>
      </c>
      <c r="AA395" s="17">
        <v>1.68910931879129E-2</v>
      </c>
      <c r="AB395" s="17">
        <v>1.8105291826339201E-2</v>
      </c>
      <c r="AC395" s="17">
        <v>3.5921626639736498E-2</v>
      </c>
      <c r="AD395" s="17">
        <v>1.1996913148403499E-2</v>
      </c>
      <c r="AE395" s="17"/>
      <c r="AF395" s="17">
        <v>2.52958086713032E-2</v>
      </c>
      <c r="AG395" s="17">
        <v>6.3536674569141102E-3</v>
      </c>
      <c r="AH395" s="17">
        <v>2.52859522267368E-2</v>
      </c>
      <c r="AI395" s="17"/>
      <c r="AJ395" s="17">
        <v>1.7170619166284401E-2</v>
      </c>
      <c r="AK395" s="17">
        <v>8.9779708840696006E-3</v>
      </c>
      <c r="AL395" s="17">
        <v>7.5444696053901103E-3</v>
      </c>
      <c r="AM395" s="17">
        <v>3.7086383643981299E-2</v>
      </c>
      <c r="AN395" s="17">
        <v>2.9844582599531801E-2</v>
      </c>
      <c r="AO395" s="17"/>
      <c r="AP395" s="17">
        <v>1.5673020478484199E-2</v>
      </c>
      <c r="AQ395" s="17">
        <v>1.0302873289450201E-2</v>
      </c>
      <c r="AR395" s="17">
        <v>0</v>
      </c>
      <c r="AS395" s="17"/>
      <c r="AT395" s="17">
        <v>1.6754511307076999E-2</v>
      </c>
      <c r="AU395" s="17">
        <v>1.07806207323753E-2</v>
      </c>
      <c r="AV395" s="17">
        <v>1.9485691180829701E-2</v>
      </c>
      <c r="AW395" s="17">
        <v>1.5497223215313299E-2</v>
      </c>
      <c r="AX395" s="17">
        <v>0</v>
      </c>
      <c r="AY395" s="17"/>
      <c r="AZ395" s="17">
        <v>1.3971763094106001E-2</v>
      </c>
      <c r="BA395" s="17">
        <v>1.6157001073865401E-2</v>
      </c>
      <c r="BB395" s="17">
        <v>1.8868476928851699E-2</v>
      </c>
      <c r="BC395" s="17">
        <v>1.1161322747267799E-2</v>
      </c>
      <c r="BD395" s="17">
        <v>1.7690927521995501E-2</v>
      </c>
      <c r="BE395" s="17">
        <v>2.64961470577471E-2</v>
      </c>
      <c r="BF395" s="17"/>
      <c r="BG395" s="17">
        <v>1.2704965209445499E-2</v>
      </c>
      <c r="BH395" s="17">
        <v>8.4782270009795598E-3</v>
      </c>
      <c r="BI395" s="17" t="s">
        <v>95</v>
      </c>
      <c r="BJ395" s="17">
        <v>2.1494870641966E-2</v>
      </c>
      <c r="BK395" s="17">
        <v>2.0693920271153399E-2</v>
      </c>
      <c r="BL395" s="17">
        <v>2.3759090066175499E-2</v>
      </c>
      <c r="BM395" s="17">
        <v>3.4892458847979702E-2</v>
      </c>
    </row>
    <row r="396" spans="2:65" x14ac:dyDescent="0.35">
      <c r="B396" t="s">
        <v>143</v>
      </c>
      <c r="C396" s="17">
        <v>2.44373405778988E-2</v>
      </c>
      <c r="D396" s="17">
        <v>1.9079416450906401E-2</v>
      </c>
      <c r="E396" s="17">
        <v>2.9381436929573301E-2</v>
      </c>
      <c r="F396" s="17"/>
      <c r="G396" s="17">
        <v>1.39138878871855E-2</v>
      </c>
      <c r="H396" s="17">
        <v>1.9612764254286499E-2</v>
      </c>
      <c r="I396" s="17">
        <v>3.7546833584685101E-2</v>
      </c>
      <c r="J396" s="17">
        <v>2.68391551927913E-2</v>
      </c>
      <c r="K396" s="17">
        <v>2.9859468302579E-2</v>
      </c>
      <c r="L396" s="17">
        <v>1.90811760444312E-2</v>
      </c>
      <c r="M396" s="17"/>
      <c r="N396" s="17">
        <v>1.34539233318183E-2</v>
      </c>
      <c r="O396" s="17">
        <v>2.8113819351762201E-2</v>
      </c>
      <c r="P396" s="17">
        <v>2.8957914966554098E-2</v>
      </c>
      <c r="Q396" s="17">
        <v>2.8888785266077601E-2</v>
      </c>
      <c r="R396" s="17"/>
      <c r="S396" s="17">
        <v>1.6059752471350899E-2</v>
      </c>
      <c r="T396" s="17">
        <v>2.4952343215535001E-2</v>
      </c>
      <c r="U396" s="17">
        <v>8.7704522466519903E-3</v>
      </c>
      <c r="V396" s="17">
        <v>2.83829059209799E-2</v>
      </c>
      <c r="W396" s="17">
        <v>2.78371264709571E-2</v>
      </c>
      <c r="X396" s="17">
        <v>3.3899958558590203E-2</v>
      </c>
      <c r="Y396" s="17">
        <v>1.0719895693731199E-2</v>
      </c>
      <c r="Z396" s="17">
        <v>3.11786262226641E-2</v>
      </c>
      <c r="AA396" s="17">
        <v>4.0639299777767202E-2</v>
      </c>
      <c r="AB396" s="17">
        <v>3.2181186068828201E-2</v>
      </c>
      <c r="AC396" s="17">
        <v>1.05198926789387E-2</v>
      </c>
      <c r="AD396" s="17">
        <v>2.29734589751804E-2</v>
      </c>
      <c r="AE396" s="17"/>
      <c r="AF396" s="17">
        <v>2.7755306820333201E-2</v>
      </c>
      <c r="AG396" s="17">
        <v>2.3879918287327301E-2</v>
      </c>
      <c r="AH396" s="17">
        <v>2.05240048824799E-2</v>
      </c>
      <c r="AI396" s="17"/>
      <c r="AJ396" s="17">
        <v>2.4031363968708301E-2</v>
      </c>
      <c r="AK396" s="17">
        <v>1.8222170475704201E-2</v>
      </c>
      <c r="AL396" s="17">
        <v>2.1518081473233398E-2</v>
      </c>
      <c r="AM396" s="17">
        <v>6.90568317300847E-2</v>
      </c>
      <c r="AN396" s="17">
        <v>2.8925916909194702E-2</v>
      </c>
      <c r="AO396" s="17"/>
      <c r="AP396" s="17">
        <v>1.3385329269031999E-2</v>
      </c>
      <c r="AQ396" s="17">
        <v>1.6846732905390901E-2</v>
      </c>
      <c r="AR396" s="17">
        <v>1.64885522061455E-2</v>
      </c>
      <c r="AS396" s="17"/>
      <c r="AT396" s="17">
        <v>3.5168146343137502E-2</v>
      </c>
      <c r="AU396" s="17">
        <v>2.0384174966671002E-2</v>
      </c>
      <c r="AV396" s="17">
        <v>2.4213157127442399E-2</v>
      </c>
      <c r="AW396" s="17">
        <v>1.6076292967465499E-2</v>
      </c>
      <c r="AX396" s="17">
        <v>1.55876075641355E-2</v>
      </c>
      <c r="AY396" s="17"/>
      <c r="AZ396" s="17">
        <v>1.5977220561230999E-2</v>
      </c>
      <c r="BA396" s="17">
        <v>3.0547628190289899E-2</v>
      </c>
      <c r="BB396" s="17">
        <v>4.1641110744661897E-2</v>
      </c>
      <c r="BC396" s="17">
        <v>1.8719482592786999E-2</v>
      </c>
      <c r="BD396" s="17">
        <v>2.2919728895308699E-2</v>
      </c>
      <c r="BE396" s="17">
        <v>1.07338977940697E-2</v>
      </c>
      <c r="BF396" s="17"/>
      <c r="BG396" s="17">
        <v>2.2106980064446401E-2</v>
      </c>
      <c r="BH396" s="17">
        <v>2.4915290325168E-2</v>
      </c>
      <c r="BI396" s="17" t="s">
        <v>95</v>
      </c>
      <c r="BJ396" s="17">
        <v>2.2521542221560401E-2</v>
      </c>
      <c r="BK396" s="17">
        <v>5.08979100077913E-2</v>
      </c>
      <c r="BL396" s="17">
        <v>1.5736886257456201E-2</v>
      </c>
      <c r="BM396" s="17">
        <v>1.4948006894077199E-2</v>
      </c>
    </row>
    <row r="397" spans="2:65" x14ac:dyDescent="0.35">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row>
    <row r="398" spans="2:65" x14ac:dyDescent="0.35">
      <c r="B398" s="6" t="s">
        <v>254</v>
      </c>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row>
    <row r="399" spans="2:65" x14ac:dyDescent="0.35">
      <c r="B399" s="26" t="s">
        <v>253</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row>
    <row r="400" spans="2:65" x14ac:dyDescent="0.35">
      <c r="B400" t="s">
        <v>245</v>
      </c>
      <c r="C400" s="17">
        <v>6.3225569764451803E-2</v>
      </c>
      <c r="D400" s="17">
        <v>8.8417133604997297E-2</v>
      </c>
      <c r="E400" s="17">
        <v>3.8746366992443097E-2</v>
      </c>
      <c r="F400" s="17"/>
      <c r="G400" s="17">
        <v>8.2481888516897098E-2</v>
      </c>
      <c r="H400" s="17">
        <v>5.9947899051416197E-2</v>
      </c>
      <c r="I400" s="17">
        <v>6.1564406365057202E-2</v>
      </c>
      <c r="J400" s="17">
        <v>6.5868839593409195E-2</v>
      </c>
      <c r="K400" s="17">
        <v>5.32836210575642E-2</v>
      </c>
      <c r="L400" s="17">
        <v>5.8017141207276503E-2</v>
      </c>
      <c r="M400" s="17"/>
      <c r="N400" s="17">
        <v>6.4888742726521606E-2</v>
      </c>
      <c r="O400" s="17">
        <v>5.2077719428182401E-2</v>
      </c>
      <c r="P400" s="17">
        <v>6.8327520690765906E-2</v>
      </c>
      <c r="Q400" s="17">
        <v>6.8257196598112399E-2</v>
      </c>
      <c r="R400" s="17"/>
      <c r="S400" s="17">
        <v>8.1225867871003096E-2</v>
      </c>
      <c r="T400" s="17">
        <v>5.6048071765086999E-2</v>
      </c>
      <c r="U400" s="17">
        <v>4.3664561376314102E-2</v>
      </c>
      <c r="V400" s="17">
        <v>6.2494426030715401E-2</v>
      </c>
      <c r="W400" s="17">
        <v>6.5768500931252E-2</v>
      </c>
      <c r="X400" s="17">
        <v>5.5581756140012102E-2</v>
      </c>
      <c r="Y400" s="17">
        <v>7.4293493890061194E-2</v>
      </c>
      <c r="Z400" s="17">
        <v>5.0931078429499697E-2</v>
      </c>
      <c r="AA400" s="17">
        <v>5.7272730633046498E-2</v>
      </c>
      <c r="AB400" s="17">
        <v>7.1452511917347195E-2</v>
      </c>
      <c r="AC400" s="17">
        <v>7.4822237351142004E-2</v>
      </c>
      <c r="AD400" s="17">
        <v>5.3370897694390101E-2</v>
      </c>
      <c r="AE400" s="17"/>
      <c r="AF400" s="17">
        <v>8.6057860406145603E-2</v>
      </c>
      <c r="AG400" s="17">
        <v>4.9511673468612398E-2</v>
      </c>
      <c r="AH400" s="17">
        <v>5.2962076431203001E-2</v>
      </c>
      <c r="AI400" s="17"/>
      <c r="AJ400" s="17">
        <v>7.9151668269249006E-2</v>
      </c>
      <c r="AK400" s="17">
        <v>4.67888125106352E-2</v>
      </c>
      <c r="AL400" s="17">
        <v>6.0428553925085199E-2</v>
      </c>
      <c r="AM400" s="17">
        <v>0.166726952942677</v>
      </c>
      <c r="AN400" s="17">
        <v>6.0461599047862503E-2</v>
      </c>
      <c r="AO400" s="17"/>
      <c r="AP400" s="17">
        <v>7.8514039581186398E-2</v>
      </c>
      <c r="AQ400" s="17">
        <v>5.65732324880589E-2</v>
      </c>
      <c r="AR400" s="17">
        <v>5.8890210978029198E-2</v>
      </c>
      <c r="AS400" s="17"/>
      <c r="AT400" s="17">
        <v>7.3748121128642694E-2</v>
      </c>
      <c r="AU400" s="17">
        <v>5.4135064680724702E-2</v>
      </c>
      <c r="AV400" s="17">
        <v>5.1950882691377001E-2</v>
      </c>
      <c r="AW400" s="17">
        <v>7.7742207531208807E-2</v>
      </c>
      <c r="AX400" s="17">
        <v>0.105709225335643</v>
      </c>
      <c r="AY400" s="17"/>
      <c r="AZ400" s="17">
        <v>8.2455438106082898E-2</v>
      </c>
      <c r="BA400" s="17">
        <v>4.8902700666466799E-2</v>
      </c>
      <c r="BB400" s="17">
        <v>6.1578727211027397E-2</v>
      </c>
      <c r="BC400" s="17">
        <v>5.4626830132081597E-2</v>
      </c>
      <c r="BD400" s="17">
        <v>6.3339119297457697E-2</v>
      </c>
      <c r="BE400" s="17">
        <v>9.7767471545847098E-2</v>
      </c>
      <c r="BF400" s="17"/>
      <c r="BG400" s="17">
        <v>6.1387537476271702E-2</v>
      </c>
      <c r="BH400" s="17">
        <v>6.8572896901019795E-2</v>
      </c>
      <c r="BI400" s="17" t="s">
        <v>95</v>
      </c>
      <c r="BJ400" s="17">
        <v>7.7758413255550496E-2</v>
      </c>
      <c r="BK400" s="17">
        <v>6.6769578491177706E-2</v>
      </c>
      <c r="BL400" s="17">
        <v>5.9365956849405301E-2</v>
      </c>
      <c r="BM400" s="17">
        <v>5.66404102805282E-2</v>
      </c>
    </row>
    <row r="401" spans="2:65" x14ac:dyDescent="0.35">
      <c r="B401" t="s">
        <v>246</v>
      </c>
      <c r="C401" s="17">
        <v>0.240923739515987</v>
      </c>
      <c r="D401" s="17">
        <v>0.25066929969394502</v>
      </c>
      <c r="E401" s="17">
        <v>0.23068580621552401</v>
      </c>
      <c r="F401" s="17"/>
      <c r="G401" s="17">
        <v>0.30810138115860197</v>
      </c>
      <c r="H401" s="17">
        <v>0.31319685228518002</v>
      </c>
      <c r="I401" s="17">
        <v>0.219540160181497</v>
      </c>
      <c r="J401" s="17">
        <v>0.20820688235953</v>
      </c>
      <c r="K401" s="17">
        <v>0.206375967768856</v>
      </c>
      <c r="L401" s="17">
        <v>0.20281799402801401</v>
      </c>
      <c r="M401" s="17"/>
      <c r="N401" s="17">
        <v>0.24524384657531001</v>
      </c>
      <c r="O401" s="17">
        <v>0.235978530069752</v>
      </c>
      <c r="P401" s="17">
        <v>0.27455654458588102</v>
      </c>
      <c r="Q401" s="17">
        <v>0.21237934621580801</v>
      </c>
      <c r="R401" s="17"/>
      <c r="S401" s="17">
        <v>0.22574111718108</v>
      </c>
      <c r="T401" s="17">
        <v>0.28233553911863102</v>
      </c>
      <c r="U401" s="17">
        <v>0.22246580684674</v>
      </c>
      <c r="V401" s="17">
        <v>0.21465441768785801</v>
      </c>
      <c r="W401" s="17">
        <v>0.27115938897841402</v>
      </c>
      <c r="X401" s="17">
        <v>0.245123396294054</v>
      </c>
      <c r="Y401" s="17">
        <v>0.20894012254357799</v>
      </c>
      <c r="Z401" s="17">
        <v>0.26546170877504</v>
      </c>
      <c r="AA401" s="17">
        <v>0.275815294877022</v>
      </c>
      <c r="AB401" s="17">
        <v>0.24513868985705001</v>
      </c>
      <c r="AC401" s="17">
        <v>0.16395181879339199</v>
      </c>
      <c r="AD401" s="17">
        <v>0.213157915715701</v>
      </c>
      <c r="AE401" s="17"/>
      <c r="AF401" s="17">
        <v>0.25789307072829198</v>
      </c>
      <c r="AG401" s="17">
        <v>0.22151660581088201</v>
      </c>
      <c r="AH401" s="17">
        <v>0.227468415986879</v>
      </c>
      <c r="AI401" s="17"/>
      <c r="AJ401" s="17">
        <v>0.247138544519659</v>
      </c>
      <c r="AK401" s="17">
        <v>0.24232519626969001</v>
      </c>
      <c r="AL401" s="17">
        <v>0.18347479841025199</v>
      </c>
      <c r="AM401" s="17">
        <v>0.213674645412644</v>
      </c>
      <c r="AN401" s="17">
        <v>0.25007007549626697</v>
      </c>
      <c r="AO401" s="17"/>
      <c r="AP401" s="17">
        <v>0.25046835957445901</v>
      </c>
      <c r="AQ401" s="17">
        <v>0.235424308240435</v>
      </c>
      <c r="AR401" s="17">
        <v>0.220192248256249</v>
      </c>
      <c r="AS401" s="17"/>
      <c r="AT401" s="17">
        <v>0.23314705680495099</v>
      </c>
      <c r="AU401" s="17">
        <v>0.25918125638494499</v>
      </c>
      <c r="AV401" s="17">
        <v>0.23734700717215501</v>
      </c>
      <c r="AW401" s="17">
        <v>0.25651127101082399</v>
      </c>
      <c r="AX401" s="17">
        <v>0.208917962682102</v>
      </c>
      <c r="AY401" s="17"/>
      <c r="AZ401" s="17">
        <v>0.27415950481909301</v>
      </c>
      <c r="BA401" s="17">
        <v>0.22075159658424401</v>
      </c>
      <c r="BB401" s="17">
        <v>0.22423896234599899</v>
      </c>
      <c r="BC401" s="17">
        <v>0.218149648859331</v>
      </c>
      <c r="BD401" s="17">
        <v>0.25729944646290298</v>
      </c>
      <c r="BE401" s="17">
        <v>0.29904215460865002</v>
      </c>
      <c r="BF401" s="17"/>
      <c r="BG401" s="17">
        <v>0.226958098880743</v>
      </c>
      <c r="BH401" s="17">
        <v>0.26078463161649701</v>
      </c>
      <c r="BI401" s="17" t="s">
        <v>95</v>
      </c>
      <c r="BJ401" s="17">
        <v>0.229114135590679</v>
      </c>
      <c r="BK401" s="17">
        <v>0.24229162750847899</v>
      </c>
      <c r="BL401" s="17">
        <v>0.25055082570640602</v>
      </c>
      <c r="BM401" s="17">
        <v>0.23573851913438901</v>
      </c>
    </row>
    <row r="402" spans="2:65" x14ac:dyDescent="0.35">
      <c r="B402" t="s">
        <v>247</v>
      </c>
      <c r="C402" s="17">
        <v>0.25282450687320801</v>
      </c>
      <c r="D402" s="17">
        <v>0.26090664512101103</v>
      </c>
      <c r="E402" s="17">
        <v>0.246119624191807</v>
      </c>
      <c r="F402" s="17"/>
      <c r="G402" s="17">
        <v>0.26447567651332998</v>
      </c>
      <c r="H402" s="17">
        <v>0.25743696285558798</v>
      </c>
      <c r="I402" s="17">
        <v>0.270196022180898</v>
      </c>
      <c r="J402" s="17">
        <v>0.2333843811113</v>
      </c>
      <c r="K402" s="17">
        <v>0.27295817465179201</v>
      </c>
      <c r="L402" s="17">
        <v>0.229748697066463</v>
      </c>
      <c r="M402" s="17"/>
      <c r="N402" s="17">
        <v>0.24424426532979401</v>
      </c>
      <c r="O402" s="17">
        <v>0.23276203782274599</v>
      </c>
      <c r="P402" s="17">
        <v>0.25857744391924897</v>
      </c>
      <c r="Q402" s="17">
        <v>0.27794962521257799</v>
      </c>
      <c r="R402" s="17"/>
      <c r="S402" s="17">
        <v>0.275115831298339</v>
      </c>
      <c r="T402" s="17">
        <v>0.25327123391499101</v>
      </c>
      <c r="U402" s="17">
        <v>0.25411600744365298</v>
      </c>
      <c r="V402" s="17">
        <v>0.30109584496139102</v>
      </c>
      <c r="W402" s="17">
        <v>0.23947023693341199</v>
      </c>
      <c r="X402" s="17">
        <v>0.21674718809975599</v>
      </c>
      <c r="Y402" s="17">
        <v>0.25336682384782899</v>
      </c>
      <c r="Z402" s="17">
        <v>0.30398644151481402</v>
      </c>
      <c r="AA402" s="17">
        <v>0.20522107861217301</v>
      </c>
      <c r="AB402" s="17">
        <v>0.25474513413288002</v>
      </c>
      <c r="AC402" s="17">
        <v>0.25502691228041202</v>
      </c>
      <c r="AD402" s="17">
        <v>0.24953891727410199</v>
      </c>
      <c r="AE402" s="17"/>
      <c r="AF402" s="17">
        <v>0.26872853627670001</v>
      </c>
      <c r="AG402" s="17">
        <v>0.22227043225050599</v>
      </c>
      <c r="AH402" s="17">
        <v>0.28683915110860198</v>
      </c>
      <c r="AI402" s="17"/>
      <c r="AJ402" s="17">
        <v>0.25564654423570898</v>
      </c>
      <c r="AK402" s="17">
        <v>0.24406888079018799</v>
      </c>
      <c r="AL402" s="17">
        <v>0.24397217745810801</v>
      </c>
      <c r="AM402" s="17">
        <v>0.37751682695438799</v>
      </c>
      <c r="AN402" s="17">
        <v>0.25826829720408201</v>
      </c>
      <c r="AO402" s="17"/>
      <c r="AP402" s="17">
        <v>0.25833550944964301</v>
      </c>
      <c r="AQ402" s="17">
        <v>0.24509855643697001</v>
      </c>
      <c r="AR402" s="17">
        <v>0.24526620552066</v>
      </c>
      <c r="AS402" s="17"/>
      <c r="AT402" s="17">
        <v>0.28345862324425403</v>
      </c>
      <c r="AU402" s="17">
        <v>0.25755043522111698</v>
      </c>
      <c r="AV402" s="17">
        <v>0.23332555907202099</v>
      </c>
      <c r="AW402" s="17">
        <v>0.21833022514912201</v>
      </c>
      <c r="AX402" s="17">
        <v>0.13269748280709701</v>
      </c>
      <c r="AY402" s="17"/>
      <c r="AZ402" s="17">
        <v>0.24182196399869901</v>
      </c>
      <c r="BA402" s="17">
        <v>0.26153440724926902</v>
      </c>
      <c r="BB402" s="17">
        <v>0.29110159624514598</v>
      </c>
      <c r="BC402" s="17">
        <v>0.24579267584964701</v>
      </c>
      <c r="BD402" s="17">
        <v>0.20737788918160899</v>
      </c>
      <c r="BE402" s="17">
        <v>0.28890584586970403</v>
      </c>
      <c r="BF402" s="17"/>
      <c r="BG402" s="17">
        <v>0.25397534320595899</v>
      </c>
      <c r="BH402" s="17">
        <v>0.22804987755287301</v>
      </c>
      <c r="BI402" s="17" t="s">
        <v>95</v>
      </c>
      <c r="BJ402" s="17">
        <v>0.33849519865605598</v>
      </c>
      <c r="BK402" s="17">
        <v>0.23889725549013699</v>
      </c>
      <c r="BL402" s="17">
        <v>0.25464423529894198</v>
      </c>
      <c r="BM402" s="17">
        <v>0.206230152522313</v>
      </c>
    </row>
    <row r="403" spans="2:65" x14ac:dyDescent="0.35">
      <c r="B403" t="s">
        <v>248</v>
      </c>
      <c r="C403" s="17">
        <v>0.30439022432444501</v>
      </c>
      <c r="D403" s="17">
        <v>0.27223282817702998</v>
      </c>
      <c r="E403" s="17">
        <v>0.33754060704184902</v>
      </c>
      <c r="F403" s="17"/>
      <c r="G403" s="17">
        <v>0.23318458628111599</v>
      </c>
      <c r="H403" s="17">
        <v>0.24979370217625399</v>
      </c>
      <c r="I403" s="17">
        <v>0.31244461819651798</v>
      </c>
      <c r="J403" s="17">
        <v>0.33145247252561399</v>
      </c>
      <c r="K403" s="17">
        <v>0.328686442755591</v>
      </c>
      <c r="L403" s="17">
        <v>0.35328940805280301</v>
      </c>
      <c r="M403" s="17"/>
      <c r="N403" s="17">
        <v>0.32784224546838497</v>
      </c>
      <c r="O403" s="17">
        <v>0.344409452484847</v>
      </c>
      <c r="P403" s="17">
        <v>0.25622371044723702</v>
      </c>
      <c r="Q403" s="17">
        <v>0.27858864588339899</v>
      </c>
      <c r="R403" s="17"/>
      <c r="S403" s="17">
        <v>0.28522479290518399</v>
      </c>
      <c r="T403" s="17">
        <v>0.279279038858331</v>
      </c>
      <c r="U403" s="17">
        <v>0.34853502102806</v>
      </c>
      <c r="V403" s="17">
        <v>0.27857648950514002</v>
      </c>
      <c r="W403" s="17">
        <v>0.26417230854203899</v>
      </c>
      <c r="X403" s="17">
        <v>0.314643510110303</v>
      </c>
      <c r="Y403" s="17">
        <v>0.31810639916654598</v>
      </c>
      <c r="Z403" s="17">
        <v>0.26020162764356802</v>
      </c>
      <c r="AA403" s="17">
        <v>0.30794683735317802</v>
      </c>
      <c r="AB403" s="17">
        <v>0.32013330702892601</v>
      </c>
      <c r="AC403" s="17">
        <v>0.34561990706482998</v>
      </c>
      <c r="AD403" s="17">
        <v>0.39762221601238001</v>
      </c>
      <c r="AE403" s="17"/>
      <c r="AF403" s="17">
        <v>0.24317507690255599</v>
      </c>
      <c r="AG403" s="17">
        <v>0.365885439701362</v>
      </c>
      <c r="AH403" s="17">
        <v>0.287578100235517</v>
      </c>
      <c r="AI403" s="17"/>
      <c r="AJ403" s="17">
        <v>0.27778049670406701</v>
      </c>
      <c r="AK403" s="17">
        <v>0.32742729184695102</v>
      </c>
      <c r="AL403" s="17">
        <v>0.34555042149418502</v>
      </c>
      <c r="AM403" s="17">
        <v>0.14555827413000999</v>
      </c>
      <c r="AN403" s="17">
        <v>0.29239394907432598</v>
      </c>
      <c r="AO403" s="17"/>
      <c r="AP403" s="17">
        <v>0.26874503401803002</v>
      </c>
      <c r="AQ403" s="17">
        <v>0.32950806118764298</v>
      </c>
      <c r="AR403" s="17">
        <v>0.29599081786633502</v>
      </c>
      <c r="AS403" s="17"/>
      <c r="AT403" s="17">
        <v>0.287003418293236</v>
      </c>
      <c r="AU403" s="17">
        <v>0.30396810274564801</v>
      </c>
      <c r="AV403" s="17">
        <v>0.32165473257708599</v>
      </c>
      <c r="AW403" s="17">
        <v>0.30300128885300598</v>
      </c>
      <c r="AX403" s="17">
        <v>0.39200209851856699</v>
      </c>
      <c r="AY403" s="17"/>
      <c r="AZ403" s="17">
        <v>0.26947011994610298</v>
      </c>
      <c r="BA403" s="17">
        <v>0.31560513453289402</v>
      </c>
      <c r="BB403" s="17">
        <v>0.28673769420381801</v>
      </c>
      <c r="BC403" s="17">
        <v>0.33132052641531401</v>
      </c>
      <c r="BD403" s="17">
        <v>0.36846472495836902</v>
      </c>
      <c r="BE403" s="17">
        <v>0.186599093309396</v>
      </c>
      <c r="BF403" s="17"/>
      <c r="BG403" s="17">
        <v>0.33145556167391499</v>
      </c>
      <c r="BH403" s="17">
        <v>0.30038397802385602</v>
      </c>
      <c r="BI403" s="17" t="s">
        <v>95</v>
      </c>
      <c r="BJ403" s="17">
        <v>0.210385777840185</v>
      </c>
      <c r="BK403" s="17">
        <v>0.28318499382087098</v>
      </c>
      <c r="BL403" s="17">
        <v>0.28574491958792803</v>
      </c>
      <c r="BM403" s="17">
        <v>0.35989016692918302</v>
      </c>
    </row>
    <row r="404" spans="2:65" x14ac:dyDescent="0.35">
      <c r="B404" t="s">
        <v>249</v>
      </c>
      <c r="C404" s="17">
        <v>0.118759699171703</v>
      </c>
      <c r="D404" s="17">
        <v>0.11478184270111599</v>
      </c>
      <c r="E404" s="17">
        <v>0.12015845663521001</v>
      </c>
      <c r="F404" s="17"/>
      <c r="G404" s="17">
        <v>7.9278930888535395E-2</v>
      </c>
      <c r="H404" s="17">
        <v>0.104302442411477</v>
      </c>
      <c r="I404" s="17">
        <v>0.121894965631633</v>
      </c>
      <c r="J404" s="17">
        <v>0.14130750400596501</v>
      </c>
      <c r="K404" s="17">
        <v>0.120577800977618</v>
      </c>
      <c r="L404" s="17">
        <v>0.135949157990951</v>
      </c>
      <c r="M404" s="17"/>
      <c r="N404" s="17">
        <v>0.10689537248506401</v>
      </c>
      <c r="O404" s="17">
        <v>0.10919162644545501</v>
      </c>
      <c r="P404" s="17">
        <v>0.126509562172544</v>
      </c>
      <c r="Q404" s="17">
        <v>0.134578578271596</v>
      </c>
      <c r="R404" s="17"/>
      <c r="S404" s="17">
        <v>9.89827721937033E-2</v>
      </c>
      <c r="T404" s="17">
        <v>0.118451462052217</v>
      </c>
      <c r="U404" s="17">
        <v>0.12626558148618999</v>
      </c>
      <c r="V404" s="17">
        <v>0.12655283224245001</v>
      </c>
      <c r="W404" s="17">
        <v>0.13188582958095399</v>
      </c>
      <c r="X404" s="17">
        <v>0.13558923585490301</v>
      </c>
      <c r="Y404" s="17">
        <v>0.12087996056914301</v>
      </c>
      <c r="Z404" s="17">
        <v>0.10908683914145501</v>
      </c>
      <c r="AA404" s="17">
        <v>0.127719295422631</v>
      </c>
      <c r="AB404" s="17">
        <v>9.4859316881686306E-2</v>
      </c>
      <c r="AC404" s="17">
        <v>0.14817346488587599</v>
      </c>
      <c r="AD404" s="17">
        <v>8.6310053303427198E-2</v>
      </c>
      <c r="AE404" s="17"/>
      <c r="AF404" s="17">
        <v>0.124002095870892</v>
      </c>
      <c r="AG404" s="17">
        <v>0.12606216355667901</v>
      </c>
      <c r="AH404" s="17">
        <v>0.12638173137879499</v>
      </c>
      <c r="AI404" s="17"/>
      <c r="AJ404" s="17">
        <v>0.115712103023005</v>
      </c>
      <c r="AK404" s="17">
        <v>0.12879676669106899</v>
      </c>
      <c r="AL404" s="17">
        <v>0.14959268967895201</v>
      </c>
      <c r="AM404" s="17">
        <v>9.6523300560280703E-2</v>
      </c>
      <c r="AN404" s="17">
        <v>0.10265186545237601</v>
      </c>
      <c r="AO404" s="17"/>
      <c r="AP404" s="17">
        <v>0.120703651105176</v>
      </c>
      <c r="AQ404" s="17">
        <v>0.122361282194205</v>
      </c>
      <c r="AR404" s="17">
        <v>0.164859808192377</v>
      </c>
      <c r="AS404" s="17"/>
      <c r="AT404" s="17">
        <v>0.10009536170298899</v>
      </c>
      <c r="AU404" s="17">
        <v>9.3594701621149703E-2</v>
      </c>
      <c r="AV404" s="17">
        <v>0.140153133843988</v>
      </c>
      <c r="AW404" s="17">
        <v>0.13404277691123001</v>
      </c>
      <c r="AX404" s="17">
        <v>0.160673230656591</v>
      </c>
      <c r="AY404" s="17"/>
      <c r="AZ404" s="17">
        <v>0.123790465155485</v>
      </c>
      <c r="BA404" s="17">
        <v>0.11784992616763</v>
      </c>
      <c r="BB404" s="17">
        <v>0.12221823366885801</v>
      </c>
      <c r="BC404" s="17">
        <v>0.13260716705959499</v>
      </c>
      <c r="BD404" s="17">
        <v>8.2449725235550997E-2</v>
      </c>
      <c r="BE404" s="17">
        <v>0.127685434666403</v>
      </c>
      <c r="BF404" s="17"/>
      <c r="BG404" s="17">
        <v>0.11015851002565</v>
      </c>
      <c r="BH404" s="17">
        <v>0.117287148105138</v>
      </c>
      <c r="BI404" s="17" t="s">
        <v>95</v>
      </c>
      <c r="BJ404" s="17">
        <v>0.118820186850758</v>
      </c>
      <c r="BK404" s="17">
        <v>0.14403912087497101</v>
      </c>
      <c r="BL404" s="17">
        <v>0.135934477929955</v>
      </c>
      <c r="BM404" s="17">
        <v>9.3420587626826701E-2</v>
      </c>
    </row>
    <row r="405" spans="2:65" x14ac:dyDescent="0.35">
      <c r="B405" t="s">
        <v>143</v>
      </c>
      <c r="C405" s="17">
        <v>1.9876260350205299E-2</v>
      </c>
      <c r="D405" s="17">
        <v>1.29922507019006E-2</v>
      </c>
      <c r="E405" s="17">
        <v>2.6749138923166701E-2</v>
      </c>
      <c r="F405" s="17"/>
      <c r="G405" s="17">
        <v>3.2477536641519401E-2</v>
      </c>
      <c r="H405" s="17">
        <v>1.53221412200847E-2</v>
      </c>
      <c r="I405" s="17">
        <v>1.43598274443967E-2</v>
      </c>
      <c r="J405" s="17">
        <v>1.9779920404181899E-2</v>
      </c>
      <c r="K405" s="17">
        <v>1.8117992788578199E-2</v>
      </c>
      <c r="L405" s="17">
        <v>2.01776016544922E-2</v>
      </c>
      <c r="M405" s="17"/>
      <c r="N405" s="17">
        <v>1.08855274149247E-2</v>
      </c>
      <c r="O405" s="17">
        <v>2.5580633749017201E-2</v>
      </c>
      <c r="P405" s="17">
        <v>1.58052181843224E-2</v>
      </c>
      <c r="Q405" s="17">
        <v>2.82466078185068E-2</v>
      </c>
      <c r="R405" s="17"/>
      <c r="S405" s="17">
        <v>3.3709618550691198E-2</v>
      </c>
      <c r="T405" s="17">
        <v>1.0614654290743099E-2</v>
      </c>
      <c r="U405" s="17">
        <v>4.9530218190428901E-3</v>
      </c>
      <c r="V405" s="17">
        <v>1.6625989572445699E-2</v>
      </c>
      <c r="W405" s="17">
        <v>2.7543735033928499E-2</v>
      </c>
      <c r="X405" s="17">
        <v>3.2314913500972403E-2</v>
      </c>
      <c r="Y405" s="17">
        <v>2.4413199982842099E-2</v>
      </c>
      <c r="Z405" s="17">
        <v>1.03323044956236E-2</v>
      </c>
      <c r="AA405" s="17">
        <v>2.60247631019489E-2</v>
      </c>
      <c r="AB405" s="17">
        <v>1.36710401821101E-2</v>
      </c>
      <c r="AC405" s="17">
        <v>1.24056596243477E-2</v>
      </c>
      <c r="AD405" s="17">
        <v>0</v>
      </c>
      <c r="AE405" s="17"/>
      <c r="AF405" s="17">
        <v>2.0143359815414399E-2</v>
      </c>
      <c r="AG405" s="17">
        <v>1.4753685211959499E-2</v>
      </c>
      <c r="AH405" s="17">
        <v>1.8770524859003601E-2</v>
      </c>
      <c r="AI405" s="17"/>
      <c r="AJ405" s="17">
        <v>2.4570643248311499E-2</v>
      </c>
      <c r="AK405" s="17">
        <v>1.05930518914676E-2</v>
      </c>
      <c r="AL405" s="17">
        <v>1.6981359033417302E-2</v>
      </c>
      <c r="AM405" s="17">
        <v>0</v>
      </c>
      <c r="AN405" s="17">
        <v>3.6154213725085697E-2</v>
      </c>
      <c r="AO405" s="17"/>
      <c r="AP405" s="17">
        <v>2.32334062715054E-2</v>
      </c>
      <c r="AQ405" s="17">
        <v>1.10345594526878E-2</v>
      </c>
      <c r="AR405" s="17">
        <v>1.480070918635E-2</v>
      </c>
      <c r="AS405" s="17"/>
      <c r="AT405" s="17">
        <v>2.25474188259265E-2</v>
      </c>
      <c r="AU405" s="17">
        <v>3.15704393464162E-2</v>
      </c>
      <c r="AV405" s="17">
        <v>1.5568684643373101E-2</v>
      </c>
      <c r="AW405" s="17">
        <v>1.03722305446095E-2</v>
      </c>
      <c r="AX405" s="17">
        <v>0</v>
      </c>
      <c r="AY405" s="17"/>
      <c r="AZ405" s="17">
        <v>8.3025079745364695E-3</v>
      </c>
      <c r="BA405" s="17">
        <v>3.5356234799495297E-2</v>
      </c>
      <c r="BB405" s="17">
        <v>1.4124786325151699E-2</v>
      </c>
      <c r="BC405" s="17">
        <v>1.7503151684032499E-2</v>
      </c>
      <c r="BD405" s="17">
        <v>2.1069094864110301E-2</v>
      </c>
      <c r="BE405" s="17">
        <v>0</v>
      </c>
      <c r="BF405" s="17"/>
      <c r="BG405" s="17">
        <v>1.6064948737461102E-2</v>
      </c>
      <c r="BH405" s="17">
        <v>2.4921467800615799E-2</v>
      </c>
      <c r="BI405" s="17" t="s">
        <v>95</v>
      </c>
      <c r="BJ405" s="17">
        <v>2.5426287806770899E-2</v>
      </c>
      <c r="BK405" s="17">
        <v>2.48174238143655E-2</v>
      </c>
      <c r="BL405" s="17">
        <v>1.3759584627364801E-2</v>
      </c>
      <c r="BM405" s="17">
        <v>4.8080163506759997E-2</v>
      </c>
    </row>
    <row r="406" spans="2:65" x14ac:dyDescent="0.35">
      <c r="B406" t="s">
        <v>250</v>
      </c>
      <c r="C406" s="17">
        <v>0.30414930928043898</v>
      </c>
      <c r="D406" s="17">
        <v>0.339086433298943</v>
      </c>
      <c r="E406" s="17">
        <v>0.26943217320796697</v>
      </c>
      <c r="F406" s="17"/>
      <c r="G406" s="17">
        <v>0.390583269675499</v>
      </c>
      <c r="H406" s="17">
        <v>0.37314475133659603</v>
      </c>
      <c r="I406" s="17">
        <v>0.28110456654655402</v>
      </c>
      <c r="J406" s="17">
        <v>0.274075721952939</v>
      </c>
      <c r="K406" s="17">
        <v>0.25965958882642098</v>
      </c>
      <c r="L406" s="17">
        <v>0.260835135235291</v>
      </c>
      <c r="M406" s="17"/>
      <c r="N406" s="17">
        <v>0.31013258930183202</v>
      </c>
      <c r="O406" s="17">
        <v>0.28805624949793501</v>
      </c>
      <c r="P406" s="17">
        <v>0.342884065276647</v>
      </c>
      <c r="Q406" s="17">
        <v>0.28063654281392098</v>
      </c>
      <c r="R406" s="17"/>
      <c r="S406" s="17">
        <v>0.30696698505208297</v>
      </c>
      <c r="T406" s="17">
        <v>0.33838361088371799</v>
      </c>
      <c r="U406" s="17">
        <v>0.26613036822305403</v>
      </c>
      <c r="V406" s="17">
        <v>0.27714884371857301</v>
      </c>
      <c r="W406" s="17">
        <v>0.33692788990966599</v>
      </c>
      <c r="X406" s="17">
        <v>0.30070515243406598</v>
      </c>
      <c r="Y406" s="17">
        <v>0.28323361643363998</v>
      </c>
      <c r="Z406" s="17">
        <v>0.31639278720454</v>
      </c>
      <c r="AA406" s="17">
        <v>0.333088025510069</v>
      </c>
      <c r="AB406" s="17">
        <v>0.31659120177439698</v>
      </c>
      <c r="AC406" s="17">
        <v>0.23877405614453401</v>
      </c>
      <c r="AD406" s="17">
        <v>0.26652881341009099</v>
      </c>
      <c r="AE406" s="17"/>
      <c r="AF406" s="17">
        <v>0.34395093113443798</v>
      </c>
      <c r="AG406" s="17">
        <v>0.27102827927949402</v>
      </c>
      <c r="AH406" s="17">
        <v>0.28043049241808199</v>
      </c>
      <c r="AI406" s="17"/>
      <c r="AJ406" s="17">
        <v>0.32629021278890802</v>
      </c>
      <c r="AK406" s="17">
        <v>0.289114008780325</v>
      </c>
      <c r="AL406" s="17">
        <v>0.243903352335338</v>
      </c>
      <c r="AM406" s="17">
        <v>0.380401598355321</v>
      </c>
      <c r="AN406" s="17">
        <v>0.31053167454413</v>
      </c>
      <c r="AO406" s="17"/>
      <c r="AP406" s="17">
        <v>0.32898239915564498</v>
      </c>
      <c r="AQ406" s="17">
        <v>0.29199754072849399</v>
      </c>
      <c r="AR406" s="17">
        <v>0.27908245923427899</v>
      </c>
      <c r="AS406" s="17"/>
      <c r="AT406" s="17">
        <v>0.306895177933593</v>
      </c>
      <c r="AU406" s="17">
        <v>0.31331632106566898</v>
      </c>
      <c r="AV406" s="17">
        <v>0.289297889863532</v>
      </c>
      <c r="AW406" s="17">
        <v>0.33425347854203302</v>
      </c>
      <c r="AX406" s="17">
        <v>0.31462718801774497</v>
      </c>
      <c r="AY406" s="17"/>
      <c r="AZ406" s="17">
        <v>0.35661494292517598</v>
      </c>
      <c r="BA406" s="17">
        <v>0.26965429725071099</v>
      </c>
      <c r="BB406" s="17">
        <v>0.28581768955702602</v>
      </c>
      <c r="BC406" s="17">
        <v>0.272776478991412</v>
      </c>
      <c r="BD406" s="17">
        <v>0.32063856576035998</v>
      </c>
      <c r="BE406" s="17">
        <v>0.396809626154497</v>
      </c>
      <c r="BF406" s="17"/>
      <c r="BG406" s="17">
        <v>0.28834563635701399</v>
      </c>
      <c r="BH406" s="17">
        <v>0.32935752851751698</v>
      </c>
      <c r="BI406" s="17" t="s">
        <v>95</v>
      </c>
      <c r="BJ406" s="17">
        <v>0.30687254884623</v>
      </c>
      <c r="BK406" s="17">
        <v>0.30906120599965597</v>
      </c>
      <c r="BL406" s="17">
        <v>0.30991678255581101</v>
      </c>
      <c r="BM406" s="17">
        <v>0.292378929414917</v>
      </c>
    </row>
    <row r="407" spans="2:65" x14ac:dyDescent="0.35">
      <c r="B407" t="s">
        <v>251</v>
      </c>
      <c r="C407" s="17">
        <v>0.42314992349614799</v>
      </c>
      <c r="D407" s="17">
        <v>0.38701467087814601</v>
      </c>
      <c r="E407" s="17">
        <v>0.45769906367705898</v>
      </c>
      <c r="F407" s="17"/>
      <c r="G407" s="17">
        <v>0.31246351716965098</v>
      </c>
      <c r="H407" s="17">
        <v>0.35409614458773098</v>
      </c>
      <c r="I407" s="17">
        <v>0.43433958382815102</v>
      </c>
      <c r="J407" s="17">
        <v>0.47275997653157897</v>
      </c>
      <c r="K407" s="17">
        <v>0.449264243733209</v>
      </c>
      <c r="L407" s="17">
        <v>0.48923856604375399</v>
      </c>
      <c r="M407" s="17"/>
      <c r="N407" s="17">
        <v>0.43473761795345001</v>
      </c>
      <c r="O407" s="17">
        <v>0.45360107893030199</v>
      </c>
      <c r="P407" s="17">
        <v>0.38273327261978102</v>
      </c>
      <c r="Q407" s="17">
        <v>0.41316722415499502</v>
      </c>
      <c r="R407" s="17"/>
      <c r="S407" s="17">
        <v>0.38420756509888698</v>
      </c>
      <c r="T407" s="17">
        <v>0.39773050091054901</v>
      </c>
      <c r="U407" s="17">
        <v>0.47480060251424999</v>
      </c>
      <c r="V407" s="17">
        <v>0.40512932174758998</v>
      </c>
      <c r="W407" s="17">
        <v>0.39605813812299401</v>
      </c>
      <c r="X407" s="17">
        <v>0.45023274596520502</v>
      </c>
      <c r="Y407" s="17">
        <v>0.438986359735689</v>
      </c>
      <c r="Z407" s="17">
        <v>0.36928846678502297</v>
      </c>
      <c r="AA407" s="17">
        <v>0.43566613277580901</v>
      </c>
      <c r="AB407" s="17">
        <v>0.41499262391061298</v>
      </c>
      <c r="AC407" s="17">
        <v>0.49379337195070599</v>
      </c>
      <c r="AD407" s="17">
        <v>0.48393226931580702</v>
      </c>
      <c r="AE407" s="17"/>
      <c r="AF407" s="17">
        <v>0.36717717277344702</v>
      </c>
      <c r="AG407" s="17">
        <v>0.49194760325804099</v>
      </c>
      <c r="AH407" s="17">
        <v>0.41395983161431199</v>
      </c>
      <c r="AI407" s="17"/>
      <c r="AJ407" s="17">
        <v>0.39349259972707201</v>
      </c>
      <c r="AK407" s="17">
        <v>0.45622405853801901</v>
      </c>
      <c r="AL407" s="17">
        <v>0.49514311117313697</v>
      </c>
      <c r="AM407" s="17">
        <v>0.24208157469029101</v>
      </c>
      <c r="AN407" s="17">
        <v>0.39504581452670301</v>
      </c>
      <c r="AO407" s="17"/>
      <c r="AP407" s="17">
        <v>0.38944868512320602</v>
      </c>
      <c r="AQ407" s="17">
        <v>0.45186934338184798</v>
      </c>
      <c r="AR407" s="17">
        <v>0.46085062605871102</v>
      </c>
      <c r="AS407" s="17"/>
      <c r="AT407" s="17">
        <v>0.38709877999622599</v>
      </c>
      <c r="AU407" s="17">
        <v>0.39756280436679797</v>
      </c>
      <c r="AV407" s="17">
        <v>0.46180786642107502</v>
      </c>
      <c r="AW407" s="17">
        <v>0.43704406576423599</v>
      </c>
      <c r="AX407" s="17">
        <v>0.55267532917515805</v>
      </c>
      <c r="AY407" s="17"/>
      <c r="AZ407" s="17">
        <v>0.39326058510158901</v>
      </c>
      <c r="BA407" s="17">
        <v>0.43345506070052497</v>
      </c>
      <c r="BB407" s="17">
        <v>0.40895592787267598</v>
      </c>
      <c r="BC407" s="17">
        <v>0.46392769347490798</v>
      </c>
      <c r="BD407" s="17">
        <v>0.45091445019392001</v>
      </c>
      <c r="BE407" s="17">
        <v>0.31428452797579898</v>
      </c>
      <c r="BF407" s="17"/>
      <c r="BG407" s="17">
        <v>0.44161407169956501</v>
      </c>
      <c r="BH407" s="17">
        <v>0.41767112612899399</v>
      </c>
      <c r="BI407" s="17" t="s">
        <v>95</v>
      </c>
      <c r="BJ407" s="17">
        <v>0.32920596469094299</v>
      </c>
      <c r="BK407" s="17">
        <v>0.42722411469584198</v>
      </c>
      <c r="BL407" s="17">
        <v>0.42167939751788203</v>
      </c>
      <c r="BM407" s="17">
        <v>0.45331075455601</v>
      </c>
    </row>
    <row r="408" spans="2:65" x14ac:dyDescent="0.35">
      <c r="B408" t="s">
        <v>168</v>
      </c>
      <c r="C408" s="17">
        <v>-0.119000614215709</v>
      </c>
      <c r="D408" s="17">
        <v>-4.7928237579203399E-2</v>
      </c>
      <c r="E408" s="17">
        <v>-0.18826689046909201</v>
      </c>
      <c r="F408" s="17"/>
      <c r="G408" s="17">
        <v>7.8119752505848294E-2</v>
      </c>
      <c r="H408" s="17">
        <v>1.90486067488644E-2</v>
      </c>
      <c r="I408" s="17">
        <v>-0.153235017281597</v>
      </c>
      <c r="J408" s="17">
        <v>-0.19868425457864</v>
      </c>
      <c r="K408" s="17">
        <v>-0.18960465490678799</v>
      </c>
      <c r="L408" s="17">
        <v>-0.22840343080846301</v>
      </c>
      <c r="M408" s="17"/>
      <c r="N408" s="17">
        <v>-0.124605028651618</v>
      </c>
      <c r="O408" s="17">
        <v>-0.16554482943236701</v>
      </c>
      <c r="P408" s="17">
        <v>-3.9849207343133602E-2</v>
      </c>
      <c r="Q408" s="17">
        <v>-0.13253068134107401</v>
      </c>
      <c r="R408" s="17"/>
      <c r="S408" s="17">
        <v>-7.7240580046803897E-2</v>
      </c>
      <c r="T408" s="17">
        <v>-5.9346890026831099E-2</v>
      </c>
      <c r="U408" s="17">
        <v>-0.20867023429119699</v>
      </c>
      <c r="V408" s="17">
        <v>-0.12798047802901699</v>
      </c>
      <c r="W408" s="17">
        <v>-5.9130248213327699E-2</v>
      </c>
      <c r="X408" s="17">
        <v>-0.14952759353113901</v>
      </c>
      <c r="Y408" s="17">
        <v>-0.15575274330205</v>
      </c>
      <c r="Z408" s="17">
        <v>-5.2895679580483398E-2</v>
      </c>
      <c r="AA408" s="17">
        <v>-0.10257810726574</v>
      </c>
      <c r="AB408" s="17">
        <v>-9.8401422136215194E-2</v>
      </c>
      <c r="AC408" s="17">
        <v>-0.25501931580617199</v>
      </c>
      <c r="AD408" s="17">
        <v>-0.217403455905716</v>
      </c>
      <c r="AE408" s="17"/>
      <c r="AF408" s="17">
        <v>-2.32262416390095E-2</v>
      </c>
      <c r="AG408" s="17">
        <v>-0.22091932397854699</v>
      </c>
      <c r="AH408" s="17">
        <v>-0.13352933919623</v>
      </c>
      <c r="AI408" s="17"/>
      <c r="AJ408" s="17">
        <v>-6.7202386938164396E-2</v>
      </c>
      <c r="AK408" s="17">
        <v>-0.167110049757695</v>
      </c>
      <c r="AL408" s="17">
        <v>-0.25123975883779898</v>
      </c>
      <c r="AM408" s="17">
        <v>0.13832002366502999</v>
      </c>
      <c r="AN408" s="17">
        <v>-8.4514139982572803E-2</v>
      </c>
      <c r="AO408" s="17"/>
      <c r="AP408" s="17">
        <v>-6.0466285967560998E-2</v>
      </c>
      <c r="AQ408" s="17">
        <v>-0.15987180265335399</v>
      </c>
      <c r="AR408" s="17">
        <v>-0.181768166824433</v>
      </c>
      <c r="AS408" s="17"/>
      <c r="AT408" s="17">
        <v>-8.0203602062632398E-2</v>
      </c>
      <c r="AU408" s="17">
        <v>-8.42464833011283E-2</v>
      </c>
      <c r="AV408" s="17">
        <v>-0.17250997655754299</v>
      </c>
      <c r="AW408" s="17">
        <v>-0.10279058722220299</v>
      </c>
      <c r="AX408" s="17">
        <v>-0.23804814115741299</v>
      </c>
      <c r="AY408" s="17"/>
      <c r="AZ408" s="17">
        <v>-3.66456421764128E-2</v>
      </c>
      <c r="BA408" s="17">
        <v>-0.16380076344981301</v>
      </c>
      <c r="BB408" s="17">
        <v>-0.12313823831565</v>
      </c>
      <c r="BC408" s="17">
        <v>-0.19115121448349601</v>
      </c>
      <c r="BD408" s="17">
        <v>-0.13027588443356</v>
      </c>
      <c r="BE408" s="17">
        <v>8.2525098178698394E-2</v>
      </c>
      <c r="BF408" s="17"/>
      <c r="BG408" s="17">
        <v>-0.153268435342551</v>
      </c>
      <c r="BH408" s="17">
        <v>-8.8313597611477307E-2</v>
      </c>
      <c r="BI408" s="17" t="s">
        <v>95</v>
      </c>
      <c r="BJ408" s="17">
        <v>-2.2333415844713801E-2</v>
      </c>
      <c r="BK408" s="17">
        <v>-0.118162908696185</v>
      </c>
      <c r="BL408" s="17">
        <v>-0.111762614962071</v>
      </c>
      <c r="BM408" s="17">
        <v>-0.160931825141093</v>
      </c>
    </row>
    <row r="409" spans="2:65" x14ac:dyDescent="0.35">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row>
    <row r="410" spans="2:65" x14ac:dyDescent="0.35">
      <c r="B410" s="6" t="s">
        <v>255</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row>
    <row r="411" spans="2:65" x14ac:dyDescent="0.35">
      <c r="B411" s="26" t="s">
        <v>253</v>
      </c>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row>
    <row r="412" spans="2:65" x14ac:dyDescent="0.35">
      <c r="B412" t="s">
        <v>245</v>
      </c>
      <c r="C412" s="17">
        <v>0.22065768478556999</v>
      </c>
      <c r="D412" s="17">
        <v>0.207182997118731</v>
      </c>
      <c r="E412" s="17">
        <v>0.23190582559610301</v>
      </c>
      <c r="F412" s="17"/>
      <c r="G412" s="17">
        <v>0.18017263922059801</v>
      </c>
      <c r="H412" s="17">
        <v>0.22293016534044399</v>
      </c>
      <c r="I412" s="17">
        <v>0.26845297655870598</v>
      </c>
      <c r="J412" s="17">
        <v>0.209814628438658</v>
      </c>
      <c r="K412" s="17">
        <v>0.20802767458604099</v>
      </c>
      <c r="L412" s="17">
        <v>0.227375013347213</v>
      </c>
      <c r="M412" s="17"/>
      <c r="N412" s="17">
        <v>0.219227740602469</v>
      </c>
      <c r="O412" s="17">
        <v>0.216872973210924</v>
      </c>
      <c r="P412" s="17">
        <v>0.21496461320020999</v>
      </c>
      <c r="Q412" s="17">
        <v>0.229514956311311</v>
      </c>
      <c r="R412" s="17"/>
      <c r="S412" s="17">
        <v>0.22959588856024499</v>
      </c>
      <c r="T412" s="17">
        <v>0.23137915980645199</v>
      </c>
      <c r="U412" s="17">
        <v>0.23260202113290601</v>
      </c>
      <c r="V412" s="17">
        <v>0.25335408123567799</v>
      </c>
      <c r="W412" s="17">
        <v>0.222473196620323</v>
      </c>
      <c r="X412" s="17">
        <v>0.26913051394591198</v>
      </c>
      <c r="Y412" s="17">
        <v>0.20554385143310999</v>
      </c>
      <c r="Z412" s="17">
        <v>0.22511936783348999</v>
      </c>
      <c r="AA412" s="17">
        <v>0.173509541457641</v>
      </c>
      <c r="AB412" s="17">
        <v>0.15842153836367801</v>
      </c>
      <c r="AC412" s="17">
        <v>0.232376516602019</v>
      </c>
      <c r="AD412" s="17">
        <v>0.233248716174146</v>
      </c>
      <c r="AE412" s="17"/>
      <c r="AF412" s="17">
        <v>0.20102404393482801</v>
      </c>
      <c r="AG412" s="17">
        <v>0.249276144990497</v>
      </c>
      <c r="AH412" s="17">
        <v>0.214147853745836</v>
      </c>
      <c r="AI412" s="17"/>
      <c r="AJ412" s="17">
        <v>0.20566429928331401</v>
      </c>
      <c r="AK412" s="17">
        <v>0.24214698105954</v>
      </c>
      <c r="AL412" s="17">
        <v>0.30346628038755102</v>
      </c>
      <c r="AM412" s="17">
        <v>5.9360078209869403E-2</v>
      </c>
      <c r="AN412" s="17">
        <v>0.19381773464433</v>
      </c>
      <c r="AO412" s="17"/>
      <c r="AP412" s="17">
        <v>0.18841654327989299</v>
      </c>
      <c r="AQ412" s="17">
        <v>0.25678873684628001</v>
      </c>
      <c r="AR412" s="17">
        <v>0.29402021329988498</v>
      </c>
      <c r="AS412" s="17"/>
      <c r="AT412" s="17">
        <v>0.17978427259560201</v>
      </c>
      <c r="AU412" s="17">
        <v>0.21243928003346499</v>
      </c>
      <c r="AV412" s="17">
        <v>0.2331372161451</v>
      </c>
      <c r="AW412" s="17">
        <v>0.29063412632369001</v>
      </c>
      <c r="AX412" s="17">
        <v>0.33888682586726399</v>
      </c>
      <c r="AY412" s="17"/>
      <c r="AZ412" s="17">
        <v>0.25003216121771898</v>
      </c>
      <c r="BA412" s="17">
        <v>0.22009317561769201</v>
      </c>
      <c r="BB412" s="17">
        <v>0.20219760492445299</v>
      </c>
      <c r="BC412" s="17">
        <v>0.18508084596313901</v>
      </c>
      <c r="BD412" s="17">
        <v>0.23688557463704499</v>
      </c>
      <c r="BE412" s="17">
        <v>0.22955880914143201</v>
      </c>
      <c r="BF412" s="17"/>
      <c r="BG412" s="17">
        <v>0.215334094779707</v>
      </c>
      <c r="BH412" s="17">
        <v>0.22626400929264601</v>
      </c>
      <c r="BI412" s="17" t="s">
        <v>95</v>
      </c>
      <c r="BJ412" s="17">
        <v>0.1815300079735</v>
      </c>
      <c r="BK412" s="17">
        <v>0.21447311303264699</v>
      </c>
      <c r="BL412" s="17">
        <v>0.24187788153472201</v>
      </c>
      <c r="BM412" s="17">
        <v>0.23405148523789601</v>
      </c>
    </row>
    <row r="413" spans="2:65" x14ac:dyDescent="0.35">
      <c r="B413" t="s">
        <v>246</v>
      </c>
      <c r="C413" s="17">
        <v>0.48483515167580699</v>
      </c>
      <c r="D413" s="17">
        <v>0.461089463871799</v>
      </c>
      <c r="E413" s="17">
        <v>0.50876151591527996</v>
      </c>
      <c r="F413" s="17"/>
      <c r="G413" s="17">
        <v>0.51611412858628203</v>
      </c>
      <c r="H413" s="17">
        <v>0.50688986226018296</v>
      </c>
      <c r="I413" s="17">
        <v>0.45912062055222302</v>
      </c>
      <c r="J413" s="17">
        <v>0.45138084526385602</v>
      </c>
      <c r="K413" s="17">
        <v>0.47959344085672401</v>
      </c>
      <c r="L413" s="17">
        <v>0.49641555381049202</v>
      </c>
      <c r="M413" s="17"/>
      <c r="N413" s="17">
        <v>0.50729076212410296</v>
      </c>
      <c r="O413" s="17">
        <v>0.47080095851756099</v>
      </c>
      <c r="P413" s="17">
        <v>0.45951967211073003</v>
      </c>
      <c r="Q413" s="17">
        <v>0.49691520503987802</v>
      </c>
      <c r="R413" s="17"/>
      <c r="S413" s="17">
        <v>0.50379205986254605</v>
      </c>
      <c r="T413" s="17">
        <v>0.49167541559578498</v>
      </c>
      <c r="U413" s="17">
        <v>0.47514877506269798</v>
      </c>
      <c r="V413" s="17">
        <v>0.39841205279631198</v>
      </c>
      <c r="W413" s="17">
        <v>0.46991667772270002</v>
      </c>
      <c r="X413" s="17">
        <v>0.47568843981147702</v>
      </c>
      <c r="Y413" s="17">
        <v>0.55234969275308599</v>
      </c>
      <c r="Z413" s="17">
        <v>0.48634855765269602</v>
      </c>
      <c r="AA413" s="17">
        <v>0.50314101052606497</v>
      </c>
      <c r="AB413" s="17">
        <v>0.509748476907954</v>
      </c>
      <c r="AC413" s="17">
        <v>0.44349717523291798</v>
      </c>
      <c r="AD413" s="17">
        <v>0.44950696221872</v>
      </c>
      <c r="AE413" s="17"/>
      <c r="AF413" s="17">
        <v>0.42707736942258401</v>
      </c>
      <c r="AG413" s="17">
        <v>0.52771776401085102</v>
      </c>
      <c r="AH413" s="17">
        <v>0.45724830240554998</v>
      </c>
      <c r="AI413" s="17"/>
      <c r="AJ413" s="17">
        <v>0.45146160829399201</v>
      </c>
      <c r="AK413" s="17">
        <v>0.54343860929546395</v>
      </c>
      <c r="AL413" s="17">
        <v>0.468322319580941</v>
      </c>
      <c r="AM413" s="17">
        <v>0.36402892266609799</v>
      </c>
      <c r="AN413" s="17">
        <v>0.45774500930614698</v>
      </c>
      <c r="AO413" s="17"/>
      <c r="AP413" s="17">
        <v>0.48921994389718299</v>
      </c>
      <c r="AQ413" s="17">
        <v>0.52531432868867201</v>
      </c>
      <c r="AR413" s="17">
        <v>0.48903486982248601</v>
      </c>
      <c r="AS413" s="17"/>
      <c r="AT413" s="17">
        <v>0.48414114584197598</v>
      </c>
      <c r="AU413" s="17">
        <v>0.46629275407819398</v>
      </c>
      <c r="AV413" s="17">
        <v>0.525486880529768</v>
      </c>
      <c r="AW413" s="17">
        <v>0.44796778147580102</v>
      </c>
      <c r="AX413" s="17">
        <v>0.46633229607074</v>
      </c>
      <c r="AY413" s="17"/>
      <c r="AZ413" s="17">
        <v>0.46820335378111599</v>
      </c>
      <c r="BA413" s="17">
        <v>0.47729220534960898</v>
      </c>
      <c r="BB413" s="17">
        <v>0.47105533645530001</v>
      </c>
      <c r="BC413" s="17">
        <v>0.51698118249570402</v>
      </c>
      <c r="BD413" s="17">
        <v>0.48165709507626497</v>
      </c>
      <c r="BE413" s="17">
        <v>0.53137226397690995</v>
      </c>
      <c r="BF413" s="17"/>
      <c r="BG413" s="17">
        <v>0.47649776028353302</v>
      </c>
      <c r="BH413" s="17">
        <v>0.49955849587287599</v>
      </c>
      <c r="BI413" s="17" t="s">
        <v>95</v>
      </c>
      <c r="BJ413" s="17">
        <v>0.465061161931836</v>
      </c>
      <c r="BK413" s="17">
        <v>0.41528012398675201</v>
      </c>
      <c r="BL413" s="17">
        <v>0.50448254128706604</v>
      </c>
      <c r="BM413" s="17">
        <v>0.56468721327832005</v>
      </c>
    </row>
    <row r="414" spans="2:65" x14ac:dyDescent="0.35">
      <c r="B414" t="s">
        <v>247</v>
      </c>
      <c r="C414" s="17">
        <v>0.16785546073201699</v>
      </c>
      <c r="D414" s="17">
        <v>0.17114690666723001</v>
      </c>
      <c r="E414" s="17">
        <v>0.16544546157819001</v>
      </c>
      <c r="F414" s="17"/>
      <c r="G414" s="17">
        <v>0.179068148702581</v>
      </c>
      <c r="H414" s="17">
        <v>0.142539749248079</v>
      </c>
      <c r="I414" s="17">
        <v>0.149081524759135</v>
      </c>
      <c r="J414" s="17">
        <v>0.18750043113862599</v>
      </c>
      <c r="K414" s="17">
        <v>0.201605479312956</v>
      </c>
      <c r="L414" s="17">
        <v>0.155960172607716</v>
      </c>
      <c r="M414" s="17"/>
      <c r="N414" s="17">
        <v>0.16966465314449999</v>
      </c>
      <c r="O414" s="17">
        <v>0.17239731991709301</v>
      </c>
      <c r="P414" s="17">
        <v>0.169839280337269</v>
      </c>
      <c r="Q414" s="17">
        <v>0.16226467161300401</v>
      </c>
      <c r="R414" s="17"/>
      <c r="S414" s="17">
        <v>0.16685268327656899</v>
      </c>
      <c r="T414" s="17">
        <v>0.17189110425238599</v>
      </c>
      <c r="U414" s="17">
        <v>0.19984231619708501</v>
      </c>
      <c r="V414" s="17">
        <v>0.21613198981644299</v>
      </c>
      <c r="W414" s="17">
        <v>0.15292480271987199</v>
      </c>
      <c r="X414" s="17">
        <v>0.12661522142335899</v>
      </c>
      <c r="Y414" s="17">
        <v>0.13903006225616699</v>
      </c>
      <c r="Z414" s="17">
        <v>0.14326876840595301</v>
      </c>
      <c r="AA414" s="17">
        <v>0.19161070188400001</v>
      </c>
      <c r="AB414" s="17">
        <v>0.14769610234557801</v>
      </c>
      <c r="AC414" s="17">
        <v>0.19475847970517099</v>
      </c>
      <c r="AD414" s="17">
        <v>0.129600646184894</v>
      </c>
      <c r="AE414" s="17"/>
      <c r="AF414" s="17">
        <v>0.187788631280631</v>
      </c>
      <c r="AG414" s="17">
        <v>0.14982702224555999</v>
      </c>
      <c r="AH414" s="17">
        <v>0.176997149579708</v>
      </c>
      <c r="AI414" s="17"/>
      <c r="AJ414" s="17">
        <v>0.177252912036128</v>
      </c>
      <c r="AK414" s="17">
        <v>0.16211319372240299</v>
      </c>
      <c r="AL414" s="17">
        <v>0.141669740171734</v>
      </c>
      <c r="AM414" s="17">
        <v>9.5445908330881096E-2</v>
      </c>
      <c r="AN414" s="17">
        <v>0.184769370150724</v>
      </c>
      <c r="AO414" s="17"/>
      <c r="AP414" s="17">
        <v>0.17199727109287299</v>
      </c>
      <c r="AQ414" s="17">
        <v>0.15220843189488001</v>
      </c>
      <c r="AR414" s="17">
        <v>0.14841794224916799</v>
      </c>
      <c r="AS414" s="17"/>
      <c r="AT414" s="17">
        <v>0.20053186939051501</v>
      </c>
      <c r="AU414" s="17">
        <v>0.160282141246539</v>
      </c>
      <c r="AV414" s="17">
        <v>0.15100981592384299</v>
      </c>
      <c r="AW414" s="17">
        <v>0.138555822370967</v>
      </c>
      <c r="AX414" s="17">
        <v>0.13438958356811001</v>
      </c>
      <c r="AY414" s="17"/>
      <c r="AZ414" s="17">
        <v>0.16208853667164999</v>
      </c>
      <c r="BA414" s="17">
        <v>0.182388642884005</v>
      </c>
      <c r="BB414" s="17">
        <v>0.17755212286461</v>
      </c>
      <c r="BC414" s="17">
        <v>0.15818877627824901</v>
      </c>
      <c r="BD414" s="17">
        <v>0.16765491610341399</v>
      </c>
      <c r="BE414" s="17">
        <v>0.11717832237589</v>
      </c>
      <c r="BF414" s="17"/>
      <c r="BG414" s="17">
        <v>0.17879554549735299</v>
      </c>
      <c r="BH414" s="17">
        <v>0.15472131365442399</v>
      </c>
      <c r="BI414" s="17" t="s">
        <v>95</v>
      </c>
      <c r="BJ414" s="17">
        <v>0.20412673126776801</v>
      </c>
      <c r="BK414" s="17">
        <v>0.19715043615957301</v>
      </c>
      <c r="BL414" s="17">
        <v>0.142837857725642</v>
      </c>
      <c r="BM414" s="17">
        <v>0.13022215598365899</v>
      </c>
    </row>
    <row r="415" spans="2:65" x14ac:dyDescent="0.35">
      <c r="B415" t="s">
        <v>248</v>
      </c>
      <c r="C415" s="17">
        <v>7.11900001986428E-2</v>
      </c>
      <c r="D415" s="17">
        <v>8.8809966568349205E-2</v>
      </c>
      <c r="E415" s="17">
        <v>5.4201502523358598E-2</v>
      </c>
      <c r="F415" s="17"/>
      <c r="G415" s="17">
        <v>8.43994307337015E-2</v>
      </c>
      <c r="H415" s="17">
        <v>8.1604897994666303E-2</v>
      </c>
      <c r="I415" s="17">
        <v>7.7561711507427702E-2</v>
      </c>
      <c r="J415" s="17">
        <v>6.8080913414349006E-2</v>
      </c>
      <c r="K415" s="17">
        <v>5.85569089628361E-2</v>
      </c>
      <c r="L415" s="17">
        <v>5.9599140428897898E-2</v>
      </c>
      <c r="M415" s="17"/>
      <c r="N415" s="17">
        <v>7.2065265271887502E-2</v>
      </c>
      <c r="O415" s="17">
        <v>8.5945752131518893E-2</v>
      </c>
      <c r="P415" s="17">
        <v>7.7004550612302394E-2</v>
      </c>
      <c r="Q415" s="17">
        <v>4.9570974660160597E-2</v>
      </c>
      <c r="R415" s="17"/>
      <c r="S415" s="17">
        <v>6.8032125708452296E-2</v>
      </c>
      <c r="T415" s="17">
        <v>4.89506279177606E-2</v>
      </c>
      <c r="U415" s="17">
        <v>5.2984388349685198E-2</v>
      </c>
      <c r="V415" s="17">
        <v>7.0542454929721304E-2</v>
      </c>
      <c r="W415" s="17">
        <v>9.9514781348960496E-2</v>
      </c>
      <c r="X415" s="17">
        <v>6.74867749397738E-2</v>
      </c>
      <c r="Y415" s="17">
        <v>5.9258352128145002E-2</v>
      </c>
      <c r="Z415" s="17">
        <v>6.11136782877678E-2</v>
      </c>
      <c r="AA415" s="17">
        <v>7.8997160681871403E-2</v>
      </c>
      <c r="AB415" s="17">
        <v>0.10542529278727</v>
      </c>
      <c r="AC415" s="17">
        <v>2.9479424214501702E-2</v>
      </c>
      <c r="AD415" s="17">
        <v>0.14938625612843501</v>
      </c>
      <c r="AE415" s="17"/>
      <c r="AF415" s="17">
        <v>8.8853240243309706E-2</v>
      </c>
      <c r="AG415" s="17">
        <v>5.05105750129963E-2</v>
      </c>
      <c r="AH415" s="17">
        <v>8.4522673194921405E-2</v>
      </c>
      <c r="AI415" s="17"/>
      <c r="AJ415" s="17">
        <v>9.6367948101181197E-2</v>
      </c>
      <c r="AK415" s="17">
        <v>3.0744345765412399E-2</v>
      </c>
      <c r="AL415" s="17">
        <v>6.6945489844380396E-2</v>
      </c>
      <c r="AM415" s="17">
        <v>0.159322218320612</v>
      </c>
      <c r="AN415" s="17">
        <v>7.0531557101975298E-2</v>
      </c>
      <c r="AO415" s="17"/>
      <c r="AP415" s="17">
        <v>9.6812089130442203E-2</v>
      </c>
      <c r="AQ415" s="17">
        <v>4.4165172843433999E-2</v>
      </c>
      <c r="AR415" s="17">
        <v>4.4738242977103701E-2</v>
      </c>
      <c r="AS415" s="17"/>
      <c r="AT415" s="17">
        <v>6.5927804635978193E-2</v>
      </c>
      <c r="AU415" s="17">
        <v>9.3762241367152402E-2</v>
      </c>
      <c r="AV415" s="17">
        <v>5.2733445715895298E-2</v>
      </c>
      <c r="AW415" s="17">
        <v>9.8616719955543705E-2</v>
      </c>
      <c r="AX415" s="17">
        <v>2.8261462320217399E-2</v>
      </c>
      <c r="AY415" s="17"/>
      <c r="AZ415" s="17">
        <v>8.6378143619894904E-2</v>
      </c>
      <c r="BA415" s="17">
        <v>5.8733503776779397E-2</v>
      </c>
      <c r="BB415" s="17">
        <v>9.0237787732142999E-2</v>
      </c>
      <c r="BC415" s="17">
        <v>6.8754787636926606E-2</v>
      </c>
      <c r="BD415" s="17">
        <v>5.3523247237601199E-2</v>
      </c>
      <c r="BE415" s="17">
        <v>7.9164083746726094E-2</v>
      </c>
      <c r="BF415" s="17"/>
      <c r="BG415" s="17">
        <v>7.7725290444111694E-2</v>
      </c>
      <c r="BH415" s="17">
        <v>6.8394376090489997E-2</v>
      </c>
      <c r="BI415" s="17" t="s">
        <v>95</v>
      </c>
      <c r="BJ415" s="17">
        <v>7.7943180955063904E-2</v>
      </c>
      <c r="BK415" s="17">
        <v>8.60031129086333E-2</v>
      </c>
      <c r="BL415" s="17">
        <v>5.6758037481626999E-2</v>
      </c>
      <c r="BM415" s="17">
        <v>4.0640315285556401E-2</v>
      </c>
    </row>
    <row r="416" spans="2:65" x14ac:dyDescent="0.35">
      <c r="B416" t="s">
        <v>249</v>
      </c>
      <c r="C416" s="17">
        <v>3.7814482886374901E-2</v>
      </c>
      <c r="D416" s="17">
        <v>5.5493818128793101E-2</v>
      </c>
      <c r="E416" s="17">
        <v>2.06026893516074E-2</v>
      </c>
      <c r="F416" s="17"/>
      <c r="G416" s="17">
        <v>2.0655512813286599E-2</v>
      </c>
      <c r="H416" s="17">
        <v>2.9829783602796499E-2</v>
      </c>
      <c r="I416" s="17">
        <v>2.6397598667389801E-2</v>
      </c>
      <c r="J416" s="17">
        <v>6.9633987478038395E-2</v>
      </c>
      <c r="K416" s="17">
        <v>4.2057994351561802E-2</v>
      </c>
      <c r="L416" s="17">
        <v>3.6222053900121398E-2</v>
      </c>
      <c r="M416" s="17"/>
      <c r="N416" s="17">
        <v>2.2081410872863E-2</v>
      </c>
      <c r="O416" s="17">
        <v>3.7801461907910103E-2</v>
      </c>
      <c r="P416" s="17">
        <v>5.4787185617782001E-2</v>
      </c>
      <c r="Q416" s="17">
        <v>3.8749955260569999E-2</v>
      </c>
      <c r="R416" s="17"/>
      <c r="S416" s="17">
        <v>2.4983058861528601E-2</v>
      </c>
      <c r="T416" s="17">
        <v>3.2516620129220498E-2</v>
      </c>
      <c r="U416" s="17">
        <v>3.39014259603082E-2</v>
      </c>
      <c r="V416" s="17">
        <v>4.49438365481519E-2</v>
      </c>
      <c r="W416" s="17">
        <v>2.8097795102379999E-2</v>
      </c>
      <c r="X416" s="17">
        <v>3.17828146643594E-2</v>
      </c>
      <c r="Y416" s="17">
        <v>1.6577450984231801E-2</v>
      </c>
      <c r="Z416" s="17">
        <v>6.3955654307066401E-2</v>
      </c>
      <c r="AA416" s="17">
        <v>3.9505310711764503E-2</v>
      </c>
      <c r="AB416" s="17">
        <v>6.0824991554228498E-2</v>
      </c>
      <c r="AC416" s="17">
        <v>7.5930094308583093E-2</v>
      </c>
      <c r="AD416" s="17">
        <v>3.8257419293805703E-2</v>
      </c>
      <c r="AE416" s="17"/>
      <c r="AF416" s="17">
        <v>7.6921662697078605E-2</v>
      </c>
      <c r="AG416" s="17">
        <v>1.08881719234606E-2</v>
      </c>
      <c r="AH416" s="17">
        <v>3.9613136051596498E-2</v>
      </c>
      <c r="AI416" s="17"/>
      <c r="AJ416" s="17">
        <v>5.68376617555124E-2</v>
      </c>
      <c r="AK416" s="17">
        <v>1.44163822110624E-2</v>
      </c>
      <c r="AL416" s="17">
        <v>1.31560962713256E-2</v>
      </c>
      <c r="AM416" s="17">
        <v>0.232089409111638</v>
      </c>
      <c r="AN416" s="17">
        <v>5.4191409804484302E-2</v>
      </c>
      <c r="AO416" s="17"/>
      <c r="AP416" s="17">
        <v>4.9253609713971101E-2</v>
      </c>
      <c r="AQ416" s="17">
        <v>1.35725140902786E-2</v>
      </c>
      <c r="AR416" s="17">
        <v>1.2187716479016101E-2</v>
      </c>
      <c r="AS416" s="17"/>
      <c r="AT416" s="17">
        <v>5.3345432420892E-2</v>
      </c>
      <c r="AU416" s="17">
        <v>4.36717986840146E-2</v>
      </c>
      <c r="AV416" s="17">
        <v>2.0214991950630701E-2</v>
      </c>
      <c r="AW416" s="17">
        <v>1.88327625277157E-2</v>
      </c>
      <c r="AX416" s="17">
        <v>3.2129832173668903E-2</v>
      </c>
      <c r="AY416" s="17"/>
      <c r="AZ416" s="17">
        <v>2.0698582802812501E-2</v>
      </c>
      <c r="BA416" s="17">
        <v>3.6605983834587102E-2</v>
      </c>
      <c r="BB416" s="17">
        <v>3.8041849009253503E-2</v>
      </c>
      <c r="BC416" s="17">
        <v>5.2487728583863101E-2</v>
      </c>
      <c r="BD416" s="17">
        <v>4.8800894757166299E-2</v>
      </c>
      <c r="BE416" s="17">
        <v>4.27265207590415E-2</v>
      </c>
      <c r="BF416" s="17"/>
      <c r="BG416" s="17">
        <v>3.38278367420769E-2</v>
      </c>
      <c r="BH416" s="17">
        <v>3.6914586252841303E-2</v>
      </c>
      <c r="BI416" s="17" t="s">
        <v>95</v>
      </c>
      <c r="BJ416" s="17">
        <v>5.4071875738391999E-2</v>
      </c>
      <c r="BK416" s="17">
        <v>5.5998138987118903E-2</v>
      </c>
      <c r="BL416" s="17">
        <v>3.6942991404139799E-2</v>
      </c>
      <c r="BM416" s="17">
        <v>1.29932594394394E-2</v>
      </c>
    </row>
    <row r="417" spans="2:65" x14ac:dyDescent="0.35">
      <c r="B417" t="s">
        <v>143</v>
      </c>
      <c r="C417" s="17">
        <v>1.76472197215892E-2</v>
      </c>
      <c r="D417" s="17">
        <v>1.62768476450975E-2</v>
      </c>
      <c r="E417" s="17">
        <v>1.90830050354612E-2</v>
      </c>
      <c r="F417" s="17"/>
      <c r="G417" s="17">
        <v>1.9590139943551101E-2</v>
      </c>
      <c r="H417" s="17">
        <v>1.62055415538312E-2</v>
      </c>
      <c r="I417" s="17">
        <v>1.9385567955119198E-2</v>
      </c>
      <c r="J417" s="17">
        <v>1.35891942664732E-2</v>
      </c>
      <c r="K417" s="17">
        <v>1.01585019298817E-2</v>
      </c>
      <c r="L417" s="17">
        <v>2.4428065905559002E-2</v>
      </c>
      <c r="M417" s="17"/>
      <c r="N417" s="17">
        <v>9.6701679841780293E-3</v>
      </c>
      <c r="O417" s="17">
        <v>1.61815343149939E-2</v>
      </c>
      <c r="P417" s="17">
        <v>2.3884698121706901E-2</v>
      </c>
      <c r="Q417" s="17">
        <v>2.2984237115076502E-2</v>
      </c>
      <c r="R417" s="17"/>
      <c r="S417" s="17">
        <v>6.74418373065791E-3</v>
      </c>
      <c r="T417" s="17">
        <v>2.3587072298396301E-2</v>
      </c>
      <c r="U417" s="17">
        <v>5.5210732973169502E-3</v>
      </c>
      <c r="V417" s="17">
        <v>1.6615584673694402E-2</v>
      </c>
      <c r="W417" s="17">
        <v>2.7072746485765201E-2</v>
      </c>
      <c r="X417" s="17">
        <v>2.92962352151179E-2</v>
      </c>
      <c r="Y417" s="17">
        <v>2.7240590445260299E-2</v>
      </c>
      <c r="Z417" s="17">
        <v>2.0193973513026101E-2</v>
      </c>
      <c r="AA417" s="17">
        <v>1.32362747386585E-2</v>
      </c>
      <c r="AB417" s="17">
        <v>1.7883598041291401E-2</v>
      </c>
      <c r="AC417" s="17">
        <v>2.3958309936807101E-2</v>
      </c>
      <c r="AD417" s="17">
        <v>0</v>
      </c>
      <c r="AE417" s="17"/>
      <c r="AF417" s="17">
        <v>1.83350524215686E-2</v>
      </c>
      <c r="AG417" s="17">
        <v>1.1780321816636101E-2</v>
      </c>
      <c r="AH417" s="17">
        <v>2.74708850223877E-2</v>
      </c>
      <c r="AI417" s="17"/>
      <c r="AJ417" s="17">
        <v>1.2415570529873099E-2</v>
      </c>
      <c r="AK417" s="17">
        <v>7.1404879461180997E-3</v>
      </c>
      <c r="AL417" s="17">
        <v>6.4400737440677798E-3</v>
      </c>
      <c r="AM417" s="17">
        <v>8.9753463360901398E-2</v>
      </c>
      <c r="AN417" s="17">
        <v>3.8944918992339803E-2</v>
      </c>
      <c r="AO417" s="17"/>
      <c r="AP417" s="17">
        <v>4.3005428856370299E-3</v>
      </c>
      <c r="AQ417" s="17">
        <v>7.9508156364553606E-3</v>
      </c>
      <c r="AR417" s="17">
        <v>1.16010151723418E-2</v>
      </c>
      <c r="AS417" s="17"/>
      <c r="AT417" s="17">
        <v>1.62694751150371E-2</v>
      </c>
      <c r="AU417" s="17">
        <v>2.3551784590634301E-2</v>
      </c>
      <c r="AV417" s="17">
        <v>1.7417649734763702E-2</v>
      </c>
      <c r="AW417" s="17">
        <v>5.3927873462824303E-3</v>
      </c>
      <c r="AX417" s="17">
        <v>0</v>
      </c>
      <c r="AY417" s="17"/>
      <c r="AZ417" s="17">
        <v>1.2599221906807101E-2</v>
      </c>
      <c r="BA417" s="17">
        <v>2.48864885373274E-2</v>
      </c>
      <c r="BB417" s="17">
        <v>2.0915299014240999E-2</v>
      </c>
      <c r="BC417" s="17">
        <v>1.8506679042118501E-2</v>
      </c>
      <c r="BD417" s="17">
        <v>1.1478272188508901E-2</v>
      </c>
      <c r="BE417" s="17">
        <v>0</v>
      </c>
      <c r="BF417" s="17"/>
      <c r="BG417" s="17">
        <v>1.7819472253219001E-2</v>
      </c>
      <c r="BH417" s="17">
        <v>1.41472188367216E-2</v>
      </c>
      <c r="BI417" s="17" t="s">
        <v>95</v>
      </c>
      <c r="BJ417" s="17">
        <v>1.7267042133439998E-2</v>
      </c>
      <c r="BK417" s="17">
        <v>3.1095074925274802E-2</v>
      </c>
      <c r="BL417" s="17">
        <v>1.71006905668021E-2</v>
      </c>
      <c r="BM417" s="17">
        <v>1.7405570775128599E-2</v>
      </c>
    </row>
    <row r="418" spans="2:65" x14ac:dyDescent="0.35">
      <c r="B418" t="s">
        <v>250</v>
      </c>
      <c r="C418" s="17">
        <v>0.70549283646137595</v>
      </c>
      <c r="D418" s="17">
        <v>0.66827246099052995</v>
      </c>
      <c r="E418" s="17">
        <v>0.74066734151138303</v>
      </c>
      <c r="F418" s="17"/>
      <c r="G418" s="17">
        <v>0.69628676780688004</v>
      </c>
      <c r="H418" s="17">
        <v>0.72982002760062703</v>
      </c>
      <c r="I418" s="17">
        <v>0.72757359711092895</v>
      </c>
      <c r="J418" s="17">
        <v>0.66119547370251397</v>
      </c>
      <c r="K418" s="17">
        <v>0.68762111544276505</v>
      </c>
      <c r="L418" s="17">
        <v>0.72379056715770496</v>
      </c>
      <c r="M418" s="17"/>
      <c r="N418" s="17">
        <v>0.72651850272657104</v>
      </c>
      <c r="O418" s="17">
        <v>0.68767393172848401</v>
      </c>
      <c r="P418" s="17">
        <v>0.67448428531093996</v>
      </c>
      <c r="Q418" s="17">
        <v>0.72643016135118899</v>
      </c>
      <c r="R418" s="17"/>
      <c r="S418" s="17">
        <v>0.73338794842279198</v>
      </c>
      <c r="T418" s="17">
        <v>0.72305457540223605</v>
      </c>
      <c r="U418" s="17">
        <v>0.70775079619560399</v>
      </c>
      <c r="V418" s="17">
        <v>0.65176613403199002</v>
      </c>
      <c r="W418" s="17">
        <v>0.69238987434302302</v>
      </c>
      <c r="X418" s="17">
        <v>0.74481895375739005</v>
      </c>
      <c r="Y418" s="17">
        <v>0.75789354418619603</v>
      </c>
      <c r="Z418" s="17">
        <v>0.71146792548618698</v>
      </c>
      <c r="AA418" s="17">
        <v>0.67665055198370605</v>
      </c>
      <c r="AB418" s="17">
        <v>0.668170015271632</v>
      </c>
      <c r="AC418" s="17">
        <v>0.67587369183493695</v>
      </c>
      <c r="AD418" s="17">
        <v>0.68275567839286599</v>
      </c>
      <c r="AE418" s="17"/>
      <c r="AF418" s="17">
        <v>0.62810141335741199</v>
      </c>
      <c r="AG418" s="17">
        <v>0.77699390900134702</v>
      </c>
      <c r="AH418" s="17">
        <v>0.67139615615138704</v>
      </c>
      <c r="AI418" s="17"/>
      <c r="AJ418" s="17">
        <v>0.65712590757730605</v>
      </c>
      <c r="AK418" s="17">
        <v>0.78558559035500397</v>
      </c>
      <c r="AL418" s="17">
        <v>0.77178859996849203</v>
      </c>
      <c r="AM418" s="17">
        <v>0.42338900087596698</v>
      </c>
      <c r="AN418" s="17">
        <v>0.65156274395047697</v>
      </c>
      <c r="AO418" s="17"/>
      <c r="AP418" s="17">
        <v>0.67763648717707603</v>
      </c>
      <c r="AQ418" s="17">
        <v>0.78210306553495201</v>
      </c>
      <c r="AR418" s="17">
        <v>0.78305508312237104</v>
      </c>
      <c r="AS418" s="17"/>
      <c r="AT418" s="17">
        <v>0.66392541843757802</v>
      </c>
      <c r="AU418" s="17">
        <v>0.67873203411166005</v>
      </c>
      <c r="AV418" s="17">
        <v>0.75862409667486697</v>
      </c>
      <c r="AW418" s="17">
        <v>0.73860190779949098</v>
      </c>
      <c r="AX418" s="17">
        <v>0.80521912193800405</v>
      </c>
      <c r="AY418" s="17"/>
      <c r="AZ418" s="17">
        <v>0.71823551499883598</v>
      </c>
      <c r="BA418" s="17">
        <v>0.69738538096730096</v>
      </c>
      <c r="BB418" s="17">
        <v>0.673252941379753</v>
      </c>
      <c r="BC418" s="17">
        <v>0.70206202845884302</v>
      </c>
      <c r="BD418" s="17">
        <v>0.71854266971330905</v>
      </c>
      <c r="BE418" s="17">
        <v>0.76093107311834196</v>
      </c>
      <c r="BF418" s="17"/>
      <c r="BG418" s="17">
        <v>0.69183185506323996</v>
      </c>
      <c r="BH418" s="17">
        <v>0.72582250516552305</v>
      </c>
      <c r="BI418" s="17" t="s">
        <v>95</v>
      </c>
      <c r="BJ418" s="17">
        <v>0.64659116990533605</v>
      </c>
      <c r="BK418" s="17">
        <v>0.6297532370194</v>
      </c>
      <c r="BL418" s="17">
        <v>0.74636042282178905</v>
      </c>
      <c r="BM418" s="17">
        <v>0.79873869851621604</v>
      </c>
    </row>
    <row r="419" spans="2:65" x14ac:dyDescent="0.35">
      <c r="B419" t="s">
        <v>251</v>
      </c>
      <c r="C419" s="17">
        <v>0.10900448308501801</v>
      </c>
      <c r="D419" s="17">
        <v>0.144303784697142</v>
      </c>
      <c r="E419" s="17">
        <v>7.4804191874965995E-2</v>
      </c>
      <c r="F419" s="17"/>
      <c r="G419" s="17">
        <v>0.10505494354698799</v>
      </c>
      <c r="H419" s="17">
        <v>0.111434681597463</v>
      </c>
      <c r="I419" s="17">
        <v>0.10395931017481699</v>
      </c>
      <c r="J419" s="17">
        <v>0.137714900892387</v>
      </c>
      <c r="K419" s="17">
        <v>0.100614903314398</v>
      </c>
      <c r="L419" s="17">
        <v>9.5821194329019296E-2</v>
      </c>
      <c r="M419" s="17"/>
      <c r="N419" s="17">
        <v>9.4146676144750502E-2</v>
      </c>
      <c r="O419" s="17">
        <v>0.123747214039429</v>
      </c>
      <c r="P419" s="17">
        <v>0.131791736230084</v>
      </c>
      <c r="Q419" s="17">
        <v>8.8320929920730595E-2</v>
      </c>
      <c r="R419" s="17"/>
      <c r="S419" s="17">
        <v>9.3015184569980897E-2</v>
      </c>
      <c r="T419" s="17">
        <v>8.1467248046981106E-2</v>
      </c>
      <c r="U419" s="17">
        <v>8.6885814309993398E-2</v>
      </c>
      <c r="V419" s="17">
        <v>0.115486291477873</v>
      </c>
      <c r="W419" s="17">
        <v>0.12761257645134</v>
      </c>
      <c r="X419" s="17">
        <v>9.9269589604133193E-2</v>
      </c>
      <c r="Y419" s="17">
        <v>7.5835803112376796E-2</v>
      </c>
      <c r="Z419" s="17">
        <v>0.12506933259483399</v>
      </c>
      <c r="AA419" s="17">
        <v>0.118502471393636</v>
      </c>
      <c r="AB419" s="17">
        <v>0.16625028434149899</v>
      </c>
      <c r="AC419" s="17">
        <v>0.105409518523085</v>
      </c>
      <c r="AD419" s="17">
        <v>0.187643675422241</v>
      </c>
      <c r="AE419" s="17"/>
      <c r="AF419" s="17">
        <v>0.16577490294038799</v>
      </c>
      <c r="AG419" s="17">
        <v>6.1398746936456902E-2</v>
      </c>
      <c r="AH419" s="17">
        <v>0.124135809246518</v>
      </c>
      <c r="AI419" s="17"/>
      <c r="AJ419" s="17">
        <v>0.15320560985669399</v>
      </c>
      <c r="AK419" s="17">
        <v>4.5160727976474802E-2</v>
      </c>
      <c r="AL419" s="17">
        <v>8.0101586115705906E-2</v>
      </c>
      <c r="AM419" s="17">
        <v>0.39141162743225</v>
      </c>
      <c r="AN419" s="17">
        <v>0.12472296690645999</v>
      </c>
      <c r="AO419" s="17"/>
      <c r="AP419" s="17">
        <v>0.14606569884441301</v>
      </c>
      <c r="AQ419" s="17">
        <v>5.7737686933712597E-2</v>
      </c>
      <c r="AR419" s="17">
        <v>5.69259594561198E-2</v>
      </c>
      <c r="AS419" s="17"/>
      <c r="AT419" s="17">
        <v>0.11927323705687</v>
      </c>
      <c r="AU419" s="17">
        <v>0.13743404005116699</v>
      </c>
      <c r="AV419" s="17">
        <v>7.2948437666526006E-2</v>
      </c>
      <c r="AW419" s="17">
        <v>0.117449482483259</v>
      </c>
      <c r="AX419" s="17">
        <v>6.0391294493886402E-2</v>
      </c>
      <c r="AY419" s="17"/>
      <c r="AZ419" s="17">
        <v>0.10707672642270701</v>
      </c>
      <c r="BA419" s="17">
        <v>9.53394876113665E-2</v>
      </c>
      <c r="BB419" s="17">
        <v>0.128279636741396</v>
      </c>
      <c r="BC419" s="17">
        <v>0.12124251622079001</v>
      </c>
      <c r="BD419" s="17">
        <v>0.102324141994768</v>
      </c>
      <c r="BE419" s="17">
        <v>0.121890604505768</v>
      </c>
      <c r="BF419" s="17"/>
      <c r="BG419" s="17">
        <v>0.111553127186189</v>
      </c>
      <c r="BH419" s="17">
        <v>0.10530896234333099</v>
      </c>
      <c r="BI419" s="17" t="s">
        <v>95</v>
      </c>
      <c r="BJ419" s="17">
        <v>0.13201505669345601</v>
      </c>
      <c r="BK419" s="17">
        <v>0.142001251895752</v>
      </c>
      <c r="BL419" s="17">
        <v>9.3701028885766799E-2</v>
      </c>
      <c r="BM419" s="17">
        <v>5.3633574724995803E-2</v>
      </c>
    </row>
    <row r="420" spans="2:65" x14ac:dyDescent="0.35">
      <c r="B420" t="s">
        <v>168</v>
      </c>
      <c r="C420" s="17">
        <v>0.59648835337635897</v>
      </c>
      <c r="D420" s="17">
        <v>0.52396867629338795</v>
      </c>
      <c r="E420" s="17">
        <v>0.66586314963641702</v>
      </c>
      <c r="F420" s="17"/>
      <c r="G420" s="17">
        <v>0.59123182425989096</v>
      </c>
      <c r="H420" s="17">
        <v>0.61838534600316397</v>
      </c>
      <c r="I420" s="17">
        <v>0.62361428693611098</v>
      </c>
      <c r="J420" s="17">
        <v>0.52348057281012605</v>
      </c>
      <c r="K420" s="17">
        <v>0.58700621212836701</v>
      </c>
      <c r="L420" s="17">
        <v>0.62796937282868603</v>
      </c>
      <c r="M420" s="17"/>
      <c r="N420" s="17">
        <v>0.63237182658182101</v>
      </c>
      <c r="O420" s="17">
        <v>0.563926717689055</v>
      </c>
      <c r="P420" s="17">
        <v>0.54269254908085596</v>
      </c>
      <c r="Q420" s="17">
        <v>0.63810923143045795</v>
      </c>
      <c r="R420" s="17"/>
      <c r="S420" s="17">
        <v>0.64037276385281106</v>
      </c>
      <c r="T420" s="17">
        <v>0.64158732735525503</v>
      </c>
      <c r="U420" s="17">
        <v>0.62086498188561101</v>
      </c>
      <c r="V420" s="17">
        <v>0.53627984255411698</v>
      </c>
      <c r="W420" s="17">
        <v>0.56477729789168196</v>
      </c>
      <c r="X420" s="17">
        <v>0.64554936415325703</v>
      </c>
      <c r="Y420" s="17">
        <v>0.682057741073819</v>
      </c>
      <c r="Z420" s="17">
        <v>0.58639859289135299</v>
      </c>
      <c r="AA420" s="17">
        <v>0.55814808059007004</v>
      </c>
      <c r="AB420" s="17">
        <v>0.50191973093013298</v>
      </c>
      <c r="AC420" s="17">
        <v>0.57046417331185195</v>
      </c>
      <c r="AD420" s="17">
        <v>0.49511200297062502</v>
      </c>
      <c r="AE420" s="17"/>
      <c r="AF420" s="17">
        <v>0.46232651041702399</v>
      </c>
      <c r="AG420" s="17">
        <v>0.71559516206489004</v>
      </c>
      <c r="AH420" s="17">
        <v>0.54726034690486902</v>
      </c>
      <c r="AI420" s="17"/>
      <c r="AJ420" s="17">
        <v>0.50392029772061198</v>
      </c>
      <c r="AK420" s="17">
        <v>0.740424862378529</v>
      </c>
      <c r="AL420" s="17">
        <v>0.69168701385278597</v>
      </c>
      <c r="AM420" s="17">
        <v>3.1977373443716803E-2</v>
      </c>
      <c r="AN420" s="17">
        <v>0.52683977704401697</v>
      </c>
      <c r="AO420" s="17"/>
      <c r="AP420" s="17">
        <v>0.53157078833266302</v>
      </c>
      <c r="AQ420" s="17">
        <v>0.72436537860123895</v>
      </c>
      <c r="AR420" s="17">
        <v>0.72612912366625104</v>
      </c>
      <c r="AS420" s="17"/>
      <c r="AT420" s="17">
        <v>0.54465218138070803</v>
      </c>
      <c r="AU420" s="17">
        <v>0.54129799406049295</v>
      </c>
      <c r="AV420" s="17">
        <v>0.68567565900834104</v>
      </c>
      <c r="AW420" s="17">
        <v>0.62115242531623205</v>
      </c>
      <c r="AX420" s="17">
        <v>0.74482782744411802</v>
      </c>
      <c r="AY420" s="17"/>
      <c r="AZ420" s="17">
        <v>0.61115878857612804</v>
      </c>
      <c r="BA420" s="17">
        <v>0.60204589335593495</v>
      </c>
      <c r="BB420" s="17">
        <v>0.54497330463835603</v>
      </c>
      <c r="BC420" s="17">
        <v>0.58081951223805295</v>
      </c>
      <c r="BD420" s="17">
        <v>0.61621852771854202</v>
      </c>
      <c r="BE420" s="17">
        <v>0.63904046861257402</v>
      </c>
      <c r="BF420" s="17"/>
      <c r="BG420" s="17">
        <v>0.58027872787705104</v>
      </c>
      <c r="BH420" s="17">
        <v>0.62051354282219195</v>
      </c>
      <c r="BI420" s="17" t="s">
        <v>95</v>
      </c>
      <c r="BJ420" s="17">
        <v>0.51457611321188002</v>
      </c>
      <c r="BK420" s="17">
        <v>0.48775198512364798</v>
      </c>
      <c r="BL420" s="17">
        <v>0.65265939393602201</v>
      </c>
      <c r="BM420" s="17">
        <v>0.74510512379121996</v>
      </c>
    </row>
    <row r="421" spans="2:65" x14ac:dyDescent="0.35">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row>
    <row r="422" spans="2:65" x14ac:dyDescent="0.35">
      <c r="B422" s="6" t="s">
        <v>256</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row>
    <row r="423" spans="2:65" x14ac:dyDescent="0.35">
      <c r="B423" s="26" t="s">
        <v>253</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row>
    <row r="424" spans="2:65" x14ac:dyDescent="0.35">
      <c r="B424" t="s">
        <v>245</v>
      </c>
      <c r="C424" s="17">
        <v>0.12391195870001299</v>
      </c>
      <c r="D424" s="17">
        <v>0.127923017140085</v>
      </c>
      <c r="E424" s="17">
        <v>0.118499856532085</v>
      </c>
      <c r="F424" s="17"/>
      <c r="G424" s="17">
        <v>0.16732266482011199</v>
      </c>
      <c r="H424" s="17">
        <v>0.12713179013355999</v>
      </c>
      <c r="I424" s="17">
        <v>0.12867780253129801</v>
      </c>
      <c r="J424" s="17">
        <v>0.109964086868271</v>
      </c>
      <c r="K424" s="17">
        <v>8.79337784583515E-2</v>
      </c>
      <c r="L424" s="17">
        <v>0.122550591605621</v>
      </c>
      <c r="M424" s="17"/>
      <c r="N424" s="17">
        <v>0.13347892101946701</v>
      </c>
      <c r="O424" s="17">
        <v>0.134912519819475</v>
      </c>
      <c r="P424" s="17">
        <v>9.9112014557597897E-2</v>
      </c>
      <c r="Q424" s="17">
        <v>0.124909095251843</v>
      </c>
      <c r="R424" s="17"/>
      <c r="S424" s="17">
        <v>0.13538245342452901</v>
      </c>
      <c r="T424" s="17">
        <v>0.14040748620422</v>
      </c>
      <c r="U424" s="17">
        <v>0.155478933242027</v>
      </c>
      <c r="V424" s="17">
        <v>0.14416663284984199</v>
      </c>
      <c r="W424" s="17">
        <v>0.110745020875087</v>
      </c>
      <c r="X424" s="17">
        <v>0.126806240865564</v>
      </c>
      <c r="Y424" s="17">
        <v>0.130287699190971</v>
      </c>
      <c r="Z424" s="17">
        <v>0.118828297043378</v>
      </c>
      <c r="AA424" s="17">
        <v>9.2644041435700195E-2</v>
      </c>
      <c r="AB424" s="17">
        <v>8.1869986816377596E-2</v>
      </c>
      <c r="AC424" s="17">
        <v>0.151496061203096</v>
      </c>
      <c r="AD424" s="17">
        <v>7.30324361090256E-2</v>
      </c>
      <c r="AE424" s="17"/>
      <c r="AF424" s="17">
        <v>0.102409266069785</v>
      </c>
      <c r="AG424" s="17">
        <v>0.13742664195356299</v>
      </c>
      <c r="AH424" s="17">
        <v>0.102792804213248</v>
      </c>
      <c r="AI424" s="17"/>
      <c r="AJ424" s="17">
        <v>0.106907338961039</v>
      </c>
      <c r="AK424" s="17">
        <v>0.13928683424681701</v>
      </c>
      <c r="AL424" s="17">
        <v>0.137646019762595</v>
      </c>
      <c r="AM424" s="17">
        <v>8.2760452974137796E-2</v>
      </c>
      <c r="AN424" s="17">
        <v>0.107645586331066</v>
      </c>
      <c r="AO424" s="17"/>
      <c r="AP424" s="17">
        <v>0.108687231040852</v>
      </c>
      <c r="AQ424" s="17">
        <v>0.12640210690561199</v>
      </c>
      <c r="AR424" s="17">
        <v>0.147208068993047</v>
      </c>
      <c r="AS424" s="17"/>
      <c r="AT424" s="17">
        <v>8.4921246578747098E-2</v>
      </c>
      <c r="AU424" s="17">
        <v>0.10792337524875199</v>
      </c>
      <c r="AV424" s="17">
        <v>0.16641305189037101</v>
      </c>
      <c r="AW424" s="17">
        <v>0.14400115244913</v>
      </c>
      <c r="AX424" s="17">
        <v>0.26520980093287999</v>
      </c>
      <c r="AY424" s="17"/>
      <c r="AZ424" s="17">
        <v>0.15673727553466901</v>
      </c>
      <c r="BA424" s="17">
        <v>0.11111522896477199</v>
      </c>
      <c r="BB424" s="17">
        <v>9.8931395093190294E-2</v>
      </c>
      <c r="BC424" s="17">
        <v>0.111816997976332</v>
      </c>
      <c r="BD424" s="17">
        <v>0.12699082373340001</v>
      </c>
      <c r="BE424" s="17">
        <v>0.151894844584856</v>
      </c>
      <c r="BF424" s="17"/>
      <c r="BG424" s="17">
        <v>0.110967256479464</v>
      </c>
      <c r="BH424" s="17">
        <v>0.12918228070830801</v>
      </c>
      <c r="BI424" s="17" t="s">
        <v>95</v>
      </c>
      <c r="BJ424" s="17">
        <v>0.103830496301066</v>
      </c>
      <c r="BK424" s="17">
        <v>0.118509793174095</v>
      </c>
      <c r="BL424" s="17">
        <v>0.1505018507027</v>
      </c>
      <c r="BM424" s="17">
        <v>0.13007005159888699</v>
      </c>
    </row>
    <row r="425" spans="2:65" x14ac:dyDescent="0.35">
      <c r="B425" t="s">
        <v>246</v>
      </c>
      <c r="C425" s="17">
        <v>0.42134600699491098</v>
      </c>
      <c r="D425" s="17">
        <v>0.39803264636547903</v>
      </c>
      <c r="E425" s="17">
        <v>0.44555902466595299</v>
      </c>
      <c r="F425" s="17"/>
      <c r="G425" s="17">
        <v>0.49211498186647801</v>
      </c>
      <c r="H425" s="17">
        <v>0.49514148523942397</v>
      </c>
      <c r="I425" s="17">
        <v>0.43204337592181402</v>
      </c>
      <c r="J425" s="17">
        <v>0.38608016467259199</v>
      </c>
      <c r="K425" s="17">
        <v>0.40211809576755903</v>
      </c>
      <c r="L425" s="17">
        <v>0.34609981919354499</v>
      </c>
      <c r="M425" s="17"/>
      <c r="N425" s="17">
        <v>0.466455876364051</v>
      </c>
      <c r="O425" s="17">
        <v>0.424306293510958</v>
      </c>
      <c r="P425" s="17">
        <v>0.42041472405992703</v>
      </c>
      <c r="Q425" s="17">
        <v>0.36526009372690699</v>
      </c>
      <c r="R425" s="17"/>
      <c r="S425" s="17">
        <v>0.43254694095551</v>
      </c>
      <c r="T425" s="17">
        <v>0.46266722447019198</v>
      </c>
      <c r="U425" s="17">
        <v>0.34179296392272002</v>
      </c>
      <c r="V425" s="17">
        <v>0.36995022767663399</v>
      </c>
      <c r="W425" s="17">
        <v>0.48543463920653102</v>
      </c>
      <c r="X425" s="17">
        <v>0.34042071084196701</v>
      </c>
      <c r="Y425" s="17">
        <v>0.475639231576791</v>
      </c>
      <c r="Z425" s="17">
        <v>0.35169758536161499</v>
      </c>
      <c r="AA425" s="17">
        <v>0.448430706257607</v>
      </c>
      <c r="AB425" s="17">
        <v>0.414384071937483</v>
      </c>
      <c r="AC425" s="17">
        <v>0.40936045942284599</v>
      </c>
      <c r="AD425" s="17">
        <v>0.540298757764205</v>
      </c>
      <c r="AE425" s="17"/>
      <c r="AF425" s="17">
        <v>0.37705635295895401</v>
      </c>
      <c r="AG425" s="17">
        <v>0.44679556251561903</v>
      </c>
      <c r="AH425" s="17">
        <v>0.37688905575517601</v>
      </c>
      <c r="AI425" s="17"/>
      <c r="AJ425" s="17">
        <v>0.38311922397916098</v>
      </c>
      <c r="AK425" s="17">
        <v>0.46607535103453501</v>
      </c>
      <c r="AL425" s="17">
        <v>0.47168774598042501</v>
      </c>
      <c r="AM425" s="17">
        <v>0.184612870603693</v>
      </c>
      <c r="AN425" s="17">
        <v>0.40583322693289597</v>
      </c>
      <c r="AO425" s="17"/>
      <c r="AP425" s="17">
        <v>0.38132150060557302</v>
      </c>
      <c r="AQ425" s="17">
        <v>0.47861793168662098</v>
      </c>
      <c r="AR425" s="17">
        <v>0.489291146633409</v>
      </c>
      <c r="AS425" s="17"/>
      <c r="AT425" s="17">
        <v>0.35045520492389698</v>
      </c>
      <c r="AU425" s="17">
        <v>0.42001068025327998</v>
      </c>
      <c r="AV425" s="17">
        <v>0.46974441334526101</v>
      </c>
      <c r="AW425" s="17">
        <v>0.57104262531370797</v>
      </c>
      <c r="AX425" s="17">
        <v>0.33214173302366001</v>
      </c>
      <c r="AY425" s="17"/>
      <c r="AZ425" s="17">
        <v>0.46486557315156501</v>
      </c>
      <c r="BA425" s="17">
        <v>0.406589519101825</v>
      </c>
      <c r="BB425" s="17">
        <v>0.42741536388423101</v>
      </c>
      <c r="BC425" s="17">
        <v>0.39212384150497898</v>
      </c>
      <c r="BD425" s="17">
        <v>0.394441293750529</v>
      </c>
      <c r="BE425" s="17">
        <v>0.46839924938303301</v>
      </c>
      <c r="BF425" s="17"/>
      <c r="BG425" s="17">
        <v>0.405589215204752</v>
      </c>
      <c r="BH425" s="17">
        <v>0.39660868813177003</v>
      </c>
      <c r="BI425" s="17" t="s">
        <v>95</v>
      </c>
      <c r="BJ425" s="17">
        <v>0.39240823905920402</v>
      </c>
      <c r="BK425" s="17">
        <v>0.403200714943105</v>
      </c>
      <c r="BL425" s="17">
        <v>0.49104323900779701</v>
      </c>
      <c r="BM425" s="17">
        <v>0.42578405918777301</v>
      </c>
    </row>
    <row r="426" spans="2:65" x14ac:dyDescent="0.35">
      <c r="B426" t="s">
        <v>247</v>
      </c>
      <c r="C426" s="17">
        <v>0.24632397162195599</v>
      </c>
      <c r="D426" s="17">
        <v>0.26038710006533</v>
      </c>
      <c r="E426" s="17">
        <v>0.23370096401559201</v>
      </c>
      <c r="F426" s="17"/>
      <c r="G426" s="17">
        <v>0.17231758020347501</v>
      </c>
      <c r="H426" s="17">
        <v>0.21692153225507199</v>
      </c>
      <c r="I426" s="17">
        <v>0.23289797860397701</v>
      </c>
      <c r="J426" s="17">
        <v>0.263281348916237</v>
      </c>
      <c r="K426" s="17">
        <v>0.29472647697684701</v>
      </c>
      <c r="L426" s="17">
        <v>0.28614652056844397</v>
      </c>
      <c r="M426" s="17"/>
      <c r="N426" s="17">
        <v>0.22807053875375399</v>
      </c>
      <c r="O426" s="17">
        <v>0.21964982645654299</v>
      </c>
      <c r="P426" s="17">
        <v>0.25240069079625899</v>
      </c>
      <c r="Q426" s="17">
        <v>0.29157755574580901</v>
      </c>
      <c r="R426" s="17"/>
      <c r="S426" s="17">
        <v>0.21936981616875201</v>
      </c>
      <c r="T426" s="17">
        <v>0.21818340926652999</v>
      </c>
      <c r="U426" s="17">
        <v>0.303652861781955</v>
      </c>
      <c r="V426" s="17">
        <v>0.26066456513728697</v>
      </c>
      <c r="W426" s="17">
        <v>0.21704961548646401</v>
      </c>
      <c r="X426" s="17">
        <v>0.25841697137811698</v>
      </c>
      <c r="Y426" s="17">
        <v>0.186666988510027</v>
      </c>
      <c r="Z426" s="17">
        <v>0.26577722056485698</v>
      </c>
      <c r="AA426" s="17">
        <v>0.23673767599047099</v>
      </c>
      <c r="AB426" s="17">
        <v>0.33352363243206501</v>
      </c>
      <c r="AC426" s="17">
        <v>0.24795189357467901</v>
      </c>
      <c r="AD426" s="17">
        <v>0.229105919728091</v>
      </c>
      <c r="AE426" s="17"/>
      <c r="AF426" s="17">
        <v>0.24302603150255001</v>
      </c>
      <c r="AG426" s="17">
        <v>0.26084341433063601</v>
      </c>
      <c r="AH426" s="17">
        <v>0.29480766398942498</v>
      </c>
      <c r="AI426" s="17"/>
      <c r="AJ426" s="17">
        <v>0.25403472027118101</v>
      </c>
      <c r="AK426" s="17">
        <v>0.23009272212265899</v>
      </c>
      <c r="AL426" s="17">
        <v>0.23657166159653401</v>
      </c>
      <c r="AM426" s="17">
        <v>0.28927696967557798</v>
      </c>
      <c r="AN426" s="17">
        <v>0.28806031603686899</v>
      </c>
      <c r="AO426" s="17"/>
      <c r="AP426" s="17">
        <v>0.26051313064286302</v>
      </c>
      <c r="AQ426" s="17">
        <v>0.22249724093151199</v>
      </c>
      <c r="AR426" s="17">
        <v>0.20707856677070399</v>
      </c>
      <c r="AS426" s="17"/>
      <c r="AT426" s="17">
        <v>0.31070881683435098</v>
      </c>
      <c r="AU426" s="17">
        <v>0.22264928270783499</v>
      </c>
      <c r="AV426" s="17">
        <v>0.22029914533564099</v>
      </c>
      <c r="AW426" s="17">
        <v>0.13336119227698001</v>
      </c>
      <c r="AX426" s="17">
        <v>0.230027790433215</v>
      </c>
      <c r="AY426" s="17"/>
      <c r="AZ426" s="17">
        <v>0.221588248095343</v>
      </c>
      <c r="BA426" s="17">
        <v>0.24061607254904999</v>
      </c>
      <c r="BB426" s="17">
        <v>0.22947036182538699</v>
      </c>
      <c r="BC426" s="17">
        <v>0.29124609097470699</v>
      </c>
      <c r="BD426" s="17">
        <v>0.275676413530067</v>
      </c>
      <c r="BE426" s="17">
        <v>0.199435221625715</v>
      </c>
      <c r="BF426" s="17"/>
      <c r="BG426" s="17">
        <v>0.267866512580342</v>
      </c>
      <c r="BH426" s="17">
        <v>0.262159737418934</v>
      </c>
      <c r="BI426" s="17" t="s">
        <v>95</v>
      </c>
      <c r="BJ426" s="17">
        <v>0.261056487348926</v>
      </c>
      <c r="BK426" s="17">
        <v>0.276969815583548</v>
      </c>
      <c r="BL426" s="17">
        <v>0.19448078088274601</v>
      </c>
      <c r="BM426" s="17">
        <v>0.16482248144352599</v>
      </c>
    </row>
    <row r="427" spans="2:65" x14ac:dyDescent="0.35">
      <c r="B427" t="s">
        <v>248</v>
      </c>
      <c r="C427" s="17">
        <v>0.119526096810701</v>
      </c>
      <c r="D427" s="17">
        <v>0.124937962546511</v>
      </c>
      <c r="E427" s="17">
        <v>0.11376486867730801</v>
      </c>
      <c r="F427" s="17"/>
      <c r="G427" s="17">
        <v>8.4525834056992294E-2</v>
      </c>
      <c r="H427" s="17">
        <v>0.104052044061688</v>
      </c>
      <c r="I427" s="17">
        <v>0.115860337559907</v>
      </c>
      <c r="J427" s="17">
        <v>0.110950165117553</v>
      </c>
      <c r="K427" s="17">
        <v>0.13094576366886401</v>
      </c>
      <c r="L427" s="17">
        <v>0.158874231442172</v>
      </c>
      <c r="M427" s="17"/>
      <c r="N427" s="17">
        <v>0.106299706140737</v>
      </c>
      <c r="O427" s="17">
        <v>0.14009266528539199</v>
      </c>
      <c r="P427" s="17">
        <v>0.13783828838636</v>
      </c>
      <c r="Q427" s="17">
        <v>9.4970938988376399E-2</v>
      </c>
      <c r="R427" s="17"/>
      <c r="S427" s="17">
        <v>0.121429077099253</v>
      </c>
      <c r="T427" s="17">
        <v>0.105535827216537</v>
      </c>
      <c r="U427" s="17">
        <v>0.11263234575027301</v>
      </c>
      <c r="V427" s="17">
        <v>0.14817730183258301</v>
      </c>
      <c r="W427" s="17">
        <v>0.10119716183216</v>
      </c>
      <c r="X427" s="17">
        <v>0.13722137487717401</v>
      </c>
      <c r="Y427" s="17">
        <v>0.115251506505004</v>
      </c>
      <c r="Z427" s="17">
        <v>0.122429573714658</v>
      </c>
      <c r="AA427" s="17">
        <v>0.128423791582916</v>
      </c>
      <c r="AB427" s="17">
        <v>0.101809424659226</v>
      </c>
      <c r="AC427" s="17">
        <v>0.13915342940577999</v>
      </c>
      <c r="AD427" s="17">
        <v>9.0693607000399495E-2</v>
      </c>
      <c r="AE427" s="17"/>
      <c r="AF427" s="17">
        <v>0.153657674161951</v>
      </c>
      <c r="AG427" s="17">
        <v>9.1494232110591905E-2</v>
      </c>
      <c r="AH427" s="17">
        <v>0.129799444290397</v>
      </c>
      <c r="AI427" s="17"/>
      <c r="AJ427" s="17">
        <v>0.15243683714495901</v>
      </c>
      <c r="AK427" s="17">
        <v>0.104325568058176</v>
      </c>
      <c r="AL427" s="17">
        <v>8.9241467784155301E-2</v>
      </c>
      <c r="AM427" s="17">
        <v>0.22063558156077201</v>
      </c>
      <c r="AN427" s="17">
        <v>9.7918794477566407E-2</v>
      </c>
      <c r="AO427" s="17"/>
      <c r="AP427" s="17">
        <v>0.14276851121420001</v>
      </c>
      <c r="AQ427" s="17">
        <v>0.105353824004281</v>
      </c>
      <c r="AR427" s="17">
        <v>8.3435584924499498E-2</v>
      </c>
      <c r="AS427" s="17"/>
      <c r="AT427" s="17">
        <v>0.13447119260193199</v>
      </c>
      <c r="AU427" s="17">
        <v>0.14731328992471199</v>
      </c>
      <c r="AV427" s="17">
        <v>8.4829602576899393E-2</v>
      </c>
      <c r="AW427" s="17">
        <v>9.9702271625495303E-2</v>
      </c>
      <c r="AX427" s="17">
        <v>0</v>
      </c>
      <c r="AY427" s="17"/>
      <c r="AZ427" s="17">
        <v>0.101177390813579</v>
      </c>
      <c r="BA427" s="17">
        <v>0.13330941413221001</v>
      </c>
      <c r="BB427" s="17">
        <v>0.115258046855769</v>
      </c>
      <c r="BC427" s="17">
        <v>0.123847968476706</v>
      </c>
      <c r="BD427" s="17">
        <v>0.122235242054952</v>
      </c>
      <c r="BE427" s="17">
        <v>0.109040289937703</v>
      </c>
      <c r="BF427" s="17"/>
      <c r="BG427" s="17">
        <v>0.14170420647328599</v>
      </c>
      <c r="BH427" s="17">
        <v>0.124463948468563</v>
      </c>
      <c r="BI427" s="17" t="s">
        <v>95</v>
      </c>
      <c r="BJ427" s="17">
        <v>9.6950424804472704E-2</v>
      </c>
      <c r="BK427" s="17">
        <v>9.7287777526387995E-2</v>
      </c>
      <c r="BL427" s="17">
        <v>9.8431629385145603E-2</v>
      </c>
      <c r="BM427" s="17">
        <v>8.6876094173371193E-2</v>
      </c>
    </row>
    <row r="428" spans="2:65" x14ac:dyDescent="0.35">
      <c r="B428" t="s">
        <v>249</v>
      </c>
      <c r="C428" s="17">
        <v>5.6576511566262699E-2</v>
      </c>
      <c r="D428" s="17">
        <v>6.3659023020047695E-2</v>
      </c>
      <c r="E428" s="17">
        <v>4.8860206273447698E-2</v>
      </c>
      <c r="F428" s="17"/>
      <c r="G428" s="17">
        <v>5.2543858259449398E-2</v>
      </c>
      <c r="H428" s="17">
        <v>3.4069436939263398E-2</v>
      </c>
      <c r="I428" s="17">
        <v>5.7018654868783603E-2</v>
      </c>
      <c r="J428" s="17">
        <v>9.5676037456433993E-2</v>
      </c>
      <c r="K428" s="17">
        <v>4.9700293819444602E-2</v>
      </c>
      <c r="L428" s="17">
        <v>4.9417894674473398E-2</v>
      </c>
      <c r="M428" s="17"/>
      <c r="N428" s="17">
        <v>4.7054906019931002E-2</v>
      </c>
      <c r="O428" s="17">
        <v>5.0501524623505697E-2</v>
      </c>
      <c r="P428" s="17">
        <v>6.5819846980101501E-2</v>
      </c>
      <c r="Q428" s="17">
        <v>6.4846350862424601E-2</v>
      </c>
      <c r="R428" s="17"/>
      <c r="S428" s="17">
        <v>6.4878117241868594E-2</v>
      </c>
      <c r="T428" s="17">
        <v>4.3651117578947997E-2</v>
      </c>
      <c r="U428" s="17">
        <v>4.06016133701151E-2</v>
      </c>
      <c r="V428" s="17">
        <v>5.4798170772879198E-2</v>
      </c>
      <c r="W428" s="17">
        <v>5.3451011792744599E-2</v>
      </c>
      <c r="X428" s="17">
        <v>7.1135028848326898E-2</v>
      </c>
      <c r="Y428" s="17">
        <v>4.1987758478374798E-2</v>
      </c>
      <c r="Z428" s="17">
        <v>0.111599350419712</v>
      </c>
      <c r="AA428" s="17">
        <v>6.3384666010233098E-2</v>
      </c>
      <c r="AB428" s="17">
        <v>5.5013227603761601E-2</v>
      </c>
      <c r="AC428" s="17">
        <v>4.2032517503426903E-2</v>
      </c>
      <c r="AD428" s="17">
        <v>5.2808885760444103E-2</v>
      </c>
      <c r="AE428" s="17"/>
      <c r="AF428" s="17">
        <v>8.5640248101091596E-2</v>
      </c>
      <c r="AG428" s="17">
        <v>3.57126331104878E-2</v>
      </c>
      <c r="AH428" s="17">
        <v>6.4703316765751806E-2</v>
      </c>
      <c r="AI428" s="17"/>
      <c r="AJ428" s="17">
        <v>7.4075718747904404E-2</v>
      </c>
      <c r="AK428" s="17">
        <v>3.5617926774162E-2</v>
      </c>
      <c r="AL428" s="17">
        <v>2.6483456360249801E-2</v>
      </c>
      <c r="AM428" s="17">
        <v>0.18931332226053099</v>
      </c>
      <c r="AN428" s="17">
        <v>4.9986026159897501E-2</v>
      </c>
      <c r="AO428" s="17"/>
      <c r="AP428" s="17">
        <v>8.51554174661385E-2</v>
      </c>
      <c r="AQ428" s="17">
        <v>4.0791707418627698E-2</v>
      </c>
      <c r="AR428" s="17">
        <v>3.2401694764786299E-2</v>
      </c>
      <c r="AS428" s="17"/>
      <c r="AT428" s="17">
        <v>8.2111220949613498E-2</v>
      </c>
      <c r="AU428" s="17">
        <v>5.32518708284722E-2</v>
      </c>
      <c r="AV428" s="17">
        <v>4.3198175145319699E-2</v>
      </c>
      <c r="AW428" s="17">
        <v>4.02464818666812E-2</v>
      </c>
      <c r="AX428" s="17">
        <v>0.106055810969407</v>
      </c>
      <c r="AY428" s="17"/>
      <c r="AZ428" s="17">
        <v>4.2973964526764503E-2</v>
      </c>
      <c r="BA428" s="17">
        <v>6.18012451546237E-2</v>
      </c>
      <c r="BB428" s="17">
        <v>7.9637247482715001E-2</v>
      </c>
      <c r="BC428" s="17">
        <v>4.9956799500696397E-2</v>
      </c>
      <c r="BD428" s="17">
        <v>4.9313537900894003E-2</v>
      </c>
      <c r="BE428" s="17">
        <v>7.1230394468693295E-2</v>
      </c>
      <c r="BF428" s="17"/>
      <c r="BG428" s="17">
        <v>4.7964546269590499E-2</v>
      </c>
      <c r="BH428" s="17">
        <v>5.1521285150945298E-2</v>
      </c>
      <c r="BI428" s="17" t="s">
        <v>95</v>
      </c>
      <c r="BJ428" s="17">
        <v>8.9583567878294995E-2</v>
      </c>
      <c r="BK428" s="17">
        <v>6.3440633920465395E-2</v>
      </c>
      <c r="BL428" s="17">
        <v>5.1061147340563003E-2</v>
      </c>
      <c r="BM428" s="17">
        <v>0.12079034896858799</v>
      </c>
    </row>
    <row r="429" spans="2:65" x14ac:dyDescent="0.35">
      <c r="B429" t="s">
        <v>143</v>
      </c>
      <c r="C429" s="17">
        <v>3.2315454306156698E-2</v>
      </c>
      <c r="D429" s="17">
        <v>2.5060250862547501E-2</v>
      </c>
      <c r="E429" s="17">
        <v>3.9615079835613701E-2</v>
      </c>
      <c r="F429" s="17"/>
      <c r="G429" s="17">
        <v>3.11750807934939E-2</v>
      </c>
      <c r="H429" s="17">
        <v>2.2683711370991601E-2</v>
      </c>
      <c r="I429" s="17">
        <v>3.3501850514220097E-2</v>
      </c>
      <c r="J429" s="17">
        <v>3.40481969689128E-2</v>
      </c>
      <c r="K429" s="17">
        <v>3.4575591308934797E-2</v>
      </c>
      <c r="L429" s="17">
        <v>3.6910942515744699E-2</v>
      </c>
      <c r="M429" s="17"/>
      <c r="N429" s="17">
        <v>1.8640051702060699E-2</v>
      </c>
      <c r="O429" s="17">
        <v>3.0537170304126102E-2</v>
      </c>
      <c r="P429" s="17">
        <v>2.4414435219754699E-2</v>
      </c>
      <c r="Q429" s="17">
        <v>5.8435965424640697E-2</v>
      </c>
      <c r="R429" s="17"/>
      <c r="S429" s="17">
        <v>2.6393595110086598E-2</v>
      </c>
      <c r="T429" s="17">
        <v>2.95549352635734E-2</v>
      </c>
      <c r="U429" s="17">
        <v>4.5841281932910601E-2</v>
      </c>
      <c r="V429" s="17">
        <v>2.2243101730774699E-2</v>
      </c>
      <c r="W429" s="17">
        <v>3.2122550807012901E-2</v>
      </c>
      <c r="X429" s="17">
        <v>6.5999673188851707E-2</v>
      </c>
      <c r="Y429" s="17">
        <v>5.01668157388327E-2</v>
      </c>
      <c r="Z429" s="17">
        <v>2.966797289578E-2</v>
      </c>
      <c r="AA429" s="17">
        <v>3.03791187230718E-2</v>
      </c>
      <c r="AB429" s="17">
        <v>1.33996565510856E-2</v>
      </c>
      <c r="AC429" s="17">
        <v>1.0005638890172299E-2</v>
      </c>
      <c r="AD429" s="17">
        <v>1.40603936378351E-2</v>
      </c>
      <c r="AE429" s="17"/>
      <c r="AF429" s="17">
        <v>3.8210427205669001E-2</v>
      </c>
      <c r="AG429" s="17">
        <v>2.77275159791022E-2</v>
      </c>
      <c r="AH429" s="17">
        <v>3.1007714986002102E-2</v>
      </c>
      <c r="AI429" s="17"/>
      <c r="AJ429" s="17">
        <v>2.9426160895755501E-2</v>
      </c>
      <c r="AK429" s="17">
        <v>2.4601597763650899E-2</v>
      </c>
      <c r="AL429" s="17">
        <v>3.83696485160408E-2</v>
      </c>
      <c r="AM429" s="17">
        <v>3.3400802925287403E-2</v>
      </c>
      <c r="AN429" s="17">
        <v>5.0556050061705403E-2</v>
      </c>
      <c r="AO429" s="17"/>
      <c r="AP429" s="17">
        <v>2.1554209030373798E-2</v>
      </c>
      <c r="AQ429" s="17">
        <v>2.6337189053346699E-2</v>
      </c>
      <c r="AR429" s="17">
        <v>4.0584937913555198E-2</v>
      </c>
      <c r="AS429" s="17"/>
      <c r="AT429" s="17">
        <v>3.7332318111459498E-2</v>
      </c>
      <c r="AU429" s="17">
        <v>4.88515010369487E-2</v>
      </c>
      <c r="AV429" s="17">
        <v>1.55156117065091E-2</v>
      </c>
      <c r="AW429" s="17">
        <v>1.1646276468005499E-2</v>
      </c>
      <c r="AX429" s="17">
        <v>6.6564864640837496E-2</v>
      </c>
      <c r="AY429" s="17"/>
      <c r="AZ429" s="17">
        <v>1.2657547878079999E-2</v>
      </c>
      <c r="BA429" s="17">
        <v>4.6568520097519099E-2</v>
      </c>
      <c r="BB429" s="17">
        <v>4.9287584858707503E-2</v>
      </c>
      <c r="BC429" s="17">
        <v>3.1008301566579799E-2</v>
      </c>
      <c r="BD429" s="17">
        <v>3.1342689030158397E-2</v>
      </c>
      <c r="BE429" s="17">
        <v>0</v>
      </c>
      <c r="BF429" s="17"/>
      <c r="BG429" s="17">
        <v>2.5908262992565899E-2</v>
      </c>
      <c r="BH429" s="17">
        <v>3.6064060121480002E-2</v>
      </c>
      <c r="BI429" s="17" t="s">
        <v>95</v>
      </c>
      <c r="BJ429" s="17">
        <v>5.6170784608036602E-2</v>
      </c>
      <c r="BK429" s="17">
        <v>4.0591264852398397E-2</v>
      </c>
      <c r="BL429" s="17">
        <v>1.44813526810485E-2</v>
      </c>
      <c r="BM429" s="17">
        <v>7.1656964627854605E-2</v>
      </c>
    </row>
    <row r="430" spans="2:65" x14ac:dyDescent="0.35">
      <c r="B430" t="s">
        <v>250</v>
      </c>
      <c r="C430" s="17">
        <v>0.54525796569492402</v>
      </c>
      <c r="D430" s="17">
        <v>0.525955663505564</v>
      </c>
      <c r="E430" s="17">
        <v>0.56405888119803804</v>
      </c>
      <c r="F430" s="17"/>
      <c r="G430" s="17">
        <v>0.659437646686589</v>
      </c>
      <c r="H430" s="17">
        <v>0.62227327537298405</v>
      </c>
      <c r="I430" s="17">
        <v>0.56072117845311198</v>
      </c>
      <c r="J430" s="17">
        <v>0.49604425154086301</v>
      </c>
      <c r="K430" s="17">
        <v>0.49005187422591101</v>
      </c>
      <c r="L430" s="17">
        <v>0.46865041079916597</v>
      </c>
      <c r="M430" s="17"/>
      <c r="N430" s="17">
        <v>0.59993479738351796</v>
      </c>
      <c r="O430" s="17">
        <v>0.55921881333043399</v>
      </c>
      <c r="P430" s="17">
        <v>0.51952673861752496</v>
      </c>
      <c r="Q430" s="17">
        <v>0.49016918897875</v>
      </c>
      <c r="R430" s="17"/>
      <c r="S430" s="17">
        <v>0.56792939438003898</v>
      </c>
      <c r="T430" s="17">
        <v>0.60307471067441198</v>
      </c>
      <c r="U430" s="17">
        <v>0.49727189716474701</v>
      </c>
      <c r="V430" s="17">
        <v>0.51411686052647598</v>
      </c>
      <c r="W430" s="17">
        <v>0.59617966008161805</v>
      </c>
      <c r="X430" s="17">
        <v>0.46722695170753098</v>
      </c>
      <c r="Y430" s="17">
        <v>0.60592693076776205</v>
      </c>
      <c r="Z430" s="17">
        <v>0.47052588240499299</v>
      </c>
      <c r="AA430" s="17">
        <v>0.54107474769330799</v>
      </c>
      <c r="AB430" s="17">
        <v>0.49625405875386103</v>
      </c>
      <c r="AC430" s="17">
        <v>0.56085652062594205</v>
      </c>
      <c r="AD430" s="17">
        <v>0.61333119387322999</v>
      </c>
      <c r="AE430" s="17"/>
      <c r="AF430" s="17">
        <v>0.47946561902873902</v>
      </c>
      <c r="AG430" s="17">
        <v>0.58422220446918205</v>
      </c>
      <c r="AH430" s="17">
        <v>0.479681859968424</v>
      </c>
      <c r="AI430" s="17"/>
      <c r="AJ430" s="17">
        <v>0.49002656294019997</v>
      </c>
      <c r="AK430" s="17">
        <v>0.60536218528135199</v>
      </c>
      <c r="AL430" s="17">
        <v>0.60933376574302001</v>
      </c>
      <c r="AM430" s="17">
        <v>0.267373323577831</v>
      </c>
      <c r="AN430" s="17">
        <v>0.51347881326396205</v>
      </c>
      <c r="AO430" s="17"/>
      <c r="AP430" s="17">
        <v>0.490008731646425</v>
      </c>
      <c r="AQ430" s="17">
        <v>0.60502003859223297</v>
      </c>
      <c r="AR430" s="17">
        <v>0.63649921562645495</v>
      </c>
      <c r="AS430" s="17"/>
      <c r="AT430" s="17">
        <v>0.43537645150264398</v>
      </c>
      <c r="AU430" s="17">
        <v>0.52793405550203198</v>
      </c>
      <c r="AV430" s="17">
        <v>0.63615746523563099</v>
      </c>
      <c r="AW430" s="17">
        <v>0.71504377776283801</v>
      </c>
      <c r="AX430" s="17">
        <v>0.59735153395654095</v>
      </c>
      <c r="AY430" s="17"/>
      <c r="AZ430" s="17">
        <v>0.62160284868623406</v>
      </c>
      <c r="BA430" s="17">
        <v>0.51770474806659705</v>
      </c>
      <c r="BB430" s="17">
        <v>0.526346758977421</v>
      </c>
      <c r="BC430" s="17">
        <v>0.50394083948131096</v>
      </c>
      <c r="BD430" s="17">
        <v>0.52143211748392904</v>
      </c>
      <c r="BE430" s="17">
        <v>0.62029409396788904</v>
      </c>
      <c r="BF430" s="17"/>
      <c r="BG430" s="17">
        <v>0.51655647168421603</v>
      </c>
      <c r="BH430" s="17">
        <v>0.52579096884007703</v>
      </c>
      <c r="BI430" s="17" t="s">
        <v>95</v>
      </c>
      <c r="BJ430" s="17">
        <v>0.49623873536026902</v>
      </c>
      <c r="BK430" s="17">
        <v>0.52171050811720099</v>
      </c>
      <c r="BL430" s="17">
        <v>0.64154508971049695</v>
      </c>
      <c r="BM430" s="17">
        <v>0.55585411078666003</v>
      </c>
    </row>
    <row r="431" spans="2:65" x14ac:dyDescent="0.35">
      <c r="B431" t="s">
        <v>251</v>
      </c>
      <c r="C431" s="17">
        <v>0.17610260837696301</v>
      </c>
      <c r="D431" s="17">
        <v>0.18859698556655799</v>
      </c>
      <c r="E431" s="17">
        <v>0.16262507495075601</v>
      </c>
      <c r="F431" s="17"/>
      <c r="G431" s="17">
        <v>0.137069692316442</v>
      </c>
      <c r="H431" s="17">
        <v>0.13812148100095201</v>
      </c>
      <c r="I431" s="17">
        <v>0.17287899242869001</v>
      </c>
      <c r="J431" s="17">
        <v>0.20662620257398701</v>
      </c>
      <c r="K431" s="17">
        <v>0.180646057488308</v>
      </c>
      <c r="L431" s="17">
        <v>0.20829212611664499</v>
      </c>
      <c r="M431" s="17"/>
      <c r="N431" s="17">
        <v>0.15335461216066801</v>
      </c>
      <c r="O431" s="17">
        <v>0.19059418990889701</v>
      </c>
      <c r="P431" s="17">
        <v>0.20365813536646099</v>
      </c>
      <c r="Q431" s="17">
        <v>0.15981728985080099</v>
      </c>
      <c r="R431" s="17"/>
      <c r="S431" s="17">
        <v>0.186307194341121</v>
      </c>
      <c r="T431" s="17">
        <v>0.149186944795485</v>
      </c>
      <c r="U431" s="17">
        <v>0.15323395912038801</v>
      </c>
      <c r="V431" s="17">
        <v>0.202975472605462</v>
      </c>
      <c r="W431" s="17">
        <v>0.15464817362490499</v>
      </c>
      <c r="X431" s="17">
        <v>0.20835640372550099</v>
      </c>
      <c r="Y431" s="17">
        <v>0.15723926498337801</v>
      </c>
      <c r="Z431" s="17">
        <v>0.23402892413436999</v>
      </c>
      <c r="AA431" s="17">
        <v>0.19180845759314899</v>
      </c>
      <c r="AB431" s="17">
        <v>0.156822652262988</v>
      </c>
      <c r="AC431" s="17">
        <v>0.181185946909207</v>
      </c>
      <c r="AD431" s="17">
        <v>0.14350249276084401</v>
      </c>
      <c r="AE431" s="17"/>
      <c r="AF431" s="17">
        <v>0.239297922263042</v>
      </c>
      <c r="AG431" s="17">
        <v>0.12720686522107999</v>
      </c>
      <c r="AH431" s="17">
        <v>0.194502761056149</v>
      </c>
      <c r="AI431" s="17"/>
      <c r="AJ431" s="17">
        <v>0.22651255589286301</v>
      </c>
      <c r="AK431" s="17">
        <v>0.13994349483233801</v>
      </c>
      <c r="AL431" s="17">
        <v>0.11572492414440499</v>
      </c>
      <c r="AM431" s="17">
        <v>0.409948903821304</v>
      </c>
      <c r="AN431" s="17">
        <v>0.14790482063746399</v>
      </c>
      <c r="AO431" s="17"/>
      <c r="AP431" s="17">
        <v>0.22792392868033801</v>
      </c>
      <c r="AQ431" s="17">
        <v>0.14614553142290801</v>
      </c>
      <c r="AR431" s="17">
        <v>0.115837279689286</v>
      </c>
      <c r="AS431" s="17"/>
      <c r="AT431" s="17">
        <v>0.216582413551546</v>
      </c>
      <c r="AU431" s="17">
        <v>0.20056516075318401</v>
      </c>
      <c r="AV431" s="17">
        <v>0.12802777772221899</v>
      </c>
      <c r="AW431" s="17">
        <v>0.139948753492177</v>
      </c>
      <c r="AX431" s="17">
        <v>0.106055810969407</v>
      </c>
      <c r="AY431" s="17"/>
      <c r="AZ431" s="17">
        <v>0.14415135534034301</v>
      </c>
      <c r="BA431" s="17">
        <v>0.19511065928683399</v>
      </c>
      <c r="BB431" s="17">
        <v>0.19489529433848399</v>
      </c>
      <c r="BC431" s="17">
        <v>0.17380476797740199</v>
      </c>
      <c r="BD431" s="17">
        <v>0.171548779955846</v>
      </c>
      <c r="BE431" s="17">
        <v>0.18027068440639599</v>
      </c>
      <c r="BF431" s="17"/>
      <c r="BG431" s="17">
        <v>0.18966875274287701</v>
      </c>
      <c r="BH431" s="17">
        <v>0.17598523361950899</v>
      </c>
      <c r="BI431" s="17" t="s">
        <v>95</v>
      </c>
      <c r="BJ431" s="17">
        <v>0.18653399268276799</v>
      </c>
      <c r="BK431" s="17">
        <v>0.16072841144685299</v>
      </c>
      <c r="BL431" s="17">
        <v>0.14949277672570899</v>
      </c>
      <c r="BM431" s="17">
        <v>0.20766644314195901</v>
      </c>
    </row>
    <row r="432" spans="2:65" x14ac:dyDescent="0.35">
      <c r="B432" t="s">
        <v>168</v>
      </c>
      <c r="C432" s="17">
        <v>0.36915535731796101</v>
      </c>
      <c r="D432" s="17">
        <v>0.33735867793900598</v>
      </c>
      <c r="E432" s="17">
        <v>0.40143380624728198</v>
      </c>
      <c r="F432" s="17"/>
      <c r="G432" s="17">
        <v>0.52236795437014805</v>
      </c>
      <c r="H432" s="17">
        <v>0.48415179437203198</v>
      </c>
      <c r="I432" s="17">
        <v>0.387842186024422</v>
      </c>
      <c r="J432" s="17">
        <v>0.28941804896687501</v>
      </c>
      <c r="K432" s="17">
        <v>0.30940581673760298</v>
      </c>
      <c r="L432" s="17">
        <v>0.26035828468252098</v>
      </c>
      <c r="M432" s="17"/>
      <c r="N432" s="17">
        <v>0.44658018522284998</v>
      </c>
      <c r="O432" s="17">
        <v>0.36862462342153601</v>
      </c>
      <c r="P432" s="17">
        <v>0.31586860325106297</v>
      </c>
      <c r="Q432" s="17">
        <v>0.33035189912794899</v>
      </c>
      <c r="R432" s="17"/>
      <c r="S432" s="17">
        <v>0.381622200038918</v>
      </c>
      <c r="T432" s="17">
        <v>0.45388776587892699</v>
      </c>
      <c r="U432" s="17">
        <v>0.344037938044358</v>
      </c>
      <c r="V432" s="17">
        <v>0.31114138792101398</v>
      </c>
      <c r="W432" s="17">
        <v>0.44153148645671297</v>
      </c>
      <c r="X432" s="17">
        <v>0.25887054798203002</v>
      </c>
      <c r="Y432" s="17">
        <v>0.44868766578438402</v>
      </c>
      <c r="Z432" s="17">
        <v>0.236496958270623</v>
      </c>
      <c r="AA432" s="17">
        <v>0.34926629010015797</v>
      </c>
      <c r="AB432" s="17">
        <v>0.339431406490873</v>
      </c>
      <c r="AC432" s="17">
        <v>0.37967057371673602</v>
      </c>
      <c r="AD432" s="17">
        <v>0.469828701112387</v>
      </c>
      <c r="AE432" s="17"/>
      <c r="AF432" s="17">
        <v>0.24016769676569599</v>
      </c>
      <c r="AG432" s="17">
        <v>0.457015339248102</v>
      </c>
      <c r="AH432" s="17">
        <v>0.285179098912275</v>
      </c>
      <c r="AI432" s="17"/>
      <c r="AJ432" s="17">
        <v>0.26351400704733702</v>
      </c>
      <c r="AK432" s="17">
        <v>0.46541869044901302</v>
      </c>
      <c r="AL432" s="17">
        <v>0.49360884159861501</v>
      </c>
      <c r="AM432" s="17">
        <v>-0.142575580243473</v>
      </c>
      <c r="AN432" s="17">
        <v>0.36557399262649798</v>
      </c>
      <c r="AO432" s="17"/>
      <c r="AP432" s="17">
        <v>0.26208480296608699</v>
      </c>
      <c r="AQ432" s="17">
        <v>0.45887450716932399</v>
      </c>
      <c r="AR432" s="17">
        <v>0.52066193593716903</v>
      </c>
      <c r="AS432" s="17"/>
      <c r="AT432" s="17">
        <v>0.218794037951098</v>
      </c>
      <c r="AU432" s="17">
        <v>0.327368894748848</v>
      </c>
      <c r="AV432" s="17">
        <v>0.50812968751341203</v>
      </c>
      <c r="AW432" s="17">
        <v>0.57509502427066095</v>
      </c>
      <c r="AX432" s="17">
        <v>0.49129572298713398</v>
      </c>
      <c r="AY432" s="17"/>
      <c r="AZ432" s="17">
        <v>0.47745149334589099</v>
      </c>
      <c r="BA432" s="17">
        <v>0.32259408877976398</v>
      </c>
      <c r="BB432" s="17">
        <v>0.33145146463893799</v>
      </c>
      <c r="BC432" s="17">
        <v>0.330136071503908</v>
      </c>
      <c r="BD432" s="17">
        <v>0.34988333752808398</v>
      </c>
      <c r="BE432" s="17">
        <v>0.440023409561493</v>
      </c>
      <c r="BF432" s="17"/>
      <c r="BG432" s="17">
        <v>0.326887718941339</v>
      </c>
      <c r="BH432" s="17">
        <v>0.34980573522056901</v>
      </c>
      <c r="BI432" s="17" t="s">
        <v>95</v>
      </c>
      <c r="BJ432" s="17">
        <v>0.30970474267750198</v>
      </c>
      <c r="BK432" s="17">
        <v>0.36098209667034697</v>
      </c>
      <c r="BL432" s="17">
        <v>0.49205231298478802</v>
      </c>
      <c r="BM432" s="17">
        <v>0.34818766764470099</v>
      </c>
    </row>
    <row r="433" spans="2:65" x14ac:dyDescent="0.35">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row>
    <row r="434" spans="2:65" x14ac:dyDescent="0.35">
      <c r="B434" s="6" t="s">
        <v>257</v>
      </c>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row>
    <row r="435" spans="2:65" x14ac:dyDescent="0.35">
      <c r="B435" s="26" t="s">
        <v>253</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row>
    <row r="436" spans="2:65" x14ac:dyDescent="0.35">
      <c r="B436" t="s">
        <v>245</v>
      </c>
      <c r="C436" s="17">
        <v>2.0746913864929099E-2</v>
      </c>
      <c r="D436" s="17">
        <v>2.5292277142079499E-2</v>
      </c>
      <c r="E436" s="17">
        <v>1.6376216470160999E-2</v>
      </c>
      <c r="F436" s="17"/>
      <c r="G436" s="17">
        <v>3.7638657304565303E-2</v>
      </c>
      <c r="H436" s="17">
        <v>4.3116638235950397E-2</v>
      </c>
      <c r="I436" s="17">
        <v>2.9680742349780499E-2</v>
      </c>
      <c r="J436" s="17">
        <v>1.05446929980091E-2</v>
      </c>
      <c r="K436" s="17">
        <v>0</v>
      </c>
      <c r="L436" s="17">
        <v>6.3165696585440597E-3</v>
      </c>
      <c r="M436" s="17"/>
      <c r="N436" s="17">
        <v>2.60329576824469E-2</v>
      </c>
      <c r="O436" s="17">
        <v>2.4334583197106002E-2</v>
      </c>
      <c r="P436" s="17">
        <v>1.0742715573581601E-2</v>
      </c>
      <c r="Q436" s="17">
        <v>2.0559269209829201E-2</v>
      </c>
      <c r="R436" s="17"/>
      <c r="S436" s="17">
        <v>3.5149541171217401E-2</v>
      </c>
      <c r="T436" s="17">
        <v>2.6203171681102699E-2</v>
      </c>
      <c r="U436" s="17">
        <v>1.59203276660628E-2</v>
      </c>
      <c r="V436" s="17">
        <v>8.8528212334587908E-3</v>
      </c>
      <c r="W436" s="17">
        <v>2.5643343921618499E-2</v>
      </c>
      <c r="X436" s="17">
        <v>2.07803864743238E-2</v>
      </c>
      <c r="Y436" s="17">
        <v>2.9027395704753801E-2</v>
      </c>
      <c r="Z436" s="17">
        <v>3.1002979864164198E-2</v>
      </c>
      <c r="AA436" s="17">
        <v>1.8520274022783102E-2</v>
      </c>
      <c r="AB436" s="17">
        <v>6.1561455151689102E-3</v>
      </c>
      <c r="AC436" s="17">
        <v>1.24968002927729E-2</v>
      </c>
      <c r="AD436" s="17">
        <v>0</v>
      </c>
      <c r="AE436" s="17"/>
      <c r="AF436" s="17">
        <v>2.1859389380931901E-2</v>
      </c>
      <c r="AG436" s="17">
        <v>2.3362847529493001E-2</v>
      </c>
      <c r="AH436" s="17">
        <v>1.4060787986451301E-2</v>
      </c>
      <c r="AI436" s="17"/>
      <c r="AJ436" s="17">
        <v>1.52763764326616E-2</v>
      </c>
      <c r="AK436" s="17">
        <v>3.225224347182E-2</v>
      </c>
      <c r="AL436" s="17">
        <v>2.9183741694906E-2</v>
      </c>
      <c r="AM436" s="17">
        <v>0</v>
      </c>
      <c r="AN436" s="17">
        <v>1.4850204448389E-2</v>
      </c>
      <c r="AO436" s="17"/>
      <c r="AP436" s="17">
        <v>2.1038094264733399E-2</v>
      </c>
      <c r="AQ436" s="17">
        <v>2.89048794870988E-2</v>
      </c>
      <c r="AR436" s="17">
        <v>3.30504824845992E-2</v>
      </c>
      <c r="AS436" s="17"/>
      <c r="AT436" s="17">
        <v>1.2754339211718599E-2</v>
      </c>
      <c r="AU436" s="17">
        <v>5.6400153580212498E-3</v>
      </c>
      <c r="AV436" s="17">
        <v>2.5112912652085401E-2</v>
      </c>
      <c r="AW436" s="17">
        <v>5.8477527730438697E-2</v>
      </c>
      <c r="AX436" s="17">
        <v>7.1791711577093603E-2</v>
      </c>
      <c r="AY436" s="17"/>
      <c r="AZ436" s="17">
        <v>4.6386574140162798E-2</v>
      </c>
      <c r="BA436" s="17">
        <v>8.4194998178467595E-3</v>
      </c>
      <c r="BB436" s="17">
        <v>1.85472692185128E-2</v>
      </c>
      <c r="BC436" s="17">
        <v>1.5191029763146E-2</v>
      </c>
      <c r="BD436" s="17">
        <v>1.27288659732655E-2</v>
      </c>
      <c r="BE436" s="17">
        <v>2.2401306341300001E-2</v>
      </c>
      <c r="BF436" s="17"/>
      <c r="BG436" s="17">
        <v>1.9127948476780999E-2</v>
      </c>
      <c r="BH436" s="17">
        <v>2.3476555074974498E-2</v>
      </c>
      <c r="BI436" s="17" t="s">
        <v>95</v>
      </c>
      <c r="BJ436" s="17">
        <v>1.6069536708182501E-2</v>
      </c>
      <c r="BK436" s="17">
        <v>3.1643835497073003E-2</v>
      </c>
      <c r="BL436" s="17">
        <v>2.2827359817113702E-2</v>
      </c>
      <c r="BM436" s="17">
        <v>0</v>
      </c>
    </row>
    <row r="437" spans="2:65" x14ac:dyDescent="0.35">
      <c r="B437" t="s">
        <v>246</v>
      </c>
      <c r="C437" s="17">
        <v>7.9136670000188605E-2</v>
      </c>
      <c r="D437" s="17">
        <v>0.10166641070574201</v>
      </c>
      <c r="E437" s="17">
        <v>5.6329877844948001E-2</v>
      </c>
      <c r="F437" s="17"/>
      <c r="G437" s="17">
        <v>0.12991519398922199</v>
      </c>
      <c r="H437" s="17">
        <v>0.147728068452467</v>
      </c>
      <c r="I437" s="17">
        <v>9.3807720562141497E-2</v>
      </c>
      <c r="J437" s="17">
        <v>5.6004772796965301E-2</v>
      </c>
      <c r="K437" s="17">
        <v>4.1612621330650398E-2</v>
      </c>
      <c r="L437" s="17">
        <v>2.1356855108285899E-2</v>
      </c>
      <c r="M437" s="17"/>
      <c r="N437" s="17">
        <v>8.0785768210629896E-2</v>
      </c>
      <c r="O437" s="17">
        <v>7.5025808924157195E-2</v>
      </c>
      <c r="P437" s="17">
        <v>0.103561020355297</v>
      </c>
      <c r="Q437" s="17">
        <v>5.4957638403634601E-2</v>
      </c>
      <c r="R437" s="17"/>
      <c r="S437" s="17">
        <v>0.10405422685275401</v>
      </c>
      <c r="T437" s="17">
        <v>7.2473257292847107E-2</v>
      </c>
      <c r="U437" s="17">
        <v>7.4035079112026198E-2</v>
      </c>
      <c r="V437" s="17">
        <v>7.52309842890065E-2</v>
      </c>
      <c r="W437" s="17">
        <v>7.4788808472567803E-2</v>
      </c>
      <c r="X437" s="17">
        <v>0.107622272843033</v>
      </c>
      <c r="Y437" s="17">
        <v>6.6249035610854407E-2</v>
      </c>
      <c r="Z437" s="17">
        <v>7.2082509845689605E-2</v>
      </c>
      <c r="AA437" s="17">
        <v>5.0638259275792297E-2</v>
      </c>
      <c r="AB437" s="17">
        <v>7.6540136319102794E-2</v>
      </c>
      <c r="AC437" s="17">
        <v>9.6285483180072004E-2</v>
      </c>
      <c r="AD437" s="17">
        <v>7.6566355232522698E-2</v>
      </c>
      <c r="AE437" s="17"/>
      <c r="AF437" s="17">
        <v>7.1346912770195794E-2</v>
      </c>
      <c r="AG437" s="17">
        <v>7.2785654240815095E-2</v>
      </c>
      <c r="AH437" s="17">
        <v>9.8130503799461199E-2</v>
      </c>
      <c r="AI437" s="17"/>
      <c r="AJ437" s="17">
        <v>5.96640810824558E-2</v>
      </c>
      <c r="AK437" s="17">
        <v>0.118052745437093</v>
      </c>
      <c r="AL437" s="17">
        <v>5.6874190359584499E-2</v>
      </c>
      <c r="AM437" s="17">
        <v>3.60156232763051E-2</v>
      </c>
      <c r="AN437" s="17">
        <v>7.06066868753773E-2</v>
      </c>
      <c r="AO437" s="17"/>
      <c r="AP437" s="17">
        <v>7.8819686315074994E-2</v>
      </c>
      <c r="AQ437" s="17">
        <v>0.10038860741380499</v>
      </c>
      <c r="AR437" s="17">
        <v>8.0892708684356301E-2</v>
      </c>
      <c r="AS437" s="17"/>
      <c r="AT437" s="17">
        <v>4.9566855717915102E-2</v>
      </c>
      <c r="AU437" s="17">
        <v>7.5109772803242394E-2</v>
      </c>
      <c r="AV437" s="17">
        <v>9.7841721159626902E-2</v>
      </c>
      <c r="AW437" s="17">
        <v>0.115287098717618</v>
      </c>
      <c r="AX437" s="17">
        <v>2.8606990020073001E-2</v>
      </c>
      <c r="AY437" s="17"/>
      <c r="AZ437" s="17">
        <v>0.116226600141891</v>
      </c>
      <c r="BA437" s="17">
        <v>7.2612834029654696E-2</v>
      </c>
      <c r="BB437" s="17">
        <v>9.4709207439129903E-2</v>
      </c>
      <c r="BC437" s="17">
        <v>4.90853630626902E-2</v>
      </c>
      <c r="BD437" s="17">
        <v>4.09737204155134E-2</v>
      </c>
      <c r="BE437" s="17">
        <v>0.11151465000497</v>
      </c>
      <c r="BF437" s="17"/>
      <c r="BG437" s="17">
        <v>4.0329117790358297E-2</v>
      </c>
      <c r="BH437" s="17">
        <v>8.9580193560798799E-2</v>
      </c>
      <c r="BI437" s="17" t="s">
        <v>95</v>
      </c>
      <c r="BJ437" s="17">
        <v>7.7953081399474794E-2</v>
      </c>
      <c r="BK437" s="17">
        <v>9.7457168376280698E-2</v>
      </c>
      <c r="BL437" s="17">
        <v>0.123019290770324</v>
      </c>
      <c r="BM437" s="17">
        <v>0.15985383459126301</v>
      </c>
    </row>
    <row r="438" spans="2:65" x14ac:dyDescent="0.35">
      <c r="B438" t="s">
        <v>247</v>
      </c>
      <c r="C438" s="17">
        <v>0.16127735060437001</v>
      </c>
      <c r="D438" s="17">
        <v>0.14420741704367901</v>
      </c>
      <c r="E438" s="17">
        <v>0.177847160024482</v>
      </c>
      <c r="F438" s="17"/>
      <c r="G438" s="17">
        <v>0.217818653407512</v>
      </c>
      <c r="H438" s="17">
        <v>0.15357714897227701</v>
      </c>
      <c r="I438" s="17">
        <v>0.17129036562341199</v>
      </c>
      <c r="J438" s="17">
        <v>0.16254117166490201</v>
      </c>
      <c r="K438" s="17">
        <v>0.14398036513632501</v>
      </c>
      <c r="L438" s="17">
        <v>0.13011760229904101</v>
      </c>
      <c r="M438" s="17"/>
      <c r="N438" s="17">
        <v>0.159295835944191</v>
      </c>
      <c r="O438" s="17">
        <v>0.14356820600988801</v>
      </c>
      <c r="P438" s="17">
        <v>0.15299315557462401</v>
      </c>
      <c r="Q438" s="17">
        <v>0.188936439784025</v>
      </c>
      <c r="R438" s="17"/>
      <c r="S438" s="17">
        <v>0.18572321598639599</v>
      </c>
      <c r="T438" s="17">
        <v>0.16559428255105499</v>
      </c>
      <c r="U438" s="17">
        <v>0.16366316739207301</v>
      </c>
      <c r="V438" s="17">
        <v>0.16760209958709599</v>
      </c>
      <c r="W438" s="17">
        <v>0.13992566722841501</v>
      </c>
      <c r="X438" s="17">
        <v>0.14636782155712799</v>
      </c>
      <c r="Y438" s="17">
        <v>0.134195262897014</v>
      </c>
      <c r="Z438" s="17">
        <v>0.20919974307009701</v>
      </c>
      <c r="AA438" s="17">
        <v>0.182322082924219</v>
      </c>
      <c r="AB438" s="17">
        <v>0.13602246383121699</v>
      </c>
      <c r="AC438" s="17">
        <v>0.161008595811789</v>
      </c>
      <c r="AD438" s="17">
        <v>0.111821584423101</v>
      </c>
      <c r="AE438" s="17"/>
      <c r="AF438" s="17">
        <v>0.1244980796371</v>
      </c>
      <c r="AG438" s="17">
        <v>0.16860859044847101</v>
      </c>
      <c r="AH438" s="17">
        <v>0.181649673966153</v>
      </c>
      <c r="AI438" s="17"/>
      <c r="AJ438" s="17">
        <v>0.13724865838831601</v>
      </c>
      <c r="AK438" s="17">
        <v>0.18698785635333801</v>
      </c>
      <c r="AL438" s="17">
        <v>0.194934660484921</v>
      </c>
      <c r="AM438" s="17">
        <v>0</v>
      </c>
      <c r="AN438" s="17">
        <v>0.179365409234893</v>
      </c>
      <c r="AO438" s="17"/>
      <c r="AP438" s="17">
        <v>0.109091995326616</v>
      </c>
      <c r="AQ438" s="17">
        <v>0.178449652940673</v>
      </c>
      <c r="AR438" s="17">
        <v>0.19449829816844799</v>
      </c>
      <c r="AS438" s="17"/>
      <c r="AT438" s="17">
        <v>0.153163357743694</v>
      </c>
      <c r="AU438" s="17">
        <v>0.16199905673665499</v>
      </c>
      <c r="AV438" s="17">
        <v>0.18332742453828099</v>
      </c>
      <c r="AW438" s="17">
        <v>0.13394260093722399</v>
      </c>
      <c r="AX438" s="17">
        <v>0.25080495786421397</v>
      </c>
      <c r="AY438" s="17"/>
      <c r="AZ438" s="17">
        <v>0.207023174293785</v>
      </c>
      <c r="BA438" s="17">
        <v>0.14642697154551401</v>
      </c>
      <c r="BB438" s="17">
        <v>0.137672773131714</v>
      </c>
      <c r="BC438" s="17">
        <v>0.172082568954604</v>
      </c>
      <c r="BD438" s="17">
        <v>0.13542589703358299</v>
      </c>
      <c r="BE438" s="17">
        <v>0.120804952690649</v>
      </c>
      <c r="BF438" s="17"/>
      <c r="BG438" s="17">
        <v>0.15344829067305801</v>
      </c>
      <c r="BH438" s="17">
        <v>0.148995525906711</v>
      </c>
      <c r="BI438" s="17" t="s">
        <v>95</v>
      </c>
      <c r="BJ438" s="17">
        <v>0.18731081532552199</v>
      </c>
      <c r="BK438" s="17">
        <v>0.149992319690707</v>
      </c>
      <c r="BL438" s="17">
        <v>0.175518225052997</v>
      </c>
      <c r="BM438" s="17">
        <v>0.188977118703094</v>
      </c>
    </row>
    <row r="439" spans="2:65" x14ac:dyDescent="0.35">
      <c r="B439" t="s">
        <v>248</v>
      </c>
      <c r="C439" s="17">
        <v>0.40926353899073897</v>
      </c>
      <c r="D439" s="17">
        <v>0.37879477237449699</v>
      </c>
      <c r="E439" s="17">
        <v>0.43919332088422502</v>
      </c>
      <c r="F439" s="17"/>
      <c r="G439" s="17">
        <v>0.38746888114394201</v>
      </c>
      <c r="H439" s="17">
        <v>0.39899019520454798</v>
      </c>
      <c r="I439" s="17">
        <v>0.40027235743080097</v>
      </c>
      <c r="J439" s="17">
        <v>0.41079412663638798</v>
      </c>
      <c r="K439" s="17">
        <v>0.446651082321465</v>
      </c>
      <c r="L439" s="17">
        <v>0.41354095046716399</v>
      </c>
      <c r="M439" s="17"/>
      <c r="N439" s="17">
        <v>0.435919655381177</v>
      </c>
      <c r="O439" s="17">
        <v>0.39610674279775898</v>
      </c>
      <c r="P439" s="17">
        <v>0.40261678984480898</v>
      </c>
      <c r="Q439" s="17">
        <v>0.40207490609921598</v>
      </c>
      <c r="R439" s="17"/>
      <c r="S439" s="17">
        <v>0.39857748370783702</v>
      </c>
      <c r="T439" s="17">
        <v>0.39395250094686701</v>
      </c>
      <c r="U439" s="17">
        <v>0.482799901092685</v>
      </c>
      <c r="V439" s="17">
        <v>0.359624409338415</v>
      </c>
      <c r="W439" s="17">
        <v>0.42812751793527198</v>
      </c>
      <c r="X439" s="17">
        <v>0.35902102782492001</v>
      </c>
      <c r="Y439" s="17">
        <v>0.42956072442985799</v>
      </c>
      <c r="Z439" s="17">
        <v>0.35667368197739502</v>
      </c>
      <c r="AA439" s="17">
        <v>0.41022064686602899</v>
      </c>
      <c r="AB439" s="17">
        <v>0.47649829691422402</v>
      </c>
      <c r="AC439" s="17">
        <v>0.40499531199143501</v>
      </c>
      <c r="AD439" s="17">
        <v>0.39600676338819502</v>
      </c>
      <c r="AE439" s="17"/>
      <c r="AF439" s="17">
        <v>0.36675120747812301</v>
      </c>
      <c r="AG439" s="17">
        <v>0.461942644223023</v>
      </c>
      <c r="AH439" s="17">
        <v>0.37079025080414701</v>
      </c>
      <c r="AI439" s="17"/>
      <c r="AJ439" s="17">
        <v>0.40459768848354599</v>
      </c>
      <c r="AK439" s="17">
        <v>0.42773515981225502</v>
      </c>
      <c r="AL439" s="17">
        <v>0.38584277176382997</v>
      </c>
      <c r="AM439" s="17">
        <v>0.48106760811583099</v>
      </c>
      <c r="AN439" s="17">
        <v>0.36505126615511502</v>
      </c>
      <c r="AO439" s="17"/>
      <c r="AP439" s="17">
        <v>0.41385940059596699</v>
      </c>
      <c r="AQ439" s="17">
        <v>0.44505639032820399</v>
      </c>
      <c r="AR439" s="17">
        <v>0.38717752840812503</v>
      </c>
      <c r="AS439" s="17"/>
      <c r="AT439" s="17">
        <v>0.384388930771556</v>
      </c>
      <c r="AU439" s="17">
        <v>0.41654742480691098</v>
      </c>
      <c r="AV439" s="17">
        <v>0.41147960419040402</v>
      </c>
      <c r="AW439" s="17">
        <v>0.40925846141063998</v>
      </c>
      <c r="AX439" s="17">
        <v>0.38695770680073899</v>
      </c>
      <c r="AY439" s="17"/>
      <c r="AZ439" s="17">
        <v>0.402241733502467</v>
      </c>
      <c r="BA439" s="17">
        <v>0.41378300682529501</v>
      </c>
      <c r="BB439" s="17">
        <v>0.38450740040961601</v>
      </c>
      <c r="BC439" s="17">
        <v>0.43014823919939799</v>
      </c>
      <c r="BD439" s="17">
        <v>0.40882510412794998</v>
      </c>
      <c r="BE439" s="17">
        <v>0.40071490151033701</v>
      </c>
      <c r="BF439" s="17"/>
      <c r="BG439" s="17">
        <v>0.40060308719944898</v>
      </c>
      <c r="BH439" s="17">
        <v>0.44198186589002603</v>
      </c>
      <c r="BI439" s="17" t="s">
        <v>95</v>
      </c>
      <c r="BJ439" s="17">
        <v>0.36205852133664101</v>
      </c>
      <c r="BK439" s="17">
        <v>0.43128388689140801</v>
      </c>
      <c r="BL439" s="17">
        <v>0.39241233270710302</v>
      </c>
      <c r="BM439" s="17">
        <v>0.45912575005274597</v>
      </c>
    </row>
    <row r="440" spans="2:65" x14ac:dyDescent="0.35">
      <c r="B440" t="s">
        <v>249</v>
      </c>
      <c r="C440" s="17">
        <v>0.28850917225862499</v>
      </c>
      <c r="D440" s="17">
        <v>0.31858388386896702</v>
      </c>
      <c r="E440" s="17">
        <v>0.25952571633042398</v>
      </c>
      <c r="F440" s="17"/>
      <c r="G440" s="17">
        <v>0.20321904004830299</v>
      </c>
      <c r="H440" s="17">
        <v>0.21805632320294699</v>
      </c>
      <c r="I440" s="17">
        <v>0.271712802095877</v>
      </c>
      <c r="J440" s="17">
        <v>0.323066040567413</v>
      </c>
      <c r="K440" s="17">
        <v>0.313583193311125</v>
      </c>
      <c r="L440" s="17">
        <v>0.37281497107934403</v>
      </c>
      <c r="M440" s="17"/>
      <c r="N440" s="17">
        <v>0.268348427437265</v>
      </c>
      <c r="O440" s="17">
        <v>0.311894540346147</v>
      </c>
      <c r="P440" s="17">
        <v>0.29782740278206099</v>
      </c>
      <c r="Q440" s="17">
        <v>0.280910266351317</v>
      </c>
      <c r="R440" s="17"/>
      <c r="S440" s="17">
        <v>0.24237644037860601</v>
      </c>
      <c r="T440" s="17">
        <v>0.27406112388653803</v>
      </c>
      <c r="U440" s="17">
        <v>0.208005920243993</v>
      </c>
      <c r="V440" s="17">
        <v>0.34419547927695698</v>
      </c>
      <c r="W440" s="17">
        <v>0.299337852133431</v>
      </c>
      <c r="X440" s="17">
        <v>0.31902207134736599</v>
      </c>
      <c r="Y440" s="17">
        <v>0.30530720261335298</v>
      </c>
      <c r="Z440" s="17">
        <v>0.29895846959176497</v>
      </c>
      <c r="AA440" s="17">
        <v>0.29159134451678198</v>
      </c>
      <c r="AB440" s="17">
        <v>0.293077642254501</v>
      </c>
      <c r="AC440" s="17">
        <v>0.30576370109287299</v>
      </c>
      <c r="AD440" s="17">
        <v>0.37783308882745398</v>
      </c>
      <c r="AE440" s="17"/>
      <c r="AF440" s="17">
        <v>0.37942928197129999</v>
      </c>
      <c r="AG440" s="17">
        <v>0.23612355412748001</v>
      </c>
      <c r="AH440" s="17">
        <v>0.27038922978872099</v>
      </c>
      <c r="AI440" s="17"/>
      <c r="AJ440" s="17">
        <v>0.35247324991046802</v>
      </c>
      <c r="AK440" s="17">
        <v>0.200089137894609</v>
      </c>
      <c r="AL440" s="17">
        <v>0.29246121527063901</v>
      </c>
      <c r="AM440" s="17">
        <v>0.48291676860786398</v>
      </c>
      <c r="AN440" s="17">
        <v>0.29022908873216602</v>
      </c>
      <c r="AO440" s="17"/>
      <c r="AP440" s="17">
        <v>0.34627416424872598</v>
      </c>
      <c r="AQ440" s="17">
        <v>0.216032443308773</v>
      </c>
      <c r="AR440" s="17">
        <v>0.25081328988484602</v>
      </c>
      <c r="AS440" s="17"/>
      <c r="AT440" s="17">
        <v>0.33628180500251098</v>
      </c>
      <c r="AU440" s="17">
        <v>0.29064022039543203</v>
      </c>
      <c r="AV440" s="17">
        <v>0.24930778740782999</v>
      </c>
      <c r="AW440" s="17">
        <v>0.27237059788537299</v>
      </c>
      <c r="AX440" s="17">
        <v>0.20128315238313699</v>
      </c>
      <c r="AY440" s="17"/>
      <c r="AZ440" s="17">
        <v>0.205624596316899</v>
      </c>
      <c r="BA440" s="17">
        <v>0.29777105281882099</v>
      </c>
      <c r="BB440" s="17">
        <v>0.29997963476747203</v>
      </c>
      <c r="BC440" s="17">
        <v>0.31595250967570698</v>
      </c>
      <c r="BD440" s="17">
        <v>0.35867307686550798</v>
      </c>
      <c r="BE440" s="17">
        <v>0.31644113321581702</v>
      </c>
      <c r="BF440" s="17"/>
      <c r="BG440" s="17">
        <v>0.34472181083410203</v>
      </c>
      <c r="BH440" s="17">
        <v>0.24220701618266699</v>
      </c>
      <c r="BI440" s="17" t="s">
        <v>95</v>
      </c>
      <c r="BJ440" s="17">
        <v>0.33135501305521298</v>
      </c>
      <c r="BK440" s="17">
        <v>0.241253515875997</v>
      </c>
      <c r="BL440" s="17">
        <v>0.25560811555610402</v>
      </c>
      <c r="BM440" s="17">
        <v>0.146590602343982</v>
      </c>
    </row>
    <row r="441" spans="2:65" x14ac:dyDescent="0.35">
      <c r="B441" t="s">
        <v>143</v>
      </c>
      <c r="C441" s="17">
        <v>4.1066354281148798E-2</v>
      </c>
      <c r="D441" s="17">
        <v>3.1455238865035699E-2</v>
      </c>
      <c r="E441" s="17">
        <v>5.0727708445759502E-2</v>
      </c>
      <c r="F441" s="17"/>
      <c r="G441" s="17">
        <v>2.3939574106455402E-2</v>
      </c>
      <c r="H441" s="17">
        <v>3.8531625931809602E-2</v>
      </c>
      <c r="I441" s="17">
        <v>3.3236011937987801E-2</v>
      </c>
      <c r="J441" s="17">
        <v>3.7049195336321401E-2</v>
      </c>
      <c r="K441" s="17">
        <v>5.4172737900434503E-2</v>
      </c>
      <c r="L441" s="17">
        <v>5.5853051387620901E-2</v>
      </c>
      <c r="M441" s="17"/>
      <c r="N441" s="17">
        <v>2.96173553442899E-2</v>
      </c>
      <c r="O441" s="17">
        <v>4.9070118724942699E-2</v>
      </c>
      <c r="P441" s="17">
        <v>3.22589158696273E-2</v>
      </c>
      <c r="Q441" s="17">
        <v>5.25614801519785E-2</v>
      </c>
      <c r="R441" s="17"/>
      <c r="S441" s="17">
        <v>3.41190919031902E-2</v>
      </c>
      <c r="T441" s="17">
        <v>6.7715663641590707E-2</v>
      </c>
      <c r="U441" s="17">
        <v>5.55756044931595E-2</v>
      </c>
      <c r="V441" s="17">
        <v>4.4494206275065902E-2</v>
      </c>
      <c r="W441" s="17">
        <v>3.2176810308695299E-2</v>
      </c>
      <c r="X441" s="17">
        <v>4.7186419953229398E-2</v>
      </c>
      <c r="Y441" s="17">
        <v>3.5660378744166901E-2</v>
      </c>
      <c r="Z441" s="17">
        <v>3.20826156508894E-2</v>
      </c>
      <c r="AA441" s="17">
        <v>4.6707392394394198E-2</v>
      </c>
      <c r="AB441" s="17">
        <v>1.1705315165786601E-2</v>
      </c>
      <c r="AC441" s="17">
        <v>1.9450107631058599E-2</v>
      </c>
      <c r="AD441" s="17">
        <v>3.77722081287271E-2</v>
      </c>
      <c r="AE441" s="17"/>
      <c r="AF441" s="17">
        <v>3.6115128762349499E-2</v>
      </c>
      <c r="AG441" s="17">
        <v>3.71767094307172E-2</v>
      </c>
      <c r="AH441" s="17">
        <v>6.4979553655066594E-2</v>
      </c>
      <c r="AI441" s="17"/>
      <c r="AJ441" s="17">
        <v>3.07399457025525E-2</v>
      </c>
      <c r="AK441" s="17">
        <v>3.4882857030886498E-2</v>
      </c>
      <c r="AL441" s="17">
        <v>4.0703420426118402E-2</v>
      </c>
      <c r="AM441" s="17">
        <v>0</v>
      </c>
      <c r="AN441" s="17">
        <v>7.9897344554059294E-2</v>
      </c>
      <c r="AO441" s="17"/>
      <c r="AP441" s="17">
        <v>3.0916659248882698E-2</v>
      </c>
      <c r="AQ441" s="17">
        <v>3.1168026521446599E-2</v>
      </c>
      <c r="AR441" s="17">
        <v>5.3567692369625899E-2</v>
      </c>
      <c r="AS441" s="17"/>
      <c r="AT441" s="17">
        <v>6.3844711552606098E-2</v>
      </c>
      <c r="AU441" s="17">
        <v>5.0063509899738401E-2</v>
      </c>
      <c r="AV441" s="17">
        <v>3.2930550051772402E-2</v>
      </c>
      <c r="AW441" s="17">
        <v>1.06637133187062E-2</v>
      </c>
      <c r="AX441" s="17">
        <v>6.0555481354742501E-2</v>
      </c>
      <c r="AY441" s="17"/>
      <c r="AZ441" s="17">
        <v>2.24973216047962E-2</v>
      </c>
      <c r="BA441" s="17">
        <v>6.09866349628694E-2</v>
      </c>
      <c r="BB441" s="17">
        <v>6.4583715033556005E-2</v>
      </c>
      <c r="BC441" s="17">
        <v>1.7540289344454101E-2</v>
      </c>
      <c r="BD441" s="17">
        <v>4.3373335584180397E-2</v>
      </c>
      <c r="BE441" s="17">
        <v>2.8123056236926899E-2</v>
      </c>
      <c r="BF441" s="17"/>
      <c r="BG441" s="17">
        <v>4.1769745026250998E-2</v>
      </c>
      <c r="BH441" s="17">
        <v>5.3758843384822598E-2</v>
      </c>
      <c r="BI441" s="17" t="s">
        <v>95</v>
      </c>
      <c r="BJ441" s="17">
        <v>2.52530321749675E-2</v>
      </c>
      <c r="BK441" s="17">
        <v>4.8369273668534898E-2</v>
      </c>
      <c r="BL441" s="17">
        <v>3.0614676096359001E-2</v>
      </c>
      <c r="BM441" s="17">
        <v>4.5452694308915298E-2</v>
      </c>
    </row>
    <row r="442" spans="2:65" x14ac:dyDescent="0.35">
      <c r="B442" t="s">
        <v>250</v>
      </c>
      <c r="C442" s="17">
        <v>9.9883583865117795E-2</v>
      </c>
      <c r="D442" s="17">
        <v>0.12695868784782199</v>
      </c>
      <c r="E442" s="17">
        <v>7.2706094315108993E-2</v>
      </c>
      <c r="F442" s="17"/>
      <c r="G442" s="17">
        <v>0.167553851293788</v>
      </c>
      <c r="H442" s="17">
        <v>0.19084470668841799</v>
      </c>
      <c r="I442" s="17">
        <v>0.123488462911922</v>
      </c>
      <c r="J442" s="17">
        <v>6.6549465794974394E-2</v>
      </c>
      <c r="K442" s="17">
        <v>4.1612621330650398E-2</v>
      </c>
      <c r="L442" s="17">
        <v>2.7673424766830001E-2</v>
      </c>
      <c r="M442" s="17"/>
      <c r="N442" s="17">
        <v>0.106818725893077</v>
      </c>
      <c r="O442" s="17">
        <v>9.93603921212632E-2</v>
      </c>
      <c r="P442" s="17">
        <v>0.11430373592887801</v>
      </c>
      <c r="Q442" s="17">
        <v>7.5516907613463802E-2</v>
      </c>
      <c r="R442" s="17"/>
      <c r="S442" s="17">
        <v>0.139203768023972</v>
      </c>
      <c r="T442" s="17">
        <v>9.8676428973949806E-2</v>
      </c>
      <c r="U442" s="17">
        <v>8.9955406778088998E-2</v>
      </c>
      <c r="V442" s="17">
        <v>8.4083805522465305E-2</v>
      </c>
      <c r="W442" s="17">
        <v>0.100432152394186</v>
      </c>
      <c r="X442" s="17">
        <v>0.128402659317356</v>
      </c>
      <c r="Y442" s="17">
        <v>9.5276431315608201E-2</v>
      </c>
      <c r="Z442" s="17">
        <v>0.103085489709854</v>
      </c>
      <c r="AA442" s="17">
        <v>6.9158533298575395E-2</v>
      </c>
      <c r="AB442" s="17">
        <v>8.2696281834271704E-2</v>
      </c>
      <c r="AC442" s="17">
        <v>0.10878228347284501</v>
      </c>
      <c r="AD442" s="17">
        <v>7.6566355232522698E-2</v>
      </c>
      <c r="AE442" s="17"/>
      <c r="AF442" s="17">
        <v>9.3206302151127698E-2</v>
      </c>
      <c r="AG442" s="17">
        <v>9.6148501770308106E-2</v>
      </c>
      <c r="AH442" s="17">
        <v>0.112191291785912</v>
      </c>
      <c r="AI442" s="17"/>
      <c r="AJ442" s="17">
        <v>7.4940457515117395E-2</v>
      </c>
      <c r="AK442" s="17">
        <v>0.150304988908913</v>
      </c>
      <c r="AL442" s="17">
        <v>8.6057932054490499E-2</v>
      </c>
      <c r="AM442" s="17">
        <v>3.60156232763051E-2</v>
      </c>
      <c r="AN442" s="17">
        <v>8.5456891323766396E-2</v>
      </c>
      <c r="AO442" s="17"/>
      <c r="AP442" s="17">
        <v>9.9857780579808403E-2</v>
      </c>
      <c r="AQ442" s="17">
        <v>0.129293486900903</v>
      </c>
      <c r="AR442" s="17">
        <v>0.113943191168956</v>
      </c>
      <c r="AS442" s="17"/>
      <c r="AT442" s="17">
        <v>6.2321194929633797E-2</v>
      </c>
      <c r="AU442" s="17">
        <v>8.07497881612637E-2</v>
      </c>
      <c r="AV442" s="17">
        <v>0.122954633811712</v>
      </c>
      <c r="AW442" s="17">
        <v>0.17376462644805599</v>
      </c>
      <c r="AX442" s="17">
        <v>0.100398701597167</v>
      </c>
      <c r="AY442" s="17"/>
      <c r="AZ442" s="17">
        <v>0.16261317428205399</v>
      </c>
      <c r="BA442" s="17">
        <v>8.1032333847501498E-2</v>
      </c>
      <c r="BB442" s="17">
        <v>0.113256476657643</v>
      </c>
      <c r="BC442" s="17">
        <v>6.4276392825836207E-2</v>
      </c>
      <c r="BD442" s="17">
        <v>5.3702586388778902E-2</v>
      </c>
      <c r="BE442" s="17">
        <v>0.13391595634626999</v>
      </c>
      <c r="BF442" s="17"/>
      <c r="BG442" s="17">
        <v>5.94570662671393E-2</v>
      </c>
      <c r="BH442" s="17">
        <v>0.113056748635773</v>
      </c>
      <c r="BI442" s="17" t="s">
        <v>95</v>
      </c>
      <c r="BJ442" s="17">
        <v>9.4022618107657302E-2</v>
      </c>
      <c r="BK442" s="17">
        <v>0.12910100387335399</v>
      </c>
      <c r="BL442" s="17">
        <v>0.14584665058743701</v>
      </c>
      <c r="BM442" s="17">
        <v>0.15985383459126301</v>
      </c>
    </row>
    <row r="443" spans="2:65" x14ac:dyDescent="0.35">
      <c r="B443" t="s">
        <v>251</v>
      </c>
      <c r="C443" s="17">
        <v>0.69777271124936302</v>
      </c>
      <c r="D443" s="17">
        <v>0.69737865624346396</v>
      </c>
      <c r="E443" s="17">
        <v>0.69871903721464901</v>
      </c>
      <c r="F443" s="17"/>
      <c r="G443" s="17">
        <v>0.590687921192245</v>
      </c>
      <c r="H443" s="17">
        <v>0.61704651840749603</v>
      </c>
      <c r="I443" s="17">
        <v>0.67198515952667803</v>
      </c>
      <c r="J443" s="17">
        <v>0.73386016720380198</v>
      </c>
      <c r="K443" s="17">
        <v>0.76023427563259005</v>
      </c>
      <c r="L443" s="17">
        <v>0.78635592154650802</v>
      </c>
      <c r="M443" s="17"/>
      <c r="N443" s="17">
        <v>0.704268082818442</v>
      </c>
      <c r="O443" s="17">
        <v>0.70800128314390598</v>
      </c>
      <c r="P443" s="17">
        <v>0.70044419262686997</v>
      </c>
      <c r="Q443" s="17">
        <v>0.68298517245053203</v>
      </c>
      <c r="R443" s="17"/>
      <c r="S443" s="17">
        <v>0.64095392408644303</v>
      </c>
      <c r="T443" s="17">
        <v>0.66801362483340498</v>
      </c>
      <c r="U443" s="17">
        <v>0.69080582133667801</v>
      </c>
      <c r="V443" s="17">
        <v>0.70381988861537204</v>
      </c>
      <c r="W443" s="17">
        <v>0.72746537006870304</v>
      </c>
      <c r="X443" s="17">
        <v>0.678043099172286</v>
      </c>
      <c r="Y443" s="17">
        <v>0.73486792704321102</v>
      </c>
      <c r="Z443" s="17">
        <v>0.65563215156915999</v>
      </c>
      <c r="AA443" s="17">
        <v>0.70181199138281103</v>
      </c>
      <c r="AB443" s="17">
        <v>0.76957593916872402</v>
      </c>
      <c r="AC443" s="17">
        <v>0.710759013084308</v>
      </c>
      <c r="AD443" s="17">
        <v>0.77383985221564899</v>
      </c>
      <c r="AE443" s="17"/>
      <c r="AF443" s="17">
        <v>0.74618048944942295</v>
      </c>
      <c r="AG443" s="17">
        <v>0.69806619835050299</v>
      </c>
      <c r="AH443" s="17">
        <v>0.641179480592868</v>
      </c>
      <c r="AI443" s="17"/>
      <c r="AJ443" s="17">
        <v>0.75707093839401396</v>
      </c>
      <c r="AK443" s="17">
        <v>0.62782429770686299</v>
      </c>
      <c r="AL443" s="17">
        <v>0.67830398703447004</v>
      </c>
      <c r="AM443" s="17">
        <v>0.96398437672369497</v>
      </c>
      <c r="AN443" s="17">
        <v>0.65528035488728098</v>
      </c>
      <c r="AO443" s="17"/>
      <c r="AP443" s="17">
        <v>0.76013356484469297</v>
      </c>
      <c r="AQ443" s="17">
        <v>0.66108883363697701</v>
      </c>
      <c r="AR443" s="17">
        <v>0.637990818292971</v>
      </c>
      <c r="AS443" s="17"/>
      <c r="AT443" s="17">
        <v>0.72067073577406604</v>
      </c>
      <c r="AU443" s="17">
        <v>0.70718764520234301</v>
      </c>
      <c r="AV443" s="17">
        <v>0.66078739159823396</v>
      </c>
      <c r="AW443" s="17">
        <v>0.68162905929601303</v>
      </c>
      <c r="AX443" s="17">
        <v>0.58824085918387703</v>
      </c>
      <c r="AY443" s="17"/>
      <c r="AZ443" s="17">
        <v>0.60786632981936495</v>
      </c>
      <c r="BA443" s="17">
        <v>0.711554059644115</v>
      </c>
      <c r="BB443" s="17">
        <v>0.68448703517708798</v>
      </c>
      <c r="BC443" s="17">
        <v>0.74610074887510602</v>
      </c>
      <c r="BD443" s="17">
        <v>0.76749818099345801</v>
      </c>
      <c r="BE443" s="17">
        <v>0.71715603472615397</v>
      </c>
      <c r="BF443" s="17"/>
      <c r="BG443" s="17">
        <v>0.74532489803355095</v>
      </c>
      <c r="BH443" s="17">
        <v>0.68418888207269302</v>
      </c>
      <c r="BI443" s="17" t="s">
        <v>95</v>
      </c>
      <c r="BJ443" s="17">
        <v>0.69341353439185305</v>
      </c>
      <c r="BK443" s="17">
        <v>0.67253740276740503</v>
      </c>
      <c r="BL443" s="17">
        <v>0.64802044826320704</v>
      </c>
      <c r="BM443" s="17">
        <v>0.60571635239672805</v>
      </c>
    </row>
    <row r="444" spans="2:65" x14ac:dyDescent="0.35">
      <c r="B444" t="s">
        <v>168</v>
      </c>
      <c r="C444" s="17">
        <v>-0.59788912738424604</v>
      </c>
      <c r="D444" s="17">
        <v>-0.57041996839564202</v>
      </c>
      <c r="E444" s="17">
        <v>-0.62601294289954001</v>
      </c>
      <c r="F444" s="17"/>
      <c r="G444" s="17">
        <v>-0.42313406989845798</v>
      </c>
      <c r="H444" s="17">
        <v>-0.42620181171907801</v>
      </c>
      <c r="I444" s="17">
        <v>-0.54849669661475597</v>
      </c>
      <c r="J444" s="17">
        <v>-0.66731070140882698</v>
      </c>
      <c r="K444" s="17">
        <v>-0.71862165430194003</v>
      </c>
      <c r="L444" s="17">
        <v>-0.75868249677967803</v>
      </c>
      <c r="M444" s="17"/>
      <c r="N444" s="17">
        <v>-0.59744935692536505</v>
      </c>
      <c r="O444" s="17">
        <v>-0.60864089102264296</v>
      </c>
      <c r="P444" s="17">
        <v>-0.58614045669799197</v>
      </c>
      <c r="Q444" s="17">
        <v>-0.60746826483706895</v>
      </c>
      <c r="R444" s="17"/>
      <c r="S444" s="17">
        <v>-0.50175015606247098</v>
      </c>
      <c r="T444" s="17">
        <v>-0.56933719585945497</v>
      </c>
      <c r="U444" s="17">
        <v>-0.60085041455858901</v>
      </c>
      <c r="V444" s="17">
        <v>-0.61973608309290695</v>
      </c>
      <c r="W444" s="17">
        <v>-0.62703321767451703</v>
      </c>
      <c r="X444" s="17">
        <v>-0.54964043985493005</v>
      </c>
      <c r="Y444" s="17">
        <v>-0.63959149572760299</v>
      </c>
      <c r="Z444" s="17">
        <v>-0.55254666185930601</v>
      </c>
      <c r="AA444" s="17">
        <v>-0.63265345808423601</v>
      </c>
      <c r="AB444" s="17">
        <v>-0.686879657334453</v>
      </c>
      <c r="AC444" s="17">
        <v>-0.60197672961146298</v>
      </c>
      <c r="AD444" s="17">
        <v>-0.69727349698312602</v>
      </c>
      <c r="AE444" s="17"/>
      <c r="AF444" s="17">
        <v>-0.65297418729829604</v>
      </c>
      <c r="AG444" s="17">
        <v>-0.60191769658019501</v>
      </c>
      <c r="AH444" s="17">
        <v>-0.52898818880695597</v>
      </c>
      <c r="AI444" s="17"/>
      <c r="AJ444" s="17">
        <v>-0.68213048087889705</v>
      </c>
      <c r="AK444" s="17">
        <v>-0.47751930879795101</v>
      </c>
      <c r="AL444" s="17">
        <v>-0.59224605497997895</v>
      </c>
      <c r="AM444" s="17">
        <v>-0.92796875344739005</v>
      </c>
      <c r="AN444" s="17">
        <v>-0.56982346356351499</v>
      </c>
      <c r="AO444" s="17"/>
      <c r="AP444" s="17">
        <v>-0.66027578426488498</v>
      </c>
      <c r="AQ444" s="17">
        <v>-0.53179534673607298</v>
      </c>
      <c r="AR444" s="17">
        <v>-0.52404762712401498</v>
      </c>
      <c r="AS444" s="17"/>
      <c r="AT444" s="17">
        <v>-0.65834954084443198</v>
      </c>
      <c r="AU444" s="17">
        <v>-0.62643785704108002</v>
      </c>
      <c r="AV444" s="17">
        <v>-0.53783275778652195</v>
      </c>
      <c r="AW444" s="17">
        <v>-0.50786443284795701</v>
      </c>
      <c r="AX444" s="17">
        <v>-0.48784215758671001</v>
      </c>
      <c r="AY444" s="17"/>
      <c r="AZ444" s="17">
        <v>-0.44525315553731099</v>
      </c>
      <c r="BA444" s="17">
        <v>-0.63052172579661403</v>
      </c>
      <c r="BB444" s="17">
        <v>-0.57123055851944504</v>
      </c>
      <c r="BC444" s="17">
        <v>-0.68182435604927005</v>
      </c>
      <c r="BD444" s="17">
        <v>-0.71379559460467901</v>
      </c>
      <c r="BE444" s="17">
        <v>-0.58324007837988401</v>
      </c>
      <c r="BF444" s="17"/>
      <c r="BG444" s="17">
        <v>-0.68586783176641197</v>
      </c>
      <c r="BH444" s="17">
        <v>-0.57113213343692004</v>
      </c>
      <c r="BI444" s="17" t="s">
        <v>95</v>
      </c>
      <c r="BJ444" s="17">
        <v>-0.59939091628419605</v>
      </c>
      <c r="BK444" s="17">
        <v>-0.54343639889405104</v>
      </c>
      <c r="BL444" s="17">
        <v>-0.50217379767576897</v>
      </c>
      <c r="BM444" s="17">
        <v>-0.44586251780546499</v>
      </c>
    </row>
    <row r="445" spans="2:65" x14ac:dyDescent="0.35">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row>
    <row r="446" spans="2:65" x14ac:dyDescent="0.35">
      <c r="B446" s="6" t="s">
        <v>258</v>
      </c>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row>
    <row r="447" spans="2:65" x14ac:dyDescent="0.35">
      <c r="B447" s="26" t="s">
        <v>253</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row>
    <row r="448" spans="2:65" x14ac:dyDescent="0.35">
      <c r="B448" t="s">
        <v>245</v>
      </c>
      <c r="C448" s="17">
        <v>4.2876673317471997E-2</v>
      </c>
      <c r="D448" s="17">
        <v>4.9187039932205003E-2</v>
      </c>
      <c r="E448" s="17">
        <v>3.5827215704484799E-2</v>
      </c>
      <c r="F448" s="17"/>
      <c r="G448" s="17">
        <v>6.5461670877251493E-2</v>
      </c>
      <c r="H448" s="17">
        <v>5.8200411921116101E-2</v>
      </c>
      <c r="I448" s="17">
        <v>8.2291739922847398E-2</v>
      </c>
      <c r="J448" s="17">
        <v>2.8642584945566801E-2</v>
      </c>
      <c r="K448" s="17">
        <v>1.0028341666112099E-2</v>
      </c>
      <c r="L448" s="17">
        <v>1.7539531939616399E-2</v>
      </c>
      <c r="M448" s="17"/>
      <c r="N448" s="17">
        <v>5.0923043735694201E-2</v>
      </c>
      <c r="O448" s="17">
        <v>3.7593206766133702E-2</v>
      </c>
      <c r="P448" s="17">
        <v>4.9061914885137198E-2</v>
      </c>
      <c r="Q448" s="17">
        <v>3.44225957099576E-2</v>
      </c>
      <c r="R448" s="17"/>
      <c r="S448" s="17">
        <v>3.8328192478390602E-2</v>
      </c>
      <c r="T448" s="17">
        <v>6.1601100794516701E-2</v>
      </c>
      <c r="U448" s="17">
        <v>5.1523174824964497E-2</v>
      </c>
      <c r="V448" s="17">
        <v>2.5023499403476999E-2</v>
      </c>
      <c r="W448" s="17">
        <v>5.7154151325542302E-2</v>
      </c>
      <c r="X448" s="17">
        <v>2.6291166799874401E-2</v>
      </c>
      <c r="Y448" s="17">
        <v>1.6835475698804399E-2</v>
      </c>
      <c r="Z448" s="17">
        <v>6.7498447707025205E-2</v>
      </c>
      <c r="AA448" s="17">
        <v>4.3519538700038198E-2</v>
      </c>
      <c r="AB448" s="17">
        <v>3.6569881792679997E-2</v>
      </c>
      <c r="AC448" s="17">
        <v>4.5726487467093402E-2</v>
      </c>
      <c r="AD448" s="17">
        <v>7.87051322896693E-2</v>
      </c>
      <c r="AE448" s="17"/>
      <c r="AF448" s="17">
        <v>3.6124503109025798E-2</v>
      </c>
      <c r="AG448" s="17">
        <v>5.1310858954799698E-2</v>
      </c>
      <c r="AH448" s="17">
        <v>3.4946500890259101E-2</v>
      </c>
      <c r="AI448" s="17"/>
      <c r="AJ448" s="17">
        <v>3.3896379389369798E-2</v>
      </c>
      <c r="AK448" s="17">
        <v>5.6439758798017103E-2</v>
      </c>
      <c r="AL448" s="17">
        <v>6.4768195517294805E-2</v>
      </c>
      <c r="AM448" s="17">
        <v>0</v>
      </c>
      <c r="AN448" s="17">
        <v>3.2509731640236302E-2</v>
      </c>
      <c r="AO448" s="17"/>
      <c r="AP448" s="17">
        <v>3.4650999857460799E-2</v>
      </c>
      <c r="AQ448" s="17">
        <v>4.7411544008013902E-2</v>
      </c>
      <c r="AR448" s="17">
        <v>6.77009622538816E-2</v>
      </c>
      <c r="AS448" s="17"/>
      <c r="AT448" s="17">
        <v>2.0566165118169201E-2</v>
      </c>
      <c r="AU448" s="17">
        <v>3.4992859316632402E-2</v>
      </c>
      <c r="AV448" s="17">
        <v>5.21083954217295E-2</v>
      </c>
      <c r="AW448" s="17">
        <v>7.8102795866871105E-2</v>
      </c>
      <c r="AX448" s="17">
        <v>0.16809424591866001</v>
      </c>
      <c r="AY448" s="17"/>
      <c r="AZ448" s="17">
        <v>5.8299561849346503E-2</v>
      </c>
      <c r="BA448" s="17">
        <v>3.9378713604504602E-2</v>
      </c>
      <c r="BB448" s="17">
        <v>4.0173348711305998E-2</v>
      </c>
      <c r="BC448" s="17">
        <v>4.9245669246031097E-2</v>
      </c>
      <c r="BD448" s="17">
        <v>2.3635413510887E-2</v>
      </c>
      <c r="BE448" s="17">
        <v>2.1528042154673601E-2</v>
      </c>
      <c r="BF448" s="17"/>
      <c r="BG448" s="17">
        <v>3.5344420993428702E-2</v>
      </c>
      <c r="BH448" s="17">
        <v>4.77251606400486E-2</v>
      </c>
      <c r="BI448" s="17" t="s">
        <v>95</v>
      </c>
      <c r="BJ448" s="17">
        <v>2.8878212020966701E-2</v>
      </c>
      <c r="BK448" s="17">
        <v>4.3664268741027697E-2</v>
      </c>
      <c r="BL448" s="17">
        <v>5.6014149993881601E-2</v>
      </c>
      <c r="BM448" s="17">
        <v>4.5702753057016897E-2</v>
      </c>
    </row>
    <row r="449" spans="2:65" x14ac:dyDescent="0.35">
      <c r="B449" t="s">
        <v>246</v>
      </c>
      <c r="C449" s="17">
        <v>0.146006215354925</v>
      </c>
      <c r="D449" s="17">
        <v>0.17234783006665599</v>
      </c>
      <c r="E449" s="17">
        <v>0.11875266426260001</v>
      </c>
      <c r="F449" s="17"/>
      <c r="G449" s="17">
        <v>0.169297526600067</v>
      </c>
      <c r="H449" s="17">
        <v>0.21731641448651501</v>
      </c>
      <c r="I449" s="17">
        <v>0.14596221029836201</v>
      </c>
      <c r="J449" s="17">
        <v>0.14871611994997599</v>
      </c>
      <c r="K449" s="17">
        <v>0.101544890623974</v>
      </c>
      <c r="L449" s="17">
        <v>0.100447841736535</v>
      </c>
      <c r="M449" s="17"/>
      <c r="N449" s="17">
        <v>0.166831541124841</v>
      </c>
      <c r="O449" s="17">
        <v>0.10916955724944399</v>
      </c>
      <c r="P449" s="17">
        <v>0.136363480087134</v>
      </c>
      <c r="Q449" s="17">
        <v>0.16631967657900501</v>
      </c>
      <c r="R449" s="17"/>
      <c r="S449" s="17">
        <v>0.18185094606004601</v>
      </c>
      <c r="T449" s="17">
        <v>0.160548417930334</v>
      </c>
      <c r="U449" s="17">
        <v>0.127911009994156</v>
      </c>
      <c r="V449" s="17">
        <v>0.116998212465226</v>
      </c>
      <c r="W449" s="17">
        <v>0.13072616331359199</v>
      </c>
      <c r="X449" s="17">
        <v>0.13113661427796899</v>
      </c>
      <c r="Y449" s="17">
        <v>0.20448540432075701</v>
      </c>
      <c r="Z449" s="17">
        <v>9.5029802430127805E-2</v>
      </c>
      <c r="AA449" s="17">
        <v>0.112297879890744</v>
      </c>
      <c r="AB449" s="17">
        <v>0.154928525447668</v>
      </c>
      <c r="AC449" s="17">
        <v>0.18631730838643301</v>
      </c>
      <c r="AD449" s="17">
        <v>9.1646596039709496E-2</v>
      </c>
      <c r="AE449" s="17"/>
      <c r="AF449" s="17">
        <v>0.115436335512054</v>
      </c>
      <c r="AG449" s="17">
        <v>0.16658807867415601</v>
      </c>
      <c r="AH449" s="17">
        <v>0.15022468038737899</v>
      </c>
      <c r="AI449" s="17"/>
      <c r="AJ449" s="17">
        <v>0.111857231291003</v>
      </c>
      <c r="AK449" s="17">
        <v>0.19652147677932</v>
      </c>
      <c r="AL449" s="17">
        <v>0.15981433977817999</v>
      </c>
      <c r="AM449" s="17">
        <v>0.100251710460075</v>
      </c>
      <c r="AN449" s="17">
        <v>0.13187621717660999</v>
      </c>
      <c r="AO449" s="17"/>
      <c r="AP449" s="17">
        <v>0.112199263651046</v>
      </c>
      <c r="AQ449" s="17">
        <v>0.18655362510965301</v>
      </c>
      <c r="AR449" s="17">
        <v>0.14815398783002001</v>
      </c>
      <c r="AS449" s="17"/>
      <c r="AT449" s="17">
        <v>9.0805490657795099E-2</v>
      </c>
      <c r="AU449" s="17">
        <v>0.14812889851203001</v>
      </c>
      <c r="AV449" s="17">
        <v>0.177340806733608</v>
      </c>
      <c r="AW449" s="17">
        <v>0.19116791510956199</v>
      </c>
      <c r="AX449" s="17">
        <v>0.191207845670752</v>
      </c>
      <c r="AY449" s="17"/>
      <c r="AZ449" s="17">
        <v>0.19079367046638701</v>
      </c>
      <c r="BA449" s="17">
        <v>0.12719856409938701</v>
      </c>
      <c r="BB449" s="17">
        <v>0.150403567196119</v>
      </c>
      <c r="BC449" s="17">
        <v>0.11750570606514001</v>
      </c>
      <c r="BD449" s="17">
        <v>0.12254540207176801</v>
      </c>
      <c r="BE449" s="17">
        <v>0.20531827165309699</v>
      </c>
      <c r="BF449" s="17"/>
      <c r="BG449" s="17">
        <v>0.117518547167304</v>
      </c>
      <c r="BH449" s="17">
        <v>0.17531986697143001</v>
      </c>
      <c r="BI449" s="17" t="s">
        <v>95</v>
      </c>
      <c r="BJ449" s="17">
        <v>0.127418447077359</v>
      </c>
      <c r="BK449" s="17">
        <v>0.136427757541703</v>
      </c>
      <c r="BL449" s="17">
        <v>0.173479795454063</v>
      </c>
      <c r="BM449" s="17">
        <v>0.15372543755453</v>
      </c>
    </row>
    <row r="450" spans="2:65" x14ac:dyDescent="0.35">
      <c r="B450" t="s">
        <v>247</v>
      </c>
      <c r="C450" s="17">
        <v>0.28481597359779398</v>
      </c>
      <c r="D450" s="17">
        <v>0.270261741453169</v>
      </c>
      <c r="E450" s="17">
        <v>0.29952029158495402</v>
      </c>
      <c r="F450" s="17"/>
      <c r="G450" s="17">
        <v>0.27136116999936799</v>
      </c>
      <c r="H450" s="17">
        <v>0.27876339766057301</v>
      </c>
      <c r="I450" s="17">
        <v>0.301592353618369</v>
      </c>
      <c r="J450" s="17">
        <v>0.25539044792922899</v>
      </c>
      <c r="K450" s="17">
        <v>0.29685930619516199</v>
      </c>
      <c r="L450" s="17">
        <v>0.30211799192931699</v>
      </c>
      <c r="M450" s="17"/>
      <c r="N450" s="17">
        <v>0.278381341921147</v>
      </c>
      <c r="O450" s="17">
        <v>0.25711710709125302</v>
      </c>
      <c r="P450" s="17">
        <v>0.29405859880068203</v>
      </c>
      <c r="Q450" s="17">
        <v>0.314662333983735</v>
      </c>
      <c r="R450" s="17"/>
      <c r="S450" s="17">
        <v>0.293097212366767</v>
      </c>
      <c r="T450" s="17">
        <v>0.28211931720201</v>
      </c>
      <c r="U450" s="17">
        <v>0.34552083934359601</v>
      </c>
      <c r="V450" s="17">
        <v>0.32987080872446201</v>
      </c>
      <c r="W450" s="17">
        <v>0.29008431124046702</v>
      </c>
      <c r="X450" s="17">
        <v>0.244503548866223</v>
      </c>
      <c r="Y450" s="17">
        <v>0.27624100048042199</v>
      </c>
      <c r="Z450" s="17">
        <v>0.33797002649632302</v>
      </c>
      <c r="AA450" s="17">
        <v>0.30233942073702202</v>
      </c>
      <c r="AB450" s="17">
        <v>0.19946286455054901</v>
      </c>
      <c r="AC450" s="17">
        <v>0.21551395382829</v>
      </c>
      <c r="AD450" s="17">
        <v>0.3142825184911</v>
      </c>
      <c r="AE450" s="17"/>
      <c r="AF450" s="17">
        <v>0.28214235445808999</v>
      </c>
      <c r="AG450" s="17">
        <v>0.28659154627257599</v>
      </c>
      <c r="AH450" s="17">
        <v>0.28249421038817402</v>
      </c>
      <c r="AI450" s="17"/>
      <c r="AJ450" s="17">
        <v>0.29143170622251902</v>
      </c>
      <c r="AK450" s="17">
        <v>0.310328636014849</v>
      </c>
      <c r="AL450" s="17">
        <v>0.26820714274286001</v>
      </c>
      <c r="AM450" s="17">
        <v>0.31552706672245001</v>
      </c>
      <c r="AN450" s="17">
        <v>0.25541719229172599</v>
      </c>
      <c r="AO450" s="17"/>
      <c r="AP450" s="17">
        <v>0.29244158208223198</v>
      </c>
      <c r="AQ450" s="17">
        <v>0.29188925074523497</v>
      </c>
      <c r="AR450" s="17">
        <v>0.31940574446620201</v>
      </c>
      <c r="AS450" s="17"/>
      <c r="AT450" s="17">
        <v>0.31881276678988302</v>
      </c>
      <c r="AU450" s="17">
        <v>0.26843253503501702</v>
      </c>
      <c r="AV450" s="17">
        <v>0.28886077272013699</v>
      </c>
      <c r="AW450" s="17">
        <v>0.24089720517320901</v>
      </c>
      <c r="AX450" s="17">
        <v>0.30752900940142602</v>
      </c>
      <c r="AY450" s="17"/>
      <c r="AZ450" s="17">
        <v>0.32916752885047901</v>
      </c>
      <c r="BA450" s="17">
        <v>0.26743430095107301</v>
      </c>
      <c r="BB450" s="17">
        <v>0.284742942834043</v>
      </c>
      <c r="BC450" s="17">
        <v>0.297036832301245</v>
      </c>
      <c r="BD450" s="17">
        <v>0.23959066641544299</v>
      </c>
      <c r="BE450" s="17">
        <v>0.24705738610460801</v>
      </c>
      <c r="BF450" s="17"/>
      <c r="BG450" s="17">
        <v>0.29272819187454702</v>
      </c>
      <c r="BH450" s="17">
        <v>0.26712869440807702</v>
      </c>
      <c r="BI450" s="17" t="s">
        <v>95</v>
      </c>
      <c r="BJ450" s="17">
        <v>0.35680171291485502</v>
      </c>
      <c r="BK450" s="17">
        <v>0.30348929914297301</v>
      </c>
      <c r="BL450" s="17">
        <v>0.27283884533205899</v>
      </c>
      <c r="BM450" s="17">
        <v>0.23662911975282</v>
      </c>
    </row>
    <row r="451" spans="2:65" x14ac:dyDescent="0.35">
      <c r="B451" t="s">
        <v>248</v>
      </c>
      <c r="C451" s="17">
        <v>0.31386161078798902</v>
      </c>
      <c r="D451" s="17">
        <v>0.29382405869814598</v>
      </c>
      <c r="E451" s="17">
        <v>0.335131397197793</v>
      </c>
      <c r="F451" s="17"/>
      <c r="G451" s="17">
        <v>0.34930503224743498</v>
      </c>
      <c r="H451" s="17">
        <v>0.31209837103558902</v>
      </c>
      <c r="I451" s="17">
        <v>0.25289477607256999</v>
      </c>
      <c r="J451" s="17">
        <v>0.32485902972216202</v>
      </c>
      <c r="K451" s="17">
        <v>0.34848714426090999</v>
      </c>
      <c r="L451" s="17">
        <v>0.30574431003469299</v>
      </c>
      <c r="M451" s="17"/>
      <c r="N451" s="17">
        <v>0.31572628450550999</v>
      </c>
      <c r="O451" s="17">
        <v>0.351988613669865</v>
      </c>
      <c r="P451" s="17">
        <v>0.31753393994332302</v>
      </c>
      <c r="Q451" s="17">
        <v>0.27002644058730402</v>
      </c>
      <c r="R451" s="17"/>
      <c r="S451" s="17">
        <v>0.29553619957895599</v>
      </c>
      <c r="T451" s="17">
        <v>0.28458260921814199</v>
      </c>
      <c r="U451" s="17">
        <v>0.31995712915136398</v>
      </c>
      <c r="V451" s="17">
        <v>0.28628539797741298</v>
      </c>
      <c r="W451" s="17">
        <v>0.33704174071517701</v>
      </c>
      <c r="X451" s="17">
        <v>0.33499130724377402</v>
      </c>
      <c r="Y451" s="17">
        <v>0.284442217432476</v>
      </c>
      <c r="Z451" s="17">
        <v>0.276221210594086</v>
      </c>
      <c r="AA451" s="17">
        <v>0.31623036362981499</v>
      </c>
      <c r="AB451" s="17">
        <v>0.41237002005802698</v>
      </c>
      <c r="AC451" s="17">
        <v>0.33426765456785501</v>
      </c>
      <c r="AD451" s="17">
        <v>0.268494309513999</v>
      </c>
      <c r="AE451" s="17"/>
      <c r="AF451" s="17">
        <v>0.28507384238455502</v>
      </c>
      <c r="AG451" s="17">
        <v>0.32675365283193197</v>
      </c>
      <c r="AH451" s="17">
        <v>0.32691391330932401</v>
      </c>
      <c r="AI451" s="17"/>
      <c r="AJ451" s="17">
        <v>0.31203040320529801</v>
      </c>
      <c r="AK451" s="17">
        <v>0.296167299863558</v>
      </c>
      <c r="AL451" s="17">
        <v>0.29926242779057699</v>
      </c>
      <c r="AM451" s="17">
        <v>0.249292030048298</v>
      </c>
      <c r="AN451" s="17">
        <v>0.324256147735492</v>
      </c>
      <c r="AO451" s="17"/>
      <c r="AP451" s="17">
        <v>0.32866853868773999</v>
      </c>
      <c r="AQ451" s="17">
        <v>0.31763444882453101</v>
      </c>
      <c r="AR451" s="17">
        <v>0.28193587798603098</v>
      </c>
      <c r="AS451" s="17"/>
      <c r="AT451" s="17">
        <v>0.28315162468370397</v>
      </c>
      <c r="AU451" s="17">
        <v>0.32891033233434103</v>
      </c>
      <c r="AV451" s="17">
        <v>0.30304915040154401</v>
      </c>
      <c r="AW451" s="17">
        <v>0.32334858336711197</v>
      </c>
      <c r="AX451" s="17">
        <v>0.23962927675520901</v>
      </c>
      <c r="AY451" s="17"/>
      <c r="AZ451" s="17">
        <v>0.27637342391266301</v>
      </c>
      <c r="BA451" s="17">
        <v>0.31757743752293</v>
      </c>
      <c r="BB451" s="17">
        <v>0.26645292966635797</v>
      </c>
      <c r="BC451" s="17">
        <v>0.319273844831092</v>
      </c>
      <c r="BD451" s="17">
        <v>0.405529461243405</v>
      </c>
      <c r="BE451" s="17">
        <v>0.34698920161740598</v>
      </c>
      <c r="BF451" s="17"/>
      <c r="BG451" s="17">
        <v>0.326268170089002</v>
      </c>
      <c r="BH451" s="17">
        <v>0.33126945629187199</v>
      </c>
      <c r="BI451" s="17" t="s">
        <v>95</v>
      </c>
      <c r="BJ451" s="17">
        <v>0.24162848278412499</v>
      </c>
      <c r="BK451" s="17">
        <v>0.25265042916388802</v>
      </c>
      <c r="BL451" s="17">
        <v>0.304954684539466</v>
      </c>
      <c r="BM451" s="17">
        <v>0.40598277696357699</v>
      </c>
    </row>
    <row r="452" spans="2:65" x14ac:dyDescent="0.35">
      <c r="B452" t="s">
        <v>249</v>
      </c>
      <c r="C452" s="17">
        <v>0.14007621858550801</v>
      </c>
      <c r="D452" s="17">
        <v>0.16130954690117599</v>
      </c>
      <c r="E452" s="17">
        <v>0.11987202537409899</v>
      </c>
      <c r="F452" s="17"/>
      <c r="G452" s="17">
        <v>8.0588387186343396E-2</v>
      </c>
      <c r="H452" s="17">
        <v>9.1614820209124301E-2</v>
      </c>
      <c r="I452" s="17">
        <v>0.13908306676771201</v>
      </c>
      <c r="J452" s="17">
        <v>0.165737304015218</v>
      </c>
      <c r="K452" s="17">
        <v>0.159294765732231</v>
      </c>
      <c r="L452" s="17">
        <v>0.18747223770042101</v>
      </c>
      <c r="M452" s="17"/>
      <c r="N452" s="17">
        <v>0.122942696946371</v>
      </c>
      <c r="O452" s="17">
        <v>0.16166363332453601</v>
      </c>
      <c r="P452" s="17">
        <v>0.15060820095275099</v>
      </c>
      <c r="Q452" s="17">
        <v>0.12671836465974701</v>
      </c>
      <c r="R452" s="17"/>
      <c r="S452" s="17">
        <v>0.11801139360372</v>
      </c>
      <c r="T452" s="17">
        <v>0.13177626549761001</v>
      </c>
      <c r="U452" s="17">
        <v>9.6195380205717301E-2</v>
      </c>
      <c r="V452" s="17">
        <v>0.16158557187815001</v>
      </c>
      <c r="W452" s="17">
        <v>0.10619492382262199</v>
      </c>
      <c r="X452" s="17">
        <v>0.17495101710197</v>
      </c>
      <c r="Y452" s="17">
        <v>0.15527026103771299</v>
      </c>
      <c r="Z452" s="17">
        <v>0.171449165046897</v>
      </c>
      <c r="AA452" s="17">
        <v>0.13903805908594299</v>
      </c>
      <c r="AB452" s="17">
        <v>0.16555825104591301</v>
      </c>
      <c r="AC452" s="17">
        <v>0.14049773012191999</v>
      </c>
      <c r="AD452" s="17">
        <v>0.145892961303135</v>
      </c>
      <c r="AE452" s="17"/>
      <c r="AF452" s="17">
        <v>0.218256427555723</v>
      </c>
      <c r="AG452" s="17">
        <v>9.7043613313947397E-2</v>
      </c>
      <c r="AH452" s="17">
        <v>0.118930086243671</v>
      </c>
      <c r="AI452" s="17"/>
      <c r="AJ452" s="17">
        <v>0.18420180910678399</v>
      </c>
      <c r="AK452" s="17">
        <v>8.8266004822687094E-2</v>
      </c>
      <c r="AL452" s="17">
        <v>0.14059533859447401</v>
      </c>
      <c r="AM452" s="17">
        <v>0.30591968960786498</v>
      </c>
      <c r="AN452" s="17">
        <v>0.12743006611569699</v>
      </c>
      <c r="AO452" s="17"/>
      <c r="AP452" s="17">
        <v>0.17075200197393001</v>
      </c>
      <c r="AQ452" s="17">
        <v>9.6691203732081801E-2</v>
      </c>
      <c r="AR452" s="17">
        <v>0.11713840389531401</v>
      </c>
      <c r="AS452" s="17"/>
      <c r="AT452" s="17">
        <v>0.188270501396019</v>
      </c>
      <c r="AU452" s="17">
        <v>0.130986083668756</v>
      </c>
      <c r="AV452" s="17">
        <v>0.119550785095933</v>
      </c>
      <c r="AW452" s="17">
        <v>0.122098268209517</v>
      </c>
      <c r="AX452" s="17">
        <v>3.2984140899210201E-2</v>
      </c>
      <c r="AY452" s="17"/>
      <c r="AZ452" s="17">
        <v>0.100180605026367</v>
      </c>
      <c r="BA452" s="17">
        <v>0.159374618374617</v>
      </c>
      <c r="BB452" s="17">
        <v>0.15989975657467601</v>
      </c>
      <c r="BC452" s="17">
        <v>0.13969475483063901</v>
      </c>
      <c r="BD452" s="17">
        <v>0.13544757668471</v>
      </c>
      <c r="BE452" s="17">
        <v>0.17017998030270401</v>
      </c>
      <c r="BF452" s="17"/>
      <c r="BG452" s="17">
        <v>0.15538447280930401</v>
      </c>
      <c r="BH452" s="17">
        <v>0.118862696118008</v>
      </c>
      <c r="BI452" s="17" t="s">
        <v>95</v>
      </c>
      <c r="BJ452" s="17">
        <v>0.16831159941051699</v>
      </c>
      <c r="BK452" s="17">
        <v>0.163771382605962</v>
      </c>
      <c r="BL452" s="17">
        <v>0.132825910953183</v>
      </c>
      <c r="BM452" s="17">
        <v>3.7869263994451001E-2</v>
      </c>
    </row>
    <row r="453" spans="2:65" x14ac:dyDescent="0.35">
      <c r="B453" t="s">
        <v>143</v>
      </c>
      <c r="C453" s="17">
        <v>7.23633083563123E-2</v>
      </c>
      <c r="D453" s="17">
        <v>5.3069782948648302E-2</v>
      </c>
      <c r="E453" s="17">
        <v>9.0896405876069702E-2</v>
      </c>
      <c r="F453" s="17"/>
      <c r="G453" s="17">
        <v>6.3986213089534505E-2</v>
      </c>
      <c r="H453" s="17">
        <v>4.2006584687081398E-2</v>
      </c>
      <c r="I453" s="17">
        <v>7.8175853320140903E-2</v>
      </c>
      <c r="J453" s="17">
        <v>7.6654513437847599E-2</v>
      </c>
      <c r="K453" s="17">
        <v>8.3785551521610796E-2</v>
      </c>
      <c r="L453" s="17">
        <v>8.66780866594178E-2</v>
      </c>
      <c r="M453" s="17"/>
      <c r="N453" s="17">
        <v>6.5195091766436994E-2</v>
      </c>
      <c r="O453" s="17">
        <v>8.2467881898767498E-2</v>
      </c>
      <c r="P453" s="17">
        <v>5.2373865330972803E-2</v>
      </c>
      <c r="Q453" s="17">
        <v>8.7850588480251804E-2</v>
      </c>
      <c r="R453" s="17"/>
      <c r="S453" s="17">
        <v>7.3176055912121701E-2</v>
      </c>
      <c r="T453" s="17">
        <v>7.9372289357387701E-2</v>
      </c>
      <c r="U453" s="17">
        <v>5.88924664802025E-2</v>
      </c>
      <c r="V453" s="17">
        <v>8.02365095512724E-2</v>
      </c>
      <c r="W453" s="17">
        <v>7.8798709582599005E-2</v>
      </c>
      <c r="X453" s="17">
        <v>8.8126345710189402E-2</v>
      </c>
      <c r="Y453" s="17">
        <v>6.2725641029827806E-2</v>
      </c>
      <c r="Z453" s="17">
        <v>5.1831347725540503E-2</v>
      </c>
      <c r="AA453" s="17">
        <v>8.6574737956437997E-2</v>
      </c>
      <c r="AB453" s="17">
        <v>3.1110457105162401E-2</v>
      </c>
      <c r="AC453" s="17">
        <v>7.7676865628408101E-2</v>
      </c>
      <c r="AD453" s="17">
        <v>0.100978482362388</v>
      </c>
      <c r="AE453" s="17"/>
      <c r="AF453" s="17">
        <v>6.2966536980552601E-2</v>
      </c>
      <c r="AG453" s="17">
        <v>7.1712249952588694E-2</v>
      </c>
      <c r="AH453" s="17">
        <v>8.6490608781192704E-2</v>
      </c>
      <c r="AI453" s="17"/>
      <c r="AJ453" s="17">
        <v>6.6582470785026396E-2</v>
      </c>
      <c r="AK453" s="17">
        <v>5.2276823721568902E-2</v>
      </c>
      <c r="AL453" s="17">
        <v>6.7352555576614903E-2</v>
      </c>
      <c r="AM453" s="17">
        <v>2.9009503161311598E-2</v>
      </c>
      <c r="AN453" s="17">
        <v>0.12851064504023799</v>
      </c>
      <c r="AO453" s="17"/>
      <c r="AP453" s="17">
        <v>6.1287613747590203E-2</v>
      </c>
      <c r="AQ453" s="17">
        <v>5.9819927580484898E-2</v>
      </c>
      <c r="AR453" s="17">
        <v>6.5665023568551806E-2</v>
      </c>
      <c r="AS453" s="17"/>
      <c r="AT453" s="17">
        <v>9.8393451354430103E-2</v>
      </c>
      <c r="AU453" s="17">
        <v>8.8549291133223795E-2</v>
      </c>
      <c r="AV453" s="17">
        <v>5.9090089627047301E-2</v>
      </c>
      <c r="AW453" s="17">
        <v>4.4385232273729001E-2</v>
      </c>
      <c r="AX453" s="17">
        <v>6.0555481354742501E-2</v>
      </c>
      <c r="AY453" s="17"/>
      <c r="AZ453" s="17">
        <v>4.5185209894757397E-2</v>
      </c>
      <c r="BA453" s="17">
        <v>8.9036365447488997E-2</v>
      </c>
      <c r="BB453" s="17">
        <v>9.8327455017497997E-2</v>
      </c>
      <c r="BC453" s="17">
        <v>7.7243192725852602E-2</v>
      </c>
      <c r="BD453" s="17">
        <v>7.3251480073787803E-2</v>
      </c>
      <c r="BE453" s="17">
        <v>8.9271181675116499E-3</v>
      </c>
      <c r="BF453" s="17"/>
      <c r="BG453" s="17">
        <v>7.2756197066414702E-2</v>
      </c>
      <c r="BH453" s="17">
        <v>5.96941255705647E-2</v>
      </c>
      <c r="BI453" s="17" t="s">
        <v>95</v>
      </c>
      <c r="BJ453" s="17">
        <v>7.6961545792176997E-2</v>
      </c>
      <c r="BK453" s="17">
        <v>9.9996862804445696E-2</v>
      </c>
      <c r="BL453" s="17">
        <v>5.9886613727347902E-2</v>
      </c>
      <c r="BM453" s="17">
        <v>0.12009064867760599</v>
      </c>
    </row>
    <row r="454" spans="2:65" x14ac:dyDescent="0.35">
      <c r="B454" t="s">
        <v>250</v>
      </c>
      <c r="C454" s="17">
        <v>0.188882888672397</v>
      </c>
      <c r="D454" s="17">
        <v>0.22153486999886099</v>
      </c>
      <c r="E454" s="17">
        <v>0.154579879967085</v>
      </c>
      <c r="F454" s="17"/>
      <c r="G454" s="17">
        <v>0.23475919747731899</v>
      </c>
      <c r="H454" s="17">
        <v>0.27551682640763198</v>
      </c>
      <c r="I454" s="17">
        <v>0.22825395022120901</v>
      </c>
      <c r="J454" s="17">
        <v>0.17735870489554301</v>
      </c>
      <c r="K454" s="17">
        <v>0.11157323229008601</v>
      </c>
      <c r="L454" s="17">
        <v>0.117987373676151</v>
      </c>
      <c r="M454" s="17"/>
      <c r="N454" s="17">
        <v>0.21775458486053501</v>
      </c>
      <c r="O454" s="17">
        <v>0.146762764015578</v>
      </c>
      <c r="P454" s="17">
        <v>0.18542539497227101</v>
      </c>
      <c r="Q454" s="17">
        <v>0.20074227228896299</v>
      </c>
      <c r="R454" s="17"/>
      <c r="S454" s="17">
        <v>0.22017913853843599</v>
      </c>
      <c r="T454" s="17">
        <v>0.22214951872485</v>
      </c>
      <c r="U454" s="17">
        <v>0.17943418481911999</v>
      </c>
      <c r="V454" s="17">
        <v>0.14202171186870299</v>
      </c>
      <c r="W454" s="17">
        <v>0.18788031463913499</v>
      </c>
      <c r="X454" s="17">
        <v>0.157427781077844</v>
      </c>
      <c r="Y454" s="17">
        <v>0.22132088001956099</v>
      </c>
      <c r="Z454" s="17">
        <v>0.162528250137153</v>
      </c>
      <c r="AA454" s="17">
        <v>0.15581741859078299</v>
      </c>
      <c r="AB454" s="17">
        <v>0.191498407240348</v>
      </c>
      <c r="AC454" s="17">
        <v>0.232043795853526</v>
      </c>
      <c r="AD454" s="17">
        <v>0.170351728329379</v>
      </c>
      <c r="AE454" s="17"/>
      <c r="AF454" s="17">
        <v>0.15156083862108</v>
      </c>
      <c r="AG454" s="17">
        <v>0.21789893762895601</v>
      </c>
      <c r="AH454" s="17">
        <v>0.18517118127763799</v>
      </c>
      <c r="AI454" s="17"/>
      <c r="AJ454" s="17">
        <v>0.14575361068037301</v>
      </c>
      <c r="AK454" s="17">
        <v>0.25296123557733702</v>
      </c>
      <c r="AL454" s="17">
        <v>0.22458253529547501</v>
      </c>
      <c r="AM454" s="17">
        <v>0.100251710460075</v>
      </c>
      <c r="AN454" s="17">
        <v>0.16438594881684601</v>
      </c>
      <c r="AO454" s="17"/>
      <c r="AP454" s="17">
        <v>0.146850263508507</v>
      </c>
      <c r="AQ454" s="17">
        <v>0.23396516911766699</v>
      </c>
      <c r="AR454" s="17">
        <v>0.21585495008390099</v>
      </c>
      <c r="AS454" s="17"/>
      <c r="AT454" s="17">
        <v>0.111371655775964</v>
      </c>
      <c r="AU454" s="17">
        <v>0.183121757828662</v>
      </c>
      <c r="AV454" s="17">
        <v>0.22944920215533801</v>
      </c>
      <c r="AW454" s="17">
        <v>0.26927071097643401</v>
      </c>
      <c r="AX454" s="17">
        <v>0.35930209158941301</v>
      </c>
      <c r="AY454" s="17"/>
      <c r="AZ454" s="17">
        <v>0.24909323231573299</v>
      </c>
      <c r="BA454" s="17">
        <v>0.166577277703892</v>
      </c>
      <c r="BB454" s="17">
        <v>0.19057691590742501</v>
      </c>
      <c r="BC454" s="17">
        <v>0.16675137531117101</v>
      </c>
      <c r="BD454" s="17">
        <v>0.146180815582655</v>
      </c>
      <c r="BE454" s="17">
        <v>0.22684631380777101</v>
      </c>
      <c r="BF454" s="17"/>
      <c r="BG454" s="17">
        <v>0.152862968160733</v>
      </c>
      <c r="BH454" s="17">
        <v>0.22304502761147901</v>
      </c>
      <c r="BI454" s="17" t="s">
        <v>95</v>
      </c>
      <c r="BJ454" s="17">
        <v>0.15629665909832599</v>
      </c>
      <c r="BK454" s="17">
        <v>0.18009202628273099</v>
      </c>
      <c r="BL454" s="17">
        <v>0.22949394544794499</v>
      </c>
      <c r="BM454" s="17">
        <v>0.19942819061154701</v>
      </c>
    </row>
    <row r="455" spans="2:65" x14ac:dyDescent="0.35">
      <c r="B455" t="s">
        <v>251</v>
      </c>
      <c r="C455" s="17">
        <v>0.45393782937349703</v>
      </c>
      <c r="D455" s="17">
        <v>0.45513360559932098</v>
      </c>
      <c r="E455" s="17">
        <v>0.45500342257189202</v>
      </c>
      <c r="F455" s="17"/>
      <c r="G455" s="17">
        <v>0.42989341943377801</v>
      </c>
      <c r="H455" s="17">
        <v>0.403713191244714</v>
      </c>
      <c r="I455" s="17">
        <v>0.39197784284028198</v>
      </c>
      <c r="J455" s="17">
        <v>0.49059633373737999</v>
      </c>
      <c r="K455" s="17">
        <v>0.50778190999314099</v>
      </c>
      <c r="L455" s="17">
        <v>0.49321654773511497</v>
      </c>
      <c r="M455" s="17"/>
      <c r="N455" s="17">
        <v>0.43866898145188099</v>
      </c>
      <c r="O455" s="17">
        <v>0.51365224699440204</v>
      </c>
      <c r="P455" s="17">
        <v>0.46814214089607398</v>
      </c>
      <c r="Q455" s="17">
        <v>0.39674480524705102</v>
      </c>
      <c r="R455" s="17"/>
      <c r="S455" s="17">
        <v>0.41354759318267498</v>
      </c>
      <c r="T455" s="17">
        <v>0.416358874715752</v>
      </c>
      <c r="U455" s="17">
        <v>0.41615250935708198</v>
      </c>
      <c r="V455" s="17">
        <v>0.44787096985556202</v>
      </c>
      <c r="W455" s="17">
        <v>0.44323666453779897</v>
      </c>
      <c r="X455" s="17">
        <v>0.50994232434574405</v>
      </c>
      <c r="Y455" s="17">
        <v>0.43971247847018902</v>
      </c>
      <c r="Z455" s="17">
        <v>0.447670375640983</v>
      </c>
      <c r="AA455" s="17">
        <v>0.45526842271575702</v>
      </c>
      <c r="AB455" s="17">
        <v>0.57792827110394096</v>
      </c>
      <c r="AC455" s="17">
        <v>0.47476538468977503</v>
      </c>
      <c r="AD455" s="17">
        <v>0.414387270817134</v>
      </c>
      <c r="AE455" s="17"/>
      <c r="AF455" s="17">
        <v>0.50333026994027796</v>
      </c>
      <c r="AG455" s="17">
        <v>0.42379726614587898</v>
      </c>
      <c r="AH455" s="17">
        <v>0.44584399955299497</v>
      </c>
      <c r="AI455" s="17"/>
      <c r="AJ455" s="17">
        <v>0.49623221231208198</v>
      </c>
      <c r="AK455" s="17">
        <v>0.38443330468624498</v>
      </c>
      <c r="AL455" s="17">
        <v>0.43985776638505097</v>
      </c>
      <c r="AM455" s="17">
        <v>0.55521171965616301</v>
      </c>
      <c r="AN455" s="17">
        <v>0.45168621385118901</v>
      </c>
      <c r="AO455" s="17"/>
      <c r="AP455" s="17">
        <v>0.49942054066167002</v>
      </c>
      <c r="AQ455" s="17">
        <v>0.41432565255661302</v>
      </c>
      <c r="AR455" s="17">
        <v>0.39907428188134503</v>
      </c>
      <c r="AS455" s="17"/>
      <c r="AT455" s="17">
        <v>0.471422126079722</v>
      </c>
      <c r="AU455" s="17">
        <v>0.459896416003097</v>
      </c>
      <c r="AV455" s="17">
        <v>0.42259993549747799</v>
      </c>
      <c r="AW455" s="17">
        <v>0.445446851576629</v>
      </c>
      <c r="AX455" s="17">
        <v>0.27261341765441899</v>
      </c>
      <c r="AY455" s="17"/>
      <c r="AZ455" s="17">
        <v>0.37655402893903001</v>
      </c>
      <c r="BA455" s="17">
        <v>0.47695205589754702</v>
      </c>
      <c r="BB455" s="17">
        <v>0.42635268624103401</v>
      </c>
      <c r="BC455" s="17">
        <v>0.45896859966173198</v>
      </c>
      <c r="BD455" s="17">
        <v>0.54097703792811502</v>
      </c>
      <c r="BE455" s="17">
        <v>0.51716918192010997</v>
      </c>
      <c r="BF455" s="17"/>
      <c r="BG455" s="17">
        <v>0.481652642898306</v>
      </c>
      <c r="BH455" s="17">
        <v>0.45013215240988003</v>
      </c>
      <c r="BI455" s="17" t="s">
        <v>95</v>
      </c>
      <c r="BJ455" s="17">
        <v>0.40994008219464201</v>
      </c>
      <c r="BK455" s="17">
        <v>0.41642181176984999</v>
      </c>
      <c r="BL455" s="17">
        <v>0.43778059549264903</v>
      </c>
      <c r="BM455" s="17">
        <v>0.44385204095802799</v>
      </c>
    </row>
    <row r="456" spans="2:65" x14ac:dyDescent="0.35">
      <c r="B456" t="s">
        <v>168</v>
      </c>
      <c r="C456" s="17">
        <v>-0.26505494070109997</v>
      </c>
      <c r="D456" s="17">
        <v>-0.23359873560046099</v>
      </c>
      <c r="E456" s="17">
        <v>-0.30042354260480703</v>
      </c>
      <c r="F456" s="17"/>
      <c r="G456" s="17">
        <v>-0.19513422195645899</v>
      </c>
      <c r="H456" s="17">
        <v>-0.12819636483708199</v>
      </c>
      <c r="I456" s="17">
        <v>-0.163723892619072</v>
      </c>
      <c r="J456" s="17">
        <v>-0.31323762884183798</v>
      </c>
      <c r="K456" s="17">
        <v>-0.39620867770305501</v>
      </c>
      <c r="L456" s="17">
        <v>-0.375229174058964</v>
      </c>
      <c r="M456" s="17"/>
      <c r="N456" s="17">
        <v>-0.22091439659134601</v>
      </c>
      <c r="O456" s="17">
        <v>-0.36688948297882401</v>
      </c>
      <c r="P456" s="17">
        <v>-0.28271674592380303</v>
      </c>
      <c r="Q456" s="17">
        <v>-0.196002532958088</v>
      </c>
      <c r="R456" s="17"/>
      <c r="S456" s="17">
        <v>-0.19336845464423899</v>
      </c>
      <c r="T456" s="17">
        <v>-0.194209355990901</v>
      </c>
      <c r="U456" s="17">
        <v>-0.23671832453796099</v>
      </c>
      <c r="V456" s="17">
        <v>-0.30584925798685902</v>
      </c>
      <c r="W456" s="17">
        <v>-0.25535634989866401</v>
      </c>
      <c r="X456" s="17">
        <v>-0.35251454326789999</v>
      </c>
      <c r="Y456" s="17">
        <v>-0.218391598450628</v>
      </c>
      <c r="Z456" s="17">
        <v>-0.28514212550383</v>
      </c>
      <c r="AA456" s="17">
        <v>-0.299451004124975</v>
      </c>
      <c r="AB456" s="17">
        <v>-0.38642986386359301</v>
      </c>
      <c r="AC456" s="17">
        <v>-0.242721588836249</v>
      </c>
      <c r="AD456" s="17">
        <v>-0.244035542487755</v>
      </c>
      <c r="AE456" s="17"/>
      <c r="AF456" s="17">
        <v>-0.35176943131919802</v>
      </c>
      <c r="AG456" s="17">
        <v>-0.205898328516923</v>
      </c>
      <c r="AH456" s="17">
        <v>-0.26067281827535699</v>
      </c>
      <c r="AI456" s="17"/>
      <c r="AJ456" s="17">
        <v>-0.35047860163170902</v>
      </c>
      <c r="AK456" s="17">
        <v>-0.13147206910890799</v>
      </c>
      <c r="AL456" s="17">
        <v>-0.215275231089576</v>
      </c>
      <c r="AM456" s="17">
        <v>-0.45496000919608798</v>
      </c>
      <c r="AN456" s="17">
        <v>-0.28730026503434303</v>
      </c>
      <c r="AO456" s="17"/>
      <c r="AP456" s="17">
        <v>-0.35257027715316303</v>
      </c>
      <c r="AQ456" s="17">
        <v>-0.18036048343894601</v>
      </c>
      <c r="AR456" s="17">
        <v>-0.18321933179744401</v>
      </c>
      <c r="AS456" s="17"/>
      <c r="AT456" s="17">
        <v>-0.36005047030375797</v>
      </c>
      <c r="AU456" s="17">
        <v>-0.27677465817443497</v>
      </c>
      <c r="AV456" s="17">
        <v>-0.19315073334214</v>
      </c>
      <c r="AW456" s="17">
        <v>-0.17617614060019501</v>
      </c>
      <c r="AX456" s="17">
        <v>8.6688673934993798E-2</v>
      </c>
      <c r="AY456" s="17"/>
      <c r="AZ456" s="17">
        <v>-0.12746079662329701</v>
      </c>
      <c r="BA456" s="17">
        <v>-0.310374778193655</v>
      </c>
      <c r="BB456" s="17">
        <v>-0.235775770333609</v>
      </c>
      <c r="BC456" s="17">
        <v>-0.29221722435056102</v>
      </c>
      <c r="BD456" s="17">
        <v>-0.39479622234546002</v>
      </c>
      <c r="BE456" s="17">
        <v>-0.29032286811233898</v>
      </c>
      <c r="BF456" s="17"/>
      <c r="BG456" s="17">
        <v>-0.32878967473757298</v>
      </c>
      <c r="BH456" s="17">
        <v>-0.22708712479840101</v>
      </c>
      <c r="BI456" s="17" t="s">
        <v>95</v>
      </c>
      <c r="BJ456" s="17">
        <v>-0.25364342309631599</v>
      </c>
      <c r="BK456" s="17">
        <v>-0.236329785487119</v>
      </c>
      <c r="BL456" s="17">
        <v>-0.20828665004470401</v>
      </c>
      <c r="BM456" s="17">
        <v>-0.24442385034648101</v>
      </c>
    </row>
    <row r="457" spans="2:65" x14ac:dyDescent="0.35">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row>
    <row r="458" spans="2:65" x14ac:dyDescent="0.35">
      <c r="B458" s="6" t="s">
        <v>259</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row>
    <row r="459" spans="2:65" x14ac:dyDescent="0.35">
      <c r="B459" s="26" t="s">
        <v>253</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row>
    <row r="460" spans="2:65" x14ac:dyDescent="0.35">
      <c r="B460" t="s">
        <v>245</v>
      </c>
      <c r="C460" s="17">
        <v>5.7260822208847102E-2</v>
      </c>
      <c r="D460" s="17">
        <v>8.0218061209969799E-2</v>
      </c>
      <c r="E460" s="17">
        <v>3.4950998756848102E-2</v>
      </c>
      <c r="F460" s="17"/>
      <c r="G460" s="17">
        <v>5.3138191796579297E-2</v>
      </c>
      <c r="H460" s="17">
        <v>4.90715476763268E-2</v>
      </c>
      <c r="I460" s="17">
        <v>5.29048526551439E-2</v>
      </c>
      <c r="J460" s="17">
        <v>6.0635257027758002E-2</v>
      </c>
      <c r="K460" s="17">
        <v>6.2422006871630298E-2</v>
      </c>
      <c r="L460" s="17">
        <v>6.3869772041614301E-2</v>
      </c>
      <c r="M460" s="17"/>
      <c r="N460" s="17">
        <v>6.2390135851984101E-2</v>
      </c>
      <c r="O460" s="17">
        <v>5.2476541321777197E-2</v>
      </c>
      <c r="P460" s="17">
        <v>5.20544829931349E-2</v>
      </c>
      <c r="Q460" s="17">
        <v>6.28162315793349E-2</v>
      </c>
      <c r="R460" s="17"/>
      <c r="S460" s="17">
        <v>2.9060146365379302E-2</v>
      </c>
      <c r="T460" s="17">
        <v>6.36933792667706E-2</v>
      </c>
      <c r="U460" s="17">
        <v>4.36837316146865E-2</v>
      </c>
      <c r="V460" s="17">
        <v>4.9296784549531299E-2</v>
      </c>
      <c r="W460" s="17">
        <v>7.3774272396381402E-2</v>
      </c>
      <c r="X460" s="17">
        <v>5.6279702415187198E-2</v>
      </c>
      <c r="Y460" s="17">
        <v>4.96914144489395E-2</v>
      </c>
      <c r="Z460" s="17">
        <v>6.1396597896169802E-2</v>
      </c>
      <c r="AA460" s="17">
        <v>6.6678358424049802E-2</v>
      </c>
      <c r="AB460" s="17">
        <v>7.1438300568666402E-2</v>
      </c>
      <c r="AC460" s="17">
        <v>8.8868892367699001E-2</v>
      </c>
      <c r="AD460" s="17">
        <v>7.1496165167848597E-2</v>
      </c>
      <c r="AE460" s="17"/>
      <c r="AF460" s="17">
        <v>9.8610646749852995E-2</v>
      </c>
      <c r="AG460" s="17">
        <v>2.8922007605218999E-2</v>
      </c>
      <c r="AH460" s="17">
        <v>3.8448816946094401E-2</v>
      </c>
      <c r="AI460" s="17"/>
      <c r="AJ460" s="17">
        <v>8.4364706987597904E-2</v>
      </c>
      <c r="AK460" s="17">
        <v>3.3940248368101701E-2</v>
      </c>
      <c r="AL460" s="17">
        <v>1.75323169633342E-2</v>
      </c>
      <c r="AM460" s="17">
        <v>0.17080709837705699</v>
      </c>
      <c r="AN460" s="17">
        <v>5.1488344877613702E-2</v>
      </c>
      <c r="AO460" s="17"/>
      <c r="AP460" s="17">
        <v>7.3553140769393996E-2</v>
      </c>
      <c r="AQ460" s="17">
        <v>3.09280492867622E-2</v>
      </c>
      <c r="AR460" s="17">
        <v>2.2598135572379399E-2</v>
      </c>
      <c r="AS460" s="17"/>
      <c r="AT460" s="17">
        <v>7.3304497034113E-2</v>
      </c>
      <c r="AU460" s="17">
        <v>6.1815381485005601E-2</v>
      </c>
      <c r="AV460" s="17">
        <v>5.1467619672826002E-2</v>
      </c>
      <c r="AW460" s="17">
        <v>3.98350905541901E-2</v>
      </c>
      <c r="AX460" s="17">
        <v>2.655807072152E-2</v>
      </c>
      <c r="AY460" s="17"/>
      <c r="AZ460" s="17">
        <v>5.5786202364776501E-2</v>
      </c>
      <c r="BA460" s="17">
        <v>4.8050605453445597E-2</v>
      </c>
      <c r="BB460" s="17">
        <v>6.1160945423691999E-2</v>
      </c>
      <c r="BC460" s="17">
        <v>6.4654464079508103E-2</v>
      </c>
      <c r="BD460" s="17">
        <v>5.9941813906623398E-2</v>
      </c>
      <c r="BE460" s="17">
        <v>7.6236894219119195E-2</v>
      </c>
      <c r="BF460" s="17"/>
      <c r="BG460" s="17">
        <v>5.8106750511134703E-2</v>
      </c>
      <c r="BH460" s="17">
        <v>6.8812419241254794E-2</v>
      </c>
      <c r="BI460" s="17" t="s">
        <v>95</v>
      </c>
      <c r="BJ460" s="17">
        <v>4.5182339829253203E-2</v>
      </c>
      <c r="BK460" s="17">
        <v>8.1775229572095307E-2</v>
      </c>
      <c r="BL460" s="17">
        <v>4.2538233476302902E-2</v>
      </c>
      <c r="BM460" s="17">
        <v>3.4696560408880403E-2</v>
      </c>
    </row>
    <row r="461" spans="2:65" x14ac:dyDescent="0.35">
      <c r="B461" t="s">
        <v>246</v>
      </c>
      <c r="C461" s="17">
        <v>0.14552700206274699</v>
      </c>
      <c r="D461" s="17">
        <v>0.168136123130463</v>
      </c>
      <c r="E461" s="17">
        <v>0.122970047779937</v>
      </c>
      <c r="F461" s="17"/>
      <c r="G461" s="17">
        <v>0.13606701879105501</v>
      </c>
      <c r="H461" s="17">
        <v>0.16326496041431801</v>
      </c>
      <c r="I461" s="17">
        <v>0.162452116930284</v>
      </c>
      <c r="J461" s="17">
        <v>0.16341311251829899</v>
      </c>
      <c r="K461" s="17">
        <v>0.1110409067138</v>
      </c>
      <c r="L461" s="17">
        <v>0.133253453039723</v>
      </c>
      <c r="M461" s="17"/>
      <c r="N461" s="17">
        <v>0.13992949482623401</v>
      </c>
      <c r="O461" s="17">
        <v>0.13565195780259401</v>
      </c>
      <c r="P461" s="17">
        <v>0.152548773571163</v>
      </c>
      <c r="Q461" s="17">
        <v>0.159432909972853</v>
      </c>
      <c r="R461" s="17"/>
      <c r="S461" s="17">
        <v>0.167536848102979</v>
      </c>
      <c r="T461" s="17">
        <v>0.16520467863652999</v>
      </c>
      <c r="U461" s="17">
        <v>0.12999911657802299</v>
      </c>
      <c r="V461" s="17">
        <v>0.161750201126728</v>
      </c>
      <c r="W461" s="17">
        <v>0.12631410832811599</v>
      </c>
      <c r="X461" s="17">
        <v>0.17810118287681201</v>
      </c>
      <c r="Y461" s="17">
        <v>0.13616562928724801</v>
      </c>
      <c r="Z461" s="17">
        <v>0.15385657087704699</v>
      </c>
      <c r="AA461" s="17">
        <v>0.13412868199526301</v>
      </c>
      <c r="AB461" s="17">
        <v>0.124278262181287</v>
      </c>
      <c r="AC461" s="17">
        <v>8.7899075372691204E-2</v>
      </c>
      <c r="AD461" s="17">
        <v>0.114586684018922</v>
      </c>
      <c r="AE461" s="17"/>
      <c r="AF461" s="17">
        <v>0.18297630143381499</v>
      </c>
      <c r="AG461" s="17">
        <v>0.116565579798607</v>
      </c>
      <c r="AH461" s="17">
        <v>0.15293495922938199</v>
      </c>
      <c r="AI461" s="17"/>
      <c r="AJ461" s="17">
        <v>0.17893971739573999</v>
      </c>
      <c r="AK461" s="17">
        <v>0.12817308416374701</v>
      </c>
      <c r="AL461" s="17">
        <v>0.11092029833018099</v>
      </c>
      <c r="AM461" s="17">
        <v>0.22159168945230501</v>
      </c>
      <c r="AN461" s="17">
        <v>0.16697145626232099</v>
      </c>
      <c r="AO461" s="17"/>
      <c r="AP461" s="17">
        <v>0.173172837140706</v>
      </c>
      <c r="AQ461" s="17">
        <v>0.13242940161181199</v>
      </c>
      <c r="AR461" s="17">
        <v>9.7587770963242795E-2</v>
      </c>
      <c r="AS461" s="17"/>
      <c r="AT461" s="17">
        <v>0.17933011876597499</v>
      </c>
      <c r="AU461" s="17">
        <v>0.14756440817772401</v>
      </c>
      <c r="AV461" s="17">
        <v>0.143466712908323</v>
      </c>
      <c r="AW461" s="17">
        <v>0.12793210997061999</v>
      </c>
      <c r="AX461" s="17">
        <v>6.7702444859882305E-2</v>
      </c>
      <c r="AY461" s="17"/>
      <c r="AZ461" s="17">
        <v>0.140916637859924</v>
      </c>
      <c r="BA461" s="17">
        <v>0.135887392651482</v>
      </c>
      <c r="BB461" s="17">
        <v>0.14956046443486901</v>
      </c>
      <c r="BC461" s="17">
        <v>0.13226916999935101</v>
      </c>
      <c r="BD461" s="17">
        <v>0.15259885444628399</v>
      </c>
      <c r="BE461" s="17">
        <v>0.24965342924313999</v>
      </c>
      <c r="BF461" s="17"/>
      <c r="BG461" s="17">
        <v>0.146891323986029</v>
      </c>
      <c r="BH461" s="17">
        <v>0.140210506552818</v>
      </c>
      <c r="BI461" s="17" t="s">
        <v>95</v>
      </c>
      <c r="BJ461" s="17">
        <v>0.19269358566391301</v>
      </c>
      <c r="BK461" s="17">
        <v>0.141485514184545</v>
      </c>
      <c r="BL461" s="17">
        <v>0.13142630656875501</v>
      </c>
      <c r="BM461" s="17">
        <v>0.177358951254979</v>
      </c>
    </row>
    <row r="462" spans="2:65" x14ac:dyDescent="0.35">
      <c r="B462" t="s">
        <v>247</v>
      </c>
      <c r="C462" s="17">
        <v>0.18553514093420601</v>
      </c>
      <c r="D462" s="17">
        <v>0.18807161499804401</v>
      </c>
      <c r="E462" s="17">
        <v>0.183955459666165</v>
      </c>
      <c r="F462" s="17"/>
      <c r="G462" s="17">
        <v>0.20664303193460201</v>
      </c>
      <c r="H462" s="17">
        <v>0.182889940822305</v>
      </c>
      <c r="I462" s="17">
        <v>0.16092865187262001</v>
      </c>
      <c r="J462" s="17">
        <v>0.146809117407352</v>
      </c>
      <c r="K462" s="17">
        <v>0.19414260784182699</v>
      </c>
      <c r="L462" s="17">
        <v>0.21813626623803001</v>
      </c>
      <c r="M462" s="17"/>
      <c r="N462" s="17">
        <v>0.157892147663103</v>
      </c>
      <c r="O462" s="17">
        <v>0.17848045897190201</v>
      </c>
      <c r="P462" s="17">
        <v>0.21487008949841199</v>
      </c>
      <c r="Q462" s="17">
        <v>0.19435203601620701</v>
      </c>
      <c r="R462" s="17"/>
      <c r="S462" s="17">
        <v>0.196030699293372</v>
      </c>
      <c r="T462" s="17">
        <v>0.215235446192824</v>
      </c>
      <c r="U462" s="17">
        <v>0.25568134647618401</v>
      </c>
      <c r="V462" s="17">
        <v>0.15896760506798799</v>
      </c>
      <c r="W462" s="17">
        <v>0.17549624738216299</v>
      </c>
      <c r="X462" s="17">
        <v>0.146886115927503</v>
      </c>
      <c r="Y462" s="17">
        <v>0.159049325281819</v>
      </c>
      <c r="Z462" s="17">
        <v>0.25011312323218099</v>
      </c>
      <c r="AA462" s="17">
        <v>0.156648528189578</v>
      </c>
      <c r="AB462" s="17">
        <v>0.161094710440608</v>
      </c>
      <c r="AC462" s="17">
        <v>0.209845271174949</v>
      </c>
      <c r="AD462" s="17">
        <v>0.172210365052403</v>
      </c>
      <c r="AE462" s="17"/>
      <c r="AF462" s="17">
        <v>0.221980485938681</v>
      </c>
      <c r="AG462" s="17">
        <v>0.14368961595796401</v>
      </c>
      <c r="AH462" s="17">
        <v>0.244193023515626</v>
      </c>
      <c r="AI462" s="17"/>
      <c r="AJ462" s="17">
        <v>0.197467379373998</v>
      </c>
      <c r="AK462" s="17">
        <v>0.15903257743511201</v>
      </c>
      <c r="AL462" s="17">
        <v>0.193404489075202</v>
      </c>
      <c r="AM462" s="17">
        <v>0.167077067242377</v>
      </c>
      <c r="AN462" s="17">
        <v>0.220238320061798</v>
      </c>
      <c r="AO462" s="17"/>
      <c r="AP462" s="17">
        <v>0.199971921257001</v>
      </c>
      <c r="AQ462" s="17">
        <v>0.169393531314701</v>
      </c>
      <c r="AR462" s="17">
        <v>0.237066354559792</v>
      </c>
      <c r="AS462" s="17"/>
      <c r="AT462" s="17">
        <v>0.207064720343966</v>
      </c>
      <c r="AU462" s="17">
        <v>0.18459415997053999</v>
      </c>
      <c r="AV462" s="17">
        <v>0.15903512561327901</v>
      </c>
      <c r="AW462" s="17">
        <v>0.16041918054269899</v>
      </c>
      <c r="AX462" s="17">
        <v>0.20894888117336599</v>
      </c>
      <c r="AY462" s="17"/>
      <c r="AZ462" s="17">
        <v>0.194532052638236</v>
      </c>
      <c r="BA462" s="17">
        <v>0.197988825073518</v>
      </c>
      <c r="BB462" s="17">
        <v>0.196651488438633</v>
      </c>
      <c r="BC462" s="17">
        <v>0.17331812537708299</v>
      </c>
      <c r="BD462" s="17">
        <v>0.16033914068624899</v>
      </c>
      <c r="BE462" s="17">
        <v>0.14517507818999201</v>
      </c>
      <c r="BF462" s="17"/>
      <c r="BG462" s="17">
        <v>0.205162984216226</v>
      </c>
      <c r="BH462" s="17">
        <v>0.14878223886810599</v>
      </c>
      <c r="BI462" s="17" t="s">
        <v>95</v>
      </c>
      <c r="BJ462" s="17">
        <v>0.20756904216852001</v>
      </c>
      <c r="BK462" s="17">
        <v>0.18060101912945001</v>
      </c>
      <c r="BL462" s="17">
        <v>0.195516924981014</v>
      </c>
      <c r="BM462" s="17">
        <v>0.13951986129873101</v>
      </c>
    </row>
    <row r="463" spans="2:65" x14ac:dyDescent="0.35">
      <c r="B463" t="s">
        <v>248</v>
      </c>
      <c r="C463" s="17">
        <v>0.36572834775169799</v>
      </c>
      <c r="D463" s="17">
        <v>0.33944176171891899</v>
      </c>
      <c r="E463" s="17">
        <v>0.39132730429362</v>
      </c>
      <c r="F463" s="17"/>
      <c r="G463" s="17">
        <v>0.35355319897417498</v>
      </c>
      <c r="H463" s="17">
        <v>0.331009837768932</v>
      </c>
      <c r="I463" s="17">
        <v>0.35238303908686103</v>
      </c>
      <c r="J463" s="17">
        <v>0.40851390492783701</v>
      </c>
      <c r="K463" s="17">
        <v>0.41754130018104302</v>
      </c>
      <c r="L463" s="17">
        <v>0.342409338631944</v>
      </c>
      <c r="M463" s="17"/>
      <c r="N463" s="17">
        <v>0.371409458935406</v>
      </c>
      <c r="O463" s="17">
        <v>0.38170152482882702</v>
      </c>
      <c r="P463" s="17">
        <v>0.36685737375031502</v>
      </c>
      <c r="Q463" s="17">
        <v>0.33979401000248199</v>
      </c>
      <c r="R463" s="17"/>
      <c r="S463" s="17">
        <v>0.32475376822233798</v>
      </c>
      <c r="T463" s="17">
        <v>0.33382180326503702</v>
      </c>
      <c r="U463" s="17">
        <v>0.29986060957140798</v>
      </c>
      <c r="V463" s="17">
        <v>0.39705598953433502</v>
      </c>
      <c r="W463" s="17">
        <v>0.36203349572854998</v>
      </c>
      <c r="X463" s="17">
        <v>0.36879952598752402</v>
      </c>
      <c r="Y463" s="17">
        <v>0.44322878069051702</v>
      </c>
      <c r="Z463" s="17">
        <v>0.35819835373952802</v>
      </c>
      <c r="AA463" s="17">
        <v>0.40176106698360597</v>
      </c>
      <c r="AB463" s="17">
        <v>0.38344968323684597</v>
      </c>
      <c r="AC463" s="17">
        <v>0.375252244592158</v>
      </c>
      <c r="AD463" s="17">
        <v>0.367760175358191</v>
      </c>
      <c r="AE463" s="17"/>
      <c r="AF463" s="17">
        <v>0.30294599822889701</v>
      </c>
      <c r="AG463" s="17">
        <v>0.43232258289411302</v>
      </c>
      <c r="AH463" s="17">
        <v>0.30004707011354897</v>
      </c>
      <c r="AI463" s="17"/>
      <c r="AJ463" s="17">
        <v>0.32990409165552698</v>
      </c>
      <c r="AK463" s="17">
        <v>0.423752206524246</v>
      </c>
      <c r="AL463" s="17">
        <v>0.35448588509032702</v>
      </c>
      <c r="AM463" s="17">
        <v>0.32102408477479999</v>
      </c>
      <c r="AN463" s="17">
        <v>0.31670716430214302</v>
      </c>
      <c r="AO463" s="17"/>
      <c r="AP463" s="17">
        <v>0.33342396604093599</v>
      </c>
      <c r="AQ463" s="17">
        <v>0.40251334307759301</v>
      </c>
      <c r="AR463" s="17">
        <v>0.29887499427287001</v>
      </c>
      <c r="AS463" s="17"/>
      <c r="AT463" s="17">
        <v>0.35026972991382799</v>
      </c>
      <c r="AU463" s="17">
        <v>0.36952598987461199</v>
      </c>
      <c r="AV463" s="17">
        <v>0.35846497379403203</v>
      </c>
      <c r="AW463" s="17">
        <v>0.37914000913290902</v>
      </c>
      <c r="AX463" s="17">
        <v>0.30784835320363502</v>
      </c>
      <c r="AY463" s="17"/>
      <c r="AZ463" s="17">
        <v>0.32121885832362501</v>
      </c>
      <c r="BA463" s="17">
        <v>0.38711743619852401</v>
      </c>
      <c r="BB463" s="17">
        <v>0.37822354578949002</v>
      </c>
      <c r="BC463" s="17">
        <v>0.38546560200702601</v>
      </c>
      <c r="BD463" s="17">
        <v>0.375989870990455</v>
      </c>
      <c r="BE463" s="17">
        <v>0.31067140349732902</v>
      </c>
      <c r="BF463" s="17"/>
      <c r="BG463" s="17">
        <v>0.36676097657643197</v>
      </c>
      <c r="BH463" s="17">
        <v>0.41189316197306503</v>
      </c>
      <c r="BI463" s="17" t="s">
        <v>95</v>
      </c>
      <c r="BJ463" s="17">
        <v>0.31865035068741498</v>
      </c>
      <c r="BK463" s="17">
        <v>0.31463707757834403</v>
      </c>
      <c r="BL463" s="17">
        <v>0.34880901584158802</v>
      </c>
      <c r="BM463" s="17">
        <v>0.37880921642802801</v>
      </c>
    </row>
    <row r="464" spans="2:65" x14ac:dyDescent="0.35">
      <c r="B464" t="s">
        <v>249</v>
      </c>
      <c r="C464" s="17">
        <v>0.220938813376301</v>
      </c>
      <c r="D464" s="17">
        <v>0.203330783855318</v>
      </c>
      <c r="E464" s="17">
        <v>0.23752137809330001</v>
      </c>
      <c r="F464" s="17"/>
      <c r="G464" s="17">
        <v>0.224078628940409</v>
      </c>
      <c r="H464" s="17">
        <v>0.24353861357387399</v>
      </c>
      <c r="I464" s="17">
        <v>0.24103325514795201</v>
      </c>
      <c r="J464" s="17">
        <v>0.20195781574959201</v>
      </c>
      <c r="K464" s="17">
        <v>0.195692254428951</v>
      </c>
      <c r="L464" s="17">
        <v>0.21754338617715499</v>
      </c>
      <c r="M464" s="17"/>
      <c r="N464" s="17">
        <v>0.249329200297778</v>
      </c>
      <c r="O464" s="17">
        <v>0.22108615635546</v>
      </c>
      <c r="P464" s="17">
        <v>0.18551757880786801</v>
      </c>
      <c r="Q464" s="17">
        <v>0.22237551030783001</v>
      </c>
      <c r="R464" s="17"/>
      <c r="S464" s="17">
        <v>0.25989860320275998</v>
      </c>
      <c r="T464" s="17">
        <v>0.196652091057051</v>
      </c>
      <c r="U464" s="17">
        <v>0.24970840758997601</v>
      </c>
      <c r="V464" s="17">
        <v>0.20605841275107001</v>
      </c>
      <c r="W464" s="17">
        <v>0.21684718207287301</v>
      </c>
      <c r="X464" s="17">
        <v>0.22356507528158101</v>
      </c>
      <c r="Y464" s="17">
        <v>0.193013999806495</v>
      </c>
      <c r="Z464" s="17">
        <v>0.16657368523767199</v>
      </c>
      <c r="AA464" s="17">
        <v>0.21792422236672401</v>
      </c>
      <c r="AB464" s="17">
        <v>0.22169905327539999</v>
      </c>
      <c r="AC464" s="17">
        <v>0.22842143420844499</v>
      </c>
      <c r="AD464" s="17">
        <v>0.25461878502534802</v>
      </c>
      <c r="AE464" s="17"/>
      <c r="AF464" s="17">
        <v>0.17266021430231501</v>
      </c>
      <c r="AG464" s="17">
        <v>0.26229863033640999</v>
      </c>
      <c r="AH464" s="17">
        <v>0.218195170120386</v>
      </c>
      <c r="AI464" s="17"/>
      <c r="AJ464" s="17">
        <v>0.186110264280412</v>
      </c>
      <c r="AK464" s="17">
        <v>0.24348290426892599</v>
      </c>
      <c r="AL464" s="17">
        <v>0.296349560183229</v>
      </c>
      <c r="AM464" s="17">
        <v>0.119500060153461</v>
      </c>
      <c r="AN464" s="17">
        <v>0.18295791556641999</v>
      </c>
      <c r="AO464" s="17"/>
      <c r="AP464" s="17">
        <v>0.18782532259271101</v>
      </c>
      <c r="AQ464" s="17">
        <v>0.25103745852710102</v>
      </c>
      <c r="AR464" s="17">
        <v>0.32758825683376003</v>
      </c>
      <c r="AS464" s="17"/>
      <c r="AT464" s="17">
        <v>0.16504553989288201</v>
      </c>
      <c r="AU464" s="17">
        <v>0.202553441534293</v>
      </c>
      <c r="AV464" s="17">
        <v>0.261972275606423</v>
      </c>
      <c r="AW464" s="17">
        <v>0.28415395488389</v>
      </c>
      <c r="AX464" s="17">
        <v>0.36157242416942098</v>
      </c>
      <c r="AY464" s="17"/>
      <c r="AZ464" s="17">
        <v>0.26964765841064903</v>
      </c>
      <c r="BA464" s="17">
        <v>0.18929337355005399</v>
      </c>
      <c r="BB464" s="17">
        <v>0.19372043804264499</v>
      </c>
      <c r="BC464" s="17">
        <v>0.219614263772485</v>
      </c>
      <c r="BD464" s="17">
        <v>0.24303262264026401</v>
      </c>
      <c r="BE464" s="17">
        <v>0.20864314844760001</v>
      </c>
      <c r="BF464" s="17"/>
      <c r="BG464" s="17">
        <v>0.20134511999287699</v>
      </c>
      <c r="BH464" s="17">
        <v>0.20881346198998499</v>
      </c>
      <c r="BI464" s="17" t="s">
        <v>95</v>
      </c>
      <c r="BJ464" s="17">
        <v>0.212230730059839</v>
      </c>
      <c r="BK464" s="17">
        <v>0.25814872104231901</v>
      </c>
      <c r="BL464" s="17">
        <v>0.24717128006255601</v>
      </c>
      <c r="BM464" s="17">
        <v>0.239216580394814</v>
      </c>
    </row>
    <row r="465" spans="2:65" x14ac:dyDescent="0.35">
      <c r="B465" t="s">
        <v>143</v>
      </c>
      <c r="C465" s="17">
        <v>2.5009873666200801E-2</v>
      </c>
      <c r="D465" s="17">
        <v>2.0801655087286802E-2</v>
      </c>
      <c r="E465" s="17">
        <v>2.9274811410130101E-2</v>
      </c>
      <c r="F465" s="17"/>
      <c r="G465" s="17">
        <v>2.651992956318E-2</v>
      </c>
      <c r="H465" s="17">
        <v>3.0225099744244099E-2</v>
      </c>
      <c r="I465" s="17">
        <v>3.029808430714E-2</v>
      </c>
      <c r="J465" s="17">
        <v>1.8670792369162099E-2</v>
      </c>
      <c r="K465" s="17">
        <v>1.9160923962748599E-2</v>
      </c>
      <c r="L465" s="17">
        <v>2.4787783871534099E-2</v>
      </c>
      <c r="M465" s="17"/>
      <c r="N465" s="17">
        <v>1.9049562425495499E-2</v>
      </c>
      <c r="O465" s="17">
        <v>3.06033607194388E-2</v>
      </c>
      <c r="P465" s="17">
        <v>2.8151701379107101E-2</v>
      </c>
      <c r="Q465" s="17">
        <v>2.1229302121292998E-2</v>
      </c>
      <c r="R465" s="17"/>
      <c r="S465" s="17">
        <v>2.2719934813172499E-2</v>
      </c>
      <c r="T465" s="17">
        <v>2.5392601581788101E-2</v>
      </c>
      <c r="U465" s="17">
        <v>2.1066788169721299E-2</v>
      </c>
      <c r="V465" s="17">
        <v>2.68710069703465E-2</v>
      </c>
      <c r="W465" s="17">
        <v>4.5534694091916399E-2</v>
      </c>
      <c r="X465" s="17">
        <v>2.6368397511392201E-2</v>
      </c>
      <c r="Y465" s="17">
        <v>1.8850850484981301E-2</v>
      </c>
      <c r="Z465" s="17">
        <v>9.8616690174025898E-3</v>
      </c>
      <c r="AA465" s="17">
        <v>2.28591420407795E-2</v>
      </c>
      <c r="AB465" s="17">
        <v>3.8039990297192003E-2</v>
      </c>
      <c r="AC465" s="17">
        <v>9.7130822840587397E-3</v>
      </c>
      <c r="AD465" s="17">
        <v>1.9327825377287399E-2</v>
      </c>
      <c r="AE465" s="17"/>
      <c r="AF465" s="17">
        <v>2.0826353346439199E-2</v>
      </c>
      <c r="AG465" s="17">
        <v>1.6201583407687001E-2</v>
      </c>
      <c r="AH465" s="17">
        <v>4.6180960074962502E-2</v>
      </c>
      <c r="AI465" s="17"/>
      <c r="AJ465" s="17">
        <v>2.3213840306726002E-2</v>
      </c>
      <c r="AK465" s="17">
        <v>1.16189792398677E-2</v>
      </c>
      <c r="AL465" s="17">
        <v>2.7307450357726502E-2</v>
      </c>
      <c r="AM465" s="17">
        <v>0</v>
      </c>
      <c r="AN465" s="17">
        <v>6.16367989297038E-2</v>
      </c>
      <c r="AO465" s="17"/>
      <c r="AP465" s="17">
        <v>3.2052812199251698E-2</v>
      </c>
      <c r="AQ465" s="17">
        <v>1.36982161820309E-2</v>
      </c>
      <c r="AR465" s="17">
        <v>1.62844877979559E-2</v>
      </c>
      <c r="AS465" s="17"/>
      <c r="AT465" s="17">
        <v>2.4985394049234999E-2</v>
      </c>
      <c r="AU465" s="17">
        <v>3.3946618957824998E-2</v>
      </c>
      <c r="AV465" s="17">
        <v>2.5593292405117402E-2</v>
      </c>
      <c r="AW465" s="17">
        <v>8.5196549156910193E-3</v>
      </c>
      <c r="AX465" s="17">
        <v>2.73698258721756E-2</v>
      </c>
      <c r="AY465" s="17"/>
      <c r="AZ465" s="17">
        <v>1.78985904027898E-2</v>
      </c>
      <c r="BA465" s="17">
        <v>4.1662367072976901E-2</v>
      </c>
      <c r="BB465" s="17">
        <v>2.0683117870671001E-2</v>
      </c>
      <c r="BC465" s="17">
        <v>2.46783747645479E-2</v>
      </c>
      <c r="BD465" s="17">
        <v>8.0976973301240696E-3</v>
      </c>
      <c r="BE465" s="17">
        <v>9.6200464028198401E-3</v>
      </c>
      <c r="BF465" s="17"/>
      <c r="BG465" s="17">
        <v>2.1732844717301102E-2</v>
      </c>
      <c r="BH465" s="17">
        <v>2.1488211374771901E-2</v>
      </c>
      <c r="BI465" s="17" t="s">
        <v>95</v>
      </c>
      <c r="BJ465" s="17">
        <v>2.3673951591060199E-2</v>
      </c>
      <c r="BK465" s="17">
        <v>2.3352438493247502E-2</v>
      </c>
      <c r="BL465" s="17">
        <v>3.4538239069784503E-2</v>
      </c>
      <c r="BM465" s="17">
        <v>3.03988302145679E-2</v>
      </c>
    </row>
    <row r="466" spans="2:65" x14ac:dyDescent="0.35">
      <c r="B466" t="s">
        <v>250</v>
      </c>
      <c r="C466" s="17">
        <v>0.202787824271594</v>
      </c>
      <c r="D466" s="17">
        <v>0.24835418434043299</v>
      </c>
      <c r="E466" s="17">
        <v>0.15792104653678499</v>
      </c>
      <c r="F466" s="17"/>
      <c r="G466" s="17">
        <v>0.18920521058763501</v>
      </c>
      <c r="H466" s="17">
        <v>0.212336508090645</v>
      </c>
      <c r="I466" s="17">
        <v>0.21535696958542799</v>
      </c>
      <c r="J466" s="17">
        <v>0.224048369546057</v>
      </c>
      <c r="K466" s="17">
        <v>0.17346291358543101</v>
      </c>
      <c r="L466" s="17">
        <v>0.19712322508133701</v>
      </c>
      <c r="M466" s="17"/>
      <c r="N466" s="17">
        <v>0.20231963067821801</v>
      </c>
      <c r="O466" s="17">
        <v>0.18812849912437199</v>
      </c>
      <c r="P466" s="17">
        <v>0.20460325656429801</v>
      </c>
      <c r="Q466" s="17">
        <v>0.222249141552188</v>
      </c>
      <c r="R466" s="17"/>
      <c r="S466" s="17">
        <v>0.19659699446835799</v>
      </c>
      <c r="T466" s="17">
        <v>0.22889805790330001</v>
      </c>
      <c r="U466" s="17">
        <v>0.17368284819270999</v>
      </c>
      <c r="V466" s="17">
        <v>0.21104698567626001</v>
      </c>
      <c r="W466" s="17">
        <v>0.200088380724498</v>
      </c>
      <c r="X466" s="17">
        <v>0.23438088529199899</v>
      </c>
      <c r="Y466" s="17">
        <v>0.185857043736188</v>
      </c>
      <c r="Z466" s="17">
        <v>0.21525316877321701</v>
      </c>
      <c r="AA466" s="17">
        <v>0.20080704041931199</v>
      </c>
      <c r="AB466" s="17">
        <v>0.195716562749954</v>
      </c>
      <c r="AC466" s="17">
        <v>0.17676796774039</v>
      </c>
      <c r="AD466" s="17">
        <v>0.18608284918677001</v>
      </c>
      <c r="AE466" s="17"/>
      <c r="AF466" s="17">
        <v>0.28158694818366797</v>
      </c>
      <c r="AG466" s="17">
        <v>0.145487587403826</v>
      </c>
      <c r="AH466" s="17">
        <v>0.191383776175476</v>
      </c>
      <c r="AI466" s="17"/>
      <c r="AJ466" s="17">
        <v>0.26330442438333701</v>
      </c>
      <c r="AK466" s="17">
        <v>0.16211333253184901</v>
      </c>
      <c r="AL466" s="17">
        <v>0.12845261529351501</v>
      </c>
      <c r="AM466" s="17">
        <v>0.392398787829361</v>
      </c>
      <c r="AN466" s="17">
        <v>0.21845980113993499</v>
      </c>
      <c r="AO466" s="17"/>
      <c r="AP466" s="17">
        <v>0.24672597791010001</v>
      </c>
      <c r="AQ466" s="17">
        <v>0.16335745089857401</v>
      </c>
      <c r="AR466" s="17">
        <v>0.120185906535622</v>
      </c>
      <c r="AS466" s="17"/>
      <c r="AT466" s="17">
        <v>0.252634615800089</v>
      </c>
      <c r="AU466" s="17">
        <v>0.20937978966272999</v>
      </c>
      <c r="AV466" s="17">
        <v>0.19493433258114901</v>
      </c>
      <c r="AW466" s="17">
        <v>0.16776720052481001</v>
      </c>
      <c r="AX466" s="17">
        <v>9.4260515581402304E-2</v>
      </c>
      <c r="AY466" s="17"/>
      <c r="AZ466" s="17">
        <v>0.1967028402247</v>
      </c>
      <c r="BA466" s="17">
        <v>0.183937998104928</v>
      </c>
      <c r="BB466" s="17">
        <v>0.210721409858561</v>
      </c>
      <c r="BC466" s="17">
        <v>0.19692363407885899</v>
      </c>
      <c r="BD466" s="17">
        <v>0.212540668352907</v>
      </c>
      <c r="BE466" s="17">
        <v>0.32589032346225999</v>
      </c>
      <c r="BF466" s="17"/>
      <c r="BG466" s="17">
        <v>0.20499807449716401</v>
      </c>
      <c r="BH466" s="17">
        <v>0.209022925794073</v>
      </c>
      <c r="BI466" s="17" t="s">
        <v>95</v>
      </c>
      <c r="BJ466" s="17">
        <v>0.237875925493166</v>
      </c>
      <c r="BK466" s="17">
        <v>0.22326074375664001</v>
      </c>
      <c r="BL466" s="17">
        <v>0.17396454004505801</v>
      </c>
      <c r="BM466" s="17">
        <v>0.212055511663859</v>
      </c>
    </row>
    <row r="467" spans="2:65" x14ac:dyDescent="0.35">
      <c r="B467" t="s">
        <v>251</v>
      </c>
      <c r="C467" s="17">
        <v>0.58666716112799899</v>
      </c>
      <c r="D467" s="17">
        <v>0.54277254557423704</v>
      </c>
      <c r="E467" s="17">
        <v>0.62884868238692004</v>
      </c>
      <c r="F467" s="17"/>
      <c r="G467" s="17">
        <v>0.57763182791458401</v>
      </c>
      <c r="H467" s="17">
        <v>0.57454845134280597</v>
      </c>
      <c r="I467" s="17">
        <v>0.59341629423481201</v>
      </c>
      <c r="J467" s="17">
        <v>0.61047172067742805</v>
      </c>
      <c r="K467" s="17">
        <v>0.61323355460999396</v>
      </c>
      <c r="L467" s="17">
        <v>0.55995272480909897</v>
      </c>
      <c r="M467" s="17"/>
      <c r="N467" s="17">
        <v>0.62073865923318305</v>
      </c>
      <c r="O467" s="17">
        <v>0.60278768118428805</v>
      </c>
      <c r="P467" s="17">
        <v>0.55237495255818303</v>
      </c>
      <c r="Q467" s="17">
        <v>0.56216952031031198</v>
      </c>
      <c r="R467" s="17"/>
      <c r="S467" s="17">
        <v>0.58465237142509796</v>
      </c>
      <c r="T467" s="17">
        <v>0.53047389432208802</v>
      </c>
      <c r="U467" s="17">
        <v>0.54956901716138495</v>
      </c>
      <c r="V467" s="17">
        <v>0.60311440228540503</v>
      </c>
      <c r="W467" s="17">
        <v>0.57888067780142305</v>
      </c>
      <c r="X467" s="17">
        <v>0.59236460126910495</v>
      </c>
      <c r="Y467" s="17">
        <v>0.63624278049701199</v>
      </c>
      <c r="Z467" s="17">
        <v>0.52477203897720004</v>
      </c>
      <c r="AA467" s="17">
        <v>0.61968528935032996</v>
      </c>
      <c r="AB467" s="17">
        <v>0.60514873651224599</v>
      </c>
      <c r="AC467" s="17">
        <v>0.60367367880060196</v>
      </c>
      <c r="AD467" s="17">
        <v>0.62237896038353901</v>
      </c>
      <c r="AE467" s="17"/>
      <c r="AF467" s="17">
        <v>0.47560621253121199</v>
      </c>
      <c r="AG467" s="17">
        <v>0.69462121323052395</v>
      </c>
      <c r="AH467" s="17">
        <v>0.51824224023393495</v>
      </c>
      <c r="AI467" s="17"/>
      <c r="AJ467" s="17">
        <v>0.51601435593593803</v>
      </c>
      <c r="AK467" s="17">
        <v>0.66723511079317099</v>
      </c>
      <c r="AL467" s="17">
        <v>0.65083544527355597</v>
      </c>
      <c r="AM467" s="17">
        <v>0.44052414492826197</v>
      </c>
      <c r="AN467" s="17">
        <v>0.49966507986856301</v>
      </c>
      <c r="AO467" s="17"/>
      <c r="AP467" s="17">
        <v>0.52124928863364695</v>
      </c>
      <c r="AQ467" s="17">
        <v>0.65355080160469403</v>
      </c>
      <c r="AR467" s="17">
        <v>0.62646325110663004</v>
      </c>
      <c r="AS467" s="17"/>
      <c r="AT467" s="17">
        <v>0.51531526980671005</v>
      </c>
      <c r="AU467" s="17">
        <v>0.57207943140890605</v>
      </c>
      <c r="AV467" s="17">
        <v>0.62043724940045497</v>
      </c>
      <c r="AW467" s="17">
        <v>0.66329396401679896</v>
      </c>
      <c r="AX467" s="17">
        <v>0.66942077737305605</v>
      </c>
      <c r="AY467" s="17"/>
      <c r="AZ467" s="17">
        <v>0.59086651673427304</v>
      </c>
      <c r="BA467" s="17">
        <v>0.57641080974857795</v>
      </c>
      <c r="BB467" s="17">
        <v>0.57194398383213496</v>
      </c>
      <c r="BC467" s="17">
        <v>0.60507986577951001</v>
      </c>
      <c r="BD467" s="17">
        <v>0.61902249363071904</v>
      </c>
      <c r="BE467" s="17">
        <v>0.51931455194492804</v>
      </c>
      <c r="BF467" s="17"/>
      <c r="BG467" s="17">
        <v>0.56810609656930899</v>
      </c>
      <c r="BH467" s="17">
        <v>0.62070662396304999</v>
      </c>
      <c r="BI467" s="17" t="s">
        <v>95</v>
      </c>
      <c r="BJ467" s="17">
        <v>0.53088108074725404</v>
      </c>
      <c r="BK467" s="17">
        <v>0.57278579862066203</v>
      </c>
      <c r="BL467" s="17">
        <v>0.59598029590414403</v>
      </c>
      <c r="BM467" s="17">
        <v>0.61802579682284198</v>
      </c>
    </row>
    <row r="468" spans="2:65" x14ac:dyDescent="0.35">
      <c r="B468" t="s">
        <v>168</v>
      </c>
      <c r="C468" s="17">
        <v>-0.38387933685640602</v>
      </c>
      <c r="D468" s="17">
        <v>-0.29441836123380399</v>
      </c>
      <c r="E468" s="17">
        <v>-0.47092763585013497</v>
      </c>
      <c r="F468" s="17"/>
      <c r="G468" s="17">
        <v>-0.388426617326949</v>
      </c>
      <c r="H468" s="17">
        <v>-0.36221194325216099</v>
      </c>
      <c r="I468" s="17">
        <v>-0.37805932464938402</v>
      </c>
      <c r="J468" s="17">
        <v>-0.386423351131371</v>
      </c>
      <c r="K468" s="17">
        <v>-0.43977064102456298</v>
      </c>
      <c r="L468" s="17">
        <v>-0.36282949972776202</v>
      </c>
      <c r="M468" s="17"/>
      <c r="N468" s="17">
        <v>-0.41841902855496499</v>
      </c>
      <c r="O468" s="17">
        <v>-0.41465918205991598</v>
      </c>
      <c r="P468" s="17">
        <v>-0.34777169599388502</v>
      </c>
      <c r="Q468" s="17">
        <v>-0.33992037875812398</v>
      </c>
      <c r="R468" s="17"/>
      <c r="S468" s="17">
        <v>-0.38805537695673997</v>
      </c>
      <c r="T468" s="17">
        <v>-0.30157583641878799</v>
      </c>
      <c r="U468" s="17">
        <v>-0.37588616896867499</v>
      </c>
      <c r="V468" s="17">
        <v>-0.39206741660914601</v>
      </c>
      <c r="W468" s="17">
        <v>-0.37879229707692502</v>
      </c>
      <c r="X468" s="17">
        <v>-0.35798371597710599</v>
      </c>
      <c r="Y468" s="17">
        <v>-0.450385736760824</v>
      </c>
      <c r="Z468" s="17">
        <v>-0.309518870203983</v>
      </c>
      <c r="AA468" s="17">
        <v>-0.41887824893101799</v>
      </c>
      <c r="AB468" s="17">
        <v>-0.40943217376229302</v>
      </c>
      <c r="AC468" s="17">
        <v>-0.42690571106021202</v>
      </c>
      <c r="AD468" s="17">
        <v>-0.43629611119676898</v>
      </c>
      <c r="AE468" s="17"/>
      <c r="AF468" s="17">
        <v>-0.19401926434754399</v>
      </c>
      <c r="AG468" s="17">
        <v>-0.549133625826698</v>
      </c>
      <c r="AH468" s="17">
        <v>-0.32685846405845898</v>
      </c>
      <c r="AI468" s="17"/>
      <c r="AJ468" s="17">
        <v>-0.25270993155260102</v>
      </c>
      <c r="AK468" s="17">
        <v>-0.50512177826132298</v>
      </c>
      <c r="AL468" s="17">
        <v>-0.52238282998004104</v>
      </c>
      <c r="AM468" s="17">
        <v>-4.8125357098900499E-2</v>
      </c>
      <c r="AN468" s="17">
        <v>-0.28120527872862799</v>
      </c>
      <c r="AO468" s="17"/>
      <c r="AP468" s="17">
        <v>-0.27452331072354702</v>
      </c>
      <c r="AQ468" s="17">
        <v>-0.49019335070612002</v>
      </c>
      <c r="AR468" s="17">
        <v>-0.50627734457100804</v>
      </c>
      <c r="AS468" s="17"/>
      <c r="AT468" s="17">
        <v>-0.26268065400662199</v>
      </c>
      <c r="AU468" s="17">
        <v>-0.36269964174617603</v>
      </c>
      <c r="AV468" s="17">
        <v>-0.42550291681930602</v>
      </c>
      <c r="AW468" s="17">
        <v>-0.49552676349198899</v>
      </c>
      <c r="AX468" s="17">
        <v>-0.57516026179165403</v>
      </c>
      <c r="AY468" s="17"/>
      <c r="AZ468" s="17">
        <v>-0.39416367650957301</v>
      </c>
      <c r="BA468" s="17">
        <v>-0.39247281164365</v>
      </c>
      <c r="BB468" s="17">
        <v>-0.36122257397357499</v>
      </c>
      <c r="BC468" s="17">
        <v>-0.40815623170065202</v>
      </c>
      <c r="BD468" s="17">
        <v>-0.40648182527781201</v>
      </c>
      <c r="BE468" s="17">
        <v>-0.19342422848266899</v>
      </c>
      <c r="BF468" s="17"/>
      <c r="BG468" s="17">
        <v>-0.36310802207214499</v>
      </c>
      <c r="BH468" s="17">
        <v>-0.41168369816897699</v>
      </c>
      <c r="BI468" s="17" t="s">
        <v>95</v>
      </c>
      <c r="BJ468" s="17">
        <v>-0.29300515525408799</v>
      </c>
      <c r="BK468" s="17">
        <v>-0.34952505486402202</v>
      </c>
      <c r="BL468" s="17">
        <v>-0.42201575585908602</v>
      </c>
      <c r="BM468" s="17">
        <v>-0.40597028515898298</v>
      </c>
    </row>
    <row r="469" spans="2:65" x14ac:dyDescent="0.35">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row>
    <row r="470" spans="2:65" x14ac:dyDescent="0.35">
      <c r="B470" s="6" t="s">
        <v>260</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row>
    <row r="471" spans="2:65" x14ac:dyDescent="0.35">
      <c r="B471" s="26" t="s">
        <v>253</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row>
    <row r="472" spans="2:65" x14ac:dyDescent="0.35">
      <c r="B472" t="s">
        <v>245</v>
      </c>
      <c r="C472" s="17">
        <v>0.18956934177231299</v>
      </c>
      <c r="D472" s="17">
        <v>0.213346113754592</v>
      </c>
      <c r="E472" s="17">
        <v>0.16502973852647099</v>
      </c>
      <c r="F472" s="17"/>
      <c r="G472" s="17">
        <v>0.21921665144656599</v>
      </c>
      <c r="H472" s="17">
        <v>0.14737835423235099</v>
      </c>
      <c r="I472" s="17">
        <v>0.197512791757642</v>
      </c>
      <c r="J472" s="17">
        <v>0.17462732678583201</v>
      </c>
      <c r="K472" s="17">
        <v>0.184267266386657</v>
      </c>
      <c r="L472" s="17">
        <v>0.211800340556067</v>
      </c>
      <c r="M472" s="17"/>
      <c r="N472" s="17">
        <v>0.217870982685649</v>
      </c>
      <c r="O472" s="17">
        <v>0.181290127356704</v>
      </c>
      <c r="P472" s="17">
        <v>0.15804111382535199</v>
      </c>
      <c r="Q472" s="17">
        <v>0.194863519302303</v>
      </c>
      <c r="R472" s="17"/>
      <c r="S472" s="17">
        <v>0.219578753450064</v>
      </c>
      <c r="T472" s="17">
        <v>0.18904745194755801</v>
      </c>
      <c r="U472" s="17">
        <v>0.20892295050801399</v>
      </c>
      <c r="V472" s="17">
        <v>0.17217720949229001</v>
      </c>
      <c r="W472" s="17">
        <v>0.20341682609921499</v>
      </c>
      <c r="X472" s="17">
        <v>0.18714715603950299</v>
      </c>
      <c r="Y472" s="17">
        <v>0.194029593585133</v>
      </c>
      <c r="Z472" s="17">
        <v>0.20400084288454901</v>
      </c>
      <c r="AA472" s="17">
        <v>0.17562024511454599</v>
      </c>
      <c r="AB472" s="17">
        <v>0.16027526926159699</v>
      </c>
      <c r="AC472" s="17">
        <v>0.16957126427539901</v>
      </c>
      <c r="AD472" s="17">
        <v>0.171014162992669</v>
      </c>
      <c r="AE472" s="17"/>
      <c r="AF472" s="17">
        <v>0.14769028981021901</v>
      </c>
      <c r="AG472" s="17">
        <v>0.220772370062392</v>
      </c>
      <c r="AH472" s="17">
        <v>0.17442299932965999</v>
      </c>
      <c r="AI472" s="17"/>
      <c r="AJ472" s="17">
        <v>0.15735967706082901</v>
      </c>
      <c r="AK472" s="17">
        <v>0.220819478939318</v>
      </c>
      <c r="AL472" s="17">
        <v>0.21525479143922199</v>
      </c>
      <c r="AM472" s="17">
        <v>6.7441254325446703E-2</v>
      </c>
      <c r="AN472" s="17">
        <v>0.16610006282859099</v>
      </c>
      <c r="AO472" s="17"/>
      <c r="AP472" s="17">
        <v>0.148683618759019</v>
      </c>
      <c r="AQ472" s="17">
        <v>0.22597152447367899</v>
      </c>
      <c r="AR472" s="17">
        <v>0.24614271935415699</v>
      </c>
      <c r="AS472" s="17"/>
      <c r="AT472" s="17">
        <v>0.16253366167085301</v>
      </c>
      <c r="AU472" s="17">
        <v>0.170899499872222</v>
      </c>
      <c r="AV472" s="17">
        <v>0.202838497990561</v>
      </c>
      <c r="AW472" s="17">
        <v>0.26482126477838602</v>
      </c>
      <c r="AX472" s="17">
        <v>0.36646001096098701</v>
      </c>
      <c r="AY472" s="17"/>
      <c r="AZ472" s="17">
        <v>0.196536178784084</v>
      </c>
      <c r="BA472" s="17">
        <v>0.18699333978848401</v>
      </c>
      <c r="BB472" s="17">
        <v>0.14247293054784799</v>
      </c>
      <c r="BC472" s="17">
        <v>0.18197024193623701</v>
      </c>
      <c r="BD472" s="17">
        <v>0.24153135070155701</v>
      </c>
      <c r="BE472" s="17">
        <v>0.19755103622401199</v>
      </c>
      <c r="BF472" s="17"/>
      <c r="BG472" s="17">
        <v>0.18872898991401099</v>
      </c>
      <c r="BH472" s="17">
        <v>0.17618275885587001</v>
      </c>
      <c r="BI472" s="17" t="s">
        <v>95</v>
      </c>
      <c r="BJ472" s="17">
        <v>0.190784479094849</v>
      </c>
      <c r="BK472" s="17">
        <v>0.17878905693827399</v>
      </c>
      <c r="BL472" s="17">
        <v>0.20649264264407799</v>
      </c>
      <c r="BM472" s="17">
        <v>0.22920525246607301</v>
      </c>
    </row>
    <row r="473" spans="2:65" x14ac:dyDescent="0.35">
      <c r="B473" t="s">
        <v>246</v>
      </c>
      <c r="C473" s="17">
        <v>0.43019150673116402</v>
      </c>
      <c r="D473" s="17">
        <v>0.39703499852785801</v>
      </c>
      <c r="E473" s="17">
        <v>0.46310931857387899</v>
      </c>
      <c r="F473" s="17"/>
      <c r="G473" s="17">
        <v>0.46731409835581</v>
      </c>
      <c r="H473" s="17">
        <v>0.49456228522885198</v>
      </c>
      <c r="I473" s="17">
        <v>0.44234114785934397</v>
      </c>
      <c r="J473" s="17">
        <v>0.41280691583698498</v>
      </c>
      <c r="K473" s="17">
        <v>0.38011386893772098</v>
      </c>
      <c r="L473" s="17">
        <v>0.39111496848177602</v>
      </c>
      <c r="M473" s="17"/>
      <c r="N473" s="17">
        <v>0.45716907025952103</v>
      </c>
      <c r="O473" s="17">
        <v>0.421910827395856</v>
      </c>
      <c r="P473" s="17">
        <v>0.43016402956004901</v>
      </c>
      <c r="Q473" s="17">
        <v>0.40718493494444202</v>
      </c>
      <c r="R473" s="17"/>
      <c r="S473" s="17">
        <v>0.455996361647514</v>
      </c>
      <c r="T473" s="17">
        <v>0.47834251955148199</v>
      </c>
      <c r="U473" s="17">
        <v>0.40401187428686802</v>
      </c>
      <c r="V473" s="17">
        <v>0.435163048299265</v>
      </c>
      <c r="W473" s="17">
        <v>0.433476720724011</v>
      </c>
      <c r="X473" s="17">
        <v>0.40225540945779198</v>
      </c>
      <c r="Y473" s="17">
        <v>0.48779445899991603</v>
      </c>
      <c r="Z473" s="17">
        <v>0.41076516644696998</v>
      </c>
      <c r="AA473" s="17">
        <v>0.39100435242224502</v>
      </c>
      <c r="AB473" s="17">
        <v>0.39523537380153201</v>
      </c>
      <c r="AC473" s="17">
        <v>0.39116906645273197</v>
      </c>
      <c r="AD473" s="17">
        <v>0.42961510240140699</v>
      </c>
      <c r="AE473" s="17"/>
      <c r="AF473" s="17">
        <v>0.356452966582677</v>
      </c>
      <c r="AG473" s="17">
        <v>0.49542178995385899</v>
      </c>
      <c r="AH473" s="17">
        <v>0.41206383892355902</v>
      </c>
      <c r="AI473" s="17"/>
      <c r="AJ473" s="17">
        <v>0.37619712681094097</v>
      </c>
      <c r="AK473" s="17">
        <v>0.48621606800516398</v>
      </c>
      <c r="AL473" s="17">
        <v>0.54091373173248203</v>
      </c>
      <c r="AM473" s="17">
        <v>0.390104306385538</v>
      </c>
      <c r="AN473" s="17">
        <v>0.405859867018104</v>
      </c>
      <c r="AO473" s="17"/>
      <c r="AP473" s="17">
        <v>0.39726985464474301</v>
      </c>
      <c r="AQ473" s="17">
        <v>0.47523474033234803</v>
      </c>
      <c r="AR473" s="17">
        <v>0.53550556828415397</v>
      </c>
      <c r="AS473" s="17"/>
      <c r="AT473" s="17">
        <v>0.370891095496169</v>
      </c>
      <c r="AU473" s="17">
        <v>0.43222028755293701</v>
      </c>
      <c r="AV473" s="17">
        <v>0.45837588782884398</v>
      </c>
      <c r="AW473" s="17">
        <v>0.47593073579335299</v>
      </c>
      <c r="AX473" s="17">
        <v>0.37311555872479202</v>
      </c>
      <c r="AY473" s="17"/>
      <c r="AZ473" s="17">
        <v>0.45555412056053701</v>
      </c>
      <c r="BA473" s="17">
        <v>0.41884351761483701</v>
      </c>
      <c r="BB473" s="17">
        <v>0.44718540512990301</v>
      </c>
      <c r="BC473" s="17">
        <v>0.42071223870781399</v>
      </c>
      <c r="BD473" s="17">
        <v>0.39199137286293301</v>
      </c>
      <c r="BE473" s="17">
        <v>0.465757448210942</v>
      </c>
      <c r="BF473" s="17"/>
      <c r="BG473" s="17">
        <v>0.40430830590554001</v>
      </c>
      <c r="BH473" s="17">
        <v>0.448953348105815</v>
      </c>
      <c r="BI473" s="17" t="s">
        <v>95</v>
      </c>
      <c r="BJ473" s="17">
        <v>0.39605018432769701</v>
      </c>
      <c r="BK473" s="17">
        <v>0.39881685481893903</v>
      </c>
      <c r="BL473" s="17">
        <v>0.47286016674888198</v>
      </c>
      <c r="BM473" s="17">
        <v>0.41383099791094002</v>
      </c>
    </row>
    <row r="474" spans="2:65" x14ac:dyDescent="0.35">
      <c r="B474" t="s">
        <v>247</v>
      </c>
      <c r="C474" s="17">
        <v>0.185652378777726</v>
      </c>
      <c r="D474" s="17">
        <v>0.18287864803425399</v>
      </c>
      <c r="E474" s="17">
        <v>0.18827341487742499</v>
      </c>
      <c r="F474" s="17"/>
      <c r="G474" s="17">
        <v>0.16749966464013599</v>
      </c>
      <c r="H474" s="17">
        <v>0.19112015515474201</v>
      </c>
      <c r="I474" s="17">
        <v>0.18466128109376401</v>
      </c>
      <c r="J474" s="17">
        <v>0.16690707659540399</v>
      </c>
      <c r="K474" s="17">
        <v>0.228385916197024</v>
      </c>
      <c r="L474" s="17">
        <v>0.18164718626832599</v>
      </c>
      <c r="M474" s="17"/>
      <c r="N474" s="17">
        <v>0.17342857653838201</v>
      </c>
      <c r="O474" s="17">
        <v>0.19556050377334599</v>
      </c>
      <c r="P474" s="17">
        <v>0.187358016764026</v>
      </c>
      <c r="Q474" s="17">
        <v>0.18903873424877801</v>
      </c>
      <c r="R474" s="17"/>
      <c r="S474" s="17">
        <v>0.156333693677189</v>
      </c>
      <c r="T474" s="17">
        <v>0.174761888409392</v>
      </c>
      <c r="U474" s="17">
        <v>0.22794709395916801</v>
      </c>
      <c r="V474" s="17">
        <v>0.22619707865050401</v>
      </c>
      <c r="W474" s="17">
        <v>0.198794780935696</v>
      </c>
      <c r="X474" s="17">
        <v>0.18698797359939401</v>
      </c>
      <c r="Y474" s="17">
        <v>0.13892644137554699</v>
      </c>
      <c r="Z474" s="17">
        <v>0.16380772547134401</v>
      </c>
      <c r="AA474" s="17">
        <v>0.18161959357552601</v>
      </c>
      <c r="AB474" s="17">
        <v>0.20045360344183299</v>
      </c>
      <c r="AC474" s="17">
        <v>0.22271234426141501</v>
      </c>
      <c r="AD474" s="17">
        <v>0.16752770732678701</v>
      </c>
      <c r="AE474" s="17"/>
      <c r="AF474" s="17">
        <v>0.20709986506977399</v>
      </c>
      <c r="AG474" s="17">
        <v>0.16157441125189501</v>
      </c>
      <c r="AH474" s="17">
        <v>0.20728981976910699</v>
      </c>
      <c r="AI474" s="17"/>
      <c r="AJ474" s="17">
        <v>0.223870121405914</v>
      </c>
      <c r="AK474" s="17">
        <v>0.165128716702614</v>
      </c>
      <c r="AL474" s="17">
        <v>0.125805227055797</v>
      </c>
      <c r="AM474" s="17">
        <v>6.8437970182199701E-2</v>
      </c>
      <c r="AN474" s="17">
        <v>0.19317307341482901</v>
      </c>
      <c r="AO474" s="17"/>
      <c r="AP474" s="17">
        <v>0.24810007693525599</v>
      </c>
      <c r="AQ474" s="17">
        <v>0.17119861321972901</v>
      </c>
      <c r="AR474" s="17">
        <v>0.131562473541812</v>
      </c>
      <c r="AS474" s="17"/>
      <c r="AT474" s="17">
        <v>0.21514287248921901</v>
      </c>
      <c r="AU474" s="17">
        <v>0.16966897823560201</v>
      </c>
      <c r="AV474" s="17">
        <v>0.18299806446708999</v>
      </c>
      <c r="AW474" s="17">
        <v>0.15815717073983299</v>
      </c>
      <c r="AX474" s="17">
        <v>0.20155744320954599</v>
      </c>
      <c r="AY474" s="17"/>
      <c r="AZ474" s="17">
        <v>0.17684623158239099</v>
      </c>
      <c r="BA474" s="17">
        <v>0.18178773827668801</v>
      </c>
      <c r="BB474" s="17">
        <v>0.18118010911337101</v>
      </c>
      <c r="BC474" s="17">
        <v>0.200168537536143</v>
      </c>
      <c r="BD474" s="17">
        <v>0.18703486032199501</v>
      </c>
      <c r="BE474" s="17">
        <v>0.20414469476104199</v>
      </c>
      <c r="BF474" s="17"/>
      <c r="BG474" s="17">
        <v>0.19388927595230099</v>
      </c>
      <c r="BH474" s="17">
        <v>0.17712080477470499</v>
      </c>
      <c r="BI474" s="17" t="s">
        <v>95</v>
      </c>
      <c r="BJ474" s="17">
        <v>0.205199769758484</v>
      </c>
      <c r="BK474" s="17">
        <v>0.246827294756545</v>
      </c>
      <c r="BL474" s="17">
        <v>0.14457841151576101</v>
      </c>
      <c r="BM474" s="17">
        <v>0.21669459635709701</v>
      </c>
    </row>
    <row r="475" spans="2:65" x14ac:dyDescent="0.35">
      <c r="B475" t="s">
        <v>248</v>
      </c>
      <c r="C475" s="17">
        <v>0.124045500516532</v>
      </c>
      <c r="D475" s="17">
        <v>0.116437463829396</v>
      </c>
      <c r="E475" s="17">
        <v>0.13214548822323599</v>
      </c>
      <c r="F475" s="17"/>
      <c r="G475" s="17">
        <v>0.10375743743322099</v>
      </c>
      <c r="H475" s="17">
        <v>0.11157738919910801</v>
      </c>
      <c r="I475" s="17">
        <v>0.103710982714629</v>
      </c>
      <c r="J475" s="17">
        <v>0.14160267637893101</v>
      </c>
      <c r="K475" s="17">
        <v>0.129201118422269</v>
      </c>
      <c r="L475" s="17">
        <v>0.14637041308635801</v>
      </c>
      <c r="M475" s="17"/>
      <c r="N475" s="17">
        <v>0.107949065585856</v>
      </c>
      <c r="O475" s="17">
        <v>0.119804384830299</v>
      </c>
      <c r="P475" s="17">
        <v>0.14499870501068801</v>
      </c>
      <c r="Q475" s="17">
        <v>0.12820207290840599</v>
      </c>
      <c r="R475" s="17"/>
      <c r="S475" s="17">
        <v>0.11975102940174</v>
      </c>
      <c r="T475" s="17">
        <v>9.6285898126011099E-2</v>
      </c>
      <c r="U475" s="17">
        <v>0.109157585048128</v>
      </c>
      <c r="V475" s="17">
        <v>9.4656273588628201E-2</v>
      </c>
      <c r="W475" s="17">
        <v>9.7111533379278303E-2</v>
      </c>
      <c r="X475" s="17">
        <v>0.124657272054692</v>
      </c>
      <c r="Y475" s="17">
        <v>0.13797028469143</v>
      </c>
      <c r="Z475" s="17">
        <v>0.10084591446343701</v>
      </c>
      <c r="AA475" s="17">
        <v>0.161123403994124</v>
      </c>
      <c r="AB475" s="17">
        <v>0.16527264917491499</v>
      </c>
      <c r="AC475" s="17">
        <v>0.11813866943745301</v>
      </c>
      <c r="AD475" s="17">
        <v>0.17889340342819299</v>
      </c>
      <c r="AE475" s="17"/>
      <c r="AF475" s="17">
        <v>0.16622496583711099</v>
      </c>
      <c r="AG475" s="17">
        <v>9.5072223689757596E-2</v>
      </c>
      <c r="AH475" s="17">
        <v>0.115049403366737</v>
      </c>
      <c r="AI475" s="17"/>
      <c r="AJ475" s="17">
        <v>0.14131188598764299</v>
      </c>
      <c r="AK475" s="17">
        <v>0.107701017348238</v>
      </c>
      <c r="AL475" s="17">
        <v>0.103741843738601</v>
      </c>
      <c r="AM475" s="17">
        <v>0.220810448560815</v>
      </c>
      <c r="AN475" s="17">
        <v>0.11649036432566499</v>
      </c>
      <c r="AO475" s="17"/>
      <c r="AP475" s="17">
        <v>0.117940511821337</v>
      </c>
      <c r="AQ475" s="17">
        <v>0.111657884374069</v>
      </c>
      <c r="AR475" s="17">
        <v>7.3199442434579695E-2</v>
      </c>
      <c r="AS475" s="17"/>
      <c r="AT475" s="17">
        <v>0.147088983293481</v>
      </c>
      <c r="AU475" s="17">
        <v>0.144098059486893</v>
      </c>
      <c r="AV475" s="17">
        <v>0.10091854392091899</v>
      </c>
      <c r="AW475" s="17">
        <v>7.1348267463149595E-2</v>
      </c>
      <c r="AX475" s="17">
        <v>2.6737154931006299E-2</v>
      </c>
      <c r="AY475" s="17"/>
      <c r="AZ475" s="17">
        <v>0.134327676745288</v>
      </c>
      <c r="BA475" s="17">
        <v>0.134219803928876</v>
      </c>
      <c r="BB475" s="17">
        <v>0.12689041501172199</v>
      </c>
      <c r="BC475" s="17">
        <v>0.12834136309418401</v>
      </c>
      <c r="BD475" s="17">
        <v>9.99826773845095E-2</v>
      </c>
      <c r="BE475" s="17">
        <v>4.7601489906194602E-2</v>
      </c>
      <c r="BF475" s="17"/>
      <c r="BG475" s="17">
        <v>0.14043779791283501</v>
      </c>
      <c r="BH475" s="17">
        <v>0.12931749327016301</v>
      </c>
      <c r="BI475" s="17" t="s">
        <v>95</v>
      </c>
      <c r="BJ475" s="17">
        <v>0.14332137161587799</v>
      </c>
      <c r="BK475" s="17">
        <v>0.107245577633039</v>
      </c>
      <c r="BL475" s="17">
        <v>0.104302123641254</v>
      </c>
      <c r="BM475" s="17">
        <v>5.3113870141806199E-2</v>
      </c>
    </row>
    <row r="476" spans="2:65" x14ac:dyDescent="0.35">
      <c r="B476" t="s">
        <v>249</v>
      </c>
      <c r="C476" s="17">
        <v>6.1168088278442903E-2</v>
      </c>
      <c r="D476" s="17">
        <v>8.1495857475095398E-2</v>
      </c>
      <c r="E476" s="17">
        <v>4.1465280470184503E-2</v>
      </c>
      <c r="F476" s="17"/>
      <c r="G476" s="17">
        <v>3.4417249024369802E-2</v>
      </c>
      <c r="H476" s="17">
        <v>3.6839481756924898E-2</v>
      </c>
      <c r="I476" s="17">
        <v>6.6144110254090102E-2</v>
      </c>
      <c r="J476" s="17">
        <v>9.0311392056838996E-2</v>
      </c>
      <c r="K476" s="17">
        <v>7.3994336347016201E-2</v>
      </c>
      <c r="L476" s="17">
        <v>6.2933847622009806E-2</v>
      </c>
      <c r="M476" s="17"/>
      <c r="N476" s="17">
        <v>3.7298447400209302E-2</v>
      </c>
      <c r="O476" s="17">
        <v>7.3990955421850996E-2</v>
      </c>
      <c r="P476" s="17">
        <v>6.5709500372861607E-2</v>
      </c>
      <c r="Q476" s="17">
        <v>6.9543171010097604E-2</v>
      </c>
      <c r="R476" s="17"/>
      <c r="S476" s="17">
        <v>3.9471746488834003E-2</v>
      </c>
      <c r="T476" s="17">
        <v>5.4428683235334598E-2</v>
      </c>
      <c r="U476" s="17">
        <v>4.99604961978228E-2</v>
      </c>
      <c r="V476" s="17">
        <v>5.6491831792975698E-2</v>
      </c>
      <c r="W476" s="17">
        <v>5.2796836749641703E-2</v>
      </c>
      <c r="X476" s="17">
        <v>6.9047464579854695E-2</v>
      </c>
      <c r="Y476" s="17">
        <v>3.1337933082131897E-2</v>
      </c>
      <c r="Z476" s="17">
        <v>0.11071868171629699</v>
      </c>
      <c r="AA476" s="17">
        <v>8.2336491144555199E-2</v>
      </c>
      <c r="AB476" s="17">
        <v>7.8763104320122901E-2</v>
      </c>
      <c r="AC476" s="17">
        <v>9.84086555730007E-2</v>
      </c>
      <c r="AD476" s="17">
        <v>5.29496238509451E-2</v>
      </c>
      <c r="AE476" s="17"/>
      <c r="AF476" s="17">
        <v>0.115742480728779</v>
      </c>
      <c r="AG476" s="17">
        <v>2.20679085714451E-2</v>
      </c>
      <c r="AH476" s="17">
        <v>6.5828728150461299E-2</v>
      </c>
      <c r="AI476" s="17"/>
      <c r="AJ476" s="17">
        <v>9.4525812653390301E-2</v>
      </c>
      <c r="AK476" s="17">
        <v>2.0134719004666499E-2</v>
      </c>
      <c r="AL476" s="17">
        <v>6.4293572007426501E-3</v>
      </c>
      <c r="AM476" s="17">
        <v>0.253206020546001</v>
      </c>
      <c r="AN476" s="17">
        <v>8.7151917064833606E-2</v>
      </c>
      <c r="AO476" s="17"/>
      <c r="AP476" s="17">
        <v>7.8736106868836503E-2</v>
      </c>
      <c r="AQ476" s="17">
        <v>1.5937237600175298E-2</v>
      </c>
      <c r="AR476" s="17">
        <v>1.3589796385296799E-2</v>
      </c>
      <c r="AS476" s="17"/>
      <c r="AT476" s="17">
        <v>9.5169569058880105E-2</v>
      </c>
      <c r="AU476" s="17">
        <v>7.2782974298503306E-2</v>
      </c>
      <c r="AV476" s="17">
        <v>4.42195463536516E-2</v>
      </c>
      <c r="AW476" s="17">
        <v>2.97425612252788E-2</v>
      </c>
      <c r="AX476" s="17">
        <v>3.2129832173668903E-2</v>
      </c>
      <c r="AY476" s="17"/>
      <c r="AZ476" s="17">
        <v>3.67357923277008E-2</v>
      </c>
      <c r="BA476" s="17">
        <v>6.5330885954967596E-2</v>
      </c>
      <c r="BB476" s="17">
        <v>7.63428026161172E-2</v>
      </c>
      <c r="BC476" s="17">
        <v>5.84927714262794E-2</v>
      </c>
      <c r="BD476" s="17">
        <v>7.6046713951897493E-2</v>
      </c>
      <c r="BE476" s="17">
        <v>8.4945330897809104E-2</v>
      </c>
      <c r="BF476" s="17"/>
      <c r="BG476" s="17">
        <v>6.6171774185326604E-2</v>
      </c>
      <c r="BH476" s="17">
        <v>5.63725457732316E-2</v>
      </c>
      <c r="BI476" s="17" t="s">
        <v>95</v>
      </c>
      <c r="BJ476" s="17">
        <v>6.4644195203092197E-2</v>
      </c>
      <c r="BK476" s="17">
        <v>5.6643284376023902E-2</v>
      </c>
      <c r="BL476" s="17">
        <v>6.0455972719705299E-2</v>
      </c>
      <c r="BM476" s="17">
        <v>5.6756452909515198E-2</v>
      </c>
    </row>
    <row r="477" spans="2:65" x14ac:dyDescent="0.35">
      <c r="B477" t="s">
        <v>143</v>
      </c>
      <c r="C477" s="17">
        <v>9.37318392382285E-3</v>
      </c>
      <c r="D477" s="17">
        <v>8.8069183788035202E-3</v>
      </c>
      <c r="E477" s="17">
        <v>9.9767593288039094E-3</v>
      </c>
      <c r="F477" s="17"/>
      <c r="G477" s="17">
        <v>7.7948990998972E-3</v>
      </c>
      <c r="H477" s="17">
        <v>1.8522334428021699E-2</v>
      </c>
      <c r="I477" s="17">
        <v>5.62968632053142E-3</v>
      </c>
      <c r="J477" s="17">
        <v>1.37446123460097E-2</v>
      </c>
      <c r="K477" s="17">
        <v>4.0374937093127202E-3</v>
      </c>
      <c r="L477" s="17">
        <v>6.1332439854627201E-3</v>
      </c>
      <c r="M477" s="17"/>
      <c r="N477" s="17">
        <v>6.2838575303836497E-3</v>
      </c>
      <c r="O477" s="17">
        <v>7.4432012219438001E-3</v>
      </c>
      <c r="P477" s="17">
        <v>1.37286344670235E-2</v>
      </c>
      <c r="Q477" s="17">
        <v>1.1167567585972499E-2</v>
      </c>
      <c r="R477" s="17"/>
      <c r="S477" s="17">
        <v>8.8684153346588607E-3</v>
      </c>
      <c r="T477" s="17">
        <v>7.1335587302218898E-3</v>
      </c>
      <c r="U477" s="17">
        <v>0</v>
      </c>
      <c r="V477" s="17">
        <v>1.53145581763374E-2</v>
      </c>
      <c r="W477" s="17">
        <v>1.4403302112158701E-2</v>
      </c>
      <c r="X477" s="17">
        <v>2.9904724268764001E-2</v>
      </c>
      <c r="Y477" s="17">
        <v>9.9412882658416798E-3</v>
      </c>
      <c r="Z477" s="17">
        <v>9.8616690174025898E-3</v>
      </c>
      <c r="AA477" s="17">
        <v>8.2959137490029901E-3</v>
      </c>
      <c r="AB477" s="17">
        <v>0</v>
      </c>
      <c r="AC477" s="17">
        <v>0</v>
      </c>
      <c r="AD477" s="17">
        <v>0</v>
      </c>
      <c r="AE477" s="17"/>
      <c r="AF477" s="17">
        <v>6.7894319714394804E-3</v>
      </c>
      <c r="AG477" s="17">
        <v>5.0912964706515398E-3</v>
      </c>
      <c r="AH477" s="17">
        <v>2.5345210460475699E-2</v>
      </c>
      <c r="AI477" s="17"/>
      <c r="AJ477" s="17">
        <v>6.7353760812821697E-3</v>
      </c>
      <c r="AK477" s="17">
        <v>0</v>
      </c>
      <c r="AL477" s="17">
        <v>7.85504883315543E-3</v>
      </c>
      <c r="AM477" s="17">
        <v>0</v>
      </c>
      <c r="AN477" s="17">
        <v>3.1224715347977799E-2</v>
      </c>
      <c r="AO477" s="17"/>
      <c r="AP477" s="17">
        <v>9.2698309708089104E-3</v>
      </c>
      <c r="AQ477" s="17">
        <v>0</v>
      </c>
      <c r="AR477" s="17">
        <v>0</v>
      </c>
      <c r="AS477" s="17"/>
      <c r="AT477" s="17">
        <v>9.1738179913975707E-3</v>
      </c>
      <c r="AU477" s="17">
        <v>1.03302005538421E-2</v>
      </c>
      <c r="AV477" s="17">
        <v>1.06494594389353E-2</v>
      </c>
      <c r="AW477" s="17">
        <v>0</v>
      </c>
      <c r="AX477" s="17">
        <v>0</v>
      </c>
      <c r="AY477" s="17"/>
      <c r="AZ477" s="17">
        <v>0</v>
      </c>
      <c r="BA477" s="17">
        <v>1.2824714436147199E-2</v>
      </c>
      <c r="BB477" s="17">
        <v>2.5928337581038401E-2</v>
      </c>
      <c r="BC477" s="17">
        <v>1.03148472993415E-2</v>
      </c>
      <c r="BD477" s="17">
        <v>3.4130247771079901E-3</v>
      </c>
      <c r="BE477" s="17">
        <v>0</v>
      </c>
      <c r="BF477" s="17"/>
      <c r="BG477" s="17">
        <v>6.4638561299860198E-3</v>
      </c>
      <c r="BH477" s="17">
        <v>1.20530492202152E-2</v>
      </c>
      <c r="BI477" s="17" t="s">
        <v>95</v>
      </c>
      <c r="BJ477" s="17">
        <v>0</v>
      </c>
      <c r="BK477" s="17">
        <v>1.16779314771803E-2</v>
      </c>
      <c r="BL477" s="17">
        <v>1.13106827303207E-2</v>
      </c>
      <c r="BM477" s="17">
        <v>3.03988302145679E-2</v>
      </c>
    </row>
    <row r="478" spans="2:65" x14ac:dyDescent="0.35">
      <c r="B478" t="s">
        <v>250</v>
      </c>
      <c r="C478" s="17">
        <v>0.61976084850347701</v>
      </c>
      <c r="D478" s="17">
        <v>0.61038111228245095</v>
      </c>
      <c r="E478" s="17">
        <v>0.62813905710035101</v>
      </c>
      <c r="F478" s="17"/>
      <c r="G478" s="17">
        <v>0.68653074980237705</v>
      </c>
      <c r="H478" s="17">
        <v>0.64194063946120306</v>
      </c>
      <c r="I478" s="17">
        <v>0.639853939616986</v>
      </c>
      <c r="J478" s="17">
        <v>0.58743424262281696</v>
      </c>
      <c r="K478" s="17">
        <v>0.56438113532437895</v>
      </c>
      <c r="L478" s="17">
        <v>0.60291530903784296</v>
      </c>
      <c r="M478" s="17"/>
      <c r="N478" s="17">
        <v>0.675040052945169</v>
      </c>
      <c r="O478" s="17">
        <v>0.60320095475255997</v>
      </c>
      <c r="P478" s="17">
        <v>0.58820514338540197</v>
      </c>
      <c r="Q478" s="17">
        <v>0.60204845424674602</v>
      </c>
      <c r="R478" s="17"/>
      <c r="S478" s="17">
        <v>0.67557511509757795</v>
      </c>
      <c r="T478" s="17">
        <v>0.66738997149904</v>
      </c>
      <c r="U478" s="17">
        <v>0.61293482479488204</v>
      </c>
      <c r="V478" s="17">
        <v>0.60734025779155498</v>
      </c>
      <c r="W478" s="17">
        <v>0.63689354682322497</v>
      </c>
      <c r="X478" s="17">
        <v>0.58940256549729497</v>
      </c>
      <c r="Y478" s="17">
        <v>0.68182405258504897</v>
      </c>
      <c r="Z478" s="17">
        <v>0.61476600933151904</v>
      </c>
      <c r="AA478" s="17">
        <v>0.56662459753679095</v>
      </c>
      <c r="AB478" s="17">
        <v>0.55551064306312903</v>
      </c>
      <c r="AC478" s="17">
        <v>0.56074033072813101</v>
      </c>
      <c r="AD478" s="17">
        <v>0.60062926539407602</v>
      </c>
      <c r="AE478" s="17"/>
      <c r="AF478" s="17">
        <v>0.50414325639289603</v>
      </c>
      <c r="AG478" s="17">
        <v>0.71619416001625102</v>
      </c>
      <c r="AH478" s="17">
        <v>0.58648683825321901</v>
      </c>
      <c r="AI478" s="17"/>
      <c r="AJ478" s="17">
        <v>0.53355680387176996</v>
      </c>
      <c r="AK478" s="17">
        <v>0.70703554694448201</v>
      </c>
      <c r="AL478" s="17">
        <v>0.75616852317170402</v>
      </c>
      <c r="AM478" s="17">
        <v>0.45754556071098401</v>
      </c>
      <c r="AN478" s="17">
        <v>0.57195992984669497</v>
      </c>
      <c r="AO478" s="17"/>
      <c r="AP478" s="17">
        <v>0.54595347340376199</v>
      </c>
      <c r="AQ478" s="17">
        <v>0.70120626480602699</v>
      </c>
      <c r="AR478" s="17">
        <v>0.78164828763831096</v>
      </c>
      <c r="AS478" s="17"/>
      <c r="AT478" s="17">
        <v>0.53342475716702198</v>
      </c>
      <c r="AU478" s="17">
        <v>0.60311978742515904</v>
      </c>
      <c r="AV478" s="17">
        <v>0.66121438581940395</v>
      </c>
      <c r="AW478" s="17">
        <v>0.74075200057173796</v>
      </c>
      <c r="AX478" s="17">
        <v>0.73957556968577798</v>
      </c>
      <c r="AY478" s="17"/>
      <c r="AZ478" s="17">
        <v>0.65209029934462104</v>
      </c>
      <c r="BA478" s="17">
        <v>0.60583685740332105</v>
      </c>
      <c r="BB478" s="17">
        <v>0.58965833567775106</v>
      </c>
      <c r="BC478" s="17">
        <v>0.60268248064405205</v>
      </c>
      <c r="BD478" s="17">
        <v>0.63352272356449002</v>
      </c>
      <c r="BE478" s="17">
        <v>0.66330848443495505</v>
      </c>
      <c r="BF478" s="17"/>
      <c r="BG478" s="17">
        <v>0.593037295819551</v>
      </c>
      <c r="BH478" s="17">
        <v>0.62513610696168498</v>
      </c>
      <c r="BI478" s="17" t="s">
        <v>95</v>
      </c>
      <c r="BJ478" s="17">
        <v>0.58683466342254598</v>
      </c>
      <c r="BK478" s="17">
        <v>0.57760591175721199</v>
      </c>
      <c r="BL478" s="17">
        <v>0.67935280939296006</v>
      </c>
      <c r="BM478" s="17">
        <v>0.64303625037701295</v>
      </c>
    </row>
    <row r="479" spans="2:65" x14ac:dyDescent="0.35">
      <c r="B479" t="s">
        <v>251</v>
      </c>
      <c r="C479" s="17">
        <v>0.18521358879497399</v>
      </c>
      <c r="D479" s="17">
        <v>0.19793332130449201</v>
      </c>
      <c r="E479" s="17">
        <v>0.17361076869341999</v>
      </c>
      <c r="F479" s="17"/>
      <c r="G479" s="17">
        <v>0.13817468645759001</v>
      </c>
      <c r="H479" s="17">
        <v>0.14841687095603301</v>
      </c>
      <c r="I479" s="17">
        <v>0.16985509296871901</v>
      </c>
      <c r="J479" s="17">
        <v>0.23191406843577</v>
      </c>
      <c r="K479" s="17">
        <v>0.20319545476928499</v>
      </c>
      <c r="L479" s="17">
        <v>0.209304260708368</v>
      </c>
      <c r="M479" s="17"/>
      <c r="N479" s="17">
        <v>0.145247512986065</v>
      </c>
      <c r="O479" s="17">
        <v>0.19379534025215001</v>
      </c>
      <c r="P479" s="17">
        <v>0.21070820538354901</v>
      </c>
      <c r="Q479" s="17">
        <v>0.19774524391850301</v>
      </c>
      <c r="R479" s="17"/>
      <c r="S479" s="17">
        <v>0.15922277589057399</v>
      </c>
      <c r="T479" s="17">
        <v>0.150714581361346</v>
      </c>
      <c r="U479" s="17">
        <v>0.15911808124595</v>
      </c>
      <c r="V479" s="17">
        <v>0.151148105381604</v>
      </c>
      <c r="W479" s="17">
        <v>0.14990837012892</v>
      </c>
      <c r="X479" s="17">
        <v>0.19370473663454699</v>
      </c>
      <c r="Y479" s="17">
        <v>0.169308217773562</v>
      </c>
      <c r="Z479" s="17">
        <v>0.211564596179734</v>
      </c>
      <c r="AA479" s="17">
        <v>0.24345989513867999</v>
      </c>
      <c r="AB479" s="17">
        <v>0.244035753495038</v>
      </c>
      <c r="AC479" s="17">
        <v>0.21654732501045301</v>
      </c>
      <c r="AD479" s="17">
        <v>0.231843027279138</v>
      </c>
      <c r="AE479" s="17"/>
      <c r="AF479" s="17">
        <v>0.28196744656589001</v>
      </c>
      <c r="AG479" s="17">
        <v>0.117140132261203</v>
      </c>
      <c r="AH479" s="17">
        <v>0.180878131517198</v>
      </c>
      <c r="AI479" s="17"/>
      <c r="AJ479" s="17">
        <v>0.23583769864103299</v>
      </c>
      <c r="AK479" s="17">
        <v>0.12783573635290399</v>
      </c>
      <c r="AL479" s="17">
        <v>0.110171200939344</v>
      </c>
      <c r="AM479" s="17">
        <v>0.474016469106816</v>
      </c>
      <c r="AN479" s="17">
        <v>0.203642281390499</v>
      </c>
      <c r="AO479" s="17"/>
      <c r="AP479" s="17">
        <v>0.196676618690174</v>
      </c>
      <c r="AQ479" s="17">
        <v>0.127595121974244</v>
      </c>
      <c r="AR479" s="17">
        <v>8.6789238819876505E-2</v>
      </c>
      <c r="AS479" s="17"/>
      <c r="AT479" s="17">
        <v>0.24225855235236099</v>
      </c>
      <c r="AU479" s="17">
        <v>0.216881033785397</v>
      </c>
      <c r="AV479" s="17">
        <v>0.145138090274571</v>
      </c>
      <c r="AW479" s="17">
        <v>0.101090828688428</v>
      </c>
      <c r="AX479" s="17">
        <v>5.8866987104675299E-2</v>
      </c>
      <c r="AY479" s="17"/>
      <c r="AZ479" s="17">
        <v>0.171063469072989</v>
      </c>
      <c r="BA479" s="17">
        <v>0.199550689883844</v>
      </c>
      <c r="BB479" s="17">
        <v>0.203233217627839</v>
      </c>
      <c r="BC479" s="17">
        <v>0.18683413452046399</v>
      </c>
      <c r="BD479" s="17">
        <v>0.17602939133640699</v>
      </c>
      <c r="BE479" s="17">
        <v>0.13254682080400401</v>
      </c>
      <c r="BF479" s="17"/>
      <c r="BG479" s="17">
        <v>0.206609572098161</v>
      </c>
      <c r="BH479" s="17">
        <v>0.18569003904339501</v>
      </c>
      <c r="BI479" s="17" t="s">
        <v>95</v>
      </c>
      <c r="BJ479" s="17">
        <v>0.20796556681896999</v>
      </c>
      <c r="BK479" s="17">
        <v>0.163888862009063</v>
      </c>
      <c r="BL479" s="17">
        <v>0.16475809636095901</v>
      </c>
      <c r="BM479" s="17">
        <v>0.10987032305132099</v>
      </c>
    </row>
    <row r="480" spans="2:65" x14ac:dyDescent="0.35">
      <c r="B480" t="s">
        <v>168</v>
      </c>
      <c r="C480" s="17">
        <v>0.434547259708502</v>
      </c>
      <c r="D480" s="17">
        <v>0.41244779097795897</v>
      </c>
      <c r="E480" s="17">
        <v>0.45452828840692999</v>
      </c>
      <c r="F480" s="17"/>
      <c r="G480" s="17">
        <v>0.54835606334478604</v>
      </c>
      <c r="H480" s="17">
        <v>0.49352376850517099</v>
      </c>
      <c r="I480" s="17">
        <v>0.46999884664826702</v>
      </c>
      <c r="J480" s="17">
        <v>0.35552017418704601</v>
      </c>
      <c r="K480" s="17">
        <v>0.36118568055509398</v>
      </c>
      <c r="L480" s="17">
        <v>0.39361104832947502</v>
      </c>
      <c r="M480" s="17"/>
      <c r="N480" s="17">
        <v>0.52979253995910403</v>
      </c>
      <c r="O480" s="17">
        <v>0.40940561450041002</v>
      </c>
      <c r="P480" s="17">
        <v>0.37749693800185202</v>
      </c>
      <c r="Q480" s="17">
        <v>0.40430321032824201</v>
      </c>
      <c r="R480" s="17"/>
      <c r="S480" s="17">
        <v>0.51635233920700396</v>
      </c>
      <c r="T480" s="17">
        <v>0.51667539013769403</v>
      </c>
      <c r="U480" s="17">
        <v>0.45381674354893098</v>
      </c>
      <c r="V480" s="17">
        <v>0.45619215240995098</v>
      </c>
      <c r="W480" s="17">
        <v>0.48698517669430502</v>
      </c>
      <c r="X480" s="17">
        <v>0.39569782886274801</v>
      </c>
      <c r="Y480" s="17">
        <v>0.51251583481148799</v>
      </c>
      <c r="Z480" s="17">
        <v>0.40320141315178498</v>
      </c>
      <c r="AA480" s="17">
        <v>0.32316470239811201</v>
      </c>
      <c r="AB480" s="17">
        <v>0.31147488956809</v>
      </c>
      <c r="AC480" s="17">
        <v>0.34419300571767802</v>
      </c>
      <c r="AD480" s="17">
        <v>0.36878623811493799</v>
      </c>
      <c r="AE480" s="17"/>
      <c r="AF480" s="17">
        <v>0.22217580982700599</v>
      </c>
      <c r="AG480" s="17">
        <v>0.59905402775504801</v>
      </c>
      <c r="AH480" s="17">
        <v>0.40560870673602101</v>
      </c>
      <c r="AI480" s="17"/>
      <c r="AJ480" s="17">
        <v>0.29771910523073702</v>
      </c>
      <c r="AK480" s="17">
        <v>0.57919981059157799</v>
      </c>
      <c r="AL480" s="17">
        <v>0.64599732223235995</v>
      </c>
      <c r="AM480" s="17">
        <v>-1.64709083958316E-2</v>
      </c>
      <c r="AN480" s="17">
        <v>0.36831764845619602</v>
      </c>
      <c r="AO480" s="17"/>
      <c r="AP480" s="17">
        <v>0.34927685471358799</v>
      </c>
      <c r="AQ480" s="17">
        <v>0.57361114283178305</v>
      </c>
      <c r="AR480" s="17">
        <v>0.69485904881843497</v>
      </c>
      <c r="AS480" s="17"/>
      <c r="AT480" s="17">
        <v>0.29116620481466099</v>
      </c>
      <c r="AU480" s="17">
        <v>0.38623875363976201</v>
      </c>
      <c r="AV480" s="17">
        <v>0.51607629554483403</v>
      </c>
      <c r="AW480" s="17">
        <v>0.63966117188330995</v>
      </c>
      <c r="AX480" s="17">
        <v>0.68070858258110301</v>
      </c>
      <c r="AY480" s="17"/>
      <c r="AZ480" s="17">
        <v>0.48102683027163201</v>
      </c>
      <c r="BA480" s="17">
        <v>0.40628616751947699</v>
      </c>
      <c r="BB480" s="17">
        <v>0.38642511804991198</v>
      </c>
      <c r="BC480" s="17">
        <v>0.41584834612358801</v>
      </c>
      <c r="BD480" s="17">
        <v>0.45749333222808303</v>
      </c>
      <c r="BE480" s="17">
        <v>0.53076166363095101</v>
      </c>
      <c r="BF480" s="17"/>
      <c r="BG480" s="17">
        <v>0.38642772372139</v>
      </c>
      <c r="BH480" s="17">
        <v>0.43944606791829099</v>
      </c>
      <c r="BI480" s="17" t="s">
        <v>95</v>
      </c>
      <c r="BJ480" s="17">
        <v>0.37886909660357598</v>
      </c>
      <c r="BK480" s="17">
        <v>0.41371704974814899</v>
      </c>
      <c r="BL480" s="17">
        <v>0.51459471303200099</v>
      </c>
      <c r="BM480" s="17">
        <v>0.53316592732569201</v>
      </c>
    </row>
    <row r="481" spans="2:65" x14ac:dyDescent="0.35">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row>
    <row r="482" spans="2:65" x14ac:dyDescent="0.35">
      <c r="B482" s="6" t="s">
        <v>267</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row>
    <row r="483" spans="2:65" x14ac:dyDescent="0.35">
      <c r="B483" s="26" t="s">
        <v>253</v>
      </c>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row>
    <row r="484" spans="2:65" x14ac:dyDescent="0.35">
      <c r="B484" t="s">
        <v>245</v>
      </c>
      <c r="C484" s="17">
        <v>5.2206790738767397E-2</v>
      </c>
      <c r="D484" s="17">
        <v>6.2688405140034903E-2</v>
      </c>
      <c r="E484" s="17">
        <v>4.2380150856785398E-2</v>
      </c>
      <c r="F484" s="17"/>
      <c r="G484" s="17">
        <v>0.110942703894281</v>
      </c>
      <c r="H484" s="17">
        <v>7.4433846829874903E-2</v>
      </c>
      <c r="I484" s="17">
        <v>5.4488952524438403E-2</v>
      </c>
      <c r="J484" s="17">
        <v>1.9144610228228599E-2</v>
      </c>
      <c r="K484" s="17">
        <v>5.0168032128107602E-2</v>
      </c>
      <c r="L484" s="17">
        <v>2.3399732152236299E-2</v>
      </c>
      <c r="M484" s="17"/>
      <c r="N484" s="17">
        <v>5.5884613397231803E-2</v>
      </c>
      <c r="O484" s="17">
        <v>4.0636929242149601E-2</v>
      </c>
      <c r="P484" s="17">
        <v>7.7115250633735505E-2</v>
      </c>
      <c r="Q484" s="17">
        <v>4.01150432710803E-2</v>
      </c>
      <c r="R484" s="17"/>
      <c r="S484" s="17">
        <v>9.0612925587246207E-2</v>
      </c>
      <c r="T484" s="17">
        <v>5.0867618435107897E-2</v>
      </c>
      <c r="U484" s="17">
        <v>4.0655582662330103E-2</v>
      </c>
      <c r="V484" s="17">
        <v>2.9866126475079899E-2</v>
      </c>
      <c r="W484" s="17">
        <v>3.1151027302762199E-2</v>
      </c>
      <c r="X484" s="17">
        <v>7.2569383888720307E-2</v>
      </c>
      <c r="Y484" s="17">
        <v>8.8365943397478802E-2</v>
      </c>
      <c r="Z484" s="17">
        <v>3.2303424014249703E-2</v>
      </c>
      <c r="AA484" s="17">
        <v>4.3716676945410302E-2</v>
      </c>
      <c r="AB484" s="17">
        <v>3.8228487153961897E-2</v>
      </c>
      <c r="AC484" s="17">
        <v>1.8024027915605801E-2</v>
      </c>
      <c r="AD484" s="17">
        <v>2.7718081764364699E-2</v>
      </c>
      <c r="AE484" s="17"/>
      <c r="AF484" s="17">
        <v>5.0142940640187997E-2</v>
      </c>
      <c r="AG484" s="17">
        <v>5.8147553380433002E-2</v>
      </c>
      <c r="AH484" s="17">
        <v>2.9341106373385498E-2</v>
      </c>
      <c r="AI484" s="17"/>
      <c r="AJ484" s="17">
        <v>4.0005093715611201E-2</v>
      </c>
      <c r="AK484" s="17">
        <v>6.5156679574270807E-2</v>
      </c>
      <c r="AL484" s="17">
        <v>4.4075283197258099E-2</v>
      </c>
      <c r="AM484" s="17">
        <v>0.19400819599316499</v>
      </c>
      <c r="AN484" s="17">
        <v>2.93981389797313E-2</v>
      </c>
      <c r="AO484" s="17"/>
      <c r="AP484" s="17">
        <v>6.1202149869746203E-2</v>
      </c>
      <c r="AQ484" s="17">
        <v>5.14722089598749E-2</v>
      </c>
      <c r="AR484" s="17">
        <v>3.6982608442695103E-2</v>
      </c>
      <c r="AS484" s="17"/>
      <c r="AT484" s="17">
        <v>4.7081053266702602E-2</v>
      </c>
      <c r="AU484" s="17">
        <v>5.3581460916988899E-2</v>
      </c>
      <c r="AV484" s="17">
        <v>5.91279075680817E-2</v>
      </c>
      <c r="AW484" s="17">
        <v>3.8216679955203198E-2</v>
      </c>
      <c r="AX484" s="17">
        <v>8.8879379837406805E-2</v>
      </c>
      <c r="AY484" s="17"/>
      <c r="AZ484" s="17">
        <v>8.6485862704315394E-2</v>
      </c>
      <c r="BA484" s="17">
        <v>3.7174017264495297E-2</v>
      </c>
      <c r="BB484" s="17">
        <v>4.8438048564511699E-2</v>
      </c>
      <c r="BC484" s="17">
        <v>4.4297781438452997E-2</v>
      </c>
      <c r="BD484" s="17">
        <v>4.6440763155737599E-2</v>
      </c>
      <c r="BE484" s="17">
        <v>3.5113522968822301E-2</v>
      </c>
      <c r="BF484" s="17"/>
      <c r="BG484" s="17">
        <v>3.9479206493047897E-2</v>
      </c>
      <c r="BH484" s="17">
        <v>5.2573291224632002E-2</v>
      </c>
      <c r="BI484" s="17" t="s">
        <v>95</v>
      </c>
      <c r="BJ484" s="17">
        <v>4.7839468438241398E-2</v>
      </c>
      <c r="BK484" s="17">
        <v>5.5418344743047798E-2</v>
      </c>
      <c r="BL484" s="17">
        <v>6.6808138553932306E-2</v>
      </c>
      <c r="BM484" s="17">
        <v>0.11039322651170699</v>
      </c>
    </row>
    <row r="485" spans="2:65" x14ac:dyDescent="0.35">
      <c r="B485" t="s">
        <v>246</v>
      </c>
      <c r="C485" s="17">
        <v>0.17683485217616099</v>
      </c>
      <c r="D485" s="17">
        <v>0.17067356950608301</v>
      </c>
      <c r="E485" s="17">
        <v>0.18384418145637901</v>
      </c>
      <c r="F485" s="17"/>
      <c r="G485" s="17">
        <v>0.258268571792796</v>
      </c>
      <c r="H485" s="17">
        <v>0.24035203454163501</v>
      </c>
      <c r="I485" s="17">
        <v>0.17337978015539299</v>
      </c>
      <c r="J485" s="17">
        <v>0.168438119764629</v>
      </c>
      <c r="K485" s="17">
        <v>0.13157607798903101</v>
      </c>
      <c r="L485" s="17">
        <v>0.11375170139528</v>
      </c>
      <c r="M485" s="17"/>
      <c r="N485" s="17">
        <v>0.175544687396022</v>
      </c>
      <c r="O485" s="17">
        <v>0.203691500257207</v>
      </c>
      <c r="P485" s="17">
        <v>0.1591981741929</v>
      </c>
      <c r="Q485" s="17">
        <v>0.168534394439533</v>
      </c>
      <c r="R485" s="17"/>
      <c r="S485" s="17">
        <v>0.22378620692524101</v>
      </c>
      <c r="T485" s="17">
        <v>0.20872397131984899</v>
      </c>
      <c r="U485" s="17">
        <v>0.20060783415011901</v>
      </c>
      <c r="V485" s="17">
        <v>0.14629378832106199</v>
      </c>
      <c r="W485" s="17">
        <v>0.17186971140912</v>
      </c>
      <c r="X485" s="17">
        <v>0.16987969829920099</v>
      </c>
      <c r="Y485" s="17">
        <v>0.16426376061678</v>
      </c>
      <c r="Z485" s="17">
        <v>0.13173900562712901</v>
      </c>
      <c r="AA485" s="17">
        <v>0.14106132091325599</v>
      </c>
      <c r="AB485" s="17">
        <v>0.18262267826641301</v>
      </c>
      <c r="AC485" s="17">
        <v>0.13020505620661099</v>
      </c>
      <c r="AD485" s="17">
        <v>0.156501276506431</v>
      </c>
      <c r="AE485" s="17"/>
      <c r="AF485" s="17">
        <v>0.12832375654924699</v>
      </c>
      <c r="AG485" s="17">
        <v>0.207140587180312</v>
      </c>
      <c r="AH485" s="17">
        <v>0.17299829764303001</v>
      </c>
      <c r="AI485" s="17"/>
      <c r="AJ485" s="17">
        <v>0.14298486752699999</v>
      </c>
      <c r="AK485" s="17">
        <v>0.23041197249534701</v>
      </c>
      <c r="AL485" s="17">
        <v>0.20475132424258699</v>
      </c>
      <c r="AM485" s="17">
        <v>5.0531290229099003E-2</v>
      </c>
      <c r="AN485" s="17">
        <v>0.15592837862380601</v>
      </c>
      <c r="AO485" s="17"/>
      <c r="AP485" s="17">
        <v>0.139633346693325</v>
      </c>
      <c r="AQ485" s="17">
        <v>0.23218949418954299</v>
      </c>
      <c r="AR485" s="17">
        <v>0.22798908004664201</v>
      </c>
      <c r="AS485" s="17"/>
      <c r="AT485" s="17">
        <v>0.13617172381390899</v>
      </c>
      <c r="AU485" s="17">
        <v>0.16763989260821399</v>
      </c>
      <c r="AV485" s="17">
        <v>0.21204816181126199</v>
      </c>
      <c r="AW485" s="17">
        <v>0.24632958746914299</v>
      </c>
      <c r="AX485" s="17">
        <v>0.201771517513716</v>
      </c>
      <c r="AY485" s="17"/>
      <c r="AZ485" s="17">
        <v>0.237588902062744</v>
      </c>
      <c r="BA485" s="17">
        <v>0.156047535660605</v>
      </c>
      <c r="BB485" s="17">
        <v>0.24206685776408601</v>
      </c>
      <c r="BC485" s="17">
        <v>0.13343064200278301</v>
      </c>
      <c r="BD485" s="17">
        <v>0.134958212636582</v>
      </c>
      <c r="BE485" s="17">
        <v>0.13285980411221501</v>
      </c>
      <c r="BF485" s="17"/>
      <c r="BG485" s="17">
        <v>0.156088351107013</v>
      </c>
      <c r="BH485" s="17">
        <v>0.18058522936662</v>
      </c>
      <c r="BI485" s="17" t="s">
        <v>95</v>
      </c>
      <c r="BJ485" s="17">
        <v>0.19745659412584801</v>
      </c>
      <c r="BK485" s="17">
        <v>0.21182846769286501</v>
      </c>
      <c r="BL485" s="17">
        <v>0.18007101224865599</v>
      </c>
      <c r="BM485" s="17">
        <v>0.231849962853169</v>
      </c>
    </row>
    <row r="486" spans="2:65" x14ac:dyDescent="0.35">
      <c r="B486" t="s">
        <v>247</v>
      </c>
      <c r="C486" s="17">
        <v>0.383503221110987</v>
      </c>
      <c r="D486" s="17">
        <v>0.37418900032331698</v>
      </c>
      <c r="E486" s="17">
        <v>0.39182892206261299</v>
      </c>
      <c r="F486" s="17"/>
      <c r="G486" s="17">
        <v>0.36207150577922798</v>
      </c>
      <c r="H486" s="17">
        <v>0.32794380890946101</v>
      </c>
      <c r="I486" s="17">
        <v>0.38724950642516998</v>
      </c>
      <c r="J486" s="17">
        <v>0.38308762027563797</v>
      </c>
      <c r="K486" s="17">
        <v>0.35649366955228201</v>
      </c>
      <c r="L486" s="17">
        <v>0.45808393820405002</v>
      </c>
      <c r="M486" s="17"/>
      <c r="N486" s="17">
        <v>0.366806192674831</v>
      </c>
      <c r="O486" s="17">
        <v>0.38128224894267498</v>
      </c>
      <c r="P486" s="17">
        <v>0.38592586199578599</v>
      </c>
      <c r="Q486" s="17">
        <v>0.39925616126992403</v>
      </c>
      <c r="R486" s="17"/>
      <c r="S486" s="17">
        <v>0.38034350505140702</v>
      </c>
      <c r="T486" s="17">
        <v>0.365143013148579</v>
      </c>
      <c r="U486" s="17">
        <v>0.35072888630735599</v>
      </c>
      <c r="V486" s="17">
        <v>0.411264395970247</v>
      </c>
      <c r="W486" s="17">
        <v>0.39742710193254499</v>
      </c>
      <c r="X486" s="17">
        <v>0.36327252927880099</v>
      </c>
      <c r="Y486" s="17">
        <v>0.41462858765390098</v>
      </c>
      <c r="Z486" s="17">
        <v>0.47275024919931902</v>
      </c>
      <c r="AA486" s="17">
        <v>0.42047563908623597</v>
      </c>
      <c r="AB486" s="17">
        <v>0.36132859034362602</v>
      </c>
      <c r="AC486" s="17">
        <v>0.31776977281323798</v>
      </c>
      <c r="AD486" s="17">
        <v>0.357956669733832</v>
      </c>
      <c r="AE486" s="17"/>
      <c r="AF486" s="17">
        <v>0.37856234836949498</v>
      </c>
      <c r="AG486" s="17">
        <v>0.38409331448730599</v>
      </c>
      <c r="AH486" s="17">
        <v>0.37914068331219902</v>
      </c>
      <c r="AI486" s="17"/>
      <c r="AJ486" s="17">
        <v>0.39701935186086001</v>
      </c>
      <c r="AK486" s="17">
        <v>0.36842171378659999</v>
      </c>
      <c r="AL486" s="17">
        <v>0.37612744900466999</v>
      </c>
      <c r="AM486" s="17">
        <v>0.19585503788540001</v>
      </c>
      <c r="AN486" s="17">
        <v>0.41354868322191102</v>
      </c>
      <c r="AO486" s="17"/>
      <c r="AP486" s="17">
        <v>0.37846420264838199</v>
      </c>
      <c r="AQ486" s="17">
        <v>0.36893376747489498</v>
      </c>
      <c r="AR486" s="17">
        <v>0.36099888628890198</v>
      </c>
      <c r="AS486" s="17"/>
      <c r="AT486" s="17">
        <v>0.42369023726351601</v>
      </c>
      <c r="AU486" s="17">
        <v>0.38269105127151098</v>
      </c>
      <c r="AV486" s="17">
        <v>0.34819575837585698</v>
      </c>
      <c r="AW486" s="17">
        <v>0.37790301455665598</v>
      </c>
      <c r="AX486" s="17">
        <v>0.26681890463899499</v>
      </c>
      <c r="AY486" s="17"/>
      <c r="AZ486" s="17">
        <v>0.36001879873110199</v>
      </c>
      <c r="BA486" s="17">
        <v>0.39513064286546901</v>
      </c>
      <c r="BB486" s="17">
        <v>0.36998920527954898</v>
      </c>
      <c r="BC486" s="17">
        <v>0.40123129182685502</v>
      </c>
      <c r="BD486" s="17">
        <v>0.38515286637186202</v>
      </c>
      <c r="BE486" s="17">
        <v>0.38511818862422798</v>
      </c>
      <c r="BF486" s="17"/>
      <c r="BG486" s="17">
        <v>0.39427127609031098</v>
      </c>
      <c r="BH486" s="17">
        <v>0.38384966042004598</v>
      </c>
      <c r="BI486" s="17" t="s">
        <v>95</v>
      </c>
      <c r="BJ486" s="17">
        <v>0.37654182885398702</v>
      </c>
      <c r="BK486" s="17">
        <v>0.36158892678995702</v>
      </c>
      <c r="BL486" s="17">
        <v>0.37580193173040399</v>
      </c>
      <c r="BM486" s="17">
        <v>0.3183135648264</v>
      </c>
    </row>
    <row r="487" spans="2:65" x14ac:dyDescent="0.35">
      <c r="B487" t="s">
        <v>248</v>
      </c>
      <c r="C487" s="17">
        <v>0.27030063108663299</v>
      </c>
      <c r="D487" s="17">
        <v>0.27792471825417098</v>
      </c>
      <c r="E487" s="17">
        <v>0.262489683542796</v>
      </c>
      <c r="F487" s="17"/>
      <c r="G487" s="17">
        <v>0.16910525588664699</v>
      </c>
      <c r="H487" s="17">
        <v>0.26782689393808701</v>
      </c>
      <c r="I487" s="17">
        <v>0.237350468798987</v>
      </c>
      <c r="J487" s="17">
        <v>0.30174143046005902</v>
      </c>
      <c r="K487" s="17">
        <v>0.318873186206374</v>
      </c>
      <c r="L487" s="17">
        <v>0.30498560415953002</v>
      </c>
      <c r="M487" s="17"/>
      <c r="N487" s="17">
        <v>0.28729384587942403</v>
      </c>
      <c r="O487" s="17">
        <v>0.24510027038735399</v>
      </c>
      <c r="P487" s="17">
        <v>0.27825838124827401</v>
      </c>
      <c r="Q487" s="17">
        <v>0.26832530454840497</v>
      </c>
      <c r="R487" s="17"/>
      <c r="S487" s="17">
        <v>0.22509841569887801</v>
      </c>
      <c r="T487" s="17">
        <v>0.245472332001275</v>
      </c>
      <c r="U487" s="17">
        <v>0.27663360463674003</v>
      </c>
      <c r="V487" s="17">
        <v>0.327023193978003</v>
      </c>
      <c r="W487" s="17">
        <v>0.30421073655845898</v>
      </c>
      <c r="X487" s="17">
        <v>0.299217457877059</v>
      </c>
      <c r="Y487" s="17">
        <v>0.21975119265627799</v>
      </c>
      <c r="Z487" s="17">
        <v>0.20988518995754099</v>
      </c>
      <c r="AA487" s="17">
        <v>0.23517179256142901</v>
      </c>
      <c r="AB487" s="17">
        <v>0.30833834660876802</v>
      </c>
      <c r="AC487" s="17">
        <v>0.410363115506376</v>
      </c>
      <c r="AD487" s="17">
        <v>0.20339556182336099</v>
      </c>
      <c r="AE487" s="17"/>
      <c r="AF487" s="17">
        <v>0.31548858316782502</v>
      </c>
      <c r="AG487" s="17">
        <v>0.24485427619754499</v>
      </c>
      <c r="AH487" s="17">
        <v>0.30121424452245299</v>
      </c>
      <c r="AI487" s="17"/>
      <c r="AJ487" s="17">
        <v>0.30252304493394899</v>
      </c>
      <c r="AK487" s="17">
        <v>0.23330742516294101</v>
      </c>
      <c r="AL487" s="17">
        <v>0.26943032132511302</v>
      </c>
      <c r="AM487" s="17">
        <v>0.24256829431282001</v>
      </c>
      <c r="AN487" s="17">
        <v>0.28849414792658001</v>
      </c>
      <c r="AO487" s="17"/>
      <c r="AP487" s="17">
        <v>0.31051893003804598</v>
      </c>
      <c r="AQ487" s="17">
        <v>0.250882083379939</v>
      </c>
      <c r="AR487" s="17">
        <v>0.290755033659298</v>
      </c>
      <c r="AS487" s="17"/>
      <c r="AT487" s="17">
        <v>0.26863311951741797</v>
      </c>
      <c r="AU487" s="17">
        <v>0.28250219051220998</v>
      </c>
      <c r="AV487" s="17">
        <v>0.26251319902540599</v>
      </c>
      <c r="AW487" s="17">
        <v>0.248742518499633</v>
      </c>
      <c r="AX487" s="17">
        <v>0.27584859574451598</v>
      </c>
      <c r="AY487" s="17"/>
      <c r="AZ487" s="17">
        <v>0.22485065980746199</v>
      </c>
      <c r="BA487" s="17">
        <v>0.25604281449454902</v>
      </c>
      <c r="BB487" s="17">
        <v>0.25257163587546499</v>
      </c>
      <c r="BC487" s="17">
        <v>0.30678184268290898</v>
      </c>
      <c r="BD487" s="17">
        <v>0.33549555686675803</v>
      </c>
      <c r="BE487" s="17">
        <v>0.32468925622047101</v>
      </c>
      <c r="BF487" s="17"/>
      <c r="BG487" s="17">
        <v>0.286941338191256</v>
      </c>
      <c r="BH487" s="17">
        <v>0.26874473962891998</v>
      </c>
      <c r="BI487" s="17" t="s">
        <v>95</v>
      </c>
      <c r="BJ487" s="17">
        <v>0.24188507997839301</v>
      </c>
      <c r="BK487" s="17">
        <v>0.24005080438412299</v>
      </c>
      <c r="BL487" s="17">
        <v>0.284121487629523</v>
      </c>
      <c r="BM487" s="17">
        <v>0.193991282138917</v>
      </c>
    </row>
    <row r="488" spans="2:65" x14ac:dyDescent="0.35">
      <c r="B488" t="s">
        <v>249</v>
      </c>
      <c r="C488" s="17">
        <v>6.3476460485623595E-2</v>
      </c>
      <c r="D488" s="17">
        <v>7.6592039829166306E-2</v>
      </c>
      <c r="E488" s="17">
        <v>5.0232227271809801E-2</v>
      </c>
      <c r="F488" s="17"/>
      <c r="G488" s="17">
        <v>5.5119937174945101E-2</v>
      </c>
      <c r="H488" s="17">
        <v>3.1768007495909599E-2</v>
      </c>
      <c r="I488" s="17">
        <v>8.4351708074770604E-2</v>
      </c>
      <c r="J488" s="17">
        <v>8.5253704640475506E-2</v>
      </c>
      <c r="K488" s="17">
        <v>6.3707560623968498E-2</v>
      </c>
      <c r="L488" s="17">
        <v>5.9762820903565599E-2</v>
      </c>
      <c r="M488" s="17"/>
      <c r="N488" s="17">
        <v>6.9863187536789301E-2</v>
      </c>
      <c r="O488" s="17">
        <v>6.2072528969137598E-2</v>
      </c>
      <c r="P488" s="17">
        <v>4.9382692656826703E-2</v>
      </c>
      <c r="Q488" s="17">
        <v>7.0568367720342098E-2</v>
      </c>
      <c r="R488" s="17"/>
      <c r="S488" s="17">
        <v>3.8826981224481499E-2</v>
      </c>
      <c r="T488" s="17">
        <v>7.4556833755537497E-2</v>
      </c>
      <c r="U488" s="17">
        <v>7.7005430223596696E-2</v>
      </c>
      <c r="V488" s="17">
        <v>4.2851200925030898E-2</v>
      </c>
      <c r="W488" s="17">
        <v>4.9977114645097701E-2</v>
      </c>
      <c r="X488" s="17">
        <v>5.7389243072151402E-2</v>
      </c>
      <c r="Y488" s="17">
        <v>6.3951230807547901E-2</v>
      </c>
      <c r="Z488" s="17">
        <v>4.2243144360774199E-2</v>
      </c>
      <c r="AA488" s="17">
        <v>8.6348068235000505E-2</v>
      </c>
      <c r="AB488" s="17">
        <v>5.5306331338220202E-2</v>
      </c>
      <c r="AC488" s="17">
        <v>9.47952652954097E-2</v>
      </c>
      <c r="AD488" s="17">
        <v>0.13358090230337899</v>
      </c>
      <c r="AE488" s="17"/>
      <c r="AF488" s="17">
        <v>8.7772164926455301E-2</v>
      </c>
      <c r="AG488" s="17">
        <v>4.8621974195800798E-2</v>
      </c>
      <c r="AH488" s="17">
        <v>5.0556172818401003E-2</v>
      </c>
      <c r="AI488" s="17"/>
      <c r="AJ488" s="17">
        <v>7.5500079372867498E-2</v>
      </c>
      <c r="AK488" s="17">
        <v>5.30510807197681E-2</v>
      </c>
      <c r="AL488" s="17">
        <v>2.7511423998149501E-2</v>
      </c>
      <c r="AM488" s="17">
        <v>0.21869981021802501</v>
      </c>
      <c r="AN488" s="17">
        <v>5.9298756021224502E-2</v>
      </c>
      <c r="AO488" s="17"/>
      <c r="AP488" s="17">
        <v>8.6452399786028603E-2</v>
      </c>
      <c r="AQ488" s="17">
        <v>4.3100311430078697E-2</v>
      </c>
      <c r="AR488" s="17">
        <v>1.41160378655614E-2</v>
      </c>
      <c r="AS488" s="17"/>
      <c r="AT488" s="17">
        <v>6.6242957667872998E-2</v>
      </c>
      <c r="AU488" s="17">
        <v>5.9198153697029902E-2</v>
      </c>
      <c r="AV488" s="17">
        <v>5.9809127995193903E-2</v>
      </c>
      <c r="AW488" s="17">
        <v>5.1254117877439401E-2</v>
      </c>
      <c r="AX488" s="17">
        <v>5.0578881238547001E-2</v>
      </c>
      <c r="AY488" s="17"/>
      <c r="AZ488" s="17">
        <v>6.0755933434393901E-2</v>
      </c>
      <c r="BA488" s="17">
        <v>6.9929065628088594E-2</v>
      </c>
      <c r="BB488" s="17">
        <v>4.5645635678594698E-2</v>
      </c>
      <c r="BC488" s="17">
        <v>6.1338364778197298E-2</v>
      </c>
      <c r="BD488" s="17">
        <v>6.1189448727958097E-2</v>
      </c>
      <c r="BE488" s="17">
        <v>8.5380924756636695E-2</v>
      </c>
      <c r="BF488" s="17"/>
      <c r="BG488" s="17">
        <v>6.8277112263463904E-2</v>
      </c>
      <c r="BH488" s="17">
        <v>5.5916647752313801E-2</v>
      </c>
      <c r="BI488" s="17" t="s">
        <v>95</v>
      </c>
      <c r="BJ488" s="17">
        <v>6.09443080557419E-2</v>
      </c>
      <c r="BK488" s="17">
        <v>9.1441288317455904E-2</v>
      </c>
      <c r="BL488" s="17">
        <v>5.1105399574657998E-2</v>
      </c>
      <c r="BM488" s="17">
        <v>0.105464851182481</v>
      </c>
    </row>
    <row r="489" spans="2:65" x14ac:dyDescent="0.35">
      <c r="B489" t="s">
        <v>143</v>
      </c>
      <c r="C489" s="17">
        <v>5.3678044401827503E-2</v>
      </c>
      <c r="D489" s="17">
        <v>3.7932266947228399E-2</v>
      </c>
      <c r="E489" s="17">
        <v>6.9224834809617497E-2</v>
      </c>
      <c r="F489" s="17"/>
      <c r="G489" s="17">
        <v>4.4492025472103E-2</v>
      </c>
      <c r="H489" s="17">
        <v>5.7675408285031898E-2</v>
      </c>
      <c r="I489" s="17">
        <v>6.3179584021241006E-2</v>
      </c>
      <c r="J489" s="17">
        <v>4.2334514630969197E-2</v>
      </c>
      <c r="K489" s="17">
        <v>7.9181473500237007E-2</v>
      </c>
      <c r="L489" s="17">
        <v>4.0016203185337898E-2</v>
      </c>
      <c r="M489" s="17"/>
      <c r="N489" s="17">
        <v>4.4607473115702602E-2</v>
      </c>
      <c r="O489" s="17">
        <v>6.7216522201476198E-2</v>
      </c>
      <c r="P489" s="17">
        <v>5.0119639272477499E-2</v>
      </c>
      <c r="Q489" s="17">
        <v>5.3200728750715999E-2</v>
      </c>
      <c r="R489" s="17"/>
      <c r="S489" s="17">
        <v>4.1331965512746302E-2</v>
      </c>
      <c r="T489" s="17">
        <v>5.5236231339651998E-2</v>
      </c>
      <c r="U489" s="17">
        <v>5.4368662019857697E-2</v>
      </c>
      <c r="V489" s="17">
        <v>4.2701294330576803E-2</v>
      </c>
      <c r="W489" s="17">
        <v>4.5364308152015503E-2</v>
      </c>
      <c r="X489" s="17">
        <v>3.7671687584067297E-2</v>
      </c>
      <c r="Y489" s="17">
        <v>4.9039284868015003E-2</v>
      </c>
      <c r="Z489" s="17">
        <v>0.11107898684098701</v>
      </c>
      <c r="AA489" s="17">
        <v>7.3226502258668502E-2</v>
      </c>
      <c r="AB489" s="17">
        <v>5.4175566289010997E-2</v>
      </c>
      <c r="AC489" s="17">
        <v>2.8842762262759801E-2</v>
      </c>
      <c r="AD489" s="17">
        <v>0.12084750786863099</v>
      </c>
      <c r="AE489" s="17"/>
      <c r="AF489" s="17">
        <v>3.9710206346789699E-2</v>
      </c>
      <c r="AG489" s="17">
        <v>5.7142294558602501E-2</v>
      </c>
      <c r="AH489" s="17">
        <v>6.6749495330531802E-2</v>
      </c>
      <c r="AI489" s="17"/>
      <c r="AJ489" s="17">
        <v>4.1967562589713202E-2</v>
      </c>
      <c r="AK489" s="17">
        <v>4.9651128261073402E-2</v>
      </c>
      <c r="AL489" s="17">
        <v>7.8104198232223199E-2</v>
      </c>
      <c r="AM489" s="17">
        <v>9.8337371361491802E-2</v>
      </c>
      <c r="AN489" s="17">
        <v>5.3331895226747299E-2</v>
      </c>
      <c r="AO489" s="17"/>
      <c r="AP489" s="17">
        <v>2.3728970964472601E-2</v>
      </c>
      <c r="AQ489" s="17">
        <v>5.3422134565669799E-2</v>
      </c>
      <c r="AR489" s="17">
        <v>6.9158353696901403E-2</v>
      </c>
      <c r="AS489" s="17"/>
      <c r="AT489" s="17">
        <v>5.81809084705808E-2</v>
      </c>
      <c r="AU489" s="17">
        <v>5.4387250994045802E-2</v>
      </c>
      <c r="AV489" s="17">
        <v>5.8305845224200001E-2</v>
      </c>
      <c r="AW489" s="17">
        <v>3.7554081641925703E-2</v>
      </c>
      <c r="AX489" s="17">
        <v>0.11610272102682</v>
      </c>
      <c r="AY489" s="17"/>
      <c r="AZ489" s="17">
        <v>3.0299843259982199E-2</v>
      </c>
      <c r="BA489" s="17">
        <v>8.5675924086793503E-2</v>
      </c>
      <c r="BB489" s="17">
        <v>4.1288616837793599E-2</v>
      </c>
      <c r="BC489" s="17">
        <v>5.2920077270802598E-2</v>
      </c>
      <c r="BD489" s="17">
        <v>3.6763152241102499E-2</v>
      </c>
      <c r="BE489" s="17">
        <v>3.6838303317627198E-2</v>
      </c>
      <c r="BF489" s="17"/>
      <c r="BG489" s="17">
        <v>5.4942715854907398E-2</v>
      </c>
      <c r="BH489" s="17">
        <v>5.8330431607467897E-2</v>
      </c>
      <c r="BI489" s="17" t="s">
        <v>95</v>
      </c>
      <c r="BJ489" s="17">
        <v>7.5332720547788903E-2</v>
      </c>
      <c r="BK489" s="17">
        <v>3.9672168072551299E-2</v>
      </c>
      <c r="BL489" s="17">
        <v>4.2092030262827498E-2</v>
      </c>
      <c r="BM489" s="17">
        <v>3.9987112487327302E-2</v>
      </c>
    </row>
    <row r="490" spans="2:65" x14ac:dyDescent="0.35">
      <c r="B490" t="s">
        <v>250</v>
      </c>
      <c r="C490" s="17">
        <v>0.22904164291492901</v>
      </c>
      <c r="D490" s="17">
        <v>0.23336197464611799</v>
      </c>
      <c r="E490" s="17">
        <v>0.22622433231316499</v>
      </c>
      <c r="F490" s="17"/>
      <c r="G490" s="17">
        <v>0.36921127568707601</v>
      </c>
      <c r="H490" s="17">
        <v>0.31478588137150998</v>
      </c>
      <c r="I490" s="17">
        <v>0.22786873267983199</v>
      </c>
      <c r="J490" s="17">
        <v>0.18758272999285799</v>
      </c>
      <c r="K490" s="17">
        <v>0.18174411011713801</v>
      </c>
      <c r="L490" s="17">
        <v>0.13715143354751599</v>
      </c>
      <c r="M490" s="17"/>
      <c r="N490" s="17">
        <v>0.231429300793253</v>
      </c>
      <c r="O490" s="17">
        <v>0.24432842949935701</v>
      </c>
      <c r="P490" s="17">
        <v>0.236313424826636</v>
      </c>
      <c r="Q490" s="17">
        <v>0.20864943771061301</v>
      </c>
      <c r="R490" s="17"/>
      <c r="S490" s="17">
        <v>0.31439913251248702</v>
      </c>
      <c r="T490" s="17">
        <v>0.259591589754956</v>
      </c>
      <c r="U490" s="17">
        <v>0.24126341681244901</v>
      </c>
      <c r="V490" s="17">
        <v>0.17615991479614199</v>
      </c>
      <c r="W490" s="17">
        <v>0.203020738711883</v>
      </c>
      <c r="X490" s="17">
        <v>0.24244908218792099</v>
      </c>
      <c r="Y490" s="17">
        <v>0.25262970401425799</v>
      </c>
      <c r="Z490" s="17">
        <v>0.164042429641379</v>
      </c>
      <c r="AA490" s="17">
        <v>0.184777997858666</v>
      </c>
      <c r="AB490" s="17">
        <v>0.220851165420375</v>
      </c>
      <c r="AC490" s="17">
        <v>0.148229084122217</v>
      </c>
      <c r="AD490" s="17">
        <v>0.184219358270796</v>
      </c>
      <c r="AE490" s="17"/>
      <c r="AF490" s="17">
        <v>0.178466697189435</v>
      </c>
      <c r="AG490" s="17">
        <v>0.26528814056074501</v>
      </c>
      <c r="AH490" s="17">
        <v>0.20233940401641601</v>
      </c>
      <c r="AI490" s="17"/>
      <c r="AJ490" s="17">
        <v>0.18298996124261099</v>
      </c>
      <c r="AK490" s="17">
        <v>0.29556865206961802</v>
      </c>
      <c r="AL490" s="17">
        <v>0.248826607439845</v>
      </c>
      <c r="AM490" s="17">
        <v>0.24453948622226299</v>
      </c>
      <c r="AN490" s="17">
        <v>0.18532651760353699</v>
      </c>
      <c r="AO490" s="17"/>
      <c r="AP490" s="17">
        <v>0.20083549656307101</v>
      </c>
      <c r="AQ490" s="17">
        <v>0.28366170314941802</v>
      </c>
      <c r="AR490" s="17">
        <v>0.264971688489337</v>
      </c>
      <c r="AS490" s="17"/>
      <c r="AT490" s="17">
        <v>0.18325277708061199</v>
      </c>
      <c r="AU490" s="17">
        <v>0.221221353525203</v>
      </c>
      <c r="AV490" s="17">
        <v>0.27117606937934302</v>
      </c>
      <c r="AW490" s="17">
        <v>0.28454626742434602</v>
      </c>
      <c r="AX490" s="17">
        <v>0.29065089735112198</v>
      </c>
      <c r="AY490" s="17"/>
      <c r="AZ490" s="17">
        <v>0.32407476476705899</v>
      </c>
      <c r="BA490" s="17">
        <v>0.19322155292509999</v>
      </c>
      <c r="BB490" s="17">
        <v>0.29050490632859699</v>
      </c>
      <c r="BC490" s="17">
        <v>0.17772842344123599</v>
      </c>
      <c r="BD490" s="17">
        <v>0.18139897579232001</v>
      </c>
      <c r="BE490" s="17">
        <v>0.16797332708103699</v>
      </c>
      <c r="BF490" s="17"/>
      <c r="BG490" s="17">
        <v>0.195567557600061</v>
      </c>
      <c r="BH490" s="17">
        <v>0.233158520591252</v>
      </c>
      <c r="BI490" s="17" t="s">
        <v>95</v>
      </c>
      <c r="BJ490" s="17">
        <v>0.24529606256409001</v>
      </c>
      <c r="BK490" s="17">
        <v>0.26724681243591297</v>
      </c>
      <c r="BL490" s="17">
        <v>0.24687915080258799</v>
      </c>
      <c r="BM490" s="17">
        <v>0.34224318936487602</v>
      </c>
    </row>
    <row r="491" spans="2:65" x14ac:dyDescent="0.35">
      <c r="B491" t="s">
        <v>251</v>
      </c>
      <c r="C491" s="17">
        <v>0.33377709157225699</v>
      </c>
      <c r="D491" s="17">
        <v>0.35451675808333699</v>
      </c>
      <c r="E491" s="17">
        <v>0.31272191081460499</v>
      </c>
      <c r="F491" s="17"/>
      <c r="G491" s="17">
        <v>0.224225193061592</v>
      </c>
      <c r="H491" s="17">
        <v>0.29959490143399697</v>
      </c>
      <c r="I491" s="17">
        <v>0.32170217687375702</v>
      </c>
      <c r="J491" s="17">
        <v>0.38699513510053402</v>
      </c>
      <c r="K491" s="17">
        <v>0.38258074683034299</v>
      </c>
      <c r="L491" s="17">
        <v>0.36474842506309502</v>
      </c>
      <c r="M491" s="17"/>
      <c r="N491" s="17">
        <v>0.35715703341621302</v>
      </c>
      <c r="O491" s="17">
        <v>0.307172799356492</v>
      </c>
      <c r="P491" s="17">
        <v>0.3276410739051</v>
      </c>
      <c r="Q491" s="17">
        <v>0.338893672268747</v>
      </c>
      <c r="R491" s="17"/>
      <c r="S491" s="17">
        <v>0.26392539692335998</v>
      </c>
      <c r="T491" s="17">
        <v>0.32002916575681201</v>
      </c>
      <c r="U491" s="17">
        <v>0.35363903486033599</v>
      </c>
      <c r="V491" s="17">
        <v>0.36987439490303398</v>
      </c>
      <c r="W491" s="17">
        <v>0.354187851203557</v>
      </c>
      <c r="X491" s="17">
        <v>0.35660670094920999</v>
      </c>
      <c r="Y491" s="17">
        <v>0.28370242346382601</v>
      </c>
      <c r="Z491" s="17">
        <v>0.25212833431831599</v>
      </c>
      <c r="AA491" s="17">
        <v>0.32151986079642902</v>
      </c>
      <c r="AB491" s="17">
        <v>0.36364467794698802</v>
      </c>
      <c r="AC491" s="17">
        <v>0.50515838080178599</v>
      </c>
      <c r="AD491" s="17">
        <v>0.33697646412673998</v>
      </c>
      <c r="AE491" s="17"/>
      <c r="AF491" s="17">
        <v>0.40326074809427997</v>
      </c>
      <c r="AG491" s="17">
        <v>0.29347625039334602</v>
      </c>
      <c r="AH491" s="17">
        <v>0.35177041734085401</v>
      </c>
      <c r="AI491" s="17"/>
      <c r="AJ491" s="17">
        <v>0.37802312430681601</v>
      </c>
      <c r="AK491" s="17">
        <v>0.286358505882709</v>
      </c>
      <c r="AL491" s="17">
        <v>0.29694174532326201</v>
      </c>
      <c r="AM491" s="17">
        <v>0.46126810453084499</v>
      </c>
      <c r="AN491" s="17">
        <v>0.34779290394780399</v>
      </c>
      <c r="AO491" s="17"/>
      <c r="AP491" s="17">
        <v>0.39697132982407402</v>
      </c>
      <c r="AQ491" s="17">
        <v>0.29398239481001698</v>
      </c>
      <c r="AR491" s="17">
        <v>0.30487107152485898</v>
      </c>
      <c r="AS491" s="17"/>
      <c r="AT491" s="17">
        <v>0.334876077185291</v>
      </c>
      <c r="AU491" s="17">
        <v>0.34170034420924</v>
      </c>
      <c r="AV491" s="17">
        <v>0.32232232702059999</v>
      </c>
      <c r="AW491" s="17">
        <v>0.29999663637707202</v>
      </c>
      <c r="AX491" s="17">
        <v>0.32642747698306301</v>
      </c>
      <c r="AY491" s="17"/>
      <c r="AZ491" s="17">
        <v>0.285606593241856</v>
      </c>
      <c r="BA491" s="17">
        <v>0.325971880122637</v>
      </c>
      <c r="BB491" s="17">
        <v>0.29821727155406003</v>
      </c>
      <c r="BC491" s="17">
        <v>0.36812020746110702</v>
      </c>
      <c r="BD491" s="17">
        <v>0.39668500559471598</v>
      </c>
      <c r="BE491" s="17">
        <v>0.41007018097710801</v>
      </c>
      <c r="BF491" s="17"/>
      <c r="BG491" s="17">
        <v>0.35521845045472</v>
      </c>
      <c r="BH491" s="17">
        <v>0.32466138738123401</v>
      </c>
      <c r="BI491" s="17" t="s">
        <v>95</v>
      </c>
      <c r="BJ491" s="17">
        <v>0.30282938803413501</v>
      </c>
      <c r="BK491" s="17">
        <v>0.33149209270157898</v>
      </c>
      <c r="BL491" s="17">
        <v>0.33522688720418098</v>
      </c>
      <c r="BM491" s="17">
        <v>0.29945613332139698</v>
      </c>
    </row>
    <row r="492" spans="2:65" x14ac:dyDescent="0.35">
      <c r="B492" t="s">
        <v>168</v>
      </c>
      <c r="C492" s="17">
        <v>-0.10473544865732801</v>
      </c>
      <c r="D492" s="17">
        <v>-0.121154783437219</v>
      </c>
      <c r="E492" s="17">
        <v>-8.6497578501440603E-2</v>
      </c>
      <c r="F492" s="17"/>
      <c r="G492" s="17">
        <v>0.14498608262548399</v>
      </c>
      <c r="H492" s="17">
        <v>1.51909799375136E-2</v>
      </c>
      <c r="I492" s="17">
        <v>-9.3833444193925697E-2</v>
      </c>
      <c r="J492" s="17">
        <v>-0.19941240510767599</v>
      </c>
      <c r="K492" s="17">
        <v>-0.20083663671320401</v>
      </c>
      <c r="L492" s="17">
        <v>-0.22759699151557899</v>
      </c>
      <c r="M492" s="17"/>
      <c r="N492" s="17">
        <v>-0.12572773262296</v>
      </c>
      <c r="O492" s="17">
        <v>-6.2844369857134805E-2</v>
      </c>
      <c r="P492" s="17">
        <v>-9.1327649078464898E-2</v>
      </c>
      <c r="Q492" s="17">
        <v>-0.130244234558134</v>
      </c>
      <c r="R492" s="17"/>
      <c r="S492" s="17">
        <v>5.0473735589127398E-2</v>
      </c>
      <c r="T492" s="17">
        <v>-6.0437576001855703E-2</v>
      </c>
      <c r="U492" s="17">
        <v>-0.112375618047887</v>
      </c>
      <c r="V492" s="17">
        <v>-0.19371448010689199</v>
      </c>
      <c r="W492" s="17">
        <v>-0.151167112491674</v>
      </c>
      <c r="X492" s="17">
        <v>-0.11415761876128901</v>
      </c>
      <c r="Y492" s="17">
        <v>-3.10727194495675E-2</v>
      </c>
      <c r="Z492" s="17">
        <v>-8.8085904676936902E-2</v>
      </c>
      <c r="AA492" s="17">
        <v>-0.136741862937763</v>
      </c>
      <c r="AB492" s="17">
        <v>-0.14279351252661299</v>
      </c>
      <c r="AC492" s="17">
        <v>-0.35692929667956902</v>
      </c>
      <c r="AD492" s="17">
        <v>-0.15275710585594501</v>
      </c>
      <c r="AE492" s="17"/>
      <c r="AF492" s="17">
        <v>-0.224794050904846</v>
      </c>
      <c r="AG492" s="17">
        <v>-2.81881098326014E-2</v>
      </c>
      <c r="AH492" s="17">
        <v>-0.149431013324439</v>
      </c>
      <c r="AI492" s="17"/>
      <c r="AJ492" s="17">
        <v>-0.19503316306420501</v>
      </c>
      <c r="AK492" s="17">
        <v>9.2101461869089594E-3</v>
      </c>
      <c r="AL492" s="17">
        <v>-4.8115137883417397E-2</v>
      </c>
      <c r="AM492" s="17">
        <v>-0.21672861830858101</v>
      </c>
      <c r="AN492" s="17">
        <v>-0.16246638634426699</v>
      </c>
      <c r="AO492" s="17"/>
      <c r="AP492" s="17">
        <v>-0.19613583326100301</v>
      </c>
      <c r="AQ492" s="17">
        <v>-1.0320691660599301E-2</v>
      </c>
      <c r="AR492" s="17">
        <v>-3.9899383035521797E-2</v>
      </c>
      <c r="AS492" s="17"/>
      <c r="AT492" s="17">
        <v>-0.151623300104679</v>
      </c>
      <c r="AU492" s="17">
        <v>-0.120478990684037</v>
      </c>
      <c r="AV492" s="17">
        <v>-5.1146257641256201E-2</v>
      </c>
      <c r="AW492" s="17">
        <v>-1.5450368952725901E-2</v>
      </c>
      <c r="AX492" s="17">
        <v>-3.57765796319406E-2</v>
      </c>
      <c r="AY492" s="17"/>
      <c r="AZ492" s="17">
        <v>3.8468171525202703E-2</v>
      </c>
      <c r="BA492" s="17">
        <v>-0.13275032719753799</v>
      </c>
      <c r="BB492" s="17">
        <v>-7.7123652254627601E-3</v>
      </c>
      <c r="BC492" s="17">
        <v>-0.190391784019871</v>
      </c>
      <c r="BD492" s="17">
        <v>-0.215286029802396</v>
      </c>
      <c r="BE492" s="17">
        <v>-0.242096853896071</v>
      </c>
      <c r="BF492" s="17"/>
      <c r="BG492" s="17">
        <v>-0.159650892854659</v>
      </c>
      <c r="BH492" s="17">
        <v>-9.1502866789981596E-2</v>
      </c>
      <c r="BI492" s="17" t="s">
        <v>95</v>
      </c>
      <c r="BJ492" s="17">
        <v>-5.7533325470045402E-2</v>
      </c>
      <c r="BK492" s="17">
        <v>-6.4245280265666393E-2</v>
      </c>
      <c r="BL492" s="17">
        <v>-8.8347736401592505E-2</v>
      </c>
      <c r="BM492" s="17">
        <v>4.2787056043478197E-2</v>
      </c>
    </row>
    <row r="493" spans="2:65" x14ac:dyDescent="0.35">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row>
    <row r="494" spans="2:65" x14ac:dyDescent="0.35">
      <c r="B494" s="6" t="s">
        <v>268</v>
      </c>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row>
    <row r="495" spans="2:65" x14ac:dyDescent="0.35">
      <c r="B495" s="26" t="s">
        <v>253</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row>
    <row r="496" spans="2:65" x14ac:dyDescent="0.35">
      <c r="B496" t="s">
        <v>245</v>
      </c>
      <c r="C496" s="17">
        <v>0.114173759611135</v>
      </c>
      <c r="D496" s="17">
        <v>0.13641546114231301</v>
      </c>
      <c r="E496" s="17">
        <v>9.2404823179721707E-2</v>
      </c>
      <c r="F496" s="17"/>
      <c r="G496" s="17">
        <v>9.7142775965073994E-2</v>
      </c>
      <c r="H496" s="17">
        <v>0.100893964430922</v>
      </c>
      <c r="I496" s="17">
        <v>0.120183800446996</v>
      </c>
      <c r="J496" s="17">
        <v>0.12854833299681701</v>
      </c>
      <c r="K496" s="17">
        <v>0.100037420220048</v>
      </c>
      <c r="L496" s="17">
        <v>0.12858166005511601</v>
      </c>
      <c r="M496" s="17"/>
      <c r="N496" s="17">
        <v>0.102015399058343</v>
      </c>
      <c r="O496" s="17">
        <v>0.103493168554223</v>
      </c>
      <c r="P496" s="17">
        <v>0.131956709812</v>
      </c>
      <c r="Q496" s="17">
        <v>0.123548988239167</v>
      </c>
      <c r="R496" s="17"/>
      <c r="S496" s="17">
        <v>0.110789408146955</v>
      </c>
      <c r="T496" s="17">
        <v>0.119224497641711</v>
      </c>
      <c r="U496" s="17">
        <v>6.9388052780990195E-2</v>
      </c>
      <c r="V496" s="17">
        <v>8.3226227336075403E-2</v>
      </c>
      <c r="W496" s="17">
        <v>0.144181519057097</v>
      </c>
      <c r="X496" s="17">
        <v>9.8093446375056403E-2</v>
      </c>
      <c r="Y496" s="17">
        <v>0.121289284627298</v>
      </c>
      <c r="Z496" s="17">
        <v>8.1703556476565603E-2</v>
      </c>
      <c r="AA496" s="17">
        <v>0.12160685880362899</v>
      </c>
      <c r="AB496" s="17">
        <v>0.114304804179492</v>
      </c>
      <c r="AC496" s="17">
        <v>0.177551662078241</v>
      </c>
      <c r="AD496" s="17">
        <v>0.183012287919957</v>
      </c>
      <c r="AE496" s="17"/>
      <c r="AF496" s="17">
        <v>0.15226423598456701</v>
      </c>
      <c r="AG496" s="17">
        <v>8.8790932430365593E-2</v>
      </c>
      <c r="AH496" s="17">
        <v>9.6335675577750496E-2</v>
      </c>
      <c r="AI496" s="17"/>
      <c r="AJ496" s="17">
        <v>0.13326119001268</v>
      </c>
      <c r="AK496" s="17">
        <v>0.106183003546757</v>
      </c>
      <c r="AL496" s="17">
        <v>6.9181763298243298E-2</v>
      </c>
      <c r="AM496" s="17">
        <v>0.33606684698459699</v>
      </c>
      <c r="AN496" s="17">
        <v>7.1392921633638806E-2</v>
      </c>
      <c r="AO496" s="17"/>
      <c r="AP496" s="17">
        <v>0.116465755498367</v>
      </c>
      <c r="AQ496" s="17">
        <v>8.9896739011579394E-2</v>
      </c>
      <c r="AR496" s="17">
        <v>6.2729952099973493E-2</v>
      </c>
      <c r="AS496" s="17"/>
      <c r="AT496" s="17">
        <v>0.10509452062418401</v>
      </c>
      <c r="AU496" s="17">
        <v>0.112205223525862</v>
      </c>
      <c r="AV496" s="17">
        <v>0.12198129172283199</v>
      </c>
      <c r="AW496" s="17">
        <v>8.6083142242777397E-2</v>
      </c>
      <c r="AX496" s="17">
        <v>0.17701469192166</v>
      </c>
      <c r="AY496" s="17"/>
      <c r="AZ496" s="17">
        <v>0.117319758773976</v>
      </c>
      <c r="BA496" s="17">
        <v>0.112169135002917</v>
      </c>
      <c r="BB496" s="17">
        <v>9.4530484108021604E-2</v>
      </c>
      <c r="BC496" s="17">
        <v>0.115351854817311</v>
      </c>
      <c r="BD496" s="17">
        <v>0.13246685962529001</v>
      </c>
      <c r="BE496" s="17">
        <v>0.108438121829964</v>
      </c>
      <c r="BF496" s="17"/>
      <c r="BG496" s="17">
        <v>0.12790711463264401</v>
      </c>
      <c r="BH496" s="17">
        <v>0.101841957474351</v>
      </c>
      <c r="BI496" s="17" t="s">
        <v>95</v>
      </c>
      <c r="BJ496" s="17">
        <v>8.3258006654367195E-2</v>
      </c>
      <c r="BK496" s="17">
        <v>9.8042401050116301E-2</v>
      </c>
      <c r="BL496" s="17">
        <v>0.11859292712679</v>
      </c>
      <c r="BM496" s="17">
        <v>0.182992694898306</v>
      </c>
    </row>
    <row r="497" spans="2:65" x14ac:dyDescent="0.35">
      <c r="B497" t="s">
        <v>246</v>
      </c>
      <c r="C497" s="17">
        <v>0.29455055305018502</v>
      </c>
      <c r="D497" s="17">
        <v>0.301040388751319</v>
      </c>
      <c r="E497" s="17">
        <v>0.29002433896916402</v>
      </c>
      <c r="F497" s="17"/>
      <c r="G497" s="17">
        <v>0.31314558690951999</v>
      </c>
      <c r="H497" s="17">
        <v>0.36759829234390801</v>
      </c>
      <c r="I497" s="17">
        <v>0.263991463875555</v>
      </c>
      <c r="J497" s="17">
        <v>0.26008159295035799</v>
      </c>
      <c r="K497" s="17">
        <v>0.29753224735077199</v>
      </c>
      <c r="L497" s="17">
        <v>0.27379617257486299</v>
      </c>
      <c r="M497" s="17"/>
      <c r="N497" s="17">
        <v>0.28090748964382101</v>
      </c>
      <c r="O497" s="17">
        <v>0.29288000119514102</v>
      </c>
      <c r="P497" s="17">
        <v>0.32513670895208102</v>
      </c>
      <c r="Q497" s="17">
        <v>0.28475869307124502</v>
      </c>
      <c r="R497" s="17"/>
      <c r="S497" s="17">
        <v>0.31328535760899301</v>
      </c>
      <c r="T497" s="17">
        <v>0.29658555050847302</v>
      </c>
      <c r="U497" s="17">
        <v>0.31967630834682897</v>
      </c>
      <c r="V497" s="17">
        <v>0.34670461229725702</v>
      </c>
      <c r="W497" s="17">
        <v>0.27087369199921202</v>
      </c>
      <c r="X497" s="17">
        <v>0.28442321412459298</v>
      </c>
      <c r="Y497" s="17">
        <v>0.32833005191640702</v>
      </c>
      <c r="Z497" s="17">
        <v>0.30585525979308698</v>
      </c>
      <c r="AA497" s="17">
        <v>0.28464785714176799</v>
      </c>
      <c r="AB497" s="17">
        <v>0.23552911246196601</v>
      </c>
      <c r="AC497" s="17">
        <v>0.31855504794369999</v>
      </c>
      <c r="AD497" s="17">
        <v>0.107075833883348</v>
      </c>
      <c r="AE497" s="17"/>
      <c r="AF497" s="17">
        <v>0.32273290176938602</v>
      </c>
      <c r="AG497" s="17">
        <v>0.25755770794921001</v>
      </c>
      <c r="AH497" s="17">
        <v>0.332970497767269</v>
      </c>
      <c r="AI497" s="17"/>
      <c r="AJ497" s="17">
        <v>0.34322223403618901</v>
      </c>
      <c r="AK497" s="17">
        <v>0.25694632155708802</v>
      </c>
      <c r="AL497" s="17">
        <v>0.25557212686230502</v>
      </c>
      <c r="AM497" s="17">
        <v>0.188704934064819</v>
      </c>
      <c r="AN497" s="17">
        <v>0.37302032423458298</v>
      </c>
      <c r="AO497" s="17"/>
      <c r="AP497" s="17">
        <v>0.350730499274643</v>
      </c>
      <c r="AQ497" s="17">
        <v>0.28136251118465</v>
      </c>
      <c r="AR497" s="17">
        <v>0.289333682671641</v>
      </c>
      <c r="AS497" s="17"/>
      <c r="AT497" s="17">
        <v>0.306095247844625</v>
      </c>
      <c r="AU497" s="17">
        <v>0.34340676230263101</v>
      </c>
      <c r="AV497" s="17">
        <v>0.26293049198198498</v>
      </c>
      <c r="AW497" s="17">
        <v>0.26852694746244499</v>
      </c>
      <c r="AX497" s="17">
        <v>0.22686053144009999</v>
      </c>
      <c r="AY497" s="17"/>
      <c r="AZ497" s="17">
        <v>0.29451173039270601</v>
      </c>
      <c r="BA497" s="17">
        <v>0.27521934633878398</v>
      </c>
      <c r="BB497" s="17">
        <v>0.35503589564722499</v>
      </c>
      <c r="BC497" s="17">
        <v>0.29754225180849803</v>
      </c>
      <c r="BD497" s="17">
        <v>0.28409864188313599</v>
      </c>
      <c r="BE497" s="17">
        <v>0.296419056975954</v>
      </c>
      <c r="BF497" s="17"/>
      <c r="BG497" s="17">
        <v>0.29298372407748202</v>
      </c>
      <c r="BH497" s="17">
        <v>0.30685882020421401</v>
      </c>
      <c r="BI497" s="17" t="s">
        <v>95</v>
      </c>
      <c r="BJ497" s="17">
        <v>0.36480103790892099</v>
      </c>
      <c r="BK497" s="17">
        <v>0.29064263988704298</v>
      </c>
      <c r="BL497" s="17">
        <v>0.26142031382822001</v>
      </c>
      <c r="BM497" s="17">
        <v>0.23360323046657999</v>
      </c>
    </row>
    <row r="498" spans="2:65" x14ac:dyDescent="0.35">
      <c r="B498" t="s">
        <v>247</v>
      </c>
      <c r="C498" s="17">
        <v>0.29879652671824702</v>
      </c>
      <c r="D498" s="17">
        <v>0.253102718341008</v>
      </c>
      <c r="E498" s="17">
        <v>0.34171175848179902</v>
      </c>
      <c r="F498" s="17"/>
      <c r="G498" s="17">
        <v>0.346704671181774</v>
      </c>
      <c r="H498" s="17">
        <v>0.26179075264763402</v>
      </c>
      <c r="I498" s="17">
        <v>0.27959003720255599</v>
      </c>
      <c r="J498" s="17">
        <v>0.33543841649338002</v>
      </c>
      <c r="K498" s="17">
        <v>0.29835114492187298</v>
      </c>
      <c r="L498" s="17">
        <v>0.28723180900458001</v>
      </c>
      <c r="M498" s="17"/>
      <c r="N498" s="17">
        <v>0.31662988563702699</v>
      </c>
      <c r="O498" s="17">
        <v>0.247863358512662</v>
      </c>
      <c r="P498" s="17">
        <v>0.300954525644334</v>
      </c>
      <c r="Q498" s="17">
        <v>0.32787369442265002</v>
      </c>
      <c r="R498" s="17"/>
      <c r="S498" s="17">
        <v>0.28871820589025998</v>
      </c>
      <c r="T498" s="17">
        <v>0.330608329246312</v>
      </c>
      <c r="U498" s="17">
        <v>0.28950524220540003</v>
      </c>
      <c r="V498" s="17">
        <v>0.283693640882558</v>
      </c>
      <c r="W498" s="17">
        <v>0.37377160835059597</v>
      </c>
      <c r="X498" s="17">
        <v>0.35798027632364399</v>
      </c>
      <c r="Y498" s="17">
        <v>0.25737112983118099</v>
      </c>
      <c r="Z498" s="17">
        <v>0.247427577952888</v>
      </c>
      <c r="AA498" s="17">
        <v>0.26895636218791102</v>
      </c>
      <c r="AB498" s="17">
        <v>0.304620877397203</v>
      </c>
      <c r="AC498" s="17">
        <v>0.21996655095970599</v>
      </c>
      <c r="AD498" s="17">
        <v>0.33133737444954697</v>
      </c>
      <c r="AE498" s="17"/>
      <c r="AF498" s="17">
        <v>0.28661184426623099</v>
      </c>
      <c r="AG498" s="17">
        <v>0.29097372666479598</v>
      </c>
      <c r="AH498" s="17">
        <v>0.31963769189061397</v>
      </c>
      <c r="AI498" s="17"/>
      <c r="AJ498" s="17">
        <v>0.29751259511635902</v>
      </c>
      <c r="AK498" s="17">
        <v>0.28659545814645399</v>
      </c>
      <c r="AL498" s="17">
        <v>0.288835342443856</v>
      </c>
      <c r="AM498" s="17">
        <v>0.34101417520773902</v>
      </c>
      <c r="AN498" s="17">
        <v>0.284411690390447</v>
      </c>
      <c r="AO498" s="17"/>
      <c r="AP498" s="17">
        <v>0.30187073844997903</v>
      </c>
      <c r="AQ498" s="17">
        <v>0.30572269381288902</v>
      </c>
      <c r="AR498" s="17">
        <v>0.26657637800127298</v>
      </c>
      <c r="AS498" s="17"/>
      <c r="AT498" s="17">
        <v>0.34294576696827</v>
      </c>
      <c r="AU498" s="17">
        <v>0.28310314888856902</v>
      </c>
      <c r="AV498" s="17">
        <v>0.28472560155948501</v>
      </c>
      <c r="AW498" s="17">
        <v>0.28653678269830302</v>
      </c>
      <c r="AX498" s="17">
        <v>0.34940254501036599</v>
      </c>
      <c r="AY498" s="17"/>
      <c r="AZ498" s="17">
        <v>0.31459595044865801</v>
      </c>
      <c r="BA498" s="17">
        <v>0.27855971151136</v>
      </c>
      <c r="BB498" s="17">
        <v>0.27461926892060301</v>
      </c>
      <c r="BC498" s="17">
        <v>0.290661844774248</v>
      </c>
      <c r="BD498" s="17">
        <v>0.34214307397791099</v>
      </c>
      <c r="BE498" s="17">
        <v>0.32666881609884102</v>
      </c>
      <c r="BF498" s="17"/>
      <c r="BG498" s="17">
        <v>0.28721650392271503</v>
      </c>
      <c r="BH498" s="17">
        <v>0.27688330334443501</v>
      </c>
      <c r="BI498" s="17" t="s">
        <v>95</v>
      </c>
      <c r="BJ498" s="17">
        <v>0.34284525289284201</v>
      </c>
      <c r="BK498" s="17">
        <v>0.37820323064908801</v>
      </c>
      <c r="BL498" s="17">
        <v>0.302714285769489</v>
      </c>
      <c r="BM498" s="17">
        <v>0.27549926042280498</v>
      </c>
    </row>
    <row r="499" spans="2:65" x14ac:dyDescent="0.35">
      <c r="B499" t="s">
        <v>248</v>
      </c>
      <c r="C499" s="17">
        <v>0.19839581131593401</v>
      </c>
      <c r="D499" s="17">
        <v>0.21226077761786799</v>
      </c>
      <c r="E499" s="17">
        <v>0.18522887387064399</v>
      </c>
      <c r="F499" s="17"/>
      <c r="G499" s="17">
        <v>0.18333946703242501</v>
      </c>
      <c r="H499" s="17">
        <v>0.18629554398497</v>
      </c>
      <c r="I499" s="17">
        <v>0.22889162246878</v>
      </c>
      <c r="J499" s="17">
        <v>0.18870813750281701</v>
      </c>
      <c r="K499" s="17">
        <v>0.19793773959180799</v>
      </c>
      <c r="L499" s="17">
        <v>0.200012126892679</v>
      </c>
      <c r="M499" s="17"/>
      <c r="N499" s="17">
        <v>0.20431802089165901</v>
      </c>
      <c r="O499" s="17">
        <v>0.24198500658140501</v>
      </c>
      <c r="P499" s="17">
        <v>0.186507761108199</v>
      </c>
      <c r="Q499" s="17">
        <v>0.15842036604918999</v>
      </c>
      <c r="R499" s="17"/>
      <c r="S499" s="17">
        <v>0.18334192675368199</v>
      </c>
      <c r="T499" s="17">
        <v>0.163055779594283</v>
      </c>
      <c r="U499" s="17">
        <v>0.22102036433928601</v>
      </c>
      <c r="V499" s="17">
        <v>0.19274585633313901</v>
      </c>
      <c r="W499" s="17">
        <v>0.14748526714421201</v>
      </c>
      <c r="X499" s="17">
        <v>0.19054177282233201</v>
      </c>
      <c r="Y499" s="17">
        <v>0.19523177843751699</v>
      </c>
      <c r="Z499" s="17">
        <v>0.300841997444736</v>
      </c>
      <c r="AA499" s="17">
        <v>0.230108750026778</v>
      </c>
      <c r="AB499" s="17">
        <v>0.22624907341008699</v>
      </c>
      <c r="AC499" s="17">
        <v>0.20621557816980701</v>
      </c>
      <c r="AD499" s="17">
        <v>0.19385201904841001</v>
      </c>
      <c r="AE499" s="17"/>
      <c r="AF499" s="17">
        <v>0.167785779380241</v>
      </c>
      <c r="AG499" s="17">
        <v>0.242318917390899</v>
      </c>
      <c r="AH499" s="17">
        <v>0.15846215342862299</v>
      </c>
      <c r="AI499" s="17"/>
      <c r="AJ499" s="17">
        <v>0.162507543847001</v>
      </c>
      <c r="AK499" s="17">
        <v>0.22738813263437699</v>
      </c>
      <c r="AL499" s="17">
        <v>0.29729812400454197</v>
      </c>
      <c r="AM499" s="17">
        <v>8.2544417123472394E-2</v>
      </c>
      <c r="AN499" s="17">
        <v>0.16325375420329399</v>
      </c>
      <c r="AO499" s="17"/>
      <c r="AP499" s="17">
        <v>0.17576533998508401</v>
      </c>
      <c r="AQ499" s="17">
        <v>0.224718362696466</v>
      </c>
      <c r="AR499" s="17">
        <v>0.285563905311707</v>
      </c>
      <c r="AS499" s="17"/>
      <c r="AT499" s="17">
        <v>0.15414309968735601</v>
      </c>
      <c r="AU499" s="17">
        <v>0.165981833799726</v>
      </c>
      <c r="AV499" s="17">
        <v>0.23830493810876099</v>
      </c>
      <c r="AW499" s="17">
        <v>0.276170947647851</v>
      </c>
      <c r="AX499" s="17">
        <v>8.5175642119915101E-2</v>
      </c>
      <c r="AY499" s="17"/>
      <c r="AZ499" s="17">
        <v>0.18053164560055199</v>
      </c>
      <c r="BA499" s="17">
        <v>0.21421197586441301</v>
      </c>
      <c r="BB499" s="17">
        <v>0.22410086908855101</v>
      </c>
      <c r="BC499" s="17">
        <v>0.20120454211060701</v>
      </c>
      <c r="BD499" s="17">
        <v>0.15966157128915801</v>
      </c>
      <c r="BE499" s="17">
        <v>0.20790480775165401</v>
      </c>
      <c r="BF499" s="17"/>
      <c r="BG499" s="17">
        <v>0.18750482518896899</v>
      </c>
      <c r="BH499" s="17">
        <v>0.23179940925793499</v>
      </c>
      <c r="BI499" s="17" t="s">
        <v>95</v>
      </c>
      <c r="BJ499" s="17">
        <v>0.13488587781395101</v>
      </c>
      <c r="BK499" s="17">
        <v>0.127905581188723</v>
      </c>
      <c r="BL499" s="17">
        <v>0.225288284273051</v>
      </c>
      <c r="BM499" s="17">
        <v>0.223431567729755</v>
      </c>
    </row>
    <row r="500" spans="2:65" x14ac:dyDescent="0.35">
      <c r="B500" t="s">
        <v>249</v>
      </c>
      <c r="C500" s="17">
        <v>5.1332958118444003E-2</v>
      </c>
      <c r="D500" s="17">
        <v>6.3023376306659107E-2</v>
      </c>
      <c r="E500" s="17">
        <v>3.9315343391416201E-2</v>
      </c>
      <c r="F500" s="17"/>
      <c r="G500" s="17">
        <v>3.3974273724529498E-2</v>
      </c>
      <c r="H500" s="17">
        <v>6.11800048205038E-2</v>
      </c>
      <c r="I500" s="17">
        <v>4.9345020512242398E-2</v>
      </c>
      <c r="J500" s="17">
        <v>5.5320227924489401E-2</v>
      </c>
      <c r="K500" s="17">
        <v>6.4965662796220902E-2</v>
      </c>
      <c r="L500" s="17">
        <v>4.3236088898929603E-2</v>
      </c>
      <c r="M500" s="17"/>
      <c r="N500" s="17">
        <v>6.4677627933586598E-2</v>
      </c>
      <c r="O500" s="17">
        <v>6.7541055634064498E-2</v>
      </c>
      <c r="P500" s="17">
        <v>3.1484218901584302E-2</v>
      </c>
      <c r="Q500" s="17">
        <v>3.9005119175494998E-2</v>
      </c>
      <c r="R500" s="17"/>
      <c r="S500" s="17">
        <v>6.2749910802865599E-2</v>
      </c>
      <c r="T500" s="17">
        <v>6.1333513462928001E-2</v>
      </c>
      <c r="U500" s="17">
        <v>5.3253942256017303E-2</v>
      </c>
      <c r="V500" s="17">
        <v>4.8840083269885398E-2</v>
      </c>
      <c r="W500" s="17">
        <v>1.0883432109462399E-2</v>
      </c>
      <c r="X500" s="17">
        <v>5.1996172915262401E-2</v>
      </c>
      <c r="Y500" s="17">
        <v>5.17709050310311E-2</v>
      </c>
      <c r="Z500" s="17">
        <v>3.07227952981695E-2</v>
      </c>
      <c r="AA500" s="17">
        <v>4.3814769224739702E-2</v>
      </c>
      <c r="AB500" s="17">
        <v>7.5006601976152207E-2</v>
      </c>
      <c r="AC500" s="17">
        <v>3.8985172257324598E-2</v>
      </c>
      <c r="AD500" s="17">
        <v>5.3278245379520202E-2</v>
      </c>
      <c r="AE500" s="17"/>
      <c r="AF500" s="17">
        <v>3.5060122745284902E-2</v>
      </c>
      <c r="AG500" s="17">
        <v>7.3847147030222104E-2</v>
      </c>
      <c r="AH500" s="17">
        <v>2.9090487015061998E-2</v>
      </c>
      <c r="AI500" s="17"/>
      <c r="AJ500" s="17">
        <v>2.60716617539519E-2</v>
      </c>
      <c r="AK500" s="17">
        <v>7.9019480874559303E-2</v>
      </c>
      <c r="AL500" s="17">
        <v>6.9158582474606906E-2</v>
      </c>
      <c r="AM500" s="17">
        <v>5.1669626619372903E-2</v>
      </c>
      <c r="AN500" s="17">
        <v>3.6578933365588297E-2</v>
      </c>
      <c r="AO500" s="17"/>
      <c r="AP500" s="17">
        <v>1.9291912747918399E-2</v>
      </c>
      <c r="AQ500" s="17">
        <v>5.8904867070231397E-2</v>
      </c>
      <c r="AR500" s="17">
        <v>7.4914283374953303E-2</v>
      </c>
      <c r="AS500" s="17"/>
      <c r="AT500" s="17">
        <v>3.3032029259815597E-2</v>
      </c>
      <c r="AU500" s="17">
        <v>4.8377446989917902E-2</v>
      </c>
      <c r="AV500" s="17">
        <v>6.8039859686331305E-2</v>
      </c>
      <c r="AW500" s="17">
        <v>5.4308748385752899E-2</v>
      </c>
      <c r="AX500" s="17">
        <v>5.3178777843974998E-2</v>
      </c>
      <c r="AY500" s="17"/>
      <c r="AZ500" s="17">
        <v>5.7294953897652899E-2</v>
      </c>
      <c r="BA500" s="17">
        <v>6.1517063131259098E-2</v>
      </c>
      <c r="BB500" s="17">
        <v>2.19788500070103E-2</v>
      </c>
      <c r="BC500" s="17">
        <v>5.20723338470351E-2</v>
      </c>
      <c r="BD500" s="17">
        <v>4.67927448618198E-2</v>
      </c>
      <c r="BE500" s="17">
        <v>3.40100292539866E-2</v>
      </c>
      <c r="BF500" s="17"/>
      <c r="BG500" s="17">
        <v>5.5733113975874098E-2</v>
      </c>
      <c r="BH500" s="17">
        <v>4.7358516350162097E-2</v>
      </c>
      <c r="BI500" s="17" t="s">
        <v>95</v>
      </c>
      <c r="BJ500" s="17">
        <v>2.2203225698873001E-2</v>
      </c>
      <c r="BK500" s="17">
        <v>4.3953449965392299E-2</v>
      </c>
      <c r="BL500" s="17">
        <v>6.2275223065767799E-2</v>
      </c>
      <c r="BM500" s="17">
        <v>6.3221362028118497E-2</v>
      </c>
    </row>
    <row r="501" spans="2:65" x14ac:dyDescent="0.35">
      <c r="B501" t="s">
        <v>143</v>
      </c>
      <c r="C501" s="17">
        <v>4.2750391186054601E-2</v>
      </c>
      <c r="D501" s="17">
        <v>3.4157277840833201E-2</v>
      </c>
      <c r="E501" s="17">
        <v>5.1314862107255499E-2</v>
      </c>
      <c r="F501" s="17"/>
      <c r="G501" s="17">
        <v>2.5693225186677798E-2</v>
      </c>
      <c r="H501" s="17">
        <v>2.22414417720612E-2</v>
      </c>
      <c r="I501" s="17">
        <v>5.7998055493871201E-2</v>
      </c>
      <c r="J501" s="17">
        <v>3.1903292132138703E-2</v>
      </c>
      <c r="K501" s="17">
        <v>4.1175785119277802E-2</v>
      </c>
      <c r="L501" s="17">
        <v>6.7142142573832705E-2</v>
      </c>
      <c r="M501" s="17"/>
      <c r="N501" s="17">
        <v>3.14515768355643E-2</v>
      </c>
      <c r="O501" s="17">
        <v>4.6237409522504498E-2</v>
      </c>
      <c r="P501" s="17">
        <v>2.3960075581801299E-2</v>
      </c>
      <c r="Q501" s="17">
        <v>6.6393139042253205E-2</v>
      </c>
      <c r="R501" s="17"/>
      <c r="S501" s="17">
        <v>4.1115190797244197E-2</v>
      </c>
      <c r="T501" s="17">
        <v>2.9192329546293201E-2</v>
      </c>
      <c r="U501" s="17">
        <v>4.7156090071477599E-2</v>
      </c>
      <c r="V501" s="17">
        <v>4.4789579881085E-2</v>
      </c>
      <c r="W501" s="17">
        <v>5.2804481339420499E-2</v>
      </c>
      <c r="X501" s="17">
        <v>1.69651174391116E-2</v>
      </c>
      <c r="Y501" s="17">
        <v>4.60068501565657E-2</v>
      </c>
      <c r="Z501" s="17">
        <v>3.3448813034554097E-2</v>
      </c>
      <c r="AA501" s="17">
        <v>5.0865402615174499E-2</v>
      </c>
      <c r="AB501" s="17">
        <v>4.4289530575100301E-2</v>
      </c>
      <c r="AC501" s="17">
        <v>3.8725988591221103E-2</v>
      </c>
      <c r="AD501" s="17">
        <v>0.131444239319218</v>
      </c>
      <c r="AE501" s="17"/>
      <c r="AF501" s="17">
        <v>3.5545115854289898E-2</v>
      </c>
      <c r="AG501" s="17">
        <v>4.65115685345069E-2</v>
      </c>
      <c r="AH501" s="17">
        <v>6.3503494320682294E-2</v>
      </c>
      <c r="AI501" s="17"/>
      <c r="AJ501" s="17">
        <v>3.7424775233819103E-2</v>
      </c>
      <c r="AK501" s="17">
        <v>4.3867603240763199E-2</v>
      </c>
      <c r="AL501" s="17">
        <v>1.99540609164474E-2</v>
      </c>
      <c r="AM501" s="17">
        <v>0</v>
      </c>
      <c r="AN501" s="17">
        <v>7.1342376172448901E-2</v>
      </c>
      <c r="AO501" s="17"/>
      <c r="AP501" s="17">
        <v>3.5875754044008799E-2</v>
      </c>
      <c r="AQ501" s="17">
        <v>3.9394826224184297E-2</v>
      </c>
      <c r="AR501" s="17">
        <v>2.0881798540452599E-2</v>
      </c>
      <c r="AS501" s="17"/>
      <c r="AT501" s="17">
        <v>5.8689335615749898E-2</v>
      </c>
      <c r="AU501" s="17">
        <v>4.6925584493294502E-2</v>
      </c>
      <c r="AV501" s="17">
        <v>2.4017816940605601E-2</v>
      </c>
      <c r="AW501" s="17">
        <v>2.83734315628709E-2</v>
      </c>
      <c r="AX501" s="17">
        <v>0.108367811663983</v>
      </c>
      <c r="AY501" s="17"/>
      <c r="AZ501" s="17">
        <v>3.5745960886454799E-2</v>
      </c>
      <c r="BA501" s="17">
        <v>5.83227681512659E-2</v>
      </c>
      <c r="BB501" s="17">
        <v>2.97346322285892E-2</v>
      </c>
      <c r="BC501" s="17">
        <v>4.3167172642300397E-2</v>
      </c>
      <c r="BD501" s="17">
        <v>3.4837108362684797E-2</v>
      </c>
      <c r="BE501" s="17">
        <v>2.6559168089600599E-2</v>
      </c>
      <c r="BF501" s="17"/>
      <c r="BG501" s="17">
        <v>4.8654718202316101E-2</v>
      </c>
      <c r="BH501" s="17">
        <v>3.5257993368903499E-2</v>
      </c>
      <c r="BI501" s="17" t="s">
        <v>95</v>
      </c>
      <c r="BJ501" s="17">
        <v>5.2006599031045701E-2</v>
      </c>
      <c r="BK501" s="17">
        <v>6.1252697259637598E-2</v>
      </c>
      <c r="BL501" s="17">
        <v>2.9708965936682302E-2</v>
      </c>
      <c r="BM501" s="17">
        <v>2.12518844544357E-2</v>
      </c>
    </row>
    <row r="502" spans="2:65" x14ac:dyDescent="0.35">
      <c r="B502" t="s">
        <v>250</v>
      </c>
      <c r="C502" s="17">
        <v>0.40872431266131998</v>
      </c>
      <c r="D502" s="17">
        <v>0.43745584989363201</v>
      </c>
      <c r="E502" s="17">
        <v>0.382429162148886</v>
      </c>
      <c r="F502" s="17"/>
      <c r="G502" s="17">
        <v>0.41028836287459403</v>
      </c>
      <c r="H502" s="17">
        <v>0.46849225677483097</v>
      </c>
      <c r="I502" s="17">
        <v>0.384175264322551</v>
      </c>
      <c r="J502" s="17">
        <v>0.38862992594717499</v>
      </c>
      <c r="K502" s="17">
        <v>0.39756966757082002</v>
      </c>
      <c r="L502" s="17">
        <v>0.40237783262997801</v>
      </c>
      <c r="M502" s="17"/>
      <c r="N502" s="17">
        <v>0.38292288870216301</v>
      </c>
      <c r="O502" s="17">
        <v>0.39637316974936398</v>
      </c>
      <c r="P502" s="17">
        <v>0.45709341876408099</v>
      </c>
      <c r="Q502" s="17">
        <v>0.40830768131041301</v>
      </c>
      <c r="R502" s="17"/>
      <c r="S502" s="17">
        <v>0.42407476575594799</v>
      </c>
      <c r="T502" s="17">
        <v>0.41581004815018402</v>
      </c>
      <c r="U502" s="17">
        <v>0.389064361127819</v>
      </c>
      <c r="V502" s="17">
        <v>0.42993083963333201</v>
      </c>
      <c r="W502" s="17">
        <v>0.41505521105630899</v>
      </c>
      <c r="X502" s="17">
        <v>0.38251666049965</v>
      </c>
      <c r="Y502" s="17">
        <v>0.44961933654370501</v>
      </c>
      <c r="Z502" s="17">
        <v>0.38755881626965299</v>
      </c>
      <c r="AA502" s="17">
        <v>0.40625471594539703</v>
      </c>
      <c r="AB502" s="17">
        <v>0.34983391664145802</v>
      </c>
      <c r="AC502" s="17">
        <v>0.49610671002194201</v>
      </c>
      <c r="AD502" s="17">
        <v>0.29008812180330401</v>
      </c>
      <c r="AE502" s="17"/>
      <c r="AF502" s="17">
        <v>0.47499713775395302</v>
      </c>
      <c r="AG502" s="17">
        <v>0.34634864037957602</v>
      </c>
      <c r="AH502" s="17">
        <v>0.42930617334501903</v>
      </c>
      <c r="AI502" s="17"/>
      <c r="AJ502" s="17">
        <v>0.47648342404886901</v>
      </c>
      <c r="AK502" s="17">
        <v>0.36312932510384599</v>
      </c>
      <c r="AL502" s="17">
        <v>0.32475389016054801</v>
      </c>
      <c r="AM502" s="17">
        <v>0.52477178104941602</v>
      </c>
      <c r="AN502" s="17">
        <v>0.44441324586822201</v>
      </c>
      <c r="AO502" s="17"/>
      <c r="AP502" s="17">
        <v>0.46719625477301002</v>
      </c>
      <c r="AQ502" s="17">
        <v>0.37125925019622902</v>
      </c>
      <c r="AR502" s="17">
        <v>0.35206363477161401</v>
      </c>
      <c r="AS502" s="17"/>
      <c r="AT502" s="17">
        <v>0.411189768468808</v>
      </c>
      <c r="AU502" s="17">
        <v>0.45561198582849299</v>
      </c>
      <c r="AV502" s="17">
        <v>0.38491178370481699</v>
      </c>
      <c r="AW502" s="17">
        <v>0.35461008970522201</v>
      </c>
      <c r="AX502" s="17">
        <v>0.40387522336176102</v>
      </c>
      <c r="AY502" s="17"/>
      <c r="AZ502" s="17">
        <v>0.411831489166683</v>
      </c>
      <c r="BA502" s="17">
        <v>0.38738848134170101</v>
      </c>
      <c r="BB502" s="17">
        <v>0.44956637975524699</v>
      </c>
      <c r="BC502" s="17">
        <v>0.412894106625809</v>
      </c>
      <c r="BD502" s="17">
        <v>0.41656550150842703</v>
      </c>
      <c r="BE502" s="17">
        <v>0.40485717880591798</v>
      </c>
      <c r="BF502" s="17"/>
      <c r="BG502" s="17">
        <v>0.420890838710125</v>
      </c>
      <c r="BH502" s="17">
        <v>0.408700777678565</v>
      </c>
      <c r="BI502" s="17" t="s">
        <v>95</v>
      </c>
      <c r="BJ502" s="17">
        <v>0.44805904456328799</v>
      </c>
      <c r="BK502" s="17">
        <v>0.38868504093716</v>
      </c>
      <c r="BL502" s="17">
        <v>0.38001324095500999</v>
      </c>
      <c r="BM502" s="17">
        <v>0.41659592536488499</v>
      </c>
    </row>
    <row r="503" spans="2:65" x14ac:dyDescent="0.35">
      <c r="B503" t="s">
        <v>251</v>
      </c>
      <c r="C503" s="17">
        <v>0.249728769434378</v>
      </c>
      <c r="D503" s="17">
        <v>0.27528415392452799</v>
      </c>
      <c r="E503" s="17">
        <v>0.22454421726206</v>
      </c>
      <c r="F503" s="17"/>
      <c r="G503" s="17">
        <v>0.217313740756954</v>
      </c>
      <c r="H503" s="17">
        <v>0.24747554880547401</v>
      </c>
      <c r="I503" s="17">
        <v>0.27823664298102202</v>
      </c>
      <c r="J503" s="17">
        <v>0.24402836542730699</v>
      </c>
      <c r="K503" s="17">
        <v>0.26290340238802901</v>
      </c>
      <c r="L503" s="17">
        <v>0.24324821579160899</v>
      </c>
      <c r="M503" s="17"/>
      <c r="N503" s="17">
        <v>0.26899564882524601</v>
      </c>
      <c r="O503" s="17">
        <v>0.30952606221547002</v>
      </c>
      <c r="P503" s="17">
        <v>0.21799198000978301</v>
      </c>
      <c r="Q503" s="17">
        <v>0.197425485224685</v>
      </c>
      <c r="R503" s="17"/>
      <c r="S503" s="17">
        <v>0.24609183755654701</v>
      </c>
      <c r="T503" s="17">
        <v>0.224389293057211</v>
      </c>
      <c r="U503" s="17">
        <v>0.274274306595303</v>
      </c>
      <c r="V503" s="17">
        <v>0.24158593960302499</v>
      </c>
      <c r="W503" s="17">
        <v>0.158368699253675</v>
      </c>
      <c r="X503" s="17">
        <v>0.24253794573759399</v>
      </c>
      <c r="Y503" s="17">
        <v>0.24700268346854801</v>
      </c>
      <c r="Z503" s="17">
        <v>0.33156479274290601</v>
      </c>
      <c r="AA503" s="17">
        <v>0.27392351925151698</v>
      </c>
      <c r="AB503" s="17">
        <v>0.30125567538623899</v>
      </c>
      <c r="AC503" s="17">
        <v>0.24520075042713199</v>
      </c>
      <c r="AD503" s="17">
        <v>0.24713026442793001</v>
      </c>
      <c r="AE503" s="17"/>
      <c r="AF503" s="17">
        <v>0.202845902125526</v>
      </c>
      <c r="AG503" s="17">
        <v>0.316166064421121</v>
      </c>
      <c r="AH503" s="17">
        <v>0.187552640443685</v>
      </c>
      <c r="AI503" s="17"/>
      <c r="AJ503" s="17">
        <v>0.18857920560095301</v>
      </c>
      <c r="AK503" s="17">
        <v>0.30640761350893703</v>
      </c>
      <c r="AL503" s="17">
        <v>0.36645670647914902</v>
      </c>
      <c r="AM503" s="17">
        <v>0.13421404374284501</v>
      </c>
      <c r="AN503" s="17">
        <v>0.19983268756888201</v>
      </c>
      <c r="AO503" s="17"/>
      <c r="AP503" s="17">
        <v>0.19505725273300201</v>
      </c>
      <c r="AQ503" s="17">
        <v>0.28362322976669802</v>
      </c>
      <c r="AR503" s="17">
        <v>0.36047818868665998</v>
      </c>
      <c r="AS503" s="17"/>
      <c r="AT503" s="17">
        <v>0.187175128947172</v>
      </c>
      <c r="AU503" s="17">
        <v>0.214359280789643</v>
      </c>
      <c r="AV503" s="17">
        <v>0.30634479779509299</v>
      </c>
      <c r="AW503" s="17">
        <v>0.330479696033604</v>
      </c>
      <c r="AX503" s="17">
        <v>0.13835441996389</v>
      </c>
      <c r="AY503" s="17"/>
      <c r="AZ503" s="17">
        <v>0.23782659949820401</v>
      </c>
      <c r="BA503" s="17">
        <v>0.27572903899567203</v>
      </c>
      <c r="BB503" s="17">
        <v>0.24607971909556201</v>
      </c>
      <c r="BC503" s="17">
        <v>0.25327687595764198</v>
      </c>
      <c r="BD503" s="17">
        <v>0.20645431615097701</v>
      </c>
      <c r="BE503" s="17">
        <v>0.24191483700564101</v>
      </c>
      <c r="BF503" s="17"/>
      <c r="BG503" s="17">
        <v>0.24323793916484401</v>
      </c>
      <c r="BH503" s="17">
        <v>0.27915792560809699</v>
      </c>
      <c r="BI503" s="17" t="s">
        <v>95</v>
      </c>
      <c r="BJ503" s="17">
        <v>0.15708910351282401</v>
      </c>
      <c r="BK503" s="17">
        <v>0.17185903115411499</v>
      </c>
      <c r="BL503" s="17">
        <v>0.28756350733881902</v>
      </c>
      <c r="BM503" s="17">
        <v>0.28665292975787399</v>
      </c>
    </row>
    <row r="504" spans="2:65" x14ac:dyDescent="0.35">
      <c r="B504" t="s">
        <v>168</v>
      </c>
      <c r="C504" s="17">
        <v>0.15899554322694201</v>
      </c>
      <c r="D504" s="17">
        <v>0.162171695969104</v>
      </c>
      <c r="E504" s="17">
        <v>0.157884944886826</v>
      </c>
      <c r="F504" s="17"/>
      <c r="G504" s="17">
        <v>0.19297462211763999</v>
      </c>
      <c r="H504" s="17">
        <v>0.22101670796935699</v>
      </c>
      <c r="I504" s="17">
        <v>0.105938621341529</v>
      </c>
      <c r="J504" s="17">
        <v>0.144601560519868</v>
      </c>
      <c r="K504" s="17">
        <v>0.13466626518279101</v>
      </c>
      <c r="L504" s="17">
        <v>0.15912961683836899</v>
      </c>
      <c r="M504" s="17"/>
      <c r="N504" s="17">
        <v>0.113927239876917</v>
      </c>
      <c r="O504" s="17">
        <v>8.68471075338937E-2</v>
      </c>
      <c r="P504" s="17">
        <v>0.23910143875429801</v>
      </c>
      <c r="Q504" s="17">
        <v>0.210882196085728</v>
      </c>
      <c r="R504" s="17"/>
      <c r="S504" s="17">
        <v>0.17798292819940101</v>
      </c>
      <c r="T504" s="17">
        <v>0.19142075509297299</v>
      </c>
      <c r="U504" s="17">
        <v>0.11479005453251601</v>
      </c>
      <c r="V504" s="17">
        <v>0.18834490003030699</v>
      </c>
      <c r="W504" s="17">
        <v>0.25668651180263402</v>
      </c>
      <c r="X504" s="17">
        <v>0.13997871476205601</v>
      </c>
      <c r="Y504" s="17">
        <v>0.202616653075158</v>
      </c>
      <c r="Z504" s="17">
        <v>5.5994023526746803E-2</v>
      </c>
      <c r="AA504" s="17">
        <v>0.13233119669387999</v>
      </c>
      <c r="AB504" s="17">
        <v>4.8578241255218903E-2</v>
      </c>
      <c r="AC504" s="17">
        <v>0.25090595959480999</v>
      </c>
      <c r="AD504" s="17">
        <v>4.2957857375374303E-2</v>
      </c>
      <c r="AE504" s="17"/>
      <c r="AF504" s="17">
        <v>0.27215123562842802</v>
      </c>
      <c r="AG504" s="17">
        <v>3.0182575958454701E-2</v>
      </c>
      <c r="AH504" s="17">
        <v>0.241753532901335</v>
      </c>
      <c r="AI504" s="17"/>
      <c r="AJ504" s="17">
        <v>0.28790421844791603</v>
      </c>
      <c r="AK504" s="17">
        <v>5.6721711594908901E-2</v>
      </c>
      <c r="AL504" s="17">
        <v>-4.1702816318601101E-2</v>
      </c>
      <c r="AM504" s="17">
        <v>0.39055773730657101</v>
      </c>
      <c r="AN504" s="17">
        <v>0.24458055829934</v>
      </c>
      <c r="AO504" s="17"/>
      <c r="AP504" s="17">
        <v>0.27213900204000802</v>
      </c>
      <c r="AQ504" s="17">
        <v>8.7636020429531794E-2</v>
      </c>
      <c r="AR504" s="17">
        <v>-8.4145539150455306E-3</v>
      </c>
      <c r="AS504" s="17"/>
      <c r="AT504" s="17">
        <v>0.224014639521637</v>
      </c>
      <c r="AU504" s="17">
        <v>0.24125270503884999</v>
      </c>
      <c r="AV504" s="17">
        <v>7.8566985909724302E-2</v>
      </c>
      <c r="AW504" s="17">
        <v>2.41303936716178E-2</v>
      </c>
      <c r="AX504" s="17">
        <v>0.26552080339787099</v>
      </c>
      <c r="AY504" s="17"/>
      <c r="AZ504" s="17">
        <v>0.17400488966847799</v>
      </c>
      <c r="BA504" s="17">
        <v>0.11165944234602899</v>
      </c>
      <c r="BB504" s="17">
        <v>0.20348666065968499</v>
      </c>
      <c r="BC504" s="17">
        <v>0.15961723066816699</v>
      </c>
      <c r="BD504" s="17">
        <v>0.21011118535744899</v>
      </c>
      <c r="BE504" s="17">
        <v>0.162942341800277</v>
      </c>
      <c r="BF504" s="17"/>
      <c r="BG504" s="17">
        <v>0.17765289954528199</v>
      </c>
      <c r="BH504" s="17">
        <v>0.12954285207046801</v>
      </c>
      <c r="BI504" s="17" t="s">
        <v>95</v>
      </c>
      <c r="BJ504" s="17">
        <v>0.29096994105046398</v>
      </c>
      <c r="BK504" s="17">
        <v>0.216826009783045</v>
      </c>
      <c r="BL504" s="17">
        <v>9.2449733616190993E-2</v>
      </c>
      <c r="BM504" s="17">
        <v>0.129942995607012</v>
      </c>
    </row>
    <row r="505" spans="2:65" x14ac:dyDescent="0.35">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row>
    <row r="506" spans="2:65" x14ac:dyDescent="0.35">
      <c r="B506" s="6" t="s">
        <v>269</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row>
    <row r="507" spans="2:65" x14ac:dyDescent="0.35">
      <c r="B507" s="26" t="s">
        <v>253</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row>
    <row r="508" spans="2:65" x14ac:dyDescent="0.35">
      <c r="B508" t="s">
        <v>245</v>
      </c>
      <c r="C508" s="17">
        <v>0.122901394396807</v>
      </c>
      <c r="D508" s="17">
        <v>0.128919432710563</v>
      </c>
      <c r="E508" s="17">
        <v>0.11687433018603099</v>
      </c>
      <c r="F508" s="17"/>
      <c r="G508" s="17">
        <v>0.18479657216326301</v>
      </c>
      <c r="H508" s="17">
        <v>0.175038909580607</v>
      </c>
      <c r="I508" s="17">
        <v>0.139820550275741</v>
      </c>
      <c r="J508" s="17">
        <v>8.4599612801502994E-2</v>
      </c>
      <c r="K508" s="17">
        <v>9.2602560714113796E-2</v>
      </c>
      <c r="L508" s="17">
        <v>7.8010399743778297E-2</v>
      </c>
      <c r="M508" s="17"/>
      <c r="N508" s="17">
        <v>0.111590950690156</v>
      </c>
      <c r="O508" s="17">
        <v>0.117772028238756</v>
      </c>
      <c r="P508" s="17">
        <v>0.13696013518466199</v>
      </c>
      <c r="Q508" s="17">
        <v>0.129191319658224</v>
      </c>
      <c r="R508" s="17"/>
      <c r="S508" s="17">
        <v>0.151764481081474</v>
      </c>
      <c r="T508" s="17">
        <v>8.7432434394638603E-2</v>
      </c>
      <c r="U508" s="17">
        <v>9.6698072702776E-2</v>
      </c>
      <c r="V508" s="17">
        <v>0.109833932519514</v>
      </c>
      <c r="W508" s="17">
        <v>0.137460135388069</v>
      </c>
      <c r="X508" s="17">
        <v>0.11934146217524701</v>
      </c>
      <c r="Y508" s="17">
        <v>0.13137747217905299</v>
      </c>
      <c r="Z508" s="17">
        <v>0.15605510924242599</v>
      </c>
      <c r="AA508" s="17">
        <v>0.13522956534785499</v>
      </c>
      <c r="AB508" s="17">
        <v>0.11155040286950201</v>
      </c>
      <c r="AC508" s="17">
        <v>0.122366758420142</v>
      </c>
      <c r="AD508" s="17">
        <v>0.15419440217733199</v>
      </c>
      <c r="AE508" s="17"/>
      <c r="AF508" s="17">
        <v>0.11246621776462</v>
      </c>
      <c r="AG508" s="17">
        <v>0.120453743927152</v>
      </c>
      <c r="AH508" s="17">
        <v>0.13908138495203201</v>
      </c>
      <c r="AI508" s="17"/>
      <c r="AJ508" s="17">
        <v>0.112054115428213</v>
      </c>
      <c r="AK508" s="17">
        <v>0.12505347589365201</v>
      </c>
      <c r="AL508" s="17">
        <v>7.2065296309652305E-2</v>
      </c>
      <c r="AM508" s="17">
        <v>0.29376711890707402</v>
      </c>
      <c r="AN508" s="17">
        <v>0.13243482520241501</v>
      </c>
      <c r="AO508" s="17"/>
      <c r="AP508" s="17">
        <v>0.11491811926925299</v>
      </c>
      <c r="AQ508" s="17">
        <v>0.12078351817907999</v>
      </c>
      <c r="AR508" s="17">
        <v>7.8943679633335206E-2</v>
      </c>
      <c r="AS508" s="17"/>
      <c r="AT508" s="17">
        <v>8.9466782230665606E-2</v>
      </c>
      <c r="AU508" s="17">
        <v>0.13313189880741599</v>
      </c>
      <c r="AV508" s="17">
        <v>0.14027568760009601</v>
      </c>
      <c r="AW508" s="17">
        <v>0.10581973323143699</v>
      </c>
      <c r="AX508" s="17">
        <v>0.119669181571601</v>
      </c>
      <c r="AY508" s="17"/>
      <c r="AZ508" s="17">
        <v>0.16020682662913599</v>
      </c>
      <c r="BA508" s="17">
        <v>0.12094420562863401</v>
      </c>
      <c r="BB508" s="17">
        <v>0.12305881344026599</v>
      </c>
      <c r="BC508" s="17">
        <v>0.115639487430602</v>
      </c>
      <c r="BD508" s="17">
        <v>6.3450854077446203E-2</v>
      </c>
      <c r="BE508" s="17">
        <v>0.12261718416936999</v>
      </c>
      <c r="BF508" s="17"/>
      <c r="BG508" s="17">
        <v>0.10485801828303799</v>
      </c>
      <c r="BH508" s="17">
        <v>0.11501662921952301</v>
      </c>
      <c r="BI508" s="17" t="s">
        <v>95</v>
      </c>
      <c r="BJ508" s="17">
        <v>0.12749256487694299</v>
      </c>
      <c r="BK508" s="17">
        <v>0.13960717404166501</v>
      </c>
      <c r="BL508" s="17">
        <v>0.14644254076500399</v>
      </c>
      <c r="BM508" s="17">
        <v>0.16854348848683501</v>
      </c>
    </row>
    <row r="509" spans="2:65" x14ac:dyDescent="0.35">
      <c r="B509" t="s">
        <v>246</v>
      </c>
      <c r="C509" s="17">
        <v>0.47334110462740597</v>
      </c>
      <c r="D509" s="17">
        <v>0.46255294984749801</v>
      </c>
      <c r="E509" s="17">
        <v>0.48548003549248803</v>
      </c>
      <c r="F509" s="17"/>
      <c r="G509" s="17">
        <v>0.51240677907074805</v>
      </c>
      <c r="H509" s="17">
        <v>0.49590117561691699</v>
      </c>
      <c r="I509" s="17">
        <v>0.46376934870478198</v>
      </c>
      <c r="J509" s="17">
        <v>0.50839807453774799</v>
      </c>
      <c r="K509" s="17">
        <v>0.43623253053947803</v>
      </c>
      <c r="L509" s="17">
        <v>0.43537984205355201</v>
      </c>
      <c r="M509" s="17"/>
      <c r="N509" s="17">
        <v>0.464912623592945</v>
      </c>
      <c r="O509" s="17">
        <v>0.48636058894372902</v>
      </c>
      <c r="P509" s="17">
        <v>0.48158272315214601</v>
      </c>
      <c r="Q509" s="17">
        <v>0.464321597565231</v>
      </c>
      <c r="R509" s="17"/>
      <c r="S509" s="17">
        <v>0.46394342640137798</v>
      </c>
      <c r="T509" s="17">
        <v>0.46387796302630702</v>
      </c>
      <c r="U509" s="17">
        <v>0.546887827565672</v>
      </c>
      <c r="V509" s="17">
        <v>0.50204980234634999</v>
      </c>
      <c r="W509" s="17">
        <v>0.455074725307406</v>
      </c>
      <c r="X509" s="17">
        <v>0.50753513736566902</v>
      </c>
      <c r="Y509" s="17">
        <v>0.42267151719833501</v>
      </c>
      <c r="Z509" s="17">
        <v>0.40132130168667901</v>
      </c>
      <c r="AA509" s="17">
        <v>0.43921094310610798</v>
      </c>
      <c r="AB509" s="17">
        <v>0.48268048168704603</v>
      </c>
      <c r="AC509" s="17">
        <v>0.50835979093974104</v>
      </c>
      <c r="AD509" s="17">
        <v>0.48704730856360001</v>
      </c>
      <c r="AE509" s="17"/>
      <c r="AF509" s="17">
        <v>0.46427928937268798</v>
      </c>
      <c r="AG509" s="17">
        <v>0.45581736324826999</v>
      </c>
      <c r="AH509" s="17">
        <v>0.51735329753075299</v>
      </c>
      <c r="AI509" s="17"/>
      <c r="AJ509" s="17">
        <v>0.44956285125400602</v>
      </c>
      <c r="AK509" s="17">
        <v>0.47903174647418001</v>
      </c>
      <c r="AL509" s="17">
        <v>0.487310596089993</v>
      </c>
      <c r="AM509" s="17">
        <v>0.52294655998841399</v>
      </c>
      <c r="AN509" s="17">
        <v>0.51046044108483402</v>
      </c>
      <c r="AO509" s="17"/>
      <c r="AP509" s="17">
        <v>0.44268836928279498</v>
      </c>
      <c r="AQ509" s="17">
        <v>0.48137728810175501</v>
      </c>
      <c r="AR509" s="17">
        <v>0.535521756250952</v>
      </c>
      <c r="AS509" s="17"/>
      <c r="AT509" s="17">
        <v>0.49127474175292501</v>
      </c>
      <c r="AU509" s="17">
        <v>0.48774885968764298</v>
      </c>
      <c r="AV509" s="17">
        <v>0.49826743707093402</v>
      </c>
      <c r="AW509" s="17">
        <v>0.43587199060686899</v>
      </c>
      <c r="AX509" s="17">
        <v>0.48563321303347001</v>
      </c>
      <c r="AY509" s="17"/>
      <c r="AZ509" s="17">
        <v>0.472333156512171</v>
      </c>
      <c r="BA509" s="17">
        <v>0.46131455547949202</v>
      </c>
      <c r="BB509" s="17">
        <v>0.49091252724392098</v>
      </c>
      <c r="BC509" s="17">
        <v>0.45899846080615903</v>
      </c>
      <c r="BD509" s="17">
        <v>0.50230894298316298</v>
      </c>
      <c r="BE509" s="17">
        <v>0.49498129739160701</v>
      </c>
      <c r="BF509" s="17"/>
      <c r="BG509" s="17">
        <v>0.44527955746150599</v>
      </c>
      <c r="BH509" s="17">
        <v>0.48737306476030301</v>
      </c>
      <c r="BI509" s="17" t="s">
        <v>95</v>
      </c>
      <c r="BJ509" s="17">
        <v>0.46933626626750102</v>
      </c>
      <c r="BK509" s="17">
        <v>0.52940450762202695</v>
      </c>
      <c r="BL509" s="17">
        <v>0.48869024762466701</v>
      </c>
      <c r="BM509" s="17">
        <v>0.47208153310411</v>
      </c>
    </row>
    <row r="510" spans="2:65" x14ac:dyDescent="0.35">
      <c r="B510" t="s">
        <v>247</v>
      </c>
      <c r="C510" s="17">
        <v>0.19888161728061701</v>
      </c>
      <c r="D510" s="17">
        <v>0.195962521414277</v>
      </c>
      <c r="E510" s="17">
        <v>0.20094231188238801</v>
      </c>
      <c r="F510" s="17"/>
      <c r="G510" s="17">
        <v>0.15293421947650901</v>
      </c>
      <c r="H510" s="17">
        <v>0.171273246954847</v>
      </c>
      <c r="I510" s="17">
        <v>0.20030200139877999</v>
      </c>
      <c r="J510" s="17">
        <v>0.19989867323424201</v>
      </c>
      <c r="K510" s="17">
        <v>0.22907019946625201</v>
      </c>
      <c r="L510" s="17">
        <v>0.22795128829796801</v>
      </c>
      <c r="M510" s="17"/>
      <c r="N510" s="17">
        <v>0.19104800883134601</v>
      </c>
      <c r="O510" s="17">
        <v>0.17787039468561699</v>
      </c>
      <c r="P510" s="17">
        <v>0.207372251306807</v>
      </c>
      <c r="Q510" s="17">
        <v>0.22049764593107299</v>
      </c>
      <c r="R510" s="17"/>
      <c r="S510" s="17">
        <v>0.20333221689932501</v>
      </c>
      <c r="T510" s="17">
        <v>0.245806599654465</v>
      </c>
      <c r="U510" s="17">
        <v>0.16400588244486899</v>
      </c>
      <c r="V510" s="17">
        <v>0.14352596635136899</v>
      </c>
      <c r="W510" s="17">
        <v>0.16479508687364899</v>
      </c>
      <c r="X510" s="17">
        <v>0.18906833952262</v>
      </c>
      <c r="Y510" s="17">
        <v>0.27318250843805703</v>
      </c>
      <c r="Z510" s="17">
        <v>0.234165742779779</v>
      </c>
      <c r="AA510" s="17">
        <v>0.22829452104512099</v>
      </c>
      <c r="AB510" s="17">
        <v>0.15686488676153801</v>
      </c>
      <c r="AC510" s="17">
        <v>0.14964192046873701</v>
      </c>
      <c r="AD510" s="17">
        <v>0.2117318012645</v>
      </c>
      <c r="AE510" s="17"/>
      <c r="AF510" s="17">
        <v>0.21948009506980301</v>
      </c>
      <c r="AG510" s="17">
        <v>0.198337370816876</v>
      </c>
      <c r="AH510" s="17">
        <v>0.17501994332156201</v>
      </c>
      <c r="AI510" s="17"/>
      <c r="AJ510" s="17">
        <v>0.21273971994490301</v>
      </c>
      <c r="AK510" s="17">
        <v>0.21092664525156701</v>
      </c>
      <c r="AL510" s="17">
        <v>0.156261332919331</v>
      </c>
      <c r="AM510" s="17">
        <v>9.4226690943411101E-2</v>
      </c>
      <c r="AN510" s="17">
        <v>0.20562257878593501</v>
      </c>
      <c r="AO510" s="17"/>
      <c r="AP510" s="17">
        <v>0.208938609564053</v>
      </c>
      <c r="AQ510" s="17">
        <v>0.20323480171377301</v>
      </c>
      <c r="AR510" s="17">
        <v>0.14551754733913499</v>
      </c>
      <c r="AS510" s="17"/>
      <c r="AT510" s="17">
        <v>0.23215493857623201</v>
      </c>
      <c r="AU510" s="17">
        <v>0.182677933799127</v>
      </c>
      <c r="AV510" s="17">
        <v>0.15211594914000501</v>
      </c>
      <c r="AW510" s="17">
        <v>0.23380366905207201</v>
      </c>
      <c r="AX510" s="17">
        <v>0.117028594555561</v>
      </c>
      <c r="AY510" s="17"/>
      <c r="AZ510" s="17">
        <v>0.18725400344889101</v>
      </c>
      <c r="BA510" s="17">
        <v>0.20597470696808601</v>
      </c>
      <c r="BB510" s="17">
        <v>0.19126165975687801</v>
      </c>
      <c r="BC510" s="17">
        <v>0.20398537475619699</v>
      </c>
      <c r="BD510" s="17">
        <v>0.19170509552909501</v>
      </c>
      <c r="BE510" s="17">
        <v>0.222281283075174</v>
      </c>
      <c r="BF510" s="17"/>
      <c r="BG510" s="17">
        <v>0.21006295028192201</v>
      </c>
      <c r="BH510" s="17">
        <v>0.191626333075651</v>
      </c>
      <c r="BI510" s="17" t="s">
        <v>95</v>
      </c>
      <c r="BJ510" s="17">
        <v>0.20693288376813501</v>
      </c>
      <c r="BK510" s="17">
        <v>0.19174219723835201</v>
      </c>
      <c r="BL510" s="17">
        <v>0.18830323372815799</v>
      </c>
      <c r="BM510" s="17">
        <v>0.188520331242712</v>
      </c>
    </row>
    <row r="511" spans="2:65" x14ac:dyDescent="0.35">
      <c r="B511" t="s">
        <v>248</v>
      </c>
      <c r="C511" s="17">
        <v>0.15611287828096501</v>
      </c>
      <c r="D511" s="17">
        <v>0.169265518735253</v>
      </c>
      <c r="E511" s="17">
        <v>0.14338360076134901</v>
      </c>
      <c r="F511" s="17"/>
      <c r="G511" s="17">
        <v>0.111136533230472</v>
      </c>
      <c r="H511" s="17">
        <v>0.125950472684772</v>
      </c>
      <c r="I511" s="17">
        <v>0.121045794142682</v>
      </c>
      <c r="J511" s="17">
        <v>0.156127575074443</v>
      </c>
      <c r="K511" s="17">
        <v>0.19965469992898499</v>
      </c>
      <c r="L511" s="17">
        <v>0.20941300061762899</v>
      </c>
      <c r="M511" s="17"/>
      <c r="N511" s="17">
        <v>0.19556184369740501</v>
      </c>
      <c r="O511" s="17">
        <v>0.158990694930076</v>
      </c>
      <c r="P511" s="17">
        <v>0.133264196342363</v>
      </c>
      <c r="Q511" s="17">
        <v>0.13018298724568</v>
      </c>
      <c r="R511" s="17"/>
      <c r="S511" s="17">
        <v>0.13624300221043401</v>
      </c>
      <c r="T511" s="17">
        <v>0.15200361081154501</v>
      </c>
      <c r="U511" s="17">
        <v>0.13287722295600399</v>
      </c>
      <c r="V511" s="17">
        <v>0.19512862184709701</v>
      </c>
      <c r="W511" s="17">
        <v>0.189029330963119</v>
      </c>
      <c r="X511" s="17">
        <v>0.136099362204293</v>
      </c>
      <c r="Y511" s="17">
        <v>0.146073041320402</v>
      </c>
      <c r="Z511" s="17">
        <v>0.15533651442740801</v>
      </c>
      <c r="AA511" s="17">
        <v>0.14098000487622001</v>
      </c>
      <c r="AB511" s="17">
        <v>0.195334512888797</v>
      </c>
      <c r="AC511" s="17">
        <v>0.19228431349417599</v>
      </c>
      <c r="AD511" s="17">
        <v>7.6233544346353904E-2</v>
      </c>
      <c r="AE511" s="17"/>
      <c r="AF511" s="17">
        <v>0.16245375462168099</v>
      </c>
      <c r="AG511" s="17">
        <v>0.172127076619428</v>
      </c>
      <c r="AH511" s="17">
        <v>0.113020843107327</v>
      </c>
      <c r="AI511" s="17"/>
      <c r="AJ511" s="17">
        <v>0.17441408170109399</v>
      </c>
      <c r="AK511" s="17">
        <v>0.14699583441841199</v>
      </c>
      <c r="AL511" s="17">
        <v>0.23581106630416401</v>
      </c>
      <c r="AM511" s="17">
        <v>5.08312155387508E-2</v>
      </c>
      <c r="AN511" s="17">
        <v>0.108338798366982</v>
      </c>
      <c r="AO511" s="17"/>
      <c r="AP511" s="17">
        <v>0.18033745990373501</v>
      </c>
      <c r="AQ511" s="17">
        <v>0.15527560578428901</v>
      </c>
      <c r="AR511" s="17">
        <v>0.18415891848611399</v>
      </c>
      <c r="AS511" s="17"/>
      <c r="AT511" s="17">
        <v>0.13859162598694999</v>
      </c>
      <c r="AU511" s="17">
        <v>0.15340976973075701</v>
      </c>
      <c r="AV511" s="17">
        <v>0.16310951219153</v>
      </c>
      <c r="AW511" s="17">
        <v>0.17814612493236001</v>
      </c>
      <c r="AX511" s="17">
        <v>0.16186125727414</v>
      </c>
      <c r="AY511" s="17"/>
      <c r="AZ511" s="17">
        <v>0.125690010616545</v>
      </c>
      <c r="BA511" s="17">
        <v>0.15728403034744601</v>
      </c>
      <c r="BB511" s="17">
        <v>0.164633823397206</v>
      </c>
      <c r="BC511" s="17">
        <v>0.18167216425926599</v>
      </c>
      <c r="BD511" s="17">
        <v>0.178904160849713</v>
      </c>
      <c r="BE511" s="17">
        <v>0.13338608543824601</v>
      </c>
      <c r="BF511" s="17"/>
      <c r="BG511" s="17">
        <v>0.18814794537792401</v>
      </c>
      <c r="BH511" s="17">
        <v>0.15238045005211501</v>
      </c>
      <c r="BI511" s="17" t="s">
        <v>95</v>
      </c>
      <c r="BJ511" s="17">
        <v>0.10113691432055801</v>
      </c>
      <c r="BK511" s="17">
        <v>0.109211926310359</v>
      </c>
      <c r="BL511" s="17">
        <v>0.13922945455628</v>
      </c>
      <c r="BM511" s="17">
        <v>0.15223345619898401</v>
      </c>
    </row>
    <row r="512" spans="2:65" x14ac:dyDescent="0.35">
      <c r="B512" t="s">
        <v>249</v>
      </c>
      <c r="C512" s="17">
        <v>2.6014919946479899E-2</v>
      </c>
      <c r="D512" s="17">
        <v>2.9158081021770001E-2</v>
      </c>
      <c r="E512" s="17">
        <v>2.21129816910022E-2</v>
      </c>
      <c r="F512" s="17"/>
      <c r="G512" s="17">
        <v>3.0652587865595701E-2</v>
      </c>
      <c r="H512" s="17">
        <v>1.7332411646408901E-2</v>
      </c>
      <c r="I512" s="17">
        <v>3.1343845248252199E-2</v>
      </c>
      <c r="J512" s="17">
        <v>2.23755674672124E-2</v>
      </c>
      <c r="K512" s="17">
        <v>2.5479957130811099E-2</v>
      </c>
      <c r="L512" s="17">
        <v>2.9132090946296998E-2</v>
      </c>
      <c r="M512" s="17"/>
      <c r="N512" s="17">
        <v>2.6713983614097801E-2</v>
      </c>
      <c r="O512" s="17">
        <v>3.1318773895679899E-2</v>
      </c>
      <c r="P512" s="17">
        <v>2.2671301395497799E-2</v>
      </c>
      <c r="Q512" s="17">
        <v>2.3206453531144401E-2</v>
      </c>
      <c r="R512" s="17"/>
      <c r="S512" s="17">
        <v>1.9794291685758199E-2</v>
      </c>
      <c r="T512" s="17">
        <v>2.5310258521277801E-2</v>
      </c>
      <c r="U512" s="17">
        <v>2.3804024466464999E-2</v>
      </c>
      <c r="V512" s="17">
        <v>1.6755129728140899E-2</v>
      </c>
      <c r="W512" s="17">
        <v>2.74318523590238E-2</v>
      </c>
      <c r="X512" s="17">
        <v>2.3863829591295498E-2</v>
      </c>
      <c r="Y512" s="17">
        <v>9.8876324129444394E-3</v>
      </c>
      <c r="Z512" s="17">
        <v>3.1329743232891998E-2</v>
      </c>
      <c r="AA512" s="17">
        <v>4.2445899419396499E-2</v>
      </c>
      <c r="AB512" s="17">
        <v>3.26204400748469E-2</v>
      </c>
      <c r="AC512" s="17">
        <v>1.8556646629558401E-2</v>
      </c>
      <c r="AD512" s="17">
        <v>7.0792943648214396E-2</v>
      </c>
      <c r="AE512" s="17"/>
      <c r="AF512" s="17">
        <v>2.3518842145449002E-2</v>
      </c>
      <c r="AG512" s="17">
        <v>2.8169703622877101E-2</v>
      </c>
      <c r="AH512" s="17">
        <v>2.4827255157305099E-2</v>
      </c>
      <c r="AI512" s="17"/>
      <c r="AJ512" s="17">
        <v>3.02667002293232E-2</v>
      </c>
      <c r="AK512" s="17">
        <v>2.13847687156054E-2</v>
      </c>
      <c r="AL512" s="17">
        <v>7.0092475121498301E-3</v>
      </c>
      <c r="AM512" s="17">
        <v>3.822841462235E-2</v>
      </c>
      <c r="AN512" s="17">
        <v>1.2553444370232199E-2</v>
      </c>
      <c r="AO512" s="17"/>
      <c r="AP512" s="17">
        <v>4.16585065951076E-2</v>
      </c>
      <c r="AQ512" s="17">
        <v>2.39015537889599E-2</v>
      </c>
      <c r="AR512" s="17">
        <v>1.4050450872343001E-2</v>
      </c>
      <c r="AS512" s="17"/>
      <c r="AT512" s="17">
        <v>1.9580392768918702E-2</v>
      </c>
      <c r="AU512" s="17">
        <v>1.65685090916298E-2</v>
      </c>
      <c r="AV512" s="17">
        <v>2.7577335616556599E-2</v>
      </c>
      <c r="AW512" s="17">
        <v>3.0809656508166399E-2</v>
      </c>
      <c r="AX512" s="17">
        <v>8.3391773001625202E-2</v>
      </c>
      <c r="AY512" s="17"/>
      <c r="AZ512" s="17">
        <v>2.7980046438500598E-2</v>
      </c>
      <c r="BA512" s="17">
        <v>2.8175375517793099E-2</v>
      </c>
      <c r="BB512" s="17">
        <v>1.9937364672632001E-2</v>
      </c>
      <c r="BC512" s="17">
        <v>1.82713279531539E-2</v>
      </c>
      <c r="BD512" s="17">
        <v>3.8145656442497997E-2</v>
      </c>
      <c r="BE512" s="17">
        <v>1.67915669721703E-2</v>
      </c>
      <c r="BF512" s="17"/>
      <c r="BG512" s="17">
        <v>3.1087827736141799E-2</v>
      </c>
      <c r="BH512" s="17">
        <v>2.6776320788103599E-2</v>
      </c>
      <c r="BI512" s="17" t="s">
        <v>95</v>
      </c>
      <c r="BJ512" s="17">
        <v>4.10925832371897E-2</v>
      </c>
      <c r="BK512" s="17">
        <v>4.8269837554897601E-3</v>
      </c>
      <c r="BL512" s="17">
        <v>2.2465229975154499E-2</v>
      </c>
      <c r="BM512" s="17">
        <v>1.86211909673582E-2</v>
      </c>
    </row>
    <row r="513" spans="2:65" x14ac:dyDescent="0.35">
      <c r="B513" t="s">
        <v>143</v>
      </c>
      <c r="C513" s="17">
        <v>2.2748085467724301E-2</v>
      </c>
      <c r="D513" s="17">
        <v>1.4141496270639001E-2</v>
      </c>
      <c r="E513" s="17">
        <v>3.12067399867418E-2</v>
      </c>
      <c r="F513" s="17"/>
      <c r="G513" s="17">
        <v>8.0733081934119908E-3</v>
      </c>
      <c r="H513" s="17">
        <v>1.4503783516448401E-2</v>
      </c>
      <c r="I513" s="17">
        <v>4.3718460229762203E-2</v>
      </c>
      <c r="J513" s="17">
        <v>2.8600496884851501E-2</v>
      </c>
      <c r="K513" s="17">
        <v>1.6960052220360199E-2</v>
      </c>
      <c r="L513" s="17">
        <v>2.0113378340775801E-2</v>
      </c>
      <c r="M513" s="17"/>
      <c r="N513" s="17">
        <v>1.0172589574050201E-2</v>
      </c>
      <c r="O513" s="17">
        <v>2.7687519306143001E-2</v>
      </c>
      <c r="P513" s="17">
        <v>1.81493926185246E-2</v>
      </c>
      <c r="Q513" s="17">
        <v>3.2599996068647399E-2</v>
      </c>
      <c r="R513" s="17"/>
      <c r="S513" s="17">
        <v>2.49225817216314E-2</v>
      </c>
      <c r="T513" s="17">
        <v>2.5569133591766401E-2</v>
      </c>
      <c r="U513" s="17">
        <v>3.5726969864214003E-2</v>
      </c>
      <c r="V513" s="17">
        <v>3.2706547207528497E-2</v>
      </c>
      <c r="W513" s="17">
        <v>2.6208869108733799E-2</v>
      </c>
      <c r="X513" s="17">
        <v>2.4091869140876201E-2</v>
      </c>
      <c r="Y513" s="17">
        <v>1.6807828451208401E-2</v>
      </c>
      <c r="Z513" s="17">
        <v>2.1791588630815699E-2</v>
      </c>
      <c r="AA513" s="17">
        <v>1.38390662052992E-2</v>
      </c>
      <c r="AB513" s="17">
        <v>2.0949275718269E-2</v>
      </c>
      <c r="AC513" s="17">
        <v>8.7905700476457703E-3</v>
      </c>
      <c r="AD513" s="17">
        <v>0</v>
      </c>
      <c r="AE513" s="17"/>
      <c r="AF513" s="17">
        <v>1.7801801025758901E-2</v>
      </c>
      <c r="AG513" s="17">
        <v>2.5094741765396701E-2</v>
      </c>
      <c r="AH513" s="17">
        <v>3.0697275931020399E-2</v>
      </c>
      <c r="AI513" s="17"/>
      <c r="AJ513" s="17">
        <v>2.09625314424608E-2</v>
      </c>
      <c r="AK513" s="17">
        <v>1.6607529246584599E-2</v>
      </c>
      <c r="AL513" s="17">
        <v>4.1542460864710598E-2</v>
      </c>
      <c r="AM513" s="17">
        <v>0</v>
      </c>
      <c r="AN513" s="17">
        <v>3.0589912189601401E-2</v>
      </c>
      <c r="AO513" s="17"/>
      <c r="AP513" s="17">
        <v>1.1458935385057101E-2</v>
      </c>
      <c r="AQ513" s="17">
        <v>1.5427232432142699E-2</v>
      </c>
      <c r="AR513" s="17">
        <v>4.1807647418121097E-2</v>
      </c>
      <c r="AS513" s="17"/>
      <c r="AT513" s="17">
        <v>2.89315186843081E-2</v>
      </c>
      <c r="AU513" s="17">
        <v>2.6463028883427601E-2</v>
      </c>
      <c r="AV513" s="17">
        <v>1.8654078380878202E-2</v>
      </c>
      <c r="AW513" s="17">
        <v>1.55488256690952E-2</v>
      </c>
      <c r="AX513" s="17">
        <v>3.2415980563602703E-2</v>
      </c>
      <c r="AY513" s="17"/>
      <c r="AZ513" s="17">
        <v>2.6535956354756401E-2</v>
      </c>
      <c r="BA513" s="17">
        <v>2.63071260585486E-2</v>
      </c>
      <c r="BB513" s="17">
        <v>1.01958114890967E-2</v>
      </c>
      <c r="BC513" s="17">
        <v>2.1433184794621699E-2</v>
      </c>
      <c r="BD513" s="17">
        <v>2.54852901180848E-2</v>
      </c>
      <c r="BE513" s="17">
        <v>9.9425829534335892E-3</v>
      </c>
      <c r="BF513" s="17"/>
      <c r="BG513" s="17">
        <v>2.0563700859468102E-2</v>
      </c>
      <c r="BH513" s="17">
        <v>2.6827202104304101E-2</v>
      </c>
      <c r="BI513" s="17" t="s">
        <v>95</v>
      </c>
      <c r="BJ513" s="17">
        <v>5.4008787529672697E-2</v>
      </c>
      <c r="BK513" s="17">
        <v>2.5207211032107699E-2</v>
      </c>
      <c r="BL513" s="17">
        <v>1.48692933507358E-2</v>
      </c>
      <c r="BM513" s="17">
        <v>0</v>
      </c>
    </row>
    <row r="514" spans="2:65" x14ac:dyDescent="0.35">
      <c r="B514" t="s">
        <v>250</v>
      </c>
      <c r="C514" s="17">
        <v>0.596242499024213</v>
      </c>
      <c r="D514" s="17">
        <v>0.59147238255806101</v>
      </c>
      <c r="E514" s="17">
        <v>0.60235436567851997</v>
      </c>
      <c r="F514" s="17"/>
      <c r="G514" s="17">
        <v>0.697203351234011</v>
      </c>
      <c r="H514" s="17">
        <v>0.67094008519752402</v>
      </c>
      <c r="I514" s="17">
        <v>0.60358989898052295</v>
      </c>
      <c r="J514" s="17">
        <v>0.59299768733925096</v>
      </c>
      <c r="K514" s="17">
        <v>0.52883509125359196</v>
      </c>
      <c r="L514" s="17">
        <v>0.51339024179732995</v>
      </c>
      <c r="M514" s="17"/>
      <c r="N514" s="17">
        <v>0.57650357428310095</v>
      </c>
      <c r="O514" s="17">
        <v>0.60413261718248501</v>
      </c>
      <c r="P514" s="17">
        <v>0.618542858336808</v>
      </c>
      <c r="Q514" s="17">
        <v>0.59351291722345501</v>
      </c>
      <c r="R514" s="17"/>
      <c r="S514" s="17">
        <v>0.61570790748285198</v>
      </c>
      <c r="T514" s="17">
        <v>0.55131039742094601</v>
      </c>
      <c r="U514" s="17">
        <v>0.64358590026844797</v>
      </c>
      <c r="V514" s="17">
        <v>0.611883734865864</v>
      </c>
      <c r="W514" s="17">
        <v>0.59253486069547501</v>
      </c>
      <c r="X514" s="17">
        <v>0.62687659954091601</v>
      </c>
      <c r="Y514" s="17">
        <v>0.554048989377388</v>
      </c>
      <c r="Z514" s="17">
        <v>0.55737641092910495</v>
      </c>
      <c r="AA514" s="17">
        <v>0.57444050845396299</v>
      </c>
      <c r="AB514" s="17">
        <v>0.59423088455654904</v>
      </c>
      <c r="AC514" s="17">
        <v>0.63072654935988304</v>
      </c>
      <c r="AD514" s="17">
        <v>0.64124171074093095</v>
      </c>
      <c r="AE514" s="17"/>
      <c r="AF514" s="17">
        <v>0.57674550713730799</v>
      </c>
      <c r="AG514" s="17">
        <v>0.57627110717542196</v>
      </c>
      <c r="AH514" s="17">
        <v>0.65643468248278503</v>
      </c>
      <c r="AI514" s="17"/>
      <c r="AJ514" s="17">
        <v>0.56161696668221806</v>
      </c>
      <c r="AK514" s="17">
        <v>0.60408522236783202</v>
      </c>
      <c r="AL514" s="17">
        <v>0.55937589239964502</v>
      </c>
      <c r="AM514" s="17">
        <v>0.81671367889548796</v>
      </c>
      <c r="AN514" s="17">
        <v>0.64289526628724902</v>
      </c>
      <c r="AO514" s="17"/>
      <c r="AP514" s="17">
        <v>0.55760648855204797</v>
      </c>
      <c r="AQ514" s="17">
        <v>0.60216080628083501</v>
      </c>
      <c r="AR514" s="17">
        <v>0.61446543588428704</v>
      </c>
      <c r="AS514" s="17"/>
      <c r="AT514" s="17">
        <v>0.58074152398359002</v>
      </c>
      <c r="AU514" s="17">
        <v>0.62088075849505797</v>
      </c>
      <c r="AV514" s="17">
        <v>0.63854312467103003</v>
      </c>
      <c r="AW514" s="17">
        <v>0.54169172383830599</v>
      </c>
      <c r="AX514" s="17">
        <v>0.60530239460507196</v>
      </c>
      <c r="AY514" s="17"/>
      <c r="AZ514" s="17">
        <v>0.63253998314130699</v>
      </c>
      <c r="BA514" s="17">
        <v>0.58225876110812602</v>
      </c>
      <c r="BB514" s="17">
        <v>0.61397134068418702</v>
      </c>
      <c r="BC514" s="17">
        <v>0.57463794823676095</v>
      </c>
      <c r="BD514" s="17">
        <v>0.56575979706060997</v>
      </c>
      <c r="BE514" s="17">
        <v>0.61759848156097596</v>
      </c>
      <c r="BF514" s="17"/>
      <c r="BG514" s="17">
        <v>0.55013757574454403</v>
      </c>
      <c r="BH514" s="17">
        <v>0.602389693979827</v>
      </c>
      <c r="BI514" s="17" t="s">
        <v>95</v>
      </c>
      <c r="BJ514" s="17">
        <v>0.59682883114444396</v>
      </c>
      <c r="BK514" s="17">
        <v>0.66901168166369096</v>
      </c>
      <c r="BL514" s="17">
        <v>0.63513278838967102</v>
      </c>
      <c r="BM514" s="17">
        <v>0.64062502159094603</v>
      </c>
    </row>
    <row r="515" spans="2:65" x14ac:dyDescent="0.35">
      <c r="B515" t="s">
        <v>251</v>
      </c>
      <c r="C515" s="17">
        <v>0.18212779822744499</v>
      </c>
      <c r="D515" s="17">
        <v>0.19842359975702301</v>
      </c>
      <c r="E515" s="17">
        <v>0.16549658245235099</v>
      </c>
      <c r="F515" s="17"/>
      <c r="G515" s="17">
        <v>0.141789121096068</v>
      </c>
      <c r="H515" s="17">
        <v>0.14328288433118</v>
      </c>
      <c r="I515" s="17">
        <v>0.152389639390935</v>
      </c>
      <c r="J515" s="17">
        <v>0.178503142541656</v>
      </c>
      <c r="K515" s="17">
        <v>0.22513465705979599</v>
      </c>
      <c r="L515" s="17">
        <v>0.238545091563926</v>
      </c>
      <c r="M515" s="17"/>
      <c r="N515" s="17">
        <v>0.222275827311503</v>
      </c>
      <c r="O515" s="17">
        <v>0.190309468825756</v>
      </c>
      <c r="P515" s="17">
        <v>0.155935497737861</v>
      </c>
      <c r="Q515" s="17">
        <v>0.15338944077682501</v>
      </c>
      <c r="R515" s="17"/>
      <c r="S515" s="17">
        <v>0.156037293896192</v>
      </c>
      <c r="T515" s="17">
        <v>0.17731386933282201</v>
      </c>
      <c r="U515" s="17">
        <v>0.156681247422469</v>
      </c>
      <c r="V515" s="17">
        <v>0.21188375157523801</v>
      </c>
      <c r="W515" s="17">
        <v>0.21646118332214201</v>
      </c>
      <c r="X515" s="17">
        <v>0.15996319179558799</v>
      </c>
      <c r="Y515" s="17">
        <v>0.15596067373334699</v>
      </c>
      <c r="Z515" s="17">
        <v>0.18666625766030001</v>
      </c>
      <c r="AA515" s="17">
        <v>0.183425904295617</v>
      </c>
      <c r="AB515" s="17">
        <v>0.22795495296364399</v>
      </c>
      <c r="AC515" s="17">
        <v>0.21084096012373499</v>
      </c>
      <c r="AD515" s="17">
        <v>0.14702648799456799</v>
      </c>
      <c r="AE515" s="17"/>
      <c r="AF515" s="17">
        <v>0.18597259676712999</v>
      </c>
      <c r="AG515" s="17">
        <v>0.20029678024230499</v>
      </c>
      <c r="AH515" s="17">
        <v>0.13784809826463201</v>
      </c>
      <c r="AI515" s="17"/>
      <c r="AJ515" s="17">
        <v>0.204680781930418</v>
      </c>
      <c r="AK515" s="17">
        <v>0.16838060313401701</v>
      </c>
      <c r="AL515" s="17">
        <v>0.242820313816314</v>
      </c>
      <c r="AM515" s="17">
        <v>8.90596301611008E-2</v>
      </c>
      <c r="AN515" s="17">
        <v>0.120892242737214</v>
      </c>
      <c r="AO515" s="17"/>
      <c r="AP515" s="17">
        <v>0.22199596649884201</v>
      </c>
      <c r="AQ515" s="17">
        <v>0.17917715957324901</v>
      </c>
      <c r="AR515" s="17">
        <v>0.19820936935845701</v>
      </c>
      <c r="AS515" s="17"/>
      <c r="AT515" s="17">
        <v>0.158172018755869</v>
      </c>
      <c r="AU515" s="17">
        <v>0.169978278822387</v>
      </c>
      <c r="AV515" s="17">
        <v>0.19068684780808701</v>
      </c>
      <c r="AW515" s="17">
        <v>0.20895578144052701</v>
      </c>
      <c r="AX515" s="17">
        <v>0.245253030275765</v>
      </c>
      <c r="AY515" s="17"/>
      <c r="AZ515" s="17">
        <v>0.15367005705504599</v>
      </c>
      <c r="BA515" s="17">
        <v>0.18545940586523901</v>
      </c>
      <c r="BB515" s="17">
        <v>0.18457118806983799</v>
      </c>
      <c r="BC515" s="17">
        <v>0.19994349221242</v>
      </c>
      <c r="BD515" s="17">
        <v>0.21704981729221101</v>
      </c>
      <c r="BE515" s="17">
        <v>0.150177652410416</v>
      </c>
      <c r="BF515" s="17"/>
      <c r="BG515" s="17">
        <v>0.219235773114066</v>
      </c>
      <c r="BH515" s="17">
        <v>0.179156770840219</v>
      </c>
      <c r="BI515" s="17" t="s">
        <v>95</v>
      </c>
      <c r="BJ515" s="17">
        <v>0.142229497557748</v>
      </c>
      <c r="BK515" s="17">
        <v>0.114038910065849</v>
      </c>
      <c r="BL515" s="17">
        <v>0.16169468453143501</v>
      </c>
      <c r="BM515" s="17">
        <v>0.17085464716634199</v>
      </c>
    </row>
    <row r="516" spans="2:65" x14ac:dyDescent="0.35">
      <c r="B516" t="s">
        <v>168</v>
      </c>
      <c r="C516" s="17">
        <v>0.41411470079676699</v>
      </c>
      <c r="D516" s="17">
        <v>0.393048782801038</v>
      </c>
      <c r="E516" s="17">
        <v>0.43685778322616903</v>
      </c>
      <c r="F516" s="17"/>
      <c r="G516" s="17">
        <v>0.555414230137943</v>
      </c>
      <c r="H516" s="17">
        <v>0.52765720086634305</v>
      </c>
      <c r="I516" s="17">
        <v>0.45120025958958798</v>
      </c>
      <c r="J516" s="17">
        <v>0.41449454479759501</v>
      </c>
      <c r="K516" s="17">
        <v>0.303700434193796</v>
      </c>
      <c r="L516" s="17">
        <v>0.274845150233404</v>
      </c>
      <c r="M516" s="17"/>
      <c r="N516" s="17">
        <v>0.35422774697159798</v>
      </c>
      <c r="O516" s="17">
        <v>0.41382314835672901</v>
      </c>
      <c r="P516" s="17">
        <v>0.46260736059894703</v>
      </c>
      <c r="Q516" s="17">
        <v>0.44012347644663002</v>
      </c>
      <c r="R516" s="17"/>
      <c r="S516" s="17">
        <v>0.45967061358666</v>
      </c>
      <c r="T516" s="17">
        <v>0.373996528088123</v>
      </c>
      <c r="U516" s="17">
        <v>0.486904652845979</v>
      </c>
      <c r="V516" s="17">
        <v>0.39999998329062603</v>
      </c>
      <c r="W516" s="17">
        <v>0.37607367737333303</v>
      </c>
      <c r="X516" s="17">
        <v>0.46691340774532702</v>
      </c>
      <c r="Y516" s="17">
        <v>0.39808831564404201</v>
      </c>
      <c r="Z516" s="17">
        <v>0.37071015326880602</v>
      </c>
      <c r="AA516" s="17">
        <v>0.39101460415834699</v>
      </c>
      <c r="AB516" s="17">
        <v>0.366275931592905</v>
      </c>
      <c r="AC516" s="17">
        <v>0.41988558923614799</v>
      </c>
      <c r="AD516" s="17">
        <v>0.49421522274636298</v>
      </c>
      <c r="AE516" s="17"/>
      <c r="AF516" s="17">
        <v>0.39077291037017797</v>
      </c>
      <c r="AG516" s="17">
        <v>0.375974326933117</v>
      </c>
      <c r="AH516" s="17">
        <v>0.51858658421815296</v>
      </c>
      <c r="AI516" s="17"/>
      <c r="AJ516" s="17">
        <v>0.356936184751801</v>
      </c>
      <c r="AK516" s="17">
        <v>0.43570461923381498</v>
      </c>
      <c r="AL516" s="17">
        <v>0.316555578583332</v>
      </c>
      <c r="AM516" s="17">
        <v>0.72765404873438699</v>
      </c>
      <c r="AN516" s="17">
        <v>0.52200302355003503</v>
      </c>
      <c r="AO516" s="17"/>
      <c r="AP516" s="17">
        <v>0.33561052205320602</v>
      </c>
      <c r="AQ516" s="17">
        <v>0.42298364670758598</v>
      </c>
      <c r="AR516" s="17">
        <v>0.41625606652583103</v>
      </c>
      <c r="AS516" s="17"/>
      <c r="AT516" s="17">
        <v>0.42256950522772102</v>
      </c>
      <c r="AU516" s="17">
        <v>0.450902479672672</v>
      </c>
      <c r="AV516" s="17">
        <v>0.44785627686294399</v>
      </c>
      <c r="AW516" s="17">
        <v>0.33273594239777898</v>
      </c>
      <c r="AX516" s="17">
        <v>0.36004936432930701</v>
      </c>
      <c r="AY516" s="17"/>
      <c r="AZ516" s="17">
        <v>0.478869926086261</v>
      </c>
      <c r="BA516" s="17">
        <v>0.39679935524288701</v>
      </c>
      <c r="BB516" s="17">
        <v>0.429400152614349</v>
      </c>
      <c r="BC516" s="17">
        <v>0.37469445602433998</v>
      </c>
      <c r="BD516" s="17">
        <v>0.34870997976839901</v>
      </c>
      <c r="BE516" s="17">
        <v>0.46742082915055999</v>
      </c>
      <c r="BF516" s="17"/>
      <c r="BG516" s="17">
        <v>0.33090180263047803</v>
      </c>
      <c r="BH516" s="17">
        <v>0.42323292313960797</v>
      </c>
      <c r="BI516" s="17" t="s">
        <v>95</v>
      </c>
      <c r="BJ516" s="17">
        <v>0.45459933358669602</v>
      </c>
      <c r="BK516" s="17">
        <v>0.55497277159784197</v>
      </c>
      <c r="BL516" s="17">
        <v>0.47343810385823598</v>
      </c>
      <c r="BM516" s="17">
        <v>0.46977037442460401</v>
      </c>
    </row>
    <row r="517" spans="2:65" x14ac:dyDescent="0.35">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row>
    <row r="518" spans="2:65" x14ac:dyDescent="0.35">
      <c r="B518" s="6" t="s">
        <v>270</v>
      </c>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row>
    <row r="519" spans="2:65" x14ac:dyDescent="0.35">
      <c r="B519" s="26" t="s">
        <v>253</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row>
    <row r="520" spans="2:65" x14ac:dyDescent="0.35">
      <c r="B520" t="s">
        <v>245</v>
      </c>
      <c r="C520" s="17">
        <v>0.11065234560433999</v>
      </c>
      <c r="D520" s="17">
        <v>0.11380177594735</v>
      </c>
      <c r="E520" s="17">
        <v>0.108263980349128</v>
      </c>
      <c r="F520" s="17"/>
      <c r="G520" s="17">
        <v>0.12312269004552499</v>
      </c>
      <c r="H520" s="17">
        <v>0.112436269096856</v>
      </c>
      <c r="I520" s="17">
        <v>9.8582658416773203E-2</v>
      </c>
      <c r="J520" s="17">
        <v>0.11465066279107999</v>
      </c>
      <c r="K520" s="17">
        <v>8.6412385945115605E-2</v>
      </c>
      <c r="L520" s="17">
        <v>0.124685094035364</v>
      </c>
      <c r="M520" s="17"/>
      <c r="N520" s="17">
        <v>0.101279623892574</v>
      </c>
      <c r="O520" s="17">
        <v>0.10968344994300799</v>
      </c>
      <c r="P520" s="17">
        <v>0.12850775976815801</v>
      </c>
      <c r="Q520" s="17">
        <v>0.106028920180775</v>
      </c>
      <c r="R520" s="17"/>
      <c r="S520" s="17">
        <v>6.9196914398250695E-2</v>
      </c>
      <c r="T520" s="17">
        <v>0.12630726411561799</v>
      </c>
      <c r="U520" s="17">
        <v>0.12932496968374099</v>
      </c>
      <c r="V520" s="17">
        <v>0.13726533374393499</v>
      </c>
      <c r="W520" s="17">
        <v>0.13486425681400999</v>
      </c>
      <c r="X520" s="17">
        <v>9.2530425306618799E-2</v>
      </c>
      <c r="Y520" s="17">
        <v>0.138372534557719</v>
      </c>
      <c r="Z520" s="17">
        <v>7.6370218472170806E-2</v>
      </c>
      <c r="AA520" s="17">
        <v>0.115480552190975</v>
      </c>
      <c r="AB520" s="17">
        <v>9.2843534134003605E-2</v>
      </c>
      <c r="AC520" s="17">
        <v>0.118184890820081</v>
      </c>
      <c r="AD520" s="17">
        <v>0.10161779072202699</v>
      </c>
      <c r="AE520" s="17"/>
      <c r="AF520" s="17">
        <v>0.11756390336857001</v>
      </c>
      <c r="AG520" s="17">
        <v>0.11089967743872101</v>
      </c>
      <c r="AH520" s="17">
        <v>8.7204549737381704E-2</v>
      </c>
      <c r="AI520" s="17"/>
      <c r="AJ520" s="17">
        <v>7.8430246899899497E-2</v>
      </c>
      <c r="AK520" s="17">
        <v>0.127250986414676</v>
      </c>
      <c r="AL520" s="17">
        <v>9.2119577962458302E-2</v>
      </c>
      <c r="AM520" s="17">
        <v>0.19965688407732199</v>
      </c>
      <c r="AN520" s="17">
        <v>0.113668501954775</v>
      </c>
      <c r="AO520" s="17"/>
      <c r="AP520" s="17">
        <v>5.5418091852792201E-2</v>
      </c>
      <c r="AQ520" s="17">
        <v>0.13979131216580601</v>
      </c>
      <c r="AR520" s="17">
        <v>0.114225149166086</v>
      </c>
      <c r="AS520" s="17"/>
      <c r="AT520" s="17">
        <v>8.2272474805585499E-2</v>
      </c>
      <c r="AU520" s="17">
        <v>0.11523563762472799</v>
      </c>
      <c r="AV520" s="17">
        <v>0.117360506781523</v>
      </c>
      <c r="AW520" s="17">
        <v>9.4599118513526897E-2</v>
      </c>
      <c r="AX520" s="17">
        <v>0.22377662350915301</v>
      </c>
      <c r="AY520" s="17"/>
      <c r="AZ520" s="17">
        <v>9.9712755115226703E-2</v>
      </c>
      <c r="BA520" s="17">
        <v>0.109211391666001</v>
      </c>
      <c r="BB520" s="17">
        <v>0.120250019718806</v>
      </c>
      <c r="BC520" s="17">
        <v>0.11661768455495</v>
      </c>
      <c r="BD520" s="17">
        <v>9.9727172559978705E-2</v>
      </c>
      <c r="BE520" s="17">
        <v>0.14997660106705901</v>
      </c>
      <c r="BF520" s="17"/>
      <c r="BG520" s="17">
        <v>0.102273098238804</v>
      </c>
      <c r="BH520" s="17">
        <v>0.111703716582637</v>
      </c>
      <c r="BI520" s="17" t="s">
        <v>95</v>
      </c>
      <c r="BJ520" s="17">
        <v>0.126885819755091</v>
      </c>
      <c r="BK520" s="17">
        <v>0.12689960074846199</v>
      </c>
      <c r="BL520" s="17">
        <v>0.119736473659768</v>
      </c>
      <c r="BM520" s="17">
        <v>5.2734846816779597E-2</v>
      </c>
    </row>
    <row r="521" spans="2:65" x14ac:dyDescent="0.35">
      <c r="B521" t="s">
        <v>246</v>
      </c>
      <c r="C521" s="17">
        <v>0.43592510656884897</v>
      </c>
      <c r="D521" s="17">
        <v>0.41074206240776701</v>
      </c>
      <c r="E521" s="17">
        <v>0.459809519343299</v>
      </c>
      <c r="F521" s="17"/>
      <c r="G521" s="17">
        <v>0.46987926889776599</v>
      </c>
      <c r="H521" s="17">
        <v>0.48010813481014902</v>
      </c>
      <c r="I521" s="17">
        <v>0.39357482147738398</v>
      </c>
      <c r="J521" s="17">
        <v>0.43129800683682201</v>
      </c>
      <c r="K521" s="17">
        <v>0.43768556299858702</v>
      </c>
      <c r="L521" s="17">
        <v>0.41659958629914701</v>
      </c>
      <c r="M521" s="17"/>
      <c r="N521" s="17">
        <v>0.39156708641031801</v>
      </c>
      <c r="O521" s="17">
        <v>0.48601922542857001</v>
      </c>
      <c r="P521" s="17">
        <v>0.42158076416797502</v>
      </c>
      <c r="Q521" s="17">
        <v>0.44481957767839397</v>
      </c>
      <c r="R521" s="17"/>
      <c r="S521" s="17">
        <v>0.436369830510561</v>
      </c>
      <c r="T521" s="17">
        <v>0.455739943745951</v>
      </c>
      <c r="U521" s="17">
        <v>0.42602901058755899</v>
      </c>
      <c r="V521" s="17">
        <v>0.39129284299786199</v>
      </c>
      <c r="W521" s="17">
        <v>0.47709947799105401</v>
      </c>
      <c r="X521" s="17">
        <v>0.46856458444549098</v>
      </c>
      <c r="Y521" s="17">
        <v>0.40510992685971497</v>
      </c>
      <c r="Z521" s="17">
        <v>0.41561547734609</v>
      </c>
      <c r="AA521" s="17">
        <v>0.42189573603471298</v>
      </c>
      <c r="AB521" s="17">
        <v>0.45229695090362898</v>
      </c>
      <c r="AC521" s="17">
        <v>0.43576663855495001</v>
      </c>
      <c r="AD521" s="17">
        <v>0.41843579771237299</v>
      </c>
      <c r="AE521" s="17"/>
      <c r="AF521" s="17">
        <v>0.39947843425537899</v>
      </c>
      <c r="AG521" s="17">
        <v>0.44540793436463499</v>
      </c>
      <c r="AH521" s="17">
        <v>0.468671551855047</v>
      </c>
      <c r="AI521" s="17"/>
      <c r="AJ521" s="17">
        <v>0.38822014013158901</v>
      </c>
      <c r="AK521" s="17">
        <v>0.459004418493068</v>
      </c>
      <c r="AL521" s="17">
        <v>0.56918336764428801</v>
      </c>
      <c r="AM521" s="17">
        <v>0.19383804724579301</v>
      </c>
      <c r="AN521" s="17">
        <v>0.46267764759157998</v>
      </c>
      <c r="AO521" s="17"/>
      <c r="AP521" s="17">
        <v>0.370216660503907</v>
      </c>
      <c r="AQ521" s="17">
        <v>0.45227711833786899</v>
      </c>
      <c r="AR521" s="17">
        <v>0.47986962339912198</v>
      </c>
      <c r="AS521" s="17"/>
      <c r="AT521" s="17">
        <v>0.44230145777857999</v>
      </c>
      <c r="AU521" s="17">
        <v>0.46303252227057901</v>
      </c>
      <c r="AV521" s="17">
        <v>0.42235597836740701</v>
      </c>
      <c r="AW521" s="17">
        <v>0.40740665283619698</v>
      </c>
      <c r="AX521" s="17">
        <v>0.34439438352775098</v>
      </c>
      <c r="AY521" s="17"/>
      <c r="AZ521" s="17">
        <v>0.43477848782560702</v>
      </c>
      <c r="BA521" s="17">
        <v>0.42993038731939398</v>
      </c>
      <c r="BB521" s="17">
        <v>0.426720336536897</v>
      </c>
      <c r="BC521" s="17">
        <v>0.46945645572886902</v>
      </c>
      <c r="BD521" s="17">
        <v>0.438851299575377</v>
      </c>
      <c r="BE521" s="17">
        <v>0.38003647793270501</v>
      </c>
      <c r="BF521" s="17"/>
      <c r="BG521" s="17">
        <v>0.42919299254898302</v>
      </c>
      <c r="BH521" s="17">
        <v>0.428271713268224</v>
      </c>
      <c r="BI521" s="17" t="s">
        <v>95</v>
      </c>
      <c r="BJ521" s="17">
        <v>0.43943788988014398</v>
      </c>
      <c r="BK521" s="17">
        <v>0.43345446394384402</v>
      </c>
      <c r="BL521" s="17">
        <v>0.43102283008534098</v>
      </c>
      <c r="BM521" s="17">
        <v>0.612526715528247</v>
      </c>
    </row>
    <row r="522" spans="2:65" x14ac:dyDescent="0.35">
      <c r="B522" t="s">
        <v>247</v>
      </c>
      <c r="C522" s="17">
        <v>0.26152567738219001</v>
      </c>
      <c r="D522" s="17">
        <v>0.250548907045613</v>
      </c>
      <c r="E522" s="17">
        <v>0.27175121983524497</v>
      </c>
      <c r="F522" s="17"/>
      <c r="G522" s="17">
        <v>0.18950128035774799</v>
      </c>
      <c r="H522" s="17">
        <v>0.22617248285223501</v>
      </c>
      <c r="I522" s="17">
        <v>0.30373633513799603</v>
      </c>
      <c r="J522" s="17">
        <v>0.28680158798949801</v>
      </c>
      <c r="K522" s="17">
        <v>0.243094821222126</v>
      </c>
      <c r="L522" s="17">
        <v>0.29173866270785698</v>
      </c>
      <c r="M522" s="17"/>
      <c r="N522" s="17">
        <v>0.25924369504996803</v>
      </c>
      <c r="O522" s="17">
        <v>0.211035501093426</v>
      </c>
      <c r="P522" s="17">
        <v>0.28340887050734098</v>
      </c>
      <c r="Q522" s="17">
        <v>0.29587441400106401</v>
      </c>
      <c r="R522" s="17"/>
      <c r="S522" s="17">
        <v>0.27211269463418802</v>
      </c>
      <c r="T522" s="17">
        <v>0.229029610662</v>
      </c>
      <c r="U522" s="17">
        <v>0.267222336221487</v>
      </c>
      <c r="V522" s="17">
        <v>0.29769466924780402</v>
      </c>
      <c r="W522" s="17">
        <v>0.207101398395966</v>
      </c>
      <c r="X522" s="17">
        <v>0.263522458054327</v>
      </c>
      <c r="Y522" s="17">
        <v>0.24510865724741501</v>
      </c>
      <c r="Z522" s="17">
        <v>0.27091546859035598</v>
      </c>
      <c r="AA522" s="17">
        <v>0.28395972007356401</v>
      </c>
      <c r="AB522" s="17">
        <v>0.28996299781523499</v>
      </c>
      <c r="AC522" s="17">
        <v>0.21715011262119499</v>
      </c>
      <c r="AD522" s="17">
        <v>0.30494683730240801</v>
      </c>
      <c r="AE522" s="17"/>
      <c r="AF522" s="17">
        <v>0.286008107030159</v>
      </c>
      <c r="AG522" s="17">
        <v>0.26605384579696101</v>
      </c>
      <c r="AH522" s="17">
        <v>0.24812314028506599</v>
      </c>
      <c r="AI522" s="17"/>
      <c r="AJ522" s="17">
        <v>0.288836355016654</v>
      </c>
      <c r="AK522" s="17">
        <v>0.239700815887194</v>
      </c>
      <c r="AL522" s="17">
        <v>0.21988155907200399</v>
      </c>
      <c r="AM522" s="17">
        <v>0.47446876336546101</v>
      </c>
      <c r="AN522" s="17">
        <v>0.250775109767018</v>
      </c>
      <c r="AO522" s="17"/>
      <c r="AP522" s="17">
        <v>0.29986828242296298</v>
      </c>
      <c r="AQ522" s="17">
        <v>0.22743565033563301</v>
      </c>
      <c r="AR522" s="17">
        <v>0.306052041295374</v>
      </c>
      <c r="AS522" s="17"/>
      <c r="AT522" s="17">
        <v>0.29569373025627199</v>
      </c>
      <c r="AU522" s="17">
        <v>0.23294509182294501</v>
      </c>
      <c r="AV522" s="17">
        <v>0.25524052416916299</v>
      </c>
      <c r="AW522" s="17">
        <v>0.28512777745108903</v>
      </c>
      <c r="AX522" s="17">
        <v>0.185537584664762</v>
      </c>
      <c r="AY522" s="17"/>
      <c r="AZ522" s="17">
        <v>0.25710759826132201</v>
      </c>
      <c r="BA522" s="17">
        <v>0.26379169722671197</v>
      </c>
      <c r="BB522" s="17">
        <v>0.24465914285071999</v>
      </c>
      <c r="BC522" s="17">
        <v>0.23957665040413201</v>
      </c>
      <c r="BD522" s="17">
        <v>0.30816338642503599</v>
      </c>
      <c r="BE522" s="17">
        <v>0.27264794166162698</v>
      </c>
      <c r="BF522" s="17"/>
      <c r="BG522" s="17">
        <v>0.26720839886761699</v>
      </c>
      <c r="BH522" s="17">
        <v>0.26914339674535598</v>
      </c>
      <c r="BI522" s="17" t="s">
        <v>95</v>
      </c>
      <c r="BJ522" s="17">
        <v>0.240176315816578</v>
      </c>
      <c r="BK522" s="17">
        <v>0.26496058481307</v>
      </c>
      <c r="BL522" s="17">
        <v>0.26688204121243803</v>
      </c>
      <c r="BM522" s="17">
        <v>0.162550900730835</v>
      </c>
    </row>
    <row r="523" spans="2:65" x14ac:dyDescent="0.35">
      <c r="B523" t="s">
        <v>248</v>
      </c>
      <c r="C523" s="17">
        <v>0.14062810576564599</v>
      </c>
      <c r="D523" s="17">
        <v>0.169678514591625</v>
      </c>
      <c r="E523" s="17">
        <v>0.113368837556303</v>
      </c>
      <c r="F523" s="17"/>
      <c r="G523" s="17">
        <v>0.15091507518088801</v>
      </c>
      <c r="H523" s="17">
        <v>0.12893340799115399</v>
      </c>
      <c r="I523" s="17">
        <v>0.144660853650423</v>
      </c>
      <c r="J523" s="17">
        <v>0.119425187389362</v>
      </c>
      <c r="K523" s="17">
        <v>0.18296661205954401</v>
      </c>
      <c r="L523" s="17">
        <v>0.12924715049535401</v>
      </c>
      <c r="M523" s="17"/>
      <c r="N523" s="17">
        <v>0.194120625004115</v>
      </c>
      <c r="O523" s="17">
        <v>0.12239512894790899</v>
      </c>
      <c r="P523" s="17">
        <v>0.12564481815162701</v>
      </c>
      <c r="Q523" s="17">
        <v>0.114408243466521</v>
      </c>
      <c r="R523" s="17"/>
      <c r="S523" s="17">
        <v>0.16083467953789801</v>
      </c>
      <c r="T523" s="17">
        <v>0.139215678399498</v>
      </c>
      <c r="U523" s="17">
        <v>0.16385189347061899</v>
      </c>
      <c r="V523" s="17">
        <v>0.132406376256687</v>
      </c>
      <c r="W523" s="17">
        <v>0.13606809610745299</v>
      </c>
      <c r="X523" s="17">
        <v>0.13564175417972399</v>
      </c>
      <c r="Y523" s="17">
        <v>0.14741410909174299</v>
      </c>
      <c r="Z523" s="17">
        <v>0.18342065626669399</v>
      </c>
      <c r="AA523" s="17">
        <v>0.114030850178169</v>
      </c>
      <c r="AB523" s="17">
        <v>0.111308366422616</v>
      </c>
      <c r="AC523" s="17">
        <v>0.16294886852642701</v>
      </c>
      <c r="AD523" s="17">
        <v>0.104834079925661</v>
      </c>
      <c r="AE523" s="17"/>
      <c r="AF523" s="17">
        <v>0.15720826043019501</v>
      </c>
      <c r="AG523" s="17">
        <v>0.128595909557574</v>
      </c>
      <c r="AH523" s="17">
        <v>0.130665512472222</v>
      </c>
      <c r="AI523" s="17"/>
      <c r="AJ523" s="17">
        <v>0.190917100357506</v>
      </c>
      <c r="AK523" s="17">
        <v>0.121808411274006</v>
      </c>
      <c r="AL523" s="17">
        <v>9.6991070771478102E-2</v>
      </c>
      <c r="AM523" s="17">
        <v>3.9064406871945498E-2</v>
      </c>
      <c r="AN523" s="17">
        <v>0.12545836381636899</v>
      </c>
      <c r="AO523" s="17"/>
      <c r="AP523" s="17">
        <v>0.22277315186608701</v>
      </c>
      <c r="AQ523" s="17">
        <v>0.13184397570820799</v>
      </c>
      <c r="AR523" s="17">
        <v>8.7022965076200998E-2</v>
      </c>
      <c r="AS523" s="17"/>
      <c r="AT523" s="17">
        <v>0.125086812771144</v>
      </c>
      <c r="AU523" s="17">
        <v>0.134625459848837</v>
      </c>
      <c r="AV523" s="17">
        <v>0.15620204618561301</v>
      </c>
      <c r="AW523" s="17">
        <v>0.16817131447019801</v>
      </c>
      <c r="AX523" s="17">
        <v>0.18106253597165201</v>
      </c>
      <c r="AY523" s="17"/>
      <c r="AZ523" s="17">
        <v>0.148694524531293</v>
      </c>
      <c r="BA523" s="17">
        <v>0.13645512485111799</v>
      </c>
      <c r="BB523" s="17">
        <v>0.15734461886168299</v>
      </c>
      <c r="BC523" s="17">
        <v>0.143373856254016</v>
      </c>
      <c r="BD523" s="17">
        <v>0.124617374883794</v>
      </c>
      <c r="BE523" s="17">
        <v>0.121855136572249</v>
      </c>
      <c r="BF523" s="17"/>
      <c r="BG523" s="17">
        <v>0.15969900178931701</v>
      </c>
      <c r="BH523" s="17">
        <v>0.13774929890072099</v>
      </c>
      <c r="BI523" s="17" t="s">
        <v>95</v>
      </c>
      <c r="BJ523" s="17">
        <v>9.5742400615606807E-2</v>
      </c>
      <c r="BK523" s="17">
        <v>0.107377193293034</v>
      </c>
      <c r="BL523" s="17">
        <v>0.137607688040951</v>
      </c>
      <c r="BM523" s="17">
        <v>0.119944571362992</v>
      </c>
    </row>
    <row r="524" spans="2:65" x14ac:dyDescent="0.35">
      <c r="B524" t="s">
        <v>249</v>
      </c>
      <c r="C524" s="17">
        <v>2.6678905889979201E-2</v>
      </c>
      <c r="D524" s="17">
        <v>3.4331978724219399E-2</v>
      </c>
      <c r="E524" s="17">
        <v>1.8498857345807401E-2</v>
      </c>
      <c r="F524" s="17"/>
      <c r="G524" s="17">
        <v>4.4837878970799001E-2</v>
      </c>
      <c r="H524" s="17">
        <v>2.3352732068778002E-2</v>
      </c>
      <c r="I524" s="17">
        <v>3.6293501656001703E-2</v>
      </c>
      <c r="J524" s="17">
        <v>2.8950418338321699E-2</v>
      </c>
      <c r="K524" s="17">
        <v>2.0702590390868698E-2</v>
      </c>
      <c r="L524" s="17">
        <v>1.230084675601E-2</v>
      </c>
      <c r="M524" s="17"/>
      <c r="N524" s="17">
        <v>3.7408450424063898E-2</v>
      </c>
      <c r="O524" s="17">
        <v>3.7196427854023197E-2</v>
      </c>
      <c r="P524" s="17">
        <v>1.4318546453584701E-2</v>
      </c>
      <c r="Q524" s="17">
        <v>1.6111179262444202E-2</v>
      </c>
      <c r="R524" s="17"/>
      <c r="S524" s="17">
        <v>3.1473046545218701E-2</v>
      </c>
      <c r="T524" s="17">
        <v>3.5358712717405899E-2</v>
      </c>
      <c r="U524" s="17">
        <v>0</v>
      </c>
      <c r="V524" s="17">
        <v>2.35081487202221E-2</v>
      </c>
      <c r="W524" s="17">
        <v>2.4410202234696799E-2</v>
      </c>
      <c r="X524" s="17">
        <v>1.5974190397500899E-2</v>
      </c>
      <c r="Y524" s="17">
        <v>2.7983478065922E-2</v>
      </c>
      <c r="Z524" s="17">
        <v>2.0725455218370499E-2</v>
      </c>
      <c r="AA524" s="17">
        <v>3.3173420453000202E-2</v>
      </c>
      <c r="AB524" s="17">
        <v>1.82796500133507E-2</v>
      </c>
      <c r="AC524" s="17">
        <v>3.82818376374785E-2</v>
      </c>
      <c r="AD524" s="17">
        <v>7.0165494337530596E-2</v>
      </c>
      <c r="AE524" s="17"/>
      <c r="AF524" s="17">
        <v>2.27932557347129E-2</v>
      </c>
      <c r="AG524" s="17">
        <v>2.1297738733252799E-2</v>
      </c>
      <c r="AH524" s="17">
        <v>2.3698370292183201E-2</v>
      </c>
      <c r="AI524" s="17"/>
      <c r="AJ524" s="17">
        <v>2.9171086637495701E-2</v>
      </c>
      <c r="AK524" s="17">
        <v>2.6654683439286699E-2</v>
      </c>
      <c r="AL524" s="17">
        <v>1.5461204010054699E-2</v>
      </c>
      <c r="AM524" s="17">
        <v>9.2971898439477799E-2</v>
      </c>
      <c r="AN524" s="17">
        <v>1.13700568172373E-2</v>
      </c>
      <c r="AO524" s="17"/>
      <c r="AP524" s="17">
        <v>3.2600474705596197E-2</v>
      </c>
      <c r="AQ524" s="17">
        <v>1.9210445944359899E-2</v>
      </c>
      <c r="AR524" s="17">
        <v>6.6655980862074396E-3</v>
      </c>
      <c r="AS524" s="17"/>
      <c r="AT524" s="17">
        <v>2.0855745679648E-2</v>
      </c>
      <c r="AU524" s="17">
        <v>2.6167102517657699E-2</v>
      </c>
      <c r="AV524" s="17">
        <v>3.0946825982145099E-2</v>
      </c>
      <c r="AW524" s="17">
        <v>3.7200649773420101E-2</v>
      </c>
      <c r="AX524" s="17">
        <v>3.2812891763078202E-2</v>
      </c>
      <c r="AY524" s="17"/>
      <c r="AZ524" s="17">
        <v>2.9014621999667301E-2</v>
      </c>
      <c r="BA524" s="17">
        <v>3.2174764503991503E-2</v>
      </c>
      <c r="BB524" s="17">
        <v>3.7688505090255099E-2</v>
      </c>
      <c r="BC524" s="17">
        <v>6.6523661219768599E-3</v>
      </c>
      <c r="BD524" s="17">
        <v>1.7041408665414801E-2</v>
      </c>
      <c r="BE524" s="17">
        <v>4.8194142091154801E-2</v>
      </c>
      <c r="BF524" s="17"/>
      <c r="BG524" s="17">
        <v>2.2463628768486399E-2</v>
      </c>
      <c r="BH524" s="17">
        <v>2.85052281620428E-2</v>
      </c>
      <c r="BI524" s="17" t="s">
        <v>95</v>
      </c>
      <c r="BJ524" s="17">
        <v>3.6782878036084099E-2</v>
      </c>
      <c r="BK524" s="17">
        <v>3.2048035951599801E-2</v>
      </c>
      <c r="BL524" s="17">
        <v>2.7383820407576798E-2</v>
      </c>
      <c r="BM524" s="17">
        <v>3.1056405152725401E-2</v>
      </c>
    </row>
    <row r="525" spans="2:65" x14ac:dyDescent="0.35">
      <c r="B525" t="s">
        <v>143</v>
      </c>
      <c r="C525" s="17">
        <v>2.4589858788996801E-2</v>
      </c>
      <c r="D525" s="17">
        <v>2.0896761283425099E-2</v>
      </c>
      <c r="E525" s="17">
        <v>2.8307585570217401E-2</v>
      </c>
      <c r="F525" s="17"/>
      <c r="G525" s="17">
        <v>2.1743806547272801E-2</v>
      </c>
      <c r="H525" s="17">
        <v>2.8996973180827799E-2</v>
      </c>
      <c r="I525" s="17">
        <v>2.3151829661421701E-2</v>
      </c>
      <c r="J525" s="17">
        <v>1.8874136654917099E-2</v>
      </c>
      <c r="K525" s="17">
        <v>2.9138027383758699E-2</v>
      </c>
      <c r="L525" s="17">
        <v>2.5428659706269001E-2</v>
      </c>
      <c r="M525" s="17"/>
      <c r="N525" s="17">
        <v>1.6380519218960402E-2</v>
      </c>
      <c r="O525" s="17">
        <v>3.36702667330641E-2</v>
      </c>
      <c r="P525" s="17">
        <v>2.6539240951314699E-2</v>
      </c>
      <c r="Q525" s="17">
        <v>2.2757665410801198E-2</v>
      </c>
      <c r="R525" s="17"/>
      <c r="S525" s="17">
        <v>3.0012834373883801E-2</v>
      </c>
      <c r="T525" s="17">
        <v>1.43487903595267E-2</v>
      </c>
      <c r="U525" s="17">
        <v>1.3571790036593499E-2</v>
      </c>
      <c r="V525" s="17">
        <v>1.78326290334909E-2</v>
      </c>
      <c r="W525" s="17">
        <v>2.0456568456821301E-2</v>
      </c>
      <c r="X525" s="17">
        <v>2.3766587616338299E-2</v>
      </c>
      <c r="Y525" s="17">
        <v>3.6011294177485401E-2</v>
      </c>
      <c r="Z525" s="17">
        <v>3.2952724106318797E-2</v>
      </c>
      <c r="AA525" s="17">
        <v>3.1459721069579602E-2</v>
      </c>
      <c r="AB525" s="17">
        <v>3.5308500711165897E-2</v>
      </c>
      <c r="AC525" s="17">
        <v>2.7667651839868301E-2</v>
      </c>
      <c r="AD525" s="17">
        <v>0</v>
      </c>
      <c r="AE525" s="17"/>
      <c r="AF525" s="17">
        <v>1.6948039180983698E-2</v>
      </c>
      <c r="AG525" s="17">
        <v>2.7744894108856399E-2</v>
      </c>
      <c r="AH525" s="17">
        <v>4.1636875358100199E-2</v>
      </c>
      <c r="AI525" s="17"/>
      <c r="AJ525" s="17">
        <v>2.4425070956855699E-2</v>
      </c>
      <c r="AK525" s="17">
        <v>2.55806844917696E-2</v>
      </c>
      <c r="AL525" s="17">
        <v>6.3632205397170403E-3</v>
      </c>
      <c r="AM525" s="17">
        <v>0</v>
      </c>
      <c r="AN525" s="17">
        <v>3.6050320053020897E-2</v>
      </c>
      <c r="AO525" s="17"/>
      <c r="AP525" s="17">
        <v>1.9123338648655199E-2</v>
      </c>
      <c r="AQ525" s="17">
        <v>2.9441497508124501E-2</v>
      </c>
      <c r="AR525" s="17">
        <v>6.1646229770096102E-3</v>
      </c>
      <c r="AS525" s="17"/>
      <c r="AT525" s="17">
        <v>3.3789778708770903E-2</v>
      </c>
      <c r="AU525" s="17">
        <v>2.79941859152531E-2</v>
      </c>
      <c r="AV525" s="17">
        <v>1.7894118514149002E-2</v>
      </c>
      <c r="AW525" s="17">
        <v>7.4944869555688401E-3</v>
      </c>
      <c r="AX525" s="17">
        <v>3.2415980563602703E-2</v>
      </c>
      <c r="AY525" s="17"/>
      <c r="AZ525" s="17">
        <v>3.0692012266883999E-2</v>
      </c>
      <c r="BA525" s="17">
        <v>2.84366344327837E-2</v>
      </c>
      <c r="BB525" s="17">
        <v>1.33373769416378E-2</v>
      </c>
      <c r="BC525" s="17">
        <v>2.4322986936055301E-2</v>
      </c>
      <c r="BD525" s="17">
        <v>1.15993578903997E-2</v>
      </c>
      <c r="BE525" s="17">
        <v>2.7289700675205E-2</v>
      </c>
      <c r="BF525" s="17"/>
      <c r="BG525" s="17">
        <v>1.9162879786792899E-2</v>
      </c>
      <c r="BH525" s="17">
        <v>2.4626646341018701E-2</v>
      </c>
      <c r="BI525" s="17" t="s">
        <v>95</v>
      </c>
      <c r="BJ525" s="17">
        <v>6.0974695896495602E-2</v>
      </c>
      <c r="BK525" s="17">
        <v>3.52601212499907E-2</v>
      </c>
      <c r="BL525" s="17">
        <v>1.7367146593925301E-2</v>
      </c>
      <c r="BM525" s="17">
        <v>2.1186560408421099E-2</v>
      </c>
    </row>
    <row r="526" spans="2:65" x14ac:dyDescent="0.35">
      <c r="B526" t="s">
        <v>250</v>
      </c>
      <c r="C526" s="17">
        <v>0.54657745217318898</v>
      </c>
      <c r="D526" s="17">
        <v>0.52454383835511798</v>
      </c>
      <c r="E526" s="17">
        <v>0.56807349969242704</v>
      </c>
      <c r="F526" s="17"/>
      <c r="G526" s="17">
        <v>0.593001958943291</v>
      </c>
      <c r="H526" s="17">
        <v>0.59254440390700602</v>
      </c>
      <c r="I526" s="17">
        <v>0.49215747989415798</v>
      </c>
      <c r="J526" s="17">
        <v>0.54594866962790201</v>
      </c>
      <c r="K526" s="17">
        <v>0.52409794894370298</v>
      </c>
      <c r="L526" s="17">
        <v>0.54128468033451105</v>
      </c>
      <c r="M526" s="17"/>
      <c r="N526" s="17">
        <v>0.49284671030289301</v>
      </c>
      <c r="O526" s="17">
        <v>0.59570267537157795</v>
      </c>
      <c r="P526" s="17">
        <v>0.55008852393613195</v>
      </c>
      <c r="Q526" s="17">
        <v>0.55084849785916901</v>
      </c>
      <c r="R526" s="17"/>
      <c r="S526" s="17">
        <v>0.50556674490881204</v>
      </c>
      <c r="T526" s="17">
        <v>0.58204720786156905</v>
      </c>
      <c r="U526" s="17">
        <v>0.55535398027130001</v>
      </c>
      <c r="V526" s="17">
        <v>0.52855817674179595</v>
      </c>
      <c r="W526" s="17">
        <v>0.61196373480506305</v>
      </c>
      <c r="X526" s="17">
        <v>0.56109500975211002</v>
      </c>
      <c r="Y526" s="17">
        <v>0.54348246141743395</v>
      </c>
      <c r="Z526" s="17">
        <v>0.49198569581826102</v>
      </c>
      <c r="AA526" s="17">
        <v>0.53737628822568795</v>
      </c>
      <c r="AB526" s="17">
        <v>0.54514048503763202</v>
      </c>
      <c r="AC526" s="17">
        <v>0.553951529375031</v>
      </c>
      <c r="AD526" s="17">
        <v>0.52005358843439997</v>
      </c>
      <c r="AE526" s="17"/>
      <c r="AF526" s="17">
        <v>0.51704233762394902</v>
      </c>
      <c r="AG526" s="17">
        <v>0.55630761180335597</v>
      </c>
      <c r="AH526" s="17">
        <v>0.55587610159242895</v>
      </c>
      <c r="AI526" s="17"/>
      <c r="AJ526" s="17">
        <v>0.46665038703148798</v>
      </c>
      <c r="AK526" s="17">
        <v>0.58625540490774397</v>
      </c>
      <c r="AL526" s="17">
        <v>0.66130294560674596</v>
      </c>
      <c r="AM526" s="17">
        <v>0.39349493132311603</v>
      </c>
      <c r="AN526" s="17">
        <v>0.57634614954635499</v>
      </c>
      <c r="AO526" s="17"/>
      <c r="AP526" s="17">
        <v>0.42563475235669901</v>
      </c>
      <c r="AQ526" s="17">
        <v>0.59206843050367497</v>
      </c>
      <c r="AR526" s="17">
        <v>0.59409477256520804</v>
      </c>
      <c r="AS526" s="17"/>
      <c r="AT526" s="17">
        <v>0.52457393258416596</v>
      </c>
      <c r="AU526" s="17">
        <v>0.578268159895307</v>
      </c>
      <c r="AV526" s="17">
        <v>0.53971648514893</v>
      </c>
      <c r="AW526" s="17">
        <v>0.50200577134972402</v>
      </c>
      <c r="AX526" s="17">
        <v>0.56817100703690504</v>
      </c>
      <c r="AY526" s="17"/>
      <c r="AZ526" s="17">
        <v>0.53449124294083405</v>
      </c>
      <c r="BA526" s="17">
        <v>0.53914177898539495</v>
      </c>
      <c r="BB526" s="17">
        <v>0.54697035625570301</v>
      </c>
      <c r="BC526" s="17">
        <v>0.58607414028381999</v>
      </c>
      <c r="BD526" s="17">
        <v>0.53857847213535504</v>
      </c>
      <c r="BE526" s="17">
        <v>0.53001307899976402</v>
      </c>
      <c r="BF526" s="17"/>
      <c r="BG526" s="17">
        <v>0.53146609078778695</v>
      </c>
      <c r="BH526" s="17">
        <v>0.539975429850862</v>
      </c>
      <c r="BI526" s="17" t="s">
        <v>95</v>
      </c>
      <c r="BJ526" s="17">
        <v>0.56632370963523504</v>
      </c>
      <c r="BK526" s="17">
        <v>0.56035406469230598</v>
      </c>
      <c r="BL526" s="17">
        <v>0.55075930374510895</v>
      </c>
      <c r="BM526" s="17">
        <v>0.66526156234502598</v>
      </c>
    </row>
    <row r="527" spans="2:65" x14ac:dyDescent="0.35">
      <c r="B527" t="s">
        <v>251</v>
      </c>
      <c r="C527" s="17">
        <v>0.167307011655625</v>
      </c>
      <c r="D527" s="17">
        <v>0.204010493315845</v>
      </c>
      <c r="E527" s="17">
        <v>0.131867694902111</v>
      </c>
      <c r="F527" s="17"/>
      <c r="G527" s="17">
        <v>0.195752954151687</v>
      </c>
      <c r="H527" s="17">
        <v>0.15228614005993199</v>
      </c>
      <c r="I527" s="17">
        <v>0.18095435530642401</v>
      </c>
      <c r="J527" s="17">
        <v>0.14837560572768299</v>
      </c>
      <c r="K527" s="17">
        <v>0.20366920245041301</v>
      </c>
      <c r="L527" s="17">
        <v>0.14154799725136399</v>
      </c>
      <c r="M527" s="17"/>
      <c r="N527" s="17">
        <v>0.23152907542817899</v>
      </c>
      <c r="O527" s="17">
        <v>0.15959155680193199</v>
      </c>
      <c r="P527" s="17">
        <v>0.139963364605212</v>
      </c>
      <c r="Q527" s="17">
        <v>0.130519422728965</v>
      </c>
      <c r="R527" s="17"/>
      <c r="S527" s="17">
        <v>0.192307726083116</v>
      </c>
      <c r="T527" s="17">
        <v>0.17457439111690401</v>
      </c>
      <c r="U527" s="17">
        <v>0.16385189347061899</v>
      </c>
      <c r="V527" s="17">
        <v>0.155914524976909</v>
      </c>
      <c r="W527" s="17">
        <v>0.16047829834214999</v>
      </c>
      <c r="X527" s="17">
        <v>0.15161594457722499</v>
      </c>
      <c r="Y527" s="17">
        <v>0.17539758715766501</v>
      </c>
      <c r="Z527" s="17">
        <v>0.20414611148506501</v>
      </c>
      <c r="AA527" s="17">
        <v>0.147204270631169</v>
      </c>
      <c r="AB527" s="17">
        <v>0.12958801643596701</v>
      </c>
      <c r="AC527" s="17">
        <v>0.20123070616390601</v>
      </c>
      <c r="AD527" s="17">
        <v>0.17499957426319199</v>
      </c>
      <c r="AE527" s="17"/>
      <c r="AF527" s="17">
        <v>0.180001516164908</v>
      </c>
      <c r="AG527" s="17">
        <v>0.14989364829082699</v>
      </c>
      <c r="AH527" s="17">
        <v>0.15436388276440499</v>
      </c>
      <c r="AI527" s="17"/>
      <c r="AJ527" s="17">
        <v>0.22008818699500199</v>
      </c>
      <c r="AK527" s="17">
        <v>0.148463094713292</v>
      </c>
      <c r="AL527" s="17">
        <v>0.112452274781533</v>
      </c>
      <c r="AM527" s="17">
        <v>0.13203630531142299</v>
      </c>
      <c r="AN527" s="17">
        <v>0.13682842063360601</v>
      </c>
      <c r="AO527" s="17"/>
      <c r="AP527" s="17">
        <v>0.255373626571683</v>
      </c>
      <c r="AQ527" s="17">
        <v>0.15105442165256799</v>
      </c>
      <c r="AR527" s="17">
        <v>9.3688563162408395E-2</v>
      </c>
      <c r="AS527" s="17"/>
      <c r="AT527" s="17">
        <v>0.14594255845079199</v>
      </c>
      <c r="AU527" s="17">
        <v>0.160792562366495</v>
      </c>
      <c r="AV527" s="17">
        <v>0.187148872167758</v>
      </c>
      <c r="AW527" s="17">
        <v>0.205371964243618</v>
      </c>
      <c r="AX527" s="17">
        <v>0.21387542773473001</v>
      </c>
      <c r="AY527" s="17"/>
      <c r="AZ527" s="17">
        <v>0.17770914653096001</v>
      </c>
      <c r="BA527" s="17">
        <v>0.168629889355109</v>
      </c>
      <c r="BB527" s="17">
        <v>0.195033123951938</v>
      </c>
      <c r="BC527" s="17">
        <v>0.150026222375993</v>
      </c>
      <c r="BD527" s="17">
        <v>0.14165878354920899</v>
      </c>
      <c r="BE527" s="17">
        <v>0.170049278663403</v>
      </c>
      <c r="BF527" s="17"/>
      <c r="BG527" s="17">
        <v>0.18216263055780299</v>
      </c>
      <c r="BH527" s="17">
        <v>0.166254527062763</v>
      </c>
      <c r="BI527" s="17" t="s">
        <v>95</v>
      </c>
      <c r="BJ527" s="17">
        <v>0.132525278651691</v>
      </c>
      <c r="BK527" s="17">
        <v>0.13942522924463299</v>
      </c>
      <c r="BL527" s="17">
        <v>0.164991508448528</v>
      </c>
      <c r="BM527" s="17">
        <v>0.15100097651571701</v>
      </c>
    </row>
    <row r="528" spans="2:65" x14ac:dyDescent="0.35">
      <c r="B528" t="s">
        <v>168</v>
      </c>
      <c r="C528" s="17">
        <v>0.37927044051756398</v>
      </c>
      <c r="D528" s="17">
        <v>0.320533345039273</v>
      </c>
      <c r="E528" s="17">
        <v>0.43620580479031701</v>
      </c>
      <c r="F528" s="17"/>
      <c r="G528" s="17">
        <v>0.39724900479160402</v>
      </c>
      <c r="H528" s="17">
        <v>0.44025826384707401</v>
      </c>
      <c r="I528" s="17">
        <v>0.31120312458773303</v>
      </c>
      <c r="J528" s="17">
        <v>0.39757306390021802</v>
      </c>
      <c r="K528" s="17">
        <v>0.32042874649329001</v>
      </c>
      <c r="L528" s="17">
        <v>0.39973668308314703</v>
      </c>
      <c r="M528" s="17"/>
      <c r="N528" s="17">
        <v>0.26131763487471299</v>
      </c>
      <c r="O528" s="17">
        <v>0.43611111856964502</v>
      </c>
      <c r="P528" s="17">
        <v>0.41012515933091997</v>
      </c>
      <c r="Q528" s="17">
        <v>0.42032907513020401</v>
      </c>
      <c r="R528" s="17"/>
      <c r="S528" s="17">
        <v>0.31325901882569601</v>
      </c>
      <c r="T528" s="17">
        <v>0.40747281674466601</v>
      </c>
      <c r="U528" s="17">
        <v>0.39150208680067999</v>
      </c>
      <c r="V528" s="17">
        <v>0.37264365176488701</v>
      </c>
      <c r="W528" s="17">
        <v>0.451485436462914</v>
      </c>
      <c r="X528" s="17">
        <v>0.40947906517488503</v>
      </c>
      <c r="Y528" s="17">
        <v>0.36808487425976899</v>
      </c>
      <c r="Z528" s="17">
        <v>0.28783958433319601</v>
      </c>
      <c r="AA528" s="17">
        <v>0.39017201759451903</v>
      </c>
      <c r="AB528" s="17">
        <v>0.415552468601666</v>
      </c>
      <c r="AC528" s="17">
        <v>0.35272082321112602</v>
      </c>
      <c r="AD528" s="17">
        <v>0.34505401417120801</v>
      </c>
      <c r="AE528" s="17"/>
      <c r="AF528" s="17">
        <v>0.33704082145904102</v>
      </c>
      <c r="AG528" s="17">
        <v>0.40641396351252801</v>
      </c>
      <c r="AH528" s="17">
        <v>0.40151221882802401</v>
      </c>
      <c r="AI528" s="17"/>
      <c r="AJ528" s="17">
        <v>0.24656220003648599</v>
      </c>
      <c r="AK528" s="17">
        <v>0.43779231019445197</v>
      </c>
      <c r="AL528" s="17">
        <v>0.54885067082521399</v>
      </c>
      <c r="AM528" s="17">
        <v>0.26145862601169201</v>
      </c>
      <c r="AN528" s="17">
        <v>0.43951772891274898</v>
      </c>
      <c r="AO528" s="17"/>
      <c r="AP528" s="17">
        <v>0.17026112578501601</v>
      </c>
      <c r="AQ528" s="17">
        <v>0.44101400885110698</v>
      </c>
      <c r="AR528" s="17">
        <v>0.50040620940280001</v>
      </c>
      <c r="AS528" s="17"/>
      <c r="AT528" s="17">
        <v>0.378631374133374</v>
      </c>
      <c r="AU528" s="17">
        <v>0.41747559752881302</v>
      </c>
      <c r="AV528" s="17">
        <v>0.35256761298117201</v>
      </c>
      <c r="AW528" s="17">
        <v>0.29663380710610598</v>
      </c>
      <c r="AX528" s="17">
        <v>0.35429557930217498</v>
      </c>
      <c r="AY528" s="17"/>
      <c r="AZ528" s="17">
        <v>0.35678209640987402</v>
      </c>
      <c r="BA528" s="17">
        <v>0.37051188963028597</v>
      </c>
      <c r="BB528" s="17">
        <v>0.351937232303765</v>
      </c>
      <c r="BC528" s="17">
        <v>0.43604791790782699</v>
      </c>
      <c r="BD528" s="17">
        <v>0.39691968858614601</v>
      </c>
      <c r="BE528" s="17">
        <v>0.359963800336361</v>
      </c>
      <c r="BF528" s="17"/>
      <c r="BG528" s="17">
        <v>0.34930346022998299</v>
      </c>
      <c r="BH528" s="17">
        <v>0.373720902788099</v>
      </c>
      <c r="BI528" s="17" t="s">
        <v>95</v>
      </c>
      <c r="BJ528" s="17">
        <v>0.43379843098354398</v>
      </c>
      <c r="BK528" s="17">
        <v>0.42092883544767301</v>
      </c>
      <c r="BL528" s="17">
        <v>0.38576779529658101</v>
      </c>
      <c r="BM528" s="17">
        <v>0.514260585829309</v>
      </c>
    </row>
    <row r="529" spans="2:65"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row>
    <row r="530" spans="2:65" x14ac:dyDescent="0.35">
      <c r="B530" s="6" t="s">
        <v>271</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row>
    <row r="531" spans="2:65" x14ac:dyDescent="0.35">
      <c r="B531" s="26" t="s">
        <v>253</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row>
    <row r="532" spans="2:65" x14ac:dyDescent="0.35">
      <c r="B532" t="s">
        <v>245</v>
      </c>
      <c r="C532" s="17">
        <v>0.16405094218821201</v>
      </c>
      <c r="D532" s="17">
        <v>0.185738193419035</v>
      </c>
      <c r="E532" s="17">
        <v>0.14303506617714801</v>
      </c>
      <c r="F532" s="17"/>
      <c r="G532" s="17">
        <v>0.21930449459174101</v>
      </c>
      <c r="H532" s="17">
        <v>0.166731781647284</v>
      </c>
      <c r="I532" s="17">
        <v>0.14960719674440201</v>
      </c>
      <c r="J532" s="17">
        <v>0.15135586008718799</v>
      </c>
      <c r="K532" s="17">
        <v>0.163648188438863</v>
      </c>
      <c r="L532" s="17">
        <v>0.15038316199511001</v>
      </c>
      <c r="M532" s="17"/>
      <c r="N532" s="17">
        <v>0.189994920610285</v>
      </c>
      <c r="O532" s="17">
        <v>0.18155274624324</v>
      </c>
      <c r="P532" s="17">
        <v>0.15016394226648999</v>
      </c>
      <c r="Q532" s="17">
        <v>0.13432879259491201</v>
      </c>
      <c r="R532" s="17"/>
      <c r="S532" s="17">
        <v>0.166654311064245</v>
      </c>
      <c r="T532" s="17">
        <v>0.14610058531575501</v>
      </c>
      <c r="U532" s="17">
        <v>0.152592595960265</v>
      </c>
      <c r="V532" s="17">
        <v>0.145226612657189</v>
      </c>
      <c r="W532" s="17">
        <v>0.16456753280422701</v>
      </c>
      <c r="X532" s="17">
        <v>0.129586286073434</v>
      </c>
      <c r="Y532" s="17">
        <v>0.183195950265887</v>
      </c>
      <c r="Z532" s="17">
        <v>0.15718906901131</v>
      </c>
      <c r="AA532" s="17">
        <v>0.17793583141623001</v>
      </c>
      <c r="AB532" s="17">
        <v>0.215395937916985</v>
      </c>
      <c r="AC532" s="17">
        <v>0.162401772106054</v>
      </c>
      <c r="AD532" s="17">
        <v>0.17645562356115199</v>
      </c>
      <c r="AE532" s="17"/>
      <c r="AF532" s="17">
        <v>0.126377603421575</v>
      </c>
      <c r="AG532" s="17">
        <v>0.217156892618139</v>
      </c>
      <c r="AH532" s="17">
        <v>9.8123630303170603E-2</v>
      </c>
      <c r="AI532" s="17"/>
      <c r="AJ532" s="17">
        <v>8.7336402678432998E-2</v>
      </c>
      <c r="AK532" s="17">
        <v>0.22642991707452001</v>
      </c>
      <c r="AL532" s="17">
        <v>0.20082894170437199</v>
      </c>
      <c r="AM532" s="17">
        <v>0.19400819599316499</v>
      </c>
      <c r="AN532" s="17">
        <v>0.11785411999538099</v>
      </c>
      <c r="AO532" s="17"/>
      <c r="AP532" s="17">
        <v>7.4883478359582506E-2</v>
      </c>
      <c r="AQ532" s="17">
        <v>0.22083565252321699</v>
      </c>
      <c r="AR532" s="17">
        <v>0.20394763725935999</v>
      </c>
      <c r="AS532" s="17"/>
      <c r="AT532" s="17">
        <v>0.12620179351284</v>
      </c>
      <c r="AU532" s="17">
        <v>0.13722185307608201</v>
      </c>
      <c r="AV532" s="17">
        <v>0.20395771370626001</v>
      </c>
      <c r="AW532" s="17">
        <v>0.162900513774417</v>
      </c>
      <c r="AX532" s="17">
        <v>0.33869156248107501</v>
      </c>
      <c r="AY532" s="17"/>
      <c r="AZ532" s="17">
        <v>0.15608663440227299</v>
      </c>
      <c r="BA532" s="17">
        <v>0.16669806693398301</v>
      </c>
      <c r="BB532" s="17">
        <v>0.14669174448817701</v>
      </c>
      <c r="BC532" s="17">
        <v>0.16696614115078501</v>
      </c>
      <c r="BD532" s="17">
        <v>0.20314397299221701</v>
      </c>
      <c r="BE532" s="17">
        <v>0.12628372676798699</v>
      </c>
      <c r="BF532" s="17"/>
      <c r="BG532" s="17">
        <v>0.16009114448487699</v>
      </c>
      <c r="BH532" s="17">
        <v>0.16066460029459201</v>
      </c>
      <c r="BI532" s="17" t="s">
        <v>95</v>
      </c>
      <c r="BJ532" s="17">
        <v>0.128705995240775</v>
      </c>
      <c r="BK532" s="17">
        <v>0.176869894850088</v>
      </c>
      <c r="BL532" s="17">
        <v>0.17077693633645699</v>
      </c>
      <c r="BM532" s="17">
        <v>0.22271678151750801</v>
      </c>
    </row>
    <row r="533" spans="2:65" x14ac:dyDescent="0.35">
      <c r="B533" t="s">
        <v>246</v>
      </c>
      <c r="C533" s="17">
        <v>0.31979545899574802</v>
      </c>
      <c r="D533" s="17">
        <v>0.33643629431444699</v>
      </c>
      <c r="E533" s="17">
        <v>0.30466528792390801</v>
      </c>
      <c r="F533" s="17"/>
      <c r="G533" s="17">
        <v>0.338851847637132</v>
      </c>
      <c r="H533" s="17">
        <v>0.37293328378934498</v>
      </c>
      <c r="I533" s="17">
        <v>0.349614378160161</v>
      </c>
      <c r="J533" s="17">
        <v>0.310208667762577</v>
      </c>
      <c r="K533" s="17">
        <v>0.27931017223143501</v>
      </c>
      <c r="L533" s="17">
        <v>0.273435203362146</v>
      </c>
      <c r="M533" s="17"/>
      <c r="N533" s="17">
        <v>0.29531808345364302</v>
      </c>
      <c r="O533" s="17">
        <v>0.33646892103734199</v>
      </c>
      <c r="P533" s="17">
        <v>0.35546512879602199</v>
      </c>
      <c r="Q533" s="17">
        <v>0.297449588599489</v>
      </c>
      <c r="R533" s="17"/>
      <c r="S533" s="17">
        <v>0.25615915956274699</v>
      </c>
      <c r="T533" s="17">
        <v>0.31519836857087402</v>
      </c>
      <c r="U533" s="17">
        <v>0.37387006405854101</v>
      </c>
      <c r="V533" s="17">
        <v>0.36541233797408901</v>
      </c>
      <c r="W533" s="17">
        <v>0.318403125502282</v>
      </c>
      <c r="X533" s="17">
        <v>0.39846768835238</v>
      </c>
      <c r="Y533" s="17">
        <v>0.34756339582930001</v>
      </c>
      <c r="Z533" s="17">
        <v>0.256299007418055</v>
      </c>
      <c r="AA533" s="17">
        <v>0.25683903895961302</v>
      </c>
      <c r="AB533" s="17">
        <v>0.34975152139634402</v>
      </c>
      <c r="AC533" s="17">
        <v>0.30775512222566798</v>
      </c>
      <c r="AD533" s="17">
        <v>0.30647510512777698</v>
      </c>
      <c r="AE533" s="17"/>
      <c r="AF533" s="17">
        <v>0.29285088743837701</v>
      </c>
      <c r="AG533" s="17">
        <v>0.33763125090641199</v>
      </c>
      <c r="AH533" s="17">
        <v>0.315304836020665</v>
      </c>
      <c r="AI533" s="17"/>
      <c r="AJ533" s="17">
        <v>0.26097718557928001</v>
      </c>
      <c r="AK533" s="17">
        <v>0.353781823840777</v>
      </c>
      <c r="AL533" s="17">
        <v>0.39921894280657699</v>
      </c>
      <c r="AM533" s="17">
        <v>0.34345705725825898</v>
      </c>
      <c r="AN533" s="17">
        <v>0.34168850009247398</v>
      </c>
      <c r="AO533" s="17"/>
      <c r="AP533" s="17">
        <v>0.20369163472101101</v>
      </c>
      <c r="AQ533" s="17">
        <v>0.35866226555008701</v>
      </c>
      <c r="AR533" s="17">
        <v>0.370796154485239</v>
      </c>
      <c r="AS533" s="17"/>
      <c r="AT533" s="17">
        <v>0.30319162386545701</v>
      </c>
      <c r="AU533" s="17">
        <v>0.34239857176212302</v>
      </c>
      <c r="AV533" s="17">
        <v>0.335481994582844</v>
      </c>
      <c r="AW533" s="17">
        <v>0.32903933564417998</v>
      </c>
      <c r="AX533" s="17">
        <v>0.27541353935130097</v>
      </c>
      <c r="AY533" s="17"/>
      <c r="AZ533" s="17">
        <v>0.31878412891983299</v>
      </c>
      <c r="BA533" s="17">
        <v>0.31167777627575399</v>
      </c>
      <c r="BB533" s="17">
        <v>0.31228432685282698</v>
      </c>
      <c r="BC533" s="17">
        <v>0.34821826942834899</v>
      </c>
      <c r="BD533" s="17">
        <v>0.29465561915084998</v>
      </c>
      <c r="BE533" s="17">
        <v>0.34619694633987902</v>
      </c>
      <c r="BF533" s="17"/>
      <c r="BG533" s="17">
        <v>0.29298606702778102</v>
      </c>
      <c r="BH533" s="17">
        <v>0.35597203774553998</v>
      </c>
      <c r="BI533" s="17" t="s">
        <v>95</v>
      </c>
      <c r="BJ533" s="17">
        <v>0.30556099949910298</v>
      </c>
      <c r="BK533" s="17">
        <v>0.32367430908017097</v>
      </c>
      <c r="BL533" s="17">
        <v>0.33113748358953998</v>
      </c>
      <c r="BM533" s="17">
        <v>0.293795390243763</v>
      </c>
    </row>
    <row r="534" spans="2:65" x14ac:dyDescent="0.35">
      <c r="B534" t="s">
        <v>247</v>
      </c>
      <c r="C534" s="17">
        <v>0.29241988653145501</v>
      </c>
      <c r="D534" s="17">
        <v>0.27476895128177098</v>
      </c>
      <c r="E534" s="17">
        <v>0.31012086763896601</v>
      </c>
      <c r="F534" s="17"/>
      <c r="G534" s="17">
        <v>0.23192274328373799</v>
      </c>
      <c r="H534" s="17">
        <v>0.28373193285755</v>
      </c>
      <c r="I534" s="17">
        <v>0.282440095427059</v>
      </c>
      <c r="J534" s="17">
        <v>0.34304018205736497</v>
      </c>
      <c r="K534" s="17">
        <v>0.26528435619219398</v>
      </c>
      <c r="L534" s="17">
        <v>0.32303215674609198</v>
      </c>
      <c r="M534" s="17"/>
      <c r="N534" s="17">
        <v>0.27282433316647903</v>
      </c>
      <c r="O534" s="17">
        <v>0.26640276218381898</v>
      </c>
      <c r="P534" s="17">
        <v>0.30258867255675798</v>
      </c>
      <c r="Q534" s="17">
        <v>0.33034286012656899</v>
      </c>
      <c r="R534" s="17"/>
      <c r="S534" s="17">
        <v>0.32816052866003198</v>
      </c>
      <c r="T534" s="17">
        <v>0.281300332510238</v>
      </c>
      <c r="U534" s="17">
        <v>0.23520754490315099</v>
      </c>
      <c r="V534" s="17">
        <v>0.27534246902239201</v>
      </c>
      <c r="W534" s="17">
        <v>0.29200368405235999</v>
      </c>
      <c r="X534" s="17">
        <v>0.28592910204246402</v>
      </c>
      <c r="Y534" s="17">
        <v>0.30172957678864498</v>
      </c>
      <c r="Z534" s="17">
        <v>0.28227455180102201</v>
      </c>
      <c r="AA534" s="17">
        <v>0.30259913564163099</v>
      </c>
      <c r="AB534" s="17">
        <v>0.26482365597434598</v>
      </c>
      <c r="AC534" s="17">
        <v>0.403554603569305</v>
      </c>
      <c r="AD534" s="17">
        <v>0.21892967539247199</v>
      </c>
      <c r="AE534" s="17"/>
      <c r="AF534" s="17">
        <v>0.31097729954141801</v>
      </c>
      <c r="AG534" s="17">
        <v>0.25906512056305098</v>
      </c>
      <c r="AH534" s="17">
        <v>0.36343818545058298</v>
      </c>
      <c r="AI534" s="17"/>
      <c r="AJ534" s="17">
        <v>0.34269866267453297</v>
      </c>
      <c r="AK534" s="17">
        <v>0.24695057639930601</v>
      </c>
      <c r="AL534" s="17">
        <v>0.27489019883638</v>
      </c>
      <c r="AM534" s="17">
        <v>0.14455872052647301</v>
      </c>
      <c r="AN534" s="17">
        <v>0.31959516799172999</v>
      </c>
      <c r="AO534" s="17"/>
      <c r="AP534" s="17">
        <v>0.33241637983538802</v>
      </c>
      <c r="AQ534" s="17">
        <v>0.24260990798117399</v>
      </c>
      <c r="AR534" s="17">
        <v>0.290422188694132</v>
      </c>
      <c r="AS534" s="17"/>
      <c r="AT534" s="17">
        <v>0.336512252796898</v>
      </c>
      <c r="AU534" s="17">
        <v>0.30012571037297497</v>
      </c>
      <c r="AV534" s="17">
        <v>0.22693521815017201</v>
      </c>
      <c r="AW534" s="17">
        <v>0.32963181319655599</v>
      </c>
      <c r="AX534" s="17">
        <v>0.25378201993036198</v>
      </c>
      <c r="AY534" s="17"/>
      <c r="AZ534" s="17">
        <v>0.31034675607884799</v>
      </c>
      <c r="BA534" s="17">
        <v>0.27373213362815701</v>
      </c>
      <c r="BB534" s="17">
        <v>0.28034175616204698</v>
      </c>
      <c r="BC534" s="17">
        <v>0.284697588904612</v>
      </c>
      <c r="BD534" s="17">
        <v>0.324938676333488</v>
      </c>
      <c r="BE534" s="17">
        <v>0.300456226135285</v>
      </c>
      <c r="BF534" s="17"/>
      <c r="BG534" s="17">
        <v>0.290928694787632</v>
      </c>
      <c r="BH534" s="17">
        <v>0.28507153636364502</v>
      </c>
      <c r="BI534" s="17" t="s">
        <v>95</v>
      </c>
      <c r="BJ534" s="17">
        <v>0.31122580763466101</v>
      </c>
      <c r="BK534" s="17">
        <v>0.30624848904277502</v>
      </c>
      <c r="BL534" s="17">
        <v>0.30405112160473402</v>
      </c>
      <c r="BM534" s="17">
        <v>0.213458746833943</v>
      </c>
    </row>
    <row r="535" spans="2:65" x14ac:dyDescent="0.35">
      <c r="B535" t="s">
        <v>248</v>
      </c>
      <c r="C535" s="17">
        <v>0.133491556642123</v>
      </c>
      <c r="D535" s="17">
        <v>0.13941698962327301</v>
      </c>
      <c r="E535" s="17">
        <v>0.12567288539688801</v>
      </c>
      <c r="F535" s="17"/>
      <c r="G535" s="17">
        <v>0.13325787789082799</v>
      </c>
      <c r="H535" s="17">
        <v>9.0778440277465094E-2</v>
      </c>
      <c r="I535" s="17">
        <v>0.120571598181633</v>
      </c>
      <c r="J535" s="17">
        <v>0.11886913906707799</v>
      </c>
      <c r="K535" s="17">
        <v>0.16363392231374099</v>
      </c>
      <c r="L535" s="17">
        <v>0.171576419843256</v>
      </c>
      <c r="M535" s="17"/>
      <c r="N535" s="17">
        <v>0.157608582296178</v>
      </c>
      <c r="O535" s="17">
        <v>0.12852493578094901</v>
      </c>
      <c r="P535" s="17">
        <v>0.104281050759034</v>
      </c>
      <c r="Q535" s="17">
        <v>0.13531847449510501</v>
      </c>
      <c r="R535" s="17"/>
      <c r="S535" s="17">
        <v>0.15613144092773601</v>
      </c>
      <c r="T535" s="17">
        <v>0.15374801983165801</v>
      </c>
      <c r="U535" s="17">
        <v>0.17710488549481501</v>
      </c>
      <c r="V535" s="17">
        <v>0.139010361786576</v>
      </c>
      <c r="W535" s="17">
        <v>0.134518101237253</v>
      </c>
      <c r="X535" s="17">
        <v>0.10556166945508</v>
      </c>
      <c r="Y535" s="17">
        <v>9.4438775452080903E-2</v>
      </c>
      <c r="Z535" s="17">
        <v>0.207068543287486</v>
      </c>
      <c r="AA535" s="17">
        <v>0.12927289411301601</v>
      </c>
      <c r="AB535" s="17">
        <v>7.9719248382535898E-2</v>
      </c>
      <c r="AC535" s="17">
        <v>7.7895935791134296E-2</v>
      </c>
      <c r="AD535" s="17">
        <v>0.16891816002002599</v>
      </c>
      <c r="AE535" s="17"/>
      <c r="AF535" s="17">
        <v>0.17776595005856399</v>
      </c>
      <c r="AG535" s="17">
        <v>0.109139758075199</v>
      </c>
      <c r="AH535" s="17">
        <v>9.9601952038825395E-2</v>
      </c>
      <c r="AI535" s="17"/>
      <c r="AJ535" s="17">
        <v>0.209363137078456</v>
      </c>
      <c r="AK535" s="17">
        <v>0.101696182663141</v>
      </c>
      <c r="AL535" s="17">
        <v>8.1432532381963504E-2</v>
      </c>
      <c r="AM535" s="17">
        <v>0.13415250714084401</v>
      </c>
      <c r="AN535" s="17">
        <v>9.4184884137770597E-2</v>
      </c>
      <c r="AO535" s="17"/>
      <c r="AP535" s="17">
        <v>0.27826581228451502</v>
      </c>
      <c r="AQ535" s="17">
        <v>0.102597070112664</v>
      </c>
      <c r="AR535" s="17">
        <v>9.9687391506802905E-2</v>
      </c>
      <c r="AS535" s="17"/>
      <c r="AT535" s="17">
        <v>0.14903594217019001</v>
      </c>
      <c r="AU535" s="17">
        <v>0.12032996686589</v>
      </c>
      <c r="AV535" s="17">
        <v>0.136079897505549</v>
      </c>
      <c r="AW535" s="17">
        <v>0.115510612409538</v>
      </c>
      <c r="AX535" s="17">
        <v>3.0982090380128599E-2</v>
      </c>
      <c r="AY535" s="17"/>
      <c r="AZ535" s="17">
        <v>0.12564726780317201</v>
      </c>
      <c r="BA535" s="17">
        <v>0.146768114465258</v>
      </c>
      <c r="BB535" s="17">
        <v>0.17395330566543399</v>
      </c>
      <c r="BC535" s="17">
        <v>0.115963450168098</v>
      </c>
      <c r="BD535" s="17">
        <v>0.102014691380909</v>
      </c>
      <c r="BE535" s="17">
        <v>0.13517030355780599</v>
      </c>
      <c r="BF535" s="17"/>
      <c r="BG535" s="17">
        <v>0.15874669860718499</v>
      </c>
      <c r="BH535" s="17">
        <v>0.11697877104611</v>
      </c>
      <c r="BI535" s="17" t="s">
        <v>95</v>
      </c>
      <c r="BJ535" s="17">
        <v>0.11037085152369</v>
      </c>
      <c r="BK535" s="17">
        <v>0.120309287981121</v>
      </c>
      <c r="BL535" s="17">
        <v>0.12865170687830299</v>
      </c>
      <c r="BM535" s="17">
        <v>0.13646325608989801</v>
      </c>
    </row>
    <row r="536" spans="2:65" x14ac:dyDescent="0.35">
      <c r="B536" t="s">
        <v>249</v>
      </c>
      <c r="C536" s="17">
        <v>2.52102182999554E-2</v>
      </c>
      <c r="D536" s="17">
        <v>2.68049327554588E-2</v>
      </c>
      <c r="E536" s="17">
        <v>2.3817752320137098E-2</v>
      </c>
      <c r="F536" s="17"/>
      <c r="G536" s="17">
        <v>1.0562011923284599E-2</v>
      </c>
      <c r="H536" s="17">
        <v>2.1694559690336099E-2</v>
      </c>
      <c r="I536" s="17">
        <v>4.0704435452156698E-2</v>
      </c>
      <c r="J536" s="17">
        <v>2.0230399365122199E-2</v>
      </c>
      <c r="K536" s="17">
        <v>3.9972574227098601E-2</v>
      </c>
      <c r="L536" s="17">
        <v>1.81838999744523E-2</v>
      </c>
      <c r="M536" s="17"/>
      <c r="N536" s="17">
        <v>4.0982268093902402E-2</v>
      </c>
      <c r="O536" s="17">
        <v>2.1336506200552E-2</v>
      </c>
      <c r="P536" s="17">
        <v>1.8603810787923301E-2</v>
      </c>
      <c r="Q536" s="17">
        <v>1.8792677545601301E-2</v>
      </c>
      <c r="R536" s="17"/>
      <c r="S536" s="17">
        <v>2.5236910385312301E-2</v>
      </c>
      <c r="T536" s="17">
        <v>2.6863133191755501E-2</v>
      </c>
      <c r="U536" s="17">
        <v>1.1989060090317199E-2</v>
      </c>
      <c r="V536" s="17">
        <v>5.55700449292801E-3</v>
      </c>
      <c r="W536" s="17">
        <v>1.9917196411238298E-2</v>
      </c>
      <c r="X536" s="17">
        <v>2.7888204578428399E-2</v>
      </c>
      <c r="Y536" s="17">
        <v>3.0233912658003001E-2</v>
      </c>
      <c r="Z536" s="17">
        <v>2.1860582992562501E-2</v>
      </c>
      <c r="AA536" s="17">
        <v>4.5852312473216202E-2</v>
      </c>
      <c r="AB536" s="17">
        <v>3.5906461516859202E-2</v>
      </c>
      <c r="AC536" s="17">
        <v>0</v>
      </c>
      <c r="AD536" s="17">
        <v>5.1251609962995499E-2</v>
      </c>
      <c r="AE536" s="17"/>
      <c r="AF536" s="17">
        <v>3.5286849721447203E-2</v>
      </c>
      <c r="AG536" s="17">
        <v>2.1565658891168901E-2</v>
      </c>
      <c r="AH536" s="17">
        <v>1.8482661450780799E-2</v>
      </c>
      <c r="AI536" s="17"/>
      <c r="AJ536" s="17">
        <v>4.0511035132725498E-2</v>
      </c>
      <c r="AK536" s="17">
        <v>1.6081797105972899E-2</v>
      </c>
      <c r="AL536" s="17">
        <v>6.8803349060981202E-3</v>
      </c>
      <c r="AM536" s="17">
        <v>8.5734570445091002E-2</v>
      </c>
      <c r="AN536" s="17">
        <v>1.5584656368238199E-2</v>
      </c>
      <c r="AO536" s="17"/>
      <c r="AP536" s="17">
        <v>5.7004199379715903E-2</v>
      </c>
      <c r="AQ536" s="17">
        <v>2.09775175000032E-2</v>
      </c>
      <c r="AR536" s="17">
        <v>6.6655980862074396E-3</v>
      </c>
      <c r="AS536" s="17"/>
      <c r="AT536" s="17">
        <v>1.7023121557944301E-2</v>
      </c>
      <c r="AU536" s="17">
        <v>2.08908206656158E-2</v>
      </c>
      <c r="AV536" s="17">
        <v>3.4561761027400398E-2</v>
      </c>
      <c r="AW536" s="17">
        <v>3.4406811347575998E-2</v>
      </c>
      <c r="AX536" s="17">
        <v>3.2812891763078202E-2</v>
      </c>
      <c r="AY536" s="17"/>
      <c r="AZ536" s="17">
        <v>3.1100676314852999E-2</v>
      </c>
      <c r="BA536" s="17">
        <v>2.6277486466176302E-2</v>
      </c>
      <c r="BB536" s="17">
        <v>3.3423294188591302E-2</v>
      </c>
      <c r="BC536" s="17">
        <v>1.11945107688092E-2</v>
      </c>
      <c r="BD536" s="17">
        <v>1.99816038515674E-2</v>
      </c>
      <c r="BE536" s="17">
        <v>3.3565651351678903E-2</v>
      </c>
      <c r="BF536" s="17"/>
      <c r="BG536" s="17">
        <v>3.2534725125562998E-2</v>
      </c>
      <c r="BH536" s="17">
        <v>2.04907112428502E-2</v>
      </c>
      <c r="BI536" s="17" t="s">
        <v>95</v>
      </c>
      <c r="BJ536" s="17">
        <v>2.7939119952877501E-2</v>
      </c>
      <c r="BK536" s="17">
        <v>2.7560866784087E-2</v>
      </c>
      <c r="BL536" s="17">
        <v>1.7139082792168799E-2</v>
      </c>
      <c r="BM536" s="17">
        <v>2.6983384607819998E-2</v>
      </c>
    </row>
    <row r="537" spans="2:65" x14ac:dyDescent="0.35">
      <c r="B537" t="s">
        <v>143</v>
      </c>
      <c r="C537" s="17">
        <v>6.5031937342506202E-2</v>
      </c>
      <c r="D537" s="17">
        <v>3.6834638606015997E-2</v>
      </c>
      <c r="E537" s="17">
        <v>9.2688140542953101E-2</v>
      </c>
      <c r="F537" s="17"/>
      <c r="G537" s="17">
        <v>6.6101024673276901E-2</v>
      </c>
      <c r="H537" s="17">
        <v>6.4130001738020803E-2</v>
      </c>
      <c r="I537" s="17">
        <v>5.7062296034589198E-2</v>
      </c>
      <c r="J537" s="17">
        <v>5.6295751660669399E-2</v>
      </c>
      <c r="K537" s="17">
        <v>8.8150786596668806E-2</v>
      </c>
      <c r="L537" s="17">
        <v>6.3389158078944394E-2</v>
      </c>
      <c r="M537" s="17"/>
      <c r="N537" s="17">
        <v>4.3271812379513303E-2</v>
      </c>
      <c r="O537" s="17">
        <v>6.5714128554098403E-2</v>
      </c>
      <c r="P537" s="17">
        <v>6.8897394833773704E-2</v>
      </c>
      <c r="Q537" s="17">
        <v>8.3767606638323305E-2</v>
      </c>
      <c r="R537" s="17"/>
      <c r="S537" s="17">
        <v>6.7657649399927106E-2</v>
      </c>
      <c r="T537" s="17">
        <v>7.6789560579719598E-2</v>
      </c>
      <c r="U537" s="17">
        <v>4.9235849492910502E-2</v>
      </c>
      <c r="V537" s="17">
        <v>6.9451214066825598E-2</v>
      </c>
      <c r="W537" s="17">
        <v>7.0590359992640406E-2</v>
      </c>
      <c r="X537" s="17">
        <v>5.2567049498213198E-2</v>
      </c>
      <c r="Y537" s="17">
        <v>4.28383890060842E-2</v>
      </c>
      <c r="Z537" s="17">
        <v>7.5308245489564898E-2</v>
      </c>
      <c r="AA537" s="17">
        <v>8.7500787396294299E-2</v>
      </c>
      <c r="AB537" s="17">
        <v>5.4403174812929597E-2</v>
      </c>
      <c r="AC537" s="17">
        <v>4.8392566307838399E-2</v>
      </c>
      <c r="AD537" s="17">
        <v>7.7969825935576498E-2</v>
      </c>
      <c r="AE537" s="17"/>
      <c r="AF537" s="17">
        <v>5.6741409818618901E-2</v>
      </c>
      <c r="AG537" s="17">
        <v>5.5441318946029897E-2</v>
      </c>
      <c r="AH537" s="17">
        <v>0.10504873473597499</v>
      </c>
      <c r="AI537" s="17"/>
      <c r="AJ537" s="17">
        <v>5.9113576856572703E-2</v>
      </c>
      <c r="AK537" s="17">
        <v>5.5059702916283197E-2</v>
      </c>
      <c r="AL537" s="17">
        <v>3.6749049364608898E-2</v>
      </c>
      <c r="AM537" s="17">
        <v>9.8088948636168904E-2</v>
      </c>
      <c r="AN537" s="17">
        <v>0.111092671414406</v>
      </c>
      <c r="AO537" s="17"/>
      <c r="AP537" s="17">
        <v>5.3738495419787501E-2</v>
      </c>
      <c r="AQ537" s="17">
        <v>5.4317586332856001E-2</v>
      </c>
      <c r="AR537" s="17">
        <v>2.8481029968258499E-2</v>
      </c>
      <c r="AS537" s="17"/>
      <c r="AT537" s="17">
        <v>6.8035266096669905E-2</v>
      </c>
      <c r="AU537" s="17">
        <v>7.9033077257314094E-2</v>
      </c>
      <c r="AV537" s="17">
        <v>6.29834150277747E-2</v>
      </c>
      <c r="AW537" s="17">
        <v>2.8510913627732799E-2</v>
      </c>
      <c r="AX537" s="17">
        <v>6.8317896094054503E-2</v>
      </c>
      <c r="AY537" s="17"/>
      <c r="AZ537" s="17">
        <v>5.8034536481021297E-2</v>
      </c>
      <c r="BA537" s="17">
        <v>7.4846422230670701E-2</v>
      </c>
      <c r="BB537" s="17">
        <v>5.3305572642923398E-2</v>
      </c>
      <c r="BC537" s="17">
        <v>7.2960039579346506E-2</v>
      </c>
      <c r="BD537" s="17">
        <v>5.52654362909685E-2</v>
      </c>
      <c r="BE537" s="17">
        <v>5.83271458473636E-2</v>
      </c>
      <c r="BF537" s="17"/>
      <c r="BG537" s="17">
        <v>6.4712669966962705E-2</v>
      </c>
      <c r="BH537" s="17">
        <v>6.08223433072623E-2</v>
      </c>
      <c r="BI537" s="17" t="s">
        <v>95</v>
      </c>
      <c r="BJ537" s="17">
        <v>0.116197226148893</v>
      </c>
      <c r="BK537" s="17">
        <v>4.5337152261758003E-2</v>
      </c>
      <c r="BL537" s="17">
        <v>4.8243668798796401E-2</v>
      </c>
      <c r="BM537" s="17">
        <v>0.106582440707068</v>
      </c>
    </row>
    <row r="538" spans="2:65" x14ac:dyDescent="0.35">
      <c r="B538" t="s">
        <v>250</v>
      </c>
      <c r="C538" s="17">
        <v>0.48384640118396</v>
      </c>
      <c r="D538" s="17">
        <v>0.52217448773348196</v>
      </c>
      <c r="E538" s="17">
        <v>0.44770035410105602</v>
      </c>
      <c r="F538" s="17"/>
      <c r="G538" s="17">
        <v>0.558156342228872</v>
      </c>
      <c r="H538" s="17">
        <v>0.53966506543662796</v>
      </c>
      <c r="I538" s="17">
        <v>0.49922157490456298</v>
      </c>
      <c r="J538" s="17">
        <v>0.46156452784976498</v>
      </c>
      <c r="K538" s="17">
        <v>0.44295836067029798</v>
      </c>
      <c r="L538" s="17">
        <v>0.42381836535725498</v>
      </c>
      <c r="M538" s="17"/>
      <c r="N538" s="17">
        <v>0.48531300406392802</v>
      </c>
      <c r="O538" s="17">
        <v>0.51802166728058197</v>
      </c>
      <c r="P538" s="17">
        <v>0.50562907106251198</v>
      </c>
      <c r="Q538" s="17">
        <v>0.43177838119439998</v>
      </c>
      <c r="R538" s="17"/>
      <c r="S538" s="17">
        <v>0.42281347062699198</v>
      </c>
      <c r="T538" s="17">
        <v>0.461298953886629</v>
      </c>
      <c r="U538" s="17">
        <v>0.52646266001880604</v>
      </c>
      <c r="V538" s="17">
        <v>0.51063895063127795</v>
      </c>
      <c r="W538" s="17">
        <v>0.48297065830650798</v>
      </c>
      <c r="X538" s="17">
        <v>0.52805397442581403</v>
      </c>
      <c r="Y538" s="17">
        <v>0.53075934609518705</v>
      </c>
      <c r="Z538" s="17">
        <v>0.41348807642936503</v>
      </c>
      <c r="AA538" s="17">
        <v>0.434774870375843</v>
      </c>
      <c r="AB538" s="17">
        <v>0.56514745931332899</v>
      </c>
      <c r="AC538" s="17">
        <v>0.47015689433172198</v>
      </c>
      <c r="AD538" s="17">
        <v>0.482930728688929</v>
      </c>
      <c r="AE538" s="17"/>
      <c r="AF538" s="17">
        <v>0.41922849085995201</v>
      </c>
      <c r="AG538" s="17">
        <v>0.55478814352455097</v>
      </c>
      <c r="AH538" s="17">
        <v>0.41342846632383601</v>
      </c>
      <c r="AI538" s="17"/>
      <c r="AJ538" s="17">
        <v>0.34831358825771302</v>
      </c>
      <c r="AK538" s="17">
        <v>0.58021174091529704</v>
      </c>
      <c r="AL538" s="17">
        <v>0.60004788451094904</v>
      </c>
      <c r="AM538" s="17">
        <v>0.53746525325142303</v>
      </c>
      <c r="AN538" s="17">
        <v>0.45954262008785501</v>
      </c>
      <c r="AO538" s="17"/>
      <c r="AP538" s="17">
        <v>0.27857511308059402</v>
      </c>
      <c r="AQ538" s="17">
        <v>0.57949791807330397</v>
      </c>
      <c r="AR538" s="17">
        <v>0.574743791744599</v>
      </c>
      <c r="AS538" s="17"/>
      <c r="AT538" s="17">
        <v>0.429393417378298</v>
      </c>
      <c r="AU538" s="17">
        <v>0.479620424838205</v>
      </c>
      <c r="AV538" s="17">
        <v>0.53943970828910404</v>
      </c>
      <c r="AW538" s="17">
        <v>0.49193984941859698</v>
      </c>
      <c r="AX538" s="17">
        <v>0.61410510183237599</v>
      </c>
      <c r="AY538" s="17"/>
      <c r="AZ538" s="17">
        <v>0.47487076332210598</v>
      </c>
      <c r="BA538" s="17">
        <v>0.47837584320973697</v>
      </c>
      <c r="BB538" s="17">
        <v>0.45897607134100399</v>
      </c>
      <c r="BC538" s="17">
        <v>0.515184410579134</v>
      </c>
      <c r="BD538" s="17">
        <v>0.49779959214306702</v>
      </c>
      <c r="BE538" s="17">
        <v>0.47248067310786601</v>
      </c>
      <c r="BF538" s="17"/>
      <c r="BG538" s="17">
        <v>0.45307721151265701</v>
      </c>
      <c r="BH538" s="17">
        <v>0.51663663804013304</v>
      </c>
      <c r="BI538" s="17" t="s">
        <v>95</v>
      </c>
      <c r="BJ538" s="17">
        <v>0.43426699473987801</v>
      </c>
      <c r="BK538" s="17">
        <v>0.500544203930259</v>
      </c>
      <c r="BL538" s="17">
        <v>0.50191441992599795</v>
      </c>
      <c r="BM538" s="17">
        <v>0.51651217176127195</v>
      </c>
    </row>
    <row r="539" spans="2:65" x14ac:dyDescent="0.35">
      <c r="B539" t="s">
        <v>251</v>
      </c>
      <c r="C539" s="17">
        <v>0.15870177494207799</v>
      </c>
      <c r="D539" s="17">
        <v>0.16622192237873101</v>
      </c>
      <c r="E539" s="17">
        <v>0.149490637717025</v>
      </c>
      <c r="F539" s="17"/>
      <c r="G539" s="17">
        <v>0.14381988981411301</v>
      </c>
      <c r="H539" s="17">
        <v>0.112472999967801</v>
      </c>
      <c r="I539" s="17">
        <v>0.16127603363379001</v>
      </c>
      <c r="J539" s="17">
        <v>0.13909953843219999</v>
      </c>
      <c r="K539" s="17">
        <v>0.20360649654083901</v>
      </c>
      <c r="L539" s="17">
        <v>0.189760319817708</v>
      </c>
      <c r="M539" s="17"/>
      <c r="N539" s="17">
        <v>0.19859085039008001</v>
      </c>
      <c r="O539" s="17">
        <v>0.149861441981501</v>
      </c>
      <c r="P539" s="17">
        <v>0.12288486154695701</v>
      </c>
      <c r="Q539" s="17">
        <v>0.15411115204070699</v>
      </c>
      <c r="R539" s="17"/>
      <c r="S539" s="17">
        <v>0.18136835131304899</v>
      </c>
      <c r="T539" s="17">
        <v>0.18061115302341299</v>
      </c>
      <c r="U539" s="17">
        <v>0.18909394558513201</v>
      </c>
      <c r="V539" s="17">
        <v>0.14456736627950401</v>
      </c>
      <c r="W539" s="17">
        <v>0.15443529764849101</v>
      </c>
      <c r="X539" s="17">
        <v>0.133449874033509</v>
      </c>
      <c r="Y539" s="17">
        <v>0.124672688110084</v>
      </c>
      <c r="Z539" s="17">
        <v>0.228929126280048</v>
      </c>
      <c r="AA539" s="17">
        <v>0.17512520658623201</v>
      </c>
      <c r="AB539" s="17">
        <v>0.115625709899395</v>
      </c>
      <c r="AC539" s="17">
        <v>7.7895935791134296E-2</v>
      </c>
      <c r="AD539" s="17">
        <v>0.22016976998302201</v>
      </c>
      <c r="AE539" s="17"/>
      <c r="AF539" s="17">
        <v>0.21305279978001099</v>
      </c>
      <c r="AG539" s="17">
        <v>0.130705416966368</v>
      </c>
      <c r="AH539" s="17">
        <v>0.118084613489606</v>
      </c>
      <c r="AI539" s="17"/>
      <c r="AJ539" s="17">
        <v>0.24987417221118199</v>
      </c>
      <c r="AK539" s="17">
        <v>0.117777979769114</v>
      </c>
      <c r="AL539" s="17">
        <v>8.8312867288061606E-2</v>
      </c>
      <c r="AM539" s="17">
        <v>0.21988707758593501</v>
      </c>
      <c r="AN539" s="17">
        <v>0.109769540506009</v>
      </c>
      <c r="AO539" s="17"/>
      <c r="AP539" s="17">
        <v>0.33527001166423098</v>
      </c>
      <c r="AQ539" s="17">
        <v>0.123574587612667</v>
      </c>
      <c r="AR539" s="17">
        <v>0.10635298959301</v>
      </c>
      <c r="AS539" s="17"/>
      <c r="AT539" s="17">
        <v>0.166059063728134</v>
      </c>
      <c r="AU539" s="17">
        <v>0.14122078753150599</v>
      </c>
      <c r="AV539" s="17">
        <v>0.17064165853294899</v>
      </c>
      <c r="AW539" s="17">
        <v>0.149917423757114</v>
      </c>
      <c r="AX539" s="17">
        <v>6.3794982143206794E-2</v>
      </c>
      <c r="AY539" s="17"/>
      <c r="AZ539" s="17">
        <v>0.15674794411802501</v>
      </c>
      <c r="BA539" s="17">
        <v>0.17304560093143401</v>
      </c>
      <c r="BB539" s="17">
        <v>0.20737659985402601</v>
      </c>
      <c r="BC539" s="17">
        <v>0.12715796093690701</v>
      </c>
      <c r="BD539" s="17">
        <v>0.121996295232476</v>
      </c>
      <c r="BE539" s="17">
        <v>0.16873595490948501</v>
      </c>
      <c r="BF539" s="17"/>
      <c r="BG539" s="17">
        <v>0.19128142373274801</v>
      </c>
      <c r="BH539" s="17">
        <v>0.13746948228896</v>
      </c>
      <c r="BI539" s="17" t="s">
        <v>95</v>
      </c>
      <c r="BJ539" s="17">
        <v>0.13830997147656701</v>
      </c>
      <c r="BK539" s="17">
        <v>0.14787015476520801</v>
      </c>
      <c r="BL539" s="17">
        <v>0.14579078967047199</v>
      </c>
      <c r="BM539" s="17">
        <v>0.163446640697718</v>
      </c>
    </row>
    <row r="540" spans="2:65" x14ac:dyDescent="0.35">
      <c r="B540" t="s">
        <v>168</v>
      </c>
      <c r="C540" s="17">
        <v>0.32514462624188201</v>
      </c>
      <c r="D540" s="17">
        <v>0.35595256535475001</v>
      </c>
      <c r="E540" s="17">
        <v>0.29820971638403099</v>
      </c>
      <c r="F540" s="17"/>
      <c r="G540" s="17">
        <v>0.41433645241476003</v>
      </c>
      <c r="H540" s="17">
        <v>0.42719206546882699</v>
      </c>
      <c r="I540" s="17">
        <v>0.33794554127077298</v>
      </c>
      <c r="J540" s="17">
        <v>0.32246498941756502</v>
      </c>
      <c r="K540" s="17">
        <v>0.239351864129459</v>
      </c>
      <c r="L540" s="17">
        <v>0.23405804553954701</v>
      </c>
      <c r="M540" s="17"/>
      <c r="N540" s="17">
        <v>0.28672215367384801</v>
      </c>
      <c r="O540" s="17">
        <v>0.36816022529908099</v>
      </c>
      <c r="P540" s="17">
        <v>0.38274420951555499</v>
      </c>
      <c r="Q540" s="17">
        <v>0.27766722915369402</v>
      </c>
      <c r="R540" s="17"/>
      <c r="S540" s="17">
        <v>0.241445119313943</v>
      </c>
      <c r="T540" s="17">
        <v>0.28068780086321599</v>
      </c>
      <c r="U540" s="17">
        <v>0.337368714433674</v>
      </c>
      <c r="V540" s="17">
        <v>0.366071584351774</v>
      </c>
      <c r="W540" s="17">
        <v>0.32853536065801803</v>
      </c>
      <c r="X540" s="17">
        <v>0.39460410039230498</v>
      </c>
      <c r="Y540" s="17">
        <v>0.40608665798510302</v>
      </c>
      <c r="Z540" s="17">
        <v>0.184558950149317</v>
      </c>
      <c r="AA540" s="17">
        <v>0.25964966378961002</v>
      </c>
      <c r="AB540" s="17">
        <v>0.44952174941393402</v>
      </c>
      <c r="AC540" s="17">
        <v>0.39226095854058801</v>
      </c>
      <c r="AD540" s="17">
        <v>0.26276095870590799</v>
      </c>
      <c r="AE540" s="17"/>
      <c r="AF540" s="17">
        <v>0.20617569107994099</v>
      </c>
      <c r="AG540" s="17">
        <v>0.42408272655818202</v>
      </c>
      <c r="AH540" s="17">
        <v>0.29534385283422998</v>
      </c>
      <c r="AI540" s="17"/>
      <c r="AJ540" s="17">
        <v>9.8439416046530503E-2</v>
      </c>
      <c r="AK540" s="17">
        <v>0.46243376114618301</v>
      </c>
      <c r="AL540" s="17">
        <v>0.51173501722288794</v>
      </c>
      <c r="AM540" s="17">
        <v>0.31757817566548802</v>
      </c>
      <c r="AN540" s="17">
        <v>0.349773079581846</v>
      </c>
      <c r="AO540" s="17"/>
      <c r="AP540" s="17">
        <v>-5.6694898583637097E-2</v>
      </c>
      <c r="AQ540" s="17">
        <v>0.45592333046063699</v>
      </c>
      <c r="AR540" s="17">
        <v>0.46839080215158801</v>
      </c>
      <c r="AS540" s="17"/>
      <c r="AT540" s="17">
        <v>0.263334353650163</v>
      </c>
      <c r="AU540" s="17">
        <v>0.33839963730669897</v>
      </c>
      <c r="AV540" s="17">
        <v>0.36879804975615399</v>
      </c>
      <c r="AW540" s="17">
        <v>0.342022425661483</v>
      </c>
      <c r="AX540" s="17">
        <v>0.55031011968916899</v>
      </c>
      <c r="AY540" s="17"/>
      <c r="AZ540" s="17">
        <v>0.31812281920408098</v>
      </c>
      <c r="BA540" s="17">
        <v>0.30533024227830302</v>
      </c>
      <c r="BB540" s="17">
        <v>0.25159947148697898</v>
      </c>
      <c r="BC540" s="17">
        <v>0.38802644964222699</v>
      </c>
      <c r="BD540" s="17">
        <v>0.375803296910591</v>
      </c>
      <c r="BE540" s="17">
        <v>0.303744718198382</v>
      </c>
      <c r="BF540" s="17"/>
      <c r="BG540" s="17">
        <v>0.26179578777990897</v>
      </c>
      <c r="BH540" s="17">
        <v>0.37916715575117199</v>
      </c>
      <c r="BI540" s="17" t="s">
        <v>95</v>
      </c>
      <c r="BJ540" s="17">
        <v>0.29595702326331103</v>
      </c>
      <c r="BK540" s="17">
        <v>0.35267404916505102</v>
      </c>
      <c r="BL540" s="17">
        <v>0.35612363025552601</v>
      </c>
      <c r="BM540" s="17">
        <v>0.35306553106355298</v>
      </c>
    </row>
    <row r="541" spans="2:65" x14ac:dyDescent="0.35">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row>
    <row r="542" spans="2:65" x14ac:dyDescent="0.35">
      <c r="B542" s="6" t="s">
        <v>272</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row>
    <row r="543" spans="2:65" x14ac:dyDescent="0.35">
      <c r="B543" s="26" t="s">
        <v>253</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row>
    <row r="544" spans="2:65" x14ac:dyDescent="0.35">
      <c r="B544" t="s">
        <v>245</v>
      </c>
      <c r="C544" s="17">
        <v>0.14090007216435099</v>
      </c>
      <c r="D544" s="17">
        <v>0.16607851016612701</v>
      </c>
      <c r="E544" s="17">
        <v>0.11738702914566</v>
      </c>
      <c r="F544" s="17"/>
      <c r="G544" s="17">
        <v>0.13178354187590699</v>
      </c>
      <c r="H544" s="17">
        <v>0.148199457558995</v>
      </c>
      <c r="I544" s="17">
        <v>0.13361033546662601</v>
      </c>
      <c r="J544" s="17">
        <v>0.13242176951429299</v>
      </c>
      <c r="K544" s="17">
        <v>0.153427053654</v>
      </c>
      <c r="L544" s="17">
        <v>0.14502276488849999</v>
      </c>
      <c r="M544" s="17"/>
      <c r="N544" s="17">
        <v>0.15632470053542899</v>
      </c>
      <c r="O544" s="17">
        <v>0.14329265762913501</v>
      </c>
      <c r="P544" s="17">
        <v>0.130021231215418</v>
      </c>
      <c r="Q544" s="17">
        <v>0.131818176820335</v>
      </c>
      <c r="R544" s="17"/>
      <c r="S544" s="17">
        <v>0.127232802835751</v>
      </c>
      <c r="T544" s="17">
        <v>0.12862608460139799</v>
      </c>
      <c r="U544" s="17">
        <v>0.18512024889459</v>
      </c>
      <c r="V544" s="17">
        <v>0.129616433150574</v>
      </c>
      <c r="W544" s="17">
        <v>0.12716502186387099</v>
      </c>
      <c r="X544" s="17">
        <v>0.13103907526771399</v>
      </c>
      <c r="Y544" s="17">
        <v>0.15068156550966399</v>
      </c>
      <c r="Z544" s="17">
        <v>0.13410919244462399</v>
      </c>
      <c r="AA544" s="17">
        <v>0.153385170161326</v>
      </c>
      <c r="AB544" s="17">
        <v>0.13701333889592399</v>
      </c>
      <c r="AC544" s="17">
        <v>0.16534078932121099</v>
      </c>
      <c r="AD544" s="17">
        <v>0.15359586250457199</v>
      </c>
      <c r="AE544" s="17"/>
      <c r="AF544" s="17">
        <v>0.14496460161968799</v>
      </c>
      <c r="AG544" s="17">
        <v>0.15681534335106401</v>
      </c>
      <c r="AH544" s="17">
        <v>8.5058385155555499E-2</v>
      </c>
      <c r="AI544" s="17"/>
      <c r="AJ544" s="17">
        <v>0.123146773757578</v>
      </c>
      <c r="AK544" s="17">
        <v>0.16703062651567499</v>
      </c>
      <c r="AL544" s="17">
        <v>0.14912255225658499</v>
      </c>
      <c r="AM544" s="17">
        <v>0.13666620870532201</v>
      </c>
      <c r="AN544" s="17">
        <v>0.107717428163778</v>
      </c>
      <c r="AO544" s="17"/>
      <c r="AP544" s="17">
        <v>0.11584426570882</v>
      </c>
      <c r="AQ544" s="17">
        <v>0.16741814013668699</v>
      </c>
      <c r="AR544" s="17">
        <v>0.114656484181564</v>
      </c>
      <c r="AS544" s="17"/>
      <c r="AT544" s="17">
        <v>0.120214257707597</v>
      </c>
      <c r="AU544" s="17">
        <v>0.14788891714045299</v>
      </c>
      <c r="AV544" s="17">
        <v>0.14339759402971</v>
      </c>
      <c r="AW544" s="17">
        <v>0.109294560177833</v>
      </c>
      <c r="AX544" s="17">
        <v>0.14802130617727399</v>
      </c>
      <c r="AY544" s="17"/>
      <c r="AZ544" s="17">
        <v>0.13533155726679999</v>
      </c>
      <c r="BA544" s="17">
        <v>0.14108764905495</v>
      </c>
      <c r="BB544" s="17">
        <v>0.167097956863793</v>
      </c>
      <c r="BC544" s="17">
        <v>0.12502152444829701</v>
      </c>
      <c r="BD544" s="17">
        <v>0.17192061128461</v>
      </c>
      <c r="BE544" s="17">
        <v>9.8033023535588501E-2</v>
      </c>
      <c r="BF544" s="17"/>
      <c r="BG544" s="17">
        <v>0.15386678448622401</v>
      </c>
      <c r="BH544" s="17">
        <v>0.13469450887203699</v>
      </c>
      <c r="BI544" s="17" t="s">
        <v>95</v>
      </c>
      <c r="BJ544" s="17">
        <v>0.10316235938158901</v>
      </c>
      <c r="BK544" s="17">
        <v>9.6823685400920706E-2</v>
      </c>
      <c r="BL544" s="17">
        <v>0.16160075226522999</v>
      </c>
      <c r="BM544" s="17">
        <v>0.13663458279259399</v>
      </c>
    </row>
    <row r="545" spans="2:65" x14ac:dyDescent="0.35">
      <c r="B545" t="s">
        <v>246</v>
      </c>
      <c r="C545" s="17">
        <v>0.50371024640112205</v>
      </c>
      <c r="D545" s="17">
        <v>0.49352082142050502</v>
      </c>
      <c r="E545" s="17">
        <v>0.51460383988665004</v>
      </c>
      <c r="F545" s="17"/>
      <c r="G545" s="17">
        <v>0.53661810016939004</v>
      </c>
      <c r="H545" s="17">
        <v>0.48673960460833299</v>
      </c>
      <c r="I545" s="17">
        <v>0.46164449996739099</v>
      </c>
      <c r="J545" s="17">
        <v>0.492460891584037</v>
      </c>
      <c r="K545" s="17">
        <v>0.496725821532784</v>
      </c>
      <c r="L545" s="17">
        <v>0.54672462716229997</v>
      </c>
      <c r="M545" s="17"/>
      <c r="N545" s="17">
        <v>0.52294900923172605</v>
      </c>
      <c r="O545" s="17">
        <v>0.52040760686686904</v>
      </c>
      <c r="P545" s="17">
        <v>0.47649384363663499</v>
      </c>
      <c r="Q545" s="17">
        <v>0.49410946884601598</v>
      </c>
      <c r="R545" s="17"/>
      <c r="S545" s="17">
        <v>0.52282463869862705</v>
      </c>
      <c r="T545" s="17">
        <v>0.47847584406029497</v>
      </c>
      <c r="U545" s="17">
        <v>0.40089085115601503</v>
      </c>
      <c r="V545" s="17">
        <v>0.57130429093371604</v>
      </c>
      <c r="W545" s="17">
        <v>0.50556239353190902</v>
      </c>
      <c r="X545" s="17">
        <v>0.53046777322507099</v>
      </c>
      <c r="Y545" s="17">
        <v>0.482442704840154</v>
      </c>
      <c r="Z545" s="17">
        <v>0.58950231590245095</v>
      </c>
      <c r="AA545" s="17">
        <v>0.44804710106034201</v>
      </c>
      <c r="AB545" s="17">
        <v>0.52785556107152798</v>
      </c>
      <c r="AC545" s="17">
        <v>0.533012684014603</v>
      </c>
      <c r="AD545" s="17">
        <v>0.50826917832622798</v>
      </c>
      <c r="AE545" s="17"/>
      <c r="AF545" s="17">
        <v>0.47956697767386203</v>
      </c>
      <c r="AG545" s="17">
        <v>0.53642022311002802</v>
      </c>
      <c r="AH545" s="17">
        <v>0.47354910713980097</v>
      </c>
      <c r="AI545" s="17"/>
      <c r="AJ545" s="17">
        <v>0.51476114310084697</v>
      </c>
      <c r="AK545" s="17">
        <v>0.49906740979813202</v>
      </c>
      <c r="AL545" s="17">
        <v>0.59664503242720701</v>
      </c>
      <c r="AM545" s="17">
        <v>0.331064598469337</v>
      </c>
      <c r="AN545" s="17">
        <v>0.49944605918426899</v>
      </c>
      <c r="AO545" s="17"/>
      <c r="AP545" s="17">
        <v>0.46756489434805798</v>
      </c>
      <c r="AQ545" s="17">
        <v>0.49741586401818699</v>
      </c>
      <c r="AR545" s="17">
        <v>0.58128577102185397</v>
      </c>
      <c r="AS545" s="17"/>
      <c r="AT545" s="17">
        <v>0.466076225504235</v>
      </c>
      <c r="AU545" s="17">
        <v>0.56783043456621596</v>
      </c>
      <c r="AV545" s="17">
        <v>0.51525290741628005</v>
      </c>
      <c r="AW545" s="17">
        <v>0.49758332068394501</v>
      </c>
      <c r="AX545" s="17">
        <v>0.45190119257755201</v>
      </c>
      <c r="AY545" s="17"/>
      <c r="AZ545" s="17">
        <v>0.49044664916005398</v>
      </c>
      <c r="BA545" s="17">
        <v>0.49619349983815503</v>
      </c>
      <c r="BB545" s="17">
        <v>0.485223467416798</v>
      </c>
      <c r="BC545" s="17">
        <v>0.57088400043354304</v>
      </c>
      <c r="BD545" s="17">
        <v>0.45608688606908299</v>
      </c>
      <c r="BE545" s="17">
        <v>0.52432964400134996</v>
      </c>
      <c r="BF545" s="17"/>
      <c r="BG545" s="17">
        <v>0.51285017980372005</v>
      </c>
      <c r="BH545" s="17">
        <v>0.47556277466194302</v>
      </c>
      <c r="BI545" s="17" t="s">
        <v>95</v>
      </c>
      <c r="BJ545" s="17">
        <v>0.47290719138575299</v>
      </c>
      <c r="BK545" s="17">
        <v>0.51288873469964702</v>
      </c>
      <c r="BL545" s="17">
        <v>0.49700009549209401</v>
      </c>
      <c r="BM545" s="17">
        <v>0.63038287389668002</v>
      </c>
    </row>
    <row r="546" spans="2:65" x14ac:dyDescent="0.35">
      <c r="B546" t="s">
        <v>247</v>
      </c>
      <c r="C546" s="17">
        <v>0.228273409779225</v>
      </c>
      <c r="D546" s="17">
        <v>0.20644162290755699</v>
      </c>
      <c r="E546" s="17">
        <v>0.248709227444359</v>
      </c>
      <c r="F546" s="17"/>
      <c r="G546" s="17">
        <v>0.188373147679055</v>
      </c>
      <c r="H546" s="17">
        <v>0.240244739706128</v>
      </c>
      <c r="I546" s="17">
        <v>0.252120198594318</v>
      </c>
      <c r="J546" s="17">
        <v>0.24891307433888599</v>
      </c>
      <c r="K546" s="17">
        <v>0.218327505388308</v>
      </c>
      <c r="L546" s="17">
        <v>0.212924917636409</v>
      </c>
      <c r="M546" s="17"/>
      <c r="N546" s="17">
        <v>0.194221741505372</v>
      </c>
      <c r="O546" s="17">
        <v>0.209582860145584</v>
      </c>
      <c r="P546" s="17">
        <v>0.25553626934255602</v>
      </c>
      <c r="Q546" s="17">
        <v>0.25516533117992501</v>
      </c>
      <c r="R546" s="17"/>
      <c r="S546" s="17">
        <v>0.211861048174184</v>
      </c>
      <c r="T546" s="17">
        <v>0.24489082909538101</v>
      </c>
      <c r="U546" s="17">
        <v>0.30633786179063299</v>
      </c>
      <c r="V546" s="17">
        <v>0.18366937448149301</v>
      </c>
      <c r="W546" s="17">
        <v>0.22745874869246799</v>
      </c>
      <c r="X546" s="17">
        <v>0.206783500451071</v>
      </c>
      <c r="Y546" s="17">
        <v>0.226018664960835</v>
      </c>
      <c r="Z546" s="17">
        <v>0.15573136569280399</v>
      </c>
      <c r="AA546" s="17">
        <v>0.243225195550241</v>
      </c>
      <c r="AB546" s="17">
        <v>0.26360642240815402</v>
      </c>
      <c r="AC546" s="17">
        <v>0.23669886900553599</v>
      </c>
      <c r="AD546" s="17">
        <v>0.15454989933931099</v>
      </c>
      <c r="AE546" s="17"/>
      <c r="AF546" s="17">
        <v>0.25648008065875499</v>
      </c>
      <c r="AG546" s="17">
        <v>0.19128657666835999</v>
      </c>
      <c r="AH546" s="17">
        <v>0.26955682188227298</v>
      </c>
      <c r="AI546" s="17"/>
      <c r="AJ546" s="17">
        <v>0.23609666417112199</v>
      </c>
      <c r="AK546" s="17">
        <v>0.21651352863689599</v>
      </c>
      <c r="AL546" s="17">
        <v>0.19188995454885899</v>
      </c>
      <c r="AM546" s="17">
        <v>0.38855201689894803</v>
      </c>
      <c r="AN546" s="17">
        <v>0.227187361603222</v>
      </c>
      <c r="AO546" s="17"/>
      <c r="AP546" s="17">
        <v>0.26432045116552499</v>
      </c>
      <c r="AQ546" s="17">
        <v>0.223360427725699</v>
      </c>
      <c r="AR546" s="17">
        <v>0.23745582487252601</v>
      </c>
      <c r="AS546" s="17"/>
      <c r="AT546" s="17">
        <v>0.29271555809588801</v>
      </c>
      <c r="AU546" s="17">
        <v>0.170865584606259</v>
      </c>
      <c r="AV546" s="17">
        <v>0.20990970579666099</v>
      </c>
      <c r="AW546" s="17">
        <v>0.26292545558253799</v>
      </c>
      <c r="AX546" s="17">
        <v>0.104749941083447</v>
      </c>
      <c r="AY546" s="17"/>
      <c r="AZ546" s="17">
        <v>0.23825557457337301</v>
      </c>
      <c r="BA546" s="17">
        <v>0.221282537068863</v>
      </c>
      <c r="BB546" s="17">
        <v>0.205111434273476</v>
      </c>
      <c r="BC546" s="17">
        <v>0.199859023181749</v>
      </c>
      <c r="BD546" s="17">
        <v>0.25459761788400198</v>
      </c>
      <c r="BE546" s="17">
        <v>0.30471203453026502</v>
      </c>
      <c r="BF546" s="17"/>
      <c r="BG546" s="17">
        <v>0.22703576133036399</v>
      </c>
      <c r="BH546" s="17">
        <v>0.23759169419514201</v>
      </c>
      <c r="BI546" s="17" t="s">
        <v>95</v>
      </c>
      <c r="BJ546" s="17">
        <v>0.27010945198608799</v>
      </c>
      <c r="BK546" s="17">
        <v>0.24995121461397299</v>
      </c>
      <c r="BL546" s="17">
        <v>0.216114204506451</v>
      </c>
      <c r="BM546" s="17">
        <v>0.104117476051183</v>
      </c>
    </row>
    <row r="547" spans="2:65" x14ac:dyDescent="0.35">
      <c r="B547" t="s">
        <v>248</v>
      </c>
      <c r="C547" s="17">
        <v>5.9036113604459997E-2</v>
      </c>
      <c r="D547" s="17">
        <v>7.6756570685456604E-2</v>
      </c>
      <c r="E547" s="17">
        <v>4.1232577725157399E-2</v>
      </c>
      <c r="F547" s="17"/>
      <c r="G547" s="17">
        <v>9.48850748840189E-2</v>
      </c>
      <c r="H547" s="17">
        <v>5.9717091812384201E-2</v>
      </c>
      <c r="I547" s="17">
        <v>7.1993202820642102E-2</v>
      </c>
      <c r="J547" s="17">
        <v>4.83661830833634E-2</v>
      </c>
      <c r="K547" s="17">
        <v>6.5360820799650901E-2</v>
      </c>
      <c r="L547" s="17">
        <v>2.9724331078913601E-2</v>
      </c>
      <c r="M547" s="17"/>
      <c r="N547" s="17">
        <v>7.6247813256562103E-2</v>
      </c>
      <c r="O547" s="17">
        <v>4.6831307959437997E-2</v>
      </c>
      <c r="P547" s="17">
        <v>7.5502153996646795E-2</v>
      </c>
      <c r="Q547" s="17">
        <v>3.9029540788162703E-2</v>
      </c>
      <c r="R547" s="17"/>
      <c r="S547" s="17">
        <v>6.8535134420800101E-2</v>
      </c>
      <c r="T547" s="17">
        <v>6.7901215925324901E-2</v>
      </c>
      <c r="U547" s="17">
        <v>3.9753097318420298E-2</v>
      </c>
      <c r="V547" s="17">
        <v>5.1183175387366102E-2</v>
      </c>
      <c r="W547" s="17">
        <v>7.62407924918896E-2</v>
      </c>
      <c r="X547" s="17">
        <v>6.1091545965304597E-2</v>
      </c>
      <c r="Y547" s="17">
        <v>7.4848128611623294E-2</v>
      </c>
      <c r="Z547" s="17">
        <v>4.1422838749238397E-2</v>
      </c>
      <c r="AA547" s="17">
        <v>7.0875749170443106E-2</v>
      </c>
      <c r="AB547" s="17">
        <v>3.8411724393609702E-2</v>
      </c>
      <c r="AC547" s="17">
        <v>1.8019427521317799E-2</v>
      </c>
      <c r="AD547" s="17">
        <v>7.9551855242070896E-2</v>
      </c>
      <c r="AE547" s="17"/>
      <c r="AF547" s="17">
        <v>5.4721812581976899E-2</v>
      </c>
      <c r="AG547" s="17">
        <v>5.7058955563859003E-2</v>
      </c>
      <c r="AH547" s="17">
        <v>6.8680977965565895E-2</v>
      </c>
      <c r="AI547" s="17"/>
      <c r="AJ547" s="17">
        <v>6.11976967687188E-2</v>
      </c>
      <c r="AK547" s="17">
        <v>6.2510186439753396E-2</v>
      </c>
      <c r="AL547" s="17">
        <v>3.3841603909281003E-2</v>
      </c>
      <c r="AM547" s="17">
        <v>9.9460291196244902E-2</v>
      </c>
      <c r="AN547" s="17">
        <v>5.4419940348354998E-2</v>
      </c>
      <c r="AO547" s="17"/>
      <c r="AP547" s="17">
        <v>8.6588053515173694E-2</v>
      </c>
      <c r="AQ547" s="17">
        <v>5.7197684418563099E-2</v>
      </c>
      <c r="AR547" s="17">
        <v>3.11772107722889E-2</v>
      </c>
      <c r="AS547" s="17"/>
      <c r="AT547" s="17">
        <v>4.8256848681126702E-2</v>
      </c>
      <c r="AU547" s="17">
        <v>3.6618615397056999E-2</v>
      </c>
      <c r="AV547" s="17">
        <v>6.9291769161983305E-2</v>
      </c>
      <c r="AW547" s="17">
        <v>7.9418444070160202E-2</v>
      </c>
      <c r="AX547" s="17">
        <v>0.22391660857152801</v>
      </c>
      <c r="AY547" s="17"/>
      <c r="AZ547" s="17">
        <v>6.72277170064529E-2</v>
      </c>
      <c r="BA547" s="17">
        <v>6.2547095219461002E-2</v>
      </c>
      <c r="BB547" s="17">
        <v>8.4879475568822194E-2</v>
      </c>
      <c r="BC547" s="17">
        <v>3.95346848114266E-2</v>
      </c>
      <c r="BD547" s="17">
        <v>4.9431545029195501E-2</v>
      </c>
      <c r="BE547" s="17">
        <v>3.6315549141571299E-2</v>
      </c>
      <c r="BF547" s="17"/>
      <c r="BG547" s="17">
        <v>4.7211725409837001E-2</v>
      </c>
      <c r="BH547" s="17">
        <v>7.6887143226315499E-2</v>
      </c>
      <c r="BI547" s="17" t="s">
        <v>95</v>
      </c>
      <c r="BJ547" s="17">
        <v>3.3220516146185097E-2</v>
      </c>
      <c r="BK547" s="17">
        <v>4.7777728193188602E-2</v>
      </c>
      <c r="BL547" s="17">
        <v>7.29237486811357E-2</v>
      </c>
      <c r="BM547" s="17">
        <v>7.9163553329491806E-2</v>
      </c>
    </row>
    <row r="548" spans="2:65" x14ac:dyDescent="0.35">
      <c r="B548" t="s">
        <v>249</v>
      </c>
      <c r="C548" s="17">
        <v>9.5588066002177396E-3</v>
      </c>
      <c r="D548" s="17">
        <v>1.1747890474416701E-2</v>
      </c>
      <c r="E548" s="17">
        <v>6.5612952190678897E-3</v>
      </c>
      <c r="F548" s="17"/>
      <c r="G548" s="17">
        <v>1.9248149040731501E-2</v>
      </c>
      <c r="H548" s="17">
        <v>1.15871131787849E-2</v>
      </c>
      <c r="I548" s="17">
        <v>1.11746830430914E-2</v>
      </c>
      <c r="J548" s="17">
        <v>6.6751147318766402E-3</v>
      </c>
      <c r="K548" s="17">
        <v>0</v>
      </c>
      <c r="L548" s="17">
        <v>9.2291095922901693E-3</v>
      </c>
      <c r="M548" s="17"/>
      <c r="N548" s="17">
        <v>1.37260209377507E-2</v>
      </c>
      <c r="O548" s="17">
        <v>8.3956775153134194E-3</v>
      </c>
      <c r="P548" s="17">
        <v>5.1565812394749498E-3</v>
      </c>
      <c r="Q548" s="17">
        <v>1.01809295654357E-2</v>
      </c>
      <c r="R548" s="17"/>
      <c r="S548" s="17">
        <v>1.4093356432585901E-2</v>
      </c>
      <c r="T548" s="17">
        <v>5.8907861333962102E-3</v>
      </c>
      <c r="U548" s="17">
        <v>5.9251250569480902E-3</v>
      </c>
      <c r="V548" s="17">
        <v>1.49567698800012E-2</v>
      </c>
      <c r="W548" s="17">
        <v>0</v>
      </c>
      <c r="X548" s="17">
        <v>1.2458434970839399E-2</v>
      </c>
      <c r="Y548" s="17">
        <v>0</v>
      </c>
      <c r="Z548" s="17">
        <v>1.07377851778754E-2</v>
      </c>
      <c r="AA548" s="17">
        <v>2.7848339792068601E-2</v>
      </c>
      <c r="AB548" s="17">
        <v>0</v>
      </c>
      <c r="AC548" s="17">
        <v>8.8028612147066504E-3</v>
      </c>
      <c r="AD548" s="17">
        <v>0</v>
      </c>
      <c r="AE548" s="17"/>
      <c r="AF548" s="17">
        <v>1.2848762008159299E-2</v>
      </c>
      <c r="AG548" s="17">
        <v>7.0284447156213096E-3</v>
      </c>
      <c r="AH548" s="17">
        <v>5.4633643481525997E-3</v>
      </c>
      <c r="AI548" s="17"/>
      <c r="AJ548" s="17">
        <v>1.25713591217532E-2</v>
      </c>
      <c r="AK548" s="17">
        <v>9.0179737776495197E-3</v>
      </c>
      <c r="AL548" s="17">
        <v>1.52223437511171E-2</v>
      </c>
      <c r="AM548" s="17">
        <v>4.4256884730147703E-2</v>
      </c>
      <c r="AN548" s="17">
        <v>0</v>
      </c>
      <c r="AO548" s="17"/>
      <c r="AP548" s="17">
        <v>2.3611254696518601E-2</v>
      </c>
      <c r="AQ548" s="17">
        <v>6.0045392234721103E-3</v>
      </c>
      <c r="AR548" s="17">
        <v>6.6655980862074396E-3</v>
      </c>
      <c r="AS548" s="17"/>
      <c r="AT548" s="17">
        <v>4.5830705625356204E-3</v>
      </c>
      <c r="AU548" s="17">
        <v>8.73957253844862E-3</v>
      </c>
      <c r="AV548" s="17">
        <v>1.4968675419753E-2</v>
      </c>
      <c r="AW548" s="17">
        <v>1.13457555136395E-2</v>
      </c>
      <c r="AX548" s="17">
        <v>0</v>
      </c>
      <c r="AY548" s="17"/>
      <c r="AZ548" s="17">
        <v>1.1445031773544501E-2</v>
      </c>
      <c r="BA548" s="17">
        <v>1.18312607836418E-2</v>
      </c>
      <c r="BB548" s="17">
        <v>9.0264535839016408E-3</v>
      </c>
      <c r="BC548" s="17">
        <v>2.5802479884673201E-3</v>
      </c>
      <c r="BD548" s="17">
        <v>1.53682800319651E-2</v>
      </c>
      <c r="BE548" s="17">
        <v>0</v>
      </c>
      <c r="BF548" s="17"/>
      <c r="BG548" s="17">
        <v>4.2923329427423497E-3</v>
      </c>
      <c r="BH548" s="17">
        <v>1.2753497668368001E-2</v>
      </c>
      <c r="BI548" s="17" t="s">
        <v>95</v>
      </c>
      <c r="BJ548" s="17">
        <v>2.7291956265061E-2</v>
      </c>
      <c r="BK548" s="17">
        <v>5.5881800428132303E-3</v>
      </c>
      <c r="BL548" s="17">
        <v>1.27586795105895E-2</v>
      </c>
      <c r="BM548" s="17">
        <v>0</v>
      </c>
    </row>
    <row r="549" spans="2:65" x14ac:dyDescent="0.35">
      <c r="B549" t="s">
        <v>143</v>
      </c>
      <c r="C549" s="17">
        <v>5.85213514506253E-2</v>
      </c>
      <c r="D549" s="17">
        <v>4.5454584345937799E-2</v>
      </c>
      <c r="E549" s="17">
        <v>7.1506030579105401E-2</v>
      </c>
      <c r="F549" s="17"/>
      <c r="G549" s="17">
        <v>2.9091986350898099E-2</v>
      </c>
      <c r="H549" s="17">
        <v>5.3511993135375302E-2</v>
      </c>
      <c r="I549" s="17">
        <v>6.9457080107931196E-2</v>
      </c>
      <c r="J549" s="17">
        <v>7.1162966747543993E-2</v>
      </c>
      <c r="K549" s="17">
        <v>6.6158798625256698E-2</v>
      </c>
      <c r="L549" s="17">
        <v>5.63742496415875E-2</v>
      </c>
      <c r="M549" s="17"/>
      <c r="N549" s="17">
        <v>3.6530714533159502E-2</v>
      </c>
      <c r="O549" s="17">
        <v>7.1489889883661104E-2</v>
      </c>
      <c r="P549" s="17">
        <v>5.7289920569268897E-2</v>
      </c>
      <c r="Q549" s="17">
        <v>6.9696552800124795E-2</v>
      </c>
      <c r="R549" s="17"/>
      <c r="S549" s="17">
        <v>5.5453019438051497E-2</v>
      </c>
      <c r="T549" s="17">
        <v>7.4215240184205195E-2</v>
      </c>
      <c r="U549" s="17">
        <v>6.1972815783393101E-2</v>
      </c>
      <c r="V549" s="17">
        <v>4.9269956166849198E-2</v>
      </c>
      <c r="W549" s="17">
        <v>6.35730434198616E-2</v>
      </c>
      <c r="X549" s="17">
        <v>5.8159670120000201E-2</v>
      </c>
      <c r="Y549" s="17">
        <v>6.6008936077724206E-2</v>
      </c>
      <c r="Z549" s="17">
        <v>6.8496502033006501E-2</v>
      </c>
      <c r="AA549" s="17">
        <v>5.6618444265579403E-2</v>
      </c>
      <c r="AB549" s="17">
        <v>3.3112953230783997E-2</v>
      </c>
      <c r="AC549" s="17">
        <v>3.81253689226261E-2</v>
      </c>
      <c r="AD549" s="17">
        <v>0.10403320458781801</v>
      </c>
      <c r="AE549" s="17"/>
      <c r="AF549" s="17">
        <v>5.1417765457558703E-2</v>
      </c>
      <c r="AG549" s="17">
        <v>5.1390456591067397E-2</v>
      </c>
      <c r="AH549" s="17">
        <v>9.7691343508651898E-2</v>
      </c>
      <c r="AI549" s="17"/>
      <c r="AJ549" s="17">
        <v>5.2226363079980798E-2</v>
      </c>
      <c r="AK549" s="17">
        <v>4.5860274831893998E-2</v>
      </c>
      <c r="AL549" s="17">
        <v>1.3278513106951001E-2</v>
      </c>
      <c r="AM549" s="17">
        <v>0</v>
      </c>
      <c r="AN549" s="17">
        <v>0.111229210700376</v>
      </c>
      <c r="AO549" s="17"/>
      <c r="AP549" s="17">
        <v>4.2071080565904598E-2</v>
      </c>
      <c r="AQ549" s="17">
        <v>4.86033444773925E-2</v>
      </c>
      <c r="AR549" s="17">
        <v>2.87591110655596E-2</v>
      </c>
      <c r="AS549" s="17"/>
      <c r="AT549" s="17">
        <v>6.8154039448617101E-2</v>
      </c>
      <c r="AU549" s="17">
        <v>6.8056875751566506E-2</v>
      </c>
      <c r="AV549" s="17">
        <v>4.7179348175612097E-2</v>
      </c>
      <c r="AW549" s="17">
        <v>3.9432463971884497E-2</v>
      </c>
      <c r="AX549" s="17">
        <v>7.1410951590198293E-2</v>
      </c>
      <c r="AY549" s="17"/>
      <c r="AZ549" s="17">
        <v>5.7293470219775197E-2</v>
      </c>
      <c r="BA549" s="17">
        <v>6.7057958034930407E-2</v>
      </c>
      <c r="BB549" s="17">
        <v>4.8661212293209299E-2</v>
      </c>
      <c r="BC549" s="17">
        <v>6.2120519136517303E-2</v>
      </c>
      <c r="BD549" s="17">
        <v>5.25950597011446E-2</v>
      </c>
      <c r="BE549" s="17">
        <v>3.6609748791225902E-2</v>
      </c>
      <c r="BF549" s="17"/>
      <c r="BG549" s="17">
        <v>5.4743216027112997E-2</v>
      </c>
      <c r="BH549" s="17">
        <v>6.2510381376195398E-2</v>
      </c>
      <c r="BI549" s="17" t="s">
        <v>95</v>
      </c>
      <c r="BJ549" s="17">
        <v>9.3308524835323994E-2</v>
      </c>
      <c r="BK549" s="17">
        <v>8.69704570494578E-2</v>
      </c>
      <c r="BL549" s="17">
        <v>3.96025195444994E-2</v>
      </c>
      <c r="BM549" s="17">
        <v>4.9701513930050498E-2</v>
      </c>
    </row>
    <row r="550" spans="2:65" x14ac:dyDescent="0.35">
      <c r="B550" t="s">
        <v>250</v>
      </c>
      <c r="C550" s="17">
        <v>0.64461031856547202</v>
      </c>
      <c r="D550" s="17">
        <v>0.65959933158663198</v>
      </c>
      <c r="E550" s="17">
        <v>0.63199086903231005</v>
      </c>
      <c r="F550" s="17"/>
      <c r="G550" s="17">
        <v>0.66840164204529695</v>
      </c>
      <c r="H550" s="17">
        <v>0.63493906216732798</v>
      </c>
      <c r="I550" s="17">
        <v>0.59525483543401803</v>
      </c>
      <c r="J550" s="17">
        <v>0.62488266109833002</v>
      </c>
      <c r="K550" s="17">
        <v>0.650152875186784</v>
      </c>
      <c r="L550" s="17">
        <v>0.69174739205080005</v>
      </c>
      <c r="M550" s="17"/>
      <c r="N550" s="17">
        <v>0.67927370976715495</v>
      </c>
      <c r="O550" s="17">
        <v>0.66370026449600406</v>
      </c>
      <c r="P550" s="17">
        <v>0.60651507485205303</v>
      </c>
      <c r="Q550" s="17">
        <v>0.62592764566635095</v>
      </c>
      <c r="R550" s="17"/>
      <c r="S550" s="17">
        <v>0.65005744153437806</v>
      </c>
      <c r="T550" s="17">
        <v>0.60710192866169299</v>
      </c>
      <c r="U550" s="17">
        <v>0.58601110005060497</v>
      </c>
      <c r="V550" s="17">
        <v>0.70092072408429096</v>
      </c>
      <c r="W550" s="17">
        <v>0.63272741539578103</v>
      </c>
      <c r="X550" s="17">
        <v>0.66150684849278496</v>
      </c>
      <c r="Y550" s="17">
        <v>0.633124270349818</v>
      </c>
      <c r="Z550" s="17">
        <v>0.72361150834707499</v>
      </c>
      <c r="AA550" s="17">
        <v>0.60143227122166698</v>
      </c>
      <c r="AB550" s="17">
        <v>0.66486889996745202</v>
      </c>
      <c r="AC550" s="17">
        <v>0.69835347333581399</v>
      </c>
      <c r="AD550" s="17">
        <v>0.6618650408308</v>
      </c>
      <c r="AE550" s="17"/>
      <c r="AF550" s="17">
        <v>0.62453157929354997</v>
      </c>
      <c r="AG550" s="17">
        <v>0.69323556646109197</v>
      </c>
      <c r="AH550" s="17">
        <v>0.558607492295357</v>
      </c>
      <c r="AI550" s="17"/>
      <c r="AJ550" s="17">
        <v>0.63790791685842496</v>
      </c>
      <c r="AK550" s="17">
        <v>0.66609803631380704</v>
      </c>
      <c r="AL550" s="17">
        <v>0.74576758468379201</v>
      </c>
      <c r="AM550" s="17">
        <v>0.46773080717465998</v>
      </c>
      <c r="AN550" s="17">
        <v>0.60716348734804604</v>
      </c>
      <c r="AO550" s="17"/>
      <c r="AP550" s="17">
        <v>0.58340916005687804</v>
      </c>
      <c r="AQ550" s="17">
        <v>0.66483400415487404</v>
      </c>
      <c r="AR550" s="17">
        <v>0.69594225520341801</v>
      </c>
      <c r="AS550" s="17"/>
      <c r="AT550" s="17">
        <v>0.58629048321183197</v>
      </c>
      <c r="AU550" s="17">
        <v>0.715719351706669</v>
      </c>
      <c r="AV550" s="17">
        <v>0.65865050144599002</v>
      </c>
      <c r="AW550" s="17">
        <v>0.60687788086177796</v>
      </c>
      <c r="AX550" s="17">
        <v>0.59992249875482595</v>
      </c>
      <c r="AY550" s="17"/>
      <c r="AZ550" s="17">
        <v>0.625778206426854</v>
      </c>
      <c r="BA550" s="17">
        <v>0.63728114889310405</v>
      </c>
      <c r="BB550" s="17">
        <v>0.65232142428059103</v>
      </c>
      <c r="BC550" s="17">
        <v>0.69590552488183999</v>
      </c>
      <c r="BD550" s="17">
        <v>0.62800749735369299</v>
      </c>
      <c r="BE550" s="17">
        <v>0.62236266753693803</v>
      </c>
      <c r="BF550" s="17"/>
      <c r="BG550" s="17">
        <v>0.66671696428994398</v>
      </c>
      <c r="BH550" s="17">
        <v>0.61025728353398001</v>
      </c>
      <c r="BI550" s="17" t="s">
        <v>95</v>
      </c>
      <c r="BJ550" s="17">
        <v>0.57606955076734201</v>
      </c>
      <c r="BK550" s="17">
        <v>0.60971242010056803</v>
      </c>
      <c r="BL550" s="17">
        <v>0.65860084775732397</v>
      </c>
      <c r="BM550" s="17">
        <v>0.76701745668927401</v>
      </c>
    </row>
    <row r="551" spans="2:65" x14ac:dyDescent="0.35">
      <c r="B551" t="s">
        <v>251</v>
      </c>
      <c r="C551" s="17">
        <v>6.8594920204677695E-2</v>
      </c>
      <c r="D551" s="17">
        <v>8.8504461159873302E-2</v>
      </c>
      <c r="E551" s="17">
        <v>4.7793872944225303E-2</v>
      </c>
      <c r="F551" s="17"/>
      <c r="G551" s="17">
        <v>0.11413322392475</v>
      </c>
      <c r="H551" s="17">
        <v>7.1304204991169101E-2</v>
      </c>
      <c r="I551" s="17">
        <v>8.3167885863733498E-2</v>
      </c>
      <c r="J551" s="17">
        <v>5.5041297815240101E-2</v>
      </c>
      <c r="K551" s="17">
        <v>6.5360820799650901E-2</v>
      </c>
      <c r="L551" s="17">
        <v>3.89534406712038E-2</v>
      </c>
      <c r="M551" s="17"/>
      <c r="N551" s="17">
        <v>8.9973834194312804E-2</v>
      </c>
      <c r="O551" s="17">
        <v>5.5226985474751397E-2</v>
      </c>
      <c r="P551" s="17">
        <v>8.0658735236121701E-2</v>
      </c>
      <c r="Q551" s="17">
        <v>4.92104703535984E-2</v>
      </c>
      <c r="R551" s="17"/>
      <c r="S551" s="17">
        <v>8.2628490853386E-2</v>
      </c>
      <c r="T551" s="17">
        <v>7.3792002058721107E-2</v>
      </c>
      <c r="U551" s="17">
        <v>4.5678222375368401E-2</v>
      </c>
      <c r="V551" s="17">
        <v>6.6139945267367301E-2</v>
      </c>
      <c r="W551" s="17">
        <v>7.62407924918896E-2</v>
      </c>
      <c r="X551" s="17">
        <v>7.3549980936143997E-2</v>
      </c>
      <c r="Y551" s="17">
        <v>7.4848128611623294E-2</v>
      </c>
      <c r="Z551" s="17">
        <v>5.2160623927113799E-2</v>
      </c>
      <c r="AA551" s="17">
        <v>9.8724088962511794E-2</v>
      </c>
      <c r="AB551" s="17">
        <v>3.8411724393609702E-2</v>
      </c>
      <c r="AC551" s="17">
        <v>2.6822288736024401E-2</v>
      </c>
      <c r="AD551" s="17">
        <v>7.9551855242070896E-2</v>
      </c>
      <c r="AE551" s="17"/>
      <c r="AF551" s="17">
        <v>6.7570574590136101E-2</v>
      </c>
      <c r="AG551" s="17">
        <v>6.4087400279480303E-2</v>
      </c>
      <c r="AH551" s="17">
        <v>7.4144342313718498E-2</v>
      </c>
      <c r="AI551" s="17"/>
      <c r="AJ551" s="17">
        <v>7.3769055890472002E-2</v>
      </c>
      <c r="AK551" s="17">
        <v>7.1528160217402895E-2</v>
      </c>
      <c r="AL551" s="17">
        <v>4.9063947660398101E-2</v>
      </c>
      <c r="AM551" s="17">
        <v>0.14371717592639299</v>
      </c>
      <c r="AN551" s="17">
        <v>5.4419940348354998E-2</v>
      </c>
      <c r="AO551" s="17"/>
      <c r="AP551" s="17">
        <v>0.11019930821169199</v>
      </c>
      <c r="AQ551" s="17">
        <v>6.3202223642035205E-2</v>
      </c>
      <c r="AR551" s="17">
        <v>3.78428088584963E-2</v>
      </c>
      <c r="AS551" s="17"/>
      <c r="AT551" s="17">
        <v>5.2839919243662298E-2</v>
      </c>
      <c r="AU551" s="17">
        <v>4.5358187935505702E-2</v>
      </c>
      <c r="AV551" s="17">
        <v>8.4260444581736302E-2</v>
      </c>
      <c r="AW551" s="17">
        <v>9.0764199583799707E-2</v>
      </c>
      <c r="AX551" s="17">
        <v>0.22391660857152801</v>
      </c>
      <c r="AY551" s="17"/>
      <c r="AZ551" s="17">
        <v>7.8672748779997401E-2</v>
      </c>
      <c r="BA551" s="17">
        <v>7.43783560031029E-2</v>
      </c>
      <c r="BB551" s="17">
        <v>9.3905929152723902E-2</v>
      </c>
      <c r="BC551" s="17">
        <v>4.2114932799893902E-2</v>
      </c>
      <c r="BD551" s="17">
        <v>6.4799825061160596E-2</v>
      </c>
      <c r="BE551" s="17">
        <v>3.6315549141571299E-2</v>
      </c>
      <c r="BF551" s="17"/>
      <c r="BG551" s="17">
        <v>5.1504058352579402E-2</v>
      </c>
      <c r="BH551" s="17">
        <v>8.9640640894683501E-2</v>
      </c>
      <c r="BI551" s="17" t="s">
        <v>95</v>
      </c>
      <c r="BJ551" s="17">
        <v>6.0512472411246E-2</v>
      </c>
      <c r="BK551" s="17">
        <v>5.3365908236001798E-2</v>
      </c>
      <c r="BL551" s="17">
        <v>8.5682428191725196E-2</v>
      </c>
      <c r="BM551" s="17">
        <v>7.9163553329491806E-2</v>
      </c>
    </row>
    <row r="552" spans="2:65" x14ac:dyDescent="0.35">
      <c r="B552" t="s">
        <v>168</v>
      </c>
      <c r="C552" s="17">
        <v>0.57601539836079496</v>
      </c>
      <c r="D552" s="17">
        <v>0.57109487042675899</v>
      </c>
      <c r="E552" s="17">
        <v>0.58419699608808495</v>
      </c>
      <c r="F552" s="17"/>
      <c r="G552" s="17">
        <v>0.55426841812054595</v>
      </c>
      <c r="H552" s="17">
        <v>0.56363485717615902</v>
      </c>
      <c r="I552" s="17">
        <v>0.512086949570284</v>
      </c>
      <c r="J552" s="17">
        <v>0.56984136328308999</v>
      </c>
      <c r="K552" s="17">
        <v>0.584792054387134</v>
      </c>
      <c r="L552" s="17">
        <v>0.65279395137959595</v>
      </c>
      <c r="M552" s="17"/>
      <c r="N552" s="17">
        <v>0.58929987557284302</v>
      </c>
      <c r="O552" s="17">
        <v>0.60847327902125203</v>
      </c>
      <c r="P552" s="17">
        <v>0.52585633961593103</v>
      </c>
      <c r="Q552" s="17">
        <v>0.57671717531275302</v>
      </c>
      <c r="R552" s="17"/>
      <c r="S552" s="17">
        <v>0.56742895068099197</v>
      </c>
      <c r="T552" s="17">
        <v>0.53330992660297205</v>
      </c>
      <c r="U552" s="17">
        <v>0.54033287767523697</v>
      </c>
      <c r="V552" s="17">
        <v>0.63478077881692296</v>
      </c>
      <c r="W552" s="17">
        <v>0.55648662290389095</v>
      </c>
      <c r="X552" s="17">
        <v>0.58795686755664101</v>
      </c>
      <c r="Y552" s="17">
        <v>0.55827614173819395</v>
      </c>
      <c r="Z552" s="17">
        <v>0.67145088441996104</v>
      </c>
      <c r="AA552" s="17">
        <v>0.50270818225915603</v>
      </c>
      <c r="AB552" s="17">
        <v>0.62645717557384295</v>
      </c>
      <c r="AC552" s="17">
        <v>0.671531184599789</v>
      </c>
      <c r="AD552" s="17">
        <v>0.58231318558872902</v>
      </c>
      <c r="AE552" s="17"/>
      <c r="AF552" s="17">
        <v>0.55696100470341403</v>
      </c>
      <c r="AG552" s="17">
        <v>0.62914816618161196</v>
      </c>
      <c r="AH552" s="17">
        <v>0.48446314998163797</v>
      </c>
      <c r="AI552" s="17"/>
      <c r="AJ552" s="17">
        <v>0.56413886096795296</v>
      </c>
      <c r="AK552" s="17">
        <v>0.59456987609640399</v>
      </c>
      <c r="AL552" s="17">
        <v>0.696703637023394</v>
      </c>
      <c r="AM552" s="17">
        <v>0.32401363124826699</v>
      </c>
      <c r="AN552" s="17">
        <v>0.55274354699969097</v>
      </c>
      <c r="AO552" s="17"/>
      <c r="AP552" s="17">
        <v>0.47320985184518599</v>
      </c>
      <c r="AQ552" s="17">
        <v>0.60163178051283805</v>
      </c>
      <c r="AR552" s="17">
        <v>0.65809944634492201</v>
      </c>
      <c r="AS552" s="17"/>
      <c r="AT552" s="17">
        <v>0.53345056396817003</v>
      </c>
      <c r="AU552" s="17">
        <v>0.67036116377116295</v>
      </c>
      <c r="AV552" s="17">
        <v>0.57439005686425404</v>
      </c>
      <c r="AW552" s="17">
        <v>0.51611368127797796</v>
      </c>
      <c r="AX552" s="17">
        <v>0.376005890183298</v>
      </c>
      <c r="AY552" s="17"/>
      <c r="AZ552" s="17">
        <v>0.54710545764685703</v>
      </c>
      <c r="BA552" s="17">
        <v>0.562902792890001</v>
      </c>
      <c r="BB552" s="17">
        <v>0.55841549512786703</v>
      </c>
      <c r="BC552" s="17">
        <v>0.65379059208194601</v>
      </c>
      <c r="BD552" s="17">
        <v>0.56320767229253299</v>
      </c>
      <c r="BE552" s="17">
        <v>0.58604711839536705</v>
      </c>
      <c r="BF552" s="17"/>
      <c r="BG552" s="17">
        <v>0.615212905937364</v>
      </c>
      <c r="BH552" s="17">
        <v>0.52061664263929597</v>
      </c>
      <c r="BI552" s="17" t="s">
        <v>95</v>
      </c>
      <c r="BJ552" s="17">
        <v>0.51555707835609599</v>
      </c>
      <c r="BK552" s="17">
        <v>0.55634651186456596</v>
      </c>
      <c r="BL552" s="17">
        <v>0.57291841956559897</v>
      </c>
      <c r="BM552" s="17">
        <v>0.68785390335978203</v>
      </c>
    </row>
    <row r="553" spans="2:65"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row>
    <row r="554" spans="2:65" x14ac:dyDescent="0.35">
      <c r="B554" s="6" t="s">
        <v>277</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row>
    <row r="555" spans="2:65" x14ac:dyDescent="0.35">
      <c r="B555" s="26" t="s">
        <v>97</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row>
    <row r="556" spans="2:65" x14ac:dyDescent="0.35">
      <c r="B556" t="s">
        <v>273</v>
      </c>
      <c r="C556" s="17">
        <v>9.0210287770668293E-2</v>
      </c>
      <c r="D556" s="17">
        <v>0.120545329362339</v>
      </c>
      <c r="E556" s="17">
        <v>6.0043086628536899E-2</v>
      </c>
      <c r="F556" s="17"/>
      <c r="G556" s="17">
        <v>0.16529728938218699</v>
      </c>
      <c r="H556" s="17">
        <v>0.12600721897803299</v>
      </c>
      <c r="I556" s="17">
        <v>0.101149129034075</v>
      </c>
      <c r="J556" s="17">
        <v>6.5046470216452504E-2</v>
      </c>
      <c r="K556" s="17">
        <v>5.1173617993187002E-2</v>
      </c>
      <c r="L556" s="17">
        <v>4.89890851574417E-2</v>
      </c>
      <c r="M556" s="17"/>
      <c r="N556" s="17">
        <v>0.12928348858628699</v>
      </c>
      <c r="O556" s="17">
        <v>7.9761814147948501E-2</v>
      </c>
      <c r="P556" s="17">
        <v>7.48119957750326E-2</v>
      </c>
      <c r="Q556" s="17">
        <v>7.2899994393014506E-2</v>
      </c>
      <c r="R556" s="17"/>
      <c r="S556" s="17">
        <v>0.136378422500358</v>
      </c>
      <c r="T556" s="17">
        <v>9.4932388298721998E-2</v>
      </c>
      <c r="U556" s="17">
        <v>5.7769567685674497E-2</v>
      </c>
      <c r="V556" s="17">
        <v>6.6746388397426304E-2</v>
      </c>
      <c r="W556" s="17">
        <v>6.8453657262252096E-2</v>
      </c>
      <c r="X556" s="17">
        <v>0.103242787746054</v>
      </c>
      <c r="Y556" s="17">
        <v>0.11141438515629799</v>
      </c>
      <c r="Z556" s="17">
        <v>9.0845156995174203E-2</v>
      </c>
      <c r="AA556" s="17">
        <v>8.9272353686910194E-2</v>
      </c>
      <c r="AB556" s="17">
        <v>7.1648053701699799E-2</v>
      </c>
      <c r="AC556" s="17">
        <v>7.5874036418373897E-2</v>
      </c>
      <c r="AD556" s="17">
        <v>4.8821903395787798E-2</v>
      </c>
      <c r="AE556" s="17"/>
      <c r="AF556" s="17">
        <v>7.1255464548069802E-2</v>
      </c>
      <c r="AG556" s="17">
        <v>9.9704515210262704E-2</v>
      </c>
      <c r="AH556" s="17">
        <v>8.9202231156586806E-2</v>
      </c>
      <c r="AI556" s="17"/>
      <c r="AJ556" s="17">
        <v>8.47716644742324E-2</v>
      </c>
      <c r="AK556" s="17">
        <v>0.12052378508862301</v>
      </c>
      <c r="AL556" s="17">
        <v>7.6040383642930601E-2</v>
      </c>
      <c r="AM556" s="17">
        <v>5.2570556088270999E-2</v>
      </c>
      <c r="AN556" s="17">
        <v>6.4548170370721705E-2</v>
      </c>
      <c r="AO556" s="17"/>
      <c r="AP556" s="17">
        <v>0.130645118828038</v>
      </c>
      <c r="AQ556" s="17">
        <v>0.115660309238999</v>
      </c>
      <c r="AR556" s="17">
        <v>7.1424042671409393E-2</v>
      </c>
      <c r="AS556" s="17"/>
      <c r="AT556" s="17">
        <v>5.74521113462306E-2</v>
      </c>
      <c r="AU556" s="17">
        <v>6.1265076848288302E-2</v>
      </c>
      <c r="AV556" s="17">
        <v>0.129868214157008</v>
      </c>
      <c r="AW556" s="17">
        <v>0.134751003801755</v>
      </c>
      <c r="AX556" s="17">
        <v>0.195066907581945</v>
      </c>
      <c r="AY556" s="17"/>
      <c r="AZ556" s="17">
        <v>0.15822432617927401</v>
      </c>
      <c r="BA556" s="17">
        <v>8.0843561087352606E-2</v>
      </c>
      <c r="BB556" s="17">
        <v>8.8217122830271402E-2</v>
      </c>
      <c r="BC556" s="17">
        <v>5.1721262510358697E-2</v>
      </c>
      <c r="BD556" s="17">
        <v>5.43205114763178E-2</v>
      </c>
      <c r="BE556" s="17">
        <v>6.0614480127563701E-2</v>
      </c>
      <c r="BF556" s="17"/>
      <c r="BG556" s="17">
        <v>7.7613300854160502E-2</v>
      </c>
      <c r="BH556" s="17">
        <v>8.4621240555285804E-2</v>
      </c>
      <c r="BI556" s="17" t="s">
        <v>95</v>
      </c>
      <c r="BJ556" s="17">
        <v>9.5808036500080407E-2</v>
      </c>
      <c r="BK556" s="17">
        <v>7.0686589915947395E-2</v>
      </c>
      <c r="BL556" s="17">
        <v>0.131702441035152</v>
      </c>
      <c r="BM556" s="17">
        <v>7.1612927496165699E-2</v>
      </c>
    </row>
    <row r="557" spans="2:65" x14ac:dyDescent="0.35">
      <c r="B557" t="s">
        <v>274</v>
      </c>
      <c r="C557" s="17">
        <v>0.41125714918124401</v>
      </c>
      <c r="D557" s="17">
        <v>0.41466349120346502</v>
      </c>
      <c r="E557" s="17">
        <v>0.40913266932047099</v>
      </c>
      <c r="F557" s="17"/>
      <c r="G557" s="17">
        <v>0.51561832441817201</v>
      </c>
      <c r="H557" s="17">
        <v>0.46315866350507401</v>
      </c>
      <c r="I557" s="17">
        <v>0.436993609792242</v>
      </c>
      <c r="J557" s="17">
        <v>0.39599409144051201</v>
      </c>
      <c r="K557" s="17">
        <v>0.35600627229575998</v>
      </c>
      <c r="L557" s="17">
        <v>0.32830687002312797</v>
      </c>
      <c r="M557" s="17"/>
      <c r="N557" s="17">
        <v>0.43282078715111699</v>
      </c>
      <c r="O557" s="17">
        <v>0.406595087660858</v>
      </c>
      <c r="P557" s="17">
        <v>0.43233782911647001</v>
      </c>
      <c r="Q557" s="17">
        <v>0.37254054634740602</v>
      </c>
      <c r="R557" s="17"/>
      <c r="S557" s="17">
        <v>0.44764489919581302</v>
      </c>
      <c r="T557" s="17">
        <v>0.367616888634345</v>
      </c>
      <c r="U557" s="17">
        <v>0.45875228950741997</v>
      </c>
      <c r="V557" s="17">
        <v>0.399709453539001</v>
      </c>
      <c r="W557" s="17">
        <v>0.43794705674676898</v>
      </c>
      <c r="X557" s="17">
        <v>0.425257554225146</v>
      </c>
      <c r="Y557" s="17">
        <v>0.35838945593705601</v>
      </c>
      <c r="Z557" s="17">
        <v>0.40045335762550499</v>
      </c>
      <c r="AA557" s="17">
        <v>0.41188797203954203</v>
      </c>
      <c r="AB557" s="17">
        <v>0.39066198633725702</v>
      </c>
      <c r="AC557" s="17">
        <v>0.42427904194900001</v>
      </c>
      <c r="AD557" s="17">
        <v>0.427530724717746</v>
      </c>
      <c r="AE557" s="17"/>
      <c r="AF557" s="17">
        <v>0.36882361090202898</v>
      </c>
      <c r="AG557" s="17">
        <v>0.428405232037816</v>
      </c>
      <c r="AH557" s="17">
        <v>0.41178952863308999</v>
      </c>
      <c r="AI557" s="17"/>
      <c r="AJ557" s="17">
        <v>0.40188893840524997</v>
      </c>
      <c r="AK557" s="17">
        <v>0.46172968725646102</v>
      </c>
      <c r="AL557" s="17">
        <v>0.35748887512344302</v>
      </c>
      <c r="AM557" s="17">
        <v>0.117091244198625</v>
      </c>
      <c r="AN557" s="17">
        <v>0.37624571899243597</v>
      </c>
      <c r="AO557" s="17"/>
      <c r="AP557" s="17">
        <v>0.45614887548279598</v>
      </c>
      <c r="AQ557" s="17">
        <v>0.46400724043715602</v>
      </c>
      <c r="AR557" s="17">
        <v>0.45911153874535299</v>
      </c>
      <c r="AS557" s="17"/>
      <c r="AT557" s="17">
        <v>0.37871084864968202</v>
      </c>
      <c r="AU557" s="17">
        <v>0.40970434814219903</v>
      </c>
      <c r="AV557" s="17">
        <v>0.42967285069619698</v>
      </c>
      <c r="AW557" s="17">
        <v>0.43923141837066398</v>
      </c>
      <c r="AX557" s="17">
        <v>0.42168917494256403</v>
      </c>
      <c r="AY557" s="17"/>
      <c r="AZ557" s="17">
        <v>0.44776906567609298</v>
      </c>
      <c r="BA557" s="17">
        <v>0.41528590749516697</v>
      </c>
      <c r="BB557" s="17">
        <v>0.41392049400543302</v>
      </c>
      <c r="BC557" s="17">
        <v>0.37936003878138902</v>
      </c>
      <c r="BD557" s="17">
        <v>0.373358954186291</v>
      </c>
      <c r="BE557" s="17">
        <v>0.41497675032224302</v>
      </c>
      <c r="BF557" s="17"/>
      <c r="BG557" s="17">
        <v>0.36761926607408102</v>
      </c>
      <c r="BH557" s="17">
        <v>0.44684261100232597</v>
      </c>
      <c r="BI557" s="17" t="s">
        <v>95</v>
      </c>
      <c r="BJ557" s="17">
        <v>0.42615291636709701</v>
      </c>
      <c r="BK557" s="17">
        <v>0.422179491999218</v>
      </c>
      <c r="BL557" s="17">
        <v>0.42907853325136502</v>
      </c>
      <c r="BM557" s="17">
        <v>0.48297080073701998</v>
      </c>
    </row>
    <row r="558" spans="2:65" x14ac:dyDescent="0.35">
      <c r="B558" t="s">
        <v>275</v>
      </c>
      <c r="C558" s="17">
        <v>0.25745300284509998</v>
      </c>
      <c r="D558" s="17">
        <v>0.250647367188645</v>
      </c>
      <c r="E558" s="17">
        <v>0.26404510956469401</v>
      </c>
      <c r="F558" s="17"/>
      <c r="G558" s="17">
        <v>0.164227372403463</v>
      </c>
      <c r="H558" s="17">
        <v>0.20379235430494899</v>
      </c>
      <c r="I558" s="17">
        <v>0.234349686007334</v>
      </c>
      <c r="J558" s="17">
        <v>0.25813310291832098</v>
      </c>
      <c r="K558" s="17">
        <v>0.29614870042403002</v>
      </c>
      <c r="L558" s="17">
        <v>0.35523562649711599</v>
      </c>
      <c r="M558" s="17"/>
      <c r="N558" s="17">
        <v>0.263103258167739</v>
      </c>
      <c r="O558" s="17">
        <v>0.26780675083115602</v>
      </c>
      <c r="P558" s="17">
        <v>0.24685133576276</v>
      </c>
      <c r="Q558" s="17">
        <v>0.25116414692974498</v>
      </c>
      <c r="R558" s="17"/>
      <c r="S558" s="17">
        <v>0.19464450690580401</v>
      </c>
      <c r="T558" s="17">
        <v>0.278057104292253</v>
      </c>
      <c r="U558" s="17">
        <v>0.26863678506965499</v>
      </c>
      <c r="V558" s="17">
        <v>0.27856567830501999</v>
      </c>
      <c r="W558" s="17">
        <v>0.26909145381440103</v>
      </c>
      <c r="X558" s="17">
        <v>0.22582764486215601</v>
      </c>
      <c r="Y558" s="17">
        <v>0.26119092114773101</v>
      </c>
      <c r="Z558" s="17">
        <v>0.29103073514148098</v>
      </c>
      <c r="AA558" s="17">
        <v>0.246216146047121</v>
      </c>
      <c r="AB558" s="17">
        <v>0.31131812213269</v>
      </c>
      <c r="AC558" s="17">
        <v>0.26139902895682099</v>
      </c>
      <c r="AD558" s="17">
        <v>0.25366991003149297</v>
      </c>
      <c r="AE558" s="17"/>
      <c r="AF558" s="17">
        <v>0.29102440957162901</v>
      </c>
      <c r="AG558" s="17">
        <v>0.26988980543206498</v>
      </c>
      <c r="AH558" s="17">
        <v>0.199795654329219</v>
      </c>
      <c r="AI558" s="17"/>
      <c r="AJ558" s="17">
        <v>0.29078721303608401</v>
      </c>
      <c r="AK558" s="17">
        <v>0.231429441703909</v>
      </c>
      <c r="AL558" s="17">
        <v>0.34607125445699399</v>
      </c>
      <c r="AM558" s="17">
        <v>0.36326058974298098</v>
      </c>
      <c r="AN558" s="17">
        <v>0.20929695434776399</v>
      </c>
      <c r="AO558" s="17"/>
      <c r="AP558" s="17">
        <v>0.24923906716282501</v>
      </c>
      <c r="AQ558" s="17">
        <v>0.23413507241607101</v>
      </c>
      <c r="AR558" s="17">
        <v>0.28286826946308702</v>
      </c>
      <c r="AS558" s="17"/>
      <c r="AT558" s="17">
        <v>0.27486604987006702</v>
      </c>
      <c r="AU558" s="17">
        <v>0.261209695851363</v>
      </c>
      <c r="AV558" s="17">
        <v>0.23177206263074299</v>
      </c>
      <c r="AW558" s="17">
        <v>0.272597134222545</v>
      </c>
      <c r="AX558" s="17">
        <v>0.16102404235796999</v>
      </c>
      <c r="AY558" s="17"/>
      <c r="AZ558" s="17">
        <v>0.19094533965921501</v>
      </c>
      <c r="BA558" s="17">
        <v>0.26917092464926201</v>
      </c>
      <c r="BB558" s="17">
        <v>0.25224652413439602</v>
      </c>
      <c r="BC558" s="17">
        <v>0.30092880186048498</v>
      </c>
      <c r="BD558" s="17">
        <v>0.29041138238138497</v>
      </c>
      <c r="BE558" s="17">
        <v>0.27221567723553602</v>
      </c>
      <c r="BF558" s="17"/>
      <c r="BG558" s="17">
        <v>0.30967405995644598</v>
      </c>
      <c r="BH558" s="17">
        <v>0.23798542291357899</v>
      </c>
      <c r="BI558" s="17" t="s">
        <v>95</v>
      </c>
      <c r="BJ558" s="17">
        <v>0.23663711735402199</v>
      </c>
      <c r="BK558" s="17">
        <v>0.214009608571222</v>
      </c>
      <c r="BL558" s="17">
        <v>0.231807579885694</v>
      </c>
      <c r="BM558" s="17">
        <v>0.16536129784364101</v>
      </c>
    </row>
    <row r="559" spans="2:65" x14ac:dyDescent="0.35">
      <c r="B559" t="s">
        <v>276</v>
      </c>
      <c r="C559" s="17">
        <v>8.3339665516688505E-2</v>
      </c>
      <c r="D559" s="17">
        <v>0.10583626146649799</v>
      </c>
      <c r="E559" s="17">
        <v>6.0888842331246897E-2</v>
      </c>
      <c r="F559" s="17"/>
      <c r="G559" s="17">
        <v>4.8502730839303898E-2</v>
      </c>
      <c r="H559" s="17">
        <v>5.7375562838084301E-2</v>
      </c>
      <c r="I559" s="17">
        <v>6.6687741871607004E-2</v>
      </c>
      <c r="J559" s="17">
        <v>9.0501099758628703E-2</v>
      </c>
      <c r="K559" s="17">
        <v>0.125193638905188</v>
      </c>
      <c r="L559" s="17">
        <v>0.107247597943852</v>
      </c>
      <c r="M559" s="17"/>
      <c r="N559" s="17">
        <v>6.7657924050425394E-2</v>
      </c>
      <c r="O559" s="17">
        <v>8.1219235409750706E-2</v>
      </c>
      <c r="P559" s="17">
        <v>8.9398861606808794E-2</v>
      </c>
      <c r="Q559" s="17">
        <v>9.7583016301601905E-2</v>
      </c>
      <c r="R559" s="17"/>
      <c r="S559" s="17">
        <v>6.4882504651871897E-2</v>
      </c>
      <c r="T559" s="17">
        <v>8.1708518382685599E-2</v>
      </c>
      <c r="U559" s="17">
        <v>8.2398392177799706E-2</v>
      </c>
      <c r="V559" s="17">
        <v>9.7645508764322195E-2</v>
      </c>
      <c r="W559" s="17">
        <v>7.8849467462996106E-2</v>
      </c>
      <c r="X559" s="17">
        <v>5.4172303803796E-2</v>
      </c>
      <c r="Y559" s="17">
        <v>0.100334807108028</v>
      </c>
      <c r="Z559" s="17">
        <v>9.5383304041512906E-2</v>
      </c>
      <c r="AA559" s="17">
        <v>9.7944388659475495E-2</v>
      </c>
      <c r="AB559" s="17">
        <v>6.6814368563188495E-2</v>
      </c>
      <c r="AC559" s="17">
        <v>0.119864247711155</v>
      </c>
      <c r="AD559" s="17">
        <v>0.107661767906119</v>
      </c>
      <c r="AE559" s="17"/>
      <c r="AF559" s="17">
        <v>0.11364437929473301</v>
      </c>
      <c r="AG559" s="17">
        <v>6.1714102493231997E-2</v>
      </c>
      <c r="AH559" s="17">
        <v>8.4348242932792902E-2</v>
      </c>
      <c r="AI559" s="17"/>
      <c r="AJ559" s="17">
        <v>7.5086987639792102E-2</v>
      </c>
      <c r="AK559" s="17">
        <v>6.9508575516083998E-2</v>
      </c>
      <c r="AL559" s="17">
        <v>6.4748327622802096E-2</v>
      </c>
      <c r="AM559" s="17">
        <v>0.25674407758719098</v>
      </c>
      <c r="AN559" s="17">
        <v>0.103007923466868</v>
      </c>
      <c r="AO559" s="17"/>
      <c r="AP559" s="17">
        <v>5.0961910965022499E-2</v>
      </c>
      <c r="AQ559" s="17">
        <v>6.6114942260041998E-2</v>
      </c>
      <c r="AR559" s="17">
        <v>6.1412091903377798E-2</v>
      </c>
      <c r="AS559" s="17"/>
      <c r="AT559" s="17">
        <v>9.6819848948722906E-2</v>
      </c>
      <c r="AU559" s="17">
        <v>8.4587255746286893E-2</v>
      </c>
      <c r="AV559" s="17">
        <v>6.4025894384472495E-2</v>
      </c>
      <c r="AW559" s="17">
        <v>6.3886942732446106E-2</v>
      </c>
      <c r="AX559" s="17">
        <v>9.20571193302267E-2</v>
      </c>
      <c r="AY559" s="17"/>
      <c r="AZ559" s="17">
        <v>6.7175977579763804E-2</v>
      </c>
      <c r="BA559" s="17">
        <v>8.059483419848E-2</v>
      </c>
      <c r="BB559" s="17">
        <v>8.2641872199590904E-2</v>
      </c>
      <c r="BC559" s="17">
        <v>9.4268871971730603E-2</v>
      </c>
      <c r="BD559" s="17">
        <v>9.6667515367975701E-2</v>
      </c>
      <c r="BE559" s="17">
        <v>0.10507350670737201</v>
      </c>
      <c r="BF559" s="17"/>
      <c r="BG559" s="17">
        <v>9.6571959137527294E-2</v>
      </c>
      <c r="BH559" s="17">
        <v>6.9303850650815693E-2</v>
      </c>
      <c r="BI559" s="17" t="s">
        <v>95</v>
      </c>
      <c r="BJ559" s="17">
        <v>7.4884202617127804E-2</v>
      </c>
      <c r="BK559" s="17">
        <v>0.10213157486871199</v>
      </c>
      <c r="BL559" s="17">
        <v>6.7181545558178499E-2</v>
      </c>
      <c r="BM559" s="17">
        <v>7.9378312274632407E-2</v>
      </c>
    </row>
    <row r="560" spans="2:65" x14ac:dyDescent="0.35">
      <c r="B560" t="s">
        <v>114</v>
      </c>
      <c r="C560" s="17">
        <v>0.15773989468629901</v>
      </c>
      <c r="D560" s="17">
        <v>0.10830755077905301</v>
      </c>
      <c r="E560" s="17">
        <v>0.205890292155052</v>
      </c>
      <c r="F560" s="17"/>
      <c r="G560" s="17">
        <v>0.10635428295687401</v>
      </c>
      <c r="H560" s="17">
        <v>0.14966620037386</v>
      </c>
      <c r="I560" s="17">
        <v>0.160819833294743</v>
      </c>
      <c r="J560" s="17">
        <v>0.190325235666086</v>
      </c>
      <c r="K560" s="17">
        <v>0.17147777038183501</v>
      </c>
      <c r="L560" s="17">
        <v>0.160220820378461</v>
      </c>
      <c r="M560" s="17"/>
      <c r="N560" s="17">
        <v>0.107134542044431</v>
      </c>
      <c r="O560" s="17">
        <v>0.164617111950287</v>
      </c>
      <c r="P560" s="17">
        <v>0.156599977738928</v>
      </c>
      <c r="Q560" s="17">
        <v>0.205812296028233</v>
      </c>
      <c r="R560" s="17"/>
      <c r="S560" s="17">
        <v>0.15644966674615199</v>
      </c>
      <c r="T560" s="17">
        <v>0.17768510039199401</v>
      </c>
      <c r="U560" s="17">
        <v>0.13244296555945001</v>
      </c>
      <c r="V560" s="17">
        <v>0.15733297099422999</v>
      </c>
      <c r="W560" s="17">
        <v>0.14565836471358201</v>
      </c>
      <c r="X560" s="17">
        <v>0.19149970936284899</v>
      </c>
      <c r="Y560" s="17">
        <v>0.16867043065088699</v>
      </c>
      <c r="Z560" s="17">
        <v>0.122287446196328</v>
      </c>
      <c r="AA560" s="17">
        <v>0.15467913956695101</v>
      </c>
      <c r="AB560" s="17">
        <v>0.15955746926516401</v>
      </c>
      <c r="AC560" s="17">
        <v>0.11858364496465</v>
      </c>
      <c r="AD560" s="17">
        <v>0.16231569394885401</v>
      </c>
      <c r="AE560" s="17"/>
      <c r="AF560" s="17">
        <v>0.15525213568353899</v>
      </c>
      <c r="AG560" s="17">
        <v>0.140286344826624</v>
      </c>
      <c r="AH560" s="17">
        <v>0.21486434294831</v>
      </c>
      <c r="AI560" s="17"/>
      <c r="AJ560" s="17">
        <v>0.14746519644464201</v>
      </c>
      <c r="AK560" s="17">
        <v>0.116808510434924</v>
      </c>
      <c r="AL560" s="17">
        <v>0.15565115915382999</v>
      </c>
      <c r="AM560" s="17">
        <v>0.21033353238293201</v>
      </c>
      <c r="AN560" s="17">
        <v>0.24690123282220999</v>
      </c>
      <c r="AO560" s="17"/>
      <c r="AP560" s="17">
        <v>0.113005027561318</v>
      </c>
      <c r="AQ560" s="17">
        <v>0.12008243564773199</v>
      </c>
      <c r="AR560" s="17">
        <v>0.125184057216773</v>
      </c>
      <c r="AS560" s="17"/>
      <c r="AT560" s="17">
        <v>0.192151141185298</v>
      </c>
      <c r="AU560" s="17">
        <v>0.183233623411863</v>
      </c>
      <c r="AV560" s="17">
        <v>0.14466097813157999</v>
      </c>
      <c r="AW560" s="17">
        <v>8.9533500872590197E-2</v>
      </c>
      <c r="AX560" s="17">
        <v>0.130162755787293</v>
      </c>
      <c r="AY560" s="17"/>
      <c r="AZ560" s="17">
        <v>0.13588529090565499</v>
      </c>
      <c r="BA560" s="17">
        <v>0.15410477256973801</v>
      </c>
      <c r="BB560" s="17">
        <v>0.162973986830309</v>
      </c>
      <c r="BC560" s="17">
        <v>0.173721024876036</v>
      </c>
      <c r="BD560" s="17">
        <v>0.185241636588031</v>
      </c>
      <c r="BE560" s="17">
        <v>0.147119585607286</v>
      </c>
      <c r="BF560" s="17"/>
      <c r="BG560" s="17">
        <v>0.14852141397778501</v>
      </c>
      <c r="BH560" s="17">
        <v>0.161246874877993</v>
      </c>
      <c r="BI560" s="17" t="s">
        <v>95</v>
      </c>
      <c r="BJ560" s="17">
        <v>0.16651772716167201</v>
      </c>
      <c r="BK560" s="17">
        <v>0.19099273464489999</v>
      </c>
      <c r="BL560" s="17">
        <v>0.14022990026961099</v>
      </c>
      <c r="BM560" s="17">
        <v>0.20067666164854001</v>
      </c>
    </row>
    <row r="561" spans="2:65" x14ac:dyDescent="0.3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row>
    <row r="562" spans="2:65" x14ac:dyDescent="0.35">
      <c r="B562" s="6" t="s">
        <v>278</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row>
    <row r="563" spans="2:65" x14ac:dyDescent="0.35">
      <c r="B563" s="26" t="s">
        <v>97</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row>
    <row r="564" spans="2:65" x14ac:dyDescent="0.35">
      <c r="B564" t="s">
        <v>273</v>
      </c>
      <c r="C564" s="17">
        <v>8.8064194441713706E-2</v>
      </c>
      <c r="D564" s="17">
        <v>0.113628781293661</v>
      </c>
      <c r="E564" s="17">
        <v>6.3067746126050206E-2</v>
      </c>
      <c r="F564" s="17"/>
      <c r="G564" s="17">
        <v>0.14696704907284</v>
      </c>
      <c r="H564" s="17">
        <v>0.14066865158234099</v>
      </c>
      <c r="I564" s="17">
        <v>7.1065125436369905E-2</v>
      </c>
      <c r="J564" s="17">
        <v>8.3158846525699701E-2</v>
      </c>
      <c r="K564" s="17">
        <v>5.7146857247583303E-2</v>
      </c>
      <c r="L564" s="17">
        <v>4.4779809206705802E-2</v>
      </c>
      <c r="M564" s="17"/>
      <c r="N564" s="17">
        <v>0.116280684137111</v>
      </c>
      <c r="O564" s="17">
        <v>7.6649523892418706E-2</v>
      </c>
      <c r="P564" s="17">
        <v>7.9731814908621704E-2</v>
      </c>
      <c r="Q564" s="17">
        <v>7.7231653417235896E-2</v>
      </c>
      <c r="R564" s="17"/>
      <c r="S564" s="17">
        <v>0.124364858896978</v>
      </c>
      <c r="T564" s="17">
        <v>8.7048682239461994E-2</v>
      </c>
      <c r="U564" s="17">
        <v>5.4638677324770901E-2</v>
      </c>
      <c r="V564" s="17">
        <v>7.0046742264418996E-2</v>
      </c>
      <c r="W564" s="17">
        <v>7.7811313889618899E-2</v>
      </c>
      <c r="X564" s="17">
        <v>8.7280091134528906E-2</v>
      </c>
      <c r="Y564" s="17">
        <v>8.0962848854157499E-2</v>
      </c>
      <c r="Z564" s="17">
        <v>0.111152699924388</v>
      </c>
      <c r="AA564" s="17">
        <v>9.5859190998827004E-2</v>
      </c>
      <c r="AB564" s="17">
        <v>8.3780992801451404E-2</v>
      </c>
      <c r="AC564" s="17">
        <v>9.3649434411896104E-2</v>
      </c>
      <c r="AD564" s="17">
        <v>5.5621306572721699E-2</v>
      </c>
      <c r="AE564" s="17"/>
      <c r="AF564" s="17">
        <v>5.73535106502591E-2</v>
      </c>
      <c r="AG564" s="17">
        <v>0.108413904778244</v>
      </c>
      <c r="AH564" s="17">
        <v>7.5132744651761799E-2</v>
      </c>
      <c r="AI564" s="17"/>
      <c r="AJ564" s="17">
        <v>5.2566973217331898E-2</v>
      </c>
      <c r="AK564" s="17">
        <v>0.15701375029174799</v>
      </c>
      <c r="AL564" s="17">
        <v>6.0250367375857899E-2</v>
      </c>
      <c r="AM564" s="17">
        <v>5.1179740732619501E-2</v>
      </c>
      <c r="AN564" s="17">
        <v>5.7356128175422301E-2</v>
      </c>
      <c r="AO564" s="17"/>
      <c r="AP564" s="17">
        <v>5.3595521265853499E-2</v>
      </c>
      <c r="AQ564" s="17">
        <v>0.16432009212563101</v>
      </c>
      <c r="AR564" s="17">
        <v>4.9873948828262397E-2</v>
      </c>
      <c r="AS564" s="17"/>
      <c r="AT564" s="17">
        <v>5.8231963242497797E-2</v>
      </c>
      <c r="AU564" s="17">
        <v>6.1803170233982997E-2</v>
      </c>
      <c r="AV564" s="17">
        <v>0.123278218858796</v>
      </c>
      <c r="AW564" s="17">
        <v>0.124760265890227</v>
      </c>
      <c r="AX564" s="17">
        <v>0.142847981232883</v>
      </c>
      <c r="AY564" s="17"/>
      <c r="AZ564" s="17">
        <v>0.15485883745714399</v>
      </c>
      <c r="BA564" s="17">
        <v>7.6795832331290004E-2</v>
      </c>
      <c r="BB564" s="17">
        <v>8.1834096409024101E-2</v>
      </c>
      <c r="BC564" s="17">
        <v>4.7209162183937697E-2</v>
      </c>
      <c r="BD564" s="17">
        <v>6.46997465492017E-2</v>
      </c>
      <c r="BE564" s="17">
        <v>6.4573194215198707E-2</v>
      </c>
      <c r="BF564" s="17"/>
      <c r="BG564" s="17">
        <v>6.9696668474431595E-2</v>
      </c>
      <c r="BH564" s="17">
        <v>8.30736473168944E-2</v>
      </c>
      <c r="BI564" s="17" t="s">
        <v>95</v>
      </c>
      <c r="BJ564" s="17">
        <v>0.12890915332865999</v>
      </c>
      <c r="BK564" s="17">
        <v>8.4401927451214304E-2</v>
      </c>
      <c r="BL564" s="17">
        <v>0.118560114983102</v>
      </c>
      <c r="BM564" s="17">
        <v>7.9759630730328601E-2</v>
      </c>
    </row>
    <row r="565" spans="2:65" x14ac:dyDescent="0.35">
      <c r="B565" t="s">
        <v>274</v>
      </c>
      <c r="C565" s="17">
        <v>0.33113499404722702</v>
      </c>
      <c r="D565" s="17">
        <v>0.34561049361451801</v>
      </c>
      <c r="E565" s="17">
        <v>0.31724671226185802</v>
      </c>
      <c r="F565" s="17"/>
      <c r="G565" s="17">
        <v>0.45506130777634302</v>
      </c>
      <c r="H565" s="17">
        <v>0.41840844308041703</v>
      </c>
      <c r="I565" s="17">
        <v>0.39720546369322601</v>
      </c>
      <c r="J565" s="17">
        <v>0.30747218520792302</v>
      </c>
      <c r="K565" s="17">
        <v>0.25243794662893398</v>
      </c>
      <c r="L565" s="17">
        <v>0.196146791153466</v>
      </c>
      <c r="M565" s="17"/>
      <c r="N565" s="17">
        <v>0.33965852529484702</v>
      </c>
      <c r="O565" s="17">
        <v>0.339567004672443</v>
      </c>
      <c r="P565" s="17">
        <v>0.32902984284206499</v>
      </c>
      <c r="Q565" s="17">
        <v>0.312983886965707</v>
      </c>
      <c r="R565" s="17"/>
      <c r="S565" s="17">
        <v>0.372081703297789</v>
      </c>
      <c r="T565" s="17">
        <v>0.26259110040299199</v>
      </c>
      <c r="U565" s="17">
        <v>0.32981190121892501</v>
      </c>
      <c r="V565" s="17">
        <v>0.30372857516353002</v>
      </c>
      <c r="W565" s="17">
        <v>0.35591183370889801</v>
      </c>
      <c r="X565" s="17">
        <v>0.34096746799547001</v>
      </c>
      <c r="Y565" s="17">
        <v>0.31870551767280503</v>
      </c>
      <c r="Z565" s="17">
        <v>0.27563456644961598</v>
      </c>
      <c r="AA565" s="17">
        <v>0.34590105555068001</v>
      </c>
      <c r="AB565" s="17">
        <v>0.34156556940618998</v>
      </c>
      <c r="AC565" s="17">
        <v>0.36476134334447802</v>
      </c>
      <c r="AD565" s="17">
        <v>0.40089005110408998</v>
      </c>
      <c r="AE565" s="17"/>
      <c r="AF565" s="17">
        <v>0.24729154558035599</v>
      </c>
      <c r="AG565" s="17">
        <v>0.38187007303394699</v>
      </c>
      <c r="AH565" s="17">
        <v>0.33928272788904601</v>
      </c>
      <c r="AI565" s="17"/>
      <c r="AJ565" s="17">
        <v>0.21002661966178199</v>
      </c>
      <c r="AK565" s="17">
        <v>0.48756409791694399</v>
      </c>
      <c r="AL565" s="17">
        <v>0.34464137459986199</v>
      </c>
      <c r="AM565" s="17">
        <v>6.5587363302129706E-2</v>
      </c>
      <c r="AN565" s="17">
        <v>0.31657711790473397</v>
      </c>
      <c r="AO565" s="17"/>
      <c r="AP565" s="17">
        <v>0.24272244487471401</v>
      </c>
      <c r="AQ565" s="17">
        <v>0.48803849531870802</v>
      </c>
      <c r="AR565" s="17">
        <v>0.40148308044400599</v>
      </c>
      <c r="AS565" s="17"/>
      <c r="AT565" s="17">
        <v>0.265555290261551</v>
      </c>
      <c r="AU565" s="17">
        <v>0.32449905768634901</v>
      </c>
      <c r="AV565" s="17">
        <v>0.37433713914123101</v>
      </c>
      <c r="AW565" s="17">
        <v>0.42161441952679002</v>
      </c>
      <c r="AX565" s="17">
        <v>0.37765351973164601</v>
      </c>
      <c r="AY565" s="17"/>
      <c r="AZ565" s="17">
        <v>0.41040842927417698</v>
      </c>
      <c r="BA565" s="17">
        <v>0.32120748543202299</v>
      </c>
      <c r="BB565" s="17">
        <v>0.336812326871745</v>
      </c>
      <c r="BC565" s="17">
        <v>0.28364306706145598</v>
      </c>
      <c r="BD565" s="17">
        <v>0.28074099440997702</v>
      </c>
      <c r="BE565" s="17">
        <v>0.30117109923180202</v>
      </c>
      <c r="BF565" s="17"/>
      <c r="BG565" s="17">
        <v>0.25266726938365702</v>
      </c>
      <c r="BH565" s="17">
        <v>0.37645361632229801</v>
      </c>
      <c r="BI565" s="17" t="s">
        <v>95</v>
      </c>
      <c r="BJ565" s="17">
        <v>0.33652426469687702</v>
      </c>
      <c r="BK565" s="17">
        <v>0.37527405145770198</v>
      </c>
      <c r="BL565" s="17">
        <v>0.39293343475665199</v>
      </c>
      <c r="BM565" s="17">
        <v>0.36442002923370598</v>
      </c>
    </row>
    <row r="566" spans="2:65" x14ac:dyDescent="0.35">
      <c r="B566" t="s">
        <v>275</v>
      </c>
      <c r="C566" s="17">
        <v>0.200566805972239</v>
      </c>
      <c r="D566" s="17">
        <v>0.20646579171871099</v>
      </c>
      <c r="E566" s="17">
        <v>0.193958173798911</v>
      </c>
      <c r="F566" s="17"/>
      <c r="G566" s="17">
        <v>0.16198798605481199</v>
      </c>
      <c r="H566" s="17">
        <v>0.15682845362534001</v>
      </c>
      <c r="I566" s="17">
        <v>0.18527806099974301</v>
      </c>
      <c r="J566" s="17">
        <v>0.18811800517319099</v>
      </c>
      <c r="K566" s="17">
        <v>0.19851307483720301</v>
      </c>
      <c r="L566" s="17">
        <v>0.28563863012809498</v>
      </c>
      <c r="M566" s="17"/>
      <c r="N566" s="17">
        <v>0.21401393443622299</v>
      </c>
      <c r="O566" s="17">
        <v>0.19134466746370599</v>
      </c>
      <c r="P566" s="17">
        <v>0.21424888697495401</v>
      </c>
      <c r="Q566" s="17">
        <v>0.185845328120434</v>
      </c>
      <c r="R566" s="17"/>
      <c r="S566" s="17">
        <v>0.20046127856485699</v>
      </c>
      <c r="T566" s="17">
        <v>0.209360578860355</v>
      </c>
      <c r="U566" s="17">
        <v>0.189845535448639</v>
      </c>
      <c r="V566" s="17">
        <v>0.215771545584826</v>
      </c>
      <c r="W566" s="17">
        <v>0.196511944498972</v>
      </c>
      <c r="X566" s="17">
        <v>0.18474439171926699</v>
      </c>
      <c r="Y566" s="17">
        <v>0.18961264341728201</v>
      </c>
      <c r="Z566" s="17">
        <v>0.21848865748103999</v>
      </c>
      <c r="AA566" s="17">
        <v>0.20426397158406601</v>
      </c>
      <c r="AB566" s="17">
        <v>0.20108747600924601</v>
      </c>
      <c r="AC566" s="17">
        <v>0.212256394155105</v>
      </c>
      <c r="AD566" s="17">
        <v>0.17355421392833101</v>
      </c>
      <c r="AE566" s="17"/>
      <c r="AF566" s="17">
        <v>0.24232429906915001</v>
      </c>
      <c r="AG566" s="17">
        <v>0.18632945923237099</v>
      </c>
      <c r="AH566" s="17">
        <v>0.17827173195027399</v>
      </c>
      <c r="AI566" s="17"/>
      <c r="AJ566" s="17">
        <v>0.26675035516578099</v>
      </c>
      <c r="AK566" s="17">
        <v>0.136686423417093</v>
      </c>
      <c r="AL566" s="17">
        <v>0.234808319045718</v>
      </c>
      <c r="AM566" s="17">
        <v>0.31974820462247899</v>
      </c>
      <c r="AN566" s="17">
        <v>0.144887425581218</v>
      </c>
      <c r="AO566" s="17"/>
      <c r="AP566" s="17">
        <v>0.27411826752229201</v>
      </c>
      <c r="AQ566" s="17">
        <v>0.129097446420917</v>
      </c>
      <c r="AR566" s="17">
        <v>0.230946899559095</v>
      </c>
      <c r="AS566" s="17"/>
      <c r="AT566" s="17">
        <v>0.23247220029191601</v>
      </c>
      <c r="AU566" s="17">
        <v>0.190916340707486</v>
      </c>
      <c r="AV566" s="17">
        <v>0.18639417042791501</v>
      </c>
      <c r="AW566" s="17">
        <v>0.19014325809365801</v>
      </c>
      <c r="AX566" s="17">
        <v>0.13787874271849099</v>
      </c>
      <c r="AY566" s="17"/>
      <c r="AZ566" s="17">
        <v>0.15188950699480899</v>
      </c>
      <c r="BA566" s="17">
        <v>0.22488795260056499</v>
      </c>
      <c r="BB566" s="17">
        <v>0.18332833261208401</v>
      </c>
      <c r="BC566" s="17">
        <v>0.235778674729994</v>
      </c>
      <c r="BD566" s="17">
        <v>0.17002177381969999</v>
      </c>
      <c r="BE566" s="17">
        <v>0.261327476418656</v>
      </c>
      <c r="BF566" s="17"/>
      <c r="BG566" s="17">
        <v>0.24105479066379601</v>
      </c>
      <c r="BH566" s="17">
        <v>0.184699343314496</v>
      </c>
      <c r="BI566" s="17" t="s">
        <v>95</v>
      </c>
      <c r="BJ566" s="17">
        <v>0.17730046475265601</v>
      </c>
      <c r="BK566" s="17">
        <v>0.18449979294214799</v>
      </c>
      <c r="BL566" s="17">
        <v>0.17185039265225399</v>
      </c>
      <c r="BM566" s="17">
        <v>0.16182969157600799</v>
      </c>
    </row>
    <row r="567" spans="2:65" x14ac:dyDescent="0.35">
      <c r="B567" t="s">
        <v>276</v>
      </c>
      <c r="C567" s="17">
        <v>0.113591304228689</v>
      </c>
      <c r="D567" s="17">
        <v>0.14023712904655899</v>
      </c>
      <c r="E567" s="17">
        <v>8.7749842738222103E-2</v>
      </c>
      <c r="F567" s="17"/>
      <c r="G567" s="17">
        <v>3.1199687046824898E-2</v>
      </c>
      <c r="H567" s="17">
        <v>5.4178434539359603E-2</v>
      </c>
      <c r="I567" s="17">
        <v>7.3483265469052095E-2</v>
      </c>
      <c r="J567" s="17">
        <v>0.104609136277738</v>
      </c>
      <c r="K567" s="17">
        <v>0.184462945402455</v>
      </c>
      <c r="L567" s="17">
        <v>0.20898938104840301</v>
      </c>
      <c r="M567" s="17"/>
      <c r="N567" s="17">
        <v>0.11518098703042901</v>
      </c>
      <c r="O567" s="17">
        <v>0.11070846730181901</v>
      </c>
      <c r="P567" s="17">
        <v>0.115214330857286</v>
      </c>
      <c r="Q567" s="17">
        <v>0.111474880073465</v>
      </c>
      <c r="R567" s="17"/>
      <c r="S567" s="17">
        <v>7.3511693408009907E-2</v>
      </c>
      <c r="T567" s="17">
        <v>0.15804462316760001</v>
      </c>
      <c r="U567" s="17">
        <v>0.11824248227311999</v>
      </c>
      <c r="V567" s="17">
        <v>0.14016607575603501</v>
      </c>
      <c r="W567" s="17">
        <v>0.111654441627716</v>
      </c>
      <c r="X567" s="17">
        <v>8.6483802798764303E-2</v>
      </c>
      <c r="Y567" s="17">
        <v>0.12411692700258101</v>
      </c>
      <c r="Z567" s="17">
        <v>0.118043782191946</v>
      </c>
      <c r="AA567" s="17">
        <v>0.110026726467942</v>
      </c>
      <c r="AB567" s="17">
        <v>8.6211615265963604E-2</v>
      </c>
      <c r="AC567" s="17">
        <v>0.15155175808945401</v>
      </c>
      <c r="AD567" s="17">
        <v>9.9730339750756597E-2</v>
      </c>
      <c r="AE567" s="17"/>
      <c r="AF567" s="17">
        <v>0.20254265644078601</v>
      </c>
      <c r="AG567" s="17">
        <v>6.8626472706205296E-2</v>
      </c>
      <c r="AH567" s="17">
        <v>6.6979543393791197E-2</v>
      </c>
      <c r="AI567" s="17"/>
      <c r="AJ567" s="17">
        <v>0.20830909875745901</v>
      </c>
      <c r="AK567" s="17">
        <v>2.53870231592986E-2</v>
      </c>
      <c r="AL567" s="17">
        <v>8.33700966326376E-2</v>
      </c>
      <c r="AM567" s="17">
        <v>0.383164686151374</v>
      </c>
      <c r="AN567" s="17">
        <v>9.5385913053129406E-2</v>
      </c>
      <c r="AO567" s="17"/>
      <c r="AP567" s="17">
        <v>0.20982951636061001</v>
      </c>
      <c r="AQ567" s="17">
        <v>1.52900589874765E-2</v>
      </c>
      <c r="AR567" s="17">
        <v>6.5901221241337501E-2</v>
      </c>
      <c r="AS567" s="17"/>
      <c r="AT567" s="17">
        <v>0.13636364791734401</v>
      </c>
      <c r="AU567" s="17">
        <v>0.120383447737409</v>
      </c>
      <c r="AV567" s="17">
        <v>7.6040507569840599E-2</v>
      </c>
      <c r="AW567" s="17">
        <v>7.6074466940893801E-2</v>
      </c>
      <c r="AX567" s="17">
        <v>0.11373062277650001</v>
      </c>
      <c r="AY567" s="17"/>
      <c r="AZ567" s="17">
        <v>6.2249913530859201E-2</v>
      </c>
      <c r="BA567" s="17">
        <v>0.115855245805334</v>
      </c>
      <c r="BB567" s="17">
        <v>0.11724670274996001</v>
      </c>
      <c r="BC567" s="17">
        <v>0.133621535195592</v>
      </c>
      <c r="BD567" s="17">
        <v>0.16117378210046601</v>
      </c>
      <c r="BE567" s="17">
        <v>0.14423113486821901</v>
      </c>
      <c r="BF567" s="17"/>
      <c r="BG567" s="17">
        <v>0.167748603989546</v>
      </c>
      <c r="BH567" s="17">
        <v>8.7653120590284905E-2</v>
      </c>
      <c r="BI567" s="17" t="s">
        <v>95</v>
      </c>
      <c r="BJ567" s="17">
        <v>0.10105948531538</v>
      </c>
      <c r="BK567" s="17">
        <v>9.0322969223235003E-2</v>
      </c>
      <c r="BL567" s="17">
        <v>7.1335913301237494E-2</v>
      </c>
      <c r="BM567" s="17">
        <v>7.9254104093462799E-2</v>
      </c>
    </row>
    <row r="568" spans="2:65" x14ac:dyDescent="0.35">
      <c r="B568" t="s">
        <v>114</v>
      </c>
      <c r="C568" s="17">
        <v>0.26664270131013101</v>
      </c>
      <c r="D568" s="17">
        <v>0.19405780432655101</v>
      </c>
      <c r="E568" s="17">
        <v>0.33797752507495898</v>
      </c>
      <c r="F568" s="17"/>
      <c r="G568" s="17">
        <v>0.204783970049181</v>
      </c>
      <c r="H568" s="17">
        <v>0.22991601717254201</v>
      </c>
      <c r="I568" s="17">
        <v>0.27296808440160902</v>
      </c>
      <c r="J568" s="17">
        <v>0.316641826815449</v>
      </c>
      <c r="K568" s="17">
        <v>0.30743917588382502</v>
      </c>
      <c r="L568" s="17">
        <v>0.26444538846332999</v>
      </c>
      <c r="M568" s="17"/>
      <c r="N568" s="17">
        <v>0.21486586910138999</v>
      </c>
      <c r="O568" s="17">
        <v>0.281730336669612</v>
      </c>
      <c r="P568" s="17">
        <v>0.26177512441707301</v>
      </c>
      <c r="Q568" s="17">
        <v>0.31246425142315798</v>
      </c>
      <c r="R568" s="17"/>
      <c r="S568" s="17">
        <v>0.22958046583236599</v>
      </c>
      <c r="T568" s="17">
        <v>0.28295501532959</v>
      </c>
      <c r="U568" s="17">
        <v>0.307461403734545</v>
      </c>
      <c r="V568" s="17">
        <v>0.27028706123119101</v>
      </c>
      <c r="W568" s="17">
        <v>0.258110466274795</v>
      </c>
      <c r="X568" s="17">
        <v>0.300524246351969</v>
      </c>
      <c r="Y568" s="17">
        <v>0.28660206305317398</v>
      </c>
      <c r="Z568" s="17">
        <v>0.27668029395301003</v>
      </c>
      <c r="AA568" s="17">
        <v>0.24394905539848499</v>
      </c>
      <c r="AB568" s="17">
        <v>0.28735434651714897</v>
      </c>
      <c r="AC568" s="17">
        <v>0.17778106999906601</v>
      </c>
      <c r="AD568" s="17">
        <v>0.270204088644101</v>
      </c>
      <c r="AE568" s="17"/>
      <c r="AF568" s="17">
        <v>0.25048798825944801</v>
      </c>
      <c r="AG568" s="17">
        <v>0.25476009024923202</v>
      </c>
      <c r="AH568" s="17">
        <v>0.34033325211512699</v>
      </c>
      <c r="AI568" s="17"/>
      <c r="AJ568" s="17">
        <v>0.262346953197646</v>
      </c>
      <c r="AK568" s="17">
        <v>0.19334870521491501</v>
      </c>
      <c r="AL568" s="17">
        <v>0.27692984234592499</v>
      </c>
      <c r="AM568" s="17">
        <v>0.18032000519139799</v>
      </c>
      <c r="AN568" s="17">
        <v>0.38579341528549699</v>
      </c>
      <c r="AO568" s="17"/>
      <c r="AP568" s="17">
        <v>0.21973424997652999</v>
      </c>
      <c r="AQ568" s="17">
        <v>0.20325390714726699</v>
      </c>
      <c r="AR568" s="17">
        <v>0.251794849927299</v>
      </c>
      <c r="AS568" s="17"/>
      <c r="AT568" s="17">
        <v>0.30737689828669101</v>
      </c>
      <c r="AU568" s="17">
        <v>0.30239798363477299</v>
      </c>
      <c r="AV568" s="17">
        <v>0.23994996400221799</v>
      </c>
      <c r="AW568" s="17">
        <v>0.18740758954843101</v>
      </c>
      <c r="AX568" s="17">
        <v>0.22788913354047899</v>
      </c>
      <c r="AY568" s="17"/>
      <c r="AZ568" s="17">
        <v>0.220593312743011</v>
      </c>
      <c r="BA568" s="17">
        <v>0.261253483830788</v>
      </c>
      <c r="BB568" s="17">
        <v>0.280778541357186</v>
      </c>
      <c r="BC568" s="17">
        <v>0.29974756082901899</v>
      </c>
      <c r="BD568" s="17">
        <v>0.32336370312065599</v>
      </c>
      <c r="BE568" s="17">
        <v>0.228697095266124</v>
      </c>
      <c r="BF568" s="17"/>
      <c r="BG568" s="17">
        <v>0.26883266748856899</v>
      </c>
      <c r="BH568" s="17">
        <v>0.26812027245602599</v>
      </c>
      <c r="BI568" s="17" t="s">
        <v>95</v>
      </c>
      <c r="BJ568" s="17">
        <v>0.25620663190642701</v>
      </c>
      <c r="BK568" s="17">
        <v>0.26550125892570098</v>
      </c>
      <c r="BL568" s="17">
        <v>0.245320144306754</v>
      </c>
      <c r="BM568" s="17">
        <v>0.31473654436649501</v>
      </c>
    </row>
    <row r="569" spans="2:65" x14ac:dyDescent="0.35">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row>
    <row r="570" spans="2:65" x14ac:dyDescent="0.35">
      <c r="B570" s="6" t="s">
        <v>303</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row>
    <row r="571" spans="2:65" x14ac:dyDescent="0.35">
      <c r="B571" s="26" t="s">
        <v>97</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row>
    <row r="572" spans="2:65" x14ac:dyDescent="0.35">
      <c r="B572" t="s">
        <v>301</v>
      </c>
      <c r="C572" s="17">
        <v>0.27544472824108701</v>
      </c>
      <c r="D572" s="17">
        <v>0.27588159919666599</v>
      </c>
      <c r="E572" s="17">
        <v>0.27409225044575303</v>
      </c>
      <c r="F572" s="17"/>
      <c r="G572" s="17">
        <v>0.30782101547741603</v>
      </c>
      <c r="H572" s="17">
        <v>0.23962567065427301</v>
      </c>
      <c r="I572" s="17">
        <v>0.226076361660318</v>
      </c>
      <c r="J572" s="17">
        <v>0.25109411751587002</v>
      </c>
      <c r="K572" s="17">
        <v>0.28274240267713102</v>
      </c>
      <c r="L572" s="17">
        <v>0.33815628131690001</v>
      </c>
      <c r="M572" s="17"/>
      <c r="N572" s="17">
        <v>0.29700631995179</v>
      </c>
      <c r="O572" s="17">
        <v>0.284211257962113</v>
      </c>
      <c r="P572" s="17">
        <v>0.27073035936397399</v>
      </c>
      <c r="Q572" s="17">
        <v>0.24590317160157499</v>
      </c>
      <c r="R572" s="17"/>
      <c r="S572" s="17">
        <v>0.25967093777114097</v>
      </c>
      <c r="T572" s="17">
        <v>0.24337988230435501</v>
      </c>
      <c r="U572" s="17">
        <v>0.28933244341952402</v>
      </c>
      <c r="V572" s="17">
        <v>0.30489777892421699</v>
      </c>
      <c r="W572" s="17">
        <v>0.254076900398582</v>
      </c>
      <c r="X572" s="17">
        <v>0.237839928992571</v>
      </c>
      <c r="Y572" s="17">
        <v>0.28606529007057602</v>
      </c>
      <c r="Z572" s="17">
        <v>0.31561286266626398</v>
      </c>
      <c r="AA572" s="17">
        <v>0.30496113868119801</v>
      </c>
      <c r="AB572" s="17">
        <v>0.26495778674213999</v>
      </c>
      <c r="AC572" s="17">
        <v>0.25594582541975103</v>
      </c>
      <c r="AD572" s="17">
        <v>0.39845044986318601</v>
      </c>
      <c r="AE572" s="17"/>
      <c r="AF572" s="17">
        <v>0.26602785585879801</v>
      </c>
      <c r="AG572" s="17">
        <v>0.29435783563475199</v>
      </c>
      <c r="AH572" s="17">
        <v>0.233013217348467</v>
      </c>
      <c r="AI572" s="17"/>
      <c r="AJ572" s="17">
        <v>0.285841310761491</v>
      </c>
      <c r="AK572" s="17">
        <v>0.250379658455464</v>
      </c>
      <c r="AL572" s="17">
        <v>0.29132330520383198</v>
      </c>
      <c r="AM572" s="17">
        <v>0.30444244692552702</v>
      </c>
      <c r="AN572" s="17">
        <v>0.24515581935936301</v>
      </c>
      <c r="AO572" s="17"/>
      <c r="AP572" s="17">
        <v>0.27875842550568702</v>
      </c>
      <c r="AQ572" s="17">
        <v>0.261740988584862</v>
      </c>
      <c r="AR572" s="17">
        <v>0.30019300921904202</v>
      </c>
      <c r="AS572" s="17"/>
      <c r="AT572" s="17">
        <v>0.24768917971752299</v>
      </c>
      <c r="AU572" s="17">
        <v>0.28921542464125199</v>
      </c>
      <c r="AV572" s="17">
        <v>0.28435755868625101</v>
      </c>
      <c r="AW572" s="17">
        <v>0.23696735174442901</v>
      </c>
      <c r="AX572" s="17">
        <v>0.329042201167276</v>
      </c>
      <c r="AY572" s="17"/>
      <c r="AZ572" s="17">
        <v>0.24454150189333501</v>
      </c>
      <c r="BA572" s="17">
        <v>0.27094978355538502</v>
      </c>
      <c r="BB572" s="17">
        <v>0.235751611385521</v>
      </c>
      <c r="BC572" s="17">
        <v>0.31982934265102297</v>
      </c>
      <c r="BD572" s="17">
        <v>0.331309744512641</v>
      </c>
      <c r="BE572" s="17">
        <v>0.249488852346575</v>
      </c>
      <c r="BF572" s="17"/>
      <c r="BG572" s="17">
        <v>0.31676046609765801</v>
      </c>
      <c r="BH572" s="17">
        <v>0.26361529397240901</v>
      </c>
      <c r="BI572" s="17" t="s">
        <v>95</v>
      </c>
      <c r="BJ572" s="17">
        <v>0.22082177372817499</v>
      </c>
      <c r="BK572" s="17">
        <v>0.25273025476480299</v>
      </c>
      <c r="BL572" s="17">
        <v>0.23707275050945101</v>
      </c>
      <c r="BM572" s="17">
        <v>0.29821851347260497</v>
      </c>
    </row>
    <row r="573" spans="2:65" x14ac:dyDescent="0.35">
      <c r="B573" t="s">
        <v>289</v>
      </c>
      <c r="C573" s="17">
        <v>0.16779338048512099</v>
      </c>
      <c r="D573" s="17">
        <v>0.158438262209844</v>
      </c>
      <c r="E573" s="17">
        <v>0.17635623160803299</v>
      </c>
      <c r="F573" s="17"/>
      <c r="G573" s="17">
        <v>0.16886090387622299</v>
      </c>
      <c r="H573" s="17">
        <v>0.201531990534841</v>
      </c>
      <c r="I573" s="17">
        <v>0.159369128875508</v>
      </c>
      <c r="J573" s="17">
        <v>0.157735490215482</v>
      </c>
      <c r="K573" s="17">
        <v>0.176147970652206</v>
      </c>
      <c r="L573" s="17">
        <v>0.14909005635584899</v>
      </c>
      <c r="M573" s="17"/>
      <c r="N573" s="17">
        <v>0.17463088565564899</v>
      </c>
      <c r="O573" s="17">
        <v>0.15459396806287001</v>
      </c>
      <c r="P573" s="17">
        <v>0.15132122974311599</v>
      </c>
      <c r="Q573" s="17">
        <v>0.185579252316244</v>
      </c>
      <c r="R573" s="17"/>
      <c r="S573" s="17">
        <v>0.197806189928941</v>
      </c>
      <c r="T573" s="17">
        <v>0.18141784711279199</v>
      </c>
      <c r="U573" s="17">
        <v>0.140570114039162</v>
      </c>
      <c r="V573" s="17">
        <v>0.17795062281971899</v>
      </c>
      <c r="W573" s="17">
        <v>0.20479495585979099</v>
      </c>
      <c r="X573" s="17">
        <v>0.19576834887394901</v>
      </c>
      <c r="Y573" s="17">
        <v>0.171261638250707</v>
      </c>
      <c r="Z573" s="17">
        <v>0.17092271660340999</v>
      </c>
      <c r="AA573" s="17">
        <v>0.13456679997946799</v>
      </c>
      <c r="AB573" s="17">
        <v>0.124279669208155</v>
      </c>
      <c r="AC573" s="17">
        <v>0.14914604665134201</v>
      </c>
      <c r="AD573" s="17">
        <v>0.11131905211503899</v>
      </c>
      <c r="AE573" s="17"/>
      <c r="AF573" s="17">
        <v>0.168559958057237</v>
      </c>
      <c r="AG573" s="17">
        <v>0.15971268475369299</v>
      </c>
      <c r="AH573" s="17">
        <v>0.17257174409380799</v>
      </c>
      <c r="AI573" s="17"/>
      <c r="AJ573" s="17">
        <v>0.159680676050102</v>
      </c>
      <c r="AK573" s="17">
        <v>0.169671732128652</v>
      </c>
      <c r="AL573" s="17">
        <v>0.18921444803519999</v>
      </c>
      <c r="AM573" s="17">
        <v>8.1953982780683499E-2</v>
      </c>
      <c r="AN573" s="17">
        <v>0.17831954775490599</v>
      </c>
      <c r="AO573" s="17"/>
      <c r="AP573" s="17">
        <v>0.16330159843027101</v>
      </c>
      <c r="AQ573" s="17">
        <v>0.17908274256684401</v>
      </c>
      <c r="AR573" s="17">
        <v>0.177356830419926</v>
      </c>
      <c r="AS573" s="17"/>
      <c r="AT573" s="17">
        <v>0.16953565523491801</v>
      </c>
      <c r="AU573" s="17">
        <v>0.16892509907817699</v>
      </c>
      <c r="AV573" s="17">
        <v>0.17296882636663499</v>
      </c>
      <c r="AW573" s="17">
        <v>0.17401912541713799</v>
      </c>
      <c r="AX573" s="17">
        <v>0.15109011416524101</v>
      </c>
      <c r="AY573" s="17"/>
      <c r="AZ573" s="17">
        <v>0.16616840191333501</v>
      </c>
      <c r="BA573" s="17">
        <v>0.16297029581538999</v>
      </c>
      <c r="BB573" s="17">
        <v>0.18876952339338399</v>
      </c>
      <c r="BC573" s="17">
        <v>0.18469872812702501</v>
      </c>
      <c r="BD573" s="17">
        <v>0.137700161125905</v>
      </c>
      <c r="BE573" s="17">
        <v>0.16494665579065801</v>
      </c>
      <c r="BF573" s="17"/>
      <c r="BG573" s="17">
        <v>0.15491257956650201</v>
      </c>
      <c r="BH573" s="17">
        <v>0.16360419566529599</v>
      </c>
      <c r="BI573" s="17" t="s">
        <v>95</v>
      </c>
      <c r="BJ573" s="17">
        <v>0.17230908339628601</v>
      </c>
      <c r="BK573" s="17">
        <v>0.214427192453196</v>
      </c>
      <c r="BL573" s="17">
        <v>0.172240829361756</v>
      </c>
      <c r="BM573" s="17">
        <v>0.196433525827654</v>
      </c>
    </row>
    <row r="574" spans="2:65" x14ac:dyDescent="0.35">
      <c r="B574" t="s">
        <v>290</v>
      </c>
      <c r="C574" s="17">
        <v>0.135099042923045</v>
      </c>
      <c r="D574" s="17">
        <v>0.13525461298611</v>
      </c>
      <c r="E574" s="17">
        <v>0.13568039282653799</v>
      </c>
      <c r="F574" s="17"/>
      <c r="G574" s="17">
        <v>0.17020118979138399</v>
      </c>
      <c r="H574" s="17">
        <v>0.14038950476734699</v>
      </c>
      <c r="I574" s="17">
        <v>0.147655423008373</v>
      </c>
      <c r="J574" s="17">
        <v>0.118889883607146</v>
      </c>
      <c r="K574" s="17">
        <v>0.113485291379213</v>
      </c>
      <c r="L574" s="17">
        <v>0.124933414958738</v>
      </c>
      <c r="M574" s="17"/>
      <c r="N574" s="17">
        <v>0.12950721730221501</v>
      </c>
      <c r="O574" s="17">
        <v>0.13044335879636901</v>
      </c>
      <c r="P574" s="17">
        <v>0.147758724822381</v>
      </c>
      <c r="Q574" s="17">
        <v>0.135068144856338</v>
      </c>
      <c r="R574" s="17"/>
      <c r="S574" s="17">
        <v>0.124653259788265</v>
      </c>
      <c r="T574" s="17">
        <v>0.16934240156923899</v>
      </c>
      <c r="U574" s="17">
        <v>0.15933705745509</v>
      </c>
      <c r="V574" s="17">
        <v>9.5758732754057899E-2</v>
      </c>
      <c r="W574" s="17">
        <v>0.12697641011265701</v>
      </c>
      <c r="X574" s="17">
        <v>0.15440886617048399</v>
      </c>
      <c r="Y574" s="17">
        <v>0.130870171788082</v>
      </c>
      <c r="Z574" s="17">
        <v>0.14453224148095001</v>
      </c>
      <c r="AA574" s="17">
        <v>0.142579298315958</v>
      </c>
      <c r="AB574" s="17">
        <v>0.137874935352443</v>
      </c>
      <c r="AC574" s="17">
        <v>7.6668494324289405E-2</v>
      </c>
      <c r="AD574" s="17">
        <v>0.11031446758484301</v>
      </c>
      <c r="AE574" s="17"/>
      <c r="AF574" s="17">
        <v>0.122791255063478</v>
      </c>
      <c r="AG574" s="17">
        <v>0.12916416049847201</v>
      </c>
      <c r="AH574" s="17">
        <v>0.152951244866701</v>
      </c>
      <c r="AI574" s="17"/>
      <c r="AJ574" s="17">
        <v>0.12457687048155899</v>
      </c>
      <c r="AK574" s="17">
        <v>0.14046686240231801</v>
      </c>
      <c r="AL574" s="17">
        <v>0.12691579770213701</v>
      </c>
      <c r="AM574" s="17">
        <v>0.103321784890436</v>
      </c>
      <c r="AN574" s="17">
        <v>0.15473544061040601</v>
      </c>
      <c r="AO574" s="17"/>
      <c r="AP574" s="17">
        <v>0.119165009026584</v>
      </c>
      <c r="AQ574" s="17">
        <v>0.139935528112513</v>
      </c>
      <c r="AR574" s="17">
        <v>0.11156866026375201</v>
      </c>
      <c r="AS574" s="17"/>
      <c r="AT574" s="17">
        <v>0.15810571866381101</v>
      </c>
      <c r="AU574" s="17">
        <v>0.12654537151226999</v>
      </c>
      <c r="AV574" s="17">
        <v>0.121408514943674</v>
      </c>
      <c r="AW574" s="17">
        <v>0.130788819478729</v>
      </c>
      <c r="AX574" s="17">
        <v>0.16103202799188401</v>
      </c>
      <c r="AY574" s="17"/>
      <c r="AZ574" s="17">
        <v>0.12696557662063801</v>
      </c>
      <c r="BA574" s="17">
        <v>0.13812574605911199</v>
      </c>
      <c r="BB574" s="17">
        <v>0.14435183592822201</v>
      </c>
      <c r="BC574" s="17">
        <v>0.13526312547511801</v>
      </c>
      <c r="BD574" s="17">
        <v>0.13354930173254501</v>
      </c>
      <c r="BE574" s="17">
        <v>0.135645117063068</v>
      </c>
      <c r="BF574" s="17"/>
      <c r="BG574" s="17">
        <v>0.118241493621738</v>
      </c>
      <c r="BH574" s="17">
        <v>0.13224380021028401</v>
      </c>
      <c r="BI574" s="17" t="s">
        <v>95</v>
      </c>
      <c r="BJ574" s="17">
        <v>0.162732040359437</v>
      </c>
      <c r="BK574" s="17">
        <v>0.13582179539119499</v>
      </c>
      <c r="BL574" s="17">
        <v>0.14780347524667301</v>
      </c>
      <c r="BM574" s="17">
        <v>0.205692479401659</v>
      </c>
    </row>
    <row r="575" spans="2:65" x14ac:dyDescent="0.35">
      <c r="B575" t="s">
        <v>291</v>
      </c>
      <c r="C575" s="17">
        <v>0.11540152121896401</v>
      </c>
      <c r="D575" s="17">
        <v>0.111546985251073</v>
      </c>
      <c r="E575" s="17">
        <v>0.119789238797263</v>
      </c>
      <c r="F575" s="17"/>
      <c r="G575" s="17">
        <v>0.11016572777384399</v>
      </c>
      <c r="H575" s="17">
        <v>0.109767709725415</v>
      </c>
      <c r="I575" s="17">
        <v>0.122972335745081</v>
      </c>
      <c r="J575" s="17">
        <v>0.133381865828645</v>
      </c>
      <c r="K575" s="17">
        <v>0.104442297088151</v>
      </c>
      <c r="L575" s="17">
        <v>0.110036533907529</v>
      </c>
      <c r="M575" s="17"/>
      <c r="N575" s="17">
        <v>0.125921987507534</v>
      </c>
      <c r="O575" s="17">
        <v>0.11323646789753999</v>
      </c>
      <c r="P575" s="17">
        <v>0.111257507308219</v>
      </c>
      <c r="Q575" s="17">
        <v>0.111784229662547</v>
      </c>
      <c r="R575" s="17"/>
      <c r="S575" s="17">
        <v>0.109408360455044</v>
      </c>
      <c r="T575" s="17">
        <v>0.10413179072843901</v>
      </c>
      <c r="U575" s="17">
        <v>0.10670781742880001</v>
      </c>
      <c r="V575" s="17">
        <v>0.12974698380143701</v>
      </c>
      <c r="W575" s="17">
        <v>0.114109751467901</v>
      </c>
      <c r="X575" s="17">
        <v>9.6284511403076298E-2</v>
      </c>
      <c r="Y575" s="17">
        <v>0.128733225492039</v>
      </c>
      <c r="Z575" s="17">
        <v>0.109851958111507</v>
      </c>
      <c r="AA575" s="17">
        <v>0.124514424481529</v>
      </c>
      <c r="AB575" s="17">
        <v>0.14361666632039899</v>
      </c>
      <c r="AC575" s="17">
        <v>9.6704491121669706E-2</v>
      </c>
      <c r="AD575" s="17">
        <v>0.117529112055516</v>
      </c>
      <c r="AE575" s="17"/>
      <c r="AF575" s="17">
        <v>0.11634601430236199</v>
      </c>
      <c r="AG575" s="17">
        <v>0.122159527579752</v>
      </c>
      <c r="AH575" s="17">
        <v>0.11112507792216</v>
      </c>
      <c r="AI575" s="17"/>
      <c r="AJ575" s="17">
        <v>0.121236562800023</v>
      </c>
      <c r="AK575" s="17">
        <v>0.119358062644494</v>
      </c>
      <c r="AL575" s="17">
        <v>0.115809374451272</v>
      </c>
      <c r="AM575" s="17">
        <v>0.12822068610832399</v>
      </c>
      <c r="AN575" s="17">
        <v>0.11583245259226201</v>
      </c>
      <c r="AO575" s="17"/>
      <c r="AP575" s="17">
        <v>0.118097808251529</v>
      </c>
      <c r="AQ575" s="17">
        <v>0.11658174896448099</v>
      </c>
      <c r="AR575" s="17">
        <v>0.114597425111474</v>
      </c>
      <c r="AS575" s="17"/>
      <c r="AT575" s="17">
        <v>0.10883350049318</v>
      </c>
      <c r="AU575" s="17">
        <v>0.100049805519711</v>
      </c>
      <c r="AV575" s="17">
        <v>0.128097902083215</v>
      </c>
      <c r="AW575" s="17">
        <v>0.13050288744781799</v>
      </c>
      <c r="AX575" s="17">
        <v>0.17284663054559801</v>
      </c>
      <c r="AY575" s="17"/>
      <c r="AZ575" s="17">
        <v>0.12523575293684899</v>
      </c>
      <c r="BA575" s="17">
        <v>0.12341266997094</v>
      </c>
      <c r="BB575" s="17">
        <v>0.12022407337083101</v>
      </c>
      <c r="BC575" s="17">
        <v>8.7509042512964305E-2</v>
      </c>
      <c r="BD575" s="17">
        <v>0.11142711683721999</v>
      </c>
      <c r="BE575" s="17">
        <v>0.119513296191345</v>
      </c>
      <c r="BF575" s="17"/>
      <c r="BG575" s="17">
        <v>0.110756083292793</v>
      </c>
      <c r="BH575" s="17">
        <v>0.134099570963189</v>
      </c>
      <c r="BI575" s="17" t="s">
        <v>95</v>
      </c>
      <c r="BJ575" s="17">
        <v>0.10346906920799399</v>
      </c>
      <c r="BK575" s="17">
        <v>0.131156478718883</v>
      </c>
      <c r="BL575" s="17">
        <v>0.110792998082966</v>
      </c>
      <c r="BM575" s="17">
        <v>5.2955345061022799E-2</v>
      </c>
    </row>
    <row r="576" spans="2:65" x14ac:dyDescent="0.35">
      <c r="B576" t="s">
        <v>292</v>
      </c>
      <c r="C576" s="17">
        <v>0.10176513558992099</v>
      </c>
      <c r="D576" s="17">
        <v>0.10509746355371299</v>
      </c>
      <c r="E576" s="17">
        <v>9.90655469551803E-2</v>
      </c>
      <c r="F576" s="17"/>
      <c r="G576" s="17">
        <v>7.3236793133810901E-2</v>
      </c>
      <c r="H576" s="17">
        <v>9.5451045912348001E-2</v>
      </c>
      <c r="I576" s="17">
        <v>0.11607419680306701</v>
      </c>
      <c r="J576" s="17">
        <v>0.10422729698450101</v>
      </c>
      <c r="K576" s="17">
        <v>0.117547459317553</v>
      </c>
      <c r="L576" s="17">
        <v>0.101594522627118</v>
      </c>
      <c r="M576" s="17"/>
      <c r="N576" s="17">
        <v>9.1829321424413898E-2</v>
      </c>
      <c r="O576" s="17">
        <v>0.10526289768720699</v>
      </c>
      <c r="P576" s="17">
        <v>0.10787959659753001</v>
      </c>
      <c r="Q576" s="17">
        <v>0.10510565879023299</v>
      </c>
      <c r="R576" s="17"/>
      <c r="S576" s="17">
        <v>8.5422551448415804E-2</v>
      </c>
      <c r="T576" s="17">
        <v>9.7082771282673605E-2</v>
      </c>
      <c r="U576" s="17">
        <v>8.7288561603800302E-2</v>
      </c>
      <c r="V576" s="17">
        <v>8.1356423765815797E-2</v>
      </c>
      <c r="W576" s="17">
        <v>9.1108543230499703E-2</v>
      </c>
      <c r="X576" s="17">
        <v>0.135780205508995</v>
      </c>
      <c r="Y576" s="17">
        <v>0.10528330761145201</v>
      </c>
      <c r="Z576" s="17">
        <v>6.3097099838074197E-2</v>
      </c>
      <c r="AA576" s="17">
        <v>0.12700484107482299</v>
      </c>
      <c r="AB576" s="17">
        <v>0.101357936814512</v>
      </c>
      <c r="AC576" s="17">
        <v>0.142197976734635</v>
      </c>
      <c r="AD576" s="17">
        <v>0.10439174745075799</v>
      </c>
      <c r="AE576" s="17"/>
      <c r="AF576" s="17">
        <v>0.111531963305633</v>
      </c>
      <c r="AG576" s="17">
        <v>9.7534086211448601E-2</v>
      </c>
      <c r="AH576" s="17">
        <v>9.6096779845300601E-2</v>
      </c>
      <c r="AI576" s="17"/>
      <c r="AJ576" s="17">
        <v>9.9897253693305793E-2</v>
      </c>
      <c r="AK576" s="17">
        <v>0.118206253304162</v>
      </c>
      <c r="AL576" s="17">
        <v>8.3638013411731202E-2</v>
      </c>
      <c r="AM576" s="17">
        <v>6.6650762369506497E-2</v>
      </c>
      <c r="AN576" s="17">
        <v>0.10843835736522001</v>
      </c>
      <c r="AO576" s="17"/>
      <c r="AP576" s="17">
        <v>0.12004002619662101</v>
      </c>
      <c r="AQ576" s="17">
        <v>0.106539157438107</v>
      </c>
      <c r="AR576" s="17">
        <v>8.2818694556506894E-2</v>
      </c>
      <c r="AS576" s="17"/>
      <c r="AT576" s="17">
        <v>0.10681451313889399</v>
      </c>
      <c r="AU576" s="17">
        <v>0.106716659123573</v>
      </c>
      <c r="AV576" s="17">
        <v>8.5320488004912501E-2</v>
      </c>
      <c r="AW576" s="17">
        <v>0.110970831099666</v>
      </c>
      <c r="AX576" s="17">
        <v>7.3838218421740404E-2</v>
      </c>
      <c r="AY576" s="17"/>
      <c r="AZ576" s="17">
        <v>0.106988548370975</v>
      </c>
      <c r="BA576" s="17">
        <v>9.98775758989697E-2</v>
      </c>
      <c r="BB576" s="17">
        <v>8.3127197485737894E-2</v>
      </c>
      <c r="BC576" s="17">
        <v>8.4875919392108604E-2</v>
      </c>
      <c r="BD576" s="17">
        <v>0.12178411812708601</v>
      </c>
      <c r="BE576" s="17">
        <v>0.145156864587771</v>
      </c>
      <c r="BF576" s="17"/>
      <c r="BG576" s="17">
        <v>0.103288995708051</v>
      </c>
      <c r="BH576" s="17">
        <v>0.10000719284741801</v>
      </c>
      <c r="BI576" s="17" t="s">
        <v>95</v>
      </c>
      <c r="BJ576" s="17">
        <v>0.105394332145786</v>
      </c>
      <c r="BK576" s="17">
        <v>8.9183034314232301E-2</v>
      </c>
      <c r="BL576" s="17">
        <v>0.105674766751509</v>
      </c>
      <c r="BM576" s="17">
        <v>0.12070224131696999</v>
      </c>
    </row>
    <row r="577" spans="2:65" x14ac:dyDescent="0.35">
      <c r="B577" t="s">
        <v>293</v>
      </c>
      <c r="C577" s="17">
        <v>8.0496603313588794E-2</v>
      </c>
      <c r="D577" s="17">
        <v>7.9312153275957503E-2</v>
      </c>
      <c r="E577" s="17">
        <v>8.1638526735501996E-2</v>
      </c>
      <c r="F577" s="17"/>
      <c r="G577" s="17">
        <v>4.4240103669441103E-2</v>
      </c>
      <c r="H577" s="17">
        <v>6.5495317529818894E-2</v>
      </c>
      <c r="I577" s="17">
        <v>8.5202042613856693E-2</v>
      </c>
      <c r="J577" s="17">
        <v>9.7663924419368497E-2</v>
      </c>
      <c r="K577" s="17">
        <v>8.2192054097747505E-2</v>
      </c>
      <c r="L577" s="17">
        <v>9.7835472614091104E-2</v>
      </c>
      <c r="M577" s="17"/>
      <c r="N577" s="17">
        <v>7.5729491283568595E-2</v>
      </c>
      <c r="O577" s="17">
        <v>9.5454892863255106E-2</v>
      </c>
      <c r="P577" s="17">
        <v>8.1013978664883302E-2</v>
      </c>
      <c r="Q577" s="17">
        <v>6.9888735333921106E-2</v>
      </c>
      <c r="R577" s="17"/>
      <c r="S577" s="17">
        <v>6.7962871716734E-2</v>
      </c>
      <c r="T577" s="17">
        <v>7.4169374936886495E-2</v>
      </c>
      <c r="U577" s="17">
        <v>0.102506786738156</v>
      </c>
      <c r="V577" s="17">
        <v>0.10163716544696901</v>
      </c>
      <c r="W577" s="17">
        <v>7.71068504203231E-2</v>
      </c>
      <c r="X577" s="17">
        <v>6.3711612980929505E-2</v>
      </c>
      <c r="Y577" s="17">
        <v>7.51635075007933E-2</v>
      </c>
      <c r="Z577" s="17">
        <v>7.9755073190181006E-2</v>
      </c>
      <c r="AA577" s="17">
        <v>6.6771728313393702E-2</v>
      </c>
      <c r="AB577" s="17">
        <v>9.1692777165756495E-2</v>
      </c>
      <c r="AC577" s="17">
        <v>0.117985717338844</v>
      </c>
      <c r="AD577" s="17">
        <v>7.1982556690519006E-2</v>
      </c>
      <c r="AE577" s="17"/>
      <c r="AF577" s="17">
        <v>9.55733861941543E-2</v>
      </c>
      <c r="AG577" s="17">
        <v>7.9299147481447799E-2</v>
      </c>
      <c r="AH577" s="17">
        <v>7.35517018602522E-2</v>
      </c>
      <c r="AI577" s="17"/>
      <c r="AJ577" s="17">
        <v>9.50033051207195E-2</v>
      </c>
      <c r="AK577" s="17">
        <v>6.7192075356743805E-2</v>
      </c>
      <c r="AL577" s="17">
        <v>9.6336707996697496E-2</v>
      </c>
      <c r="AM577" s="17">
        <v>9.1102616654055502E-2</v>
      </c>
      <c r="AN577" s="17">
        <v>6.10890073655911E-2</v>
      </c>
      <c r="AO577" s="17"/>
      <c r="AP577" s="17">
        <v>8.1864521500894002E-2</v>
      </c>
      <c r="AQ577" s="17">
        <v>7.0270930235730694E-2</v>
      </c>
      <c r="AR577" s="17">
        <v>8.3623921531118195E-2</v>
      </c>
      <c r="AS577" s="17"/>
      <c r="AT577" s="17">
        <v>9.1401538936181803E-2</v>
      </c>
      <c r="AU577" s="17">
        <v>8.2230200982155E-2</v>
      </c>
      <c r="AV577" s="17">
        <v>7.20910933129051E-2</v>
      </c>
      <c r="AW577" s="17">
        <v>9.2460300979888596E-2</v>
      </c>
      <c r="AX577" s="17">
        <v>5.0444162970449798E-2</v>
      </c>
      <c r="AY577" s="17"/>
      <c r="AZ577" s="17">
        <v>6.7144583967145302E-2</v>
      </c>
      <c r="BA577" s="17">
        <v>8.7512238852302804E-2</v>
      </c>
      <c r="BB577" s="17">
        <v>0.102155569622008</v>
      </c>
      <c r="BC577" s="17">
        <v>8.2378364893454403E-2</v>
      </c>
      <c r="BD577" s="17">
        <v>7.7620779819244104E-2</v>
      </c>
      <c r="BE577" s="17">
        <v>4.9926532772415697E-2</v>
      </c>
      <c r="BF577" s="17"/>
      <c r="BG577" s="17">
        <v>9.1716260101755098E-2</v>
      </c>
      <c r="BH577" s="17">
        <v>8.4188481071444596E-2</v>
      </c>
      <c r="BI577" s="17" t="s">
        <v>95</v>
      </c>
      <c r="BJ577" s="17">
        <v>8.1165777863767399E-2</v>
      </c>
      <c r="BK577" s="17">
        <v>5.1382078619914402E-2</v>
      </c>
      <c r="BL577" s="17">
        <v>7.6262555624753606E-2</v>
      </c>
      <c r="BM577" s="17">
        <v>5.2495759881078602E-2</v>
      </c>
    </row>
    <row r="578" spans="2:65" x14ac:dyDescent="0.35">
      <c r="B578" t="s">
        <v>294</v>
      </c>
      <c r="C578" s="17">
        <v>4.6994696721663502E-2</v>
      </c>
      <c r="D578" s="17">
        <v>5.3507475563574602E-2</v>
      </c>
      <c r="E578" s="17">
        <v>4.08942327938525E-2</v>
      </c>
      <c r="F578" s="17"/>
      <c r="G578" s="17">
        <v>5.1189653830389002E-2</v>
      </c>
      <c r="H578" s="17">
        <v>4.7379744869392497E-2</v>
      </c>
      <c r="I578" s="17">
        <v>5.2900934430344E-2</v>
      </c>
      <c r="J578" s="17">
        <v>5.6710198039879402E-2</v>
      </c>
      <c r="K578" s="17">
        <v>5.0660611774977701E-2</v>
      </c>
      <c r="L578" s="17">
        <v>2.87456313055134E-2</v>
      </c>
      <c r="M578" s="17"/>
      <c r="N578" s="17">
        <v>4.7126336009331901E-2</v>
      </c>
      <c r="O578" s="17">
        <v>4.1462250108534902E-2</v>
      </c>
      <c r="P578" s="17">
        <v>4.9977112149890597E-2</v>
      </c>
      <c r="Q578" s="17">
        <v>4.9129894558333401E-2</v>
      </c>
      <c r="R578" s="17"/>
      <c r="S578" s="17">
        <v>6.7204854580338605E-2</v>
      </c>
      <c r="T578" s="17">
        <v>5.1066752136346198E-2</v>
      </c>
      <c r="U578" s="17">
        <v>4.4896336931349097E-2</v>
      </c>
      <c r="V578" s="17">
        <v>3.55994658209191E-2</v>
      </c>
      <c r="W578" s="17">
        <v>3.8994245178296798E-2</v>
      </c>
      <c r="X578" s="17">
        <v>3.3101034275054501E-2</v>
      </c>
      <c r="Y578" s="17">
        <v>4.0303145076794299E-2</v>
      </c>
      <c r="Z578" s="17">
        <v>5.8351389686182802E-2</v>
      </c>
      <c r="AA578" s="17">
        <v>4.1016984164328897E-2</v>
      </c>
      <c r="AB578" s="17">
        <v>5.8694257392052397E-2</v>
      </c>
      <c r="AC578" s="17">
        <v>5.5721524380460803E-2</v>
      </c>
      <c r="AD578" s="17">
        <v>1.01459468594677E-2</v>
      </c>
      <c r="AE578" s="17"/>
      <c r="AF578" s="17">
        <v>4.2694675147153603E-2</v>
      </c>
      <c r="AG578" s="17">
        <v>4.8165981693593797E-2</v>
      </c>
      <c r="AH578" s="17">
        <v>5.2732439499368698E-2</v>
      </c>
      <c r="AI578" s="17"/>
      <c r="AJ578" s="17">
        <v>3.9804955698343997E-2</v>
      </c>
      <c r="AK578" s="17">
        <v>5.51933221000225E-2</v>
      </c>
      <c r="AL578" s="17">
        <v>2.9160249877041699E-2</v>
      </c>
      <c r="AM578" s="17">
        <v>0.111291405235812</v>
      </c>
      <c r="AN578" s="17">
        <v>4.68898181849116E-2</v>
      </c>
      <c r="AO578" s="17"/>
      <c r="AP578" s="17">
        <v>4.0123589116168201E-2</v>
      </c>
      <c r="AQ578" s="17">
        <v>5.09871723265483E-2</v>
      </c>
      <c r="AR578" s="17">
        <v>4.3793304992218E-2</v>
      </c>
      <c r="AS578" s="17"/>
      <c r="AT578" s="17">
        <v>4.0526887833146001E-2</v>
      </c>
      <c r="AU578" s="17">
        <v>4.6837870019309703E-2</v>
      </c>
      <c r="AV578" s="17">
        <v>5.0797931790186303E-2</v>
      </c>
      <c r="AW578" s="17">
        <v>6.5505314889861999E-2</v>
      </c>
      <c r="AX578" s="17">
        <v>1.3390296027024001E-2</v>
      </c>
      <c r="AY578" s="17"/>
      <c r="AZ578" s="17">
        <v>6.6419917108949997E-2</v>
      </c>
      <c r="BA578" s="17">
        <v>4.5719573625437999E-2</v>
      </c>
      <c r="BB578" s="17">
        <v>4.5582580105241903E-2</v>
      </c>
      <c r="BC578" s="17">
        <v>3.7180907279377597E-2</v>
      </c>
      <c r="BD578" s="17">
        <v>3.5018395377324901E-2</v>
      </c>
      <c r="BE578" s="17">
        <v>3.20727531735472E-2</v>
      </c>
      <c r="BF578" s="17"/>
      <c r="BG578" s="17">
        <v>4.7816570175942701E-2</v>
      </c>
      <c r="BH578" s="17">
        <v>3.8085933165550201E-2</v>
      </c>
      <c r="BI578" s="17" t="s">
        <v>95</v>
      </c>
      <c r="BJ578" s="17">
        <v>5.91326223367463E-2</v>
      </c>
      <c r="BK578" s="17">
        <v>3.5412431456610702E-2</v>
      </c>
      <c r="BL578" s="17">
        <v>5.7998773832005399E-2</v>
      </c>
      <c r="BM578" s="17">
        <v>4.8138980898631903E-2</v>
      </c>
    </row>
    <row r="579" spans="2:65" x14ac:dyDescent="0.35">
      <c r="B579" t="s">
        <v>295</v>
      </c>
      <c r="C579" s="17">
        <v>3.9422813932774102E-2</v>
      </c>
      <c r="D579" s="17">
        <v>4.0229233597626403E-2</v>
      </c>
      <c r="E579" s="17">
        <v>3.7771611772967097E-2</v>
      </c>
      <c r="F579" s="17"/>
      <c r="G579" s="17">
        <v>4.1593534139034501E-2</v>
      </c>
      <c r="H579" s="17">
        <v>5.84968836577568E-2</v>
      </c>
      <c r="I579" s="17">
        <v>4.0965472289067301E-2</v>
      </c>
      <c r="J579" s="17">
        <v>4.0184211535900002E-2</v>
      </c>
      <c r="K579" s="17">
        <v>3.7972256672311702E-2</v>
      </c>
      <c r="L579" s="17">
        <v>2.1578245147000099E-2</v>
      </c>
      <c r="M579" s="17"/>
      <c r="N579" s="17">
        <v>2.3515973079925801E-2</v>
      </c>
      <c r="O579" s="17">
        <v>3.5249503921466203E-2</v>
      </c>
      <c r="P579" s="17">
        <v>4.8300871749321801E-2</v>
      </c>
      <c r="Q579" s="17">
        <v>5.3760518609972899E-2</v>
      </c>
      <c r="R579" s="17"/>
      <c r="S579" s="17">
        <v>4.5628762796335202E-2</v>
      </c>
      <c r="T579" s="17">
        <v>3.5434502381986699E-2</v>
      </c>
      <c r="U579" s="17">
        <v>3.4077753147449298E-2</v>
      </c>
      <c r="V579" s="17">
        <v>4.4043175335211002E-2</v>
      </c>
      <c r="W579" s="17">
        <v>3.30374422208723E-2</v>
      </c>
      <c r="X579" s="17">
        <v>3.4054937303753002E-2</v>
      </c>
      <c r="Y579" s="17">
        <v>5.46790698418025E-2</v>
      </c>
      <c r="Z579" s="17">
        <v>2.2624779399172099E-2</v>
      </c>
      <c r="AA579" s="17">
        <v>3.0643232725538601E-2</v>
      </c>
      <c r="AB579" s="17">
        <v>4.6154262057611702E-2</v>
      </c>
      <c r="AC579" s="17">
        <v>5.1475856262700299E-2</v>
      </c>
      <c r="AD579" s="17">
        <v>3.2836360145685001E-2</v>
      </c>
      <c r="AE579" s="17"/>
      <c r="AF579" s="17">
        <v>3.6925265641644701E-2</v>
      </c>
      <c r="AG579" s="17">
        <v>3.3824706237351503E-2</v>
      </c>
      <c r="AH579" s="17">
        <v>6.5329367538695199E-2</v>
      </c>
      <c r="AI579" s="17"/>
      <c r="AJ579" s="17">
        <v>3.5398322038157702E-2</v>
      </c>
      <c r="AK579" s="17">
        <v>4.1662478724140799E-2</v>
      </c>
      <c r="AL579" s="17">
        <v>3.8973621855584901E-2</v>
      </c>
      <c r="AM579" s="17">
        <v>5.70913802848056E-2</v>
      </c>
      <c r="AN579" s="17">
        <v>4.7783787867885001E-2</v>
      </c>
      <c r="AO579" s="17"/>
      <c r="AP579" s="17">
        <v>3.90025741772905E-2</v>
      </c>
      <c r="AQ579" s="17">
        <v>4.2230987058939601E-2</v>
      </c>
      <c r="AR579" s="17">
        <v>4.6407807838703602E-2</v>
      </c>
      <c r="AS579" s="17"/>
      <c r="AT579" s="17">
        <v>4.1139349557335302E-2</v>
      </c>
      <c r="AU579" s="17">
        <v>4.1475566935574998E-2</v>
      </c>
      <c r="AV579" s="17">
        <v>3.9646805764866497E-2</v>
      </c>
      <c r="AW579" s="17">
        <v>2.8652836766590601E-2</v>
      </c>
      <c r="AX579" s="17">
        <v>0</v>
      </c>
      <c r="AY579" s="17"/>
      <c r="AZ579" s="17">
        <v>4.0426104077273997E-2</v>
      </c>
      <c r="BA579" s="17">
        <v>4.0155037407470499E-2</v>
      </c>
      <c r="BB579" s="17">
        <v>4.5650103529311301E-2</v>
      </c>
      <c r="BC579" s="17">
        <v>3.5079357920795501E-2</v>
      </c>
      <c r="BD579" s="17">
        <v>3.1370076646980903E-2</v>
      </c>
      <c r="BE579" s="17">
        <v>4.9791556697911001E-2</v>
      </c>
      <c r="BF579" s="17"/>
      <c r="BG579" s="17">
        <v>2.5756879860837401E-2</v>
      </c>
      <c r="BH579" s="17">
        <v>4.1148982374397798E-2</v>
      </c>
      <c r="BI579" s="17" t="s">
        <v>95</v>
      </c>
      <c r="BJ579" s="17">
        <v>5.6660460058892602E-2</v>
      </c>
      <c r="BK579" s="17">
        <v>5.4436524837391101E-2</v>
      </c>
      <c r="BL579" s="17">
        <v>4.8588227255525002E-2</v>
      </c>
      <c r="BM579" s="17">
        <v>8.7610442713883293E-3</v>
      </c>
    </row>
    <row r="580" spans="2:65" x14ac:dyDescent="0.35">
      <c r="B580" t="s">
        <v>302</v>
      </c>
      <c r="C580" s="17">
        <v>3.7582077573835998E-2</v>
      </c>
      <c r="D580" s="17">
        <v>4.0732214365435802E-2</v>
      </c>
      <c r="E580" s="17">
        <v>3.4711968064910802E-2</v>
      </c>
      <c r="F580" s="17"/>
      <c r="G580" s="17">
        <v>3.2691078308457702E-2</v>
      </c>
      <c r="H580" s="17">
        <v>4.18621323488087E-2</v>
      </c>
      <c r="I580" s="17">
        <v>4.8784104574384597E-2</v>
      </c>
      <c r="J580" s="17">
        <v>4.0113011853208501E-2</v>
      </c>
      <c r="K580" s="17">
        <v>3.4809656340708997E-2</v>
      </c>
      <c r="L580" s="17">
        <v>2.8029841767261799E-2</v>
      </c>
      <c r="M580" s="17"/>
      <c r="N580" s="17">
        <v>3.4732467785571902E-2</v>
      </c>
      <c r="O580" s="17">
        <v>4.0085402700644202E-2</v>
      </c>
      <c r="P580" s="17">
        <v>3.1760619600684402E-2</v>
      </c>
      <c r="Q580" s="17">
        <v>4.3780394270835403E-2</v>
      </c>
      <c r="R580" s="17"/>
      <c r="S580" s="17">
        <v>4.2242211514786403E-2</v>
      </c>
      <c r="T580" s="17">
        <v>4.3974677547281397E-2</v>
      </c>
      <c r="U580" s="17">
        <v>3.5283129236669701E-2</v>
      </c>
      <c r="V580" s="17">
        <v>2.9009651331654E-2</v>
      </c>
      <c r="W580" s="17">
        <v>5.9794901111076298E-2</v>
      </c>
      <c r="X580" s="17">
        <v>4.9050554491188003E-2</v>
      </c>
      <c r="Y580" s="17">
        <v>7.6406443677534096E-3</v>
      </c>
      <c r="Z580" s="17">
        <v>3.52518790242589E-2</v>
      </c>
      <c r="AA580" s="17">
        <v>2.7941552263762499E-2</v>
      </c>
      <c r="AB580" s="17">
        <v>3.1371708946930199E-2</v>
      </c>
      <c r="AC580" s="17">
        <v>5.4154067766308399E-2</v>
      </c>
      <c r="AD580" s="17">
        <v>4.3030307234986499E-2</v>
      </c>
      <c r="AE580" s="17"/>
      <c r="AF580" s="17">
        <v>3.9549626429540498E-2</v>
      </c>
      <c r="AG580" s="17">
        <v>3.5781869909488902E-2</v>
      </c>
      <c r="AH580" s="17">
        <v>4.26284270252471E-2</v>
      </c>
      <c r="AI580" s="17"/>
      <c r="AJ580" s="17">
        <v>3.8560743356297701E-2</v>
      </c>
      <c r="AK580" s="17">
        <v>3.7869554884001899E-2</v>
      </c>
      <c r="AL580" s="17">
        <v>2.8628481466503701E-2</v>
      </c>
      <c r="AM580" s="17">
        <v>5.5924934750850398E-2</v>
      </c>
      <c r="AN580" s="17">
        <v>4.1755768899455301E-2</v>
      </c>
      <c r="AO580" s="17"/>
      <c r="AP580" s="17">
        <v>3.9646447794955401E-2</v>
      </c>
      <c r="AQ580" s="17">
        <v>3.2630744711974503E-2</v>
      </c>
      <c r="AR580" s="17">
        <v>3.9640346067260801E-2</v>
      </c>
      <c r="AS580" s="17"/>
      <c r="AT580" s="17">
        <v>3.5953656425010999E-2</v>
      </c>
      <c r="AU580" s="17">
        <v>3.8004002187977802E-2</v>
      </c>
      <c r="AV580" s="17">
        <v>4.5310879047354202E-2</v>
      </c>
      <c r="AW580" s="17">
        <v>3.0132532175878302E-2</v>
      </c>
      <c r="AX580" s="17">
        <v>4.8316348710787403E-2</v>
      </c>
      <c r="AY580" s="17"/>
      <c r="AZ580" s="17">
        <v>5.6109613111498403E-2</v>
      </c>
      <c r="BA580" s="17">
        <v>3.1277078814992899E-2</v>
      </c>
      <c r="BB580" s="17">
        <v>3.4387505179743302E-2</v>
      </c>
      <c r="BC580" s="17">
        <v>3.3185211748134401E-2</v>
      </c>
      <c r="BD580" s="17">
        <v>2.0220305821054201E-2</v>
      </c>
      <c r="BE580" s="17">
        <v>5.3458371376710202E-2</v>
      </c>
      <c r="BF580" s="17"/>
      <c r="BG580" s="17">
        <v>3.0750671574721802E-2</v>
      </c>
      <c r="BH580" s="17">
        <v>4.3006549730011598E-2</v>
      </c>
      <c r="BI580" s="17" t="s">
        <v>95</v>
      </c>
      <c r="BJ580" s="17">
        <v>3.8314840902915599E-2</v>
      </c>
      <c r="BK580" s="17">
        <v>3.5450209443774097E-2</v>
      </c>
      <c r="BL580" s="17">
        <v>4.3565623335360397E-2</v>
      </c>
      <c r="BM580" s="17">
        <v>1.6602109868990599E-2</v>
      </c>
    </row>
    <row r="581" spans="2:65" x14ac:dyDescent="0.35">
      <c r="B581" t="s">
        <v>297</v>
      </c>
      <c r="C581" s="17">
        <v>0</v>
      </c>
      <c r="D581" s="17">
        <v>0</v>
      </c>
      <c r="E581" s="17">
        <v>0</v>
      </c>
      <c r="F581" s="17"/>
      <c r="G581" s="17">
        <v>0</v>
      </c>
      <c r="H581" s="17">
        <v>0</v>
      </c>
      <c r="I581" s="17">
        <v>0</v>
      </c>
      <c r="J581" s="17">
        <v>0</v>
      </c>
      <c r="K581" s="17">
        <v>0</v>
      </c>
      <c r="L581" s="17">
        <v>0</v>
      </c>
      <c r="M581" s="17"/>
      <c r="N581" s="17">
        <v>0</v>
      </c>
      <c r="O581" s="17">
        <v>0</v>
      </c>
      <c r="P581" s="17">
        <v>0</v>
      </c>
      <c r="Q581" s="17">
        <v>0</v>
      </c>
      <c r="R581" s="17"/>
      <c r="S581" s="17">
        <v>0</v>
      </c>
      <c r="T581" s="17">
        <v>0</v>
      </c>
      <c r="U581" s="17">
        <v>0</v>
      </c>
      <c r="V581" s="17">
        <v>0</v>
      </c>
      <c r="W581" s="17">
        <v>0</v>
      </c>
      <c r="X581" s="17">
        <v>0</v>
      </c>
      <c r="Y581" s="17">
        <v>0</v>
      </c>
      <c r="Z581" s="17">
        <v>0</v>
      </c>
      <c r="AA581" s="17">
        <v>0</v>
      </c>
      <c r="AB581" s="17">
        <v>0</v>
      </c>
      <c r="AC581" s="17">
        <v>0</v>
      </c>
      <c r="AD581" s="17">
        <v>0</v>
      </c>
      <c r="AE581" s="17"/>
      <c r="AF581" s="17">
        <v>0</v>
      </c>
      <c r="AG581" s="17">
        <v>0</v>
      </c>
      <c r="AH581" s="17">
        <v>0</v>
      </c>
      <c r="AI581" s="17"/>
      <c r="AJ581" s="17">
        <v>0</v>
      </c>
      <c r="AK581" s="17">
        <v>0</v>
      </c>
      <c r="AL581" s="17">
        <v>0</v>
      </c>
      <c r="AM581" s="17">
        <v>0</v>
      </c>
      <c r="AN581" s="17">
        <v>0</v>
      </c>
      <c r="AO581" s="17"/>
      <c r="AP581" s="17">
        <v>0</v>
      </c>
      <c r="AQ581" s="17">
        <v>0</v>
      </c>
      <c r="AR581" s="17">
        <v>0</v>
      </c>
      <c r="AS581" s="17"/>
      <c r="AT581" s="17">
        <v>0</v>
      </c>
      <c r="AU581" s="17">
        <v>0</v>
      </c>
      <c r="AV581" s="17">
        <v>0</v>
      </c>
      <c r="AW581" s="17">
        <v>0</v>
      </c>
      <c r="AX581" s="17">
        <v>0</v>
      </c>
      <c r="AY581" s="17"/>
      <c r="AZ581" s="17">
        <v>0</v>
      </c>
      <c r="BA581" s="17">
        <v>0</v>
      </c>
      <c r="BB581" s="17">
        <v>0</v>
      </c>
      <c r="BC581" s="17">
        <v>0</v>
      </c>
      <c r="BD581" s="17">
        <v>0</v>
      </c>
      <c r="BE581" s="17">
        <v>0</v>
      </c>
      <c r="BF581" s="17"/>
      <c r="BG581" s="17">
        <v>0</v>
      </c>
      <c r="BH581" s="17">
        <v>0</v>
      </c>
      <c r="BI581" s="17" t="s">
        <v>95</v>
      </c>
      <c r="BJ581" s="17">
        <v>0</v>
      </c>
      <c r="BK581" s="17">
        <v>0</v>
      </c>
      <c r="BL581" s="17">
        <v>0</v>
      </c>
      <c r="BM581" s="17">
        <v>0</v>
      </c>
    </row>
    <row r="582" spans="2:65" x14ac:dyDescent="0.35">
      <c r="B582" t="s">
        <v>298</v>
      </c>
      <c r="C582" s="24">
        <v>2.4523240873658101</v>
      </c>
      <c r="D582" s="24">
        <v>2.5090462680182402</v>
      </c>
      <c r="E582" s="24">
        <v>2.3990019788443</v>
      </c>
      <c r="F582" s="24"/>
      <c r="G582" s="24">
        <v>2.21372944608621</v>
      </c>
      <c r="H582" s="24">
        <v>2.54954861415538</v>
      </c>
      <c r="I582" s="24">
        <v>2.7083407316096602</v>
      </c>
      <c r="J582" s="24">
        <v>2.6433444287668002</v>
      </c>
      <c r="K582" s="24">
        <v>2.4458422705157599</v>
      </c>
      <c r="L582" s="24">
        <v>2.1723821795750098</v>
      </c>
      <c r="M582" s="24"/>
      <c r="N582" s="24">
        <v>2.28260559479823</v>
      </c>
      <c r="O582" s="24">
        <v>2.4697193941199602</v>
      </c>
      <c r="P582" s="24">
        <v>2.5092532129771401</v>
      </c>
      <c r="Q582" s="24">
        <v>2.5822806946335901</v>
      </c>
      <c r="R582" s="24"/>
      <c r="S582" s="24">
        <v>2.5174105144226</v>
      </c>
      <c r="T582" s="24">
        <v>2.4979154321219501</v>
      </c>
      <c r="U582" s="24">
        <v>2.4312431888553201</v>
      </c>
      <c r="V582" s="24">
        <v>2.3462967949554798</v>
      </c>
      <c r="W582" s="24">
        <v>2.4946322310169302</v>
      </c>
      <c r="X582" s="24">
        <v>2.4845137050708699</v>
      </c>
      <c r="Y582" s="24">
        <v>2.30184994054818</v>
      </c>
      <c r="Z582" s="24">
        <v>2.23120366530841</v>
      </c>
      <c r="AA582" s="24">
        <v>2.3192836280970801</v>
      </c>
      <c r="AB582" s="24">
        <v>2.6209942222921101</v>
      </c>
      <c r="AC582" s="24">
        <v>2.8792096845498198</v>
      </c>
      <c r="AD582" s="24">
        <v>2.0969877567633901</v>
      </c>
      <c r="AE582" s="24"/>
      <c r="AF582" s="24">
        <v>2.5182172170953301</v>
      </c>
      <c r="AG582" s="24">
        <v>2.3831754638418601</v>
      </c>
      <c r="AH582" s="24">
        <v>2.6787227222452099</v>
      </c>
      <c r="AI582" s="24"/>
      <c r="AJ582" s="24">
        <v>2.4422535810976602</v>
      </c>
      <c r="AK582" s="24">
        <v>2.5432187576082801</v>
      </c>
      <c r="AL582" s="24">
        <v>2.2835144644070802</v>
      </c>
      <c r="AM582" s="24">
        <v>2.91016331505014</v>
      </c>
      <c r="AN582" s="24">
        <v>2.5243578284216501</v>
      </c>
      <c r="AO582" s="24"/>
      <c r="AP582" s="24">
        <v>2.4763388898266601</v>
      </c>
      <c r="AQ582" s="24">
        <v>2.4487962276840598</v>
      </c>
      <c r="AR582" s="24">
        <v>2.3984180655257799</v>
      </c>
      <c r="AS582" s="24"/>
      <c r="AT582" s="24">
        <v>2.5152793665788802</v>
      </c>
      <c r="AU582" s="24">
        <v>2.4355711062356198</v>
      </c>
      <c r="AV582" s="24">
        <v>2.4466192445618198</v>
      </c>
      <c r="AW582" s="24">
        <v>2.5679522601284899</v>
      </c>
      <c r="AX582" s="24">
        <v>2.0061403161734499</v>
      </c>
      <c r="AY582" s="24"/>
      <c r="AZ582" s="24">
        <v>2.6898630633713898</v>
      </c>
      <c r="BA582" s="24">
        <v>2.4521506298286799</v>
      </c>
      <c r="BB582" s="24">
        <v>2.5495783001898902</v>
      </c>
      <c r="BC582" s="24">
        <v>2.2032702517587599</v>
      </c>
      <c r="BD582" s="24">
        <v>2.2057838420684601</v>
      </c>
      <c r="BE582" s="24">
        <v>2.59368128764432</v>
      </c>
      <c r="BF582" s="24"/>
      <c r="BG582" s="24">
        <v>2.30860405270864</v>
      </c>
      <c r="BH582" s="24">
        <v>2.5119725591764999</v>
      </c>
      <c r="BI582" s="24" t="s">
        <v>95</v>
      </c>
      <c r="BJ582" s="24">
        <v>2.6935242712971701</v>
      </c>
      <c r="BK582" s="24">
        <v>2.3703146879003301</v>
      </c>
      <c r="BL582" s="24">
        <v>2.6408738396974001</v>
      </c>
      <c r="BM582" s="24">
        <v>1.99495035873075</v>
      </c>
    </row>
    <row r="583" spans="2:65" x14ac:dyDescent="0.35">
      <c r="B583" t="s">
        <v>299</v>
      </c>
      <c r="C583" s="24">
        <v>5.4036925363333603</v>
      </c>
      <c r="D583" s="24">
        <v>5.5796137771618204</v>
      </c>
      <c r="E583" s="24">
        <v>5.2151225189498698</v>
      </c>
      <c r="F583" s="24"/>
      <c r="G583" s="24">
        <v>5.20081060597684</v>
      </c>
      <c r="H583" s="24">
        <v>5.6748921448290499</v>
      </c>
      <c r="I583" s="24">
        <v>5.5508985142121601</v>
      </c>
      <c r="J583" s="24">
        <v>5.5416368338734996</v>
      </c>
      <c r="K583" s="24">
        <v>5.4453816378751796</v>
      </c>
      <c r="L583" s="24">
        <v>4.8831934941298103</v>
      </c>
      <c r="M583" s="24"/>
      <c r="N583" s="24">
        <v>5.0545646338756702</v>
      </c>
      <c r="O583" s="24">
        <v>5.4571401322381199</v>
      </c>
      <c r="P583" s="24">
        <v>5.4034837501530504</v>
      </c>
      <c r="Q583" s="24">
        <v>5.7032353214625298</v>
      </c>
      <c r="R583" s="24"/>
      <c r="S583" s="24">
        <v>5.7785391681678604</v>
      </c>
      <c r="T583" s="24">
        <v>5.3632983524259998</v>
      </c>
      <c r="U583" s="24">
        <v>5.3474890608046701</v>
      </c>
      <c r="V583" s="24">
        <v>5.3774416809972703</v>
      </c>
      <c r="W583" s="24">
        <v>5.7719482511467399</v>
      </c>
      <c r="X583" s="24">
        <v>5.2866387560748</v>
      </c>
      <c r="Y583" s="24">
        <v>4.7524428176940896</v>
      </c>
      <c r="Z583" s="24">
        <v>5.2609410660072999</v>
      </c>
      <c r="AA583" s="24">
        <v>4.9253404135009102</v>
      </c>
      <c r="AB583" s="24">
        <v>5.4100514855358597</v>
      </c>
      <c r="AC583" s="24">
        <v>6.2865511431223204</v>
      </c>
      <c r="AD583" s="24">
        <v>5.4560801238032299</v>
      </c>
      <c r="AE583" s="24"/>
      <c r="AF583" s="24">
        <v>5.4205723098561904</v>
      </c>
      <c r="AG583" s="24">
        <v>5.3239738179719902</v>
      </c>
      <c r="AH583" s="24">
        <v>5.8229850520226396</v>
      </c>
      <c r="AI583" s="24"/>
      <c r="AJ583" s="24">
        <v>5.3972060806486102</v>
      </c>
      <c r="AK583" s="24">
        <v>5.3655566285045504</v>
      </c>
      <c r="AL583" s="24">
        <v>5.0819408680947298</v>
      </c>
      <c r="AM583" s="24">
        <v>7.0454648065726504</v>
      </c>
      <c r="AN583" s="24">
        <v>5.4413840141326499</v>
      </c>
      <c r="AO583" s="24"/>
      <c r="AP583" s="24">
        <v>5.4380689480569799</v>
      </c>
      <c r="AQ583" s="24">
        <v>5.2495558633404098</v>
      </c>
      <c r="AR583" s="24">
        <v>5.7259818516692302</v>
      </c>
      <c r="AS583" s="24"/>
      <c r="AT583" s="24">
        <v>5.2304719896397396</v>
      </c>
      <c r="AU583" s="24">
        <v>5.5633358725770803</v>
      </c>
      <c r="AV583" s="24">
        <v>5.6694648240193199</v>
      </c>
      <c r="AW583" s="24">
        <v>5.0661103797090297</v>
      </c>
      <c r="AX583" s="24">
        <v>4.4249958438170696</v>
      </c>
      <c r="AY583" s="24"/>
      <c r="AZ583" s="24">
        <v>5.9256172765411099</v>
      </c>
      <c r="BA583" s="24">
        <v>5.2185178560430199</v>
      </c>
      <c r="BB583" s="24">
        <v>5.3216714348112504</v>
      </c>
      <c r="BC583" s="24">
        <v>5.2649535744923597</v>
      </c>
      <c r="BD583" s="24">
        <v>4.8004336977270103</v>
      </c>
      <c r="BE583" s="24">
        <v>5.6696363482169296</v>
      </c>
      <c r="BF583" s="24"/>
      <c r="BG583" s="24">
        <v>5.1956317728331998</v>
      </c>
      <c r="BH583" s="24">
        <v>5.4399400119993304</v>
      </c>
      <c r="BI583" s="24" t="s">
        <v>95</v>
      </c>
      <c r="BJ583" s="24">
        <v>5.59167771403943</v>
      </c>
      <c r="BK583" s="24">
        <v>5.2578178051889903</v>
      </c>
      <c r="BL583" s="24">
        <v>5.6476372455514801</v>
      </c>
      <c r="BM583" s="24">
        <v>4.0168277587945598</v>
      </c>
    </row>
    <row r="584" spans="2:65" x14ac:dyDescent="0.3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row>
    <row r="585" spans="2:65" x14ac:dyDescent="0.35">
      <c r="B585" s="6" t="s">
        <v>304</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row>
    <row r="586" spans="2:65" x14ac:dyDescent="0.35">
      <c r="B586" s="26" t="s">
        <v>97</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row>
    <row r="587" spans="2:65" x14ac:dyDescent="0.35">
      <c r="B587" t="s">
        <v>301</v>
      </c>
      <c r="C587" s="17">
        <v>0.42084938330244198</v>
      </c>
      <c r="D587" s="17">
        <v>0.41699126902866301</v>
      </c>
      <c r="E587" s="17">
        <v>0.42492671416307998</v>
      </c>
      <c r="F587" s="17"/>
      <c r="G587" s="17">
        <v>0.36141884540907299</v>
      </c>
      <c r="H587" s="17">
        <v>0.42638659918824401</v>
      </c>
      <c r="I587" s="17">
        <v>0.447356592677221</v>
      </c>
      <c r="J587" s="17">
        <v>0.45282370103292602</v>
      </c>
      <c r="K587" s="17">
        <v>0.42331612920554701</v>
      </c>
      <c r="L587" s="17">
        <v>0.40657830145933799</v>
      </c>
      <c r="M587" s="17"/>
      <c r="N587" s="17">
        <v>0.442093539133183</v>
      </c>
      <c r="O587" s="17">
        <v>0.40521515628655902</v>
      </c>
      <c r="P587" s="17">
        <v>0.403745314205604</v>
      </c>
      <c r="Q587" s="17">
        <v>0.43111189473241301</v>
      </c>
      <c r="R587" s="17"/>
      <c r="S587" s="17">
        <v>0.4056709523841</v>
      </c>
      <c r="T587" s="17">
        <v>0.43245266366905399</v>
      </c>
      <c r="U587" s="17">
        <v>0.40228789106249402</v>
      </c>
      <c r="V587" s="17">
        <v>0.40855576441109698</v>
      </c>
      <c r="W587" s="17">
        <v>0.443765960867468</v>
      </c>
      <c r="X587" s="17">
        <v>0.46277803367415798</v>
      </c>
      <c r="Y587" s="17">
        <v>0.43699026842671701</v>
      </c>
      <c r="Z587" s="17">
        <v>0.41605025446914301</v>
      </c>
      <c r="AA587" s="17">
        <v>0.43829994197164002</v>
      </c>
      <c r="AB587" s="17">
        <v>0.39270276936147702</v>
      </c>
      <c r="AC587" s="17">
        <v>0.45461781557846298</v>
      </c>
      <c r="AD587" s="17">
        <v>0.276814395500113</v>
      </c>
      <c r="AE587" s="17"/>
      <c r="AF587" s="17">
        <v>0.41584877459651398</v>
      </c>
      <c r="AG587" s="17">
        <v>0.42912612426185998</v>
      </c>
      <c r="AH587" s="17">
        <v>0.420018036374742</v>
      </c>
      <c r="AI587" s="17"/>
      <c r="AJ587" s="17">
        <v>0.413928704664068</v>
      </c>
      <c r="AK587" s="17">
        <v>0.44114493138427702</v>
      </c>
      <c r="AL587" s="17">
        <v>0.44875740913758799</v>
      </c>
      <c r="AM587" s="17">
        <v>0.28329728915701802</v>
      </c>
      <c r="AN587" s="17">
        <v>0.41062082038388997</v>
      </c>
      <c r="AO587" s="17"/>
      <c r="AP587" s="17">
        <v>0.39249945129386499</v>
      </c>
      <c r="AQ587" s="17">
        <v>0.45566744906891499</v>
      </c>
      <c r="AR587" s="17">
        <v>0.39993643124658301</v>
      </c>
      <c r="AS587" s="17"/>
      <c r="AT587" s="17">
        <v>0.43292003157822401</v>
      </c>
      <c r="AU587" s="17">
        <v>0.41121253515</v>
      </c>
      <c r="AV587" s="17">
        <v>0.41258914774670602</v>
      </c>
      <c r="AW587" s="17">
        <v>0.477477500862519</v>
      </c>
      <c r="AX587" s="17">
        <v>0.39137853881124601</v>
      </c>
      <c r="AY587" s="17"/>
      <c r="AZ587" s="17">
        <v>0.416694259826074</v>
      </c>
      <c r="BA587" s="17">
        <v>0.42841274874302898</v>
      </c>
      <c r="BB587" s="17">
        <v>0.434505729306496</v>
      </c>
      <c r="BC587" s="17">
        <v>0.41063821865514299</v>
      </c>
      <c r="BD587" s="17">
        <v>0.40601944518857802</v>
      </c>
      <c r="BE587" s="17">
        <v>0.43310790570298802</v>
      </c>
      <c r="BF587" s="17"/>
      <c r="BG587" s="17">
        <v>0.41297664044440402</v>
      </c>
      <c r="BH587" s="17">
        <v>0.44114074751582399</v>
      </c>
      <c r="BI587" s="17" t="s">
        <v>95</v>
      </c>
      <c r="BJ587" s="17">
        <v>0.40926555972260698</v>
      </c>
      <c r="BK587" s="17">
        <v>0.44256103942095099</v>
      </c>
      <c r="BL587" s="17">
        <v>0.41248090436809498</v>
      </c>
      <c r="BM587" s="17">
        <v>0.380804505720648</v>
      </c>
    </row>
    <row r="588" spans="2:65" x14ac:dyDescent="0.35">
      <c r="B588" t="s">
        <v>289</v>
      </c>
      <c r="C588" s="17">
        <v>0.30920862422460599</v>
      </c>
      <c r="D588" s="17">
        <v>0.30868244223334301</v>
      </c>
      <c r="E588" s="17">
        <v>0.30889437731640301</v>
      </c>
      <c r="F588" s="17"/>
      <c r="G588" s="17">
        <v>0.34447589156057201</v>
      </c>
      <c r="H588" s="17">
        <v>0.27289529563181197</v>
      </c>
      <c r="I588" s="17">
        <v>0.267031413987663</v>
      </c>
      <c r="J588" s="17">
        <v>0.29648923607536098</v>
      </c>
      <c r="K588" s="17">
        <v>0.33795705772425</v>
      </c>
      <c r="L588" s="17">
        <v>0.34073047244510302</v>
      </c>
      <c r="M588" s="17"/>
      <c r="N588" s="17">
        <v>0.31126661099345998</v>
      </c>
      <c r="O588" s="17">
        <v>0.32289135363770199</v>
      </c>
      <c r="P588" s="17">
        <v>0.31803613956250298</v>
      </c>
      <c r="Q588" s="17">
        <v>0.28408590707998499</v>
      </c>
      <c r="R588" s="17"/>
      <c r="S588" s="17">
        <v>0.28533654946404002</v>
      </c>
      <c r="T588" s="17">
        <v>0.28397136723720001</v>
      </c>
      <c r="U588" s="17">
        <v>0.34478388091427598</v>
      </c>
      <c r="V588" s="17">
        <v>0.345995392385261</v>
      </c>
      <c r="W588" s="17">
        <v>0.29504933614193202</v>
      </c>
      <c r="X588" s="17">
        <v>0.29582253960954902</v>
      </c>
      <c r="Y588" s="17">
        <v>0.28486503581703498</v>
      </c>
      <c r="Z588" s="17">
        <v>0.33762333020617602</v>
      </c>
      <c r="AA588" s="17">
        <v>0.30247622053119499</v>
      </c>
      <c r="AB588" s="17">
        <v>0.33255569209679697</v>
      </c>
      <c r="AC588" s="17">
        <v>0.27121863779709898</v>
      </c>
      <c r="AD588" s="17">
        <v>0.44225778928340798</v>
      </c>
      <c r="AE588" s="17"/>
      <c r="AF588" s="17">
        <v>0.27792059556447801</v>
      </c>
      <c r="AG588" s="17">
        <v>0.32834004872189998</v>
      </c>
      <c r="AH588" s="17">
        <v>0.30548875960161598</v>
      </c>
      <c r="AI588" s="17"/>
      <c r="AJ588" s="17">
        <v>0.30604571515227902</v>
      </c>
      <c r="AK588" s="17">
        <v>0.29329931765409401</v>
      </c>
      <c r="AL588" s="17">
        <v>0.348071083108907</v>
      </c>
      <c r="AM588" s="17">
        <v>0.27900207340287198</v>
      </c>
      <c r="AN588" s="17">
        <v>0.31083536254277699</v>
      </c>
      <c r="AO588" s="17"/>
      <c r="AP588" s="17">
        <v>0.29647020574411798</v>
      </c>
      <c r="AQ588" s="17">
        <v>0.30095006120026802</v>
      </c>
      <c r="AR588" s="17">
        <v>0.34609328794803601</v>
      </c>
      <c r="AS588" s="17"/>
      <c r="AT588" s="17">
        <v>0.28468909804489101</v>
      </c>
      <c r="AU588" s="17">
        <v>0.32104253449062797</v>
      </c>
      <c r="AV588" s="17">
        <v>0.32287213663818598</v>
      </c>
      <c r="AW588" s="17">
        <v>0.28359972534496503</v>
      </c>
      <c r="AX588" s="17">
        <v>0.30769008869778303</v>
      </c>
      <c r="AY588" s="17"/>
      <c r="AZ588" s="17">
        <v>0.307890836694239</v>
      </c>
      <c r="BA588" s="17">
        <v>0.30699100535291202</v>
      </c>
      <c r="BB588" s="17">
        <v>0.28434542920948702</v>
      </c>
      <c r="BC588" s="17">
        <v>0.32505842141424501</v>
      </c>
      <c r="BD588" s="17">
        <v>0.34530135238852599</v>
      </c>
      <c r="BE588" s="17">
        <v>0.24798151494801199</v>
      </c>
      <c r="BF588" s="17"/>
      <c r="BG588" s="17">
        <v>0.32944002444844001</v>
      </c>
      <c r="BH588" s="17">
        <v>0.306396906345767</v>
      </c>
      <c r="BI588" s="17" t="s">
        <v>95</v>
      </c>
      <c r="BJ588" s="17">
        <v>0.24778257617232799</v>
      </c>
      <c r="BK588" s="17">
        <v>0.29108137823209401</v>
      </c>
      <c r="BL588" s="17">
        <v>0.305775261380417</v>
      </c>
      <c r="BM588" s="17">
        <v>0.31761890562295098</v>
      </c>
    </row>
    <row r="589" spans="2:65" x14ac:dyDescent="0.35">
      <c r="B589" t="s">
        <v>290</v>
      </c>
      <c r="C589" s="17">
        <v>0.12807861041139401</v>
      </c>
      <c r="D589" s="17">
        <v>0.124130493821325</v>
      </c>
      <c r="E589" s="17">
        <v>0.13217105894178499</v>
      </c>
      <c r="F589" s="17"/>
      <c r="G589" s="17">
        <v>0.125371063955106</v>
      </c>
      <c r="H589" s="17">
        <v>0.120531446362942</v>
      </c>
      <c r="I589" s="17">
        <v>0.138252307325233</v>
      </c>
      <c r="J589" s="17">
        <v>0.12884013059314001</v>
      </c>
      <c r="K589" s="17">
        <v>0.12721079247346401</v>
      </c>
      <c r="L589" s="17">
        <v>0.12768791930967999</v>
      </c>
      <c r="M589" s="17"/>
      <c r="N589" s="17">
        <v>0.117482922786477</v>
      </c>
      <c r="O589" s="17">
        <v>0.12510252752381801</v>
      </c>
      <c r="P589" s="17">
        <v>0.129178469669645</v>
      </c>
      <c r="Q589" s="17">
        <v>0.14095061804974199</v>
      </c>
      <c r="R589" s="17"/>
      <c r="S589" s="17">
        <v>0.13582856847587199</v>
      </c>
      <c r="T589" s="17">
        <v>0.12345917217659801</v>
      </c>
      <c r="U589" s="17">
        <v>0.124355389981522</v>
      </c>
      <c r="V589" s="17">
        <v>0.13969935753653101</v>
      </c>
      <c r="W589" s="17">
        <v>0.121572617071633</v>
      </c>
      <c r="X589" s="17">
        <v>9.8967190160496099E-2</v>
      </c>
      <c r="Y589" s="17">
        <v>0.110908427667275</v>
      </c>
      <c r="Z589" s="17">
        <v>0.12327040568651999</v>
      </c>
      <c r="AA589" s="17">
        <v>0.12069011936841501</v>
      </c>
      <c r="AB589" s="17">
        <v>0.14994617539323099</v>
      </c>
      <c r="AC589" s="17">
        <v>0.17974308272173001</v>
      </c>
      <c r="AD589" s="17">
        <v>0.11687767827661499</v>
      </c>
      <c r="AE589" s="17"/>
      <c r="AF589" s="17">
        <v>0.14126257388077401</v>
      </c>
      <c r="AG589" s="17">
        <v>0.120335805170635</v>
      </c>
      <c r="AH589" s="17">
        <v>0.115242472359243</v>
      </c>
      <c r="AI589" s="17"/>
      <c r="AJ589" s="17">
        <v>0.131137582731083</v>
      </c>
      <c r="AK589" s="17">
        <v>0.109948343479514</v>
      </c>
      <c r="AL589" s="17">
        <v>9.2906783643073101E-2</v>
      </c>
      <c r="AM589" s="17">
        <v>0.15342782275439701</v>
      </c>
      <c r="AN589" s="17">
        <v>0.147101848406506</v>
      </c>
      <c r="AO589" s="17"/>
      <c r="AP589" s="17">
        <v>0.145673351910967</v>
      </c>
      <c r="AQ589" s="17">
        <v>0.110890913939812</v>
      </c>
      <c r="AR589" s="17">
        <v>0.122025252119896</v>
      </c>
      <c r="AS589" s="17"/>
      <c r="AT589" s="17">
        <v>0.141739532872176</v>
      </c>
      <c r="AU589" s="17">
        <v>0.124098611443432</v>
      </c>
      <c r="AV589" s="17">
        <v>0.13016247257469801</v>
      </c>
      <c r="AW589" s="17">
        <v>7.8625660101738895E-2</v>
      </c>
      <c r="AX589" s="17">
        <v>0.121219085629832</v>
      </c>
      <c r="AY589" s="17"/>
      <c r="AZ589" s="17">
        <v>0.111241252492914</v>
      </c>
      <c r="BA589" s="17">
        <v>0.13342374785525701</v>
      </c>
      <c r="BB589" s="17">
        <v>0.121741784131093</v>
      </c>
      <c r="BC589" s="17">
        <v>0.13282757745862001</v>
      </c>
      <c r="BD589" s="17">
        <v>0.13412065404575099</v>
      </c>
      <c r="BE589" s="17">
        <v>0.156183934676044</v>
      </c>
      <c r="BF589" s="17"/>
      <c r="BG589" s="17">
        <v>0.13462144682973201</v>
      </c>
      <c r="BH589" s="17">
        <v>0.119294164067929</v>
      </c>
      <c r="BI589" s="17" t="s">
        <v>95</v>
      </c>
      <c r="BJ589" s="17">
        <v>0.14457219109775399</v>
      </c>
      <c r="BK589" s="17">
        <v>0.13585213205857399</v>
      </c>
      <c r="BL589" s="17">
        <v>0.11261565962216701</v>
      </c>
      <c r="BM589" s="17">
        <v>0.167722495114905</v>
      </c>
    </row>
    <row r="590" spans="2:65" x14ac:dyDescent="0.35">
      <c r="B590" t="s">
        <v>291</v>
      </c>
      <c r="C590" s="17">
        <v>5.2040439064107498E-2</v>
      </c>
      <c r="D590" s="17">
        <v>5.2732746362895197E-2</v>
      </c>
      <c r="E590" s="17">
        <v>5.1153049942853003E-2</v>
      </c>
      <c r="F590" s="17"/>
      <c r="G590" s="17">
        <v>5.6774781678712999E-2</v>
      </c>
      <c r="H590" s="17">
        <v>4.83887135268617E-2</v>
      </c>
      <c r="I590" s="17">
        <v>4.4292613933881703E-2</v>
      </c>
      <c r="J590" s="17">
        <v>4.9604490474616798E-2</v>
      </c>
      <c r="K590" s="17">
        <v>3.8961671659393099E-2</v>
      </c>
      <c r="L590" s="17">
        <v>6.8919111790288701E-2</v>
      </c>
      <c r="M590" s="17"/>
      <c r="N590" s="17">
        <v>6.0669239747232102E-2</v>
      </c>
      <c r="O590" s="17">
        <v>4.16834101917068E-2</v>
      </c>
      <c r="P590" s="17">
        <v>4.83464483489544E-2</v>
      </c>
      <c r="Q590" s="17">
        <v>5.6615356450250398E-2</v>
      </c>
      <c r="R590" s="17"/>
      <c r="S590" s="17">
        <v>5.4391471371550003E-2</v>
      </c>
      <c r="T590" s="17">
        <v>6.7237064659622703E-2</v>
      </c>
      <c r="U590" s="17">
        <v>6.1519796458603497E-2</v>
      </c>
      <c r="V590" s="17">
        <v>2.64538212338193E-2</v>
      </c>
      <c r="W590" s="17">
        <v>5.7091141222776198E-2</v>
      </c>
      <c r="X590" s="17">
        <v>3.6028265444070499E-2</v>
      </c>
      <c r="Y590" s="17">
        <v>9.7041254136761901E-2</v>
      </c>
      <c r="Z590" s="17">
        <v>3.2981828452260699E-2</v>
      </c>
      <c r="AA590" s="17">
        <v>5.3955798273230902E-2</v>
      </c>
      <c r="AB590" s="17">
        <v>4.6684135581641403E-2</v>
      </c>
      <c r="AC590" s="17">
        <v>3.2375821050988601E-2</v>
      </c>
      <c r="AD590" s="17">
        <v>1.04753099341047E-2</v>
      </c>
      <c r="AE590" s="17"/>
      <c r="AF590" s="17">
        <v>6.10781943697759E-2</v>
      </c>
      <c r="AG590" s="17">
        <v>4.0745806898673201E-2</v>
      </c>
      <c r="AH590" s="17">
        <v>6.6179128391822106E-2</v>
      </c>
      <c r="AI590" s="17"/>
      <c r="AJ590" s="17">
        <v>6.3935926026412807E-2</v>
      </c>
      <c r="AK590" s="17">
        <v>4.6198272739830501E-2</v>
      </c>
      <c r="AL590" s="17">
        <v>3.1984589591512097E-2</v>
      </c>
      <c r="AM590" s="17">
        <v>0.121332324538209</v>
      </c>
      <c r="AN590" s="17">
        <v>4.95121893316815E-2</v>
      </c>
      <c r="AO590" s="17"/>
      <c r="AP590" s="17">
        <v>6.2570488401439195E-2</v>
      </c>
      <c r="AQ590" s="17">
        <v>4.0039028102402202E-2</v>
      </c>
      <c r="AR590" s="17">
        <v>4.8849964067358503E-2</v>
      </c>
      <c r="AS590" s="17"/>
      <c r="AT590" s="17">
        <v>4.3982850561218999E-2</v>
      </c>
      <c r="AU590" s="17">
        <v>5.3875905643596199E-2</v>
      </c>
      <c r="AV590" s="17">
        <v>5.3924474370934498E-2</v>
      </c>
      <c r="AW590" s="17">
        <v>5.5676931254091601E-2</v>
      </c>
      <c r="AX590" s="17">
        <v>4.2485342708979502E-2</v>
      </c>
      <c r="AY590" s="17"/>
      <c r="AZ590" s="17">
        <v>5.66097345489079E-2</v>
      </c>
      <c r="BA590" s="17">
        <v>4.9940802764617001E-2</v>
      </c>
      <c r="BB590" s="17">
        <v>4.5357787299032601E-2</v>
      </c>
      <c r="BC590" s="17">
        <v>5.5338330409837801E-2</v>
      </c>
      <c r="BD590" s="17">
        <v>5.0951942997638597E-2</v>
      </c>
      <c r="BE590" s="17">
        <v>5.0090659389404803E-2</v>
      </c>
      <c r="BF590" s="17"/>
      <c r="BG590" s="17">
        <v>5.3192350226293802E-2</v>
      </c>
      <c r="BH590" s="17">
        <v>3.9231006278671501E-2</v>
      </c>
      <c r="BI590" s="17" t="s">
        <v>95</v>
      </c>
      <c r="BJ590" s="17">
        <v>7.0081718517176206E-2</v>
      </c>
      <c r="BK590" s="17">
        <v>3.6242136170395199E-2</v>
      </c>
      <c r="BL590" s="17">
        <v>7.0002916312034397E-2</v>
      </c>
      <c r="BM590" s="17">
        <v>3.3377466841191097E-2</v>
      </c>
    </row>
    <row r="591" spans="2:65" x14ac:dyDescent="0.35">
      <c r="B591" t="s">
        <v>292</v>
      </c>
      <c r="C591" s="17">
        <v>3.3298330572154901E-2</v>
      </c>
      <c r="D591" s="17">
        <v>3.6812915809705998E-2</v>
      </c>
      <c r="E591" s="17">
        <v>3.0049326651621501E-2</v>
      </c>
      <c r="F591" s="17"/>
      <c r="G591" s="17">
        <v>4.2207007433402999E-2</v>
      </c>
      <c r="H591" s="17">
        <v>3.9769573882041803E-2</v>
      </c>
      <c r="I591" s="17">
        <v>3.9701102237802398E-2</v>
      </c>
      <c r="J591" s="17">
        <v>1.9690653645061802E-2</v>
      </c>
      <c r="K591" s="17">
        <v>3.2635683826980899E-2</v>
      </c>
      <c r="L591" s="17">
        <v>2.8406766918079199E-2</v>
      </c>
      <c r="M591" s="17"/>
      <c r="N591" s="17">
        <v>2.7045709510711499E-2</v>
      </c>
      <c r="O591" s="17">
        <v>3.5073058162452798E-2</v>
      </c>
      <c r="P591" s="17">
        <v>3.8917277314648099E-2</v>
      </c>
      <c r="Q591" s="17">
        <v>3.2189778999355899E-2</v>
      </c>
      <c r="R591" s="17"/>
      <c r="S591" s="17">
        <v>4.7259591667787697E-2</v>
      </c>
      <c r="T591" s="17">
        <v>3.2776074226441999E-2</v>
      </c>
      <c r="U591" s="17">
        <v>2.9361582736600101E-2</v>
      </c>
      <c r="V591" s="17">
        <v>2.8642595907633201E-2</v>
      </c>
      <c r="W591" s="17">
        <v>3.4904831170924099E-2</v>
      </c>
      <c r="X591" s="17">
        <v>3.3683078201883897E-2</v>
      </c>
      <c r="Y591" s="17">
        <v>2.1757091779915302E-2</v>
      </c>
      <c r="Z591" s="17">
        <v>4.39969676929923E-2</v>
      </c>
      <c r="AA591" s="17">
        <v>2.31687223136707E-2</v>
      </c>
      <c r="AB591" s="17">
        <v>3.8425044567916497E-2</v>
      </c>
      <c r="AC591" s="17">
        <v>1.63569763732252E-2</v>
      </c>
      <c r="AD591" s="17">
        <v>5.6358974730953401E-2</v>
      </c>
      <c r="AE591" s="17"/>
      <c r="AF591" s="17">
        <v>3.88608478060967E-2</v>
      </c>
      <c r="AG591" s="17">
        <v>3.3107205118950302E-2</v>
      </c>
      <c r="AH591" s="17">
        <v>2.8775233483828901E-2</v>
      </c>
      <c r="AI591" s="17"/>
      <c r="AJ591" s="17">
        <v>3.4311773276364199E-2</v>
      </c>
      <c r="AK591" s="17">
        <v>3.57412515575787E-2</v>
      </c>
      <c r="AL591" s="17">
        <v>3.01970288153833E-2</v>
      </c>
      <c r="AM591" s="17">
        <v>2.13417594354019E-2</v>
      </c>
      <c r="AN591" s="17">
        <v>2.8601177189175798E-2</v>
      </c>
      <c r="AO591" s="17"/>
      <c r="AP591" s="17">
        <v>3.09596659990834E-2</v>
      </c>
      <c r="AQ591" s="17">
        <v>3.7064705545484501E-2</v>
      </c>
      <c r="AR591" s="17">
        <v>3.3357300281392797E-2</v>
      </c>
      <c r="AS591" s="17"/>
      <c r="AT591" s="17">
        <v>3.6979694713337903E-2</v>
      </c>
      <c r="AU591" s="17">
        <v>3.5433243226385698E-2</v>
      </c>
      <c r="AV591" s="17">
        <v>2.5382217493104799E-2</v>
      </c>
      <c r="AW591" s="17">
        <v>3.81360398354115E-2</v>
      </c>
      <c r="AX591" s="17">
        <v>2.9256283906352199E-2</v>
      </c>
      <c r="AY591" s="17"/>
      <c r="AZ591" s="17">
        <v>3.4438898985598203E-2</v>
      </c>
      <c r="BA591" s="17">
        <v>3.4179991654201901E-2</v>
      </c>
      <c r="BB591" s="17">
        <v>4.3450813923617299E-2</v>
      </c>
      <c r="BC591" s="17">
        <v>2.98370252885291E-2</v>
      </c>
      <c r="BD591" s="17">
        <v>2.5147131117290399E-2</v>
      </c>
      <c r="BE591" s="17">
        <v>3.0450094448656401E-2</v>
      </c>
      <c r="BF591" s="17"/>
      <c r="BG591" s="17">
        <v>3.1534001704209599E-2</v>
      </c>
      <c r="BH591" s="17">
        <v>3.6230551576166697E-2</v>
      </c>
      <c r="BI591" s="17" t="s">
        <v>95</v>
      </c>
      <c r="BJ591" s="17">
        <v>3.8570591769340801E-2</v>
      </c>
      <c r="BK591" s="17">
        <v>2.8442659397748801E-2</v>
      </c>
      <c r="BL591" s="17">
        <v>3.0592495334665699E-2</v>
      </c>
      <c r="BM591" s="17">
        <v>3.1997192310593302E-2</v>
      </c>
    </row>
    <row r="592" spans="2:65" x14ac:dyDescent="0.35">
      <c r="B592" t="s">
        <v>293</v>
      </c>
      <c r="C592" s="17">
        <v>2.1839991574895402E-2</v>
      </c>
      <c r="D592" s="17">
        <v>2.20100501147334E-2</v>
      </c>
      <c r="E592" s="17">
        <v>2.1792562374230499E-2</v>
      </c>
      <c r="F592" s="17"/>
      <c r="G592" s="17">
        <v>2.7254011319206399E-2</v>
      </c>
      <c r="H592" s="17">
        <v>2.79286049305515E-2</v>
      </c>
      <c r="I592" s="17">
        <v>2.2485308808880101E-2</v>
      </c>
      <c r="J592" s="17">
        <v>2.4767984078752799E-2</v>
      </c>
      <c r="K592" s="17">
        <v>1.31779991820642E-2</v>
      </c>
      <c r="L592" s="17">
        <v>1.62025068175056E-2</v>
      </c>
      <c r="M592" s="17"/>
      <c r="N592" s="17">
        <v>1.65124527583041E-2</v>
      </c>
      <c r="O592" s="17">
        <v>2.6034979239074201E-2</v>
      </c>
      <c r="P592" s="17">
        <v>2.83322014048824E-2</v>
      </c>
      <c r="Q592" s="17">
        <v>1.7867241540877699E-2</v>
      </c>
      <c r="R592" s="17"/>
      <c r="S592" s="17">
        <v>3.8407849719350497E-2</v>
      </c>
      <c r="T592" s="17">
        <v>1.92660724224833E-2</v>
      </c>
      <c r="U592" s="17">
        <v>5.6941451568452697E-3</v>
      </c>
      <c r="V592" s="17">
        <v>2.0663624265297401E-2</v>
      </c>
      <c r="W592" s="17">
        <v>1.6333182815747398E-2</v>
      </c>
      <c r="X592" s="17">
        <v>1.7116322484091E-2</v>
      </c>
      <c r="Y592" s="17">
        <v>2.4519152931495002E-2</v>
      </c>
      <c r="Z592" s="17">
        <v>1.07029486548509E-2</v>
      </c>
      <c r="AA592" s="17">
        <v>2.7915004779412E-2</v>
      </c>
      <c r="AB592" s="17">
        <v>1.9064154560283299E-2</v>
      </c>
      <c r="AC592" s="17">
        <v>1.0840393640221499E-2</v>
      </c>
      <c r="AD592" s="17">
        <v>4.1325647907801903E-2</v>
      </c>
      <c r="AE592" s="17"/>
      <c r="AF592" s="17">
        <v>2.07052708984778E-2</v>
      </c>
      <c r="AG592" s="17">
        <v>2.1032449008729099E-2</v>
      </c>
      <c r="AH592" s="17">
        <v>2.9636282675495201E-2</v>
      </c>
      <c r="AI592" s="17"/>
      <c r="AJ592" s="17">
        <v>2.3783267617886399E-2</v>
      </c>
      <c r="AK592" s="17">
        <v>2.4630128560275501E-2</v>
      </c>
      <c r="AL592" s="17">
        <v>9.7930589271041802E-3</v>
      </c>
      <c r="AM592" s="17">
        <v>3.9459568583714598E-2</v>
      </c>
      <c r="AN592" s="17">
        <v>2.7463187479630901E-2</v>
      </c>
      <c r="AO592" s="17"/>
      <c r="AP592" s="17">
        <v>2.62613415273775E-2</v>
      </c>
      <c r="AQ592" s="17">
        <v>2.12748962355058E-2</v>
      </c>
      <c r="AR592" s="17">
        <v>1.01068468033604E-2</v>
      </c>
      <c r="AS592" s="17"/>
      <c r="AT592" s="17">
        <v>2.0748611109260101E-2</v>
      </c>
      <c r="AU592" s="17">
        <v>2.1996287328346902E-2</v>
      </c>
      <c r="AV592" s="17">
        <v>2.25904910821947E-2</v>
      </c>
      <c r="AW592" s="17">
        <v>1.83052271615914E-2</v>
      </c>
      <c r="AX592" s="17">
        <v>6.5714662506303895E-2</v>
      </c>
      <c r="AY592" s="17"/>
      <c r="AZ592" s="17">
        <v>2.5785512575773901E-2</v>
      </c>
      <c r="BA592" s="17">
        <v>2.11134323798488E-2</v>
      </c>
      <c r="BB592" s="17">
        <v>2.3000976623149198E-2</v>
      </c>
      <c r="BC592" s="17">
        <v>1.9562260704896601E-2</v>
      </c>
      <c r="BD592" s="17">
        <v>1.54103661939023E-2</v>
      </c>
      <c r="BE592" s="17">
        <v>2.82648431232146E-2</v>
      </c>
      <c r="BF592" s="17"/>
      <c r="BG592" s="17">
        <v>1.4903790593486101E-2</v>
      </c>
      <c r="BH592" s="17">
        <v>2.2643933163878499E-2</v>
      </c>
      <c r="BI592" s="17" t="s">
        <v>95</v>
      </c>
      <c r="BJ592" s="17">
        <v>4.2052218384174798E-2</v>
      </c>
      <c r="BK592" s="17">
        <v>2.6348382565108502E-2</v>
      </c>
      <c r="BL592" s="17">
        <v>2.8018558269541499E-2</v>
      </c>
      <c r="BM592" s="17">
        <v>7.5061648748626598E-3</v>
      </c>
    </row>
    <row r="593" spans="2:65" x14ac:dyDescent="0.35">
      <c r="B593" t="s">
        <v>294</v>
      </c>
      <c r="C593" s="17">
        <v>1.30964893590657E-2</v>
      </c>
      <c r="D593" s="17">
        <v>1.32531500170188E-2</v>
      </c>
      <c r="E593" s="17">
        <v>1.30146847616763E-2</v>
      </c>
      <c r="F593" s="17"/>
      <c r="G593" s="17">
        <v>1.3303105170951301E-2</v>
      </c>
      <c r="H593" s="17">
        <v>2.80309429096787E-2</v>
      </c>
      <c r="I593" s="17">
        <v>1.2135129401892099E-2</v>
      </c>
      <c r="J593" s="17">
        <v>1.27349083099256E-2</v>
      </c>
      <c r="K593" s="17">
        <v>8.8576853880687392E-3</v>
      </c>
      <c r="L593" s="17">
        <v>4.7385000325049801E-3</v>
      </c>
      <c r="M593" s="17"/>
      <c r="N593" s="17">
        <v>1.01356782910672E-2</v>
      </c>
      <c r="O593" s="17">
        <v>1.5897738711307299E-2</v>
      </c>
      <c r="P593" s="17">
        <v>9.0520912466801398E-3</v>
      </c>
      <c r="Q593" s="17">
        <v>1.7149480154817001E-2</v>
      </c>
      <c r="R593" s="17"/>
      <c r="S593" s="17">
        <v>1.35473152216979E-2</v>
      </c>
      <c r="T593" s="17">
        <v>1.1059948682847501E-2</v>
      </c>
      <c r="U593" s="17">
        <v>1.5880141461158001E-2</v>
      </c>
      <c r="V593" s="17">
        <v>1.2884381548206999E-2</v>
      </c>
      <c r="W593" s="17">
        <v>6.2600988637874404E-3</v>
      </c>
      <c r="X593" s="17">
        <v>2.0161923048559099E-2</v>
      </c>
      <c r="Y593" s="17">
        <v>8.47128007961441E-3</v>
      </c>
      <c r="Z593" s="17">
        <v>1.4060947600820901E-2</v>
      </c>
      <c r="AA593" s="17">
        <v>1.36656035692319E-2</v>
      </c>
      <c r="AB593" s="17">
        <v>1.1450246785788799E-2</v>
      </c>
      <c r="AC593" s="17">
        <v>4.9104222311494097E-3</v>
      </c>
      <c r="AD593" s="17">
        <v>3.52646756882719E-2</v>
      </c>
      <c r="AE593" s="17"/>
      <c r="AF593" s="17">
        <v>1.5133193647781699E-2</v>
      </c>
      <c r="AG593" s="17">
        <v>1.02025443550007E-2</v>
      </c>
      <c r="AH593" s="17">
        <v>1.56005302861394E-2</v>
      </c>
      <c r="AI593" s="17"/>
      <c r="AJ593" s="17">
        <v>1.1573879265121E-2</v>
      </c>
      <c r="AK593" s="17">
        <v>1.26022186410419E-2</v>
      </c>
      <c r="AL593" s="17">
        <v>1.44937777682885E-2</v>
      </c>
      <c r="AM593" s="17">
        <v>6.6038150527098896E-2</v>
      </c>
      <c r="AN593" s="17">
        <v>1.33383348272385E-2</v>
      </c>
      <c r="AO593" s="17"/>
      <c r="AP593" s="17">
        <v>1.9420667114992501E-2</v>
      </c>
      <c r="AQ593" s="17">
        <v>1.1092151000800901E-2</v>
      </c>
      <c r="AR593" s="17">
        <v>9.1517623151298102E-3</v>
      </c>
      <c r="AS593" s="17"/>
      <c r="AT593" s="17">
        <v>1.33308017011208E-2</v>
      </c>
      <c r="AU593" s="17">
        <v>1.31449887406176E-2</v>
      </c>
      <c r="AV593" s="17">
        <v>1.24369386216836E-2</v>
      </c>
      <c r="AW593" s="17">
        <v>1.81445071967287E-2</v>
      </c>
      <c r="AX593" s="17">
        <v>1.2818992384473199E-2</v>
      </c>
      <c r="AY593" s="17"/>
      <c r="AZ593" s="17">
        <v>1.96601560903556E-2</v>
      </c>
      <c r="BA593" s="17">
        <v>7.8791005565066498E-3</v>
      </c>
      <c r="BB593" s="17">
        <v>2.0025494116519799E-2</v>
      </c>
      <c r="BC593" s="17">
        <v>1.0783870495432699E-2</v>
      </c>
      <c r="BD593" s="17">
        <v>8.7021777024711092E-3</v>
      </c>
      <c r="BE593" s="17">
        <v>1.65532150501797E-2</v>
      </c>
      <c r="BF593" s="17"/>
      <c r="BG593" s="17">
        <v>1.00019510228297E-2</v>
      </c>
      <c r="BH593" s="17">
        <v>7.8547799697335705E-3</v>
      </c>
      <c r="BI593" s="17" t="s">
        <v>95</v>
      </c>
      <c r="BJ593" s="17">
        <v>1.9425058549670401E-2</v>
      </c>
      <c r="BK593" s="17">
        <v>1.4828702000891401E-2</v>
      </c>
      <c r="BL593" s="17">
        <v>1.7172487142885499E-2</v>
      </c>
      <c r="BM593" s="17">
        <v>2.60522677302122E-2</v>
      </c>
    </row>
    <row r="594" spans="2:65" x14ac:dyDescent="0.35">
      <c r="B594" t="s">
        <v>295</v>
      </c>
      <c r="C594" s="17">
        <v>9.15618084121032E-3</v>
      </c>
      <c r="D594" s="17">
        <v>1.02351737160371E-2</v>
      </c>
      <c r="E594" s="17">
        <v>8.1529345630576098E-3</v>
      </c>
      <c r="F594" s="17"/>
      <c r="G594" s="17">
        <v>7.1298115005170798E-3</v>
      </c>
      <c r="H594" s="17">
        <v>1.77968626453727E-2</v>
      </c>
      <c r="I594" s="17">
        <v>1.40522037248358E-2</v>
      </c>
      <c r="J594" s="17">
        <v>5.5919178754553897E-3</v>
      </c>
      <c r="K594" s="17">
        <v>7.8137001955818491E-3</v>
      </c>
      <c r="L594" s="17">
        <v>3.28427467530692E-3</v>
      </c>
      <c r="M594" s="17"/>
      <c r="N594" s="17">
        <v>7.9152085234921801E-3</v>
      </c>
      <c r="O594" s="17">
        <v>1.2643216646935801E-2</v>
      </c>
      <c r="P594" s="17">
        <v>7.3679827822233203E-3</v>
      </c>
      <c r="Q594" s="17">
        <v>8.5900268917592799E-3</v>
      </c>
      <c r="R594" s="17"/>
      <c r="S594" s="17">
        <v>4.9892779148264796E-3</v>
      </c>
      <c r="T594" s="17">
        <v>1.1727938231296701E-2</v>
      </c>
      <c r="U594" s="17">
        <v>6.1720639362335301E-3</v>
      </c>
      <c r="V594" s="17">
        <v>1.16673070745073E-2</v>
      </c>
      <c r="W594" s="17">
        <v>1.3146642963355101E-2</v>
      </c>
      <c r="X594" s="17">
        <v>1.6998889305526E-2</v>
      </c>
      <c r="Y594" s="17">
        <v>1.21308097640925E-2</v>
      </c>
      <c r="Z594" s="17">
        <v>4.93407202497645E-3</v>
      </c>
      <c r="AA594" s="17">
        <v>4.3815998250204E-3</v>
      </c>
      <c r="AB594" s="17">
        <v>2.98028801122906E-3</v>
      </c>
      <c r="AC594" s="17">
        <v>1.4369652118793701E-2</v>
      </c>
      <c r="AD594" s="17">
        <v>1.0154398539476099E-2</v>
      </c>
      <c r="AE594" s="17"/>
      <c r="AF594" s="17">
        <v>1.09922153571698E-2</v>
      </c>
      <c r="AG594" s="17">
        <v>9.5677736600957904E-3</v>
      </c>
      <c r="AH594" s="17">
        <v>7.0715805413346898E-3</v>
      </c>
      <c r="AI594" s="17"/>
      <c r="AJ594" s="17">
        <v>6.73377144573057E-3</v>
      </c>
      <c r="AK594" s="17">
        <v>1.6054199995862401E-2</v>
      </c>
      <c r="AL594" s="17">
        <v>9.2713459949571204E-3</v>
      </c>
      <c r="AM594" s="17">
        <v>3.6101011601288098E-2</v>
      </c>
      <c r="AN594" s="17">
        <v>0</v>
      </c>
      <c r="AO594" s="17"/>
      <c r="AP594" s="17">
        <v>1.2603593891255999E-2</v>
      </c>
      <c r="AQ594" s="17">
        <v>1.14665009005844E-2</v>
      </c>
      <c r="AR594" s="17">
        <v>1.77013532414706E-2</v>
      </c>
      <c r="AS594" s="17"/>
      <c r="AT594" s="17">
        <v>1.01742122823085E-2</v>
      </c>
      <c r="AU594" s="17">
        <v>6.7500261503732296E-3</v>
      </c>
      <c r="AV594" s="17">
        <v>9.7916195405529094E-3</v>
      </c>
      <c r="AW594" s="17">
        <v>1.22514085468427E-2</v>
      </c>
      <c r="AX594" s="17">
        <v>2.94370053550299E-2</v>
      </c>
      <c r="AY594" s="17"/>
      <c r="AZ594" s="17">
        <v>1.4008574631918701E-2</v>
      </c>
      <c r="BA594" s="17">
        <v>5.8187284221959401E-3</v>
      </c>
      <c r="BB594" s="17">
        <v>1.2938069094527001E-2</v>
      </c>
      <c r="BC594" s="17">
        <v>8.9517973755482393E-3</v>
      </c>
      <c r="BD594" s="17">
        <v>4.1879097590543602E-3</v>
      </c>
      <c r="BE594" s="17">
        <v>1.0369448309635401E-2</v>
      </c>
      <c r="BF594" s="17"/>
      <c r="BG594" s="17">
        <v>6.18273529465158E-3</v>
      </c>
      <c r="BH594" s="17">
        <v>1.17306133846533E-2</v>
      </c>
      <c r="BI594" s="17" t="s">
        <v>95</v>
      </c>
      <c r="BJ594" s="17">
        <v>1.69376060012097E-2</v>
      </c>
      <c r="BK594" s="17">
        <v>1.1626361530410001E-2</v>
      </c>
      <c r="BL594" s="17">
        <v>8.5246269704358103E-3</v>
      </c>
      <c r="BM594" s="17">
        <v>0</v>
      </c>
    </row>
    <row r="595" spans="2:65" x14ac:dyDescent="0.35">
      <c r="B595" t="s">
        <v>302</v>
      </c>
      <c r="C595" s="17">
        <v>1.24319506501237E-2</v>
      </c>
      <c r="D595" s="17">
        <v>1.5151758896279101E-2</v>
      </c>
      <c r="E595" s="17">
        <v>9.84529128529236E-3</v>
      </c>
      <c r="F595" s="17"/>
      <c r="G595" s="17">
        <v>2.2065481972458199E-2</v>
      </c>
      <c r="H595" s="17">
        <v>1.8271960922495799E-2</v>
      </c>
      <c r="I595" s="17">
        <v>1.4693327902590999E-2</v>
      </c>
      <c r="J595" s="17">
        <v>9.45697791476139E-3</v>
      </c>
      <c r="K595" s="17">
        <v>1.00692803446498E-2</v>
      </c>
      <c r="L595" s="17">
        <v>3.4521465521930002E-3</v>
      </c>
      <c r="M595" s="17"/>
      <c r="N595" s="17">
        <v>6.87863825607349E-3</v>
      </c>
      <c r="O595" s="17">
        <v>1.54585596004434E-2</v>
      </c>
      <c r="P595" s="17">
        <v>1.7024075464860101E-2</v>
      </c>
      <c r="Q595" s="17">
        <v>1.1439696100799601E-2</v>
      </c>
      <c r="R595" s="17"/>
      <c r="S595" s="17">
        <v>1.45684237807754E-2</v>
      </c>
      <c r="T595" s="17">
        <v>1.80496986944562E-2</v>
      </c>
      <c r="U595" s="17">
        <v>9.9451082922672098E-3</v>
      </c>
      <c r="V595" s="17">
        <v>5.4377556376469802E-3</v>
      </c>
      <c r="W595" s="17">
        <v>1.18761888823774E-2</v>
      </c>
      <c r="X595" s="17">
        <v>1.8443758071666299E-2</v>
      </c>
      <c r="Y595" s="17">
        <v>3.3166793970937601E-3</v>
      </c>
      <c r="Z595" s="17">
        <v>1.6379245212260099E-2</v>
      </c>
      <c r="AA595" s="17">
        <v>1.5446989368183801E-2</v>
      </c>
      <c r="AB595" s="17">
        <v>6.1914936416359798E-3</v>
      </c>
      <c r="AC595" s="17">
        <v>1.55671984883299E-2</v>
      </c>
      <c r="AD595" s="17">
        <v>1.0471130139255901E-2</v>
      </c>
      <c r="AE595" s="17"/>
      <c r="AF595" s="17">
        <v>1.81983338789319E-2</v>
      </c>
      <c r="AG595" s="17">
        <v>7.5422428041557804E-3</v>
      </c>
      <c r="AH595" s="17">
        <v>1.19879762857789E-2</v>
      </c>
      <c r="AI595" s="17"/>
      <c r="AJ595" s="17">
        <v>8.54937982105421E-3</v>
      </c>
      <c r="AK595" s="17">
        <v>2.0381335987525898E-2</v>
      </c>
      <c r="AL595" s="17">
        <v>1.4524923013187301E-2</v>
      </c>
      <c r="AM595" s="17">
        <v>0</v>
      </c>
      <c r="AN595" s="17">
        <v>1.25270798391006E-2</v>
      </c>
      <c r="AO595" s="17"/>
      <c r="AP595" s="17">
        <v>1.3541234116901699E-2</v>
      </c>
      <c r="AQ595" s="17">
        <v>1.1554294006226999E-2</v>
      </c>
      <c r="AR595" s="17">
        <v>1.27778019767728E-2</v>
      </c>
      <c r="AS595" s="17"/>
      <c r="AT595" s="17">
        <v>1.54351671374629E-2</v>
      </c>
      <c r="AU595" s="17">
        <v>1.24458678266204E-2</v>
      </c>
      <c r="AV595" s="17">
        <v>1.02505019319401E-2</v>
      </c>
      <c r="AW595" s="17">
        <v>1.7782999696111301E-2</v>
      </c>
      <c r="AX595" s="17">
        <v>0</v>
      </c>
      <c r="AY595" s="17"/>
      <c r="AZ595" s="17">
        <v>1.3670774154218799E-2</v>
      </c>
      <c r="BA595" s="17">
        <v>1.22404422714316E-2</v>
      </c>
      <c r="BB595" s="17">
        <v>1.46339162960773E-2</v>
      </c>
      <c r="BC595" s="17">
        <v>7.00249819774786E-3</v>
      </c>
      <c r="BD595" s="17">
        <v>1.01590206067883E-2</v>
      </c>
      <c r="BE595" s="17">
        <v>2.6998384351864801E-2</v>
      </c>
      <c r="BF595" s="17"/>
      <c r="BG595" s="17">
        <v>7.1470594359536897E-3</v>
      </c>
      <c r="BH595" s="17">
        <v>1.54772976973768E-2</v>
      </c>
      <c r="BI595" s="17" t="s">
        <v>95</v>
      </c>
      <c r="BJ595" s="17">
        <v>1.1312479785740201E-2</v>
      </c>
      <c r="BK595" s="17">
        <v>1.3017208623827299E-2</v>
      </c>
      <c r="BL595" s="17">
        <v>1.48170905997571E-2</v>
      </c>
      <c r="BM595" s="17">
        <v>3.4921001784636002E-2</v>
      </c>
    </row>
    <row r="596" spans="2:65" x14ac:dyDescent="0.35">
      <c r="B596" t="s">
        <v>297</v>
      </c>
      <c r="C596" s="17">
        <v>0</v>
      </c>
      <c r="D596" s="17">
        <v>0</v>
      </c>
      <c r="E596" s="17">
        <v>0</v>
      </c>
      <c r="F596" s="17"/>
      <c r="G596" s="17">
        <v>0</v>
      </c>
      <c r="H596" s="17">
        <v>0</v>
      </c>
      <c r="I596" s="17">
        <v>0</v>
      </c>
      <c r="J596" s="17">
        <v>0</v>
      </c>
      <c r="K596" s="17">
        <v>0</v>
      </c>
      <c r="L596" s="17">
        <v>0</v>
      </c>
      <c r="M596" s="17"/>
      <c r="N596" s="17">
        <v>0</v>
      </c>
      <c r="O596" s="17">
        <v>0</v>
      </c>
      <c r="P596" s="17">
        <v>0</v>
      </c>
      <c r="Q596" s="17">
        <v>0</v>
      </c>
      <c r="R596" s="17"/>
      <c r="S596" s="17">
        <v>0</v>
      </c>
      <c r="T596" s="17">
        <v>0</v>
      </c>
      <c r="U596" s="17">
        <v>0</v>
      </c>
      <c r="V596" s="17">
        <v>0</v>
      </c>
      <c r="W596" s="17">
        <v>0</v>
      </c>
      <c r="X596" s="17">
        <v>0</v>
      </c>
      <c r="Y596" s="17">
        <v>0</v>
      </c>
      <c r="Z596" s="17">
        <v>0</v>
      </c>
      <c r="AA596" s="17">
        <v>0</v>
      </c>
      <c r="AB596" s="17">
        <v>0</v>
      </c>
      <c r="AC596" s="17">
        <v>0</v>
      </c>
      <c r="AD596" s="17">
        <v>0</v>
      </c>
      <c r="AE596" s="17"/>
      <c r="AF596" s="17">
        <v>0</v>
      </c>
      <c r="AG596" s="17">
        <v>0</v>
      </c>
      <c r="AH596" s="17">
        <v>0</v>
      </c>
      <c r="AI596" s="17"/>
      <c r="AJ596" s="17">
        <v>0</v>
      </c>
      <c r="AK596" s="17">
        <v>0</v>
      </c>
      <c r="AL596" s="17">
        <v>0</v>
      </c>
      <c r="AM596" s="17">
        <v>0</v>
      </c>
      <c r="AN596" s="17">
        <v>0</v>
      </c>
      <c r="AO596" s="17"/>
      <c r="AP596" s="17">
        <v>0</v>
      </c>
      <c r="AQ596" s="17">
        <v>0</v>
      </c>
      <c r="AR596" s="17">
        <v>0</v>
      </c>
      <c r="AS596" s="17"/>
      <c r="AT596" s="17">
        <v>0</v>
      </c>
      <c r="AU596" s="17">
        <v>0</v>
      </c>
      <c r="AV596" s="17">
        <v>0</v>
      </c>
      <c r="AW596" s="17">
        <v>0</v>
      </c>
      <c r="AX596" s="17">
        <v>0</v>
      </c>
      <c r="AY596" s="17"/>
      <c r="AZ596" s="17">
        <v>0</v>
      </c>
      <c r="BA596" s="17">
        <v>0</v>
      </c>
      <c r="BB596" s="17">
        <v>0</v>
      </c>
      <c r="BC596" s="17">
        <v>0</v>
      </c>
      <c r="BD596" s="17">
        <v>0</v>
      </c>
      <c r="BE596" s="17">
        <v>0</v>
      </c>
      <c r="BF596" s="17"/>
      <c r="BG596" s="17">
        <v>0</v>
      </c>
      <c r="BH596" s="17">
        <v>0</v>
      </c>
      <c r="BI596" s="17" t="s">
        <v>95</v>
      </c>
      <c r="BJ596" s="17">
        <v>0</v>
      </c>
      <c r="BK596" s="17">
        <v>0</v>
      </c>
      <c r="BL596" s="17">
        <v>0</v>
      </c>
      <c r="BM596" s="17">
        <v>0</v>
      </c>
    </row>
    <row r="597" spans="2:65" x14ac:dyDescent="0.35">
      <c r="B597" t="s">
        <v>298</v>
      </c>
      <c r="C597" s="24">
        <v>1.20600824964667</v>
      </c>
      <c r="D597" s="24">
        <v>1.24482277006177</v>
      </c>
      <c r="E597" s="24">
        <v>1.16977674429998</v>
      </c>
      <c r="F597" s="24"/>
      <c r="G597" s="24">
        <v>1.3768916181455599</v>
      </c>
      <c r="H597" s="24">
        <v>1.3967850324748501</v>
      </c>
      <c r="I597" s="24">
        <v>1.23636764914131</v>
      </c>
      <c r="J597" s="24">
        <v>1.0967942019653301</v>
      </c>
      <c r="K597" s="24">
        <v>1.0940926453222899</v>
      </c>
      <c r="L597" s="24">
        <v>1.0765413435349001</v>
      </c>
      <c r="M597" s="24"/>
      <c r="N597" s="24">
        <v>1.09023491310191</v>
      </c>
      <c r="O597" s="24">
        <v>1.27617119370559</v>
      </c>
      <c r="P597" s="24">
        <v>1.26084357090618</v>
      </c>
      <c r="Q597" s="24">
        <v>1.2084731742096499</v>
      </c>
      <c r="R597" s="24"/>
      <c r="S597" s="24">
        <v>1.3340019427785099</v>
      </c>
      <c r="T597" s="24">
        <v>1.25288841385926</v>
      </c>
      <c r="U597" s="24">
        <v>1.14201726964248</v>
      </c>
      <c r="V597" s="24">
        <v>1.1251235600287699</v>
      </c>
      <c r="W597" s="24">
        <v>1.1553498377011799</v>
      </c>
      <c r="X597" s="24">
        <v>1.2096694694941099</v>
      </c>
      <c r="Y597" s="24">
        <v>1.1697065693420901</v>
      </c>
      <c r="Z597" s="24">
        <v>1.16255039246006</v>
      </c>
      <c r="AA597" s="24">
        <v>1.17421450237547</v>
      </c>
      <c r="AB597" s="24">
        <v>1.16061684662769</v>
      </c>
      <c r="AC597" s="24">
        <v>1.1020498262126199</v>
      </c>
      <c r="AD597" s="24">
        <v>1.5059410991217901</v>
      </c>
      <c r="AE597" s="24"/>
      <c r="AF597" s="24">
        <v>1.3159814125704701</v>
      </c>
      <c r="AG597" s="24">
        <v>1.1173677694625599</v>
      </c>
      <c r="AH597" s="24">
        <v>1.23680149260077</v>
      </c>
      <c r="AI597" s="24"/>
      <c r="AJ597" s="24">
        <v>1.20126680416785</v>
      </c>
      <c r="AK597" s="24">
        <v>1.2689498715817999</v>
      </c>
      <c r="AL597" s="24">
        <v>1.0676533017465699</v>
      </c>
      <c r="AM597" s="24">
        <v>1.88145555755809</v>
      </c>
      <c r="AN597" s="24">
        <v>1.18554292118192</v>
      </c>
      <c r="AO597" s="24"/>
      <c r="AP597" s="24">
        <v>1.3437527792675501</v>
      </c>
      <c r="AQ597" s="24">
        <v>1.1367350411052799</v>
      </c>
      <c r="AR597" s="24">
        <v>1.20169958192753</v>
      </c>
      <c r="AS597" s="24"/>
      <c r="AT597" s="24">
        <v>1.2264641831551399</v>
      </c>
      <c r="AU597" s="24">
        <v>1.20826894196484</v>
      </c>
      <c r="AV597" s="24">
        <v>1.1846188142532701</v>
      </c>
      <c r="AW597" s="24">
        <v>1.1888430350374799</v>
      </c>
      <c r="AX597" s="24">
        <v>1.4061557280333701</v>
      </c>
      <c r="AY597" s="24"/>
      <c r="AZ597" s="24">
        <v>1.29227285634737</v>
      </c>
      <c r="BA597" s="24">
        <v>1.15187727833919</v>
      </c>
      <c r="BB597" s="24">
        <v>1.2805012769084201</v>
      </c>
      <c r="BC597" s="24">
        <v>1.1572737624230101</v>
      </c>
      <c r="BD597" s="24">
        <v>1.1068394442941301</v>
      </c>
      <c r="BE597" s="24">
        <v>1.36163845916246</v>
      </c>
      <c r="BF597" s="24"/>
      <c r="BG597" s="24">
        <v>1.1193822572582199</v>
      </c>
      <c r="BH597" s="24">
        <v>1.17388148053168</v>
      </c>
      <c r="BI597" s="24" t="s">
        <v>95</v>
      </c>
      <c r="BJ597" s="24">
        <v>1.43732900451</v>
      </c>
      <c r="BK597" s="24">
        <v>1.1915190129858</v>
      </c>
      <c r="BL597" s="24">
        <v>1.28472213869565</v>
      </c>
      <c r="BM597" s="24">
        <v>1.3543975106513899</v>
      </c>
    </row>
    <row r="598" spans="2:65" x14ac:dyDescent="0.35">
      <c r="B598" t="s">
        <v>299</v>
      </c>
      <c r="C598" s="24">
        <v>2.63063055500057</v>
      </c>
      <c r="D598" s="24">
        <v>2.8192480961786202</v>
      </c>
      <c r="E598" s="24">
        <v>2.4545137136923199</v>
      </c>
      <c r="F598" s="24"/>
      <c r="G598" s="24">
        <v>3.0637189880222602</v>
      </c>
      <c r="H598" s="24">
        <v>3.62991198353226</v>
      </c>
      <c r="I598" s="24">
        <v>2.9575327536918299</v>
      </c>
      <c r="J598" s="24">
        <v>2.33070242178484</v>
      </c>
      <c r="K598" s="24">
        <v>2.2021238773590599</v>
      </c>
      <c r="L598" s="24">
        <v>1.72688760758491</v>
      </c>
      <c r="M598" s="24"/>
      <c r="N598" s="24">
        <v>2.1791321647326898</v>
      </c>
      <c r="O598" s="24">
        <v>2.9659185198564302</v>
      </c>
      <c r="P598" s="24">
        <v>2.7907415834570402</v>
      </c>
      <c r="Q598" s="24">
        <v>2.6318016324117099</v>
      </c>
      <c r="R598" s="24"/>
      <c r="S598" s="24">
        <v>2.9247238147218799</v>
      </c>
      <c r="T598" s="24">
        <v>2.9529460856823002</v>
      </c>
      <c r="U598" s="24">
        <v>2.2213423433004</v>
      </c>
      <c r="V598" s="24">
        <v>2.24160791285605</v>
      </c>
      <c r="W598" s="24">
        <v>2.5658901314653</v>
      </c>
      <c r="X598" s="24">
        <v>3.2677099275140198</v>
      </c>
      <c r="Y598" s="24">
        <v>2.3135995851848801</v>
      </c>
      <c r="Z598" s="24">
        <v>2.5596771457226901</v>
      </c>
      <c r="AA598" s="24">
        <v>2.6619237527905999</v>
      </c>
      <c r="AB598" s="24">
        <v>2.05705177970541</v>
      </c>
      <c r="AC598" s="24">
        <v>2.4893547083554699</v>
      </c>
      <c r="AD598" s="24">
        <v>3.1342213288981999</v>
      </c>
      <c r="AE598" s="24"/>
      <c r="AF598" s="24">
        <v>3.0505085484549199</v>
      </c>
      <c r="AG598" s="24">
        <v>2.3036311491367201</v>
      </c>
      <c r="AH598" s="24">
        <v>2.71370745354867</v>
      </c>
      <c r="AI598" s="24"/>
      <c r="AJ598" s="24">
        <v>2.4020441667803598</v>
      </c>
      <c r="AK598" s="24">
        <v>3.2737935072482802</v>
      </c>
      <c r="AL598" s="24">
        <v>2.5106552024689601</v>
      </c>
      <c r="AM598" s="24">
        <v>3.9974918156600299</v>
      </c>
      <c r="AN598" s="24">
        <v>2.3697924068233398</v>
      </c>
      <c r="AO598" s="24"/>
      <c r="AP598" s="24">
        <v>2.9758575166766699</v>
      </c>
      <c r="AQ598" s="24">
        <v>2.6400040973808001</v>
      </c>
      <c r="AR598" s="24">
        <v>2.64005510980201</v>
      </c>
      <c r="AS598" s="24"/>
      <c r="AT598" s="24">
        <v>2.82306370750524</v>
      </c>
      <c r="AU598" s="24">
        <v>2.5624434289622702</v>
      </c>
      <c r="AV598" s="24">
        <v>2.48222895508064</v>
      </c>
      <c r="AW598" s="24">
        <v>3.1521851203550399</v>
      </c>
      <c r="AX598" s="24">
        <v>3.2731383506742602</v>
      </c>
      <c r="AY598" s="24"/>
      <c r="AZ598" s="24">
        <v>3.0604477388749598</v>
      </c>
      <c r="BA598" s="24">
        <v>2.39216849518658</v>
      </c>
      <c r="BB598" s="24">
        <v>3.1081253978292498</v>
      </c>
      <c r="BC598" s="24">
        <v>2.2597271759098501</v>
      </c>
      <c r="BD598" s="24">
        <v>2.07595136494397</v>
      </c>
      <c r="BE598" s="24">
        <v>3.5120968725614201</v>
      </c>
      <c r="BF598" s="24"/>
      <c r="BG598" s="24">
        <v>2.0926426388452501</v>
      </c>
      <c r="BH598" s="24">
        <v>2.7555146223746401</v>
      </c>
      <c r="BI598" s="24" t="s">
        <v>95</v>
      </c>
      <c r="BJ598" s="24">
        <v>3.3241936307136402</v>
      </c>
      <c r="BK598" s="24">
        <v>2.7996530242452602</v>
      </c>
      <c r="BL598" s="24">
        <v>2.9134775503700299</v>
      </c>
      <c r="BM598" s="24">
        <v>3.3539967832956399</v>
      </c>
    </row>
    <row r="599" spans="2:65" x14ac:dyDescent="0.35">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row>
    <row r="600" spans="2:65" x14ac:dyDescent="0.35">
      <c r="B600" s="6" t="s">
        <v>305</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row>
    <row r="601" spans="2:65" x14ac:dyDescent="0.35">
      <c r="B601" s="26" t="s">
        <v>97</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row>
    <row r="602" spans="2:65" x14ac:dyDescent="0.35">
      <c r="B602" t="s">
        <v>301</v>
      </c>
      <c r="C602" s="17">
        <v>2.0808169564248202E-2</v>
      </c>
      <c r="D602" s="17">
        <v>2.3089146720826199E-2</v>
      </c>
      <c r="E602" s="17">
        <v>1.8695200192321799E-2</v>
      </c>
      <c r="F602" s="17"/>
      <c r="G602" s="17">
        <v>2.56229394380811E-2</v>
      </c>
      <c r="H602" s="17">
        <v>2.2265751947534398E-2</v>
      </c>
      <c r="I602" s="17">
        <v>2.5145576868077502E-2</v>
      </c>
      <c r="J602" s="17">
        <v>1.6729991071660601E-2</v>
      </c>
      <c r="K602" s="17">
        <v>1.6455015130364702E-2</v>
      </c>
      <c r="L602" s="17">
        <v>1.9125899578800801E-2</v>
      </c>
      <c r="M602" s="17"/>
      <c r="N602" s="17">
        <v>1.7312813600718398E-2</v>
      </c>
      <c r="O602" s="17">
        <v>2.04115264342761E-2</v>
      </c>
      <c r="P602" s="17">
        <v>2.5181804767104101E-2</v>
      </c>
      <c r="Q602" s="17">
        <v>2.14797945945462E-2</v>
      </c>
      <c r="R602" s="17"/>
      <c r="S602" s="17">
        <v>1.49710544737064E-2</v>
      </c>
      <c r="T602" s="17">
        <v>2.0953687297896401E-2</v>
      </c>
      <c r="U602" s="17">
        <v>1.7880143608519802E-2</v>
      </c>
      <c r="V602" s="17">
        <v>2.3449037845142798E-2</v>
      </c>
      <c r="W602" s="17">
        <v>1.55818291261875E-2</v>
      </c>
      <c r="X602" s="17">
        <v>1.52335095088486E-2</v>
      </c>
      <c r="Y602" s="17">
        <v>1.2612616360890999E-2</v>
      </c>
      <c r="Z602" s="17">
        <v>2.61851914686498E-2</v>
      </c>
      <c r="AA602" s="17">
        <v>2.5364491579029501E-2</v>
      </c>
      <c r="AB602" s="17">
        <v>2.5166498098138999E-2</v>
      </c>
      <c r="AC602" s="17">
        <v>5.0216906946459798E-2</v>
      </c>
      <c r="AD602" s="17">
        <v>1.1996913148403499E-2</v>
      </c>
      <c r="AE602" s="17"/>
      <c r="AF602" s="17">
        <v>2.10314490452445E-2</v>
      </c>
      <c r="AG602" s="17">
        <v>2.0134098568375901E-2</v>
      </c>
      <c r="AH602" s="17">
        <v>2.12126390509721E-2</v>
      </c>
      <c r="AI602" s="17"/>
      <c r="AJ602" s="17">
        <v>2.1464108601485302E-2</v>
      </c>
      <c r="AK602" s="17">
        <v>2.2261743246407999E-2</v>
      </c>
      <c r="AL602" s="17">
        <v>2.2496970890551499E-2</v>
      </c>
      <c r="AM602" s="17">
        <v>1.6834844079250701E-2</v>
      </c>
      <c r="AN602" s="17">
        <v>2.0946904054132201E-2</v>
      </c>
      <c r="AO602" s="17"/>
      <c r="AP602" s="17">
        <v>2.4189210692532801E-2</v>
      </c>
      <c r="AQ602" s="17">
        <v>2.0288858655954398E-2</v>
      </c>
      <c r="AR602" s="17">
        <v>1.7443107576486299E-2</v>
      </c>
      <c r="AS602" s="17"/>
      <c r="AT602" s="17">
        <v>3.2121054233830201E-2</v>
      </c>
      <c r="AU602" s="17">
        <v>1.48617551129417E-2</v>
      </c>
      <c r="AV602" s="17">
        <v>1.96035558186918E-2</v>
      </c>
      <c r="AW602" s="17">
        <v>1.42509270831256E-2</v>
      </c>
      <c r="AX602" s="17">
        <v>4.3244965694290198E-2</v>
      </c>
      <c r="AY602" s="17"/>
      <c r="AZ602" s="17">
        <v>2.3082500664677E-2</v>
      </c>
      <c r="BA602" s="17">
        <v>1.54467919044773E-2</v>
      </c>
      <c r="BB602" s="17">
        <v>3.1402239776872801E-2</v>
      </c>
      <c r="BC602" s="17">
        <v>2.3959346546048699E-2</v>
      </c>
      <c r="BD602" s="17">
        <v>9.2721183166758897E-3</v>
      </c>
      <c r="BE602" s="17">
        <v>3.3089545968690397E-2</v>
      </c>
      <c r="BF602" s="17"/>
      <c r="BG602" s="17">
        <v>1.95214264485606E-2</v>
      </c>
      <c r="BH602" s="17">
        <v>1.89247007001545E-2</v>
      </c>
      <c r="BI602" s="17" t="s">
        <v>95</v>
      </c>
      <c r="BJ602" s="17">
        <v>3.3079960139925903E-2</v>
      </c>
      <c r="BK602" s="17">
        <v>1.9419162070490398E-2</v>
      </c>
      <c r="BL602" s="17">
        <v>1.7389796736098199E-2</v>
      </c>
      <c r="BM602" s="17">
        <v>4.1301455685267198E-2</v>
      </c>
    </row>
    <row r="603" spans="2:65" x14ac:dyDescent="0.35">
      <c r="B603" t="s">
        <v>289</v>
      </c>
      <c r="C603" s="17">
        <v>7.3732827257704095E-2</v>
      </c>
      <c r="D603" s="17">
        <v>8.7839924744736605E-2</v>
      </c>
      <c r="E603" s="17">
        <v>6.0366548971521397E-2</v>
      </c>
      <c r="F603" s="17"/>
      <c r="G603" s="17">
        <v>6.61109272697116E-2</v>
      </c>
      <c r="H603" s="17">
        <v>6.1991547597338097E-2</v>
      </c>
      <c r="I603" s="17">
        <v>8.0471672714037198E-2</v>
      </c>
      <c r="J603" s="17">
        <v>6.1702382941697102E-2</v>
      </c>
      <c r="K603" s="17">
        <v>8.5039148201774703E-2</v>
      </c>
      <c r="L603" s="17">
        <v>8.5033956603901506E-2</v>
      </c>
      <c r="M603" s="17"/>
      <c r="N603" s="17">
        <v>9.9770753640851806E-2</v>
      </c>
      <c r="O603" s="17">
        <v>7.6273815600257394E-2</v>
      </c>
      <c r="P603" s="17">
        <v>6.1105334664347997E-2</v>
      </c>
      <c r="Q603" s="17">
        <v>5.18516028619629E-2</v>
      </c>
      <c r="R603" s="17"/>
      <c r="S603" s="17">
        <v>6.3239401145573707E-2</v>
      </c>
      <c r="T603" s="17">
        <v>7.3008229725542606E-2</v>
      </c>
      <c r="U603" s="17">
        <v>6.8139395885965001E-2</v>
      </c>
      <c r="V603" s="17">
        <v>7.7211217083034994E-2</v>
      </c>
      <c r="W603" s="17">
        <v>6.5633088043625998E-2</v>
      </c>
      <c r="X603" s="17">
        <v>3.3979749010657798E-2</v>
      </c>
      <c r="Y603" s="17">
        <v>7.6389644840921103E-2</v>
      </c>
      <c r="Z603" s="17">
        <v>2.7102490264657299E-2</v>
      </c>
      <c r="AA603" s="17">
        <v>8.3655800568964503E-2</v>
      </c>
      <c r="AB603" s="17">
        <v>0.13171941568268</v>
      </c>
      <c r="AC603" s="17">
        <v>0.10805597163714099</v>
      </c>
      <c r="AD603" s="17">
        <v>5.57267644036138E-2</v>
      </c>
      <c r="AE603" s="17"/>
      <c r="AF603" s="17">
        <v>7.7421401939228293E-2</v>
      </c>
      <c r="AG603" s="17">
        <v>7.9615737481935706E-2</v>
      </c>
      <c r="AH603" s="17">
        <v>5.6095398249598097E-2</v>
      </c>
      <c r="AI603" s="17"/>
      <c r="AJ603" s="17">
        <v>7.9039917195730294E-2</v>
      </c>
      <c r="AK603" s="17">
        <v>6.4959822548916996E-2</v>
      </c>
      <c r="AL603" s="17">
        <v>0.111870067483145</v>
      </c>
      <c r="AM603" s="17">
        <v>6.3118602628757306E-2</v>
      </c>
      <c r="AN603" s="17">
        <v>5.8108002172813797E-2</v>
      </c>
      <c r="AO603" s="17"/>
      <c r="AP603" s="17">
        <v>7.8140249563500602E-2</v>
      </c>
      <c r="AQ603" s="17">
        <v>6.9161535189549206E-2</v>
      </c>
      <c r="AR603" s="17">
        <v>8.8453675931899303E-2</v>
      </c>
      <c r="AS603" s="17"/>
      <c r="AT603" s="17">
        <v>5.2988799763813002E-2</v>
      </c>
      <c r="AU603" s="17">
        <v>7.4614272005071203E-2</v>
      </c>
      <c r="AV603" s="17">
        <v>7.4779858712512304E-2</v>
      </c>
      <c r="AW603" s="17">
        <v>9.5055307487271104E-2</v>
      </c>
      <c r="AX603" s="17">
        <v>9.4466910546317201E-2</v>
      </c>
      <c r="AY603" s="17"/>
      <c r="AZ603" s="17">
        <v>6.8956144254555499E-2</v>
      </c>
      <c r="BA603" s="17">
        <v>7.8228178701785098E-2</v>
      </c>
      <c r="BB603" s="17">
        <v>5.6093015794584901E-2</v>
      </c>
      <c r="BC603" s="17">
        <v>6.9886591051090796E-2</v>
      </c>
      <c r="BD603" s="17">
        <v>7.4118909976248301E-2</v>
      </c>
      <c r="BE603" s="17">
        <v>0.121200130635022</v>
      </c>
      <c r="BF603" s="17"/>
      <c r="BG603" s="17">
        <v>8.46759325600112E-2</v>
      </c>
      <c r="BH603" s="17">
        <v>7.3954590363479705E-2</v>
      </c>
      <c r="BI603" s="17" t="s">
        <v>95</v>
      </c>
      <c r="BJ603" s="17">
        <v>6.3470349883677502E-2</v>
      </c>
      <c r="BK603" s="17">
        <v>6.9546691677063302E-2</v>
      </c>
      <c r="BL603" s="17">
        <v>5.83990640734477E-2</v>
      </c>
      <c r="BM603" s="17">
        <v>7.6570138899457102E-2</v>
      </c>
    </row>
    <row r="604" spans="2:65" x14ac:dyDescent="0.35">
      <c r="B604" t="s">
        <v>290</v>
      </c>
      <c r="C604" s="17">
        <v>0.16052618286578799</v>
      </c>
      <c r="D604" s="17">
        <v>0.16955853128772</v>
      </c>
      <c r="E604" s="17">
        <v>0.151095313827558</v>
      </c>
      <c r="F604" s="17"/>
      <c r="G604" s="17">
        <v>0.16165917160983601</v>
      </c>
      <c r="H604" s="17">
        <v>0.13540330329511999</v>
      </c>
      <c r="I604" s="17">
        <v>0.15434395525205699</v>
      </c>
      <c r="J604" s="17">
        <v>0.149811312989198</v>
      </c>
      <c r="K604" s="17">
        <v>0.17450993897101899</v>
      </c>
      <c r="L604" s="17">
        <v>0.18455438297266799</v>
      </c>
      <c r="M604" s="17"/>
      <c r="N604" s="17">
        <v>0.18415749383297</v>
      </c>
      <c r="O604" s="17">
        <v>0.14710869908098201</v>
      </c>
      <c r="P604" s="17">
        <v>0.14757053101857801</v>
      </c>
      <c r="Q604" s="17">
        <v>0.157984780448126</v>
      </c>
      <c r="R604" s="17"/>
      <c r="S604" s="17">
        <v>0.15884267506889599</v>
      </c>
      <c r="T604" s="17">
        <v>0.1583844416096</v>
      </c>
      <c r="U604" s="17">
        <v>0.13725871702551601</v>
      </c>
      <c r="V604" s="17">
        <v>0.16508446021954901</v>
      </c>
      <c r="W604" s="17">
        <v>0.15653220168589199</v>
      </c>
      <c r="X604" s="17">
        <v>0.14851841427684101</v>
      </c>
      <c r="Y604" s="17">
        <v>0.160735772282001</v>
      </c>
      <c r="Z604" s="17">
        <v>0.15992744071564599</v>
      </c>
      <c r="AA604" s="17">
        <v>0.149419418023749</v>
      </c>
      <c r="AB604" s="17">
        <v>0.17342564717155801</v>
      </c>
      <c r="AC604" s="17">
        <v>0.167676688570955</v>
      </c>
      <c r="AD604" s="17">
        <v>0.26115591903179503</v>
      </c>
      <c r="AE604" s="17"/>
      <c r="AF604" s="17">
        <v>0.15178659795584901</v>
      </c>
      <c r="AG604" s="17">
        <v>0.17087889210552601</v>
      </c>
      <c r="AH604" s="17">
        <v>0.16212680435263799</v>
      </c>
      <c r="AI604" s="17"/>
      <c r="AJ604" s="17">
        <v>0.15304443869062201</v>
      </c>
      <c r="AK604" s="17">
        <v>0.17357282685323699</v>
      </c>
      <c r="AL604" s="17">
        <v>0.17031495843868799</v>
      </c>
      <c r="AM604" s="17">
        <v>0.13196052440353101</v>
      </c>
      <c r="AN604" s="17">
        <v>0.130654556328862</v>
      </c>
      <c r="AO604" s="17"/>
      <c r="AP604" s="17">
        <v>0.13320770694758599</v>
      </c>
      <c r="AQ604" s="17">
        <v>0.17615326114104499</v>
      </c>
      <c r="AR604" s="17">
        <v>0.180187302817991</v>
      </c>
      <c r="AS604" s="17"/>
      <c r="AT604" s="17">
        <v>0.13855314752147799</v>
      </c>
      <c r="AU604" s="17">
        <v>0.14569645667365</v>
      </c>
      <c r="AV604" s="17">
        <v>0.16997715257822399</v>
      </c>
      <c r="AW604" s="17">
        <v>0.21466347405035899</v>
      </c>
      <c r="AX604" s="17">
        <v>0.179815595340068</v>
      </c>
      <c r="AY604" s="17"/>
      <c r="AZ604" s="17">
        <v>0.16346478339423801</v>
      </c>
      <c r="BA604" s="17">
        <v>0.149869935955666</v>
      </c>
      <c r="BB604" s="17">
        <v>0.14843805715039399</v>
      </c>
      <c r="BC604" s="17">
        <v>0.18029989834322199</v>
      </c>
      <c r="BD604" s="17">
        <v>0.17397937549145601</v>
      </c>
      <c r="BE604" s="17">
        <v>0.13815169419774001</v>
      </c>
      <c r="BF604" s="17"/>
      <c r="BG604" s="17">
        <v>0.17479103228211401</v>
      </c>
      <c r="BH604" s="17">
        <v>0.16060425175865101</v>
      </c>
      <c r="BI604" s="17" t="s">
        <v>95</v>
      </c>
      <c r="BJ604" s="17">
        <v>0.11728189595951399</v>
      </c>
      <c r="BK604" s="17">
        <v>0.13919743638552901</v>
      </c>
      <c r="BL604" s="17">
        <v>0.166423560245648</v>
      </c>
      <c r="BM604" s="17">
        <v>0.12349852727095501</v>
      </c>
    </row>
    <row r="605" spans="2:65" x14ac:dyDescent="0.35">
      <c r="B605" t="s">
        <v>291</v>
      </c>
      <c r="C605" s="17">
        <v>0.20321245838117899</v>
      </c>
      <c r="D605" s="17">
        <v>0.19519048604945399</v>
      </c>
      <c r="E605" s="17">
        <v>0.21112214106070101</v>
      </c>
      <c r="F605" s="17"/>
      <c r="G605" s="17">
        <v>0.203882051031373</v>
      </c>
      <c r="H605" s="17">
        <v>0.202902877031165</v>
      </c>
      <c r="I605" s="17">
        <v>0.20728166411110599</v>
      </c>
      <c r="J605" s="17">
        <v>0.21099630938550901</v>
      </c>
      <c r="K605" s="17">
        <v>0.20821467221037099</v>
      </c>
      <c r="L605" s="17">
        <v>0.19003500500551601</v>
      </c>
      <c r="M605" s="17"/>
      <c r="N605" s="17">
        <v>0.192523508001889</v>
      </c>
      <c r="O605" s="17">
        <v>0.203458083639902</v>
      </c>
      <c r="P605" s="17">
        <v>0.21923671498772301</v>
      </c>
      <c r="Q605" s="17">
        <v>0.200766669582637</v>
      </c>
      <c r="R605" s="17"/>
      <c r="S605" s="17">
        <v>0.202895199060563</v>
      </c>
      <c r="T605" s="17">
        <v>0.180198354737758</v>
      </c>
      <c r="U605" s="17">
        <v>0.19762747625761101</v>
      </c>
      <c r="V605" s="17">
        <v>0.17610425224280199</v>
      </c>
      <c r="W605" s="17">
        <v>0.207719669714482</v>
      </c>
      <c r="X605" s="17">
        <v>0.245447495003111</v>
      </c>
      <c r="Y605" s="17">
        <v>0.18961654523407701</v>
      </c>
      <c r="Z605" s="17">
        <v>0.23420853516089499</v>
      </c>
      <c r="AA605" s="17">
        <v>0.179141014221566</v>
      </c>
      <c r="AB605" s="17">
        <v>0.26362810831343098</v>
      </c>
      <c r="AC605" s="17">
        <v>0.163748478385047</v>
      </c>
      <c r="AD605" s="17">
        <v>0.230747537077445</v>
      </c>
      <c r="AE605" s="17"/>
      <c r="AF605" s="17">
        <v>0.201164405585633</v>
      </c>
      <c r="AG605" s="17">
        <v>0.201534148977665</v>
      </c>
      <c r="AH605" s="17">
        <v>0.19191890508996401</v>
      </c>
      <c r="AI605" s="17"/>
      <c r="AJ605" s="17">
        <v>0.19487047941934801</v>
      </c>
      <c r="AK605" s="17">
        <v>0.205046988552535</v>
      </c>
      <c r="AL605" s="17">
        <v>0.18680967489276101</v>
      </c>
      <c r="AM605" s="17">
        <v>0.17376692202841801</v>
      </c>
      <c r="AN605" s="17">
        <v>0.222735697191456</v>
      </c>
      <c r="AO605" s="17"/>
      <c r="AP605" s="17">
        <v>0.197037070001475</v>
      </c>
      <c r="AQ605" s="17">
        <v>0.21155396526165501</v>
      </c>
      <c r="AR605" s="17">
        <v>0.202045114336491</v>
      </c>
      <c r="AS605" s="17"/>
      <c r="AT605" s="17">
        <v>0.195155928859467</v>
      </c>
      <c r="AU605" s="17">
        <v>0.20104244143349201</v>
      </c>
      <c r="AV605" s="17">
        <v>0.210608093078683</v>
      </c>
      <c r="AW605" s="17">
        <v>0.18983015248716101</v>
      </c>
      <c r="AX605" s="17">
        <v>0.163569144063616</v>
      </c>
      <c r="AY605" s="17"/>
      <c r="AZ605" s="17">
        <v>0.20069093287732701</v>
      </c>
      <c r="BA605" s="17">
        <v>0.203516084076339</v>
      </c>
      <c r="BB605" s="17">
        <v>0.19818711824767199</v>
      </c>
      <c r="BC605" s="17">
        <v>0.187879445087932</v>
      </c>
      <c r="BD605" s="17">
        <v>0.222102032047264</v>
      </c>
      <c r="BE605" s="17">
        <v>0.234645470144003</v>
      </c>
      <c r="BF605" s="17"/>
      <c r="BG605" s="17">
        <v>0.20477051164889401</v>
      </c>
      <c r="BH605" s="17">
        <v>0.21806117527935201</v>
      </c>
      <c r="BI605" s="17" t="s">
        <v>95</v>
      </c>
      <c r="BJ605" s="17">
        <v>0.155881578169139</v>
      </c>
      <c r="BK605" s="17">
        <v>0.21390928125126099</v>
      </c>
      <c r="BL605" s="17">
        <v>0.188271014008662</v>
      </c>
      <c r="BM605" s="17">
        <v>0.257530580468812</v>
      </c>
    </row>
    <row r="606" spans="2:65" x14ac:dyDescent="0.35">
      <c r="B606" t="s">
        <v>292</v>
      </c>
      <c r="C606" s="17">
        <v>0.170003839837015</v>
      </c>
      <c r="D606" s="17">
        <v>0.17318943644510701</v>
      </c>
      <c r="E606" s="17">
        <v>0.16683522463004399</v>
      </c>
      <c r="F606" s="17"/>
      <c r="G606" s="17">
        <v>0.16406356657461299</v>
      </c>
      <c r="H606" s="17">
        <v>0.15252317784709801</v>
      </c>
      <c r="I606" s="17">
        <v>0.15796176565113301</v>
      </c>
      <c r="J606" s="17">
        <v>0.191791531314186</v>
      </c>
      <c r="K606" s="17">
        <v>0.16847101015093399</v>
      </c>
      <c r="L606" s="17">
        <v>0.181296642130541</v>
      </c>
      <c r="M606" s="17"/>
      <c r="N606" s="17">
        <v>0.14598806208142101</v>
      </c>
      <c r="O606" s="17">
        <v>0.17147318460284</v>
      </c>
      <c r="P606" s="17">
        <v>0.177373314931972</v>
      </c>
      <c r="Q606" s="17">
        <v>0.187788449149944</v>
      </c>
      <c r="R606" s="17"/>
      <c r="S606" s="17">
        <v>0.156868844169684</v>
      </c>
      <c r="T606" s="17">
        <v>0.141414662272008</v>
      </c>
      <c r="U606" s="17">
        <v>0.17448997399129099</v>
      </c>
      <c r="V606" s="17">
        <v>0.21574177817977699</v>
      </c>
      <c r="W606" s="17">
        <v>0.15398007240522399</v>
      </c>
      <c r="X606" s="17">
        <v>0.16352823302650599</v>
      </c>
      <c r="Y606" s="17">
        <v>0.169880755009921</v>
      </c>
      <c r="Z606" s="17">
        <v>0.18173598900855401</v>
      </c>
      <c r="AA606" s="17">
        <v>0.18961777973996899</v>
      </c>
      <c r="AB606" s="17">
        <v>0.15139746341028201</v>
      </c>
      <c r="AC606" s="17">
        <v>0.17842153911533001</v>
      </c>
      <c r="AD606" s="17">
        <v>0.21725491129600499</v>
      </c>
      <c r="AE606" s="17"/>
      <c r="AF606" s="17">
        <v>0.17640216763913999</v>
      </c>
      <c r="AG606" s="17">
        <v>0.169800201624726</v>
      </c>
      <c r="AH606" s="17">
        <v>0.16288992253401199</v>
      </c>
      <c r="AI606" s="17"/>
      <c r="AJ606" s="17">
        <v>0.17499584109455801</v>
      </c>
      <c r="AK606" s="17">
        <v>0.16941515236473501</v>
      </c>
      <c r="AL606" s="17">
        <v>0.13974176006907499</v>
      </c>
      <c r="AM606" s="17">
        <v>0.17854173977200199</v>
      </c>
      <c r="AN606" s="17">
        <v>0.17889516567653499</v>
      </c>
      <c r="AO606" s="17"/>
      <c r="AP606" s="17">
        <v>0.16548370884757599</v>
      </c>
      <c r="AQ606" s="17">
        <v>0.168413218743309</v>
      </c>
      <c r="AR606" s="17">
        <v>0.12612924837584799</v>
      </c>
      <c r="AS606" s="17"/>
      <c r="AT606" s="17">
        <v>0.18341242890786899</v>
      </c>
      <c r="AU606" s="17">
        <v>0.164979178154644</v>
      </c>
      <c r="AV606" s="17">
        <v>0.175670005314359</v>
      </c>
      <c r="AW606" s="17">
        <v>0.126227393154587</v>
      </c>
      <c r="AX606" s="17">
        <v>0.18188260417756899</v>
      </c>
      <c r="AY606" s="17"/>
      <c r="AZ606" s="17">
        <v>0.155695311690279</v>
      </c>
      <c r="BA606" s="17">
        <v>0.18123811720900901</v>
      </c>
      <c r="BB606" s="17">
        <v>0.17988282638827499</v>
      </c>
      <c r="BC606" s="17">
        <v>0.162812149813125</v>
      </c>
      <c r="BD606" s="17">
        <v>0.17584717165168601</v>
      </c>
      <c r="BE606" s="17">
        <v>0.15753870588529301</v>
      </c>
      <c r="BF606" s="17"/>
      <c r="BG606" s="17">
        <v>0.15524588232758199</v>
      </c>
      <c r="BH606" s="17">
        <v>0.16015832507296399</v>
      </c>
      <c r="BI606" s="17" t="s">
        <v>95</v>
      </c>
      <c r="BJ606" s="17">
        <v>0.22071216425337301</v>
      </c>
      <c r="BK606" s="17">
        <v>0.21636445545906799</v>
      </c>
      <c r="BL606" s="17">
        <v>0.17531176666422801</v>
      </c>
      <c r="BM606" s="17">
        <v>0.15728250823539999</v>
      </c>
    </row>
    <row r="607" spans="2:65" x14ac:dyDescent="0.35">
      <c r="B607" t="s">
        <v>293</v>
      </c>
      <c r="C607" s="17">
        <v>0.145603208623823</v>
      </c>
      <c r="D607" s="17">
        <v>0.13615456082789901</v>
      </c>
      <c r="E607" s="17">
        <v>0.155086692707264</v>
      </c>
      <c r="F607" s="17"/>
      <c r="G607" s="17">
        <v>0.12438829714004</v>
      </c>
      <c r="H607" s="17">
        <v>0.144310943645865</v>
      </c>
      <c r="I607" s="17">
        <v>0.143957030476904</v>
      </c>
      <c r="J607" s="17">
        <v>0.14345398912461399</v>
      </c>
      <c r="K607" s="17">
        <v>0.15627555051563999</v>
      </c>
      <c r="L607" s="17">
        <v>0.156659646863755</v>
      </c>
      <c r="M607" s="17"/>
      <c r="N607" s="17">
        <v>0.13756550053812</v>
      </c>
      <c r="O607" s="17">
        <v>0.14748926313167501</v>
      </c>
      <c r="P607" s="17">
        <v>0.15319945972159801</v>
      </c>
      <c r="Q607" s="17">
        <v>0.147967387040153</v>
      </c>
      <c r="R607" s="17"/>
      <c r="S607" s="17">
        <v>0.13294254045352599</v>
      </c>
      <c r="T607" s="17">
        <v>0.17468443786860499</v>
      </c>
      <c r="U607" s="17">
        <v>0.16917196288220601</v>
      </c>
      <c r="V607" s="17">
        <v>0.15792412650622201</v>
      </c>
      <c r="W607" s="17">
        <v>0.15958211495175001</v>
      </c>
      <c r="X607" s="17">
        <v>0.1415769987903</v>
      </c>
      <c r="Y607" s="17">
        <v>0.162726550688917</v>
      </c>
      <c r="Z607" s="17">
        <v>0.11333311951982999</v>
      </c>
      <c r="AA607" s="17">
        <v>0.15694094500426001</v>
      </c>
      <c r="AB607" s="17">
        <v>0.10530075979204601</v>
      </c>
      <c r="AC607" s="17">
        <v>0.105075463885078</v>
      </c>
      <c r="AD607" s="17">
        <v>0.103205955853899</v>
      </c>
      <c r="AE607" s="17"/>
      <c r="AF607" s="17">
        <v>0.15781374204537901</v>
      </c>
      <c r="AG607" s="17">
        <v>0.138688307790864</v>
      </c>
      <c r="AH607" s="17">
        <v>0.14202166200755301</v>
      </c>
      <c r="AI607" s="17"/>
      <c r="AJ607" s="17">
        <v>0.151036232487085</v>
      </c>
      <c r="AK607" s="17">
        <v>0.13804273903143299</v>
      </c>
      <c r="AL607" s="17">
        <v>0.13909745947560201</v>
      </c>
      <c r="AM607" s="17">
        <v>0.15908406335944</v>
      </c>
      <c r="AN607" s="17">
        <v>0.14870946287175199</v>
      </c>
      <c r="AO607" s="17"/>
      <c r="AP607" s="17">
        <v>0.172303059712684</v>
      </c>
      <c r="AQ607" s="17">
        <v>0.135643348595061</v>
      </c>
      <c r="AR607" s="17">
        <v>0.100563442052602</v>
      </c>
      <c r="AS607" s="17"/>
      <c r="AT607" s="17">
        <v>0.146774022616112</v>
      </c>
      <c r="AU607" s="17">
        <v>0.16313238859634199</v>
      </c>
      <c r="AV607" s="17">
        <v>0.12959290385356201</v>
      </c>
      <c r="AW607" s="17">
        <v>0.15081482945639799</v>
      </c>
      <c r="AX607" s="17">
        <v>6.8589993498230598E-2</v>
      </c>
      <c r="AY607" s="17"/>
      <c r="AZ607" s="17">
        <v>0.11929555940250799</v>
      </c>
      <c r="BA607" s="17">
        <v>0.16016237040653</v>
      </c>
      <c r="BB607" s="17">
        <v>0.146337480098994</v>
      </c>
      <c r="BC607" s="17">
        <v>0.15135345828741301</v>
      </c>
      <c r="BD607" s="17">
        <v>0.156059990305466</v>
      </c>
      <c r="BE607" s="17">
        <v>0.13263811058283601</v>
      </c>
      <c r="BF607" s="17"/>
      <c r="BG607" s="17">
        <v>0.15840398964838501</v>
      </c>
      <c r="BH607" s="17">
        <v>0.14781616982642701</v>
      </c>
      <c r="BI607" s="17" t="s">
        <v>95</v>
      </c>
      <c r="BJ607" s="17">
        <v>0.14148445012161001</v>
      </c>
      <c r="BK607" s="17">
        <v>0.123387068255155</v>
      </c>
      <c r="BL607" s="17">
        <v>0.12460227208010601</v>
      </c>
      <c r="BM607" s="17">
        <v>0.14817169849263301</v>
      </c>
    </row>
    <row r="608" spans="2:65" x14ac:dyDescent="0.35">
      <c r="B608" t="s">
        <v>294</v>
      </c>
      <c r="C608" s="17">
        <v>9.1776547202071304E-2</v>
      </c>
      <c r="D608" s="17">
        <v>9.0383483310279497E-2</v>
      </c>
      <c r="E608" s="17">
        <v>9.3216973549089893E-2</v>
      </c>
      <c r="F608" s="17"/>
      <c r="G608" s="17">
        <v>0.109320102303995</v>
      </c>
      <c r="H608" s="17">
        <v>0.101057786541246</v>
      </c>
      <c r="I608" s="17">
        <v>8.9653819126375003E-2</v>
      </c>
      <c r="J608" s="17">
        <v>8.3333687347007301E-2</v>
      </c>
      <c r="K608" s="17">
        <v>8.2689896488504194E-2</v>
      </c>
      <c r="L608" s="17">
        <v>8.7267671943243003E-2</v>
      </c>
      <c r="M608" s="17"/>
      <c r="N608" s="17">
        <v>0.101650235241885</v>
      </c>
      <c r="O608" s="17">
        <v>9.8916287322206406E-2</v>
      </c>
      <c r="P608" s="17">
        <v>8.2800064984331304E-2</v>
      </c>
      <c r="Q608" s="17">
        <v>8.2155844102149295E-2</v>
      </c>
      <c r="R608" s="17"/>
      <c r="S608" s="17">
        <v>9.6283755382006106E-2</v>
      </c>
      <c r="T608" s="17">
        <v>0.102235757097911</v>
      </c>
      <c r="U608" s="17">
        <v>8.9151932930540204E-2</v>
      </c>
      <c r="V608" s="17">
        <v>7.0446711569393902E-2</v>
      </c>
      <c r="W608" s="17">
        <v>9.8642610789225593E-2</v>
      </c>
      <c r="X608" s="17">
        <v>0.11427410717824101</v>
      </c>
      <c r="Y608" s="17">
        <v>0.102105521473785</v>
      </c>
      <c r="Z608" s="17">
        <v>9.9876710247239306E-2</v>
      </c>
      <c r="AA608" s="17">
        <v>9.5354551036993099E-2</v>
      </c>
      <c r="AB608" s="17">
        <v>6.2660495868077995E-2</v>
      </c>
      <c r="AC608" s="17">
        <v>8.6584010423980104E-2</v>
      </c>
      <c r="AD608" s="17">
        <v>5.7739183424669403E-2</v>
      </c>
      <c r="AE608" s="17"/>
      <c r="AF608" s="17">
        <v>8.6134389649209595E-2</v>
      </c>
      <c r="AG608" s="17">
        <v>9.2661420250821705E-2</v>
      </c>
      <c r="AH608" s="17">
        <v>9.5876801306645207E-2</v>
      </c>
      <c r="AI608" s="17"/>
      <c r="AJ608" s="17">
        <v>9.5068350391132206E-2</v>
      </c>
      <c r="AK608" s="17">
        <v>9.0122785480615197E-2</v>
      </c>
      <c r="AL608" s="17">
        <v>9.8067785202136604E-2</v>
      </c>
      <c r="AM608" s="17">
        <v>0.13174888212583</v>
      </c>
      <c r="AN608" s="17">
        <v>9.6535475218231498E-2</v>
      </c>
      <c r="AO608" s="17"/>
      <c r="AP608" s="17">
        <v>8.1512994820966495E-2</v>
      </c>
      <c r="AQ608" s="17">
        <v>8.96122608422244E-2</v>
      </c>
      <c r="AR608" s="17">
        <v>0.122902666248199</v>
      </c>
      <c r="AS608" s="17"/>
      <c r="AT608" s="17">
        <v>0.107461524868493</v>
      </c>
      <c r="AU608" s="17">
        <v>9.1873208213548593E-2</v>
      </c>
      <c r="AV608" s="17">
        <v>8.6233359295098996E-2</v>
      </c>
      <c r="AW608" s="17">
        <v>8.0808557864695901E-2</v>
      </c>
      <c r="AX608" s="17">
        <v>0.13435511373155701</v>
      </c>
      <c r="AY608" s="17"/>
      <c r="AZ608" s="17">
        <v>0.110248896727139</v>
      </c>
      <c r="BA608" s="17">
        <v>9.7070698969484906E-2</v>
      </c>
      <c r="BB608" s="17">
        <v>9.3982781073235294E-2</v>
      </c>
      <c r="BC608" s="17">
        <v>7.9332854962503294E-2</v>
      </c>
      <c r="BD608" s="17">
        <v>8.1598959615168706E-2</v>
      </c>
      <c r="BE608" s="17">
        <v>3.9575984381646397E-2</v>
      </c>
      <c r="BF608" s="17"/>
      <c r="BG608" s="17">
        <v>8.9465286563832194E-2</v>
      </c>
      <c r="BH608" s="17">
        <v>8.8643099180794604E-2</v>
      </c>
      <c r="BI608" s="17" t="s">
        <v>95</v>
      </c>
      <c r="BJ608" s="17">
        <v>9.0732652059319893E-2</v>
      </c>
      <c r="BK608" s="17">
        <v>9.7787507173864294E-2</v>
      </c>
      <c r="BL608" s="17">
        <v>9.87546346086004E-2</v>
      </c>
      <c r="BM608" s="17">
        <v>7.6001436996116403E-2</v>
      </c>
    </row>
    <row r="609" spans="2:65" x14ac:dyDescent="0.35">
      <c r="B609" t="s">
        <v>295</v>
      </c>
      <c r="C609" s="17">
        <v>6.7686110596068799E-2</v>
      </c>
      <c r="D609" s="17">
        <v>6.4526278411035407E-2</v>
      </c>
      <c r="E609" s="17">
        <v>7.1136956616458705E-2</v>
      </c>
      <c r="F609" s="17"/>
      <c r="G609" s="17">
        <v>7.8832043135762003E-2</v>
      </c>
      <c r="H609" s="17">
        <v>7.9307388286219402E-2</v>
      </c>
      <c r="I609" s="17">
        <v>7.43922014383821E-2</v>
      </c>
      <c r="J609" s="17">
        <v>6.7820386642313907E-2</v>
      </c>
      <c r="K609" s="17">
        <v>4.8345535612599799E-2</v>
      </c>
      <c r="L609" s="17">
        <v>5.8238986231611202E-2</v>
      </c>
      <c r="M609" s="17"/>
      <c r="N609" s="17">
        <v>6.3076034077235305E-2</v>
      </c>
      <c r="O609" s="17">
        <v>6.5312603505156205E-2</v>
      </c>
      <c r="P609" s="17">
        <v>6.6513256888269506E-2</v>
      </c>
      <c r="Q609" s="17">
        <v>7.6244459966780601E-2</v>
      </c>
      <c r="R609" s="17"/>
      <c r="S609" s="17">
        <v>8.9786983605228105E-2</v>
      </c>
      <c r="T609" s="17">
        <v>6.9618163734587901E-2</v>
      </c>
      <c r="U609" s="17">
        <v>7.0725532845378206E-2</v>
      </c>
      <c r="V609" s="17">
        <v>4.8565815799203799E-2</v>
      </c>
      <c r="W609" s="17">
        <v>8.32233295817702E-2</v>
      </c>
      <c r="X609" s="17">
        <v>5.8799775967143302E-2</v>
      </c>
      <c r="Y609" s="17">
        <v>5.1167093236102502E-2</v>
      </c>
      <c r="Z609" s="17">
        <v>9.0925059414590406E-2</v>
      </c>
      <c r="AA609" s="17">
        <v>6.8223547047072397E-2</v>
      </c>
      <c r="AB609" s="17">
        <v>6.6922010176825697E-2</v>
      </c>
      <c r="AC609" s="17">
        <v>6.11363501274301E-2</v>
      </c>
      <c r="AD609" s="17">
        <v>2.0228351082110199E-2</v>
      </c>
      <c r="AE609" s="17"/>
      <c r="AF609" s="17">
        <v>6.3467611589583903E-2</v>
      </c>
      <c r="AG609" s="17">
        <v>5.8737775279651801E-2</v>
      </c>
      <c r="AH609" s="17">
        <v>0.10274832662144499</v>
      </c>
      <c r="AI609" s="17"/>
      <c r="AJ609" s="17">
        <v>6.5341484040874601E-2</v>
      </c>
      <c r="AK609" s="17">
        <v>6.7232948328078801E-2</v>
      </c>
      <c r="AL609" s="17">
        <v>6.9393136447300899E-2</v>
      </c>
      <c r="AM609" s="17">
        <v>5.7577655031491398E-2</v>
      </c>
      <c r="AN609" s="17">
        <v>8.4354757034478006E-2</v>
      </c>
      <c r="AO609" s="17"/>
      <c r="AP609" s="17">
        <v>7.6715914756496403E-2</v>
      </c>
      <c r="AQ609" s="17">
        <v>5.7636986876559597E-2</v>
      </c>
      <c r="AR609" s="17">
        <v>8.6887099305851603E-2</v>
      </c>
      <c r="AS609" s="17"/>
      <c r="AT609" s="17">
        <v>6.3352578932071094E-2</v>
      </c>
      <c r="AU609" s="17">
        <v>7.4009745898454798E-2</v>
      </c>
      <c r="AV609" s="17">
        <v>6.9709415059845001E-2</v>
      </c>
      <c r="AW609" s="17">
        <v>6.0700448435636802E-2</v>
      </c>
      <c r="AX609" s="17">
        <v>0.11690556086069701</v>
      </c>
      <c r="AY609" s="17"/>
      <c r="AZ609" s="17">
        <v>8.2132311883538298E-2</v>
      </c>
      <c r="BA609" s="17">
        <v>6.2141728319100899E-2</v>
      </c>
      <c r="BB609" s="17">
        <v>5.7277649634700098E-2</v>
      </c>
      <c r="BC609" s="17">
        <v>7.1157402207024295E-2</v>
      </c>
      <c r="BD609" s="17">
        <v>5.5145575425611701E-2</v>
      </c>
      <c r="BE609" s="17">
        <v>7.5494492526943693E-2</v>
      </c>
      <c r="BF609" s="17"/>
      <c r="BG609" s="17">
        <v>6.5015381620377496E-2</v>
      </c>
      <c r="BH609" s="17">
        <v>6.3824560533237706E-2</v>
      </c>
      <c r="BI609" s="17" t="s">
        <v>95</v>
      </c>
      <c r="BJ609" s="17">
        <v>0.101968441737843</v>
      </c>
      <c r="BK609" s="17">
        <v>3.83175281102167E-2</v>
      </c>
      <c r="BL609" s="17">
        <v>7.8026361293904098E-2</v>
      </c>
      <c r="BM609" s="17">
        <v>7.5363087907392198E-2</v>
      </c>
    </row>
    <row r="610" spans="2:65" x14ac:dyDescent="0.35">
      <c r="B610" t="s">
        <v>302</v>
      </c>
      <c r="C610" s="17">
        <v>6.6650655672102696E-2</v>
      </c>
      <c r="D610" s="17">
        <v>6.0068152202941198E-2</v>
      </c>
      <c r="E610" s="17">
        <v>7.2444948445041693E-2</v>
      </c>
      <c r="F610" s="17"/>
      <c r="G610" s="17">
        <v>6.6120901496589196E-2</v>
      </c>
      <c r="H610" s="17">
        <v>0.100237223808414</v>
      </c>
      <c r="I610" s="17">
        <v>6.6792314361929297E-2</v>
      </c>
      <c r="J610" s="17">
        <v>7.4360409183814799E-2</v>
      </c>
      <c r="K610" s="17">
        <v>5.9999232718792803E-2</v>
      </c>
      <c r="L610" s="17">
        <v>3.77878086699628E-2</v>
      </c>
      <c r="M610" s="17"/>
      <c r="N610" s="17">
        <v>5.7955598984909401E-2</v>
      </c>
      <c r="O610" s="17">
        <v>6.9556536682705394E-2</v>
      </c>
      <c r="P610" s="17">
        <v>6.7019518036076295E-2</v>
      </c>
      <c r="Q610" s="17">
        <v>7.3761012253701505E-2</v>
      </c>
      <c r="R610" s="17"/>
      <c r="S610" s="17">
        <v>8.4169546640816606E-2</v>
      </c>
      <c r="T610" s="17">
        <v>7.9502265656090101E-2</v>
      </c>
      <c r="U610" s="17">
        <v>7.5554864572972905E-2</v>
      </c>
      <c r="V610" s="17">
        <v>6.5472600554874402E-2</v>
      </c>
      <c r="W610" s="17">
        <v>5.9105083701843003E-2</v>
      </c>
      <c r="X610" s="17">
        <v>7.8641717238351894E-2</v>
      </c>
      <c r="Y610" s="17">
        <v>7.4765500873383794E-2</v>
      </c>
      <c r="Z610" s="17">
        <v>6.6705464199938905E-2</v>
      </c>
      <c r="AA610" s="17">
        <v>5.2282452778397402E-2</v>
      </c>
      <c r="AB610" s="17">
        <v>1.9779601486960601E-2</v>
      </c>
      <c r="AC610" s="17">
        <v>7.9084590908579E-2</v>
      </c>
      <c r="AD610" s="17">
        <v>4.1944464682060201E-2</v>
      </c>
      <c r="AE610" s="17"/>
      <c r="AF610" s="17">
        <v>6.4778234550733504E-2</v>
      </c>
      <c r="AG610" s="17">
        <v>6.7949417920433006E-2</v>
      </c>
      <c r="AH610" s="17">
        <v>6.5109540787172696E-2</v>
      </c>
      <c r="AI610" s="17"/>
      <c r="AJ610" s="17">
        <v>6.5139148079164405E-2</v>
      </c>
      <c r="AK610" s="17">
        <v>6.9344993594041601E-2</v>
      </c>
      <c r="AL610" s="17">
        <v>6.22081871007392E-2</v>
      </c>
      <c r="AM610" s="17">
        <v>8.7366766571279897E-2</v>
      </c>
      <c r="AN610" s="17">
        <v>5.9059979451740401E-2</v>
      </c>
      <c r="AO610" s="17"/>
      <c r="AP610" s="17">
        <v>7.1410084657182196E-2</v>
      </c>
      <c r="AQ610" s="17">
        <v>7.1536564694642396E-2</v>
      </c>
      <c r="AR610" s="17">
        <v>7.5388343354632306E-2</v>
      </c>
      <c r="AS610" s="17"/>
      <c r="AT610" s="17">
        <v>8.0180514296866498E-2</v>
      </c>
      <c r="AU610" s="17">
        <v>6.9790553911855804E-2</v>
      </c>
      <c r="AV610" s="17">
        <v>6.3825656289024202E-2</v>
      </c>
      <c r="AW610" s="17">
        <v>6.7648909980765601E-2</v>
      </c>
      <c r="AX610" s="17">
        <v>1.71701120876557E-2</v>
      </c>
      <c r="AY610" s="17"/>
      <c r="AZ610" s="17">
        <v>7.6433559105738097E-2</v>
      </c>
      <c r="BA610" s="17">
        <v>5.23260944576074E-2</v>
      </c>
      <c r="BB610" s="17">
        <v>8.8398831835272695E-2</v>
      </c>
      <c r="BC610" s="17">
        <v>7.3318853701641096E-2</v>
      </c>
      <c r="BD610" s="17">
        <v>5.1875867170423001E-2</v>
      </c>
      <c r="BE610" s="17">
        <v>6.7665865677826495E-2</v>
      </c>
      <c r="BF610" s="17"/>
      <c r="BG610" s="17">
        <v>4.8110556900244003E-2</v>
      </c>
      <c r="BH610" s="17">
        <v>6.8013127284939703E-2</v>
      </c>
      <c r="BI610" s="17" t="s">
        <v>95</v>
      </c>
      <c r="BJ610" s="17">
        <v>7.5388507675598002E-2</v>
      </c>
      <c r="BK610" s="17">
        <v>8.2070869617352604E-2</v>
      </c>
      <c r="BL610" s="17">
        <v>9.2821530289305496E-2</v>
      </c>
      <c r="BM610" s="17">
        <v>4.4280566043967198E-2</v>
      </c>
    </row>
    <row r="611" spans="2:65" x14ac:dyDescent="0.35">
      <c r="B611" t="s">
        <v>297</v>
      </c>
      <c r="C611" s="17">
        <v>0</v>
      </c>
      <c r="D611" s="17">
        <v>0</v>
      </c>
      <c r="E611" s="17">
        <v>0</v>
      </c>
      <c r="F611" s="17"/>
      <c r="G611" s="17">
        <v>0</v>
      </c>
      <c r="H611" s="17">
        <v>0</v>
      </c>
      <c r="I611" s="17">
        <v>0</v>
      </c>
      <c r="J611" s="17">
        <v>0</v>
      </c>
      <c r="K611" s="17">
        <v>0</v>
      </c>
      <c r="L611" s="17">
        <v>0</v>
      </c>
      <c r="M611" s="17"/>
      <c r="N611" s="17">
        <v>0</v>
      </c>
      <c r="O611" s="17">
        <v>0</v>
      </c>
      <c r="P611" s="17">
        <v>0</v>
      </c>
      <c r="Q611" s="17">
        <v>0</v>
      </c>
      <c r="R611" s="17"/>
      <c r="S611" s="17">
        <v>0</v>
      </c>
      <c r="T611" s="17">
        <v>0</v>
      </c>
      <c r="U611" s="17">
        <v>0</v>
      </c>
      <c r="V611" s="17">
        <v>0</v>
      </c>
      <c r="W611" s="17">
        <v>0</v>
      </c>
      <c r="X611" s="17">
        <v>0</v>
      </c>
      <c r="Y611" s="17">
        <v>0</v>
      </c>
      <c r="Z611" s="17">
        <v>0</v>
      </c>
      <c r="AA611" s="17">
        <v>0</v>
      </c>
      <c r="AB611" s="17">
        <v>0</v>
      </c>
      <c r="AC611" s="17">
        <v>0</v>
      </c>
      <c r="AD611" s="17">
        <v>0</v>
      </c>
      <c r="AE611" s="17"/>
      <c r="AF611" s="17">
        <v>0</v>
      </c>
      <c r="AG611" s="17">
        <v>0</v>
      </c>
      <c r="AH611" s="17">
        <v>0</v>
      </c>
      <c r="AI611" s="17"/>
      <c r="AJ611" s="17">
        <v>0</v>
      </c>
      <c r="AK611" s="17">
        <v>0</v>
      </c>
      <c r="AL611" s="17">
        <v>0</v>
      </c>
      <c r="AM611" s="17">
        <v>0</v>
      </c>
      <c r="AN611" s="17">
        <v>0</v>
      </c>
      <c r="AO611" s="17"/>
      <c r="AP611" s="17">
        <v>0</v>
      </c>
      <c r="AQ611" s="17">
        <v>0</v>
      </c>
      <c r="AR611" s="17">
        <v>0</v>
      </c>
      <c r="AS611" s="17"/>
      <c r="AT611" s="17">
        <v>0</v>
      </c>
      <c r="AU611" s="17">
        <v>0</v>
      </c>
      <c r="AV611" s="17">
        <v>0</v>
      </c>
      <c r="AW611" s="17">
        <v>0</v>
      </c>
      <c r="AX611" s="17">
        <v>0</v>
      </c>
      <c r="AY611" s="17"/>
      <c r="AZ611" s="17">
        <v>0</v>
      </c>
      <c r="BA611" s="17">
        <v>0</v>
      </c>
      <c r="BB611" s="17">
        <v>0</v>
      </c>
      <c r="BC611" s="17">
        <v>0</v>
      </c>
      <c r="BD611" s="17">
        <v>0</v>
      </c>
      <c r="BE611" s="17">
        <v>0</v>
      </c>
      <c r="BF611" s="17"/>
      <c r="BG611" s="17">
        <v>0</v>
      </c>
      <c r="BH611" s="17">
        <v>0</v>
      </c>
      <c r="BI611" s="17" t="s">
        <v>95</v>
      </c>
      <c r="BJ611" s="17">
        <v>0</v>
      </c>
      <c r="BK611" s="17">
        <v>0</v>
      </c>
      <c r="BL611" s="17">
        <v>0</v>
      </c>
      <c r="BM611" s="17">
        <v>0</v>
      </c>
    </row>
    <row r="612" spans="2:65" x14ac:dyDescent="0.35">
      <c r="B612" t="s">
        <v>298</v>
      </c>
      <c r="C612" s="24">
        <v>3.9701212733617202</v>
      </c>
      <c r="D612" s="24">
        <v>3.8605890617509302</v>
      </c>
      <c r="E612" s="24">
        <v>4.07551808703532</v>
      </c>
      <c r="F612" s="24"/>
      <c r="G612" s="24">
        <v>4.0159833033291603</v>
      </c>
      <c r="H612" s="24">
        <v>4.2365504426171103</v>
      </c>
      <c r="I612" s="24">
        <v>3.9556436302628701</v>
      </c>
      <c r="J612" s="24">
        <v>4.0483781120051896</v>
      </c>
      <c r="K612" s="24">
        <v>3.8285168259264299</v>
      </c>
      <c r="L612" s="24">
        <v>3.7663139450471701</v>
      </c>
      <c r="M612" s="24"/>
      <c r="N612" s="24">
        <v>3.8325144581999799</v>
      </c>
      <c r="O612" s="24">
        <v>4.0113427606826297</v>
      </c>
      <c r="P612" s="24">
        <v>3.9879964324130301</v>
      </c>
      <c r="Q612" s="24">
        <v>4.0778462867166301</v>
      </c>
      <c r="R612" s="24"/>
      <c r="S612" s="24">
        <v>4.1613662180665898</v>
      </c>
      <c r="T612" s="24">
        <v>4.1062128295673803</v>
      </c>
      <c r="U612" s="24">
        <v>4.1137882131706904</v>
      </c>
      <c r="V612" s="24">
        <v>3.8747024239505401</v>
      </c>
      <c r="W612" s="24">
        <v>4.0629470063609903</v>
      </c>
      <c r="X612" s="24">
        <v>4.1557338013774601</v>
      </c>
      <c r="Y612" s="24">
        <v>4.0287933870739296</v>
      </c>
      <c r="Z612" s="24">
        <v>4.1125719217970698</v>
      </c>
      <c r="AA612" s="24">
        <v>3.9310452810409702</v>
      </c>
      <c r="AB612" s="24">
        <v>3.4042025459093801</v>
      </c>
      <c r="AC612" s="24">
        <v>3.7538535005254299</v>
      </c>
      <c r="AD612" s="24">
        <v>3.4789199137323101</v>
      </c>
      <c r="AE612" s="24"/>
      <c r="AF612" s="24">
        <v>3.9584706908194902</v>
      </c>
      <c r="AG612" s="24">
        <v>3.9093466059051698</v>
      </c>
      <c r="AH612" s="24">
        <v>4.1331491428859497</v>
      </c>
      <c r="AI612" s="24"/>
      <c r="AJ612" s="24">
        <v>3.9738184349149099</v>
      </c>
      <c r="AK612" s="24">
        <v>3.9612480464616699</v>
      </c>
      <c r="AL612" s="24">
        <v>3.8392075098429599</v>
      </c>
      <c r="AM612" s="24">
        <v>4.25039870395194</v>
      </c>
      <c r="AN612" s="24">
        <v>4.0889281696344604</v>
      </c>
      <c r="AO612" s="24"/>
      <c r="AP612" s="24">
        <v>4.05648705689556</v>
      </c>
      <c r="AQ612" s="24">
        <v>3.9214245619515502</v>
      </c>
      <c r="AR612" s="24">
        <v>4.0110302678109697</v>
      </c>
      <c r="AS612" s="24"/>
      <c r="AT612" s="24">
        <v>4.1127640262076</v>
      </c>
      <c r="AU612" s="24">
        <v>4.0723450671184498</v>
      </c>
      <c r="AV612" s="24">
        <v>3.9131742951319599</v>
      </c>
      <c r="AW612" s="24">
        <v>3.8038021990335702</v>
      </c>
      <c r="AX612" s="24">
        <v>3.7771164227341898</v>
      </c>
      <c r="AY612" s="24"/>
      <c r="AZ612" s="24">
        <v>4.0651055898421804</v>
      </c>
      <c r="BA612" s="24">
        <v>3.9503056714223002</v>
      </c>
      <c r="BB612" s="24">
        <v>4.0707800794509499</v>
      </c>
      <c r="BC612" s="24">
        <v>3.9627903885282101</v>
      </c>
      <c r="BD612" s="24">
        <v>3.86269211826871</v>
      </c>
      <c r="BE612" s="24">
        <v>3.7020295853189502</v>
      </c>
      <c r="BF612" s="24"/>
      <c r="BG612" s="24">
        <v>3.8383568555507601</v>
      </c>
      <c r="BH612" s="24">
        <v>3.9517963062397801</v>
      </c>
      <c r="BI612" s="24" t="s">
        <v>95</v>
      </c>
      <c r="BJ612" s="24">
        <v>4.21723284985727</v>
      </c>
      <c r="BK612" s="24">
        <v>3.9835772680674699</v>
      </c>
      <c r="BL612" s="24">
        <v>4.1616022326715498</v>
      </c>
      <c r="BM612" s="24">
        <v>3.80394222593275</v>
      </c>
    </row>
    <row r="613" spans="2:65" x14ac:dyDescent="0.35">
      <c r="B613" t="s">
        <v>299</v>
      </c>
      <c r="C613" s="24">
        <v>4.0302490415045904</v>
      </c>
      <c r="D613" s="24">
        <v>4.0555406306260604</v>
      </c>
      <c r="E613" s="24">
        <v>3.9814931597765999</v>
      </c>
      <c r="F613" s="24"/>
      <c r="G613" s="24">
        <v>4.1918324109094103</v>
      </c>
      <c r="H613" s="24">
        <v>4.4753830608586496</v>
      </c>
      <c r="I613" s="24">
        <v>4.1961692261080303</v>
      </c>
      <c r="J613" s="24">
        <v>3.9135711608945898</v>
      </c>
      <c r="K613" s="24">
        <v>3.7943407600287098</v>
      </c>
      <c r="L613" s="24">
        <v>3.5837056992940601</v>
      </c>
      <c r="M613" s="24"/>
      <c r="N613" s="24">
        <v>4.1189980960862203</v>
      </c>
      <c r="O613" s="24">
        <v>4.0525821295709799</v>
      </c>
      <c r="P613" s="24">
        <v>3.9220198025953499</v>
      </c>
      <c r="Q613" s="24">
        <v>3.9839379234223999</v>
      </c>
      <c r="R613" s="24"/>
      <c r="S613" s="24">
        <v>4.3014453028390101</v>
      </c>
      <c r="T613" s="24">
        <v>4.2852244529236403</v>
      </c>
      <c r="U613" s="24">
        <v>4.0167520171527897</v>
      </c>
      <c r="V613" s="24">
        <v>3.8257908522749098</v>
      </c>
      <c r="W613" s="24">
        <v>3.9327325623797802</v>
      </c>
      <c r="X613" s="24">
        <v>3.76138025135401</v>
      </c>
      <c r="Y613" s="24">
        <v>3.9612801669055901</v>
      </c>
      <c r="Z613" s="24">
        <v>3.94710041038311</v>
      </c>
      <c r="AA613" s="24">
        <v>3.9285765025978101</v>
      </c>
      <c r="AB613" s="24">
        <v>3.4748081776782</v>
      </c>
      <c r="AC613" s="24">
        <v>4.8409176681110804</v>
      </c>
      <c r="AD613" s="24">
        <v>2.9087064272040002</v>
      </c>
      <c r="AE613" s="24"/>
      <c r="AF613" s="24">
        <v>3.95265177932367</v>
      </c>
      <c r="AG613" s="24">
        <v>4.0431473784393397</v>
      </c>
      <c r="AH613" s="24">
        <v>4.1661084440688301</v>
      </c>
      <c r="AI613" s="24"/>
      <c r="AJ613" s="24">
        <v>4.0256428774064998</v>
      </c>
      <c r="AK613" s="24">
        <v>4.0552762785533796</v>
      </c>
      <c r="AL613" s="24">
        <v>4.3765047817801799</v>
      </c>
      <c r="AM613" s="24">
        <v>4.1600508137135197</v>
      </c>
      <c r="AN613" s="24">
        <v>3.8416079478490301</v>
      </c>
      <c r="AO613" s="24"/>
      <c r="AP613" s="24">
        <v>4.1538871128542798</v>
      </c>
      <c r="AQ613" s="24">
        <v>4.0171373697447397</v>
      </c>
      <c r="AR613" s="24">
        <v>4.5943944029643902</v>
      </c>
      <c r="AS613" s="24"/>
      <c r="AT613" s="24">
        <v>4.1617387393260801</v>
      </c>
      <c r="AU613" s="24">
        <v>4.0054802235803901</v>
      </c>
      <c r="AV613" s="24">
        <v>3.9964450292205802</v>
      </c>
      <c r="AW613" s="24">
        <v>4.2054410067422401</v>
      </c>
      <c r="AX613" s="24">
        <v>4.3894443790268198</v>
      </c>
      <c r="AY613" s="24"/>
      <c r="AZ613" s="24">
        <v>4.3673617452833797</v>
      </c>
      <c r="BA613" s="24">
        <v>3.69970933699783</v>
      </c>
      <c r="BB613" s="24">
        <v>4.2553668740359702</v>
      </c>
      <c r="BC613" s="24">
        <v>4.2080548354955196</v>
      </c>
      <c r="BD613" s="24">
        <v>3.5308825608910199</v>
      </c>
      <c r="BE613" s="24">
        <v>4.3928656683033802</v>
      </c>
      <c r="BF613" s="24"/>
      <c r="BG613" s="24">
        <v>3.82601466438765</v>
      </c>
      <c r="BH613" s="24">
        <v>3.9958435491169202</v>
      </c>
      <c r="BI613" s="24" t="s">
        <v>95</v>
      </c>
      <c r="BJ613" s="24">
        <v>4.3217898723508696</v>
      </c>
      <c r="BK613" s="24">
        <v>3.8910970240839</v>
      </c>
      <c r="BL613" s="24">
        <v>4.3440043793926302</v>
      </c>
      <c r="BM613" s="24">
        <v>3.9336982471477899</v>
      </c>
    </row>
    <row r="614" spans="2:65"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row>
    <row r="615" spans="2:65" x14ac:dyDescent="0.35">
      <c r="B615" s="6" t="s">
        <v>306</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row>
    <row r="616" spans="2:65" x14ac:dyDescent="0.35">
      <c r="B616" s="26" t="s">
        <v>97</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row>
    <row r="617" spans="2:65" x14ac:dyDescent="0.35">
      <c r="B617" t="s">
        <v>301</v>
      </c>
      <c r="C617" s="17">
        <v>3.8911257091532703E-2</v>
      </c>
      <c r="D617" s="17">
        <v>4.0223172824236798E-2</v>
      </c>
      <c r="E617" s="17">
        <v>3.7842189469162998E-2</v>
      </c>
      <c r="F617" s="17"/>
      <c r="G617" s="17">
        <v>5.1259295029284203E-2</v>
      </c>
      <c r="H617" s="17">
        <v>5.9609551564097599E-2</v>
      </c>
      <c r="I617" s="17">
        <v>5.8586727021320797E-2</v>
      </c>
      <c r="J617" s="17">
        <v>2.9632451922955799E-2</v>
      </c>
      <c r="K617" s="17">
        <v>2.7783583296039398E-2</v>
      </c>
      <c r="L617" s="17">
        <v>1.28666234851629E-2</v>
      </c>
      <c r="M617" s="17"/>
      <c r="N617" s="17">
        <v>2.8473705383686002E-2</v>
      </c>
      <c r="O617" s="17">
        <v>4.2345328284510597E-2</v>
      </c>
      <c r="P617" s="17">
        <v>5.0216779795299302E-2</v>
      </c>
      <c r="Q617" s="17">
        <v>3.7286099029460097E-2</v>
      </c>
      <c r="R617" s="17"/>
      <c r="S617" s="17">
        <v>3.8113753518665798E-2</v>
      </c>
      <c r="T617" s="17">
        <v>4.1553858782234103E-2</v>
      </c>
      <c r="U617" s="17">
        <v>3.38981777494348E-2</v>
      </c>
      <c r="V617" s="17">
        <v>3.5817361382557797E-2</v>
      </c>
      <c r="W617" s="17">
        <v>4.4762042380103603E-2</v>
      </c>
      <c r="X617" s="17">
        <v>4.6345969270261002E-2</v>
      </c>
      <c r="Y617" s="17">
        <v>3.3669272843742E-2</v>
      </c>
      <c r="Z617" s="17">
        <v>6.82180389818271E-2</v>
      </c>
      <c r="AA617" s="17">
        <v>4.0721746068440097E-2</v>
      </c>
      <c r="AB617" s="17">
        <v>2.5728068365222501E-2</v>
      </c>
      <c r="AC617" s="17">
        <v>2.83914149008134E-2</v>
      </c>
      <c r="AD617" s="17">
        <v>4.3186162323176902E-2</v>
      </c>
      <c r="AE617" s="17"/>
      <c r="AF617" s="17">
        <v>3.8754228621260697E-2</v>
      </c>
      <c r="AG617" s="17">
        <v>3.4040130617991299E-2</v>
      </c>
      <c r="AH617" s="17">
        <v>5.3103285433687399E-2</v>
      </c>
      <c r="AI617" s="17"/>
      <c r="AJ617" s="17">
        <v>3.25127237716012E-2</v>
      </c>
      <c r="AK617" s="17">
        <v>5.2409242309822399E-2</v>
      </c>
      <c r="AL617" s="17">
        <v>2.8612414698240399E-2</v>
      </c>
      <c r="AM617" s="17">
        <v>2.2348081263254101E-2</v>
      </c>
      <c r="AN617" s="17">
        <v>4.4241112335911097E-2</v>
      </c>
      <c r="AO617" s="17"/>
      <c r="AP617" s="17">
        <v>3.88594202510162E-2</v>
      </c>
      <c r="AQ617" s="17">
        <v>4.20139899875119E-2</v>
      </c>
      <c r="AR617" s="17">
        <v>6.1225974865247501E-2</v>
      </c>
      <c r="AS617" s="17"/>
      <c r="AT617" s="17">
        <v>3.7625898570099597E-2</v>
      </c>
      <c r="AU617" s="17">
        <v>2.80121721955707E-2</v>
      </c>
      <c r="AV617" s="17">
        <v>4.1990688889363102E-2</v>
      </c>
      <c r="AW617" s="17">
        <v>4.64243156155697E-2</v>
      </c>
      <c r="AX617" s="17">
        <v>8.4862905380368697E-2</v>
      </c>
      <c r="AY617" s="17"/>
      <c r="AZ617" s="17">
        <v>5.6707686998151999E-2</v>
      </c>
      <c r="BA617" s="17">
        <v>3.6367640625073402E-2</v>
      </c>
      <c r="BB617" s="17">
        <v>4.2753548547638999E-2</v>
      </c>
      <c r="BC617" s="17">
        <v>2.6223848113893201E-2</v>
      </c>
      <c r="BD617" s="17">
        <v>2.95619162699098E-2</v>
      </c>
      <c r="BE617" s="17">
        <v>3.0804360138849799E-2</v>
      </c>
      <c r="BF617" s="17"/>
      <c r="BG617" s="17">
        <v>2.46388010729615E-2</v>
      </c>
      <c r="BH617" s="17">
        <v>4.1830387278036001E-2</v>
      </c>
      <c r="BI617" s="17" t="s">
        <v>95</v>
      </c>
      <c r="BJ617" s="17">
        <v>9.1639476310561699E-2</v>
      </c>
      <c r="BK617" s="17">
        <v>5.9823398702372001E-2</v>
      </c>
      <c r="BL617" s="17">
        <v>3.4490129100767798E-2</v>
      </c>
      <c r="BM617" s="17">
        <v>3.3796801589495697E-2</v>
      </c>
    </row>
    <row r="618" spans="2:65" x14ac:dyDescent="0.35">
      <c r="B618" t="s">
        <v>289</v>
      </c>
      <c r="C618" s="17">
        <v>0.13375245300903299</v>
      </c>
      <c r="D618" s="17">
        <v>0.116564776073138</v>
      </c>
      <c r="E618" s="17">
        <v>0.15071289212706701</v>
      </c>
      <c r="F618" s="17"/>
      <c r="G618" s="17">
        <v>0.10849753226290899</v>
      </c>
      <c r="H618" s="17">
        <v>0.13713653326327599</v>
      </c>
      <c r="I618" s="17">
        <v>0.183706566082498</v>
      </c>
      <c r="J618" s="17">
        <v>0.16881223701193401</v>
      </c>
      <c r="K618" s="17">
        <v>9.6273415326300599E-2</v>
      </c>
      <c r="L618" s="17">
        <v>0.103733971581384</v>
      </c>
      <c r="M618" s="17"/>
      <c r="N618" s="17">
        <v>0.10224128109779899</v>
      </c>
      <c r="O618" s="17">
        <v>0.12705312988971501</v>
      </c>
      <c r="P618" s="17">
        <v>0.15342533669142899</v>
      </c>
      <c r="Q618" s="17">
        <v>0.15957971632489401</v>
      </c>
      <c r="R618" s="17"/>
      <c r="S618" s="17">
        <v>0.113572418257052</v>
      </c>
      <c r="T618" s="17">
        <v>0.12885064760537199</v>
      </c>
      <c r="U618" s="17">
        <v>0.14783395763308901</v>
      </c>
      <c r="V618" s="17">
        <v>0.101223779198869</v>
      </c>
      <c r="W618" s="17">
        <v>0.14719038787619501</v>
      </c>
      <c r="X618" s="17">
        <v>0.13739682315974699</v>
      </c>
      <c r="Y618" s="17">
        <v>0.14492578616332799</v>
      </c>
      <c r="Z618" s="17">
        <v>0.130151520135489</v>
      </c>
      <c r="AA618" s="17">
        <v>0.15961458014562999</v>
      </c>
      <c r="AB618" s="17">
        <v>0.13221477291553699</v>
      </c>
      <c r="AC618" s="17">
        <v>0.17934671475212799</v>
      </c>
      <c r="AD618" s="17">
        <v>7.5765117088811798E-2</v>
      </c>
      <c r="AE618" s="17"/>
      <c r="AF618" s="17">
        <v>0.13715260132117199</v>
      </c>
      <c r="AG618" s="17">
        <v>0.127922220289058</v>
      </c>
      <c r="AH618" s="17">
        <v>0.162913177602238</v>
      </c>
      <c r="AI618" s="17"/>
      <c r="AJ618" s="17">
        <v>0.12597924276372499</v>
      </c>
      <c r="AK618" s="17">
        <v>0.14216624965764099</v>
      </c>
      <c r="AL618" s="17">
        <v>9.9478810193794606E-2</v>
      </c>
      <c r="AM618" s="17">
        <v>0.20525499276523901</v>
      </c>
      <c r="AN618" s="17">
        <v>0.159112165259226</v>
      </c>
      <c r="AO618" s="17"/>
      <c r="AP618" s="17">
        <v>0.13829691022469001</v>
      </c>
      <c r="AQ618" s="17">
        <v>0.13881258400853799</v>
      </c>
      <c r="AR618" s="17">
        <v>0.12182181256968</v>
      </c>
      <c r="AS618" s="17"/>
      <c r="AT618" s="17">
        <v>0.149643671359425</v>
      </c>
      <c r="AU618" s="17">
        <v>0.125749330174069</v>
      </c>
      <c r="AV618" s="17">
        <v>0.11616804394729</v>
      </c>
      <c r="AW618" s="17">
        <v>0.121835833119031</v>
      </c>
      <c r="AX618" s="17">
        <v>0.10156322831151</v>
      </c>
      <c r="AY618" s="17"/>
      <c r="AZ618" s="17">
        <v>0.140191901334001</v>
      </c>
      <c r="BA618" s="17">
        <v>0.13007743868156099</v>
      </c>
      <c r="BB618" s="17">
        <v>0.14282004853024699</v>
      </c>
      <c r="BC618" s="17">
        <v>0.13415219408394299</v>
      </c>
      <c r="BD618" s="17">
        <v>0.109423688329873</v>
      </c>
      <c r="BE618" s="17">
        <v>0.159462846554043</v>
      </c>
      <c r="BF618" s="17"/>
      <c r="BG618" s="17">
        <v>0.109710521944667</v>
      </c>
      <c r="BH618" s="17">
        <v>0.14149676015892099</v>
      </c>
      <c r="BI618" s="17" t="s">
        <v>95</v>
      </c>
      <c r="BJ618" s="17">
        <v>0.16704639204653299</v>
      </c>
      <c r="BK618" s="17">
        <v>0.15368622243853</v>
      </c>
      <c r="BL618" s="17">
        <v>0.15691210696301</v>
      </c>
      <c r="BM618" s="17">
        <v>4.5734143709166598E-2</v>
      </c>
    </row>
    <row r="619" spans="2:65" x14ac:dyDescent="0.35">
      <c r="B619" t="s">
        <v>290</v>
      </c>
      <c r="C619" s="17">
        <v>0.20454870174675399</v>
      </c>
      <c r="D619" s="17">
        <v>0.18840753918456701</v>
      </c>
      <c r="E619" s="17">
        <v>0.22041916790662699</v>
      </c>
      <c r="F619" s="17"/>
      <c r="G619" s="17">
        <v>0.19409105513741901</v>
      </c>
      <c r="H619" s="17">
        <v>0.199891023428167</v>
      </c>
      <c r="I619" s="17">
        <v>0.21421504626801099</v>
      </c>
      <c r="J619" s="17">
        <v>0.199882078066038</v>
      </c>
      <c r="K619" s="17">
        <v>0.23554508183294101</v>
      </c>
      <c r="L619" s="17">
        <v>0.190416215849598</v>
      </c>
      <c r="M619" s="17"/>
      <c r="N619" s="17">
        <v>0.201678356620482</v>
      </c>
      <c r="O619" s="17">
        <v>0.20980995068358199</v>
      </c>
      <c r="P619" s="17">
        <v>0.20084530126024899</v>
      </c>
      <c r="Q619" s="17">
        <v>0.20617790338604799</v>
      </c>
      <c r="R619" s="17"/>
      <c r="S619" s="17">
        <v>0.217887896892276</v>
      </c>
      <c r="T619" s="17">
        <v>0.17543512074867201</v>
      </c>
      <c r="U619" s="17">
        <v>0.23045131412228301</v>
      </c>
      <c r="V619" s="17">
        <v>0.185162993970414</v>
      </c>
      <c r="W619" s="17">
        <v>0.18304731187081</v>
      </c>
      <c r="X619" s="17">
        <v>0.20625166803155601</v>
      </c>
      <c r="Y619" s="17">
        <v>0.218312866514352</v>
      </c>
      <c r="Z619" s="17">
        <v>0.26172237759165801</v>
      </c>
      <c r="AA619" s="17">
        <v>0.201424445883326</v>
      </c>
      <c r="AB619" s="17">
        <v>0.21271215206927299</v>
      </c>
      <c r="AC619" s="17">
        <v>0.19834761463890299</v>
      </c>
      <c r="AD619" s="17">
        <v>0.186866433234085</v>
      </c>
      <c r="AE619" s="17"/>
      <c r="AF619" s="17">
        <v>0.21327118780671001</v>
      </c>
      <c r="AG619" s="17">
        <v>0.18937068890905401</v>
      </c>
      <c r="AH619" s="17">
        <v>0.22319235585239</v>
      </c>
      <c r="AI619" s="17"/>
      <c r="AJ619" s="17">
        <v>0.20112125685402699</v>
      </c>
      <c r="AK619" s="17">
        <v>0.21041079738539101</v>
      </c>
      <c r="AL619" s="17">
        <v>0.20142402048678701</v>
      </c>
      <c r="AM619" s="17">
        <v>0.148172273240535</v>
      </c>
      <c r="AN619" s="17">
        <v>0.22655612764533101</v>
      </c>
      <c r="AO619" s="17"/>
      <c r="AP619" s="17">
        <v>0.19461455049211401</v>
      </c>
      <c r="AQ619" s="17">
        <v>0.20457082845031699</v>
      </c>
      <c r="AR619" s="17">
        <v>0.18635209419426099</v>
      </c>
      <c r="AS619" s="17"/>
      <c r="AT619" s="17">
        <v>0.19690236103922501</v>
      </c>
      <c r="AU619" s="17">
        <v>0.21166282267268499</v>
      </c>
      <c r="AV619" s="17">
        <v>0.21159835944059099</v>
      </c>
      <c r="AW619" s="17">
        <v>0.22535457371103301</v>
      </c>
      <c r="AX619" s="17">
        <v>0.118975816414537</v>
      </c>
      <c r="AY619" s="17"/>
      <c r="AZ619" s="17">
        <v>0.22449558624146301</v>
      </c>
      <c r="BA619" s="17">
        <v>0.206848480490673</v>
      </c>
      <c r="BB619" s="17">
        <v>0.20385435167479601</v>
      </c>
      <c r="BC619" s="17">
        <v>0.17978456306601601</v>
      </c>
      <c r="BD619" s="17">
        <v>0.183317186073127</v>
      </c>
      <c r="BE619" s="17">
        <v>0.237518040118363</v>
      </c>
      <c r="BF619" s="17"/>
      <c r="BG619" s="17">
        <v>0.19906903806673501</v>
      </c>
      <c r="BH619" s="17">
        <v>0.19670036719963799</v>
      </c>
      <c r="BI619" s="17" t="s">
        <v>95</v>
      </c>
      <c r="BJ619" s="17">
        <v>0.20108981627954201</v>
      </c>
      <c r="BK619" s="17">
        <v>0.24814135932682899</v>
      </c>
      <c r="BL619" s="17">
        <v>0.21273734042480899</v>
      </c>
      <c r="BM619" s="17">
        <v>0.18736226695145</v>
      </c>
    </row>
    <row r="620" spans="2:65" x14ac:dyDescent="0.35">
      <c r="B620" t="s">
        <v>291</v>
      </c>
      <c r="C620" s="17">
        <v>0.239645333048909</v>
      </c>
      <c r="D620" s="17">
        <v>0.24082655368007</v>
      </c>
      <c r="E620" s="17">
        <v>0.23793800130544801</v>
      </c>
      <c r="F620" s="17"/>
      <c r="G620" s="17">
        <v>0.233692071721078</v>
      </c>
      <c r="H620" s="17">
        <v>0.23239280584702801</v>
      </c>
      <c r="I620" s="17">
        <v>0.217009632362512</v>
      </c>
      <c r="J620" s="17">
        <v>0.241756918118717</v>
      </c>
      <c r="K620" s="17">
        <v>0.259021232432051</v>
      </c>
      <c r="L620" s="17">
        <v>0.25322114153847602</v>
      </c>
      <c r="M620" s="17"/>
      <c r="N620" s="17">
        <v>0.23670461160821499</v>
      </c>
      <c r="O620" s="17">
        <v>0.24310481860387301</v>
      </c>
      <c r="P620" s="17">
        <v>0.23338600584571001</v>
      </c>
      <c r="Q620" s="17">
        <v>0.242675529669338</v>
      </c>
      <c r="R620" s="17"/>
      <c r="S620" s="17">
        <v>0.254152670010588</v>
      </c>
      <c r="T620" s="17">
        <v>0.227332069135121</v>
      </c>
      <c r="U620" s="17">
        <v>0.19910917309194801</v>
      </c>
      <c r="V620" s="17">
        <v>0.29896188267066398</v>
      </c>
      <c r="W620" s="17">
        <v>0.22795440083263999</v>
      </c>
      <c r="X620" s="17">
        <v>0.20607665766024799</v>
      </c>
      <c r="Y620" s="17">
        <v>0.215078844261827</v>
      </c>
      <c r="Z620" s="17">
        <v>0.20421379461728001</v>
      </c>
      <c r="AA620" s="17">
        <v>0.24896849301625301</v>
      </c>
      <c r="AB620" s="17">
        <v>0.202618240146828</v>
      </c>
      <c r="AC620" s="17">
        <v>0.30420419482523797</v>
      </c>
      <c r="AD620" s="17">
        <v>0.36505286184629898</v>
      </c>
      <c r="AE620" s="17"/>
      <c r="AF620" s="17">
        <v>0.223348443355494</v>
      </c>
      <c r="AG620" s="17">
        <v>0.243186589046231</v>
      </c>
      <c r="AH620" s="17">
        <v>0.25869461877371702</v>
      </c>
      <c r="AI620" s="17"/>
      <c r="AJ620" s="17">
        <v>0.2304717323952</v>
      </c>
      <c r="AK620" s="17">
        <v>0.23218586921687201</v>
      </c>
      <c r="AL620" s="17">
        <v>0.24507181528028399</v>
      </c>
      <c r="AM620" s="17">
        <v>0.176716056305393</v>
      </c>
      <c r="AN620" s="17">
        <v>0.23509816522823601</v>
      </c>
      <c r="AO620" s="17"/>
      <c r="AP620" s="17">
        <v>0.22295319157412499</v>
      </c>
      <c r="AQ620" s="17">
        <v>0.23982713927787899</v>
      </c>
      <c r="AR620" s="17">
        <v>0.25749698905734503</v>
      </c>
      <c r="AS620" s="17"/>
      <c r="AT620" s="17">
        <v>0.25707494589991697</v>
      </c>
      <c r="AU620" s="17">
        <v>0.24828506912815601</v>
      </c>
      <c r="AV620" s="17">
        <v>0.22805482142996</v>
      </c>
      <c r="AW620" s="17">
        <v>0.21848762897318799</v>
      </c>
      <c r="AX620" s="17">
        <v>0.24383141037266801</v>
      </c>
      <c r="AY620" s="17"/>
      <c r="AZ620" s="17">
        <v>0.222481988108539</v>
      </c>
      <c r="BA620" s="17">
        <v>0.247156378602192</v>
      </c>
      <c r="BB620" s="17">
        <v>0.25474298564632902</v>
      </c>
      <c r="BC620" s="17">
        <v>0.23782248493989</v>
      </c>
      <c r="BD620" s="17">
        <v>0.25728511279802402</v>
      </c>
      <c r="BE620" s="17">
        <v>0.20461486564240799</v>
      </c>
      <c r="BF620" s="17"/>
      <c r="BG620" s="17">
        <v>0.244849875886681</v>
      </c>
      <c r="BH620" s="17">
        <v>0.22700607012972401</v>
      </c>
      <c r="BI620" s="17" t="s">
        <v>95</v>
      </c>
      <c r="BJ620" s="17">
        <v>0.25608125673217602</v>
      </c>
      <c r="BK620" s="17">
        <v>0.21015667045400499</v>
      </c>
      <c r="BL620" s="17">
        <v>0.24436455477899</v>
      </c>
      <c r="BM620" s="17">
        <v>0.33189521107497</v>
      </c>
    </row>
    <row r="621" spans="2:65" x14ac:dyDescent="0.35">
      <c r="B621" t="s">
        <v>292</v>
      </c>
      <c r="C621" s="17">
        <v>0.19612982111860899</v>
      </c>
      <c r="D621" s="17">
        <v>0.19543504985354401</v>
      </c>
      <c r="E621" s="17">
        <v>0.196323666244268</v>
      </c>
      <c r="F621" s="17"/>
      <c r="G621" s="17">
        <v>0.173087482566779</v>
      </c>
      <c r="H621" s="17">
        <v>0.16800761327918001</v>
      </c>
      <c r="I621" s="17">
        <v>0.15058880074422101</v>
      </c>
      <c r="J621" s="17">
        <v>0.19041007728038001</v>
      </c>
      <c r="K621" s="17">
        <v>0.22884835718841501</v>
      </c>
      <c r="L621" s="17">
        <v>0.25407063586080902</v>
      </c>
      <c r="M621" s="17"/>
      <c r="N621" s="17">
        <v>0.22389485060122499</v>
      </c>
      <c r="O621" s="17">
        <v>0.188770993896206</v>
      </c>
      <c r="P621" s="17">
        <v>0.18268078102780699</v>
      </c>
      <c r="Q621" s="17">
        <v>0.183114952292383</v>
      </c>
      <c r="R621" s="17"/>
      <c r="S621" s="17">
        <v>0.167942698918572</v>
      </c>
      <c r="T621" s="17">
        <v>0.21713591907825899</v>
      </c>
      <c r="U621" s="17">
        <v>0.18548353207601501</v>
      </c>
      <c r="V621" s="17">
        <v>0.20746801156170699</v>
      </c>
      <c r="W621" s="17">
        <v>0.19563387902255999</v>
      </c>
      <c r="X621" s="17">
        <v>0.22200277041629099</v>
      </c>
      <c r="Y621" s="17">
        <v>0.22939612921938701</v>
      </c>
      <c r="Z621" s="17">
        <v>0.16457260382272701</v>
      </c>
      <c r="AA621" s="17">
        <v>0.19160820692271999</v>
      </c>
      <c r="AB621" s="17">
        <v>0.20974196029665301</v>
      </c>
      <c r="AC621" s="17">
        <v>0.13347881166517001</v>
      </c>
      <c r="AD621" s="17">
        <v>0.18839917763051101</v>
      </c>
      <c r="AE621" s="17"/>
      <c r="AF621" s="17">
        <v>0.21422385410643599</v>
      </c>
      <c r="AG621" s="17">
        <v>0.198035923775084</v>
      </c>
      <c r="AH621" s="17">
        <v>0.152770874544294</v>
      </c>
      <c r="AI621" s="17"/>
      <c r="AJ621" s="17">
        <v>0.21644325861535599</v>
      </c>
      <c r="AK621" s="17">
        <v>0.16601372339289699</v>
      </c>
      <c r="AL621" s="17">
        <v>0.227552413289898</v>
      </c>
      <c r="AM621" s="17">
        <v>0.27842961218849199</v>
      </c>
      <c r="AN621" s="17">
        <v>0.19151791125152601</v>
      </c>
      <c r="AO621" s="17"/>
      <c r="AP621" s="17">
        <v>0.20056637962535401</v>
      </c>
      <c r="AQ621" s="17">
        <v>0.18973667840452199</v>
      </c>
      <c r="AR621" s="17">
        <v>0.17615415252139699</v>
      </c>
      <c r="AS621" s="17"/>
      <c r="AT621" s="17">
        <v>0.17915796163079001</v>
      </c>
      <c r="AU621" s="17">
        <v>0.209071222941456</v>
      </c>
      <c r="AV621" s="17">
        <v>0.19787568792657401</v>
      </c>
      <c r="AW621" s="17">
        <v>0.19163978806309401</v>
      </c>
      <c r="AX621" s="17">
        <v>0.19195057447498801</v>
      </c>
      <c r="AY621" s="17"/>
      <c r="AZ621" s="17">
        <v>0.16215260325299299</v>
      </c>
      <c r="BA621" s="17">
        <v>0.19922058409000801</v>
      </c>
      <c r="BB621" s="17">
        <v>0.16166081836411</v>
      </c>
      <c r="BC621" s="17">
        <v>0.240097070556721</v>
      </c>
      <c r="BD621" s="17">
        <v>0.22996061748017599</v>
      </c>
      <c r="BE621" s="17">
        <v>0.17886402347479699</v>
      </c>
      <c r="BF621" s="17"/>
      <c r="BG621" s="17">
        <v>0.23348452422650501</v>
      </c>
      <c r="BH621" s="17">
        <v>0.196310321925211</v>
      </c>
      <c r="BI621" s="17" t="s">
        <v>95</v>
      </c>
      <c r="BJ621" s="17">
        <v>0.144170453507529</v>
      </c>
      <c r="BK621" s="17">
        <v>0.14155738749189301</v>
      </c>
      <c r="BL621" s="17">
        <v>0.17066168918872199</v>
      </c>
      <c r="BM621" s="17">
        <v>0.175628277780944</v>
      </c>
    </row>
    <row r="622" spans="2:65" x14ac:dyDescent="0.35">
      <c r="B622" t="s">
        <v>293</v>
      </c>
      <c r="C622" s="17">
        <v>9.6212712930504304E-2</v>
      </c>
      <c r="D622" s="17">
        <v>0.112398928819406</v>
      </c>
      <c r="E622" s="17">
        <v>8.0939521366122397E-2</v>
      </c>
      <c r="F622" s="17"/>
      <c r="G622" s="17">
        <v>0.10784306930092701</v>
      </c>
      <c r="H622" s="17">
        <v>9.5061436396358903E-2</v>
      </c>
      <c r="I622" s="17">
        <v>9.7308897742695799E-2</v>
      </c>
      <c r="J622" s="17">
        <v>8.6303407606273794E-2</v>
      </c>
      <c r="K622" s="17">
        <v>8.3719992267638293E-2</v>
      </c>
      <c r="L622" s="17">
        <v>0.104957546583216</v>
      </c>
      <c r="M622" s="17"/>
      <c r="N622" s="17">
        <v>0.11607552924860599</v>
      </c>
      <c r="O622" s="17">
        <v>9.5336148110284999E-2</v>
      </c>
      <c r="P622" s="17">
        <v>9.4081168305256396E-2</v>
      </c>
      <c r="Q622" s="17">
        <v>7.8124652553739501E-2</v>
      </c>
      <c r="R622" s="17"/>
      <c r="S622" s="17">
        <v>9.4259500479346003E-2</v>
      </c>
      <c r="T622" s="17">
        <v>9.6881089044330598E-2</v>
      </c>
      <c r="U622" s="17">
        <v>0.11265575132550799</v>
      </c>
      <c r="V622" s="17">
        <v>8.0988419090702896E-2</v>
      </c>
      <c r="W622" s="17">
        <v>9.3976896390150694E-2</v>
      </c>
      <c r="X622" s="17">
        <v>0.11151537685729</v>
      </c>
      <c r="Y622" s="17">
        <v>7.2110745509333496E-2</v>
      </c>
      <c r="Z622" s="17">
        <v>6.5932839200076296E-2</v>
      </c>
      <c r="AA622" s="17">
        <v>8.7782133918286306E-2</v>
      </c>
      <c r="AB622" s="17">
        <v>0.13335000984355799</v>
      </c>
      <c r="AC622" s="17">
        <v>9.0547511525601698E-2</v>
      </c>
      <c r="AD622" s="17">
        <v>9.7071168240373595E-2</v>
      </c>
      <c r="AE622" s="17"/>
      <c r="AF622" s="17">
        <v>9.1629807164164606E-2</v>
      </c>
      <c r="AG622" s="17">
        <v>0.108177018601082</v>
      </c>
      <c r="AH622" s="17">
        <v>7.4734994399267299E-2</v>
      </c>
      <c r="AI622" s="17"/>
      <c r="AJ622" s="17">
        <v>0.10254972693742601</v>
      </c>
      <c r="AK622" s="17">
        <v>8.8754868758689501E-2</v>
      </c>
      <c r="AL622" s="17">
        <v>0.110757856976755</v>
      </c>
      <c r="AM622" s="17">
        <v>5.4773285540501003E-2</v>
      </c>
      <c r="AN622" s="17">
        <v>7.7789790047372298E-2</v>
      </c>
      <c r="AO622" s="17"/>
      <c r="AP622" s="17">
        <v>9.54792868076558E-2</v>
      </c>
      <c r="AQ622" s="17">
        <v>9.7639678467612498E-2</v>
      </c>
      <c r="AR622" s="17">
        <v>9.6235448808865601E-2</v>
      </c>
      <c r="AS622" s="17"/>
      <c r="AT622" s="17">
        <v>8.8050196155645105E-2</v>
      </c>
      <c r="AU622" s="17">
        <v>8.7952656000476706E-2</v>
      </c>
      <c r="AV622" s="17">
        <v>0.10812845199356499</v>
      </c>
      <c r="AW622" s="17">
        <v>9.5824069382699106E-2</v>
      </c>
      <c r="AX622" s="17">
        <v>0.117577563677422</v>
      </c>
      <c r="AY622" s="17"/>
      <c r="AZ622" s="17">
        <v>9.8314645369121503E-2</v>
      </c>
      <c r="BA622" s="17">
        <v>9.6992592645808701E-2</v>
      </c>
      <c r="BB622" s="17">
        <v>9.4922181226785696E-2</v>
      </c>
      <c r="BC622" s="17">
        <v>8.4355938821709095E-2</v>
      </c>
      <c r="BD622" s="17">
        <v>0.112497767423015</v>
      </c>
      <c r="BE622" s="17">
        <v>8.9597281538090198E-2</v>
      </c>
      <c r="BF622" s="17"/>
      <c r="BG622" s="17">
        <v>9.7146948613814801E-2</v>
      </c>
      <c r="BH622" s="17">
        <v>0.11329189978212501</v>
      </c>
      <c r="BI622" s="17" t="s">
        <v>95</v>
      </c>
      <c r="BJ622" s="17">
        <v>6.1139407222205198E-2</v>
      </c>
      <c r="BK622" s="17">
        <v>9.7789800553028494E-2</v>
      </c>
      <c r="BL622" s="17">
        <v>8.0957753040817801E-2</v>
      </c>
      <c r="BM622" s="17">
        <v>0.107766847249049</v>
      </c>
    </row>
    <row r="623" spans="2:65" x14ac:dyDescent="0.35">
      <c r="B623" t="s">
        <v>294</v>
      </c>
      <c r="C623" s="17">
        <v>4.4981358226434398E-2</v>
      </c>
      <c r="D623" s="17">
        <v>5.1513657650038798E-2</v>
      </c>
      <c r="E623" s="17">
        <v>3.8356702268624102E-2</v>
      </c>
      <c r="F623" s="17"/>
      <c r="G623" s="17">
        <v>5.5817066756360202E-2</v>
      </c>
      <c r="H623" s="17">
        <v>4.64123401594718E-2</v>
      </c>
      <c r="I623" s="17">
        <v>4.1350388966483603E-2</v>
      </c>
      <c r="J623" s="17">
        <v>4.1806809811360701E-2</v>
      </c>
      <c r="K623" s="17">
        <v>3.61374210225072E-2</v>
      </c>
      <c r="L623" s="17">
        <v>4.8091000966041297E-2</v>
      </c>
      <c r="M623" s="17"/>
      <c r="N623" s="17">
        <v>4.1586761038149601E-2</v>
      </c>
      <c r="O623" s="17">
        <v>4.7727540742071799E-2</v>
      </c>
      <c r="P623" s="17">
        <v>4.1087277599572099E-2</v>
      </c>
      <c r="Q623" s="17">
        <v>4.8977339299041203E-2</v>
      </c>
      <c r="R623" s="17"/>
      <c r="S623" s="17">
        <v>4.0133377843081998E-2</v>
      </c>
      <c r="T623" s="17">
        <v>5.7881383425340202E-2</v>
      </c>
      <c r="U623" s="17">
        <v>5.3995070825496302E-2</v>
      </c>
      <c r="V623" s="17">
        <v>5.07455031769075E-2</v>
      </c>
      <c r="W623" s="17">
        <v>4.9802482134589501E-2</v>
      </c>
      <c r="X623" s="17">
        <v>3.1136881854470499E-2</v>
      </c>
      <c r="Y623" s="17">
        <v>5.58361143286479E-2</v>
      </c>
      <c r="Z623" s="17">
        <v>5.5885931327787797E-2</v>
      </c>
      <c r="AA623" s="17">
        <v>2.9627004078769999E-2</v>
      </c>
      <c r="AB623" s="17">
        <v>4.4190557316785402E-2</v>
      </c>
      <c r="AC623" s="17">
        <v>4.08269287241858E-2</v>
      </c>
      <c r="AD623" s="17">
        <v>2.2893878018830201E-2</v>
      </c>
      <c r="AE623" s="17"/>
      <c r="AF623" s="17">
        <v>4.2251809607412101E-2</v>
      </c>
      <c r="AG623" s="17">
        <v>4.8076322082259697E-2</v>
      </c>
      <c r="AH623" s="17">
        <v>3.26366599848864E-2</v>
      </c>
      <c r="AI623" s="17"/>
      <c r="AJ623" s="17">
        <v>4.8982714048128102E-2</v>
      </c>
      <c r="AK623" s="17">
        <v>5.0659765734290797E-2</v>
      </c>
      <c r="AL623" s="17">
        <v>4.7080793322193802E-2</v>
      </c>
      <c r="AM623" s="17">
        <v>5.6773637779470802E-2</v>
      </c>
      <c r="AN623" s="17">
        <v>3.0447875245345899E-2</v>
      </c>
      <c r="AO623" s="17"/>
      <c r="AP623" s="17">
        <v>5.4320555937898703E-2</v>
      </c>
      <c r="AQ623" s="17">
        <v>4.0042024465580799E-2</v>
      </c>
      <c r="AR623" s="17">
        <v>5.5599453862517897E-2</v>
      </c>
      <c r="AS623" s="17"/>
      <c r="AT623" s="17">
        <v>4.9664211216491103E-2</v>
      </c>
      <c r="AU623" s="17">
        <v>4.7965430560813503E-2</v>
      </c>
      <c r="AV623" s="17">
        <v>4.0170652563207197E-2</v>
      </c>
      <c r="AW623" s="17">
        <v>4.1089121324158401E-2</v>
      </c>
      <c r="AX623" s="17">
        <v>9.84526374380853E-2</v>
      </c>
      <c r="AY623" s="17"/>
      <c r="AZ623" s="17">
        <v>3.7800666855244199E-2</v>
      </c>
      <c r="BA623" s="17">
        <v>4.4283119551118001E-2</v>
      </c>
      <c r="BB623" s="17">
        <v>5.1457790661811803E-2</v>
      </c>
      <c r="BC623" s="17">
        <v>4.8034821376913298E-2</v>
      </c>
      <c r="BD623" s="17">
        <v>4.8480195336391099E-2</v>
      </c>
      <c r="BE623" s="17">
        <v>4.7928305634251898E-2</v>
      </c>
      <c r="BF623" s="17"/>
      <c r="BG623" s="17">
        <v>4.5232841635686701E-2</v>
      </c>
      <c r="BH623" s="17">
        <v>4.7925028276958798E-2</v>
      </c>
      <c r="BI623" s="17" t="s">
        <v>95</v>
      </c>
      <c r="BJ623" s="17">
        <v>3.8594059372925898E-2</v>
      </c>
      <c r="BK623" s="17">
        <v>3.4139831363129501E-2</v>
      </c>
      <c r="BL623" s="17">
        <v>4.0622792660296801E-2</v>
      </c>
      <c r="BM623" s="17">
        <v>9.5660176552940498E-2</v>
      </c>
    </row>
    <row r="624" spans="2:65" x14ac:dyDescent="0.35">
      <c r="B624" t="s">
        <v>295</v>
      </c>
      <c r="C624" s="17">
        <v>2.6154354620589699E-2</v>
      </c>
      <c r="D624" s="17">
        <v>3.1844842100891599E-2</v>
      </c>
      <c r="E624" s="17">
        <v>2.07432264591428E-2</v>
      </c>
      <c r="F624" s="17"/>
      <c r="G624" s="17">
        <v>4.0705861651840002E-2</v>
      </c>
      <c r="H624" s="17">
        <v>3.3609120221082298E-2</v>
      </c>
      <c r="I624" s="17">
        <v>2.01037630043528E-2</v>
      </c>
      <c r="J624" s="17">
        <v>2.6728209398169799E-2</v>
      </c>
      <c r="K624" s="17">
        <v>1.8108231692062798E-2</v>
      </c>
      <c r="L624" s="17">
        <v>2.0295732847387799E-2</v>
      </c>
      <c r="M624" s="17"/>
      <c r="N624" s="17">
        <v>2.5559605417258002E-2</v>
      </c>
      <c r="O624" s="17">
        <v>2.71321615848273E-2</v>
      </c>
      <c r="P624" s="17">
        <v>2.9862452746892601E-2</v>
      </c>
      <c r="Q624" s="17">
        <v>2.2935107840163699E-2</v>
      </c>
      <c r="R624" s="17"/>
      <c r="S624" s="17">
        <v>3.9220865632451397E-2</v>
      </c>
      <c r="T624" s="17">
        <v>3.9267474643447098E-2</v>
      </c>
      <c r="U624" s="17">
        <v>2.41451956611392E-2</v>
      </c>
      <c r="V624" s="17">
        <v>1.64890729138862E-2</v>
      </c>
      <c r="W624" s="17">
        <v>3.8363893388081202E-2</v>
      </c>
      <c r="X624" s="17">
        <v>2.34497547336091E-2</v>
      </c>
      <c r="Y624" s="17">
        <v>2.19789696539088E-2</v>
      </c>
      <c r="Z624" s="17">
        <v>3.1736466031060999E-2</v>
      </c>
      <c r="AA624" s="17">
        <v>2.1715063849106198E-2</v>
      </c>
      <c r="AB624" s="17">
        <v>9.0588592336391105E-3</v>
      </c>
      <c r="AC624" s="17">
        <v>1.61154126931848E-2</v>
      </c>
      <c r="AD624" s="17">
        <v>1.0471130139255901E-2</v>
      </c>
      <c r="AE624" s="17"/>
      <c r="AF624" s="17">
        <v>2.5980626316972299E-2</v>
      </c>
      <c r="AG624" s="17">
        <v>2.8475272801290599E-2</v>
      </c>
      <c r="AH624" s="17">
        <v>1.86724375674811E-2</v>
      </c>
      <c r="AI624" s="17"/>
      <c r="AJ624" s="17">
        <v>2.5447036863416501E-2</v>
      </c>
      <c r="AK624" s="17">
        <v>3.3059527400614699E-2</v>
      </c>
      <c r="AL624" s="17">
        <v>2.50784028151637E-2</v>
      </c>
      <c r="AM624" s="17">
        <v>2.13417594354019E-2</v>
      </c>
      <c r="AN624" s="17">
        <v>1.6736843996905799E-2</v>
      </c>
      <c r="AO624" s="17"/>
      <c r="AP624" s="17">
        <v>3.97107156811837E-2</v>
      </c>
      <c r="AQ624" s="17">
        <v>2.4938257517576799E-2</v>
      </c>
      <c r="AR624" s="17">
        <v>2.6696209078558599E-2</v>
      </c>
      <c r="AS624" s="17"/>
      <c r="AT624" s="17">
        <v>2.9981161524540501E-2</v>
      </c>
      <c r="AU624" s="17">
        <v>2.4237825858537999E-2</v>
      </c>
      <c r="AV624" s="17">
        <v>3.05391215354259E-2</v>
      </c>
      <c r="AW624" s="17">
        <v>3.3423361480439499E-2</v>
      </c>
      <c r="AX624" s="17">
        <v>1.55876075641355E-2</v>
      </c>
      <c r="AY624" s="17"/>
      <c r="AZ624" s="17">
        <v>2.8117321202194501E-2</v>
      </c>
      <c r="BA624" s="17">
        <v>2.40980167922396E-2</v>
      </c>
      <c r="BB624" s="17">
        <v>2.70294120178746E-2</v>
      </c>
      <c r="BC624" s="17">
        <v>2.9413754868504199E-2</v>
      </c>
      <c r="BD624" s="17">
        <v>2.0051895694860201E-2</v>
      </c>
      <c r="BE624" s="17">
        <v>2.9895603947111202E-2</v>
      </c>
      <c r="BF624" s="17"/>
      <c r="BG624" s="17">
        <v>2.7668846013805998E-2</v>
      </c>
      <c r="BH624" s="17">
        <v>2.23743379404709E-2</v>
      </c>
      <c r="BI624" s="17" t="s">
        <v>95</v>
      </c>
      <c r="BJ624" s="17">
        <v>1.21248594038044E-2</v>
      </c>
      <c r="BK624" s="17">
        <v>3.0111844946907301E-2</v>
      </c>
      <c r="BL624" s="17">
        <v>3.01564186770754E-2</v>
      </c>
      <c r="BM624" s="17">
        <v>2.2156275091984201E-2</v>
      </c>
    </row>
    <row r="625" spans="2:65" x14ac:dyDescent="0.35">
      <c r="B625" t="s">
        <v>302</v>
      </c>
      <c r="C625" s="17">
        <v>1.9664008207633001E-2</v>
      </c>
      <c r="D625" s="17">
        <v>2.2785479814107501E-2</v>
      </c>
      <c r="E625" s="17">
        <v>1.6724632853537001E-2</v>
      </c>
      <c r="F625" s="17"/>
      <c r="G625" s="17">
        <v>3.5006565573404001E-2</v>
      </c>
      <c r="H625" s="17">
        <v>2.7879575841337299E-2</v>
      </c>
      <c r="I625" s="17">
        <v>1.7130177807905E-2</v>
      </c>
      <c r="J625" s="17">
        <v>1.4667810784171001E-2</v>
      </c>
      <c r="K625" s="17">
        <v>1.4562684942045399E-2</v>
      </c>
      <c r="L625" s="17">
        <v>1.2347131287924799E-2</v>
      </c>
      <c r="M625" s="17"/>
      <c r="N625" s="17">
        <v>2.3785298984579501E-2</v>
      </c>
      <c r="O625" s="17">
        <v>1.87199282049294E-2</v>
      </c>
      <c r="P625" s="17">
        <v>1.44148967277843E-2</v>
      </c>
      <c r="Q625" s="17">
        <v>2.1128699604931401E-2</v>
      </c>
      <c r="R625" s="17"/>
      <c r="S625" s="17">
        <v>3.4716818447967202E-2</v>
      </c>
      <c r="T625" s="17">
        <v>1.5662437537225099E-2</v>
      </c>
      <c r="U625" s="17">
        <v>1.24278275150864E-2</v>
      </c>
      <c r="V625" s="17">
        <v>2.3142976034291499E-2</v>
      </c>
      <c r="W625" s="17">
        <v>1.92687061048703E-2</v>
      </c>
      <c r="X625" s="17">
        <v>1.5824098016527802E-2</v>
      </c>
      <c r="Y625" s="17">
        <v>8.6912715054732904E-3</v>
      </c>
      <c r="Z625" s="17">
        <v>1.7566428292093799E-2</v>
      </c>
      <c r="AA625" s="17">
        <v>1.85383261174684E-2</v>
      </c>
      <c r="AB625" s="17">
        <v>3.0385379812503201E-2</v>
      </c>
      <c r="AC625" s="17">
        <v>8.7413962747754804E-3</v>
      </c>
      <c r="AD625" s="17">
        <v>1.02940714786568E-2</v>
      </c>
      <c r="AE625" s="17"/>
      <c r="AF625" s="17">
        <v>1.3387441700377501E-2</v>
      </c>
      <c r="AG625" s="17">
        <v>2.2715833877948399E-2</v>
      </c>
      <c r="AH625" s="17">
        <v>2.3281595842038299E-2</v>
      </c>
      <c r="AI625" s="17"/>
      <c r="AJ625" s="17">
        <v>1.6492307751121201E-2</v>
      </c>
      <c r="AK625" s="17">
        <v>2.4339956143781299E-2</v>
      </c>
      <c r="AL625" s="17">
        <v>1.49434729368839E-2</v>
      </c>
      <c r="AM625" s="17">
        <v>3.61903014817124E-2</v>
      </c>
      <c r="AN625" s="17">
        <v>1.85000089901468E-2</v>
      </c>
      <c r="AO625" s="17"/>
      <c r="AP625" s="17">
        <v>1.5198989405963001E-2</v>
      </c>
      <c r="AQ625" s="17">
        <v>2.2418819420462002E-2</v>
      </c>
      <c r="AR625" s="17">
        <v>1.84178650421278E-2</v>
      </c>
      <c r="AS625" s="17"/>
      <c r="AT625" s="17">
        <v>1.18995926038669E-2</v>
      </c>
      <c r="AU625" s="17">
        <v>1.7063470468235298E-2</v>
      </c>
      <c r="AV625" s="17">
        <v>2.5474172274023599E-2</v>
      </c>
      <c r="AW625" s="17">
        <v>2.5921308330787599E-2</v>
      </c>
      <c r="AX625" s="17">
        <v>2.7198256366284299E-2</v>
      </c>
      <c r="AY625" s="17"/>
      <c r="AZ625" s="17">
        <v>2.9737600638292099E-2</v>
      </c>
      <c r="BA625" s="17">
        <v>1.49557485213267E-2</v>
      </c>
      <c r="BB625" s="17">
        <v>2.0758863330407901E-2</v>
      </c>
      <c r="BC625" s="17">
        <v>2.01153241724095E-2</v>
      </c>
      <c r="BD625" s="17">
        <v>9.4216205946238592E-3</v>
      </c>
      <c r="BE625" s="17">
        <v>2.1314672952086999E-2</v>
      </c>
      <c r="BF625" s="17"/>
      <c r="BG625" s="17">
        <v>1.8198602539142201E-2</v>
      </c>
      <c r="BH625" s="17">
        <v>1.3064827308915301E-2</v>
      </c>
      <c r="BI625" s="17" t="s">
        <v>95</v>
      </c>
      <c r="BJ625" s="17">
        <v>2.8114279124723099E-2</v>
      </c>
      <c r="BK625" s="17">
        <v>2.4593484723305001E-2</v>
      </c>
      <c r="BL625" s="17">
        <v>2.9097215165511298E-2</v>
      </c>
      <c r="BM625" s="17">
        <v>0</v>
      </c>
    </row>
    <row r="626" spans="2:65" x14ac:dyDescent="0.35">
      <c r="B626" t="s">
        <v>297</v>
      </c>
      <c r="C626" s="17">
        <v>0</v>
      </c>
      <c r="D626" s="17">
        <v>0</v>
      </c>
      <c r="E626" s="17">
        <v>0</v>
      </c>
      <c r="F626" s="17"/>
      <c r="G626" s="17">
        <v>0</v>
      </c>
      <c r="H626" s="17">
        <v>0</v>
      </c>
      <c r="I626" s="17">
        <v>0</v>
      </c>
      <c r="J626" s="17">
        <v>0</v>
      </c>
      <c r="K626" s="17">
        <v>0</v>
      </c>
      <c r="L626" s="17">
        <v>0</v>
      </c>
      <c r="M626" s="17"/>
      <c r="N626" s="17">
        <v>0</v>
      </c>
      <c r="O626" s="17">
        <v>0</v>
      </c>
      <c r="P626" s="17">
        <v>0</v>
      </c>
      <c r="Q626" s="17">
        <v>0</v>
      </c>
      <c r="R626" s="17"/>
      <c r="S626" s="17">
        <v>0</v>
      </c>
      <c r="T626" s="17">
        <v>0</v>
      </c>
      <c r="U626" s="17">
        <v>0</v>
      </c>
      <c r="V626" s="17">
        <v>0</v>
      </c>
      <c r="W626" s="17">
        <v>0</v>
      </c>
      <c r="X626" s="17">
        <v>0</v>
      </c>
      <c r="Y626" s="17">
        <v>0</v>
      </c>
      <c r="Z626" s="17">
        <v>0</v>
      </c>
      <c r="AA626" s="17">
        <v>0</v>
      </c>
      <c r="AB626" s="17">
        <v>0</v>
      </c>
      <c r="AC626" s="17">
        <v>0</v>
      </c>
      <c r="AD626" s="17">
        <v>0</v>
      </c>
      <c r="AE626" s="17"/>
      <c r="AF626" s="17">
        <v>0</v>
      </c>
      <c r="AG626" s="17">
        <v>0</v>
      </c>
      <c r="AH626" s="17">
        <v>0</v>
      </c>
      <c r="AI626" s="17"/>
      <c r="AJ626" s="17">
        <v>0</v>
      </c>
      <c r="AK626" s="17">
        <v>0</v>
      </c>
      <c r="AL626" s="17">
        <v>0</v>
      </c>
      <c r="AM626" s="17">
        <v>0</v>
      </c>
      <c r="AN626" s="17">
        <v>0</v>
      </c>
      <c r="AO626" s="17"/>
      <c r="AP626" s="17">
        <v>0</v>
      </c>
      <c r="AQ626" s="17">
        <v>0</v>
      </c>
      <c r="AR626" s="17">
        <v>0</v>
      </c>
      <c r="AS626" s="17"/>
      <c r="AT626" s="17">
        <v>0</v>
      </c>
      <c r="AU626" s="17">
        <v>0</v>
      </c>
      <c r="AV626" s="17">
        <v>0</v>
      </c>
      <c r="AW626" s="17">
        <v>0</v>
      </c>
      <c r="AX626" s="17">
        <v>0</v>
      </c>
      <c r="AY626" s="17"/>
      <c r="AZ626" s="17">
        <v>0</v>
      </c>
      <c r="BA626" s="17">
        <v>0</v>
      </c>
      <c r="BB626" s="17">
        <v>0</v>
      </c>
      <c r="BC626" s="17">
        <v>0</v>
      </c>
      <c r="BD626" s="17">
        <v>0</v>
      </c>
      <c r="BE626" s="17">
        <v>0</v>
      </c>
      <c r="BF626" s="17"/>
      <c r="BG626" s="17">
        <v>0</v>
      </c>
      <c r="BH626" s="17">
        <v>0</v>
      </c>
      <c r="BI626" s="17" t="s">
        <v>95</v>
      </c>
      <c r="BJ626" s="17">
        <v>0</v>
      </c>
      <c r="BK626" s="17">
        <v>0</v>
      </c>
      <c r="BL626" s="17">
        <v>0</v>
      </c>
      <c r="BM626" s="17">
        <v>0</v>
      </c>
    </row>
    <row r="627" spans="2:65" x14ac:dyDescent="0.35">
      <c r="B627" t="s">
        <v>298</v>
      </c>
      <c r="C627" s="24">
        <v>3.1376494021400299</v>
      </c>
      <c r="D627" s="24">
        <v>3.27387403811302</v>
      </c>
      <c r="E627" s="24">
        <v>3.00449736531839</v>
      </c>
      <c r="F627" s="24"/>
      <c r="G627" s="24">
        <v>3.329217091161</v>
      </c>
      <c r="H627" s="24">
        <v>3.1182091219943202</v>
      </c>
      <c r="I627" s="24">
        <v>2.8779353446890301</v>
      </c>
      <c r="J627" s="24">
        <v>3.0422853055817698</v>
      </c>
      <c r="K627" s="24">
        <v>3.1385042938960299</v>
      </c>
      <c r="L627" s="24">
        <v>3.3146932902866899</v>
      </c>
      <c r="M627" s="24"/>
      <c r="N627" s="24">
        <v>3.3103890738376802</v>
      </c>
      <c r="O627" s="24">
        <v>3.1338020043903998</v>
      </c>
      <c r="P627" s="24">
        <v>3.0272829310345202</v>
      </c>
      <c r="Q627" s="24">
        <v>3.0464845715580902</v>
      </c>
      <c r="R627" s="24"/>
      <c r="S627" s="24">
        <v>3.2479553942137702</v>
      </c>
      <c r="T627" s="24">
        <v>3.2621263413967299</v>
      </c>
      <c r="U627" s="24">
        <v>3.1036864047867501</v>
      </c>
      <c r="V627" s="24">
        <v>3.2082898945850098</v>
      </c>
      <c r="W627" s="24">
        <v>3.17108000751979</v>
      </c>
      <c r="X627" s="24">
        <v>3.0912804565495202</v>
      </c>
      <c r="Y627" s="24">
        <v>3.06332594199477</v>
      </c>
      <c r="Z627" s="24">
        <v>2.9521945469828399</v>
      </c>
      <c r="AA627" s="24">
        <v>2.9927865285994599</v>
      </c>
      <c r="AB627" s="24">
        <v>3.2428500849351898</v>
      </c>
      <c r="AC627" s="24">
        <v>2.9030079641899502</v>
      </c>
      <c r="AD627" s="24">
        <v>3.07662287173682</v>
      </c>
      <c r="AE627" s="24"/>
      <c r="AF627" s="24">
        <v>3.09125953471395</v>
      </c>
      <c r="AG627" s="24">
        <v>3.2387636664777899</v>
      </c>
      <c r="AH627" s="24">
        <v>2.8829200054196802</v>
      </c>
      <c r="AI627" s="24"/>
      <c r="AJ627" s="24">
        <v>3.2021226271475798</v>
      </c>
      <c r="AK627" s="24">
        <v>3.09746962480438</v>
      </c>
      <c r="AL627" s="24">
        <v>3.27912259818596</v>
      </c>
      <c r="AM627" s="24">
        <v>3.19888913919731</v>
      </c>
      <c r="AN627" s="24">
        <v>2.9203847428491398</v>
      </c>
      <c r="AO627" s="24"/>
      <c r="AP627" s="24">
        <v>3.2015377991143699</v>
      </c>
      <c r="AQ627" s="24">
        <v>3.1087512694791801</v>
      </c>
      <c r="AR627" s="24">
        <v>3.12062392932219</v>
      </c>
      <c r="AS627" s="24"/>
      <c r="AT627" s="24">
        <v>3.07460619724068</v>
      </c>
      <c r="AU627" s="24">
        <v>3.1639434827926398</v>
      </c>
      <c r="AV627" s="24">
        <v>3.2142653831118899</v>
      </c>
      <c r="AW627" s="24">
        <v>3.1615560915808598</v>
      </c>
      <c r="AX627" s="24">
        <v>3.3441143370534001</v>
      </c>
      <c r="AY627" s="24"/>
      <c r="AZ627" s="24">
        <v>3.0583387326532798</v>
      </c>
      <c r="BA627" s="24">
        <v>3.1211196580815499</v>
      </c>
      <c r="BB627" s="24">
        <v>3.1000354231484399</v>
      </c>
      <c r="BC627" s="24">
        <v>3.2443845570913701</v>
      </c>
      <c r="BD627" s="24">
        <v>3.2368621125453401</v>
      </c>
      <c r="BE627" s="24">
        <v>3.07914247035961</v>
      </c>
      <c r="BF627" s="24"/>
      <c r="BG627" s="24">
        <v>3.2727388579371799</v>
      </c>
      <c r="BH627" s="24">
        <v>3.1163056452752098</v>
      </c>
      <c r="BI627" s="24" t="s">
        <v>95</v>
      </c>
      <c r="BJ627" s="24">
        <v>2.7612012500052598</v>
      </c>
      <c r="BK627" s="24">
        <v>2.9479872857804899</v>
      </c>
      <c r="BL627" s="24">
        <v>3.0905253821339702</v>
      </c>
      <c r="BM627" s="24">
        <v>3.38654664316753</v>
      </c>
    </row>
    <row r="628" spans="2:65" x14ac:dyDescent="0.35">
      <c r="B628" t="s">
        <v>299</v>
      </c>
      <c r="C628" s="24">
        <v>2.96743414862142</v>
      </c>
      <c r="D628" s="24">
        <v>3.1310593051061</v>
      </c>
      <c r="E628" s="24">
        <v>2.7805014644992201</v>
      </c>
      <c r="F628" s="24"/>
      <c r="G628" s="24">
        <v>3.6207911056315298</v>
      </c>
      <c r="H628" s="24">
        <v>3.4767324060201599</v>
      </c>
      <c r="I628" s="24">
        <v>3.1278808688378898</v>
      </c>
      <c r="J628" s="24">
        <v>2.8504400738632998</v>
      </c>
      <c r="K628" s="24">
        <v>2.39852420194625</v>
      </c>
      <c r="L628" s="24">
        <v>2.3650585433620201</v>
      </c>
      <c r="M628" s="24"/>
      <c r="N628" s="24">
        <v>2.8392583734750501</v>
      </c>
      <c r="O628" s="24">
        <v>2.9858747253103299</v>
      </c>
      <c r="P628" s="24">
        <v>3.03616611141066</v>
      </c>
      <c r="Q628" s="24">
        <v>3.01251218851095</v>
      </c>
      <c r="R628" s="24"/>
      <c r="S628" s="24">
        <v>3.3613359115645398</v>
      </c>
      <c r="T628" s="24">
        <v>3.1475753179394799</v>
      </c>
      <c r="U628" s="24">
        <v>2.9443733698346199</v>
      </c>
      <c r="V628" s="24">
        <v>2.70705924609388</v>
      </c>
      <c r="W628" s="24">
        <v>3.2723479929721102</v>
      </c>
      <c r="X628" s="24">
        <v>2.8917256233278601</v>
      </c>
      <c r="Y628" s="24">
        <v>2.6947335426899501</v>
      </c>
      <c r="Z628" s="24">
        <v>3.2926783724668498</v>
      </c>
      <c r="AA628" s="24">
        <v>2.8330149367954598</v>
      </c>
      <c r="AB628" s="24">
        <v>2.96777923902884</v>
      </c>
      <c r="AC628" s="24">
        <v>2.5138491913847001</v>
      </c>
      <c r="AD628" s="24">
        <v>2.09768616931389</v>
      </c>
      <c r="AE628" s="24"/>
      <c r="AF628" s="24">
        <v>2.8156916738206998</v>
      </c>
      <c r="AG628" s="24">
        <v>3.0391958047680401</v>
      </c>
      <c r="AH628" s="24">
        <v>2.9703928883619999</v>
      </c>
      <c r="AI628" s="24"/>
      <c r="AJ628" s="24">
        <v>2.8457860518405198</v>
      </c>
      <c r="AK628" s="24">
        <v>3.3585491845736</v>
      </c>
      <c r="AL628" s="24">
        <v>2.65797476537259</v>
      </c>
      <c r="AM628" s="24">
        <v>3.4531888537222102</v>
      </c>
      <c r="AN628" s="24">
        <v>2.7669014730029202</v>
      </c>
      <c r="AO628" s="24"/>
      <c r="AP628" s="24">
        <v>3.1478481923939099</v>
      </c>
      <c r="AQ628" s="24">
        <v>3.0282806106087898</v>
      </c>
      <c r="AR628" s="24">
        <v>3.1703632406119602</v>
      </c>
      <c r="AS628" s="24"/>
      <c r="AT628" s="24">
        <v>2.8872384023307101</v>
      </c>
      <c r="AU628" s="24">
        <v>2.7497433108428102</v>
      </c>
      <c r="AV628" s="24">
        <v>3.1285555713508399</v>
      </c>
      <c r="AW628" s="24">
        <v>3.2390486592962202</v>
      </c>
      <c r="AX628" s="24">
        <v>3.7171082351162599</v>
      </c>
      <c r="AY628" s="24"/>
      <c r="AZ628" s="24">
        <v>3.3848107338120501</v>
      </c>
      <c r="BA628" s="24">
        <v>2.7872902210692101</v>
      </c>
      <c r="BB628" s="24">
        <v>3.1124153318932302</v>
      </c>
      <c r="BC628" s="24">
        <v>2.8800104953282202</v>
      </c>
      <c r="BD628" s="24">
        <v>2.5089480038878</v>
      </c>
      <c r="BE628" s="24">
        <v>3.1412516958757299</v>
      </c>
      <c r="BF628" s="24"/>
      <c r="BG628" s="24">
        <v>2.7139596124697598</v>
      </c>
      <c r="BH628" s="24">
        <v>2.8941491374580601</v>
      </c>
      <c r="BI628" s="24" t="s">
        <v>95</v>
      </c>
      <c r="BJ628" s="24">
        <v>3.2814086303427601</v>
      </c>
      <c r="BK628" s="24">
        <v>3.3450899399658498</v>
      </c>
      <c r="BL628" s="24">
        <v>3.21657487961884</v>
      </c>
      <c r="BM628" s="24">
        <v>2.3662722466738302</v>
      </c>
    </row>
    <row r="629" spans="2:65" x14ac:dyDescent="0.35">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row>
    <row r="630" spans="2:65" x14ac:dyDescent="0.35">
      <c r="B630" s="6" t="s">
        <v>307</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row>
    <row r="631" spans="2:65" x14ac:dyDescent="0.35">
      <c r="B631" s="26" t="s">
        <v>97</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row>
    <row r="632" spans="2:65" x14ac:dyDescent="0.35">
      <c r="B632" t="s">
        <v>301</v>
      </c>
      <c r="C632" s="17">
        <v>0.13125631521406</v>
      </c>
      <c r="D632" s="17">
        <v>0.125704922948908</v>
      </c>
      <c r="E632" s="17">
        <v>0.13635155258005899</v>
      </c>
      <c r="F632" s="17"/>
      <c r="G632" s="17">
        <v>0.13837991533119101</v>
      </c>
      <c r="H632" s="17">
        <v>0.115805721747008</v>
      </c>
      <c r="I632" s="17">
        <v>0.12346027029845</v>
      </c>
      <c r="J632" s="17">
        <v>0.139480586106973</v>
      </c>
      <c r="K632" s="17">
        <v>0.14535035213519201</v>
      </c>
      <c r="L632" s="17">
        <v>0.12931425795520601</v>
      </c>
      <c r="M632" s="17"/>
      <c r="N632" s="17">
        <v>0.11962787292716701</v>
      </c>
      <c r="O632" s="17">
        <v>0.12900005026318301</v>
      </c>
      <c r="P632" s="17">
        <v>0.13945230405132999</v>
      </c>
      <c r="Q632" s="17">
        <v>0.13654200031038999</v>
      </c>
      <c r="R632" s="17"/>
      <c r="S632" s="17">
        <v>0.14930911194619101</v>
      </c>
      <c r="T632" s="17">
        <v>0.142432679925554</v>
      </c>
      <c r="U632" s="17">
        <v>0.13968565502098301</v>
      </c>
      <c r="V632" s="17">
        <v>0.13123559137997401</v>
      </c>
      <c r="W632" s="17">
        <v>0.133373316884529</v>
      </c>
      <c r="X632" s="17">
        <v>0.126686026128776</v>
      </c>
      <c r="Y632" s="17">
        <v>0.13234402290537001</v>
      </c>
      <c r="Z632" s="17">
        <v>7.5936451627625801E-2</v>
      </c>
      <c r="AA632" s="17">
        <v>8.7927977471833299E-2</v>
      </c>
      <c r="AB632" s="17">
        <v>0.181488636812389</v>
      </c>
      <c r="AC632" s="17">
        <v>0.111037700294259</v>
      </c>
      <c r="AD632" s="17">
        <v>9.7929969638144904E-2</v>
      </c>
      <c r="AE632" s="17"/>
      <c r="AF632" s="17">
        <v>0.144673025083841</v>
      </c>
      <c r="AG632" s="17">
        <v>0.114631268437017</v>
      </c>
      <c r="AH632" s="17">
        <v>0.12543949490468001</v>
      </c>
      <c r="AI632" s="17"/>
      <c r="AJ632" s="17">
        <v>0.131338743596986</v>
      </c>
      <c r="AK632" s="17">
        <v>0.114952243283635</v>
      </c>
      <c r="AL632" s="17">
        <v>9.1970890494702404E-2</v>
      </c>
      <c r="AM632" s="17">
        <v>0.17297018745881301</v>
      </c>
      <c r="AN632" s="17">
        <v>0.15865680129110299</v>
      </c>
      <c r="AO632" s="17"/>
      <c r="AP632" s="17">
        <v>0.118434499902781</v>
      </c>
      <c r="AQ632" s="17">
        <v>0.113526085162137</v>
      </c>
      <c r="AR632" s="17">
        <v>0.10580279929701999</v>
      </c>
      <c r="AS632" s="17"/>
      <c r="AT632" s="17">
        <v>0.15240842277636399</v>
      </c>
      <c r="AU632" s="17">
        <v>0.12470915871970301</v>
      </c>
      <c r="AV632" s="17">
        <v>0.13574657994025899</v>
      </c>
      <c r="AW632" s="17">
        <v>8.7309883255279594E-2</v>
      </c>
      <c r="AX632" s="17">
        <v>4.1314553711108801E-2</v>
      </c>
      <c r="AY632" s="17"/>
      <c r="AZ632" s="17">
        <v>0.135290180607886</v>
      </c>
      <c r="BA632" s="17">
        <v>0.13639315814356701</v>
      </c>
      <c r="BB632" s="17">
        <v>0.120261773608279</v>
      </c>
      <c r="BC632" s="17">
        <v>0.119168203666429</v>
      </c>
      <c r="BD632" s="17">
        <v>0.13051534344999099</v>
      </c>
      <c r="BE632" s="17">
        <v>0.15175663002708401</v>
      </c>
      <c r="BF632" s="17"/>
      <c r="BG632" s="17">
        <v>0.129760287446474</v>
      </c>
      <c r="BH632" s="17">
        <v>0.107905775002483</v>
      </c>
      <c r="BI632" s="17" t="s">
        <v>95</v>
      </c>
      <c r="BJ632" s="17">
        <v>0.123763001228059</v>
      </c>
      <c r="BK632" s="17">
        <v>0.12961678775719701</v>
      </c>
      <c r="BL632" s="17">
        <v>0.163848550027729</v>
      </c>
      <c r="BM632" s="17">
        <v>0.16454522266458699</v>
      </c>
    </row>
    <row r="633" spans="2:65" x14ac:dyDescent="0.35">
      <c r="B633" t="s">
        <v>289</v>
      </c>
      <c r="C633" s="17">
        <v>0.19157783478839899</v>
      </c>
      <c r="D633" s="17">
        <v>0.19427452682722199</v>
      </c>
      <c r="E633" s="17">
        <v>0.189530545768862</v>
      </c>
      <c r="F633" s="17"/>
      <c r="G633" s="17">
        <v>0.14644365251136199</v>
      </c>
      <c r="H633" s="17">
        <v>0.153829874035152</v>
      </c>
      <c r="I633" s="17">
        <v>0.19306458430610701</v>
      </c>
      <c r="J633" s="17">
        <v>0.20781750728943599</v>
      </c>
      <c r="K633" s="17">
        <v>0.21028055642188601</v>
      </c>
      <c r="L633" s="17">
        <v>0.22526943822610501</v>
      </c>
      <c r="M633" s="17"/>
      <c r="N633" s="17">
        <v>0.19327503031159801</v>
      </c>
      <c r="O633" s="17">
        <v>0.205050704900889</v>
      </c>
      <c r="P633" s="17">
        <v>0.186704685138538</v>
      </c>
      <c r="Q633" s="17">
        <v>0.18308669575484701</v>
      </c>
      <c r="R633" s="17"/>
      <c r="S633" s="17">
        <v>0.19656139315833701</v>
      </c>
      <c r="T633" s="17">
        <v>0.20105205582219099</v>
      </c>
      <c r="U633" s="17">
        <v>0.21381106939063499</v>
      </c>
      <c r="V633" s="17">
        <v>0.195262646786283</v>
      </c>
      <c r="W633" s="17">
        <v>0.16693348180626999</v>
      </c>
      <c r="X633" s="17">
        <v>0.206789971430062</v>
      </c>
      <c r="Y633" s="17">
        <v>0.193785486896214</v>
      </c>
      <c r="Z633" s="17">
        <v>0.204059038828769</v>
      </c>
      <c r="AA633" s="17">
        <v>0.20875773539615999</v>
      </c>
      <c r="AB633" s="17">
        <v>0.143100102603886</v>
      </c>
      <c r="AC633" s="17">
        <v>0.158506037309286</v>
      </c>
      <c r="AD633" s="17">
        <v>0.184183045582507</v>
      </c>
      <c r="AE633" s="17"/>
      <c r="AF633" s="17">
        <v>0.20587640625769599</v>
      </c>
      <c r="AG633" s="17">
        <v>0.19323232262469001</v>
      </c>
      <c r="AH633" s="17">
        <v>0.170397059815598</v>
      </c>
      <c r="AI633" s="17"/>
      <c r="AJ633" s="17">
        <v>0.199870088351317</v>
      </c>
      <c r="AK633" s="17">
        <v>0.18296631503744101</v>
      </c>
      <c r="AL633" s="17">
        <v>0.18871714237447201</v>
      </c>
      <c r="AM633" s="17">
        <v>0.17458662173783501</v>
      </c>
      <c r="AN633" s="17">
        <v>0.19269413401899199</v>
      </c>
      <c r="AO633" s="17"/>
      <c r="AP633" s="17">
        <v>0.18463462125697799</v>
      </c>
      <c r="AQ633" s="17">
        <v>0.18723345019325</v>
      </c>
      <c r="AR633" s="17">
        <v>0.187841049191972</v>
      </c>
      <c r="AS633" s="17"/>
      <c r="AT633" s="17">
        <v>0.211419279378878</v>
      </c>
      <c r="AU633" s="17">
        <v>0.201498431880897</v>
      </c>
      <c r="AV633" s="17">
        <v>0.17648976774921199</v>
      </c>
      <c r="AW633" s="17">
        <v>0.18605174831931301</v>
      </c>
      <c r="AX633" s="17">
        <v>0.209252100611795</v>
      </c>
      <c r="AY633" s="17"/>
      <c r="AZ633" s="17">
        <v>0.161907618745432</v>
      </c>
      <c r="BA633" s="17">
        <v>0.21174576840280401</v>
      </c>
      <c r="BB633" s="17">
        <v>0.19605629181870499</v>
      </c>
      <c r="BC633" s="17">
        <v>0.176162996311546</v>
      </c>
      <c r="BD633" s="17">
        <v>0.21731971350406501</v>
      </c>
      <c r="BE633" s="17">
        <v>0.19128197816212</v>
      </c>
      <c r="BF633" s="17"/>
      <c r="BG633" s="17">
        <v>0.202876118048892</v>
      </c>
      <c r="BH633" s="17">
        <v>0.18827013127483</v>
      </c>
      <c r="BI633" s="17" t="s">
        <v>95</v>
      </c>
      <c r="BJ633" s="17">
        <v>0.17786346339350001</v>
      </c>
      <c r="BK633" s="17">
        <v>0.14999970503573001</v>
      </c>
      <c r="BL633" s="17">
        <v>0.193269764348481</v>
      </c>
      <c r="BM633" s="17">
        <v>0.224888546555464</v>
      </c>
    </row>
    <row r="634" spans="2:65" x14ac:dyDescent="0.35">
      <c r="B634" t="s">
        <v>290</v>
      </c>
      <c r="C634" s="17">
        <v>0.211361598498197</v>
      </c>
      <c r="D634" s="17">
        <v>0.21825255002829699</v>
      </c>
      <c r="E634" s="17">
        <v>0.203291371085074</v>
      </c>
      <c r="F634" s="17"/>
      <c r="G634" s="17">
        <v>0.17828266952316299</v>
      </c>
      <c r="H634" s="17">
        <v>0.21568113382763199</v>
      </c>
      <c r="I634" s="17">
        <v>0.18307920851505299</v>
      </c>
      <c r="J634" s="17">
        <v>0.246876660890647</v>
      </c>
      <c r="K634" s="17">
        <v>0.22470439508286499</v>
      </c>
      <c r="L634" s="17">
        <v>0.215049568950996</v>
      </c>
      <c r="M634" s="17"/>
      <c r="N634" s="17">
        <v>0.221753470016571</v>
      </c>
      <c r="O634" s="17">
        <v>0.20885286019004201</v>
      </c>
      <c r="P634" s="17">
        <v>0.20441255231781899</v>
      </c>
      <c r="Q634" s="17">
        <v>0.209359952854096</v>
      </c>
      <c r="R634" s="17"/>
      <c r="S634" s="17">
        <v>0.19104542624203</v>
      </c>
      <c r="T634" s="17">
        <v>0.20631325812984699</v>
      </c>
      <c r="U634" s="17">
        <v>0.19633560912930001</v>
      </c>
      <c r="V634" s="17">
        <v>0.23701260417401099</v>
      </c>
      <c r="W634" s="17">
        <v>0.189914516129638</v>
      </c>
      <c r="X634" s="17">
        <v>0.24210001641984399</v>
      </c>
      <c r="Y634" s="17">
        <v>0.204665152093011</v>
      </c>
      <c r="Z634" s="17">
        <v>0.12716344507180499</v>
      </c>
      <c r="AA634" s="17">
        <v>0.242491618341906</v>
      </c>
      <c r="AB634" s="17">
        <v>0.199553060411992</v>
      </c>
      <c r="AC634" s="17">
        <v>0.24960494315644299</v>
      </c>
      <c r="AD634" s="17">
        <v>0.23680598348727899</v>
      </c>
      <c r="AE634" s="17"/>
      <c r="AF634" s="17">
        <v>0.20691989493547799</v>
      </c>
      <c r="AG634" s="17">
        <v>0.227590984778094</v>
      </c>
      <c r="AH634" s="17">
        <v>0.19216726741651299</v>
      </c>
      <c r="AI634" s="17"/>
      <c r="AJ634" s="17">
        <v>0.22294668368241999</v>
      </c>
      <c r="AK634" s="17">
        <v>0.19145569091987799</v>
      </c>
      <c r="AL634" s="17">
        <v>0.23876832063981401</v>
      </c>
      <c r="AM634" s="17">
        <v>0.27355061408936099</v>
      </c>
      <c r="AN634" s="17">
        <v>0.19432921025121999</v>
      </c>
      <c r="AO634" s="17"/>
      <c r="AP634" s="17">
        <v>0.22655770133418701</v>
      </c>
      <c r="AQ634" s="17">
        <v>0.21394521655873799</v>
      </c>
      <c r="AR634" s="17">
        <v>0.23110744201352601</v>
      </c>
      <c r="AS634" s="17"/>
      <c r="AT634" s="17">
        <v>0.20151206307332301</v>
      </c>
      <c r="AU634" s="17">
        <v>0.22827688673944399</v>
      </c>
      <c r="AV634" s="17">
        <v>0.20709203960101799</v>
      </c>
      <c r="AW634" s="17">
        <v>0.19439934500733</v>
      </c>
      <c r="AX634" s="17">
        <v>0.21335715428520799</v>
      </c>
      <c r="AY634" s="17"/>
      <c r="AZ634" s="17">
        <v>0.18227369690242801</v>
      </c>
      <c r="BA634" s="17">
        <v>0.227993199711335</v>
      </c>
      <c r="BB634" s="17">
        <v>0.19542456117033399</v>
      </c>
      <c r="BC634" s="17">
        <v>0.22924609288497699</v>
      </c>
      <c r="BD634" s="17">
        <v>0.21769719633668699</v>
      </c>
      <c r="BE634" s="17">
        <v>0.20366099993426801</v>
      </c>
      <c r="BF634" s="17"/>
      <c r="BG634" s="17">
        <v>0.217619833420129</v>
      </c>
      <c r="BH634" s="17">
        <v>0.23706889599418701</v>
      </c>
      <c r="BI634" s="17" t="s">
        <v>95</v>
      </c>
      <c r="BJ634" s="17">
        <v>0.16517098025878199</v>
      </c>
      <c r="BK634" s="17">
        <v>0.19936128193790201</v>
      </c>
      <c r="BL634" s="17">
        <v>0.17999957951090001</v>
      </c>
      <c r="BM634" s="17">
        <v>0.25079266769096098</v>
      </c>
    </row>
    <row r="635" spans="2:65" x14ac:dyDescent="0.35">
      <c r="B635" t="s">
        <v>291</v>
      </c>
      <c r="C635" s="17">
        <v>0.13872486658717401</v>
      </c>
      <c r="D635" s="17">
        <v>0.13770007350434799</v>
      </c>
      <c r="E635" s="17">
        <v>0.13948896880567299</v>
      </c>
      <c r="F635" s="17"/>
      <c r="G635" s="17">
        <v>0.119971633213259</v>
      </c>
      <c r="H635" s="17">
        <v>9.3793676222249905E-2</v>
      </c>
      <c r="I635" s="17">
        <v>0.154708692616538</v>
      </c>
      <c r="J635" s="17">
        <v>0.120404562664017</v>
      </c>
      <c r="K635" s="17">
        <v>0.159644342373336</v>
      </c>
      <c r="L635" s="17">
        <v>0.175521203731831</v>
      </c>
      <c r="M635" s="17"/>
      <c r="N635" s="17">
        <v>0.135768996517042</v>
      </c>
      <c r="O635" s="17">
        <v>0.14472613407788601</v>
      </c>
      <c r="P635" s="17">
        <v>0.13620758058886601</v>
      </c>
      <c r="Q635" s="17">
        <v>0.13918581289684601</v>
      </c>
      <c r="R635" s="17"/>
      <c r="S635" s="17">
        <v>0.108078845093417</v>
      </c>
      <c r="T635" s="17">
        <v>0.140841694233235</v>
      </c>
      <c r="U635" s="17">
        <v>0.16250140321067899</v>
      </c>
      <c r="V635" s="17">
        <v>0.13975640926911201</v>
      </c>
      <c r="W635" s="17">
        <v>0.14097465969157599</v>
      </c>
      <c r="X635" s="17">
        <v>0.13910933032210901</v>
      </c>
      <c r="Y635" s="17">
        <v>0.16728649189369699</v>
      </c>
      <c r="Z635" s="17">
        <v>0.18948725181210699</v>
      </c>
      <c r="AA635" s="17">
        <v>0.14228835660518799</v>
      </c>
      <c r="AB635" s="17">
        <v>0.12077652058379799</v>
      </c>
      <c r="AC635" s="17">
        <v>0.13095001513125101</v>
      </c>
      <c r="AD635" s="17">
        <v>0.10966536040097501</v>
      </c>
      <c r="AE635" s="17"/>
      <c r="AF635" s="17">
        <v>0.144876868863724</v>
      </c>
      <c r="AG635" s="17">
        <v>0.142157564955843</v>
      </c>
      <c r="AH635" s="17">
        <v>0.13537434762239201</v>
      </c>
      <c r="AI635" s="17"/>
      <c r="AJ635" s="17">
        <v>0.14841691877911001</v>
      </c>
      <c r="AK635" s="17">
        <v>0.136876321735214</v>
      </c>
      <c r="AL635" s="17">
        <v>0.17530048216564001</v>
      </c>
      <c r="AM635" s="17">
        <v>7.4468699288998005E-2</v>
      </c>
      <c r="AN635" s="17">
        <v>0.12891525793910599</v>
      </c>
      <c r="AO635" s="17"/>
      <c r="AP635" s="17">
        <v>0.157775721570899</v>
      </c>
      <c r="AQ635" s="17">
        <v>0.13228939042294599</v>
      </c>
      <c r="AR635" s="17">
        <v>0.150413451839985</v>
      </c>
      <c r="AS635" s="17"/>
      <c r="AT635" s="17">
        <v>0.152420142200692</v>
      </c>
      <c r="AU635" s="17">
        <v>0.136184977293758</v>
      </c>
      <c r="AV635" s="17">
        <v>0.13676013254518099</v>
      </c>
      <c r="AW635" s="17">
        <v>0.13965574405786799</v>
      </c>
      <c r="AX635" s="17">
        <v>0.114293336353557</v>
      </c>
      <c r="AY635" s="17"/>
      <c r="AZ635" s="17">
        <v>0.12548838749462901</v>
      </c>
      <c r="BA635" s="17">
        <v>0.127496475036812</v>
      </c>
      <c r="BB635" s="17">
        <v>0.12884166731069599</v>
      </c>
      <c r="BC635" s="17">
        <v>0.173483748183383</v>
      </c>
      <c r="BD635" s="17">
        <v>0.137891251611062</v>
      </c>
      <c r="BE635" s="17">
        <v>0.16708386684297499</v>
      </c>
      <c r="BF635" s="17"/>
      <c r="BG635" s="17">
        <v>0.16593077033552101</v>
      </c>
      <c r="BH635" s="17">
        <v>0.124914093559422</v>
      </c>
      <c r="BI635" s="17" t="s">
        <v>95</v>
      </c>
      <c r="BJ635" s="17">
        <v>0.14946782648565701</v>
      </c>
      <c r="BK635" s="17">
        <v>0.12310722550749401</v>
      </c>
      <c r="BL635" s="17">
        <v>0.121253296521385</v>
      </c>
      <c r="BM635" s="17">
        <v>5.4245635958693E-2</v>
      </c>
    </row>
    <row r="636" spans="2:65" x14ac:dyDescent="0.35">
      <c r="B636" t="s">
        <v>292</v>
      </c>
      <c r="C636" s="17">
        <v>0.16235523433250601</v>
      </c>
      <c r="D636" s="17">
        <v>0.14511855378397201</v>
      </c>
      <c r="E636" s="17">
        <v>0.17960116485675101</v>
      </c>
      <c r="F636" s="17"/>
      <c r="G636" s="17">
        <v>0.16990817024938301</v>
      </c>
      <c r="H636" s="17">
        <v>0.172241378854288</v>
      </c>
      <c r="I636" s="17">
        <v>0.17761031801428301</v>
      </c>
      <c r="J636" s="17">
        <v>0.16164391666424899</v>
      </c>
      <c r="K636" s="17">
        <v>0.147731766892368</v>
      </c>
      <c r="L636" s="17">
        <v>0.14726587383537201</v>
      </c>
      <c r="M636" s="17"/>
      <c r="N636" s="17">
        <v>0.174994241298985</v>
      </c>
      <c r="O636" s="17">
        <v>0.151942403537207</v>
      </c>
      <c r="P636" s="17">
        <v>0.16508746394603599</v>
      </c>
      <c r="Q636" s="17">
        <v>0.156796973847769</v>
      </c>
      <c r="R636" s="17"/>
      <c r="S636" s="17">
        <v>0.17334016483819401</v>
      </c>
      <c r="T636" s="17">
        <v>0.16560022334452801</v>
      </c>
      <c r="U636" s="17">
        <v>0.141060781063437</v>
      </c>
      <c r="V636" s="17">
        <v>0.155317054298789</v>
      </c>
      <c r="W636" s="17">
        <v>0.186498025989557</v>
      </c>
      <c r="X636" s="17">
        <v>0.13345222470748899</v>
      </c>
      <c r="Y636" s="17">
        <v>0.138506517776634</v>
      </c>
      <c r="Z636" s="17">
        <v>0.217720006929703</v>
      </c>
      <c r="AA636" s="17">
        <v>0.156338631385319</v>
      </c>
      <c r="AB636" s="17">
        <v>0.152200823110196</v>
      </c>
      <c r="AC636" s="17">
        <v>0.20576847925462899</v>
      </c>
      <c r="AD636" s="17">
        <v>0.17483188427614499</v>
      </c>
      <c r="AE636" s="17"/>
      <c r="AF636" s="17">
        <v>0.16026486681725899</v>
      </c>
      <c r="AG636" s="17">
        <v>0.16185559443400499</v>
      </c>
      <c r="AH636" s="17">
        <v>0.174539466131992</v>
      </c>
      <c r="AI636" s="17"/>
      <c r="AJ636" s="17">
        <v>0.151281097522313</v>
      </c>
      <c r="AK636" s="17">
        <v>0.17111184744263799</v>
      </c>
      <c r="AL636" s="17">
        <v>0.14242720330449199</v>
      </c>
      <c r="AM636" s="17">
        <v>0.20102540747651401</v>
      </c>
      <c r="AN636" s="17">
        <v>0.169835593625978</v>
      </c>
      <c r="AO636" s="17"/>
      <c r="AP636" s="17">
        <v>0.145112619665662</v>
      </c>
      <c r="AQ636" s="17">
        <v>0.170517386235541</v>
      </c>
      <c r="AR636" s="17">
        <v>0.17104002876990701</v>
      </c>
      <c r="AS636" s="17"/>
      <c r="AT636" s="17">
        <v>0.148249115889036</v>
      </c>
      <c r="AU636" s="17">
        <v>0.153648617065203</v>
      </c>
      <c r="AV636" s="17">
        <v>0.16898481259363399</v>
      </c>
      <c r="AW636" s="17">
        <v>0.191056354076173</v>
      </c>
      <c r="AX636" s="17">
        <v>0.21973801089909001</v>
      </c>
      <c r="AY636" s="17"/>
      <c r="AZ636" s="17">
        <v>0.172323357688522</v>
      </c>
      <c r="BA636" s="17">
        <v>0.15756853772015</v>
      </c>
      <c r="BB636" s="17">
        <v>0.17558988343752499</v>
      </c>
      <c r="BC636" s="17">
        <v>0.15391741228411199</v>
      </c>
      <c r="BD636" s="17">
        <v>0.165966107207595</v>
      </c>
      <c r="BE636" s="17">
        <v>0.137013616677401</v>
      </c>
      <c r="BF636" s="17"/>
      <c r="BG636" s="17">
        <v>0.159843122371809</v>
      </c>
      <c r="BH636" s="17">
        <v>0.16888668689563999</v>
      </c>
      <c r="BI636" s="17" t="s">
        <v>95</v>
      </c>
      <c r="BJ636" s="17">
        <v>0.13211296397925201</v>
      </c>
      <c r="BK636" s="17">
        <v>0.178419002383083</v>
      </c>
      <c r="BL636" s="17">
        <v>0.163986127192947</v>
      </c>
      <c r="BM636" s="17">
        <v>0.16017218889589099</v>
      </c>
    </row>
    <row r="637" spans="2:65" x14ac:dyDescent="0.35">
      <c r="B637" t="s">
        <v>293</v>
      </c>
      <c r="C637" s="17">
        <v>7.6733473090945706E-2</v>
      </c>
      <c r="D637" s="17">
        <v>7.5578321682352206E-2</v>
      </c>
      <c r="E637" s="17">
        <v>7.8277149450341102E-2</v>
      </c>
      <c r="F637" s="17"/>
      <c r="G637" s="17">
        <v>9.7578503282905807E-2</v>
      </c>
      <c r="H637" s="17">
        <v>0.10235361282516001</v>
      </c>
      <c r="I637" s="17">
        <v>8.1924573077273702E-2</v>
      </c>
      <c r="J637" s="17">
        <v>5.4936901552055203E-2</v>
      </c>
      <c r="K637" s="17">
        <v>6.8993227211189695E-2</v>
      </c>
      <c r="L637" s="17">
        <v>6.0738284221510098E-2</v>
      </c>
      <c r="M637" s="17"/>
      <c r="N637" s="17">
        <v>7.1026970300364506E-2</v>
      </c>
      <c r="O637" s="17">
        <v>6.8050054655735895E-2</v>
      </c>
      <c r="P637" s="17">
        <v>6.8716907823757403E-2</v>
      </c>
      <c r="Q637" s="17">
        <v>9.6383963205411496E-2</v>
      </c>
      <c r="R637" s="17"/>
      <c r="S637" s="17">
        <v>9.3132687260993399E-2</v>
      </c>
      <c r="T637" s="17">
        <v>5.5320364415186798E-2</v>
      </c>
      <c r="U637" s="17">
        <v>6.6490126023583396E-2</v>
      </c>
      <c r="V637" s="17">
        <v>6.8107200136238694E-2</v>
      </c>
      <c r="W637" s="17">
        <v>9.2733783294092501E-2</v>
      </c>
      <c r="X637" s="17">
        <v>6.5162081732656196E-2</v>
      </c>
      <c r="Y637" s="17">
        <v>7.2786103848499303E-2</v>
      </c>
      <c r="Z637" s="17">
        <v>7.3329405242864298E-2</v>
      </c>
      <c r="AA637" s="17">
        <v>7.8110420317773904E-2</v>
      </c>
      <c r="AB637" s="17">
        <v>9.2055068045252098E-2</v>
      </c>
      <c r="AC637" s="17">
        <v>8.15807065311413E-2</v>
      </c>
      <c r="AD637" s="17">
        <v>9.9307166233642899E-2</v>
      </c>
      <c r="AE637" s="17"/>
      <c r="AF637" s="17">
        <v>6.0951036144358699E-2</v>
      </c>
      <c r="AG637" s="17">
        <v>7.4627426746796802E-2</v>
      </c>
      <c r="AH637" s="17">
        <v>0.105333157989959</v>
      </c>
      <c r="AI637" s="17"/>
      <c r="AJ637" s="17">
        <v>7.5317057687767905E-2</v>
      </c>
      <c r="AK637" s="17">
        <v>7.8756968806711999E-2</v>
      </c>
      <c r="AL637" s="17">
        <v>9.36183632448295E-2</v>
      </c>
      <c r="AM637" s="17">
        <v>1.6834844079250701E-2</v>
      </c>
      <c r="AN637" s="17">
        <v>8.8233992625658703E-2</v>
      </c>
      <c r="AO637" s="17"/>
      <c r="AP637" s="17">
        <v>6.9980163067756299E-2</v>
      </c>
      <c r="AQ637" s="17">
        <v>8.0708010104316996E-2</v>
      </c>
      <c r="AR637" s="17">
        <v>7.4870174648988694E-2</v>
      </c>
      <c r="AS637" s="17"/>
      <c r="AT637" s="17">
        <v>6.6578811823228806E-2</v>
      </c>
      <c r="AU637" s="17">
        <v>7.2207353837254296E-2</v>
      </c>
      <c r="AV637" s="17">
        <v>7.8700347290147493E-2</v>
      </c>
      <c r="AW637" s="17">
        <v>8.9246634164492605E-2</v>
      </c>
      <c r="AX637" s="17">
        <v>7.8446782153487105E-2</v>
      </c>
      <c r="AY637" s="17"/>
      <c r="AZ637" s="17">
        <v>9.5284004334361599E-2</v>
      </c>
      <c r="BA637" s="17">
        <v>6.2913028886524905E-2</v>
      </c>
      <c r="BB637" s="17">
        <v>9.1875112609156498E-2</v>
      </c>
      <c r="BC637" s="17">
        <v>6.7844056683796297E-2</v>
      </c>
      <c r="BD637" s="17">
        <v>7.5109850295702496E-2</v>
      </c>
      <c r="BE637" s="17">
        <v>7.4968947313316298E-2</v>
      </c>
      <c r="BF637" s="17"/>
      <c r="BG637" s="17">
        <v>6.06758901776253E-2</v>
      </c>
      <c r="BH637" s="17">
        <v>7.4103927312877099E-2</v>
      </c>
      <c r="BI637" s="17" t="s">
        <v>95</v>
      </c>
      <c r="BJ637" s="17">
        <v>0.121938415145627</v>
      </c>
      <c r="BK637" s="17">
        <v>0.109643333872813</v>
      </c>
      <c r="BL637" s="17">
        <v>8.1686399617471095E-2</v>
      </c>
      <c r="BM637" s="17">
        <v>6.8405563027435806E-2</v>
      </c>
    </row>
    <row r="638" spans="2:65" x14ac:dyDescent="0.35">
      <c r="B638" t="s">
        <v>294</v>
      </c>
      <c r="C638" s="17">
        <v>3.5795990303483502E-2</v>
      </c>
      <c r="D638" s="17">
        <v>4.2185301015165898E-2</v>
      </c>
      <c r="E638" s="17">
        <v>2.9755239028050599E-2</v>
      </c>
      <c r="F638" s="17"/>
      <c r="G638" s="17">
        <v>6.9816535476006594E-2</v>
      </c>
      <c r="H638" s="17">
        <v>6.0909886065488902E-2</v>
      </c>
      <c r="I638" s="17">
        <v>3.3930784290080999E-2</v>
      </c>
      <c r="J638" s="17">
        <v>2.01295051137905E-2</v>
      </c>
      <c r="K638" s="17">
        <v>1.30122487213993E-2</v>
      </c>
      <c r="L638" s="17">
        <v>2.23228933115108E-2</v>
      </c>
      <c r="M638" s="17"/>
      <c r="N638" s="17">
        <v>3.85279145748256E-2</v>
      </c>
      <c r="O638" s="17">
        <v>3.5833422169638897E-2</v>
      </c>
      <c r="P638" s="17">
        <v>3.76120929957455E-2</v>
      </c>
      <c r="Q638" s="17">
        <v>3.0854070347454798E-2</v>
      </c>
      <c r="R638" s="17"/>
      <c r="S638" s="17">
        <v>3.0668665177042798E-2</v>
      </c>
      <c r="T638" s="17">
        <v>3.0279846228426999E-2</v>
      </c>
      <c r="U638" s="17">
        <v>3.18752642225308E-2</v>
      </c>
      <c r="V638" s="17">
        <v>2.9304064631525E-2</v>
      </c>
      <c r="W638" s="17">
        <v>4.44227854517599E-2</v>
      </c>
      <c r="X638" s="17">
        <v>4.67633287060535E-2</v>
      </c>
      <c r="Y638" s="17">
        <v>4.1740851195252802E-2</v>
      </c>
      <c r="Z638" s="17">
        <v>6.5903773415100106E-2</v>
      </c>
      <c r="AA638" s="17">
        <v>2.3908974308507001E-2</v>
      </c>
      <c r="AB638" s="17">
        <v>3.76844224654155E-2</v>
      </c>
      <c r="AC638" s="17">
        <v>4.1065290933560997E-2</v>
      </c>
      <c r="AD638" s="17">
        <v>3.3601467796749801E-2</v>
      </c>
      <c r="AE638" s="17"/>
      <c r="AF638" s="17">
        <v>3.2337144628929899E-2</v>
      </c>
      <c r="AG638" s="17">
        <v>2.9332026836841101E-2</v>
      </c>
      <c r="AH638" s="17">
        <v>4.4097607997029997E-2</v>
      </c>
      <c r="AI638" s="17"/>
      <c r="AJ638" s="17">
        <v>2.3275918764643001E-2</v>
      </c>
      <c r="AK638" s="17">
        <v>5.3232675191605502E-2</v>
      </c>
      <c r="AL638" s="17">
        <v>3.4984047261991197E-2</v>
      </c>
      <c r="AM638" s="17">
        <v>0</v>
      </c>
      <c r="AN638" s="17">
        <v>3.4268624964760602E-2</v>
      </c>
      <c r="AO638" s="17"/>
      <c r="AP638" s="17">
        <v>4.1168066280946103E-2</v>
      </c>
      <c r="AQ638" s="17">
        <v>4.1469870264585602E-2</v>
      </c>
      <c r="AR638" s="17">
        <v>2.9876028592038001E-2</v>
      </c>
      <c r="AS638" s="17"/>
      <c r="AT638" s="17">
        <v>2.30449615780846E-2</v>
      </c>
      <c r="AU638" s="17">
        <v>3.7303585360186797E-2</v>
      </c>
      <c r="AV638" s="17">
        <v>3.9776829452774699E-2</v>
      </c>
      <c r="AW638" s="17">
        <v>3.31195225257691E-2</v>
      </c>
      <c r="AX638" s="17">
        <v>5.8658081220293201E-2</v>
      </c>
      <c r="AY638" s="17"/>
      <c r="AZ638" s="17">
        <v>4.4232459396510798E-2</v>
      </c>
      <c r="BA638" s="17">
        <v>3.5802171258283701E-2</v>
      </c>
      <c r="BB638" s="17">
        <v>2.8633445490211702E-2</v>
      </c>
      <c r="BC638" s="17">
        <v>3.91675422909658E-2</v>
      </c>
      <c r="BD638" s="17">
        <v>1.6845687313476E-2</v>
      </c>
      <c r="BE638" s="17">
        <v>4.5416362767957998E-2</v>
      </c>
      <c r="BF638" s="17"/>
      <c r="BG638" s="17">
        <v>2.46859878052667E-2</v>
      </c>
      <c r="BH638" s="17">
        <v>4.4948013855763101E-2</v>
      </c>
      <c r="BI638" s="17" t="s">
        <v>95</v>
      </c>
      <c r="BJ638" s="17">
        <v>3.3325624703670897E-2</v>
      </c>
      <c r="BK638" s="17">
        <v>3.4863555705395503E-2</v>
      </c>
      <c r="BL638" s="17">
        <v>4.4378438211949901E-2</v>
      </c>
      <c r="BM638" s="17">
        <v>3.5359572619563899E-2</v>
      </c>
    </row>
    <row r="639" spans="2:65" x14ac:dyDescent="0.35">
      <c r="B639" t="s">
        <v>295</v>
      </c>
      <c r="C639" s="17">
        <v>3.3339776255678299E-2</v>
      </c>
      <c r="D639" s="17">
        <v>3.74072460428648E-2</v>
      </c>
      <c r="E639" s="17">
        <v>2.9551464686391301E-2</v>
      </c>
      <c r="F639" s="17"/>
      <c r="G639" s="17">
        <v>5.30248236791349E-2</v>
      </c>
      <c r="H639" s="17">
        <v>5.9855983403760402E-2</v>
      </c>
      <c r="I639" s="17">
        <v>2.5868780053109199E-2</v>
      </c>
      <c r="J639" s="17">
        <v>3.22455993962944E-2</v>
      </c>
      <c r="K639" s="17">
        <v>2.2944340527404801E-2</v>
      </c>
      <c r="L639" s="17">
        <v>1.2668741691490799E-2</v>
      </c>
      <c r="M639" s="17"/>
      <c r="N639" s="17">
        <v>2.9818712915857599E-2</v>
      </c>
      <c r="O639" s="17">
        <v>3.41215787551492E-2</v>
      </c>
      <c r="P639" s="17">
        <v>3.8155680380457802E-2</v>
      </c>
      <c r="Q639" s="17">
        <v>3.2624890853520001E-2</v>
      </c>
      <c r="R639" s="17"/>
      <c r="S639" s="17">
        <v>3.8010870925017801E-2</v>
      </c>
      <c r="T639" s="17">
        <v>3.3554308940433299E-2</v>
      </c>
      <c r="U639" s="17">
        <v>3.30066577517115E-2</v>
      </c>
      <c r="V639" s="17">
        <v>2.8727923407026099E-2</v>
      </c>
      <c r="W639" s="17">
        <v>3.2263146067938099E-2</v>
      </c>
      <c r="X639" s="17">
        <v>1.14101222402449E-2</v>
      </c>
      <c r="Y639" s="17">
        <v>2.35739086786559E-2</v>
      </c>
      <c r="Z639" s="17">
        <v>3.1180248593976698E-2</v>
      </c>
      <c r="AA639" s="17">
        <v>4.4284762198196999E-2</v>
      </c>
      <c r="AB639" s="17">
        <v>4.8752103951464398E-2</v>
      </c>
      <c r="AC639" s="17">
        <v>1.66719272854291E-2</v>
      </c>
      <c r="AD639" s="17">
        <v>6.3675122584556404E-2</v>
      </c>
      <c r="AE639" s="17"/>
      <c r="AF639" s="17">
        <v>2.6319668496756699E-2</v>
      </c>
      <c r="AG639" s="17">
        <v>4.0427734152872201E-2</v>
      </c>
      <c r="AH639" s="17">
        <v>2.6262692544641499E-2</v>
      </c>
      <c r="AI639" s="17"/>
      <c r="AJ639" s="17">
        <v>3.0367219280513998E-2</v>
      </c>
      <c r="AK639" s="17">
        <v>4.7278159381748203E-2</v>
      </c>
      <c r="AL639" s="17">
        <v>2.0378326399978799E-2</v>
      </c>
      <c r="AM639" s="17">
        <v>7.1050603731246206E-2</v>
      </c>
      <c r="AN639" s="17">
        <v>2.1981923851005E-2</v>
      </c>
      <c r="AO639" s="17"/>
      <c r="AP639" s="17">
        <v>3.5706117881821799E-2</v>
      </c>
      <c r="AQ639" s="17">
        <v>3.84795341092177E-2</v>
      </c>
      <c r="AR639" s="17">
        <v>3.6641900336332599E-2</v>
      </c>
      <c r="AS639" s="17"/>
      <c r="AT639" s="17">
        <v>3.1955038852097002E-2</v>
      </c>
      <c r="AU639" s="17">
        <v>2.60806242530198E-2</v>
      </c>
      <c r="AV639" s="17">
        <v>3.8964624572507697E-2</v>
      </c>
      <c r="AW639" s="17">
        <v>3.9346986820362202E-2</v>
      </c>
      <c r="AX639" s="17">
        <v>6.4939980765460995E-2</v>
      </c>
      <c r="AY639" s="17"/>
      <c r="AZ639" s="17">
        <v>5.1667517143011502E-2</v>
      </c>
      <c r="BA639" s="17">
        <v>2.4628291433371498E-2</v>
      </c>
      <c r="BB639" s="17">
        <v>4.4315892152957198E-2</v>
      </c>
      <c r="BC639" s="17">
        <v>2.2952536041775998E-2</v>
      </c>
      <c r="BD639" s="17">
        <v>3.3000747265531101E-2</v>
      </c>
      <c r="BE639" s="17">
        <v>1.44445837335798E-2</v>
      </c>
      <c r="BF639" s="17"/>
      <c r="BG639" s="17">
        <v>2.4774132611471801E-2</v>
      </c>
      <c r="BH639" s="17">
        <v>3.2542845502344597E-2</v>
      </c>
      <c r="BI639" s="17" t="s">
        <v>95</v>
      </c>
      <c r="BJ639" s="17">
        <v>6.5311772318187494E-2</v>
      </c>
      <c r="BK639" s="17">
        <v>4.7512875348088901E-2</v>
      </c>
      <c r="BL639" s="17">
        <v>3.4541647336971001E-2</v>
      </c>
      <c r="BM639" s="17">
        <v>3.44827958933204E-2</v>
      </c>
    </row>
    <row r="640" spans="2:65" x14ac:dyDescent="0.35">
      <c r="B640" t="s">
        <v>302</v>
      </c>
      <c r="C640" s="17">
        <v>1.8854910929556299E-2</v>
      </c>
      <c r="D640" s="17">
        <v>2.3778504166869999E-2</v>
      </c>
      <c r="E640" s="17">
        <v>1.41525437387994E-2</v>
      </c>
      <c r="F640" s="17"/>
      <c r="G640" s="17">
        <v>2.6594096733594499E-2</v>
      </c>
      <c r="H640" s="17">
        <v>2.5528733019260001E-2</v>
      </c>
      <c r="I640" s="17">
        <v>2.63527888291053E-2</v>
      </c>
      <c r="J640" s="17">
        <v>1.64647603225378E-2</v>
      </c>
      <c r="K640" s="17">
        <v>7.3387706343589704E-3</v>
      </c>
      <c r="L640" s="17">
        <v>1.1849738075979201E-2</v>
      </c>
      <c r="M640" s="17"/>
      <c r="N640" s="17">
        <v>1.52067911375885E-2</v>
      </c>
      <c r="O640" s="17">
        <v>2.2422791450268501E-2</v>
      </c>
      <c r="P640" s="17">
        <v>2.3650732757450901E-2</v>
      </c>
      <c r="Q640" s="17">
        <v>1.51656399296665E-2</v>
      </c>
      <c r="R640" s="17"/>
      <c r="S640" s="17">
        <v>1.9852835358776699E-2</v>
      </c>
      <c r="T640" s="17">
        <v>2.4605568960596898E-2</v>
      </c>
      <c r="U640" s="17">
        <v>1.52334341871396E-2</v>
      </c>
      <c r="V640" s="17">
        <v>1.52765059170408E-2</v>
      </c>
      <c r="W640" s="17">
        <v>1.2886284684640601E-2</v>
      </c>
      <c r="X640" s="17">
        <v>2.8526898312765701E-2</v>
      </c>
      <c r="Y640" s="17">
        <v>2.53114647126663E-2</v>
      </c>
      <c r="Z640" s="17">
        <v>1.5220378478048399E-2</v>
      </c>
      <c r="AA640" s="17">
        <v>1.5891523975116301E-2</v>
      </c>
      <c r="AB640" s="17">
        <v>2.4389262015606501E-2</v>
      </c>
      <c r="AC640" s="17">
        <v>4.81490010400053E-3</v>
      </c>
      <c r="AD640" s="17">
        <v>0</v>
      </c>
      <c r="AE640" s="17"/>
      <c r="AF640" s="17">
        <v>1.7781088771956201E-2</v>
      </c>
      <c r="AG640" s="17">
        <v>1.61450770338404E-2</v>
      </c>
      <c r="AH640" s="17">
        <v>2.6388905577193301E-2</v>
      </c>
      <c r="AI640" s="17"/>
      <c r="AJ640" s="17">
        <v>1.7186272334929399E-2</v>
      </c>
      <c r="AK640" s="17">
        <v>2.3369778201128E-2</v>
      </c>
      <c r="AL640" s="17">
        <v>1.3835224114079401E-2</v>
      </c>
      <c r="AM640" s="17">
        <v>1.5513022137982301E-2</v>
      </c>
      <c r="AN640" s="17">
        <v>1.10844614321776E-2</v>
      </c>
      <c r="AO640" s="17"/>
      <c r="AP640" s="17">
        <v>2.0630489038967598E-2</v>
      </c>
      <c r="AQ640" s="17">
        <v>2.1831056949267999E-2</v>
      </c>
      <c r="AR640" s="17">
        <v>1.2407125310231399E-2</v>
      </c>
      <c r="AS640" s="17"/>
      <c r="AT640" s="17">
        <v>1.2412164428297401E-2</v>
      </c>
      <c r="AU640" s="17">
        <v>2.0090364850533601E-2</v>
      </c>
      <c r="AV640" s="17">
        <v>1.7484866255266299E-2</v>
      </c>
      <c r="AW640" s="17">
        <v>3.98137817734113E-2</v>
      </c>
      <c r="AX640" s="17">
        <v>0</v>
      </c>
      <c r="AY640" s="17"/>
      <c r="AZ640" s="17">
        <v>3.1532777687218898E-2</v>
      </c>
      <c r="BA640" s="17">
        <v>1.54593694071512E-2</v>
      </c>
      <c r="BB640" s="17">
        <v>1.9001372402135602E-2</v>
      </c>
      <c r="BC640" s="17">
        <v>1.8057411653015699E-2</v>
      </c>
      <c r="BD640" s="17">
        <v>5.6541030158889904E-3</v>
      </c>
      <c r="BE640" s="17">
        <v>1.4373014541296299E-2</v>
      </c>
      <c r="BF640" s="17"/>
      <c r="BG640" s="17">
        <v>1.38338577828111E-2</v>
      </c>
      <c r="BH640" s="17">
        <v>2.1359630602453598E-2</v>
      </c>
      <c r="BI640" s="17" t="s">
        <v>95</v>
      </c>
      <c r="BJ640" s="17">
        <v>3.1045952487266E-2</v>
      </c>
      <c r="BK640" s="17">
        <v>2.74762324522967E-2</v>
      </c>
      <c r="BL640" s="17">
        <v>1.70361972321658E-2</v>
      </c>
      <c r="BM640" s="17">
        <v>7.1078066940844604E-3</v>
      </c>
    </row>
    <row r="641" spans="2:65" x14ac:dyDescent="0.35">
      <c r="B641" t="s">
        <v>297</v>
      </c>
      <c r="C641" s="17">
        <v>0</v>
      </c>
      <c r="D641" s="17">
        <v>0</v>
      </c>
      <c r="E641" s="17">
        <v>0</v>
      </c>
      <c r="F641" s="17"/>
      <c r="G641" s="17">
        <v>0</v>
      </c>
      <c r="H641" s="17">
        <v>0</v>
      </c>
      <c r="I641" s="17">
        <v>0</v>
      </c>
      <c r="J641" s="17">
        <v>0</v>
      </c>
      <c r="K641" s="17">
        <v>0</v>
      </c>
      <c r="L641" s="17">
        <v>0</v>
      </c>
      <c r="M641" s="17"/>
      <c r="N641" s="17">
        <v>0</v>
      </c>
      <c r="O641" s="17">
        <v>0</v>
      </c>
      <c r="P641" s="17">
        <v>0</v>
      </c>
      <c r="Q641" s="17">
        <v>0</v>
      </c>
      <c r="R641" s="17"/>
      <c r="S641" s="17">
        <v>0</v>
      </c>
      <c r="T641" s="17">
        <v>0</v>
      </c>
      <c r="U641" s="17">
        <v>0</v>
      </c>
      <c r="V641" s="17">
        <v>0</v>
      </c>
      <c r="W641" s="17">
        <v>0</v>
      </c>
      <c r="X641" s="17">
        <v>0</v>
      </c>
      <c r="Y641" s="17">
        <v>0</v>
      </c>
      <c r="Z641" s="17">
        <v>0</v>
      </c>
      <c r="AA641" s="17">
        <v>0</v>
      </c>
      <c r="AB641" s="17">
        <v>0</v>
      </c>
      <c r="AC641" s="17">
        <v>0</v>
      </c>
      <c r="AD641" s="17">
        <v>0</v>
      </c>
      <c r="AE641" s="17"/>
      <c r="AF641" s="17">
        <v>0</v>
      </c>
      <c r="AG641" s="17">
        <v>0</v>
      </c>
      <c r="AH641" s="17">
        <v>0</v>
      </c>
      <c r="AI641" s="17"/>
      <c r="AJ641" s="17">
        <v>0</v>
      </c>
      <c r="AK641" s="17">
        <v>0</v>
      </c>
      <c r="AL641" s="17">
        <v>0</v>
      </c>
      <c r="AM641" s="17">
        <v>0</v>
      </c>
      <c r="AN641" s="17">
        <v>0</v>
      </c>
      <c r="AO641" s="17"/>
      <c r="AP641" s="17">
        <v>0</v>
      </c>
      <c r="AQ641" s="17">
        <v>0</v>
      </c>
      <c r="AR641" s="17">
        <v>0</v>
      </c>
      <c r="AS641" s="17"/>
      <c r="AT641" s="17">
        <v>0</v>
      </c>
      <c r="AU641" s="17">
        <v>0</v>
      </c>
      <c r="AV641" s="17">
        <v>0</v>
      </c>
      <c r="AW641" s="17">
        <v>0</v>
      </c>
      <c r="AX641" s="17">
        <v>0</v>
      </c>
      <c r="AY641" s="17"/>
      <c r="AZ641" s="17">
        <v>0</v>
      </c>
      <c r="BA641" s="17">
        <v>0</v>
      </c>
      <c r="BB641" s="17">
        <v>0</v>
      </c>
      <c r="BC641" s="17">
        <v>0</v>
      </c>
      <c r="BD641" s="17">
        <v>0</v>
      </c>
      <c r="BE641" s="17">
        <v>0</v>
      </c>
      <c r="BF641" s="17"/>
      <c r="BG641" s="17">
        <v>0</v>
      </c>
      <c r="BH641" s="17">
        <v>0</v>
      </c>
      <c r="BI641" s="17" t="s">
        <v>95</v>
      </c>
      <c r="BJ641" s="17">
        <v>0</v>
      </c>
      <c r="BK641" s="17">
        <v>0</v>
      </c>
      <c r="BL641" s="17">
        <v>0</v>
      </c>
      <c r="BM641" s="17">
        <v>0</v>
      </c>
    </row>
    <row r="642" spans="2:65" x14ac:dyDescent="0.35">
      <c r="B642" t="s">
        <v>298</v>
      </c>
      <c r="C642" s="24">
        <v>2.6625575973781701</v>
      </c>
      <c r="D642" s="24">
        <v>2.7074362326705201</v>
      </c>
      <c r="E642" s="24">
        <v>2.62298263791816</v>
      </c>
      <c r="F642" s="24"/>
      <c r="G642" s="24">
        <v>3.0332748410882702</v>
      </c>
      <c r="H642" s="24">
        <v>3.0559878142734598</v>
      </c>
      <c r="I642" s="24">
        <v>2.7389016933744199</v>
      </c>
      <c r="J642" s="24">
        <v>2.4622590005171601</v>
      </c>
      <c r="K642" s="24">
        <v>2.3719096184281501</v>
      </c>
      <c r="L642" s="24">
        <v>2.3921035600899501</v>
      </c>
      <c r="M642" s="24"/>
      <c r="N642" s="24">
        <v>2.6607535835543001</v>
      </c>
      <c r="O642" s="24">
        <v>2.6381886308481701</v>
      </c>
      <c r="P642" s="24">
        <v>2.6900551091409799</v>
      </c>
      <c r="Q642" s="24">
        <v>2.6632955290683999</v>
      </c>
      <c r="R642" s="24"/>
      <c r="S642" s="24">
        <v>2.6708236469879898</v>
      </c>
      <c r="T642" s="24">
        <v>2.58861016187402</v>
      </c>
      <c r="U642" s="24">
        <v>2.5348459147472302</v>
      </c>
      <c r="V642" s="24">
        <v>2.54949319979265</v>
      </c>
      <c r="W642" s="24">
        <v>2.7748165262322102</v>
      </c>
      <c r="X642" s="24">
        <v>2.5566033171494702</v>
      </c>
      <c r="Y642" s="24">
        <v>2.6408860427357999</v>
      </c>
      <c r="Z642" s="24">
        <v>2.99982214681466</v>
      </c>
      <c r="AA642" s="24">
        <v>2.7170920420650302</v>
      </c>
      <c r="AB642" s="24">
        <v>2.7360997764239099</v>
      </c>
      <c r="AC642" s="24">
        <v>2.6831578561215199</v>
      </c>
      <c r="AD642" s="24">
        <v>2.82998912690518</v>
      </c>
      <c r="AE642" s="24"/>
      <c r="AF642" s="24">
        <v>2.52067070813718</v>
      </c>
      <c r="AG642" s="24">
        <v>2.6835934148802898</v>
      </c>
      <c r="AH642" s="24">
        <v>2.84521403240579</v>
      </c>
      <c r="AI642" s="24"/>
      <c r="AJ642" s="24">
        <v>2.56244011681247</v>
      </c>
      <c r="AK642" s="24">
        <v>2.8920402883178502</v>
      </c>
      <c r="AL642" s="24">
        <v>2.6931902208775802</v>
      </c>
      <c r="AM642" s="24">
        <v>2.4548282013084401</v>
      </c>
      <c r="AN642" s="24">
        <v>2.53677157417397</v>
      </c>
      <c r="AO642" s="24"/>
      <c r="AP642" s="24">
        <v>2.7034236178096598</v>
      </c>
      <c r="AQ642" s="24">
        <v>2.7904260659894899</v>
      </c>
      <c r="AR642" s="24">
        <v>2.6948137534519501</v>
      </c>
      <c r="AS642" s="24"/>
      <c r="AT642" s="24">
        <v>2.4588467116594499</v>
      </c>
      <c r="AU642" s="24">
        <v>2.6093471754246802</v>
      </c>
      <c r="AV642" s="24">
        <v>2.7216875101784002</v>
      </c>
      <c r="AW642" s="24">
        <v>2.9969325547191801</v>
      </c>
      <c r="AX642" s="24">
        <v>3.0565607252866598</v>
      </c>
      <c r="AY642" s="24"/>
      <c r="AZ642" s="24">
        <v>2.9479632253379702</v>
      </c>
      <c r="BA642" s="24">
        <v>2.5059469110896502</v>
      </c>
      <c r="BB642" s="24">
        <v>2.7691884101164002</v>
      </c>
      <c r="BC642" s="24">
        <v>2.6501286584494199</v>
      </c>
      <c r="BD642" s="24">
        <v>2.4831137201862199</v>
      </c>
      <c r="BE642" s="24">
        <v>2.51134916090896</v>
      </c>
      <c r="BF642" s="24"/>
      <c r="BG642" s="24">
        <v>2.5108657536454699</v>
      </c>
      <c r="BH642" s="24">
        <v>2.75158163455903</v>
      </c>
      <c r="BI642" s="24" t="s">
        <v>95</v>
      </c>
      <c r="BJ642" s="24">
        <v>3.0002566093606302</v>
      </c>
      <c r="BK642" s="24">
        <v>2.9415179456177798</v>
      </c>
      <c r="BL642" s="24">
        <v>2.6257570582813998</v>
      </c>
      <c r="BM642" s="24">
        <v>2.3823268210575002</v>
      </c>
    </row>
    <row r="643" spans="2:65" x14ac:dyDescent="0.35">
      <c r="B643" t="s">
        <v>299</v>
      </c>
      <c r="C643" s="24">
        <v>3.8423313880722598</v>
      </c>
      <c r="D643" s="24">
        <v>4.0632337096308104</v>
      </c>
      <c r="E643" s="24">
        <v>3.6353728529531799</v>
      </c>
      <c r="F643" s="24"/>
      <c r="G643" s="24">
        <v>4.7186462576714501</v>
      </c>
      <c r="H643" s="24">
        <v>4.6026053101619997</v>
      </c>
      <c r="I643" s="24">
        <v>3.8873885429850499</v>
      </c>
      <c r="J643" s="24">
        <v>3.5395946724407299</v>
      </c>
      <c r="K643" s="24">
        <v>3.0763303775763</v>
      </c>
      <c r="L643" s="24">
        <v>3.0040536910133602</v>
      </c>
      <c r="M643" s="24"/>
      <c r="N643" s="24">
        <v>3.6228933862166799</v>
      </c>
      <c r="O643" s="24">
        <v>3.9160725877520202</v>
      </c>
      <c r="P643" s="24">
        <v>4.0951128685413201</v>
      </c>
      <c r="Q643" s="24">
        <v>3.7821557053214798</v>
      </c>
      <c r="R643" s="24"/>
      <c r="S643" s="24">
        <v>4.1464777285040704</v>
      </c>
      <c r="T643" s="24">
        <v>3.9421344476587401</v>
      </c>
      <c r="U643" s="24">
        <v>3.7067710741595099</v>
      </c>
      <c r="V643" s="24">
        <v>3.53907252065973</v>
      </c>
      <c r="W643" s="24">
        <v>3.8164881893953302</v>
      </c>
      <c r="X643" s="24">
        <v>3.7338816049324199</v>
      </c>
      <c r="Y643" s="24">
        <v>3.8692820603214502</v>
      </c>
      <c r="Z643" s="24">
        <v>3.6329576156300001</v>
      </c>
      <c r="AA643" s="24">
        <v>3.5867576568197999</v>
      </c>
      <c r="AB643" s="24">
        <v>4.5977549657975603</v>
      </c>
      <c r="AC643" s="24">
        <v>3.0867386224217901</v>
      </c>
      <c r="AD643" s="24">
        <v>3.7502739156272198</v>
      </c>
      <c r="AE643" s="24"/>
      <c r="AF643" s="24">
        <v>3.66602969407178</v>
      </c>
      <c r="AG643" s="24">
        <v>3.70917309201795</v>
      </c>
      <c r="AH643" s="24">
        <v>4.0583778323763804</v>
      </c>
      <c r="AI643" s="24"/>
      <c r="AJ643" s="24">
        <v>3.59315773241208</v>
      </c>
      <c r="AK643" s="24">
        <v>4.2557989745630698</v>
      </c>
      <c r="AL643" s="24">
        <v>3.2429892931977902</v>
      </c>
      <c r="AM643" s="24">
        <v>4.1049048249249296</v>
      </c>
      <c r="AN643" s="24">
        <v>3.6451239408595701</v>
      </c>
      <c r="AO643" s="24"/>
      <c r="AP643" s="24">
        <v>3.83078333957805</v>
      </c>
      <c r="AQ643" s="24">
        <v>3.9713480697316199</v>
      </c>
      <c r="AR643" s="24">
        <v>3.4896993840914701</v>
      </c>
      <c r="AS643" s="24"/>
      <c r="AT643" s="24">
        <v>3.5734944602527898</v>
      </c>
      <c r="AU643" s="24">
        <v>3.7056953605026202</v>
      </c>
      <c r="AV643" s="24">
        <v>3.9632851847754398</v>
      </c>
      <c r="AW643" s="24">
        <v>4.2046012456511699</v>
      </c>
      <c r="AX643" s="24">
        <v>3.5858903643480202</v>
      </c>
      <c r="AY643" s="24"/>
      <c r="AZ643" s="24">
        <v>4.6163336950173104</v>
      </c>
      <c r="BA643" s="24">
        <v>3.57334193822394</v>
      </c>
      <c r="BB643" s="24">
        <v>4.0020906342628999</v>
      </c>
      <c r="BC643" s="24">
        <v>3.48530663763438</v>
      </c>
      <c r="BD643" s="24">
        <v>3.2888214334120498</v>
      </c>
      <c r="BE643" s="24">
        <v>3.54895660576797</v>
      </c>
      <c r="BF643" s="24"/>
      <c r="BG643" s="24">
        <v>3.3269371191227002</v>
      </c>
      <c r="BH643" s="24">
        <v>3.82820363792748</v>
      </c>
      <c r="BI643" s="24" t="s">
        <v>95</v>
      </c>
      <c r="BJ643" s="24">
        <v>4.74802769062617</v>
      </c>
      <c r="BK643" s="24">
        <v>4.3532466251957596</v>
      </c>
      <c r="BL643" s="24">
        <v>4.1614666020163398</v>
      </c>
      <c r="BM643" s="24">
        <v>3.7615190290152798</v>
      </c>
    </row>
    <row r="644" spans="2:65"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row>
    <row r="645" spans="2:65" x14ac:dyDescent="0.35">
      <c r="B645" s="6" t="s">
        <v>308</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row>
    <row r="646" spans="2:65" x14ac:dyDescent="0.35">
      <c r="B646" s="26" t="s">
        <v>97</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row>
    <row r="647" spans="2:65" x14ac:dyDescent="0.35">
      <c r="B647" t="s">
        <v>301</v>
      </c>
      <c r="C647" s="17">
        <v>1.6219125946694099E-2</v>
      </c>
      <c r="D647" s="17">
        <v>2.1774062605635299E-2</v>
      </c>
      <c r="E647" s="17">
        <v>1.08863580470138E-2</v>
      </c>
      <c r="F647" s="17"/>
      <c r="G647" s="17">
        <v>2.78448705641887E-2</v>
      </c>
      <c r="H647" s="17">
        <v>2.4020329357389701E-2</v>
      </c>
      <c r="I647" s="17">
        <v>1.48234365593965E-2</v>
      </c>
      <c r="J647" s="17">
        <v>1.11561708086119E-2</v>
      </c>
      <c r="K647" s="17">
        <v>1.70718735719389E-2</v>
      </c>
      <c r="L647" s="17">
        <v>6.8418430165003603E-3</v>
      </c>
      <c r="M647" s="17"/>
      <c r="N647" s="17">
        <v>1.64373187338504E-2</v>
      </c>
      <c r="O647" s="17">
        <v>2.1336085110198098E-2</v>
      </c>
      <c r="P647" s="17">
        <v>1.36097513120225E-2</v>
      </c>
      <c r="Q647" s="17">
        <v>1.32175959001793E-2</v>
      </c>
      <c r="R647" s="17"/>
      <c r="S647" s="17">
        <v>1.8534406115171601E-2</v>
      </c>
      <c r="T647" s="17">
        <v>2.86654978095464E-2</v>
      </c>
      <c r="U647" s="17">
        <v>1.6660109157076101E-2</v>
      </c>
      <c r="V647" s="17">
        <v>5.51762183016947E-3</v>
      </c>
      <c r="W647" s="17">
        <v>9.8962572834713006E-3</v>
      </c>
      <c r="X647" s="17">
        <v>3.1684664101102201E-3</v>
      </c>
      <c r="Y647" s="17">
        <v>1.6750691979453499E-2</v>
      </c>
      <c r="Z647" s="17">
        <v>1.9763355918906302E-2</v>
      </c>
      <c r="AA647" s="17">
        <v>1.82840117150396E-2</v>
      </c>
      <c r="AB647" s="17">
        <v>2.1890907158669901E-2</v>
      </c>
      <c r="AC647" s="17">
        <v>5.3468265227883003E-3</v>
      </c>
      <c r="AD647" s="17">
        <v>2.3579252932942101E-2</v>
      </c>
      <c r="AE647" s="17"/>
      <c r="AF647" s="17">
        <v>1.0131170801856101E-2</v>
      </c>
      <c r="AG647" s="17">
        <v>2.0633058912558799E-2</v>
      </c>
      <c r="AH647" s="17">
        <v>1.4000680939215301E-2</v>
      </c>
      <c r="AI647" s="17"/>
      <c r="AJ647" s="17">
        <v>1.41974064983789E-2</v>
      </c>
      <c r="AK647" s="17">
        <v>2.3002274665384299E-2</v>
      </c>
      <c r="AL647" s="17">
        <v>1.5125379776626801E-2</v>
      </c>
      <c r="AM647" s="17">
        <v>1.9715469752308801E-2</v>
      </c>
      <c r="AN647" s="17">
        <v>1.05854020779774E-2</v>
      </c>
      <c r="AO647" s="17"/>
      <c r="AP647" s="17">
        <v>1.77538331894176E-2</v>
      </c>
      <c r="AQ647" s="17">
        <v>1.7825717718487701E-2</v>
      </c>
      <c r="AR647" s="17">
        <v>2.07242850838548E-2</v>
      </c>
      <c r="AS647" s="17"/>
      <c r="AT647" s="17">
        <v>8.2372890001329094E-3</v>
      </c>
      <c r="AU647" s="17">
        <v>2.67198505635271E-2</v>
      </c>
      <c r="AV647" s="17">
        <v>1.37637293820285E-2</v>
      </c>
      <c r="AW647" s="17">
        <v>2.4775738679184402E-2</v>
      </c>
      <c r="AX647" s="17">
        <v>3.8984568145723798E-2</v>
      </c>
      <c r="AY647" s="17"/>
      <c r="AZ647" s="17">
        <v>2.2600511312641E-2</v>
      </c>
      <c r="BA647" s="17">
        <v>1.1512821332123099E-2</v>
      </c>
      <c r="BB647" s="17">
        <v>2.44353863244367E-2</v>
      </c>
      <c r="BC647" s="17">
        <v>1.5636229456703499E-2</v>
      </c>
      <c r="BD647" s="17">
        <v>1.1552989130716999E-2</v>
      </c>
      <c r="BE647" s="17">
        <v>9.1982033333303098E-3</v>
      </c>
      <c r="BF647" s="17"/>
      <c r="BG647" s="17">
        <v>9.1169141388618893E-3</v>
      </c>
      <c r="BH647" s="17">
        <v>2.2324588636948899E-2</v>
      </c>
      <c r="BI647" s="17" t="s">
        <v>95</v>
      </c>
      <c r="BJ647" s="17">
        <v>2.02979497090418E-2</v>
      </c>
      <c r="BK647" s="17">
        <v>5.7877463526483097E-3</v>
      </c>
      <c r="BL647" s="17">
        <v>2.3585716540113599E-2</v>
      </c>
      <c r="BM647" s="17">
        <v>3.1637863736637101E-2</v>
      </c>
    </row>
    <row r="648" spans="2:65" x14ac:dyDescent="0.35">
      <c r="B648" t="s">
        <v>289</v>
      </c>
      <c r="C648" s="17">
        <v>2.1939655127197099E-2</v>
      </c>
      <c r="D648" s="17">
        <v>3.1119618800416499E-2</v>
      </c>
      <c r="E648" s="17">
        <v>1.3100447916583E-2</v>
      </c>
      <c r="F648" s="17"/>
      <c r="G648" s="17">
        <v>4.0093902932358802E-2</v>
      </c>
      <c r="H648" s="17">
        <v>3.2859607538289301E-2</v>
      </c>
      <c r="I648" s="17">
        <v>2.4452788201717601E-2</v>
      </c>
      <c r="J648" s="17">
        <v>1.3738374770929001E-2</v>
      </c>
      <c r="K648" s="17">
        <v>1.19663267285235E-2</v>
      </c>
      <c r="L648" s="17">
        <v>1.23170828553501E-2</v>
      </c>
      <c r="M648" s="17"/>
      <c r="N648" s="17">
        <v>2.30968468305363E-2</v>
      </c>
      <c r="O648" s="17">
        <v>1.75327824476278E-2</v>
      </c>
      <c r="P648" s="17">
        <v>2.34089925197144E-2</v>
      </c>
      <c r="Q648" s="17">
        <v>2.4331053250962902E-2</v>
      </c>
      <c r="R648" s="17"/>
      <c r="S648" s="17">
        <v>2.87969460202619E-2</v>
      </c>
      <c r="T648" s="17">
        <v>2.2630399186248901E-2</v>
      </c>
      <c r="U648" s="17">
        <v>9.0503888852799495E-3</v>
      </c>
      <c r="V648" s="17">
        <v>2.1123097374707099E-2</v>
      </c>
      <c r="W648" s="17">
        <v>2.23174410804877E-2</v>
      </c>
      <c r="X648" s="17">
        <v>1.9534253384429899E-2</v>
      </c>
      <c r="Y648" s="17">
        <v>1.40747168284406E-2</v>
      </c>
      <c r="Z648" s="17">
        <v>2.10071545372175E-2</v>
      </c>
      <c r="AA648" s="17">
        <v>1.40762906775361E-2</v>
      </c>
      <c r="AB648" s="17">
        <v>4.0520606426426901E-2</v>
      </c>
      <c r="AC648" s="17">
        <v>3.1013925946319999E-2</v>
      </c>
      <c r="AD648" s="17">
        <v>1.0210065047989599E-2</v>
      </c>
      <c r="AE648" s="17"/>
      <c r="AF648" s="17">
        <v>2.3902311266332001E-2</v>
      </c>
      <c r="AG648" s="17">
        <v>1.9231509084802E-2</v>
      </c>
      <c r="AH648" s="17">
        <v>2.0932550337769799E-2</v>
      </c>
      <c r="AI648" s="17"/>
      <c r="AJ648" s="17">
        <v>2.25560754637876E-2</v>
      </c>
      <c r="AK648" s="17">
        <v>2.35415798295792E-2</v>
      </c>
      <c r="AL648" s="17">
        <v>1.5917197078236699E-2</v>
      </c>
      <c r="AM648" s="17">
        <v>3.7741921955887402E-2</v>
      </c>
      <c r="AN648" s="17">
        <v>1.9154698322214E-2</v>
      </c>
      <c r="AO648" s="17"/>
      <c r="AP648" s="17">
        <v>2.7409418168280901E-2</v>
      </c>
      <c r="AQ648" s="17">
        <v>2.2668981449701701E-2</v>
      </c>
      <c r="AR648" s="17">
        <v>1.2509844874497E-2</v>
      </c>
      <c r="AS648" s="17"/>
      <c r="AT648" s="17">
        <v>1.5639689515476E-2</v>
      </c>
      <c r="AU648" s="17">
        <v>2.4005170729689801E-2</v>
      </c>
      <c r="AV648" s="17">
        <v>1.9816280848685901E-2</v>
      </c>
      <c r="AW648" s="17">
        <v>3.4241832839096598E-2</v>
      </c>
      <c r="AX648" s="17">
        <v>4.5032145356855097E-2</v>
      </c>
      <c r="AY648" s="17"/>
      <c r="AZ648" s="17">
        <v>3.22970110874813E-2</v>
      </c>
      <c r="BA648" s="17">
        <v>2.10495220920398E-2</v>
      </c>
      <c r="BB648" s="17">
        <v>1.3552876988195101E-2</v>
      </c>
      <c r="BC648" s="17">
        <v>1.6947625069848302E-2</v>
      </c>
      <c r="BD648" s="17">
        <v>2.2886667499512601E-2</v>
      </c>
      <c r="BE648" s="17">
        <v>1.51327286800378E-2</v>
      </c>
      <c r="BF648" s="17"/>
      <c r="BG648" s="17">
        <v>2.57611671497051E-2</v>
      </c>
      <c r="BH648" s="17">
        <v>1.9879977531148899E-2</v>
      </c>
      <c r="BI648" s="17" t="s">
        <v>95</v>
      </c>
      <c r="BJ648" s="17">
        <v>2.5540568921440601E-2</v>
      </c>
      <c r="BK648" s="17">
        <v>6.0747831796394303E-3</v>
      </c>
      <c r="BL648" s="17">
        <v>2.1472632493378E-2</v>
      </c>
      <c r="BM648" s="17">
        <v>2.3458197554580701E-2</v>
      </c>
    </row>
    <row r="649" spans="2:65" x14ac:dyDescent="0.35">
      <c r="B649" t="s">
        <v>290</v>
      </c>
      <c r="C649" s="17">
        <v>3.0857169626316901E-2</v>
      </c>
      <c r="D649" s="17">
        <v>3.7453092772509598E-2</v>
      </c>
      <c r="E649" s="17">
        <v>2.45879932723779E-2</v>
      </c>
      <c r="F649" s="17"/>
      <c r="G649" s="17">
        <v>4.6802706772776398E-2</v>
      </c>
      <c r="H649" s="17">
        <v>4.7620587186210803E-2</v>
      </c>
      <c r="I649" s="17">
        <v>2.28008941209643E-2</v>
      </c>
      <c r="J649" s="17">
        <v>2.7099064681186301E-2</v>
      </c>
      <c r="K649" s="17">
        <v>1.32210095600353E-2</v>
      </c>
      <c r="L649" s="17">
        <v>2.8085085180017198E-2</v>
      </c>
      <c r="M649" s="17"/>
      <c r="N649" s="17">
        <v>3.0021863357053698E-2</v>
      </c>
      <c r="O649" s="17">
        <v>3.2896282213947997E-2</v>
      </c>
      <c r="P649" s="17">
        <v>3.4059357859784103E-2</v>
      </c>
      <c r="Q649" s="17">
        <v>2.73144123745548E-2</v>
      </c>
      <c r="R649" s="17"/>
      <c r="S649" s="17">
        <v>4.6463860525591101E-2</v>
      </c>
      <c r="T649" s="17">
        <v>2.2570363578177599E-2</v>
      </c>
      <c r="U649" s="17">
        <v>1.53871590065631E-2</v>
      </c>
      <c r="V649" s="17">
        <v>3.6402612645031897E-2</v>
      </c>
      <c r="W649" s="17">
        <v>5.56258873048147E-2</v>
      </c>
      <c r="X649" s="17">
        <v>3.0593052969676699E-2</v>
      </c>
      <c r="Y649" s="17">
        <v>3.2514642151907899E-2</v>
      </c>
      <c r="Z649" s="17">
        <v>2.2478937221993602E-2</v>
      </c>
      <c r="AA649" s="17">
        <v>1.6220009288295499E-2</v>
      </c>
      <c r="AB649" s="17">
        <v>3.0053105421026401E-2</v>
      </c>
      <c r="AC649" s="17">
        <v>3.1862420693097901E-2</v>
      </c>
      <c r="AD649" s="17">
        <v>2.2842245804838599E-2</v>
      </c>
      <c r="AE649" s="17"/>
      <c r="AF649" s="17">
        <v>2.4829845631786002E-2</v>
      </c>
      <c r="AG649" s="17">
        <v>3.5342117149119098E-2</v>
      </c>
      <c r="AH649" s="17">
        <v>2.4942305903876499E-2</v>
      </c>
      <c r="AI649" s="17"/>
      <c r="AJ649" s="17">
        <v>2.8346981475114202E-2</v>
      </c>
      <c r="AK649" s="17">
        <v>3.86914514574472E-2</v>
      </c>
      <c r="AL649" s="17">
        <v>4.4346786448905003E-2</v>
      </c>
      <c r="AM649" s="17">
        <v>5.8455577369386801E-2</v>
      </c>
      <c r="AN649" s="17">
        <v>2.4417107112100898E-2</v>
      </c>
      <c r="AO649" s="17"/>
      <c r="AP649" s="17">
        <v>3.7024236312452302E-2</v>
      </c>
      <c r="AQ649" s="17">
        <v>2.8938161287725198E-2</v>
      </c>
      <c r="AR649" s="17">
        <v>2.59345562852067E-2</v>
      </c>
      <c r="AS649" s="17"/>
      <c r="AT649" s="17">
        <v>2.38631432864479E-2</v>
      </c>
      <c r="AU649" s="17">
        <v>2.8617514681359899E-2</v>
      </c>
      <c r="AV649" s="17">
        <v>3.1937092783858298E-2</v>
      </c>
      <c r="AW649" s="17">
        <v>3.6641794541711299E-2</v>
      </c>
      <c r="AX649" s="17">
        <v>3.3817859865254797E-2</v>
      </c>
      <c r="AY649" s="17"/>
      <c r="AZ649" s="17">
        <v>4.0761991407722097E-2</v>
      </c>
      <c r="BA649" s="17">
        <v>2.7744098399809299E-2</v>
      </c>
      <c r="BB649" s="17">
        <v>3.2037738726841201E-2</v>
      </c>
      <c r="BC649" s="17">
        <v>2.7633958845810699E-2</v>
      </c>
      <c r="BD649" s="17">
        <v>1.9694315290255698E-2</v>
      </c>
      <c r="BE649" s="17">
        <v>3.8565665091458902E-2</v>
      </c>
      <c r="BF649" s="17"/>
      <c r="BG649" s="17">
        <v>2.8575958244631199E-2</v>
      </c>
      <c r="BH649" s="17">
        <v>2.46901986499427E-2</v>
      </c>
      <c r="BI649" s="17" t="s">
        <v>95</v>
      </c>
      <c r="BJ649" s="17">
        <v>3.7065565284125697E-2</v>
      </c>
      <c r="BK649" s="17">
        <v>1.7156105429905501E-2</v>
      </c>
      <c r="BL649" s="17">
        <v>4.8605313500348302E-2</v>
      </c>
      <c r="BM649" s="17">
        <v>1.5975640909862601E-2</v>
      </c>
    </row>
    <row r="650" spans="2:65" x14ac:dyDescent="0.35">
      <c r="B650" t="s">
        <v>291</v>
      </c>
      <c r="C650" s="17">
        <v>5.0882612208691197E-2</v>
      </c>
      <c r="D650" s="17">
        <v>5.7842806092720099E-2</v>
      </c>
      <c r="E650" s="17">
        <v>4.3826454425860799E-2</v>
      </c>
      <c r="F650" s="17"/>
      <c r="G650" s="17">
        <v>5.4935617587415497E-2</v>
      </c>
      <c r="H650" s="17">
        <v>6.6843206421184895E-2</v>
      </c>
      <c r="I650" s="17">
        <v>6.1549367583277101E-2</v>
      </c>
      <c r="J650" s="17">
        <v>5.7151628123108499E-2</v>
      </c>
      <c r="K650" s="17">
        <v>4.1775720814972397E-2</v>
      </c>
      <c r="L650" s="17">
        <v>2.7550225214390201E-2</v>
      </c>
      <c r="M650" s="17"/>
      <c r="N650" s="17">
        <v>4.6115741013327403E-2</v>
      </c>
      <c r="O650" s="17">
        <v>5.12372941462289E-2</v>
      </c>
      <c r="P650" s="17">
        <v>5.4545218671673099E-2</v>
      </c>
      <c r="Q650" s="17">
        <v>5.2376179197326199E-2</v>
      </c>
      <c r="R650" s="17"/>
      <c r="S650" s="17">
        <v>4.58254559317521E-2</v>
      </c>
      <c r="T650" s="17">
        <v>5.3065176173496903E-2</v>
      </c>
      <c r="U650" s="17">
        <v>6.8232944574306301E-2</v>
      </c>
      <c r="V650" s="17">
        <v>4.5370794669314103E-2</v>
      </c>
      <c r="W650" s="17">
        <v>5.6397207486348397E-2</v>
      </c>
      <c r="X650" s="17">
        <v>4.5934513664404902E-2</v>
      </c>
      <c r="Y650" s="17">
        <v>5.7144250786254999E-2</v>
      </c>
      <c r="Z650" s="17">
        <v>4.6939750950937803E-2</v>
      </c>
      <c r="AA650" s="17">
        <v>4.8568008211237398E-2</v>
      </c>
      <c r="AB650" s="17">
        <v>6.3258060355361301E-2</v>
      </c>
      <c r="AC650" s="17">
        <v>4.3117996061730099E-2</v>
      </c>
      <c r="AD650" s="17">
        <v>1.02899640004808E-2</v>
      </c>
      <c r="AE650" s="17"/>
      <c r="AF650" s="17">
        <v>5.0707177187468297E-2</v>
      </c>
      <c r="AG650" s="17">
        <v>4.8378802663702002E-2</v>
      </c>
      <c r="AH650" s="17">
        <v>6.5578129259031004E-2</v>
      </c>
      <c r="AI650" s="17"/>
      <c r="AJ650" s="17">
        <v>4.9013324613054403E-2</v>
      </c>
      <c r="AK650" s="17">
        <v>5.5612750381069102E-2</v>
      </c>
      <c r="AL650" s="17">
        <v>3.3570808120170798E-2</v>
      </c>
      <c r="AM650" s="17">
        <v>0.11219115752443599</v>
      </c>
      <c r="AN650" s="17">
        <v>5.2199916912924499E-2</v>
      </c>
      <c r="AO650" s="17"/>
      <c r="AP650" s="17">
        <v>6.0690650478001797E-2</v>
      </c>
      <c r="AQ650" s="17">
        <v>4.8927529496012902E-2</v>
      </c>
      <c r="AR650" s="17">
        <v>4.1003341270884001E-2</v>
      </c>
      <c r="AS650" s="17"/>
      <c r="AT650" s="17">
        <v>3.9881529647313903E-2</v>
      </c>
      <c r="AU650" s="17">
        <v>5.2811607852903099E-2</v>
      </c>
      <c r="AV650" s="17">
        <v>4.7895921592979999E-2</v>
      </c>
      <c r="AW650" s="17">
        <v>6.7959741260128506E-2</v>
      </c>
      <c r="AX650" s="17">
        <v>6.6231066972150907E-2</v>
      </c>
      <c r="AY650" s="17"/>
      <c r="AZ650" s="17">
        <v>6.4745265260411494E-2</v>
      </c>
      <c r="BA650" s="17">
        <v>4.3173098585921998E-2</v>
      </c>
      <c r="BB650" s="17">
        <v>6.2880869354001598E-2</v>
      </c>
      <c r="BC650" s="17">
        <v>4.4992859017211402E-2</v>
      </c>
      <c r="BD650" s="17">
        <v>4.1466241036169298E-2</v>
      </c>
      <c r="BE650" s="17">
        <v>4.8604618652369203E-2</v>
      </c>
      <c r="BF650" s="17"/>
      <c r="BG650" s="17">
        <v>4.1098365454440199E-2</v>
      </c>
      <c r="BH650" s="17">
        <v>6.0525273792643802E-2</v>
      </c>
      <c r="BI650" s="17" t="s">
        <v>95</v>
      </c>
      <c r="BJ650" s="17">
        <v>3.03072293912355E-2</v>
      </c>
      <c r="BK650" s="17">
        <v>6.0210709189413701E-2</v>
      </c>
      <c r="BL650" s="17">
        <v>6.1879731717862298E-2</v>
      </c>
      <c r="BM650" s="17">
        <v>4.56363734351211E-2</v>
      </c>
    </row>
    <row r="651" spans="2:65" x14ac:dyDescent="0.35">
      <c r="B651" t="s">
        <v>292</v>
      </c>
      <c r="C651" s="17">
        <v>6.8027539911276802E-2</v>
      </c>
      <c r="D651" s="17">
        <v>6.76707822753745E-2</v>
      </c>
      <c r="E651" s="17">
        <v>6.8744857604198101E-2</v>
      </c>
      <c r="F651" s="17"/>
      <c r="G651" s="17">
        <v>8.1865866560953904E-2</v>
      </c>
      <c r="H651" s="17">
        <v>7.3932302772348801E-2</v>
      </c>
      <c r="I651" s="17">
        <v>7.4108906577821806E-2</v>
      </c>
      <c r="J651" s="17">
        <v>7.7348238377855094E-2</v>
      </c>
      <c r="K651" s="17">
        <v>6.3299846389230002E-2</v>
      </c>
      <c r="L651" s="17">
        <v>4.4698305452376699E-2</v>
      </c>
      <c r="M651" s="17"/>
      <c r="N651" s="17">
        <v>5.3945849251848497E-2</v>
      </c>
      <c r="O651" s="17">
        <v>7.0820715867627698E-2</v>
      </c>
      <c r="P651" s="17">
        <v>6.8637937863919099E-2</v>
      </c>
      <c r="Q651" s="17">
        <v>7.9878083592531499E-2</v>
      </c>
      <c r="R651" s="17"/>
      <c r="S651" s="17">
        <v>7.6663196229026301E-2</v>
      </c>
      <c r="T651" s="17">
        <v>4.8606652028377099E-2</v>
      </c>
      <c r="U651" s="17">
        <v>8.2390943196040595E-2</v>
      </c>
      <c r="V651" s="17">
        <v>4.1404866817230199E-2</v>
      </c>
      <c r="W651" s="17">
        <v>6.7801037133924699E-2</v>
      </c>
      <c r="X651" s="17">
        <v>6.8347017875809796E-2</v>
      </c>
      <c r="Y651" s="17">
        <v>8.5718235879476398E-2</v>
      </c>
      <c r="Z651" s="17">
        <v>8.7247681771209895E-2</v>
      </c>
      <c r="AA651" s="17">
        <v>6.4906514675523996E-2</v>
      </c>
      <c r="AB651" s="17">
        <v>6.1551117101820201E-2</v>
      </c>
      <c r="AC651" s="17">
        <v>0.101696086899627</v>
      </c>
      <c r="AD651" s="17">
        <v>5.4939765819214899E-2</v>
      </c>
      <c r="AE651" s="17"/>
      <c r="AF651" s="17">
        <v>5.57726159474164E-2</v>
      </c>
      <c r="AG651" s="17">
        <v>5.98502248607264E-2</v>
      </c>
      <c r="AH651" s="17">
        <v>9.8506774797627303E-2</v>
      </c>
      <c r="AI651" s="17"/>
      <c r="AJ651" s="17">
        <v>5.4082916848186599E-2</v>
      </c>
      <c r="AK651" s="17">
        <v>7.2776999738465506E-2</v>
      </c>
      <c r="AL651" s="17">
        <v>8.23067706469124E-2</v>
      </c>
      <c r="AM651" s="17">
        <v>3.6746368080961198E-2</v>
      </c>
      <c r="AN651" s="17">
        <v>7.4490115825799605E-2</v>
      </c>
      <c r="AO651" s="17"/>
      <c r="AP651" s="17">
        <v>6.0045499499606199E-2</v>
      </c>
      <c r="AQ651" s="17">
        <v>6.8152986680728805E-2</v>
      </c>
      <c r="AR651" s="17">
        <v>8.2036180632807904E-2</v>
      </c>
      <c r="AS651" s="17"/>
      <c r="AT651" s="17">
        <v>7.3700985339516398E-2</v>
      </c>
      <c r="AU651" s="17">
        <v>7.8088465756355904E-2</v>
      </c>
      <c r="AV651" s="17">
        <v>6.7620118528187195E-2</v>
      </c>
      <c r="AW651" s="17">
        <v>5.17487570654823E-2</v>
      </c>
      <c r="AX651" s="17">
        <v>3.2678470291360798E-2</v>
      </c>
      <c r="AY651" s="17"/>
      <c r="AZ651" s="17">
        <v>7.6087618538802901E-2</v>
      </c>
      <c r="BA651" s="17">
        <v>5.9754948049893897E-2</v>
      </c>
      <c r="BB651" s="17">
        <v>8.5790772759392397E-2</v>
      </c>
      <c r="BC651" s="17">
        <v>6.6167907482832994E-2</v>
      </c>
      <c r="BD651" s="17">
        <v>5.5358297607652901E-2</v>
      </c>
      <c r="BE651" s="17">
        <v>7.5215133322163494E-2</v>
      </c>
      <c r="BF651" s="17"/>
      <c r="BG651" s="17">
        <v>5.5890192505800199E-2</v>
      </c>
      <c r="BH651" s="17">
        <v>6.3642410028175805E-2</v>
      </c>
      <c r="BI651" s="17" t="s">
        <v>95</v>
      </c>
      <c r="BJ651" s="17">
        <v>9.7445140464770305E-2</v>
      </c>
      <c r="BK651" s="17">
        <v>8.7796182242197193E-2</v>
      </c>
      <c r="BL651" s="17">
        <v>7.2411678306613797E-2</v>
      </c>
      <c r="BM651" s="17">
        <v>8.1290480932074693E-2</v>
      </c>
    </row>
    <row r="652" spans="2:65" x14ac:dyDescent="0.35">
      <c r="B652" t="s">
        <v>293</v>
      </c>
      <c r="C652" s="17">
        <v>0.142547232702423</v>
      </c>
      <c r="D652" s="17">
        <v>0.13260387137625601</v>
      </c>
      <c r="E652" s="17">
        <v>0.15111919347993899</v>
      </c>
      <c r="F652" s="17"/>
      <c r="G652" s="17">
        <v>0.101468801269316</v>
      </c>
      <c r="H652" s="17">
        <v>0.15091497298603501</v>
      </c>
      <c r="I652" s="17">
        <v>0.14212693689959499</v>
      </c>
      <c r="J652" s="17">
        <v>0.14095229507749299</v>
      </c>
      <c r="K652" s="17">
        <v>0.16578119290131199</v>
      </c>
      <c r="L652" s="17">
        <v>0.149062658282507</v>
      </c>
      <c r="M652" s="17"/>
      <c r="N652" s="17">
        <v>0.13988389062486101</v>
      </c>
      <c r="O652" s="17">
        <v>0.13253591991738201</v>
      </c>
      <c r="P652" s="17">
        <v>0.15786070324003601</v>
      </c>
      <c r="Q652" s="17">
        <v>0.141153217819383</v>
      </c>
      <c r="R652" s="17"/>
      <c r="S652" s="17">
        <v>0.135543266829833</v>
      </c>
      <c r="T652" s="17">
        <v>0.156917913913179</v>
      </c>
      <c r="U652" s="17">
        <v>0.15271314592760801</v>
      </c>
      <c r="V652" s="17">
        <v>0.12857337735256699</v>
      </c>
      <c r="W652" s="17">
        <v>0.15698362504732399</v>
      </c>
      <c r="X652" s="17">
        <v>0.142831289532035</v>
      </c>
      <c r="Y652" s="17">
        <v>0.12805204612339999</v>
      </c>
      <c r="Z652" s="17">
        <v>0.138562448370915</v>
      </c>
      <c r="AA652" s="17">
        <v>0.148971794204868</v>
      </c>
      <c r="AB652" s="17">
        <v>0.13829535656032901</v>
      </c>
      <c r="AC652" s="17">
        <v>0.154037811773831</v>
      </c>
      <c r="AD652" s="17">
        <v>0.10734780647247</v>
      </c>
      <c r="AE652" s="17"/>
      <c r="AF652" s="17">
        <v>0.15102442495653101</v>
      </c>
      <c r="AG652" s="17">
        <v>0.145163242799873</v>
      </c>
      <c r="AH652" s="17">
        <v>0.138796992419738</v>
      </c>
      <c r="AI652" s="17"/>
      <c r="AJ652" s="17">
        <v>0.13167637758922601</v>
      </c>
      <c r="AK652" s="17">
        <v>0.144032427184172</v>
      </c>
      <c r="AL652" s="17">
        <v>0.13760962432838</v>
      </c>
      <c r="AM652" s="17">
        <v>0.28296627533165303</v>
      </c>
      <c r="AN652" s="17">
        <v>0.153945488270891</v>
      </c>
      <c r="AO652" s="17"/>
      <c r="AP652" s="17">
        <v>0.13968022854446699</v>
      </c>
      <c r="AQ652" s="17">
        <v>0.14254250758133699</v>
      </c>
      <c r="AR652" s="17">
        <v>0.15685361145572499</v>
      </c>
      <c r="AS652" s="17"/>
      <c r="AT652" s="17">
        <v>0.16278093053437401</v>
      </c>
      <c r="AU652" s="17">
        <v>0.122353205656225</v>
      </c>
      <c r="AV652" s="17">
        <v>0.147326487766544</v>
      </c>
      <c r="AW652" s="17">
        <v>0.12242217716484199</v>
      </c>
      <c r="AX652" s="17">
        <v>0.20359840013049199</v>
      </c>
      <c r="AY652" s="17"/>
      <c r="AZ652" s="17">
        <v>0.13736588784894299</v>
      </c>
      <c r="BA652" s="17">
        <v>0.13306476670835801</v>
      </c>
      <c r="BB652" s="17">
        <v>0.133747624467661</v>
      </c>
      <c r="BC652" s="17">
        <v>0.157194094551802</v>
      </c>
      <c r="BD652" s="17">
        <v>0.141703477789208</v>
      </c>
      <c r="BE652" s="17">
        <v>0.192110295053281</v>
      </c>
      <c r="BF652" s="17"/>
      <c r="BG652" s="17">
        <v>0.142338683083295</v>
      </c>
      <c r="BH652" s="17">
        <v>0.14975707363856799</v>
      </c>
      <c r="BI652" s="17" t="s">
        <v>95</v>
      </c>
      <c r="BJ652" s="17">
        <v>0.15391489150865201</v>
      </c>
      <c r="BK652" s="17">
        <v>0.15022351155953301</v>
      </c>
      <c r="BL652" s="17">
        <v>0.130515910480106</v>
      </c>
      <c r="BM652" s="17">
        <v>0.14174986100352499</v>
      </c>
    </row>
    <row r="653" spans="2:65" x14ac:dyDescent="0.35">
      <c r="B653" t="s">
        <v>294</v>
      </c>
      <c r="C653" s="17">
        <v>0.25144546849299398</v>
      </c>
      <c r="D653" s="17">
        <v>0.23918216184746799</v>
      </c>
      <c r="E653" s="17">
        <v>0.26284965979111002</v>
      </c>
      <c r="F653" s="17"/>
      <c r="G653" s="17">
        <v>0.22857757436510401</v>
      </c>
      <c r="H653" s="17">
        <v>0.20725432221235701</v>
      </c>
      <c r="I653" s="17">
        <v>0.26303530028845701</v>
      </c>
      <c r="J653" s="17">
        <v>0.26744965448535102</v>
      </c>
      <c r="K653" s="17">
        <v>0.24232039026911201</v>
      </c>
      <c r="L653" s="17">
        <v>0.28621700184302401</v>
      </c>
      <c r="M653" s="17"/>
      <c r="N653" s="17">
        <v>0.24871795863526699</v>
      </c>
      <c r="O653" s="17">
        <v>0.248901367004567</v>
      </c>
      <c r="P653" s="17">
        <v>0.25471667150574101</v>
      </c>
      <c r="Q653" s="17">
        <v>0.25432554444762701</v>
      </c>
      <c r="R653" s="17"/>
      <c r="S653" s="17">
        <v>0.222678219602506</v>
      </c>
      <c r="T653" s="17">
        <v>0.24420720089471301</v>
      </c>
      <c r="U653" s="17">
        <v>0.266988832470131</v>
      </c>
      <c r="V653" s="17">
        <v>0.26924415028966597</v>
      </c>
      <c r="W653" s="17">
        <v>0.26457611411711701</v>
      </c>
      <c r="X653" s="17">
        <v>0.26610088452053099</v>
      </c>
      <c r="Y653" s="17">
        <v>0.230386403425523</v>
      </c>
      <c r="Z653" s="17">
        <v>0.225688210540127</v>
      </c>
      <c r="AA653" s="17">
        <v>0.255905199474314</v>
      </c>
      <c r="AB653" s="17">
        <v>0.26250797118862801</v>
      </c>
      <c r="AC653" s="17">
        <v>0.27347244066919602</v>
      </c>
      <c r="AD653" s="17">
        <v>0.25187128064512099</v>
      </c>
      <c r="AE653" s="17"/>
      <c r="AF653" s="17">
        <v>0.25760315379228999</v>
      </c>
      <c r="AG653" s="17">
        <v>0.255772533091357</v>
      </c>
      <c r="AH653" s="17">
        <v>0.23974059271589701</v>
      </c>
      <c r="AI653" s="17"/>
      <c r="AJ653" s="17">
        <v>0.265366732791536</v>
      </c>
      <c r="AK653" s="17">
        <v>0.24281074260810501</v>
      </c>
      <c r="AL653" s="17">
        <v>0.239082539378938</v>
      </c>
      <c r="AM653" s="17">
        <v>0.17047507574003601</v>
      </c>
      <c r="AN653" s="17">
        <v>0.255641277972043</v>
      </c>
      <c r="AO653" s="17"/>
      <c r="AP653" s="17">
        <v>0.24275824937097501</v>
      </c>
      <c r="AQ653" s="17">
        <v>0.24726469195767101</v>
      </c>
      <c r="AR653" s="17">
        <v>0.22886955323320099</v>
      </c>
      <c r="AS653" s="17"/>
      <c r="AT653" s="17">
        <v>0.261021906246724</v>
      </c>
      <c r="AU653" s="17">
        <v>0.24537898390353699</v>
      </c>
      <c r="AV653" s="17">
        <v>0.245312264332399</v>
      </c>
      <c r="AW653" s="17">
        <v>0.23159748698756599</v>
      </c>
      <c r="AX653" s="17">
        <v>0.163246608291646</v>
      </c>
      <c r="AY653" s="17"/>
      <c r="AZ653" s="17">
        <v>0.21437500407662199</v>
      </c>
      <c r="BA653" s="17">
        <v>0.246105923764464</v>
      </c>
      <c r="BB653" s="17">
        <v>0.24839349551282</v>
      </c>
      <c r="BC653" s="17">
        <v>0.29795467656405999</v>
      </c>
      <c r="BD653" s="17">
        <v>0.27305465809987201</v>
      </c>
      <c r="BE653" s="17">
        <v>0.244816786954378</v>
      </c>
      <c r="BF653" s="17"/>
      <c r="BG653" s="17">
        <v>0.26668249625828599</v>
      </c>
      <c r="BH653" s="17">
        <v>0.23578031755424</v>
      </c>
      <c r="BI653" s="17" t="s">
        <v>95</v>
      </c>
      <c r="BJ653" s="17">
        <v>0.237534633227273</v>
      </c>
      <c r="BK653" s="17">
        <v>0.23326498714264801</v>
      </c>
      <c r="BL653" s="17">
        <v>0.24371343551039201</v>
      </c>
      <c r="BM653" s="17">
        <v>0.29500087965280197</v>
      </c>
    </row>
    <row r="654" spans="2:65" x14ac:dyDescent="0.35">
      <c r="B654" t="s">
        <v>295</v>
      </c>
      <c r="C654" s="17">
        <v>0.25195582468569599</v>
      </c>
      <c r="D654" s="17">
        <v>0.24128201095909499</v>
      </c>
      <c r="E654" s="17">
        <v>0.26268489808735901</v>
      </c>
      <c r="F654" s="17"/>
      <c r="G654" s="17">
        <v>0.25653940603997299</v>
      </c>
      <c r="H654" s="17">
        <v>0.22527327309943701</v>
      </c>
      <c r="I654" s="17">
        <v>0.25017204704675899</v>
      </c>
      <c r="J654" s="17">
        <v>0.25142770870888898</v>
      </c>
      <c r="K654" s="17">
        <v>0.260643242201202</v>
      </c>
      <c r="L654" s="17">
        <v>0.26666068390897602</v>
      </c>
      <c r="M654" s="17"/>
      <c r="N654" s="17">
        <v>0.26464595423026999</v>
      </c>
      <c r="O654" s="17">
        <v>0.26145763576416697</v>
      </c>
      <c r="P654" s="17">
        <v>0.23848836493567699</v>
      </c>
      <c r="Q654" s="17">
        <v>0.238374721259309</v>
      </c>
      <c r="R654" s="17"/>
      <c r="S654" s="17">
        <v>0.241633638714077</v>
      </c>
      <c r="T654" s="17">
        <v>0.23298241036820899</v>
      </c>
      <c r="U654" s="17">
        <v>0.23529649255910701</v>
      </c>
      <c r="V654" s="17">
        <v>0.28374113492583602</v>
      </c>
      <c r="W654" s="17">
        <v>0.23502013321797899</v>
      </c>
      <c r="X654" s="17">
        <v>0.24363206549344399</v>
      </c>
      <c r="Y654" s="17">
        <v>0.278607453990874</v>
      </c>
      <c r="Z654" s="17">
        <v>0.29758805249950698</v>
      </c>
      <c r="AA654" s="17">
        <v>0.26836374465892099</v>
      </c>
      <c r="AB654" s="17">
        <v>0.22211184425563099</v>
      </c>
      <c r="AC654" s="17">
        <v>0.23393615636023801</v>
      </c>
      <c r="AD654" s="17">
        <v>0.32313025818570601</v>
      </c>
      <c r="AE654" s="17"/>
      <c r="AF654" s="17">
        <v>0.25333532927381203</v>
      </c>
      <c r="AG654" s="17">
        <v>0.24629837507555399</v>
      </c>
      <c r="AH654" s="17">
        <v>0.23817129303636</v>
      </c>
      <c r="AI654" s="17"/>
      <c r="AJ654" s="17">
        <v>0.25827031667288802</v>
      </c>
      <c r="AK654" s="17">
        <v>0.23682210441811799</v>
      </c>
      <c r="AL654" s="17">
        <v>0.24519785333881</v>
      </c>
      <c r="AM654" s="17">
        <v>0.10998116806118501</v>
      </c>
      <c r="AN654" s="17">
        <v>0.24751285736527301</v>
      </c>
      <c r="AO654" s="17"/>
      <c r="AP654" s="17">
        <v>0.25454551113944701</v>
      </c>
      <c r="AQ654" s="17">
        <v>0.25681031438437102</v>
      </c>
      <c r="AR654" s="17">
        <v>0.25270498850129802</v>
      </c>
      <c r="AS654" s="17"/>
      <c r="AT654" s="17">
        <v>0.24716364891616599</v>
      </c>
      <c r="AU654" s="17">
        <v>0.25512263150550102</v>
      </c>
      <c r="AV654" s="17">
        <v>0.257944069572561</v>
      </c>
      <c r="AW654" s="17">
        <v>0.25965435610457999</v>
      </c>
      <c r="AX654" s="17">
        <v>0.23143496931260901</v>
      </c>
      <c r="AY654" s="17"/>
      <c r="AZ654" s="17">
        <v>0.249989430412038</v>
      </c>
      <c r="BA654" s="17">
        <v>0.26563223056926399</v>
      </c>
      <c r="BB654" s="17">
        <v>0.249665576364099</v>
      </c>
      <c r="BC654" s="17">
        <v>0.23763030539518001</v>
      </c>
      <c r="BD654" s="17">
        <v>0.24950657580762201</v>
      </c>
      <c r="BE654" s="17">
        <v>0.24119850133967699</v>
      </c>
      <c r="BF654" s="17"/>
      <c r="BG654" s="17">
        <v>0.25109577111133502</v>
      </c>
      <c r="BH654" s="17">
        <v>0.26060400753016599</v>
      </c>
      <c r="BI654" s="17" t="s">
        <v>95</v>
      </c>
      <c r="BJ654" s="17">
        <v>0.22604919796304501</v>
      </c>
      <c r="BK654" s="17">
        <v>0.27143026830321298</v>
      </c>
      <c r="BL654" s="17">
        <v>0.24940119143777301</v>
      </c>
      <c r="BM654" s="17">
        <v>0.22421004641952799</v>
      </c>
    </row>
    <row r="655" spans="2:65" x14ac:dyDescent="0.35">
      <c r="B655" t="s">
        <v>302</v>
      </c>
      <c r="C655" s="17">
        <v>0.16612537129871099</v>
      </c>
      <c r="D655" s="17">
        <v>0.17107159327052501</v>
      </c>
      <c r="E655" s="17">
        <v>0.16220013737555899</v>
      </c>
      <c r="F655" s="17"/>
      <c r="G655" s="17">
        <v>0.16187125390791399</v>
      </c>
      <c r="H655" s="17">
        <v>0.171281398426748</v>
      </c>
      <c r="I655" s="17">
        <v>0.14693032272201201</v>
      </c>
      <c r="J655" s="17">
        <v>0.15367686496657601</v>
      </c>
      <c r="K655" s="17">
        <v>0.18392039756367401</v>
      </c>
      <c r="L655" s="17">
        <v>0.17856711424685801</v>
      </c>
      <c r="M655" s="17"/>
      <c r="N655" s="17">
        <v>0.17713457732298599</v>
      </c>
      <c r="O655" s="17">
        <v>0.16328191752825399</v>
      </c>
      <c r="P655" s="17">
        <v>0.154673002091432</v>
      </c>
      <c r="Q655" s="17">
        <v>0.16902919215812601</v>
      </c>
      <c r="R655" s="17"/>
      <c r="S655" s="17">
        <v>0.18386101003178201</v>
      </c>
      <c r="T655" s="17">
        <v>0.19035438604805199</v>
      </c>
      <c r="U655" s="17">
        <v>0.153279984223889</v>
      </c>
      <c r="V655" s="17">
        <v>0.16862234409547799</v>
      </c>
      <c r="W655" s="17">
        <v>0.13138229732853299</v>
      </c>
      <c r="X655" s="17">
        <v>0.179858456149558</v>
      </c>
      <c r="Y655" s="17">
        <v>0.15675155883467001</v>
      </c>
      <c r="Z655" s="17">
        <v>0.140724408189186</v>
      </c>
      <c r="AA655" s="17">
        <v>0.164704427094265</v>
      </c>
      <c r="AB655" s="17">
        <v>0.15981103153210699</v>
      </c>
      <c r="AC655" s="17">
        <v>0.125516335073172</v>
      </c>
      <c r="AD655" s="17">
        <v>0.19578936109123601</v>
      </c>
      <c r="AE655" s="17"/>
      <c r="AF655" s="17">
        <v>0.17269397114250901</v>
      </c>
      <c r="AG655" s="17">
        <v>0.16933013636230801</v>
      </c>
      <c r="AH655" s="17">
        <v>0.159330680590484</v>
      </c>
      <c r="AI655" s="17"/>
      <c r="AJ655" s="17">
        <v>0.17648986804782901</v>
      </c>
      <c r="AK655" s="17">
        <v>0.16270966971766099</v>
      </c>
      <c r="AL655" s="17">
        <v>0.18684304088302101</v>
      </c>
      <c r="AM655" s="17">
        <v>0.171726986184146</v>
      </c>
      <c r="AN655" s="17">
        <v>0.16205313614077699</v>
      </c>
      <c r="AO655" s="17"/>
      <c r="AP655" s="17">
        <v>0.16009237329735301</v>
      </c>
      <c r="AQ655" s="17">
        <v>0.16686910944396399</v>
      </c>
      <c r="AR655" s="17">
        <v>0.179363638662526</v>
      </c>
      <c r="AS655" s="17"/>
      <c r="AT655" s="17">
        <v>0.167710877513849</v>
      </c>
      <c r="AU655" s="17">
        <v>0.166902569350901</v>
      </c>
      <c r="AV655" s="17">
        <v>0.16838403519275599</v>
      </c>
      <c r="AW655" s="17">
        <v>0.17095811535740901</v>
      </c>
      <c r="AX655" s="17">
        <v>0.184975911633908</v>
      </c>
      <c r="AY655" s="17"/>
      <c r="AZ655" s="17">
        <v>0.16177728005533801</v>
      </c>
      <c r="BA655" s="17">
        <v>0.191962590498126</v>
      </c>
      <c r="BB655" s="17">
        <v>0.149495659502553</v>
      </c>
      <c r="BC655" s="17">
        <v>0.13584234361655101</v>
      </c>
      <c r="BD655" s="17">
        <v>0.18477677773899101</v>
      </c>
      <c r="BE655" s="17">
        <v>0.13515806757330401</v>
      </c>
      <c r="BF655" s="17"/>
      <c r="BG655" s="17">
        <v>0.179440452053646</v>
      </c>
      <c r="BH655" s="17">
        <v>0.16279615263816499</v>
      </c>
      <c r="BI655" s="17" t="s">
        <v>95</v>
      </c>
      <c r="BJ655" s="17">
        <v>0.171844823530415</v>
      </c>
      <c r="BK655" s="17">
        <v>0.16805570660080199</v>
      </c>
      <c r="BL655" s="17">
        <v>0.148414390013413</v>
      </c>
      <c r="BM655" s="17">
        <v>0.14104065635586899</v>
      </c>
    </row>
    <row r="656" spans="2:65" x14ac:dyDescent="0.35">
      <c r="B656" t="s">
        <v>297</v>
      </c>
      <c r="C656" s="17">
        <v>0</v>
      </c>
      <c r="D656" s="17">
        <v>0</v>
      </c>
      <c r="E656" s="17">
        <v>0</v>
      </c>
      <c r="F656" s="17"/>
      <c r="G656" s="17">
        <v>0</v>
      </c>
      <c r="H656" s="17">
        <v>0</v>
      </c>
      <c r="I656" s="17">
        <v>0</v>
      </c>
      <c r="J656" s="17">
        <v>0</v>
      </c>
      <c r="K656" s="17">
        <v>0</v>
      </c>
      <c r="L656" s="17">
        <v>0</v>
      </c>
      <c r="M656" s="17"/>
      <c r="N656" s="17">
        <v>0</v>
      </c>
      <c r="O656" s="17">
        <v>0</v>
      </c>
      <c r="P656" s="17">
        <v>0</v>
      </c>
      <c r="Q656" s="17">
        <v>0</v>
      </c>
      <c r="R656" s="17"/>
      <c r="S656" s="17">
        <v>0</v>
      </c>
      <c r="T656" s="17">
        <v>0</v>
      </c>
      <c r="U656" s="17">
        <v>0</v>
      </c>
      <c r="V656" s="17">
        <v>0</v>
      </c>
      <c r="W656" s="17">
        <v>0</v>
      </c>
      <c r="X656" s="17">
        <v>0</v>
      </c>
      <c r="Y656" s="17">
        <v>0</v>
      </c>
      <c r="Z656" s="17">
        <v>0</v>
      </c>
      <c r="AA656" s="17">
        <v>0</v>
      </c>
      <c r="AB656" s="17">
        <v>0</v>
      </c>
      <c r="AC656" s="17">
        <v>0</v>
      </c>
      <c r="AD656" s="17">
        <v>0</v>
      </c>
      <c r="AE656" s="17"/>
      <c r="AF656" s="17">
        <v>0</v>
      </c>
      <c r="AG656" s="17">
        <v>0</v>
      </c>
      <c r="AH656" s="17">
        <v>0</v>
      </c>
      <c r="AI656" s="17"/>
      <c r="AJ656" s="17">
        <v>0</v>
      </c>
      <c r="AK656" s="17">
        <v>0</v>
      </c>
      <c r="AL656" s="17">
        <v>0</v>
      </c>
      <c r="AM656" s="17">
        <v>0</v>
      </c>
      <c r="AN656" s="17">
        <v>0</v>
      </c>
      <c r="AO656" s="17"/>
      <c r="AP656" s="17">
        <v>0</v>
      </c>
      <c r="AQ656" s="17">
        <v>0</v>
      </c>
      <c r="AR656" s="17">
        <v>0</v>
      </c>
      <c r="AS656" s="17"/>
      <c r="AT656" s="17">
        <v>0</v>
      </c>
      <c r="AU656" s="17">
        <v>0</v>
      </c>
      <c r="AV656" s="17">
        <v>0</v>
      </c>
      <c r="AW656" s="17">
        <v>0</v>
      </c>
      <c r="AX656" s="17">
        <v>0</v>
      </c>
      <c r="AY656" s="17"/>
      <c r="AZ656" s="17">
        <v>0</v>
      </c>
      <c r="BA656" s="17">
        <v>0</v>
      </c>
      <c r="BB656" s="17">
        <v>0</v>
      </c>
      <c r="BC656" s="17">
        <v>0</v>
      </c>
      <c r="BD656" s="17">
        <v>0</v>
      </c>
      <c r="BE656" s="17">
        <v>0</v>
      </c>
      <c r="BF656" s="17"/>
      <c r="BG656" s="17">
        <v>0</v>
      </c>
      <c r="BH656" s="17">
        <v>0</v>
      </c>
      <c r="BI656" s="17" t="s">
        <v>95</v>
      </c>
      <c r="BJ656" s="17">
        <v>0</v>
      </c>
      <c r="BK656" s="17">
        <v>0</v>
      </c>
      <c r="BL656" s="17">
        <v>0</v>
      </c>
      <c r="BM656" s="17">
        <v>0</v>
      </c>
    </row>
    <row r="657" spans="2:65" x14ac:dyDescent="0.35">
      <c r="B657" t="s">
        <v>298</v>
      </c>
      <c r="C657" s="24">
        <v>5.8225147083106501</v>
      </c>
      <c r="D657" s="24">
        <v>5.7058965025690496</v>
      </c>
      <c r="E657" s="24">
        <v>5.9378245399180498</v>
      </c>
      <c r="F657" s="24"/>
      <c r="G657" s="24">
        <v>5.5955249615643003</v>
      </c>
      <c r="H657" s="24">
        <v>5.5696245095780199</v>
      </c>
      <c r="I657" s="24">
        <v>5.7666317028368903</v>
      </c>
      <c r="J657" s="24">
        <v>5.8476526250084504</v>
      </c>
      <c r="K657" s="24">
        <v>5.9956290758894699</v>
      </c>
      <c r="L657" s="24">
        <v>6.0877081544764398</v>
      </c>
      <c r="M657" s="24"/>
      <c r="N657" s="24">
        <v>5.8985966967236996</v>
      </c>
      <c r="O657" s="24">
        <v>5.8128666849742299</v>
      </c>
      <c r="P657" s="24">
        <v>5.7541212322258097</v>
      </c>
      <c r="Q657" s="24">
        <v>5.8081766918250297</v>
      </c>
      <c r="R657" s="24"/>
      <c r="S657" s="24">
        <v>5.7419630227997898</v>
      </c>
      <c r="T657" s="24">
        <v>5.8249379988726604</v>
      </c>
      <c r="U657" s="24">
        <v>5.8129013595691701</v>
      </c>
      <c r="V657" s="24">
        <v>5.9891586596871402</v>
      </c>
      <c r="W657" s="24">
        <v>5.6425391077783003</v>
      </c>
      <c r="X657" s="24">
        <v>5.9469658342541702</v>
      </c>
      <c r="Y657" s="24">
        <v>5.82025299679254</v>
      </c>
      <c r="Z657" s="24">
        <v>5.8116281470242299</v>
      </c>
      <c r="AA657" s="24">
        <v>5.9283181898267197</v>
      </c>
      <c r="AB657" s="24">
        <v>5.6364012387215299</v>
      </c>
      <c r="AC657" s="24">
        <v>5.6835845811075796</v>
      </c>
      <c r="AD657" s="24">
        <v>6.1827169241988802</v>
      </c>
      <c r="AE657" s="24"/>
      <c r="AF657" s="24">
        <v>5.9044141194751196</v>
      </c>
      <c r="AG657" s="24">
        <v>5.8136341797919</v>
      </c>
      <c r="AH657" s="24">
        <v>5.7358516634856</v>
      </c>
      <c r="AI657" s="24"/>
      <c r="AJ657" s="24">
        <v>5.9130151254341099</v>
      </c>
      <c r="AK657" s="24">
        <v>5.6953294130791301</v>
      </c>
      <c r="AL657" s="24">
        <v>5.8682229352755702</v>
      </c>
      <c r="AM657" s="24">
        <v>5.2195779185917601</v>
      </c>
      <c r="AN657" s="24">
        <v>5.8551393264582199</v>
      </c>
      <c r="AO657" s="24"/>
      <c r="AP657" s="24">
        <v>5.7412200435287497</v>
      </c>
      <c r="AQ657" s="24">
        <v>5.8288656051311296</v>
      </c>
      <c r="AR657" s="24">
        <v>5.87686310927592</v>
      </c>
      <c r="AS657" s="24"/>
      <c r="AT657" s="24">
        <v>5.9296831590645498</v>
      </c>
      <c r="AU657" s="24">
        <v>5.7571477937246103</v>
      </c>
      <c r="AV657" s="24">
        <v>5.8590454986851803</v>
      </c>
      <c r="AW657" s="24">
        <v>5.7053408973057698</v>
      </c>
      <c r="AX657" s="24">
        <v>5.5393986758311202</v>
      </c>
      <c r="AY657" s="24"/>
      <c r="AZ657" s="24">
        <v>5.6296309808707896</v>
      </c>
      <c r="BA657" s="24">
        <v>5.9821625209474298</v>
      </c>
      <c r="BB657" s="24">
        <v>5.7121574595257902</v>
      </c>
      <c r="BC657" s="24">
        <v>5.7957151685864696</v>
      </c>
      <c r="BD657" s="24">
        <v>5.9797128017296899</v>
      </c>
      <c r="BE657" s="24">
        <v>5.7380446950655601</v>
      </c>
      <c r="BF657" s="24"/>
      <c r="BG657" s="24">
        <v>5.9347513572001898</v>
      </c>
      <c r="BH657" s="24">
        <v>5.7954703836564399</v>
      </c>
      <c r="BI657" s="24" t="s">
        <v>95</v>
      </c>
      <c r="BJ657" s="24">
        <v>5.7322591804140197</v>
      </c>
      <c r="BK657" s="24">
        <v>5.9673688621589402</v>
      </c>
      <c r="BL657" s="24">
        <v>5.6419527935087102</v>
      </c>
      <c r="BM657" s="24">
        <v>5.6940306821260496</v>
      </c>
    </row>
    <row r="658" spans="2:65" x14ac:dyDescent="0.35">
      <c r="B658" t="s">
        <v>299</v>
      </c>
      <c r="C658" s="24">
        <v>3.3844945622522702</v>
      </c>
      <c r="D658" s="24">
        <v>3.9260348310998099</v>
      </c>
      <c r="E658" s="24">
        <v>2.84238661620862</v>
      </c>
      <c r="F658" s="24"/>
      <c r="G658" s="24">
        <v>4.4253140831380096</v>
      </c>
      <c r="H658" s="24">
        <v>4.2277411943981402</v>
      </c>
      <c r="I658" s="24">
        <v>3.2905208544705302</v>
      </c>
      <c r="J658" s="24">
        <v>2.9906806426776602</v>
      </c>
      <c r="K658" s="24">
        <v>2.92172993526039</v>
      </c>
      <c r="L658" s="24">
        <v>2.5556743531139698</v>
      </c>
      <c r="M658" s="24"/>
      <c r="N658" s="24">
        <v>3.3862604756202699</v>
      </c>
      <c r="O658" s="24">
        <v>3.4926383056326999</v>
      </c>
      <c r="P658" s="24">
        <v>3.3439689783303401</v>
      </c>
      <c r="Q658" s="24">
        <v>3.3342210760475202</v>
      </c>
      <c r="R658" s="24"/>
      <c r="S658" s="24">
        <v>3.9026480049644401</v>
      </c>
      <c r="T658" s="24">
        <v>3.7587287056649399</v>
      </c>
      <c r="U658" s="24">
        <v>2.9913209006758001</v>
      </c>
      <c r="V658" s="24">
        <v>2.9780460308560901</v>
      </c>
      <c r="W658" s="24">
        <v>3.38479469283324</v>
      </c>
      <c r="X658" s="24">
        <v>2.88979820543828</v>
      </c>
      <c r="Y658" s="24">
        <v>3.3440727293409802</v>
      </c>
      <c r="Z658" s="24">
        <v>3.3521561821920098</v>
      </c>
      <c r="AA658" s="24">
        <v>3.0442924747625799</v>
      </c>
      <c r="AB658" s="24">
        <v>3.9758949195928901</v>
      </c>
      <c r="AC658" s="24">
        <v>3.0777115355251001</v>
      </c>
      <c r="AD658" s="24">
        <v>2.9868844339001699</v>
      </c>
      <c r="AE658" s="24"/>
      <c r="AF658" s="24">
        <v>3.1271937679539499</v>
      </c>
      <c r="AG658" s="24">
        <v>3.5000446631998998</v>
      </c>
      <c r="AH658" s="24">
        <v>3.3609170883888799</v>
      </c>
      <c r="AI658" s="24"/>
      <c r="AJ658" s="24">
        <v>3.27670050034614</v>
      </c>
      <c r="AK658" s="24">
        <v>3.7693953575250698</v>
      </c>
      <c r="AL658" s="24">
        <v>3.4088432639697501</v>
      </c>
      <c r="AM658" s="24">
        <v>4.3004187879323901</v>
      </c>
      <c r="AN658" s="24">
        <v>3.0526525764206198</v>
      </c>
      <c r="AO658" s="24"/>
      <c r="AP658" s="24">
        <v>3.67570787566738</v>
      </c>
      <c r="AQ658" s="24">
        <v>3.4242291461593499</v>
      </c>
      <c r="AR658" s="24">
        <v>3.2943985350051901</v>
      </c>
      <c r="AS658" s="24"/>
      <c r="AT658" s="24">
        <v>2.8020020172038298</v>
      </c>
      <c r="AU658" s="24">
        <v>3.7976805378338501</v>
      </c>
      <c r="AV658" s="24">
        <v>3.26537556695664</v>
      </c>
      <c r="AW658" s="24">
        <v>4.1410201468285797</v>
      </c>
      <c r="AX658" s="24">
        <v>4.8497204021558797</v>
      </c>
      <c r="AY658" s="24"/>
      <c r="AZ658" s="24">
        <v>4.0619617505715304</v>
      </c>
      <c r="BA658" s="24">
        <v>3.1810280347406801</v>
      </c>
      <c r="BB658" s="24">
        <v>3.5462463116841598</v>
      </c>
      <c r="BC658" s="24">
        <v>2.9989607571334602</v>
      </c>
      <c r="BD658" s="24">
        <v>3.03417398406078</v>
      </c>
      <c r="BE658" s="24">
        <v>2.9844752030030102</v>
      </c>
      <c r="BF658" s="24"/>
      <c r="BG658" s="24">
        <v>3.1319747642248998</v>
      </c>
      <c r="BH658" s="24">
        <v>3.5185094179829002</v>
      </c>
      <c r="BI658" s="24" t="s">
        <v>95</v>
      </c>
      <c r="BJ658" s="24">
        <v>3.6331968059439799</v>
      </c>
      <c r="BK658" s="24">
        <v>2.6283953795384201</v>
      </c>
      <c r="BL658" s="24">
        <v>3.8602584913020701</v>
      </c>
      <c r="BM658" s="24">
        <v>3.5823124988783599</v>
      </c>
    </row>
    <row r="659" spans="2:65" x14ac:dyDescent="0.35">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row>
    <row r="660" spans="2:65" x14ac:dyDescent="0.35">
      <c r="B660" s="6" t="s">
        <v>309</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row>
    <row r="661" spans="2:65" x14ac:dyDescent="0.35">
      <c r="B661" s="26" t="s">
        <v>97</v>
      </c>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row>
    <row r="662" spans="2:65" x14ac:dyDescent="0.35">
      <c r="B662" t="s">
        <v>301</v>
      </c>
      <c r="C662" s="17">
        <v>1.34065348552321E-2</v>
      </c>
      <c r="D662" s="17">
        <v>1.5516144866354E-2</v>
      </c>
      <c r="E662" s="17">
        <v>1.14206265652967E-2</v>
      </c>
      <c r="F662" s="17"/>
      <c r="G662" s="17">
        <v>2.3108919998213701E-2</v>
      </c>
      <c r="H662" s="17">
        <v>2.59144592138097E-2</v>
      </c>
      <c r="I662" s="17">
        <v>1.5772469038674401E-2</v>
      </c>
      <c r="J662" s="17">
        <v>6.15115796591787E-3</v>
      </c>
      <c r="K662" s="17">
        <v>8.9774998839043194E-3</v>
      </c>
      <c r="L662" s="17">
        <v>3.7363328486192601E-3</v>
      </c>
      <c r="M662" s="17"/>
      <c r="N662" s="17">
        <v>1.18187460115282E-2</v>
      </c>
      <c r="O662" s="17">
        <v>1.3448844475899099E-2</v>
      </c>
      <c r="P662" s="17">
        <v>2.1371334354005098E-2</v>
      </c>
      <c r="Q662" s="17">
        <v>7.3221790419624403E-3</v>
      </c>
      <c r="R662" s="17"/>
      <c r="S662" s="17">
        <v>3.1289231769997802E-2</v>
      </c>
      <c r="T662" s="17">
        <v>9.3485472904680303E-3</v>
      </c>
      <c r="U662" s="17">
        <v>9.0519881242667397E-3</v>
      </c>
      <c r="V662" s="17">
        <v>1.1817759784648401E-2</v>
      </c>
      <c r="W662" s="17">
        <v>9.9830793131160996E-3</v>
      </c>
      <c r="X662" s="17">
        <v>2.0266110378040901E-2</v>
      </c>
      <c r="Y662" s="17">
        <v>8.2356505506270706E-3</v>
      </c>
      <c r="Z662" s="17">
        <v>6.0033635924789603E-3</v>
      </c>
      <c r="AA662" s="17">
        <v>8.8089534286754593E-3</v>
      </c>
      <c r="AB662" s="17">
        <v>1.5209085315650401E-2</v>
      </c>
      <c r="AC662" s="17">
        <v>5.3468265227883003E-3</v>
      </c>
      <c r="AD662" s="17">
        <v>0</v>
      </c>
      <c r="AE662" s="17"/>
      <c r="AF662" s="17">
        <v>1.2177611963267099E-2</v>
      </c>
      <c r="AG662" s="17">
        <v>1.08550182231761E-2</v>
      </c>
      <c r="AH662" s="17">
        <v>2.2802474858630298E-2</v>
      </c>
      <c r="AI662" s="17"/>
      <c r="AJ662" s="17">
        <v>9.4268228893097904E-3</v>
      </c>
      <c r="AK662" s="17">
        <v>2.1799774233712599E-2</v>
      </c>
      <c r="AL662" s="17">
        <v>1.13642979119406E-2</v>
      </c>
      <c r="AM662" s="17">
        <v>2.1825890652836102E-2</v>
      </c>
      <c r="AN662" s="17">
        <v>1.6086856314748901E-2</v>
      </c>
      <c r="AO662" s="17"/>
      <c r="AP662" s="17">
        <v>1.31264640023589E-2</v>
      </c>
      <c r="AQ662" s="17">
        <v>1.8972481835096901E-2</v>
      </c>
      <c r="AR662" s="17">
        <v>7.1865143254010999E-3</v>
      </c>
      <c r="AS662" s="17"/>
      <c r="AT662" s="17">
        <v>5.7147672723538E-3</v>
      </c>
      <c r="AU662" s="17">
        <v>1.2563696000096099E-2</v>
      </c>
      <c r="AV662" s="17">
        <v>1.55882565827499E-2</v>
      </c>
      <c r="AW662" s="17">
        <v>2.9723467794391899E-2</v>
      </c>
      <c r="AX662" s="17">
        <v>0</v>
      </c>
      <c r="AY662" s="17"/>
      <c r="AZ662" s="17">
        <v>2.2525298551210899E-2</v>
      </c>
      <c r="BA662" s="17">
        <v>1.1741282254876299E-2</v>
      </c>
      <c r="BB662" s="17">
        <v>2.6721675410939599E-2</v>
      </c>
      <c r="BC662" s="17">
        <v>5.3910947940835497E-3</v>
      </c>
      <c r="BD662" s="17">
        <v>2.2890540527496501E-3</v>
      </c>
      <c r="BE662" s="17">
        <v>5.1860697605949696E-3</v>
      </c>
      <c r="BF662" s="17"/>
      <c r="BG662" s="17">
        <v>1.1055052368930901E-2</v>
      </c>
      <c r="BH662" s="17">
        <v>1.19225092378416E-2</v>
      </c>
      <c r="BI662" s="17" t="s">
        <v>95</v>
      </c>
      <c r="BJ662" s="17">
        <v>2.0093679624736498E-2</v>
      </c>
      <c r="BK662" s="17">
        <v>1.20177412013252E-2</v>
      </c>
      <c r="BL662" s="17">
        <v>1.6064416731887E-2</v>
      </c>
      <c r="BM662" s="17">
        <v>8.7923371839177204E-3</v>
      </c>
    </row>
    <row r="663" spans="2:65" x14ac:dyDescent="0.35">
      <c r="B663" t="s">
        <v>289</v>
      </c>
      <c r="C663" s="17">
        <v>2.0786150297262E-2</v>
      </c>
      <c r="D663" s="17">
        <v>2.4311478054582902E-2</v>
      </c>
      <c r="E663" s="17">
        <v>1.7458761489451999E-2</v>
      </c>
      <c r="F663" s="17"/>
      <c r="G663" s="17">
        <v>3.4707941067898797E-2</v>
      </c>
      <c r="H663" s="17">
        <v>4.3223877802479202E-2</v>
      </c>
      <c r="I663" s="17">
        <v>1.26322622406791E-2</v>
      </c>
      <c r="J663" s="17">
        <v>2.4023128736511499E-2</v>
      </c>
      <c r="K663" s="17">
        <v>8.81924608908978E-3</v>
      </c>
      <c r="L663" s="17">
        <v>5.3460762747065604E-3</v>
      </c>
      <c r="M663" s="17"/>
      <c r="N663" s="17">
        <v>2.03722532490297E-2</v>
      </c>
      <c r="O663" s="17">
        <v>2.5387882702703299E-2</v>
      </c>
      <c r="P663" s="17">
        <v>1.6380661241318501E-2</v>
      </c>
      <c r="Q663" s="17">
        <v>2.0656766181680299E-2</v>
      </c>
      <c r="R663" s="17"/>
      <c r="S663" s="17">
        <v>1.98148124067167E-2</v>
      </c>
      <c r="T663" s="17">
        <v>1.7845696833860999E-2</v>
      </c>
      <c r="U663" s="17">
        <v>1.8230389174015E-2</v>
      </c>
      <c r="V663" s="17">
        <v>1.5803415174538302E-2</v>
      </c>
      <c r="W663" s="17">
        <v>2.22414734362705E-2</v>
      </c>
      <c r="X663" s="17">
        <v>1.9062329994227498E-2</v>
      </c>
      <c r="Y663" s="17">
        <v>3.9977660430082898E-2</v>
      </c>
      <c r="Z663" s="17">
        <v>3.3389553438545001E-2</v>
      </c>
      <c r="AA663" s="17">
        <v>2.13916269852585E-2</v>
      </c>
      <c r="AB663" s="17">
        <v>1.3022134781304101E-2</v>
      </c>
      <c r="AC663" s="17">
        <v>9.70531034143262E-3</v>
      </c>
      <c r="AD663" s="17">
        <v>3.3132209805319397E-2</v>
      </c>
      <c r="AE663" s="17"/>
      <c r="AF663" s="17">
        <v>2.0694073328818501E-2</v>
      </c>
      <c r="AG663" s="17">
        <v>1.9080245753373599E-2</v>
      </c>
      <c r="AH663" s="17">
        <v>2.7186564611262599E-2</v>
      </c>
      <c r="AI663" s="17"/>
      <c r="AJ663" s="17">
        <v>1.5448456370781899E-2</v>
      </c>
      <c r="AK663" s="17">
        <v>2.9645194396357499E-2</v>
      </c>
      <c r="AL663" s="17">
        <v>9.5733032567872304E-3</v>
      </c>
      <c r="AM663" s="17">
        <v>3.8176603514652498E-2</v>
      </c>
      <c r="AN663" s="17">
        <v>1.00814310970748E-2</v>
      </c>
      <c r="AO663" s="17"/>
      <c r="AP663" s="17">
        <v>2.1076782340854801E-2</v>
      </c>
      <c r="AQ663" s="17">
        <v>2.67484984339149E-2</v>
      </c>
      <c r="AR663" s="17">
        <v>1.8672256413950799E-2</v>
      </c>
      <c r="AS663" s="17"/>
      <c r="AT663" s="17">
        <v>1.4540125418320501E-2</v>
      </c>
      <c r="AU663" s="17">
        <v>1.30152059030749E-2</v>
      </c>
      <c r="AV663" s="17">
        <v>3.0070733125163202E-2</v>
      </c>
      <c r="AW663" s="17">
        <v>2.9476968118127E-2</v>
      </c>
      <c r="AX663" s="17">
        <v>4.2987380962006702E-2</v>
      </c>
      <c r="AY663" s="17"/>
      <c r="AZ663" s="17">
        <v>3.16020957636352E-2</v>
      </c>
      <c r="BA663" s="17">
        <v>1.1237923850816201E-2</v>
      </c>
      <c r="BB663" s="17">
        <v>2.85122996042791E-2</v>
      </c>
      <c r="BC663" s="17">
        <v>1.39639857115116E-2</v>
      </c>
      <c r="BD663" s="17">
        <v>2.69499399369236E-2</v>
      </c>
      <c r="BE663" s="17">
        <v>2.0610327742437599E-2</v>
      </c>
      <c r="BF663" s="17"/>
      <c r="BG663" s="17">
        <v>1.4560946397936699E-2</v>
      </c>
      <c r="BH663" s="17">
        <v>1.9049858641555499E-2</v>
      </c>
      <c r="BI663" s="17" t="s">
        <v>95</v>
      </c>
      <c r="BJ663" s="17">
        <v>4.6774388501261997E-2</v>
      </c>
      <c r="BK663" s="17">
        <v>1.8345148004423099E-2</v>
      </c>
      <c r="BL663" s="17">
        <v>2.58622936169219E-2</v>
      </c>
      <c r="BM663" s="17">
        <v>1.3916960868250901E-2</v>
      </c>
    </row>
    <row r="664" spans="2:65" x14ac:dyDescent="0.35">
      <c r="B664" t="s">
        <v>290</v>
      </c>
      <c r="C664" s="17">
        <v>3.1023054717273499E-2</v>
      </c>
      <c r="D664" s="17">
        <v>3.2133740717539397E-2</v>
      </c>
      <c r="E664" s="17">
        <v>3.01075490596945E-2</v>
      </c>
      <c r="F664" s="17"/>
      <c r="G664" s="17">
        <v>5.6590336079062997E-2</v>
      </c>
      <c r="H664" s="17">
        <v>3.6375703615951001E-2</v>
      </c>
      <c r="I664" s="17">
        <v>3.6298501455941899E-2</v>
      </c>
      <c r="J664" s="17">
        <v>2.0951800279439201E-2</v>
      </c>
      <c r="K664" s="17">
        <v>2.3718329932387601E-2</v>
      </c>
      <c r="L664" s="17">
        <v>1.8488210883052501E-2</v>
      </c>
      <c r="M664" s="17"/>
      <c r="N664" s="17">
        <v>2.6385200996991001E-2</v>
      </c>
      <c r="O664" s="17">
        <v>4.2770956664241799E-2</v>
      </c>
      <c r="P664" s="17">
        <v>2.8881254557338101E-2</v>
      </c>
      <c r="Q664" s="17">
        <v>2.61952717265511E-2</v>
      </c>
      <c r="R664" s="17"/>
      <c r="S664" s="17">
        <v>3.1703940926430099E-2</v>
      </c>
      <c r="T664" s="17">
        <v>4.4427804342024001E-2</v>
      </c>
      <c r="U664" s="17">
        <v>2.8910950653538901E-2</v>
      </c>
      <c r="V664" s="17">
        <v>2.83838568100745E-2</v>
      </c>
      <c r="W664" s="17">
        <v>4.1989137372771802E-2</v>
      </c>
      <c r="X664" s="17">
        <v>2.5045690432820299E-2</v>
      </c>
      <c r="Y664" s="17">
        <v>4.5303732222553399E-2</v>
      </c>
      <c r="Z664" s="17">
        <v>3.63227136665559E-2</v>
      </c>
      <c r="AA664" s="17">
        <v>2.62092574156957E-2</v>
      </c>
      <c r="AB664" s="17">
        <v>1.8140672246424398E-2</v>
      </c>
      <c r="AC664" s="17">
        <v>1.1011746605622499E-2</v>
      </c>
      <c r="AD664" s="17">
        <v>2.0308797078952199E-2</v>
      </c>
      <c r="AE664" s="17"/>
      <c r="AF664" s="17">
        <v>2.6004604211333798E-2</v>
      </c>
      <c r="AG664" s="17">
        <v>3.16470203875222E-2</v>
      </c>
      <c r="AH664" s="17">
        <v>3.8978156470881403E-2</v>
      </c>
      <c r="AI664" s="17"/>
      <c r="AJ664" s="17">
        <v>2.2531419990305002E-2</v>
      </c>
      <c r="AK664" s="17">
        <v>3.64177730384612E-2</v>
      </c>
      <c r="AL664" s="17">
        <v>3.2134852977941303E-2</v>
      </c>
      <c r="AM664" s="17">
        <v>5.0784510843495299E-2</v>
      </c>
      <c r="AN664" s="17">
        <v>4.1223742104040499E-2</v>
      </c>
      <c r="AO664" s="17"/>
      <c r="AP664" s="17">
        <v>2.6809818807055501E-2</v>
      </c>
      <c r="AQ664" s="17">
        <v>2.9884729440571699E-2</v>
      </c>
      <c r="AR664" s="17">
        <v>4.3087487868269402E-2</v>
      </c>
      <c r="AS664" s="17"/>
      <c r="AT664" s="17">
        <v>3.2388293193185397E-2</v>
      </c>
      <c r="AU664" s="17">
        <v>3.3478854236820003E-2</v>
      </c>
      <c r="AV664" s="17">
        <v>3.69408645252663E-2</v>
      </c>
      <c r="AW664" s="17">
        <v>2.5348558971664999E-2</v>
      </c>
      <c r="AX664" s="17">
        <v>1.7148856826672599E-2</v>
      </c>
      <c r="AY664" s="17"/>
      <c r="AZ664" s="17">
        <v>4.3061148928465201E-2</v>
      </c>
      <c r="BA664" s="17">
        <v>2.87649383994719E-2</v>
      </c>
      <c r="BB664" s="17">
        <v>3.4766943484487098E-2</v>
      </c>
      <c r="BC664" s="17">
        <v>2.7320212303360399E-2</v>
      </c>
      <c r="BD664" s="17">
        <v>2.2958769061963001E-2</v>
      </c>
      <c r="BE664" s="17">
        <v>1.3086825219137101E-2</v>
      </c>
      <c r="BF664" s="17"/>
      <c r="BG664" s="17">
        <v>2.2266662655928901E-2</v>
      </c>
      <c r="BH664" s="17">
        <v>3.8778551795931697E-2</v>
      </c>
      <c r="BI664" s="17" t="s">
        <v>95</v>
      </c>
      <c r="BJ664" s="17">
        <v>3.1237004380143801E-2</v>
      </c>
      <c r="BK664" s="17">
        <v>3.15370768381769E-2</v>
      </c>
      <c r="BL664" s="17">
        <v>3.88445873673334E-2</v>
      </c>
      <c r="BM664" s="17">
        <v>7.5061648748626598E-3</v>
      </c>
    </row>
    <row r="665" spans="2:65" x14ac:dyDescent="0.35">
      <c r="B665" t="s">
        <v>291</v>
      </c>
      <c r="C665" s="17">
        <v>6.45806375443677E-2</v>
      </c>
      <c r="D665" s="17">
        <v>7.1275479466025499E-2</v>
      </c>
      <c r="E665" s="17">
        <v>5.7870794114524698E-2</v>
      </c>
      <c r="F665" s="17"/>
      <c r="G665" s="17">
        <v>0.10176993662509801</v>
      </c>
      <c r="H665" s="17">
        <v>0.107366483105199</v>
      </c>
      <c r="I665" s="17">
        <v>6.3553879682153105E-2</v>
      </c>
      <c r="J665" s="17">
        <v>5.3315251160997598E-2</v>
      </c>
      <c r="K665" s="17">
        <v>3.8756901759882501E-2</v>
      </c>
      <c r="L665" s="17">
        <v>3.2424276935431699E-2</v>
      </c>
      <c r="M665" s="17"/>
      <c r="N665" s="17">
        <v>7.7746157592585893E-2</v>
      </c>
      <c r="O665" s="17">
        <v>6.2601626855095294E-2</v>
      </c>
      <c r="P665" s="17">
        <v>5.6318528963056599E-2</v>
      </c>
      <c r="Q665" s="17">
        <v>5.8897395284729002E-2</v>
      </c>
      <c r="R665" s="17"/>
      <c r="S665" s="17">
        <v>8.0207019522812603E-2</v>
      </c>
      <c r="T665" s="17">
        <v>7.2725095456849895E-2</v>
      </c>
      <c r="U665" s="17">
        <v>5.0871464787407498E-2</v>
      </c>
      <c r="V665" s="17">
        <v>5.2288760452577999E-2</v>
      </c>
      <c r="W665" s="17">
        <v>5.60179577758513E-2</v>
      </c>
      <c r="X665" s="17">
        <v>9.2464686206017402E-2</v>
      </c>
      <c r="Y665" s="17">
        <v>3.7410825217702198E-2</v>
      </c>
      <c r="Z665" s="17">
        <v>6.2197398420923498E-2</v>
      </c>
      <c r="AA665" s="17">
        <v>6.5580046141523796E-2</v>
      </c>
      <c r="AB665" s="17">
        <v>5.6760550324966401E-2</v>
      </c>
      <c r="AC665" s="17">
        <v>7.4620383992706499E-2</v>
      </c>
      <c r="AD665" s="17">
        <v>4.4925498182142101E-2</v>
      </c>
      <c r="AE665" s="17"/>
      <c r="AF665" s="17">
        <v>4.6917561027635599E-2</v>
      </c>
      <c r="AG665" s="17">
        <v>6.8080934207506494E-2</v>
      </c>
      <c r="AH665" s="17">
        <v>6.8830372602449202E-2</v>
      </c>
      <c r="AI665" s="17"/>
      <c r="AJ665" s="17">
        <v>5.0191643752868102E-2</v>
      </c>
      <c r="AK665" s="17">
        <v>7.0673186586338699E-2</v>
      </c>
      <c r="AL665" s="17">
        <v>7.6865264599140504E-2</v>
      </c>
      <c r="AM665" s="17">
        <v>3.6968607919511599E-2</v>
      </c>
      <c r="AN665" s="17">
        <v>7.2315328140980004E-2</v>
      </c>
      <c r="AO665" s="17"/>
      <c r="AP665" s="17">
        <v>4.85944864012441E-2</v>
      </c>
      <c r="AQ665" s="17">
        <v>7.10671555525864E-2</v>
      </c>
      <c r="AR665" s="17">
        <v>7.3973613635793495E-2</v>
      </c>
      <c r="AS665" s="17"/>
      <c r="AT665" s="17">
        <v>6.1162498769444303E-2</v>
      </c>
      <c r="AU665" s="17">
        <v>6.0693243967360901E-2</v>
      </c>
      <c r="AV665" s="17">
        <v>6.3509502446398094E-2</v>
      </c>
      <c r="AW665" s="17">
        <v>8.4379278767331103E-2</v>
      </c>
      <c r="AX665" s="17">
        <v>6.2300470448618701E-2</v>
      </c>
      <c r="AY665" s="17"/>
      <c r="AZ665" s="17">
        <v>8.10357047809738E-2</v>
      </c>
      <c r="BA665" s="17">
        <v>7.0386323969590797E-2</v>
      </c>
      <c r="BB665" s="17">
        <v>4.8711125112892002E-2</v>
      </c>
      <c r="BC665" s="17">
        <v>6.2691558893104002E-2</v>
      </c>
      <c r="BD665" s="17">
        <v>4.7293766396238598E-2</v>
      </c>
      <c r="BE665" s="17">
        <v>3.8766956436882799E-2</v>
      </c>
      <c r="BF665" s="17"/>
      <c r="BG665" s="17">
        <v>4.4021747446085599E-2</v>
      </c>
      <c r="BH665" s="17">
        <v>6.5851018305224898E-2</v>
      </c>
      <c r="BI665" s="17" t="s">
        <v>95</v>
      </c>
      <c r="BJ665" s="17">
        <v>8.3400160358829994E-2</v>
      </c>
      <c r="BK665" s="17">
        <v>8.1151325126507204E-2</v>
      </c>
      <c r="BL665" s="17">
        <v>8.0935891306340602E-2</v>
      </c>
      <c r="BM665" s="17">
        <v>5.3640955750085297E-2</v>
      </c>
    </row>
    <row r="666" spans="2:65" x14ac:dyDescent="0.35">
      <c r="B666" t="s">
        <v>292</v>
      </c>
      <c r="C666" s="17">
        <v>9.6549965527990597E-2</v>
      </c>
      <c r="D666" s="17">
        <v>9.7990881729163398E-2</v>
      </c>
      <c r="E666" s="17">
        <v>9.4184810670189495E-2</v>
      </c>
      <c r="F666" s="17"/>
      <c r="G666" s="17">
        <v>0.14063947971172799</v>
      </c>
      <c r="H666" s="17">
        <v>0.11763766133141799</v>
      </c>
      <c r="I666" s="17">
        <v>0.122179725627829</v>
      </c>
      <c r="J666" s="17">
        <v>8.3689195685173606E-2</v>
      </c>
      <c r="K666" s="17">
        <v>6.3906498949645493E-2</v>
      </c>
      <c r="L666" s="17">
        <v>6.1611478592892198E-2</v>
      </c>
      <c r="M666" s="17"/>
      <c r="N666" s="17">
        <v>0.102753713911339</v>
      </c>
      <c r="O666" s="17">
        <v>0.10107809116862999</v>
      </c>
      <c r="P666" s="17">
        <v>8.7876030020094295E-2</v>
      </c>
      <c r="Q666" s="17">
        <v>9.23714486127475E-2</v>
      </c>
      <c r="R666" s="17"/>
      <c r="S666" s="17">
        <v>0.116247520357807</v>
      </c>
      <c r="T666" s="17">
        <v>9.2920120941959297E-2</v>
      </c>
      <c r="U666" s="17">
        <v>0.103646517442498</v>
      </c>
      <c r="V666" s="17">
        <v>9.4350066622178097E-2</v>
      </c>
      <c r="W666" s="17">
        <v>0.110148510770187</v>
      </c>
      <c r="X666" s="17">
        <v>0.10761108121799</v>
      </c>
      <c r="Y666" s="17">
        <v>6.9238654791186405E-2</v>
      </c>
      <c r="Z666" s="17">
        <v>7.6670477697673906E-2</v>
      </c>
      <c r="AA666" s="17">
        <v>8.5187593733555306E-2</v>
      </c>
      <c r="AB666" s="17">
        <v>9.1717750514383606E-2</v>
      </c>
      <c r="AC666" s="17">
        <v>0.11658673674761399</v>
      </c>
      <c r="AD666" s="17">
        <v>6.5467671826008794E-2</v>
      </c>
      <c r="AE666" s="17"/>
      <c r="AF666" s="17">
        <v>8.0621923335697607E-2</v>
      </c>
      <c r="AG666" s="17">
        <v>9.6512058925054101E-2</v>
      </c>
      <c r="AH666" s="17">
        <v>0.120325933467042</v>
      </c>
      <c r="AI666" s="17"/>
      <c r="AJ666" s="17">
        <v>7.9922351691020396E-2</v>
      </c>
      <c r="AK666" s="17">
        <v>0.104066269897279</v>
      </c>
      <c r="AL666" s="17">
        <v>9.7161677467424407E-2</v>
      </c>
      <c r="AM666" s="17">
        <v>0.111245810477346</v>
      </c>
      <c r="AN666" s="17">
        <v>0.116451292854483</v>
      </c>
      <c r="AO666" s="17"/>
      <c r="AP666" s="17">
        <v>8.4808458705749004E-2</v>
      </c>
      <c r="AQ666" s="17">
        <v>9.9303656560048803E-2</v>
      </c>
      <c r="AR666" s="17">
        <v>0.118424432252503</v>
      </c>
      <c r="AS666" s="17"/>
      <c r="AT666" s="17">
        <v>7.9950223655707003E-2</v>
      </c>
      <c r="AU666" s="17">
        <v>9.41716651917128E-2</v>
      </c>
      <c r="AV666" s="17">
        <v>0.103023036634995</v>
      </c>
      <c r="AW666" s="17">
        <v>0.12207979571484801</v>
      </c>
      <c r="AX666" s="17">
        <v>2.0172962385070499E-2</v>
      </c>
      <c r="AY666" s="17"/>
      <c r="AZ666" s="17">
        <v>0.12647755591486101</v>
      </c>
      <c r="BA666" s="17">
        <v>8.44469807450135E-2</v>
      </c>
      <c r="BB666" s="17">
        <v>9.2295271335458701E-2</v>
      </c>
      <c r="BC666" s="17">
        <v>9.4676757403122702E-2</v>
      </c>
      <c r="BD666" s="17">
        <v>7.7928487303317306E-2</v>
      </c>
      <c r="BE666" s="17">
        <v>9.1960966407724803E-2</v>
      </c>
      <c r="BF666" s="17"/>
      <c r="BG666" s="17">
        <v>6.7981625274076904E-2</v>
      </c>
      <c r="BH666" s="17">
        <v>0.111042405197511</v>
      </c>
      <c r="BI666" s="17" t="s">
        <v>95</v>
      </c>
      <c r="BJ666" s="17">
        <v>0.10807503373671599</v>
      </c>
      <c r="BK666" s="17">
        <v>0.11250916282657</v>
      </c>
      <c r="BL666" s="17">
        <v>0.115823231797132</v>
      </c>
      <c r="BM666" s="17">
        <v>0.108201453712195</v>
      </c>
    </row>
    <row r="667" spans="2:65" x14ac:dyDescent="0.35">
      <c r="B667" t="s">
        <v>293</v>
      </c>
      <c r="C667" s="17">
        <v>0.173532307911169</v>
      </c>
      <c r="D667" s="17">
        <v>0.163573181284699</v>
      </c>
      <c r="E667" s="17">
        <v>0.18366551011770901</v>
      </c>
      <c r="F667" s="17"/>
      <c r="G667" s="17">
        <v>0.23944504431307201</v>
      </c>
      <c r="H667" s="17">
        <v>0.17743021555732899</v>
      </c>
      <c r="I667" s="17">
        <v>0.18282058300662399</v>
      </c>
      <c r="J667" s="17">
        <v>0.18125480964124999</v>
      </c>
      <c r="K667" s="17">
        <v>0.138218083301795</v>
      </c>
      <c r="L667" s="17">
        <v>0.13647420126535501</v>
      </c>
      <c r="M667" s="17"/>
      <c r="N667" s="17">
        <v>0.17486093037404499</v>
      </c>
      <c r="O667" s="17">
        <v>0.16488121022308899</v>
      </c>
      <c r="P667" s="17">
        <v>0.168958708821871</v>
      </c>
      <c r="Q667" s="17">
        <v>0.185036893806659</v>
      </c>
      <c r="R667" s="17"/>
      <c r="S667" s="17">
        <v>0.19907170114184899</v>
      </c>
      <c r="T667" s="17">
        <v>0.15012673044028799</v>
      </c>
      <c r="U667" s="17">
        <v>0.14753527208216399</v>
      </c>
      <c r="V667" s="17">
        <v>0.17773088515574301</v>
      </c>
      <c r="W667" s="17">
        <v>0.17749372233656699</v>
      </c>
      <c r="X667" s="17">
        <v>0.178031381657901</v>
      </c>
      <c r="Y667" s="17">
        <v>0.15092439614515499</v>
      </c>
      <c r="Z667" s="17">
        <v>0.179398938361466</v>
      </c>
      <c r="AA667" s="17">
        <v>0.18233337567019101</v>
      </c>
      <c r="AB667" s="17">
        <v>0.160193963780973</v>
      </c>
      <c r="AC667" s="17">
        <v>0.164659832650044</v>
      </c>
      <c r="AD667" s="17">
        <v>0.26437687358276601</v>
      </c>
      <c r="AE667" s="17"/>
      <c r="AF667" s="17">
        <v>0.152003867093217</v>
      </c>
      <c r="AG667" s="17">
        <v>0.16755711341445501</v>
      </c>
      <c r="AH667" s="17">
        <v>0.18267932844346499</v>
      </c>
      <c r="AI667" s="17"/>
      <c r="AJ667" s="17">
        <v>0.14836117845340899</v>
      </c>
      <c r="AK667" s="17">
        <v>0.18870757885602699</v>
      </c>
      <c r="AL667" s="17">
        <v>0.13229627933600099</v>
      </c>
      <c r="AM667" s="17">
        <v>0.111421945618023</v>
      </c>
      <c r="AN667" s="17">
        <v>0.199194480280628</v>
      </c>
      <c r="AO667" s="17"/>
      <c r="AP667" s="17">
        <v>0.14966260886543201</v>
      </c>
      <c r="AQ667" s="17">
        <v>0.18426045042724401</v>
      </c>
      <c r="AR667" s="17">
        <v>0.15772772073715699</v>
      </c>
      <c r="AS667" s="17"/>
      <c r="AT667" s="17">
        <v>0.16576836116353599</v>
      </c>
      <c r="AU667" s="17">
        <v>0.18052270148542701</v>
      </c>
      <c r="AV667" s="17">
        <v>0.18000712305085401</v>
      </c>
      <c r="AW667" s="17">
        <v>0.18078948015160001</v>
      </c>
      <c r="AX667" s="17">
        <v>0.18576106091521499</v>
      </c>
      <c r="AY667" s="17"/>
      <c r="AZ667" s="17">
        <v>0.188525588796667</v>
      </c>
      <c r="BA667" s="17">
        <v>0.164406710481627</v>
      </c>
      <c r="BB667" s="17">
        <v>0.16762040015351301</v>
      </c>
      <c r="BC667" s="17">
        <v>0.18507039347094401</v>
      </c>
      <c r="BD667" s="17">
        <v>0.14922519864964801</v>
      </c>
      <c r="BE667" s="17">
        <v>0.18820479267114801</v>
      </c>
      <c r="BF667" s="17"/>
      <c r="BG667" s="17">
        <v>0.15876605837895899</v>
      </c>
      <c r="BH667" s="17">
        <v>0.17092700849790099</v>
      </c>
      <c r="BI667" s="17" t="s">
        <v>95</v>
      </c>
      <c r="BJ667" s="17">
        <v>0.114290420041253</v>
      </c>
      <c r="BK667" s="17">
        <v>0.18392438989429999</v>
      </c>
      <c r="BL667" s="17">
        <v>0.20235065074317601</v>
      </c>
      <c r="BM667" s="17">
        <v>0.265448311701177</v>
      </c>
    </row>
    <row r="668" spans="2:65" x14ac:dyDescent="0.35">
      <c r="B668" t="s">
        <v>294</v>
      </c>
      <c r="C668" s="17">
        <v>0.227596415879007</v>
      </c>
      <c r="D668" s="17">
        <v>0.21939550389363899</v>
      </c>
      <c r="E668" s="17">
        <v>0.23531151072607301</v>
      </c>
      <c r="F668" s="17"/>
      <c r="G668" s="17">
        <v>0.16108287667236301</v>
      </c>
      <c r="H668" s="17">
        <v>0.19396847169563899</v>
      </c>
      <c r="I668" s="17">
        <v>0.21483253347554801</v>
      </c>
      <c r="J668" s="17">
        <v>0.21221546272462</v>
      </c>
      <c r="K668" s="17">
        <v>0.27169904618359803</v>
      </c>
      <c r="L668" s="17">
        <v>0.29237387895505201</v>
      </c>
      <c r="M668" s="17"/>
      <c r="N668" s="17">
        <v>0.21597141822607699</v>
      </c>
      <c r="O668" s="17">
        <v>0.22722772886644199</v>
      </c>
      <c r="P668" s="17">
        <v>0.24826036371733101</v>
      </c>
      <c r="Q668" s="17">
        <v>0.22403484848963201</v>
      </c>
      <c r="R668" s="17"/>
      <c r="S668" s="17">
        <v>0.22476821239974001</v>
      </c>
      <c r="T668" s="17">
        <v>0.235329848054251</v>
      </c>
      <c r="U668" s="17">
        <v>0.24363487917889801</v>
      </c>
      <c r="V668" s="17">
        <v>0.21280984289913099</v>
      </c>
      <c r="W668" s="17">
        <v>0.20004590070494599</v>
      </c>
      <c r="X668" s="17">
        <v>0.226942304076656</v>
      </c>
      <c r="Y668" s="17">
        <v>0.24163550486497001</v>
      </c>
      <c r="Z668" s="17">
        <v>0.23608333213351801</v>
      </c>
      <c r="AA668" s="17">
        <v>0.23321883077668901</v>
      </c>
      <c r="AB668" s="17">
        <v>0.23845984117845101</v>
      </c>
      <c r="AC668" s="17">
        <v>0.172017647075695</v>
      </c>
      <c r="AD668" s="17">
        <v>0.26562656004408702</v>
      </c>
      <c r="AE668" s="17"/>
      <c r="AF668" s="17">
        <v>0.249585248730399</v>
      </c>
      <c r="AG668" s="17">
        <v>0.23349217484856699</v>
      </c>
      <c r="AH668" s="17">
        <v>0.199099642714437</v>
      </c>
      <c r="AI668" s="17"/>
      <c r="AJ668" s="17">
        <v>0.25732926361248099</v>
      </c>
      <c r="AK668" s="17">
        <v>0.21145798455020101</v>
      </c>
      <c r="AL668" s="17">
        <v>0.25475866699355698</v>
      </c>
      <c r="AM668" s="17">
        <v>0.19349682942695701</v>
      </c>
      <c r="AN668" s="17">
        <v>0.194064720522482</v>
      </c>
      <c r="AO668" s="17"/>
      <c r="AP668" s="17">
        <v>0.251490627474523</v>
      </c>
      <c r="AQ668" s="17">
        <v>0.218998015461836</v>
      </c>
      <c r="AR668" s="17">
        <v>0.228482390023553</v>
      </c>
      <c r="AS668" s="17"/>
      <c r="AT668" s="17">
        <v>0.238167594719639</v>
      </c>
      <c r="AU668" s="17">
        <v>0.23042595387171699</v>
      </c>
      <c r="AV668" s="17">
        <v>0.224187325767747</v>
      </c>
      <c r="AW668" s="17">
        <v>0.195448231740286</v>
      </c>
      <c r="AX668" s="17">
        <v>0.239849270880376</v>
      </c>
      <c r="AY668" s="17"/>
      <c r="AZ668" s="17">
        <v>0.20078911475566499</v>
      </c>
      <c r="BA668" s="17">
        <v>0.24633860577604899</v>
      </c>
      <c r="BB668" s="17">
        <v>0.215963862135125</v>
      </c>
      <c r="BC668" s="17">
        <v>0.208778669129808</v>
      </c>
      <c r="BD668" s="17">
        <v>0.25630989112763902</v>
      </c>
      <c r="BE668" s="17">
        <v>0.26446937697928202</v>
      </c>
      <c r="BF668" s="17"/>
      <c r="BG668" s="17">
        <v>0.25716418215387499</v>
      </c>
      <c r="BH668" s="17">
        <v>0.23886963108081899</v>
      </c>
      <c r="BI668" s="17" t="s">
        <v>95</v>
      </c>
      <c r="BJ668" s="17">
        <v>0.216234922778276</v>
      </c>
      <c r="BK668" s="17">
        <v>0.23762579255914501</v>
      </c>
      <c r="BL668" s="17">
        <v>0.176548029486364</v>
      </c>
      <c r="BM668" s="17">
        <v>0.15960257126636401</v>
      </c>
    </row>
    <row r="669" spans="2:65" x14ac:dyDescent="0.35">
      <c r="B669" t="s">
        <v>295</v>
      </c>
      <c r="C669" s="17">
        <v>0.20359089810977399</v>
      </c>
      <c r="D669" s="17">
        <v>0.20301124508153201</v>
      </c>
      <c r="E669" s="17">
        <v>0.20389475431033</v>
      </c>
      <c r="F669" s="17"/>
      <c r="G669" s="17">
        <v>0.122171578862104</v>
      </c>
      <c r="H669" s="17">
        <v>0.15608584550416399</v>
      </c>
      <c r="I669" s="17">
        <v>0.194513936799599</v>
      </c>
      <c r="J669" s="17">
        <v>0.20832514298191901</v>
      </c>
      <c r="K669" s="17">
        <v>0.260339432491832</v>
      </c>
      <c r="L669" s="17">
        <v>0.26172783236051</v>
      </c>
      <c r="M669" s="17"/>
      <c r="N669" s="17">
        <v>0.19782419674257601</v>
      </c>
      <c r="O669" s="17">
        <v>0.18693263472268501</v>
      </c>
      <c r="P669" s="17">
        <v>0.208079096507989</v>
      </c>
      <c r="Q669" s="17">
        <v>0.22461154764966401</v>
      </c>
      <c r="R669" s="17"/>
      <c r="S669" s="17">
        <v>0.16935395746479601</v>
      </c>
      <c r="T669" s="17">
        <v>0.20448464013280701</v>
      </c>
      <c r="U669" s="17">
        <v>0.186135110682185</v>
      </c>
      <c r="V669" s="17">
        <v>0.23538678718348399</v>
      </c>
      <c r="W669" s="17">
        <v>0.23076869233157299</v>
      </c>
      <c r="X669" s="17">
        <v>0.18347169031444099</v>
      </c>
      <c r="Y669" s="17">
        <v>0.21965945821796501</v>
      </c>
      <c r="Z669" s="17">
        <v>0.17878318971544599</v>
      </c>
      <c r="AA669" s="17">
        <v>0.20332192060637999</v>
      </c>
      <c r="AB669" s="17">
        <v>0.23047621015551401</v>
      </c>
      <c r="AC669" s="17">
        <v>0.24113407931382599</v>
      </c>
      <c r="AD669" s="17">
        <v>0.15565248413080399</v>
      </c>
      <c r="AE669" s="17"/>
      <c r="AF669" s="17">
        <v>0.236693333013615</v>
      </c>
      <c r="AG669" s="17">
        <v>0.20067478177533901</v>
      </c>
      <c r="AH669" s="17">
        <v>0.17316360590469801</v>
      </c>
      <c r="AI669" s="17"/>
      <c r="AJ669" s="17">
        <v>0.220054933513046</v>
      </c>
      <c r="AK669" s="17">
        <v>0.1958919388442</v>
      </c>
      <c r="AL669" s="17">
        <v>0.220071520973949</v>
      </c>
      <c r="AM669" s="17">
        <v>0.25676478802750302</v>
      </c>
      <c r="AN669" s="17">
        <v>0.18267783504927401</v>
      </c>
      <c r="AO669" s="17"/>
      <c r="AP669" s="17">
        <v>0.20738993564196001</v>
      </c>
      <c r="AQ669" s="17">
        <v>0.20473097566068801</v>
      </c>
      <c r="AR669" s="17">
        <v>0.176812072822886</v>
      </c>
      <c r="AS669" s="17"/>
      <c r="AT669" s="17">
        <v>0.21609842378411101</v>
      </c>
      <c r="AU669" s="17">
        <v>0.20498187978009699</v>
      </c>
      <c r="AV669" s="17">
        <v>0.18211479404264699</v>
      </c>
      <c r="AW669" s="17">
        <v>0.183517291848417</v>
      </c>
      <c r="AX669" s="17">
        <v>0.23014240614190201</v>
      </c>
      <c r="AY669" s="17"/>
      <c r="AZ669" s="17">
        <v>0.16209647904722699</v>
      </c>
      <c r="BA669" s="17">
        <v>0.21646782977613699</v>
      </c>
      <c r="BB669" s="17">
        <v>0.20655386922764901</v>
      </c>
      <c r="BC669" s="17">
        <v>0.21554766521927299</v>
      </c>
      <c r="BD669" s="17">
        <v>0.247122589365077</v>
      </c>
      <c r="BE669" s="17">
        <v>0.16699801038411999</v>
      </c>
      <c r="BF669" s="17"/>
      <c r="BG669" s="17">
        <v>0.235298571939725</v>
      </c>
      <c r="BH669" s="17">
        <v>0.18729021466364301</v>
      </c>
      <c r="BI669" s="17" t="s">
        <v>95</v>
      </c>
      <c r="BJ669" s="17">
        <v>0.208445713764354</v>
      </c>
      <c r="BK669" s="17">
        <v>0.186812499651419</v>
      </c>
      <c r="BL669" s="17">
        <v>0.17573248396315999</v>
      </c>
      <c r="BM669" s="17">
        <v>0.220680714296867</v>
      </c>
    </row>
    <row r="670" spans="2:65" x14ac:dyDescent="0.35">
      <c r="B670" t="s">
        <v>302</v>
      </c>
      <c r="C670" s="17">
        <v>0.16893403515792399</v>
      </c>
      <c r="D670" s="17">
        <v>0.172792344906465</v>
      </c>
      <c r="E670" s="17">
        <v>0.16608568294673101</v>
      </c>
      <c r="F670" s="17"/>
      <c r="G670" s="17">
        <v>0.12048388667045901</v>
      </c>
      <c r="H670" s="17">
        <v>0.141997282174011</v>
      </c>
      <c r="I670" s="17">
        <v>0.15739610867295101</v>
      </c>
      <c r="J670" s="17">
        <v>0.21007405082417199</v>
      </c>
      <c r="K670" s="17">
        <v>0.18556496140786499</v>
      </c>
      <c r="L670" s="17">
        <v>0.18781771188438101</v>
      </c>
      <c r="M670" s="17"/>
      <c r="N670" s="17">
        <v>0.17226738289582899</v>
      </c>
      <c r="O670" s="17">
        <v>0.17567102432121501</v>
      </c>
      <c r="P670" s="17">
        <v>0.16387402181699601</v>
      </c>
      <c r="Q670" s="17">
        <v>0.16087364920637501</v>
      </c>
      <c r="R670" s="17"/>
      <c r="S670" s="17">
        <v>0.12754360400985101</v>
      </c>
      <c r="T670" s="17">
        <v>0.172791516507492</v>
      </c>
      <c r="U670" s="17">
        <v>0.211983427875026</v>
      </c>
      <c r="V670" s="17">
        <v>0.171428625917625</v>
      </c>
      <c r="W670" s="17">
        <v>0.151311525958716</v>
      </c>
      <c r="X670" s="17">
        <v>0.147104725721906</v>
      </c>
      <c r="Y670" s="17">
        <v>0.18761411755975799</v>
      </c>
      <c r="Z670" s="17">
        <v>0.191151032973393</v>
      </c>
      <c r="AA670" s="17">
        <v>0.17394839524203001</v>
      </c>
      <c r="AB670" s="17">
        <v>0.17601979170233301</v>
      </c>
      <c r="AC670" s="17">
        <v>0.20491743675027099</v>
      </c>
      <c r="AD670" s="17">
        <v>0.15050990534992001</v>
      </c>
      <c r="AE670" s="17"/>
      <c r="AF670" s="17">
        <v>0.17530177729601701</v>
      </c>
      <c r="AG670" s="17">
        <v>0.172100652465006</v>
      </c>
      <c r="AH670" s="17">
        <v>0.16693392092713299</v>
      </c>
      <c r="AI670" s="17"/>
      <c r="AJ670" s="17">
        <v>0.196733929726778</v>
      </c>
      <c r="AK670" s="17">
        <v>0.141340299597423</v>
      </c>
      <c r="AL670" s="17">
        <v>0.165774136483259</v>
      </c>
      <c r="AM670" s="17">
        <v>0.17931501351967499</v>
      </c>
      <c r="AN670" s="17">
        <v>0.16790431363628999</v>
      </c>
      <c r="AO670" s="17"/>
      <c r="AP670" s="17">
        <v>0.197040817760822</v>
      </c>
      <c r="AQ670" s="17">
        <v>0.14603403662801301</v>
      </c>
      <c r="AR670" s="17">
        <v>0.17563351192048601</v>
      </c>
      <c r="AS670" s="17"/>
      <c r="AT670" s="17">
        <v>0.18620971202370301</v>
      </c>
      <c r="AU670" s="17">
        <v>0.17014679956369499</v>
      </c>
      <c r="AV670" s="17">
        <v>0.16455836382417999</v>
      </c>
      <c r="AW670" s="17">
        <v>0.14923692689333401</v>
      </c>
      <c r="AX670" s="17">
        <v>0.20163759144013799</v>
      </c>
      <c r="AY670" s="17"/>
      <c r="AZ670" s="17">
        <v>0.14388701346129501</v>
      </c>
      <c r="BA670" s="17">
        <v>0.16620940474641699</v>
      </c>
      <c r="BB670" s="17">
        <v>0.17885455353565599</v>
      </c>
      <c r="BC670" s="17">
        <v>0.18655966307479299</v>
      </c>
      <c r="BD670" s="17">
        <v>0.16992230410644299</v>
      </c>
      <c r="BE670" s="17">
        <v>0.210716674398673</v>
      </c>
      <c r="BF670" s="17"/>
      <c r="BG670" s="17">
        <v>0.188885153384482</v>
      </c>
      <c r="BH670" s="17">
        <v>0.15626880257957201</v>
      </c>
      <c r="BI670" s="17" t="s">
        <v>95</v>
      </c>
      <c r="BJ670" s="17">
        <v>0.17144867681442799</v>
      </c>
      <c r="BK670" s="17">
        <v>0.136076863898134</v>
      </c>
      <c r="BL670" s="17">
        <v>0.16783841498768401</v>
      </c>
      <c r="BM670" s="17">
        <v>0.162210530346281</v>
      </c>
    </row>
    <row r="671" spans="2:65" x14ac:dyDescent="0.35">
      <c r="B671" t="s">
        <v>297</v>
      </c>
      <c r="C671" s="17">
        <v>0</v>
      </c>
      <c r="D671" s="17">
        <v>0</v>
      </c>
      <c r="E671" s="17">
        <v>0</v>
      </c>
      <c r="F671" s="17"/>
      <c r="G671" s="17">
        <v>0</v>
      </c>
      <c r="H671" s="17">
        <v>0</v>
      </c>
      <c r="I671" s="17">
        <v>0</v>
      </c>
      <c r="J671" s="17">
        <v>0</v>
      </c>
      <c r="K671" s="17">
        <v>0</v>
      </c>
      <c r="L671" s="17">
        <v>0</v>
      </c>
      <c r="M671" s="17"/>
      <c r="N671" s="17">
        <v>0</v>
      </c>
      <c r="O671" s="17">
        <v>0</v>
      </c>
      <c r="P671" s="17">
        <v>0</v>
      </c>
      <c r="Q671" s="17">
        <v>0</v>
      </c>
      <c r="R671" s="17"/>
      <c r="S671" s="17">
        <v>0</v>
      </c>
      <c r="T671" s="17">
        <v>0</v>
      </c>
      <c r="U671" s="17">
        <v>0</v>
      </c>
      <c r="V671" s="17">
        <v>0</v>
      </c>
      <c r="W671" s="17">
        <v>0</v>
      </c>
      <c r="X671" s="17">
        <v>0</v>
      </c>
      <c r="Y671" s="17">
        <v>0</v>
      </c>
      <c r="Z671" s="17">
        <v>0</v>
      </c>
      <c r="AA671" s="17">
        <v>0</v>
      </c>
      <c r="AB671" s="17">
        <v>0</v>
      </c>
      <c r="AC671" s="17">
        <v>0</v>
      </c>
      <c r="AD671" s="17">
        <v>0</v>
      </c>
      <c r="AE671" s="17"/>
      <c r="AF671" s="17">
        <v>0</v>
      </c>
      <c r="AG671" s="17">
        <v>0</v>
      </c>
      <c r="AH671" s="17">
        <v>0</v>
      </c>
      <c r="AI671" s="17"/>
      <c r="AJ671" s="17">
        <v>0</v>
      </c>
      <c r="AK671" s="17">
        <v>0</v>
      </c>
      <c r="AL671" s="17">
        <v>0</v>
      </c>
      <c r="AM671" s="17">
        <v>0</v>
      </c>
      <c r="AN671" s="17">
        <v>0</v>
      </c>
      <c r="AO671" s="17"/>
      <c r="AP671" s="17">
        <v>0</v>
      </c>
      <c r="AQ671" s="17">
        <v>0</v>
      </c>
      <c r="AR671" s="17">
        <v>0</v>
      </c>
      <c r="AS671" s="17"/>
      <c r="AT671" s="17">
        <v>0</v>
      </c>
      <c r="AU671" s="17">
        <v>0</v>
      </c>
      <c r="AV671" s="17">
        <v>0</v>
      </c>
      <c r="AW671" s="17">
        <v>0</v>
      </c>
      <c r="AX671" s="17">
        <v>0</v>
      </c>
      <c r="AY671" s="17"/>
      <c r="AZ671" s="17">
        <v>0</v>
      </c>
      <c r="BA671" s="17">
        <v>0</v>
      </c>
      <c r="BB671" s="17">
        <v>0</v>
      </c>
      <c r="BC671" s="17">
        <v>0</v>
      </c>
      <c r="BD671" s="17">
        <v>0</v>
      </c>
      <c r="BE671" s="17">
        <v>0</v>
      </c>
      <c r="BF671" s="17"/>
      <c r="BG671" s="17">
        <v>0</v>
      </c>
      <c r="BH671" s="17">
        <v>0</v>
      </c>
      <c r="BI671" s="17" t="s">
        <v>95</v>
      </c>
      <c r="BJ671" s="17">
        <v>0</v>
      </c>
      <c r="BK671" s="17">
        <v>0</v>
      </c>
      <c r="BL671" s="17">
        <v>0</v>
      </c>
      <c r="BM671" s="17">
        <v>0</v>
      </c>
    </row>
    <row r="672" spans="2:65" x14ac:dyDescent="0.35">
      <c r="B672" t="s">
        <v>298</v>
      </c>
      <c r="C672" s="24">
        <v>5.67262263733857</v>
      </c>
      <c r="D672" s="24">
        <v>5.6320253294121603</v>
      </c>
      <c r="E672" s="24">
        <v>5.7141708433243101</v>
      </c>
      <c r="F672" s="24"/>
      <c r="G672" s="24">
        <v>4.9985509689461702</v>
      </c>
      <c r="H672" s="24">
        <v>5.1881664635573701</v>
      </c>
      <c r="I672" s="24">
        <v>5.5884743495775497</v>
      </c>
      <c r="J672" s="24">
        <v>5.8790644975398498</v>
      </c>
      <c r="K672" s="24">
        <v>6.0563330193483997</v>
      </c>
      <c r="L672" s="24">
        <v>6.1572920448743798</v>
      </c>
      <c r="M672" s="24"/>
      <c r="N672" s="24">
        <v>5.6504375852574702</v>
      </c>
      <c r="O672" s="24">
        <v>5.6047161032136001</v>
      </c>
      <c r="P672" s="24">
        <v>5.6965044538307801</v>
      </c>
      <c r="Q672" s="24">
        <v>5.7478888771096903</v>
      </c>
      <c r="R672" s="24"/>
      <c r="S672" s="24">
        <v>5.3386281486993097</v>
      </c>
      <c r="T672" s="24">
        <v>5.6728944291728203</v>
      </c>
      <c r="U672" s="24">
        <v>5.8415515878730302</v>
      </c>
      <c r="V672" s="24">
        <v>5.7914876774400197</v>
      </c>
      <c r="W672" s="24">
        <v>5.6284847344933802</v>
      </c>
      <c r="X672" s="24">
        <v>5.4899424650756599</v>
      </c>
      <c r="Y672" s="24">
        <v>5.7627363776124598</v>
      </c>
      <c r="Z672" s="24">
        <v>5.6934943632288197</v>
      </c>
      <c r="AA672" s="24">
        <v>5.73712112436744</v>
      </c>
      <c r="AB672" s="24">
        <v>5.8396768029894197</v>
      </c>
      <c r="AC672" s="24">
        <v>5.9046199974245903</v>
      </c>
      <c r="AD672" s="24">
        <v>5.6796873457070296</v>
      </c>
      <c r="AE672" s="24"/>
      <c r="AF672" s="24">
        <v>5.8527420354890998</v>
      </c>
      <c r="AG672" s="24">
        <v>5.6929326331622603</v>
      </c>
      <c r="AH672" s="24">
        <v>5.4485488364824501</v>
      </c>
      <c r="AI672" s="24"/>
      <c r="AJ672" s="24">
        <v>5.9308130807215598</v>
      </c>
      <c r="AK672" s="24">
        <v>5.4450171500915401</v>
      </c>
      <c r="AL672" s="24">
        <v>5.7498126502048503</v>
      </c>
      <c r="AM672" s="24">
        <v>5.6455990198713399</v>
      </c>
      <c r="AN672" s="24">
        <v>5.5576201501192903</v>
      </c>
      <c r="AO672" s="24"/>
      <c r="AP672" s="24">
        <v>5.8450266147362901</v>
      </c>
      <c r="AQ672" s="24">
        <v>5.5336135177691697</v>
      </c>
      <c r="AR672" s="24">
        <v>5.6027513510190801</v>
      </c>
      <c r="AS672" s="24"/>
      <c r="AT672" s="24">
        <v>5.8428191395497704</v>
      </c>
      <c r="AU672" s="24">
        <v>5.7199560926733204</v>
      </c>
      <c r="AV672" s="24">
        <v>5.5430031548075904</v>
      </c>
      <c r="AW672" s="24">
        <v>5.3767843545081497</v>
      </c>
      <c r="AX672" s="24">
        <v>5.9368768598742401</v>
      </c>
      <c r="AY672" s="24"/>
      <c r="AZ672" s="24">
        <v>5.2998758251611999</v>
      </c>
      <c r="BA672" s="24">
        <v>5.7627299290073202</v>
      </c>
      <c r="BB672" s="24">
        <v>5.6239593337108804</v>
      </c>
      <c r="BC672" s="24">
        <v>5.8147210598768604</v>
      </c>
      <c r="BD672" s="24">
        <v>5.8996846248840003</v>
      </c>
      <c r="BE672" s="24">
        <v>5.9134884062319104</v>
      </c>
      <c r="BF672" s="24"/>
      <c r="BG672" s="24">
        <v>5.9580726306163401</v>
      </c>
      <c r="BH672" s="24">
        <v>5.5873643901956402</v>
      </c>
      <c r="BI672" s="24" t="s">
        <v>95</v>
      </c>
      <c r="BJ672" s="24">
        <v>5.4913200610267303</v>
      </c>
      <c r="BK672" s="24">
        <v>5.5165890419379497</v>
      </c>
      <c r="BL672" s="24">
        <v>5.4535282077367997</v>
      </c>
      <c r="BM672" s="24">
        <v>5.7499642016693899</v>
      </c>
    </row>
    <row r="673" spans="2:65" x14ac:dyDescent="0.35">
      <c r="B673" t="s">
        <v>299</v>
      </c>
      <c r="C673" s="24">
        <v>3.4126166519194499</v>
      </c>
      <c r="D673" s="24">
        <v>3.6381386095653299</v>
      </c>
      <c r="E673" s="24">
        <v>3.1986914998430902</v>
      </c>
      <c r="F673" s="24"/>
      <c r="G673" s="24">
        <v>3.9312496306634901</v>
      </c>
      <c r="H673" s="24">
        <v>4.2810680982400502</v>
      </c>
      <c r="I673" s="24">
        <v>3.3675770487715502</v>
      </c>
      <c r="J673" s="24">
        <v>3.1917666706548098</v>
      </c>
      <c r="K673" s="24">
        <v>2.6699804989365399</v>
      </c>
      <c r="L673" s="24">
        <v>2.2296157638394001</v>
      </c>
      <c r="M673" s="24"/>
      <c r="N673" s="24">
        <v>3.4103932259760898</v>
      </c>
      <c r="O673" s="24">
        <v>3.67269780506737</v>
      </c>
      <c r="P673" s="24">
        <v>3.4436931551720602</v>
      </c>
      <c r="Q673" s="24">
        <v>3.0913786983862201</v>
      </c>
      <c r="R673" s="24"/>
      <c r="S673" s="24">
        <v>3.7637834383561999</v>
      </c>
      <c r="T673" s="24">
        <v>3.4651589533349201</v>
      </c>
      <c r="U673" s="24">
        <v>3.2833625037214502</v>
      </c>
      <c r="V673" s="24">
        <v>3.1868481727578399</v>
      </c>
      <c r="W673" s="24">
        <v>3.4196641013416902</v>
      </c>
      <c r="X673" s="24">
        <v>3.5691458877572799</v>
      </c>
      <c r="Y673" s="24">
        <v>3.71074293719811</v>
      </c>
      <c r="Z673" s="24">
        <v>3.5493681601043399</v>
      </c>
      <c r="AA673" s="24">
        <v>3.2218647677184902</v>
      </c>
      <c r="AB673" s="24">
        <v>3.11870818103688</v>
      </c>
      <c r="AC673" s="24">
        <v>2.9804311919248598</v>
      </c>
      <c r="AD673" s="24">
        <v>2.7617392432188499</v>
      </c>
      <c r="AE673" s="24"/>
      <c r="AF673" s="24">
        <v>3.18700868669452</v>
      </c>
      <c r="AG673" s="24">
        <v>3.33729360197515</v>
      </c>
      <c r="AH673" s="24">
        <v>3.9512268326994602</v>
      </c>
      <c r="AI673" s="24"/>
      <c r="AJ673" s="24">
        <v>3.0102168162608298</v>
      </c>
      <c r="AK673" s="24">
        <v>3.8061349409299101</v>
      </c>
      <c r="AL673" s="24">
        <v>3.2078347175286699</v>
      </c>
      <c r="AM673" s="24">
        <v>4.3760517064785498</v>
      </c>
      <c r="AN673" s="24">
        <v>3.4715333611128099</v>
      </c>
      <c r="AO673" s="24"/>
      <c r="AP673" s="24">
        <v>3.3306713714462202</v>
      </c>
      <c r="AQ673" s="24">
        <v>3.6247066052550401</v>
      </c>
      <c r="AR673" s="24">
        <v>3.4457813688012302</v>
      </c>
      <c r="AS673" s="24"/>
      <c r="AT673" s="24">
        <v>3.063072961439</v>
      </c>
      <c r="AU673" s="24">
        <v>3.2273179572030699</v>
      </c>
      <c r="AV673" s="24">
        <v>3.7025863093725602</v>
      </c>
      <c r="AW673" s="24">
        <v>4.0419800128649701</v>
      </c>
      <c r="AX673" s="24">
        <v>3.2694774984541102</v>
      </c>
      <c r="AY673" s="24"/>
      <c r="AZ673" s="24">
        <v>3.96544245907163</v>
      </c>
      <c r="BA673" s="24">
        <v>3.1271248319088798</v>
      </c>
      <c r="BB673" s="24">
        <v>3.99529061158443</v>
      </c>
      <c r="BC673" s="24">
        <v>3.0399724253389602</v>
      </c>
      <c r="BD673" s="24">
        <v>2.9330669941213299</v>
      </c>
      <c r="BE673" s="24">
        <v>2.8322944269345598</v>
      </c>
      <c r="BF673" s="24"/>
      <c r="BG673" s="24">
        <v>2.9362446107579099</v>
      </c>
      <c r="BH673" s="24">
        <v>3.37938876714892</v>
      </c>
      <c r="BI673" s="24" t="s">
        <v>95</v>
      </c>
      <c r="BJ673" s="24">
        <v>4.3403775332513304</v>
      </c>
      <c r="BK673" s="24">
        <v>3.2672839013960799</v>
      </c>
      <c r="BL673" s="24">
        <v>3.7935600351429302</v>
      </c>
      <c r="BM673" s="24">
        <v>2.79511571764849</v>
      </c>
    </row>
    <row r="674" spans="2:65" x14ac:dyDescent="0.35">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row>
    <row r="675" spans="2:65" x14ac:dyDescent="0.35">
      <c r="B675" s="6" t="s">
        <v>310</v>
      </c>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row>
    <row r="676" spans="2:65" x14ac:dyDescent="0.35">
      <c r="B676" s="26" t="s">
        <v>97</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row>
    <row r="677" spans="2:65" x14ac:dyDescent="0.35">
      <c r="B677" t="s">
        <v>301</v>
      </c>
      <c r="C677" s="17">
        <v>9.7378453990166897E-3</v>
      </c>
      <c r="D677" s="17">
        <v>1.21758252683247E-2</v>
      </c>
      <c r="E677" s="17">
        <v>7.4115878276349301E-3</v>
      </c>
      <c r="F677" s="17"/>
      <c r="G677" s="17">
        <v>1.93250809258925E-2</v>
      </c>
      <c r="H677" s="17">
        <v>1.54505720691148E-2</v>
      </c>
      <c r="I677" s="17">
        <v>8.3538625515197102E-3</v>
      </c>
      <c r="J677" s="17">
        <v>4.8092043791056298E-3</v>
      </c>
      <c r="K677" s="17">
        <v>1.06532832901199E-2</v>
      </c>
      <c r="L677" s="17">
        <v>3.2496574231513599E-3</v>
      </c>
      <c r="M677" s="17"/>
      <c r="N677" s="17">
        <v>6.8943791415345601E-3</v>
      </c>
      <c r="O677" s="17">
        <v>8.1446921057187708E-3</v>
      </c>
      <c r="P677" s="17">
        <v>1.1613174870423701E-2</v>
      </c>
      <c r="Q677" s="17">
        <v>1.2971183973673301E-2</v>
      </c>
      <c r="R677" s="17"/>
      <c r="S677" s="17">
        <v>1.86181304180634E-2</v>
      </c>
      <c r="T677" s="17">
        <v>1.3517350857653199E-2</v>
      </c>
      <c r="U677" s="17">
        <v>1.18863088153218E-2</v>
      </c>
      <c r="V677" s="17">
        <v>8.6333218579425792E-3</v>
      </c>
      <c r="W677" s="17">
        <v>1.29590884281562E-2</v>
      </c>
      <c r="X677" s="17">
        <v>6.4619506531368399E-3</v>
      </c>
      <c r="Y677" s="17">
        <v>2.7347859521596402E-3</v>
      </c>
      <c r="Z677" s="17">
        <v>1.6835307079723399E-2</v>
      </c>
      <c r="AA677" s="17">
        <v>8.6574581667749305E-3</v>
      </c>
      <c r="AB677" s="17">
        <v>0</v>
      </c>
      <c r="AC677" s="17">
        <v>0</v>
      </c>
      <c r="AD677" s="17">
        <v>1.0471130139255901E-2</v>
      </c>
      <c r="AE677" s="17"/>
      <c r="AF677" s="17">
        <v>9.4811443373559699E-3</v>
      </c>
      <c r="AG677" s="17">
        <v>8.5551279614707702E-3</v>
      </c>
      <c r="AH677" s="17">
        <v>1.6523813560655399E-2</v>
      </c>
      <c r="AI677" s="17"/>
      <c r="AJ677" s="17">
        <v>9.5152304655190204E-3</v>
      </c>
      <c r="AK677" s="17">
        <v>1.11505309392032E-2</v>
      </c>
      <c r="AL677" s="17">
        <v>1.13363225988635E-2</v>
      </c>
      <c r="AM677" s="17">
        <v>1.9054778427253199E-2</v>
      </c>
      <c r="AN677" s="17">
        <v>8.73271925294275E-3</v>
      </c>
      <c r="AO677" s="17"/>
      <c r="AP677" s="17">
        <v>1.35827963271374E-2</v>
      </c>
      <c r="AQ677" s="17">
        <v>8.1426063961695504E-3</v>
      </c>
      <c r="AR677" s="17">
        <v>1.0736902047750799E-2</v>
      </c>
      <c r="AS677" s="17"/>
      <c r="AT677" s="17">
        <v>4.3093354768926097E-3</v>
      </c>
      <c r="AU677" s="17">
        <v>1.27299364011055E-2</v>
      </c>
      <c r="AV677" s="17">
        <v>7.9884820073083795E-3</v>
      </c>
      <c r="AW677" s="17">
        <v>2.0707006144002501E-2</v>
      </c>
      <c r="AX677" s="17">
        <v>2.0172962385070499E-2</v>
      </c>
      <c r="AY677" s="17"/>
      <c r="AZ677" s="17">
        <v>1.31440600605229E-2</v>
      </c>
      <c r="BA677" s="17">
        <v>1.35211735597727E-2</v>
      </c>
      <c r="BB677" s="17">
        <v>7.5207816169771003E-3</v>
      </c>
      <c r="BC677" s="17">
        <v>6.8528403603118496E-3</v>
      </c>
      <c r="BD677" s="17">
        <v>4.1812717843156301E-3</v>
      </c>
      <c r="BE677" s="17">
        <v>0</v>
      </c>
      <c r="BF677" s="17"/>
      <c r="BG677" s="17">
        <v>5.2308032056957599E-3</v>
      </c>
      <c r="BH677" s="17">
        <v>5.0745849916309102E-3</v>
      </c>
      <c r="BI677" s="17" t="s">
        <v>95</v>
      </c>
      <c r="BJ677" s="17">
        <v>1.1012256938919799E-2</v>
      </c>
      <c r="BK677" s="17">
        <v>1.1722383610430201E-2</v>
      </c>
      <c r="BL677" s="17">
        <v>2.0745791029043101E-2</v>
      </c>
      <c r="BM677" s="17">
        <v>5.9932927303193301E-3</v>
      </c>
    </row>
    <row r="678" spans="2:65" x14ac:dyDescent="0.35">
      <c r="B678" t="s">
        <v>289</v>
      </c>
      <c r="C678" s="17">
        <v>1.8696700292383499E-2</v>
      </c>
      <c r="D678" s="17">
        <v>2.1393089592772401E-2</v>
      </c>
      <c r="E678" s="17">
        <v>1.61668922052398E-2</v>
      </c>
      <c r="F678" s="17"/>
      <c r="G678" s="17">
        <v>4.0754393003380497E-2</v>
      </c>
      <c r="H678" s="17">
        <v>3.1681483787186999E-2</v>
      </c>
      <c r="I678" s="17">
        <v>1.60229207025527E-2</v>
      </c>
      <c r="J678" s="17">
        <v>1.07598603032778E-2</v>
      </c>
      <c r="K678" s="17">
        <v>1.0783771871387999E-2</v>
      </c>
      <c r="L678" s="17">
        <v>7.4345710032479601E-3</v>
      </c>
      <c r="M678" s="17"/>
      <c r="N678" s="17">
        <v>1.8054102467249301E-2</v>
      </c>
      <c r="O678" s="17">
        <v>1.62118014146828E-2</v>
      </c>
      <c r="P678" s="17">
        <v>2.1804929377842199E-2</v>
      </c>
      <c r="Q678" s="17">
        <v>1.9538906385811499E-2</v>
      </c>
      <c r="R678" s="17"/>
      <c r="S678" s="17">
        <v>2.14444938455365E-2</v>
      </c>
      <c r="T678" s="17">
        <v>1.6458934069332E-2</v>
      </c>
      <c r="U678" s="17">
        <v>6.0607306288556796E-3</v>
      </c>
      <c r="V678" s="17">
        <v>1.29147611678037E-2</v>
      </c>
      <c r="W678" s="17">
        <v>1.6304614480085598E-2</v>
      </c>
      <c r="X678" s="17">
        <v>2.94745302643265E-2</v>
      </c>
      <c r="Y678" s="17">
        <v>9.6951676973422007E-3</v>
      </c>
      <c r="Z678" s="17">
        <v>4.93407202497645E-3</v>
      </c>
      <c r="AA678" s="17">
        <v>2.5404703471323901E-2</v>
      </c>
      <c r="AB678" s="17">
        <v>3.1496320417680801E-2</v>
      </c>
      <c r="AC678" s="17">
        <v>1.6290865365699601E-2</v>
      </c>
      <c r="AD678" s="17">
        <v>2.3154625113955499E-2</v>
      </c>
      <c r="AE678" s="17"/>
      <c r="AF678" s="17">
        <v>1.9913922183814801E-2</v>
      </c>
      <c r="AG678" s="17">
        <v>1.3253252944982899E-2</v>
      </c>
      <c r="AH678" s="17">
        <v>2.1930543660153099E-2</v>
      </c>
      <c r="AI678" s="17"/>
      <c r="AJ678" s="17">
        <v>1.7011287180808E-2</v>
      </c>
      <c r="AK678" s="17">
        <v>2.9182370449393799E-2</v>
      </c>
      <c r="AL678" s="17">
        <v>8.3932052683580397E-3</v>
      </c>
      <c r="AM678" s="17">
        <v>0.10305808223443701</v>
      </c>
      <c r="AN678" s="17">
        <v>1.3586174775774999E-2</v>
      </c>
      <c r="AO678" s="17"/>
      <c r="AP678" s="17">
        <v>2.56880108872472E-2</v>
      </c>
      <c r="AQ678" s="17">
        <v>1.9206811432530099E-2</v>
      </c>
      <c r="AR678" s="17">
        <v>7.0785382010874398E-3</v>
      </c>
      <c r="AS678" s="17"/>
      <c r="AT678" s="17">
        <v>1.8840594648288501E-2</v>
      </c>
      <c r="AU678" s="17">
        <v>1.6187877654642999E-2</v>
      </c>
      <c r="AV678" s="17">
        <v>2.1386872747255401E-2</v>
      </c>
      <c r="AW678" s="17">
        <v>2.61622716553391E-2</v>
      </c>
      <c r="AX678" s="17">
        <v>0</v>
      </c>
      <c r="AY678" s="17"/>
      <c r="AZ678" s="17">
        <v>2.64275588118538E-2</v>
      </c>
      <c r="BA678" s="17">
        <v>1.3367105847510901E-2</v>
      </c>
      <c r="BB678" s="17">
        <v>2.55443920699727E-2</v>
      </c>
      <c r="BC678" s="17">
        <v>1.73309570647317E-2</v>
      </c>
      <c r="BD678" s="17">
        <v>1.14856372615706E-2</v>
      </c>
      <c r="BE678" s="17">
        <v>2.0857550678231598E-2</v>
      </c>
      <c r="BF678" s="17"/>
      <c r="BG678" s="17">
        <v>1.17849243282923E-2</v>
      </c>
      <c r="BH678" s="17">
        <v>2.2291649757962401E-2</v>
      </c>
      <c r="BI678" s="17" t="s">
        <v>95</v>
      </c>
      <c r="BJ678" s="17">
        <v>2.5376423766896E-2</v>
      </c>
      <c r="BK678" s="17">
        <v>2.3498479517835E-2</v>
      </c>
      <c r="BL678" s="17">
        <v>1.6202759230678598E-2</v>
      </c>
      <c r="BM678" s="17">
        <v>6.1563214840497302E-2</v>
      </c>
    </row>
    <row r="679" spans="2:65" x14ac:dyDescent="0.35">
      <c r="B679" t="s">
        <v>290</v>
      </c>
      <c r="C679" s="17">
        <v>1.6110635573051001E-2</v>
      </c>
      <c r="D679" s="17">
        <v>1.9597800588461702E-2</v>
      </c>
      <c r="E679" s="17">
        <v>1.2795114546050101E-2</v>
      </c>
      <c r="F679" s="17"/>
      <c r="G679" s="17">
        <v>2.65291107917567E-2</v>
      </c>
      <c r="H679" s="17">
        <v>2.29024662476425E-2</v>
      </c>
      <c r="I679" s="17">
        <v>2.3004554970455601E-2</v>
      </c>
      <c r="J679" s="17">
        <v>8.8879564676864094E-3</v>
      </c>
      <c r="K679" s="17">
        <v>6.1071946584188999E-3</v>
      </c>
      <c r="L679" s="17">
        <v>1.06334158080335E-2</v>
      </c>
      <c r="M679" s="17"/>
      <c r="N679" s="17">
        <v>1.13302473375268E-2</v>
      </c>
      <c r="O679" s="17">
        <v>1.7030805170139302E-2</v>
      </c>
      <c r="P679" s="17">
        <v>1.7875428861356998E-2</v>
      </c>
      <c r="Q679" s="17">
        <v>1.8060583804165399E-2</v>
      </c>
      <c r="R679" s="17"/>
      <c r="S679" s="17">
        <v>1.5663181461389699E-2</v>
      </c>
      <c r="T679" s="17">
        <v>1.0359906056135E-2</v>
      </c>
      <c r="U679" s="17">
        <v>2.1334850331785799E-2</v>
      </c>
      <c r="V679" s="17">
        <v>1.6377734494861601E-2</v>
      </c>
      <c r="W679" s="17">
        <v>1.54226878720943E-2</v>
      </c>
      <c r="X679" s="17">
        <v>2.73875438676024E-2</v>
      </c>
      <c r="Y679" s="17">
        <v>2.6015398427707899E-2</v>
      </c>
      <c r="Z679" s="17">
        <v>1.2989706437537401E-2</v>
      </c>
      <c r="AA679" s="17">
        <v>8.2963029970112897E-3</v>
      </c>
      <c r="AB679" s="17">
        <v>1.55659434517301E-2</v>
      </c>
      <c r="AC679" s="17">
        <v>1.1278359818475799E-2</v>
      </c>
      <c r="AD679" s="17">
        <v>1.23711156655827E-2</v>
      </c>
      <c r="AE679" s="17"/>
      <c r="AF679" s="17">
        <v>1.2266022809280099E-2</v>
      </c>
      <c r="AG679" s="17">
        <v>1.7389351699160501E-2</v>
      </c>
      <c r="AH679" s="17">
        <v>1.28750473693778E-2</v>
      </c>
      <c r="AI679" s="17"/>
      <c r="AJ679" s="17">
        <v>1.7509610308454299E-2</v>
      </c>
      <c r="AK679" s="17">
        <v>2.0402682479813101E-2</v>
      </c>
      <c r="AL679" s="17">
        <v>1.7625206254440799E-2</v>
      </c>
      <c r="AM679" s="17">
        <v>0</v>
      </c>
      <c r="AN679" s="17">
        <v>7.3503911813992198E-3</v>
      </c>
      <c r="AO679" s="17"/>
      <c r="AP679" s="17">
        <v>1.5756569725831299E-2</v>
      </c>
      <c r="AQ679" s="17">
        <v>1.54214690027923E-2</v>
      </c>
      <c r="AR679" s="17">
        <v>3.1599693232895402E-2</v>
      </c>
      <c r="AS679" s="17"/>
      <c r="AT679" s="17">
        <v>1.51621313141435E-2</v>
      </c>
      <c r="AU679" s="17">
        <v>1.4657933505366901E-2</v>
      </c>
      <c r="AV679" s="17">
        <v>1.54139640492477E-2</v>
      </c>
      <c r="AW679" s="17">
        <v>1.9274943614488199E-2</v>
      </c>
      <c r="AX679" s="17">
        <v>6.1513921165339297E-2</v>
      </c>
      <c r="AY679" s="17"/>
      <c r="AZ679" s="17">
        <v>2.6692696215398801E-2</v>
      </c>
      <c r="BA679" s="17">
        <v>9.3345340165623802E-3</v>
      </c>
      <c r="BB679" s="17">
        <v>2.09979312034295E-2</v>
      </c>
      <c r="BC679" s="17">
        <v>9.2230002310968694E-3</v>
      </c>
      <c r="BD679" s="17">
        <v>1.63341633575118E-2</v>
      </c>
      <c r="BE679" s="17">
        <v>2.0835110803165101E-2</v>
      </c>
      <c r="BF679" s="17"/>
      <c r="BG679" s="17">
        <v>1.29917729214851E-2</v>
      </c>
      <c r="BH679" s="17">
        <v>1.3500837273598401E-2</v>
      </c>
      <c r="BI679" s="17" t="s">
        <v>95</v>
      </c>
      <c r="BJ679" s="17">
        <v>3.1998870526475799E-2</v>
      </c>
      <c r="BK679" s="17">
        <v>1.7551298201428998E-2</v>
      </c>
      <c r="BL679" s="17">
        <v>1.85340001010443E-2</v>
      </c>
      <c r="BM679" s="17">
        <v>2.2947296705051301E-2</v>
      </c>
    </row>
    <row r="680" spans="2:65" x14ac:dyDescent="0.35">
      <c r="B680" t="s">
        <v>291</v>
      </c>
      <c r="C680" s="17">
        <v>2.5604498210838499E-2</v>
      </c>
      <c r="D680" s="17">
        <v>2.7881584337857802E-2</v>
      </c>
      <c r="E680" s="17">
        <v>2.3521354884451499E-2</v>
      </c>
      <c r="F680" s="17"/>
      <c r="G680" s="17">
        <v>4.9149120164592899E-2</v>
      </c>
      <c r="H680" s="17">
        <v>3.0526321849274399E-2</v>
      </c>
      <c r="I680" s="17">
        <v>3.7712474119458703E-2</v>
      </c>
      <c r="J680" s="17">
        <v>2.4787347592004901E-2</v>
      </c>
      <c r="K680" s="17">
        <v>8.3614428329168104E-3</v>
      </c>
      <c r="L680" s="17">
        <v>8.3456668552980198E-3</v>
      </c>
      <c r="M680" s="17"/>
      <c r="N680" s="17">
        <v>1.57750754773133E-2</v>
      </c>
      <c r="O680" s="17">
        <v>3.5726430229777097E-2</v>
      </c>
      <c r="P680" s="17">
        <v>2.3897724899504699E-2</v>
      </c>
      <c r="Q680" s="17">
        <v>2.60013321676879E-2</v>
      </c>
      <c r="R680" s="17"/>
      <c r="S680" s="17">
        <v>4.4154765400102401E-2</v>
      </c>
      <c r="T680" s="17">
        <v>3.00831880309059E-2</v>
      </c>
      <c r="U680" s="17">
        <v>2.64479145712339E-2</v>
      </c>
      <c r="V680" s="17">
        <v>2.1775626451266301E-2</v>
      </c>
      <c r="W680" s="17">
        <v>1.8475464545538799E-2</v>
      </c>
      <c r="X680" s="17">
        <v>1.9430556260929498E-2</v>
      </c>
      <c r="Y680" s="17">
        <v>8.0433522896774801E-3</v>
      </c>
      <c r="Z680" s="17">
        <v>3.4444678502770699E-2</v>
      </c>
      <c r="AA680" s="17">
        <v>2.4067512354351599E-2</v>
      </c>
      <c r="AB680" s="17">
        <v>2.88345641832226E-2</v>
      </c>
      <c r="AC680" s="17">
        <v>2.26386675307046E-2</v>
      </c>
      <c r="AD680" s="17">
        <v>0</v>
      </c>
      <c r="AE680" s="17"/>
      <c r="AF680" s="17">
        <v>2.52211898171119E-2</v>
      </c>
      <c r="AG680" s="17">
        <v>2.2708451425136601E-2</v>
      </c>
      <c r="AH680" s="17">
        <v>3.1968948582108102E-2</v>
      </c>
      <c r="AI680" s="17"/>
      <c r="AJ680" s="17">
        <v>1.9790441162567202E-2</v>
      </c>
      <c r="AK680" s="17">
        <v>3.1388034009120602E-2</v>
      </c>
      <c r="AL680" s="17">
        <v>1.88602120614501E-2</v>
      </c>
      <c r="AM680" s="17">
        <v>1.6678109302172402E-2</v>
      </c>
      <c r="AN680" s="17">
        <v>2.6098061345949799E-2</v>
      </c>
      <c r="AO680" s="17"/>
      <c r="AP680" s="17">
        <v>2.6352754010139399E-2</v>
      </c>
      <c r="AQ680" s="17">
        <v>2.91842232592208E-2</v>
      </c>
      <c r="AR680" s="17">
        <v>1.0885805264946201E-2</v>
      </c>
      <c r="AS680" s="17"/>
      <c r="AT680" s="17">
        <v>2.1925108711753301E-2</v>
      </c>
      <c r="AU680" s="17">
        <v>3.2905581418267299E-2</v>
      </c>
      <c r="AV680" s="17">
        <v>2.44256029675789E-2</v>
      </c>
      <c r="AW680" s="17">
        <v>2.3036533643710499E-2</v>
      </c>
      <c r="AX680" s="17">
        <v>8.5616766981591999E-2</v>
      </c>
      <c r="AY680" s="17"/>
      <c r="AZ680" s="17">
        <v>3.12926304433205E-2</v>
      </c>
      <c r="BA680" s="17">
        <v>2.3366181273162302E-2</v>
      </c>
      <c r="BB680" s="17">
        <v>3.0421026119006E-2</v>
      </c>
      <c r="BC680" s="17">
        <v>2.9352525577613399E-2</v>
      </c>
      <c r="BD680" s="17">
        <v>1.23086396539614E-2</v>
      </c>
      <c r="BE680" s="17">
        <v>1.93975729392378E-2</v>
      </c>
      <c r="BF680" s="17"/>
      <c r="BG680" s="17">
        <v>1.5942515914770701E-2</v>
      </c>
      <c r="BH680" s="17">
        <v>2.7771851708182201E-2</v>
      </c>
      <c r="BI680" s="17" t="s">
        <v>95</v>
      </c>
      <c r="BJ680" s="17">
        <v>4.0622631816940098E-2</v>
      </c>
      <c r="BK680" s="17">
        <v>3.3879223785618202E-2</v>
      </c>
      <c r="BL680" s="17">
        <v>2.7720668483835999E-2</v>
      </c>
      <c r="BM680" s="17">
        <v>3.6521020832501701E-2</v>
      </c>
    </row>
    <row r="681" spans="2:65" x14ac:dyDescent="0.35">
      <c r="B681" t="s">
        <v>292</v>
      </c>
      <c r="C681" s="17">
        <v>4.8132734392147103E-2</v>
      </c>
      <c r="D681" s="17">
        <v>5.2592136465612997E-2</v>
      </c>
      <c r="E681" s="17">
        <v>4.4042234821179901E-2</v>
      </c>
      <c r="F681" s="17"/>
      <c r="G681" s="17">
        <v>5.4132657787071603E-2</v>
      </c>
      <c r="H681" s="17">
        <v>8.4258087759009795E-2</v>
      </c>
      <c r="I681" s="17">
        <v>4.3732644152286997E-2</v>
      </c>
      <c r="J681" s="17">
        <v>5.0803025410015301E-2</v>
      </c>
      <c r="K681" s="17">
        <v>3.1910129987204203E-2</v>
      </c>
      <c r="L681" s="17">
        <v>2.70786039184217E-2</v>
      </c>
      <c r="M681" s="17"/>
      <c r="N681" s="17">
        <v>4.7508322697442998E-2</v>
      </c>
      <c r="O681" s="17">
        <v>5.5968264257327101E-2</v>
      </c>
      <c r="P681" s="17">
        <v>4.7773124605294197E-2</v>
      </c>
      <c r="Q681" s="17">
        <v>4.1744728325345197E-2</v>
      </c>
      <c r="R681" s="17"/>
      <c r="S681" s="17">
        <v>6.5740797125399902E-2</v>
      </c>
      <c r="T681" s="17">
        <v>4.23976596362826E-2</v>
      </c>
      <c r="U681" s="17">
        <v>4.5481366895369399E-2</v>
      </c>
      <c r="V681" s="17">
        <v>2.5903670365658701E-2</v>
      </c>
      <c r="W681" s="17">
        <v>6.7959137793922195E-2</v>
      </c>
      <c r="X681" s="17">
        <v>4.9332204134093199E-2</v>
      </c>
      <c r="Y681" s="17">
        <v>6.3147993135534805E-2</v>
      </c>
      <c r="Z681" s="17">
        <v>3.7059198183112201E-2</v>
      </c>
      <c r="AA681" s="17">
        <v>4.0903561917466198E-2</v>
      </c>
      <c r="AB681" s="17">
        <v>5.0506492345332499E-2</v>
      </c>
      <c r="AC681" s="17">
        <v>2.3716663090433899E-2</v>
      </c>
      <c r="AD681" s="17">
        <v>4.9600016829179798E-2</v>
      </c>
      <c r="AE681" s="17"/>
      <c r="AF681" s="17">
        <v>4.1408496614575102E-2</v>
      </c>
      <c r="AG681" s="17">
        <v>5.2429075219391198E-2</v>
      </c>
      <c r="AH681" s="17">
        <v>4.3524933349866603E-2</v>
      </c>
      <c r="AI681" s="17"/>
      <c r="AJ681" s="17">
        <v>4.3283340768256698E-2</v>
      </c>
      <c r="AK681" s="17">
        <v>5.97789508812413E-2</v>
      </c>
      <c r="AL681" s="17">
        <v>3.6179291686654499E-2</v>
      </c>
      <c r="AM681" s="17">
        <v>1.6714757824828098E-2</v>
      </c>
      <c r="AN681" s="17">
        <v>3.3000903583811303E-2</v>
      </c>
      <c r="AO681" s="17"/>
      <c r="AP681" s="17">
        <v>4.9708317052765197E-2</v>
      </c>
      <c r="AQ681" s="17">
        <v>5.2125746288241098E-2</v>
      </c>
      <c r="AR681" s="17">
        <v>4.8684293425268699E-2</v>
      </c>
      <c r="AS681" s="17"/>
      <c r="AT681" s="17">
        <v>5.6587542723939802E-2</v>
      </c>
      <c r="AU681" s="17">
        <v>4.04601201175473E-2</v>
      </c>
      <c r="AV681" s="17">
        <v>5.23535352551001E-2</v>
      </c>
      <c r="AW681" s="17">
        <v>5.2789887050750002E-2</v>
      </c>
      <c r="AX681" s="17">
        <v>0.113554154424492</v>
      </c>
      <c r="AY681" s="17"/>
      <c r="AZ681" s="17">
        <v>6.63340961575975E-2</v>
      </c>
      <c r="BA681" s="17">
        <v>5.1785579640376798E-2</v>
      </c>
      <c r="BB681" s="17">
        <v>4.9710984809663898E-2</v>
      </c>
      <c r="BC681" s="17">
        <v>2.7577649582677E-2</v>
      </c>
      <c r="BD681" s="17">
        <v>2.75659651739023E-2</v>
      </c>
      <c r="BE681" s="17">
        <v>5.97294702003522E-2</v>
      </c>
      <c r="BF681" s="17"/>
      <c r="BG681" s="17">
        <v>4.1873540632865101E-2</v>
      </c>
      <c r="BH681" s="17">
        <v>5.8580881556977597E-2</v>
      </c>
      <c r="BI681" s="17" t="s">
        <v>95</v>
      </c>
      <c r="BJ681" s="17">
        <v>4.7773946692701803E-2</v>
      </c>
      <c r="BK681" s="17">
        <v>3.4876029393460101E-2</v>
      </c>
      <c r="BL681" s="17">
        <v>5.2357029032846503E-2</v>
      </c>
      <c r="BM681" s="17">
        <v>4.2454238100223203E-2</v>
      </c>
    </row>
    <row r="682" spans="2:65" x14ac:dyDescent="0.35">
      <c r="B682" t="s">
        <v>293</v>
      </c>
      <c r="C682" s="17">
        <v>9.1003969145248095E-2</v>
      </c>
      <c r="D682" s="17">
        <v>8.9751263915150703E-2</v>
      </c>
      <c r="E682" s="17">
        <v>9.1724717997654096E-2</v>
      </c>
      <c r="F682" s="17"/>
      <c r="G682" s="17">
        <v>0.123129319572248</v>
      </c>
      <c r="H682" s="17">
        <v>0.112719292368944</v>
      </c>
      <c r="I682" s="17">
        <v>0.104151254203878</v>
      </c>
      <c r="J682" s="17">
        <v>8.0655514068461096E-2</v>
      </c>
      <c r="K682" s="17">
        <v>7.8742064194250602E-2</v>
      </c>
      <c r="L682" s="17">
        <v>5.7957391925135902E-2</v>
      </c>
      <c r="M682" s="17"/>
      <c r="N682" s="17">
        <v>8.9693511145879104E-2</v>
      </c>
      <c r="O682" s="17">
        <v>8.4916125066460096E-2</v>
      </c>
      <c r="P682" s="17">
        <v>8.3369578933436106E-2</v>
      </c>
      <c r="Q682" s="17">
        <v>0.10599787044138199</v>
      </c>
      <c r="R682" s="17"/>
      <c r="S682" s="17">
        <v>8.0479523715342796E-2</v>
      </c>
      <c r="T682" s="17">
        <v>0.10368646483082899</v>
      </c>
      <c r="U682" s="17">
        <v>9.2491483113660303E-2</v>
      </c>
      <c r="V682" s="17">
        <v>9.92211038225181E-2</v>
      </c>
      <c r="W682" s="17">
        <v>6.0705528406645302E-2</v>
      </c>
      <c r="X682" s="17">
        <v>9.3816191871998494E-2</v>
      </c>
      <c r="Y682" s="17">
        <v>9.9947311944014697E-2</v>
      </c>
      <c r="Z682" s="17">
        <v>0.12073796687925401</v>
      </c>
      <c r="AA682" s="17">
        <v>8.0548522556729299E-2</v>
      </c>
      <c r="AB682" s="17">
        <v>9.1947613055146496E-2</v>
      </c>
      <c r="AC682" s="17">
        <v>0.11993161778137</v>
      </c>
      <c r="AD682" s="17">
        <v>4.2703789614948598E-2</v>
      </c>
      <c r="AE682" s="17"/>
      <c r="AF682" s="17">
        <v>8.0452617289346606E-2</v>
      </c>
      <c r="AG682" s="17">
        <v>8.60433431821368E-2</v>
      </c>
      <c r="AH682" s="17">
        <v>0.110392196651925</v>
      </c>
      <c r="AI682" s="17"/>
      <c r="AJ682" s="17">
        <v>8.0451514256872095E-2</v>
      </c>
      <c r="AK682" s="17">
        <v>9.7126237182787303E-2</v>
      </c>
      <c r="AL682" s="17">
        <v>7.5094458988871501E-2</v>
      </c>
      <c r="AM682" s="17">
        <v>0.15444656612579899</v>
      </c>
      <c r="AN682" s="17">
        <v>0.110872854095395</v>
      </c>
      <c r="AO682" s="17"/>
      <c r="AP682" s="17">
        <v>7.1002022922304703E-2</v>
      </c>
      <c r="AQ682" s="17">
        <v>9.9364993075304997E-2</v>
      </c>
      <c r="AR682" s="17">
        <v>0.117776692840164</v>
      </c>
      <c r="AS682" s="17"/>
      <c r="AT682" s="17">
        <v>7.9925663537178698E-2</v>
      </c>
      <c r="AU682" s="17">
        <v>9.9648186353261906E-2</v>
      </c>
      <c r="AV682" s="17">
        <v>8.9952148388219993E-2</v>
      </c>
      <c r="AW682" s="17">
        <v>9.4127388485937297E-2</v>
      </c>
      <c r="AX682" s="17">
        <v>7.6453482919814006E-2</v>
      </c>
      <c r="AY682" s="17"/>
      <c r="AZ682" s="17">
        <v>0.11108410539312399</v>
      </c>
      <c r="BA682" s="17">
        <v>9.6700568112899496E-2</v>
      </c>
      <c r="BB682" s="17">
        <v>9.5991404028084801E-2</v>
      </c>
      <c r="BC682" s="17">
        <v>7.8859078795247797E-2</v>
      </c>
      <c r="BD682" s="17">
        <v>5.7300363207726399E-2</v>
      </c>
      <c r="BE682" s="17">
        <v>7.5013277448522403E-2</v>
      </c>
      <c r="BF682" s="17"/>
      <c r="BG682" s="17">
        <v>7.3661225507500594E-2</v>
      </c>
      <c r="BH682" s="17">
        <v>8.5626602997302501E-2</v>
      </c>
      <c r="BI682" s="17" t="s">
        <v>95</v>
      </c>
      <c r="BJ682" s="17">
        <v>0.115396798211856</v>
      </c>
      <c r="BK682" s="17">
        <v>9.2666551631190294E-2</v>
      </c>
      <c r="BL682" s="17">
        <v>0.121859868568076</v>
      </c>
      <c r="BM682" s="17">
        <v>8.7956894378150893E-2</v>
      </c>
    </row>
    <row r="683" spans="2:65" x14ac:dyDescent="0.35">
      <c r="B683" t="s">
        <v>294</v>
      </c>
      <c r="C683" s="17">
        <v>0.16706010857256601</v>
      </c>
      <c r="D683" s="17">
        <v>0.16146443488673301</v>
      </c>
      <c r="E683" s="17">
        <v>0.17236209381957299</v>
      </c>
      <c r="F683" s="17"/>
      <c r="G683" s="17">
        <v>0.18109201538398501</v>
      </c>
      <c r="H683" s="17">
        <v>0.182295575599595</v>
      </c>
      <c r="I683" s="17">
        <v>0.17681080407040201</v>
      </c>
      <c r="J683" s="17">
        <v>0.187367709154801</v>
      </c>
      <c r="K683" s="17">
        <v>0.15499937127146299</v>
      </c>
      <c r="L683" s="17">
        <v>0.129026006786683</v>
      </c>
      <c r="M683" s="17"/>
      <c r="N683" s="17">
        <v>0.16807375433494601</v>
      </c>
      <c r="O683" s="17">
        <v>0.161856441654328</v>
      </c>
      <c r="P683" s="17">
        <v>0.1540813084224</v>
      </c>
      <c r="Q683" s="17">
        <v>0.18063417838992801</v>
      </c>
      <c r="R683" s="17"/>
      <c r="S683" s="17">
        <v>0.175183834701331</v>
      </c>
      <c r="T683" s="17">
        <v>0.177999505356669</v>
      </c>
      <c r="U683" s="17">
        <v>0.13845829010032701</v>
      </c>
      <c r="V683" s="17">
        <v>0.17124427483473101</v>
      </c>
      <c r="W683" s="17">
        <v>0.187235150267378</v>
      </c>
      <c r="X683" s="17">
        <v>0.12324917636621301</v>
      </c>
      <c r="Y683" s="17">
        <v>0.17141911433797999</v>
      </c>
      <c r="Z683" s="17">
        <v>0.146188969375495</v>
      </c>
      <c r="AA683" s="17">
        <v>0.17519455206512299</v>
      </c>
      <c r="AB683" s="17">
        <v>0.15572561801525001</v>
      </c>
      <c r="AC683" s="17">
        <v>0.18423312072791601</v>
      </c>
      <c r="AD683" s="17">
        <v>0.22127179823184701</v>
      </c>
      <c r="AE683" s="17"/>
      <c r="AF683" s="17">
        <v>0.163191883297995</v>
      </c>
      <c r="AG683" s="17">
        <v>0.149642562532778</v>
      </c>
      <c r="AH683" s="17">
        <v>0.20234432707303199</v>
      </c>
      <c r="AI683" s="17"/>
      <c r="AJ683" s="17">
        <v>0.157569409035556</v>
      </c>
      <c r="AK683" s="17">
        <v>0.14572683839506101</v>
      </c>
      <c r="AL683" s="17">
        <v>0.15962587378333901</v>
      </c>
      <c r="AM683" s="17">
        <v>0.137718729508126</v>
      </c>
      <c r="AN683" s="17">
        <v>0.20004472658661099</v>
      </c>
      <c r="AO683" s="17"/>
      <c r="AP683" s="17">
        <v>0.16997867554146001</v>
      </c>
      <c r="AQ683" s="17">
        <v>0.16410391926241899</v>
      </c>
      <c r="AR683" s="17">
        <v>0.17761019283215701</v>
      </c>
      <c r="AS683" s="17"/>
      <c r="AT683" s="17">
        <v>0.15348711721759101</v>
      </c>
      <c r="AU683" s="17">
        <v>0.17538869036041799</v>
      </c>
      <c r="AV683" s="17">
        <v>0.17907948212549701</v>
      </c>
      <c r="AW683" s="17">
        <v>0.16896246449697</v>
      </c>
      <c r="AX683" s="17">
        <v>0.143666271783674</v>
      </c>
      <c r="AY683" s="17"/>
      <c r="AZ683" s="17">
        <v>0.17576814667943899</v>
      </c>
      <c r="BA683" s="17">
        <v>0.15473176283144799</v>
      </c>
      <c r="BB683" s="17">
        <v>0.17468811215602401</v>
      </c>
      <c r="BC683" s="17">
        <v>0.173307048996621</v>
      </c>
      <c r="BD683" s="17">
        <v>0.18053167270242401</v>
      </c>
      <c r="BE683" s="17">
        <v>0.130936980333306</v>
      </c>
      <c r="BF683" s="17"/>
      <c r="BG683" s="17">
        <v>0.14349835309612899</v>
      </c>
      <c r="BH683" s="17">
        <v>0.17004679048448801</v>
      </c>
      <c r="BI683" s="17" t="s">
        <v>95</v>
      </c>
      <c r="BJ683" s="17">
        <v>0.184541455721388</v>
      </c>
      <c r="BK683" s="17">
        <v>0.18802538258474699</v>
      </c>
      <c r="BL683" s="17">
        <v>0.19370229856197599</v>
      </c>
      <c r="BM683" s="17">
        <v>0.16593126338540701</v>
      </c>
    </row>
    <row r="684" spans="2:65" x14ac:dyDescent="0.35">
      <c r="B684" t="s">
        <v>295</v>
      </c>
      <c r="C684" s="17">
        <v>0.25954226561688398</v>
      </c>
      <c r="D684" s="17">
        <v>0.26570470921971401</v>
      </c>
      <c r="E684" s="17">
        <v>0.25399215867025099</v>
      </c>
      <c r="F684" s="17"/>
      <c r="G684" s="17">
        <v>0.241750795679124</v>
      </c>
      <c r="H684" s="17">
        <v>0.23970129264637699</v>
      </c>
      <c r="I684" s="17">
        <v>0.25556152591553999</v>
      </c>
      <c r="J684" s="17">
        <v>0.26919498117491703</v>
      </c>
      <c r="K684" s="17">
        <v>0.264160971615444</v>
      </c>
      <c r="L684" s="17">
        <v>0.27977994144698198</v>
      </c>
      <c r="M684" s="17"/>
      <c r="N684" s="17">
        <v>0.27564300170436901</v>
      </c>
      <c r="O684" s="17">
        <v>0.27324527406813298</v>
      </c>
      <c r="P684" s="17">
        <v>0.25045569514094101</v>
      </c>
      <c r="Q684" s="17">
        <v>0.23533840383294599</v>
      </c>
      <c r="R684" s="17"/>
      <c r="S684" s="17">
        <v>0.249085182642655</v>
      </c>
      <c r="T684" s="17">
        <v>0.26382376286287701</v>
      </c>
      <c r="U684" s="17">
        <v>0.31616219080903302</v>
      </c>
      <c r="V684" s="17">
        <v>0.24117305076436499</v>
      </c>
      <c r="W684" s="17">
        <v>0.220508130873875</v>
      </c>
      <c r="X684" s="17">
        <v>0.30184092202095297</v>
      </c>
      <c r="Y684" s="17">
        <v>0.24043359123017499</v>
      </c>
      <c r="Z684" s="17">
        <v>0.256441505350059</v>
      </c>
      <c r="AA684" s="17">
        <v>0.251219000312146</v>
      </c>
      <c r="AB684" s="17">
        <v>0.25111017675352698</v>
      </c>
      <c r="AC684" s="17">
        <v>0.24411900279717899</v>
      </c>
      <c r="AD684" s="17">
        <v>0.29475520850968601</v>
      </c>
      <c r="AE684" s="17"/>
      <c r="AF684" s="17">
        <v>0.259171853775228</v>
      </c>
      <c r="AG684" s="17">
        <v>0.27443466101608299</v>
      </c>
      <c r="AH684" s="17">
        <v>0.234360912962364</v>
      </c>
      <c r="AI684" s="17"/>
      <c r="AJ684" s="17">
        <v>0.26966902078457999</v>
      </c>
      <c r="AK684" s="17">
        <v>0.25319667921955602</v>
      </c>
      <c r="AL684" s="17">
        <v>0.28151409751367501</v>
      </c>
      <c r="AM684" s="17">
        <v>0.27343602598168898</v>
      </c>
      <c r="AN684" s="17">
        <v>0.24766218367714299</v>
      </c>
      <c r="AO684" s="17"/>
      <c r="AP684" s="17">
        <v>0.24515938704252299</v>
      </c>
      <c r="AQ684" s="17">
        <v>0.24937259188681701</v>
      </c>
      <c r="AR684" s="17">
        <v>0.25145825707306502</v>
      </c>
      <c r="AS684" s="17"/>
      <c r="AT684" s="17">
        <v>0.272373149811726</v>
      </c>
      <c r="AU684" s="17">
        <v>0.24003521673905601</v>
      </c>
      <c r="AV684" s="17">
        <v>0.26339537913792699</v>
      </c>
      <c r="AW684" s="17">
        <v>0.25945598875636</v>
      </c>
      <c r="AX684" s="17">
        <v>0.16042338630764499</v>
      </c>
      <c r="AY684" s="17"/>
      <c r="AZ684" s="17">
        <v>0.247074784270128</v>
      </c>
      <c r="BA684" s="17">
        <v>0.25508809737038801</v>
      </c>
      <c r="BB684" s="17">
        <v>0.25494509799688397</v>
      </c>
      <c r="BC684" s="17">
        <v>0.26513289892685299</v>
      </c>
      <c r="BD684" s="17">
        <v>0.269323038297691</v>
      </c>
      <c r="BE684" s="17">
        <v>0.31013725536835601</v>
      </c>
      <c r="BF684" s="17"/>
      <c r="BG684" s="17">
        <v>0.27825063311818699</v>
      </c>
      <c r="BH684" s="17">
        <v>0.25833619023633098</v>
      </c>
      <c r="BI684" s="17" t="s">
        <v>95</v>
      </c>
      <c r="BJ684" s="17">
        <v>0.21037634970142699</v>
      </c>
      <c r="BK684" s="17">
        <v>0.23582812367082601</v>
      </c>
      <c r="BL684" s="17">
        <v>0.24577673264210001</v>
      </c>
      <c r="BM684" s="17">
        <v>0.27134899831972098</v>
      </c>
    </row>
    <row r="685" spans="2:65" x14ac:dyDescent="0.35">
      <c r="B685" t="s">
        <v>302</v>
      </c>
      <c r="C685" s="17">
        <v>0.364111242797865</v>
      </c>
      <c r="D685" s="17">
        <v>0.34943915572537299</v>
      </c>
      <c r="E685" s="17">
        <v>0.37798384522796602</v>
      </c>
      <c r="F685" s="17"/>
      <c r="G685" s="17">
        <v>0.26413750669194902</v>
      </c>
      <c r="H685" s="17">
        <v>0.28046490767285498</v>
      </c>
      <c r="I685" s="17">
        <v>0.33464995931390701</v>
      </c>
      <c r="J685" s="17">
        <v>0.36273440144973101</v>
      </c>
      <c r="K685" s="17">
        <v>0.434281770278795</v>
      </c>
      <c r="L685" s="17">
        <v>0.47649474483304699</v>
      </c>
      <c r="M685" s="17"/>
      <c r="N685" s="17">
        <v>0.36702760569373899</v>
      </c>
      <c r="O685" s="17">
        <v>0.34690016603343299</v>
      </c>
      <c r="P685" s="17">
        <v>0.38912903488880102</v>
      </c>
      <c r="Q685" s="17">
        <v>0.35971281267906002</v>
      </c>
      <c r="R685" s="17"/>
      <c r="S685" s="17">
        <v>0.32963009069017901</v>
      </c>
      <c r="T685" s="17">
        <v>0.34167322829931601</v>
      </c>
      <c r="U685" s="17">
        <v>0.341676864734413</v>
      </c>
      <c r="V685" s="17">
        <v>0.40275645624085299</v>
      </c>
      <c r="W685" s="17">
        <v>0.400430197332305</v>
      </c>
      <c r="X685" s="17">
        <v>0.349006924560746</v>
      </c>
      <c r="Y685" s="17">
        <v>0.37856328498540798</v>
      </c>
      <c r="Z685" s="17">
        <v>0.37036859616707202</v>
      </c>
      <c r="AA685" s="17">
        <v>0.38570838615907399</v>
      </c>
      <c r="AB685" s="17">
        <v>0.37481327177811102</v>
      </c>
      <c r="AC685" s="17">
        <v>0.377791702888221</v>
      </c>
      <c r="AD685" s="17">
        <v>0.34567231589554498</v>
      </c>
      <c r="AE685" s="17"/>
      <c r="AF685" s="17">
        <v>0.38889286987529298</v>
      </c>
      <c r="AG685" s="17">
        <v>0.37554417401885998</v>
      </c>
      <c r="AH685" s="17">
        <v>0.32607927679051801</v>
      </c>
      <c r="AI685" s="17"/>
      <c r="AJ685" s="17">
        <v>0.385200146037387</v>
      </c>
      <c r="AK685" s="17">
        <v>0.35204767644382401</v>
      </c>
      <c r="AL685" s="17">
        <v>0.39137133184434802</v>
      </c>
      <c r="AM685" s="17">
        <v>0.27889295059569602</v>
      </c>
      <c r="AN685" s="17">
        <v>0.35265198550097299</v>
      </c>
      <c r="AO685" s="17"/>
      <c r="AP685" s="17">
        <v>0.38277146649059202</v>
      </c>
      <c r="AQ685" s="17">
        <v>0.363077639396505</v>
      </c>
      <c r="AR685" s="17">
        <v>0.34416962508266502</v>
      </c>
      <c r="AS685" s="17"/>
      <c r="AT685" s="17">
        <v>0.37738935655848699</v>
      </c>
      <c r="AU685" s="17">
        <v>0.36798645745033498</v>
      </c>
      <c r="AV685" s="17">
        <v>0.34600453332186498</v>
      </c>
      <c r="AW685" s="17">
        <v>0.33548351615244298</v>
      </c>
      <c r="AX685" s="17">
        <v>0.338599054032373</v>
      </c>
      <c r="AY685" s="17"/>
      <c r="AZ685" s="17">
        <v>0.30218192196861499</v>
      </c>
      <c r="BA685" s="17">
        <v>0.38210499734788</v>
      </c>
      <c r="BB685" s="17">
        <v>0.34018026999995898</v>
      </c>
      <c r="BC685" s="17">
        <v>0.39236400046484698</v>
      </c>
      <c r="BD685" s="17">
        <v>0.42096924856089801</v>
      </c>
      <c r="BE685" s="17">
        <v>0.36309278222882901</v>
      </c>
      <c r="BF685" s="17"/>
      <c r="BG685" s="17">
        <v>0.41676623127507401</v>
      </c>
      <c r="BH685" s="17">
        <v>0.35877061099352697</v>
      </c>
      <c r="BI685" s="17" t="s">
        <v>95</v>
      </c>
      <c r="BJ685" s="17">
        <v>0.33290126662339498</v>
      </c>
      <c r="BK685" s="17">
        <v>0.361952527604465</v>
      </c>
      <c r="BL685" s="17">
        <v>0.30310085235040002</v>
      </c>
      <c r="BM685" s="17">
        <v>0.30528378070812801</v>
      </c>
    </row>
    <row r="686" spans="2:65" x14ac:dyDescent="0.35">
      <c r="B686" t="s">
        <v>297</v>
      </c>
      <c r="C686" s="17">
        <v>0</v>
      </c>
      <c r="D686" s="17">
        <v>0</v>
      </c>
      <c r="E686" s="17">
        <v>0</v>
      </c>
      <c r="F686" s="17"/>
      <c r="G686" s="17">
        <v>0</v>
      </c>
      <c r="H686" s="17">
        <v>0</v>
      </c>
      <c r="I686" s="17">
        <v>0</v>
      </c>
      <c r="J686" s="17">
        <v>0</v>
      </c>
      <c r="K686" s="17">
        <v>0</v>
      </c>
      <c r="L686" s="17">
        <v>0</v>
      </c>
      <c r="M686" s="17"/>
      <c r="N686" s="17">
        <v>0</v>
      </c>
      <c r="O686" s="17">
        <v>0</v>
      </c>
      <c r="P686" s="17">
        <v>0</v>
      </c>
      <c r="Q686" s="17">
        <v>0</v>
      </c>
      <c r="R686" s="17"/>
      <c r="S686" s="17">
        <v>0</v>
      </c>
      <c r="T686" s="17">
        <v>0</v>
      </c>
      <c r="U686" s="17">
        <v>0</v>
      </c>
      <c r="V686" s="17">
        <v>0</v>
      </c>
      <c r="W686" s="17">
        <v>0</v>
      </c>
      <c r="X686" s="17">
        <v>0</v>
      </c>
      <c r="Y686" s="17">
        <v>0</v>
      </c>
      <c r="Z686" s="17">
        <v>0</v>
      </c>
      <c r="AA686" s="17">
        <v>0</v>
      </c>
      <c r="AB686" s="17">
        <v>0</v>
      </c>
      <c r="AC686" s="17">
        <v>0</v>
      </c>
      <c r="AD686" s="17">
        <v>0</v>
      </c>
      <c r="AE686" s="17"/>
      <c r="AF686" s="17">
        <v>0</v>
      </c>
      <c r="AG686" s="17">
        <v>0</v>
      </c>
      <c r="AH686" s="17">
        <v>0</v>
      </c>
      <c r="AI686" s="17"/>
      <c r="AJ686" s="17">
        <v>0</v>
      </c>
      <c r="AK686" s="17">
        <v>0</v>
      </c>
      <c r="AL686" s="17">
        <v>0</v>
      </c>
      <c r="AM686" s="17">
        <v>0</v>
      </c>
      <c r="AN686" s="17">
        <v>0</v>
      </c>
      <c r="AO686" s="17"/>
      <c r="AP686" s="17">
        <v>0</v>
      </c>
      <c r="AQ686" s="17">
        <v>0</v>
      </c>
      <c r="AR686" s="17">
        <v>0</v>
      </c>
      <c r="AS686" s="17"/>
      <c r="AT686" s="17">
        <v>0</v>
      </c>
      <c r="AU686" s="17">
        <v>0</v>
      </c>
      <c r="AV686" s="17">
        <v>0</v>
      </c>
      <c r="AW686" s="17">
        <v>0</v>
      </c>
      <c r="AX686" s="17">
        <v>0</v>
      </c>
      <c r="AY686" s="17"/>
      <c r="AZ686" s="17">
        <v>0</v>
      </c>
      <c r="BA686" s="17">
        <v>0</v>
      </c>
      <c r="BB686" s="17">
        <v>0</v>
      </c>
      <c r="BC686" s="17">
        <v>0</v>
      </c>
      <c r="BD686" s="17">
        <v>0</v>
      </c>
      <c r="BE686" s="17">
        <v>0</v>
      </c>
      <c r="BF686" s="17"/>
      <c r="BG686" s="17">
        <v>0</v>
      </c>
      <c r="BH686" s="17">
        <v>0</v>
      </c>
      <c r="BI686" s="17" t="s">
        <v>95</v>
      </c>
      <c r="BJ686" s="17">
        <v>0</v>
      </c>
      <c r="BK686" s="17">
        <v>0</v>
      </c>
      <c r="BL686" s="17">
        <v>0</v>
      </c>
      <c r="BM686" s="17">
        <v>0</v>
      </c>
    </row>
    <row r="687" spans="2:65" x14ac:dyDescent="0.35">
      <c r="B687" t="s">
        <v>298</v>
      </c>
      <c r="C687" s="24">
        <v>6.5073287025023303</v>
      </c>
      <c r="D687" s="24">
        <v>6.4275911288828498</v>
      </c>
      <c r="E687" s="24">
        <v>6.5831021506566003</v>
      </c>
      <c r="F687" s="24"/>
      <c r="G687" s="24">
        <v>5.9653449196835702</v>
      </c>
      <c r="H687" s="24">
        <v>6.0850959582161099</v>
      </c>
      <c r="I687" s="24">
        <v>6.39785148097282</v>
      </c>
      <c r="J687" s="24">
        <v>6.6198338227480997</v>
      </c>
      <c r="K687" s="24">
        <v>6.82281052177429</v>
      </c>
      <c r="L687" s="24">
        <v>6.9964133679979197</v>
      </c>
      <c r="M687" s="24"/>
      <c r="N687" s="24">
        <v>6.6007050535835798</v>
      </c>
      <c r="O687" s="24">
        <v>6.4649632814762699</v>
      </c>
      <c r="P687" s="24">
        <v>6.5278993505188199</v>
      </c>
      <c r="Q687" s="24">
        <v>6.4395087346081699</v>
      </c>
      <c r="R687" s="24"/>
      <c r="S687" s="24">
        <v>6.2823359722749403</v>
      </c>
      <c r="T687" s="24">
        <v>6.46360047154828</v>
      </c>
      <c r="U687" s="24">
        <v>6.5497570522964104</v>
      </c>
      <c r="V687" s="24">
        <v>6.6484459643723204</v>
      </c>
      <c r="W687" s="24">
        <v>6.54834997344964</v>
      </c>
      <c r="X687" s="24">
        <v>6.4533879715086098</v>
      </c>
      <c r="Y687" s="24">
        <v>6.5782406582063704</v>
      </c>
      <c r="Z687" s="24">
        <v>6.5213472705770403</v>
      </c>
      <c r="AA687" s="24">
        <v>6.5759241108302602</v>
      </c>
      <c r="AB687" s="24">
        <v>6.5015270541189398</v>
      </c>
      <c r="AC687" s="24">
        <v>6.6378536959168697</v>
      </c>
      <c r="AD687" s="24">
        <v>6.6161116479598201</v>
      </c>
      <c r="AE687" s="24"/>
      <c r="AF687" s="24">
        <v>6.5925038453756502</v>
      </c>
      <c r="AG687" s="24">
        <v>6.57934172186709</v>
      </c>
      <c r="AH687" s="24">
        <v>6.3328747683032098</v>
      </c>
      <c r="AI687" s="24"/>
      <c r="AJ687" s="24">
        <v>6.6014935336472904</v>
      </c>
      <c r="AK687" s="24">
        <v>6.3520180233331303</v>
      </c>
      <c r="AL687" s="24">
        <v>6.6797382957031104</v>
      </c>
      <c r="AM687" s="24">
        <v>5.9636924357553998</v>
      </c>
      <c r="AN687" s="24">
        <v>6.5480685552560898</v>
      </c>
      <c r="AO687" s="24"/>
      <c r="AP687" s="24">
        <v>6.4882622896630702</v>
      </c>
      <c r="AQ687" s="24">
        <v>6.4777831436995399</v>
      </c>
      <c r="AR687" s="24">
        <v>6.4657819355293302</v>
      </c>
      <c r="AS687" s="24"/>
      <c r="AT687" s="24">
        <v>6.5875682764490104</v>
      </c>
      <c r="AU687" s="24">
        <v>6.4807722200952496</v>
      </c>
      <c r="AV687" s="24">
        <v>6.4709473060033798</v>
      </c>
      <c r="AW687" s="24">
        <v>6.3294530879440103</v>
      </c>
      <c r="AX687" s="24">
        <v>5.9101159426870398</v>
      </c>
      <c r="AY687" s="24"/>
      <c r="AZ687" s="24">
        <v>6.1960354998850802</v>
      </c>
      <c r="BA687" s="24">
        <v>6.5636271141905702</v>
      </c>
      <c r="BB687" s="24">
        <v>6.3917908111269197</v>
      </c>
      <c r="BC687" s="24">
        <v>6.6631251167531902</v>
      </c>
      <c r="BD687" s="24">
        <v>6.8140508524582701</v>
      </c>
      <c r="BE687" s="24">
        <v>6.5960296865552603</v>
      </c>
      <c r="BF687" s="24"/>
      <c r="BG687" s="24">
        <v>6.76427070858922</v>
      </c>
      <c r="BH687" s="24">
        <v>6.49386438315359</v>
      </c>
      <c r="BI687" s="24" t="s">
        <v>95</v>
      </c>
      <c r="BJ687" s="24">
        <v>6.2224151533262404</v>
      </c>
      <c r="BK687" s="24">
        <v>6.4376450050473197</v>
      </c>
      <c r="BL687" s="24">
        <v>6.2626179625257903</v>
      </c>
      <c r="BM687" s="24">
        <v>6.1639231092552702</v>
      </c>
    </row>
    <row r="688" spans="2:65" x14ac:dyDescent="0.35">
      <c r="B688" t="s">
        <v>299</v>
      </c>
      <c r="C688" s="24">
        <v>3.0490895613285698</v>
      </c>
      <c r="D688" s="24">
        <v>3.3200814906271301</v>
      </c>
      <c r="E688" s="24">
        <v>2.78258933476216</v>
      </c>
      <c r="F688" s="24"/>
      <c r="G688" s="24">
        <v>4.2257033361887304</v>
      </c>
      <c r="H688" s="24">
        <v>3.7990594709246701</v>
      </c>
      <c r="I688" s="24">
        <v>3.1283215017962198</v>
      </c>
      <c r="J688" s="24">
        <v>2.4307865165514899</v>
      </c>
      <c r="K688" s="24">
        <v>2.3609201059478302</v>
      </c>
      <c r="L688" s="24">
        <v>1.90955660735037</v>
      </c>
      <c r="M688" s="24"/>
      <c r="N688" s="24">
        <v>2.68793233872641</v>
      </c>
      <c r="O688" s="24">
        <v>3.04891061796459</v>
      </c>
      <c r="P688" s="24">
        <v>3.2707568726045402</v>
      </c>
      <c r="Q688" s="24">
        <v>3.2356507743427798</v>
      </c>
      <c r="R688" s="24"/>
      <c r="S688" s="24">
        <v>3.6922733709947799</v>
      </c>
      <c r="T688" s="24">
        <v>3.0292767661972202</v>
      </c>
      <c r="U688" s="24">
        <v>2.8226613409255199</v>
      </c>
      <c r="V688" s="24">
        <v>2.73381840252451</v>
      </c>
      <c r="W688" s="24">
        <v>3.1524868531062</v>
      </c>
      <c r="X688" s="24">
        <v>3.3753722258822498</v>
      </c>
      <c r="Y688" s="24">
        <v>2.6104640758574198</v>
      </c>
      <c r="Z688" s="24">
        <v>3.0009876127251101</v>
      </c>
      <c r="AA688" s="24">
        <v>3.00947002939035</v>
      </c>
      <c r="AB688" s="24">
        <v>3.0973378254461701</v>
      </c>
      <c r="AC688" s="24">
        <v>2.36647364684337</v>
      </c>
      <c r="AD688" s="24">
        <v>2.7151582541980499</v>
      </c>
      <c r="AE688" s="24"/>
      <c r="AF688" s="24">
        <v>2.97426100278338</v>
      </c>
      <c r="AG688" s="24">
        <v>2.86039887350482</v>
      </c>
      <c r="AH688" s="24">
        <v>3.3549512932510801</v>
      </c>
      <c r="AI688" s="24"/>
      <c r="AJ688" s="24">
        <v>2.9304589103126801</v>
      </c>
      <c r="AK688" s="24">
        <v>3.6167149072759401</v>
      </c>
      <c r="AL688" s="24">
        <v>2.6844291443728601</v>
      </c>
      <c r="AM688" s="24">
        <v>5.1219526945203997</v>
      </c>
      <c r="AN688" s="24">
        <v>2.6120725420121298</v>
      </c>
      <c r="AO688" s="24"/>
      <c r="AP688" s="24">
        <v>3.4327366859967201</v>
      </c>
      <c r="AQ688" s="24">
        <v>3.0660091505949199</v>
      </c>
      <c r="AR688" s="24">
        <v>2.9009717696663802</v>
      </c>
      <c r="AS688" s="24"/>
      <c r="AT688" s="24">
        <v>2.81212781198776</v>
      </c>
      <c r="AU688" s="24">
        <v>3.13927716645347</v>
      </c>
      <c r="AV688" s="24">
        <v>3.0164694035987498</v>
      </c>
      <c r="AW688" s="24">
        <v>3.7215179313685098</v>
      </c>
      <c r="AX688" s="24">
        <v>4.6036638814803998</v>
      </c>
      <c r="AY688" s="24"/>
      <c r="AZ688" s="24">
        <v>3.64030773626981</v>
      </c>
      <c r="BA688" s="24">
        <v>2.9526917200762699</v>
      </c>
      <c r="BB688" s="24">
        <v>3.28307121522066</v>
      </c>
      <c r="BC688" s="24">
        <v>2.6794517228996302</v>
      </c>
      <c r="BD688" s="24">
        <v>2.2727121101181398</v>
      </c>
      <c r="BE688" s="24">
        <v>2.7638546141058402</v>
      </c>
      <c r="BF688" s="24"/>
      <c r="BG688" s="24">
        <v>2.4383075022443901</v>
      </c>
      <c r="BH688" s="24">
        <v>2.9785955924834102</v>
      </c>
      <c r="BI688" s="24" t="s">
        <v>95</v>
      </c>
      <c r="BJ688" s="24">
        <v>3.7204515312858399</v>
      </c>
      <c r="BK688" s="24">
        <v>3.3293274171815601</v>
      </c>
      <c r="BL688" s="24">
        <v>3.4226418222836101</v>
      </c>
      <c r="BM688" s="24">
        <v>4.2080075711895804</v>
      </c>
    </row>
    <row r="689" spans="2:65" x14ac:dyDescent="0.35">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row>
    <row r="690" spans="2:65" x14ac:dyDescent="0.35">
      <c r="B690" s="6" t="s">
        <v>311</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row>
    <row r="691" spans="2:65" x14ac:dyDescent="0.35">
      <c r="B691" s="26" t="s">
        <v>97</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row>
    <row r="692" spans="2:65" x14ac:dyDescent="0.35">
      <c r="B692" t="s">
        <v>301</v>
      </c>
      <c r="C692" s="17">
        <v>7.2592630567727703E-2</v>
      </c>
      <c r="D692" s="17">
        <v>6.7607937775174001E-2</v>
      </c>
      <c r="E692" s="17">
        <v>7.7850894383979505E-2</v>
      </c>
      <c r="F692" s="17"/>
      <c r="G692" s="17">
        <v>4.5219117826659098E-2</v>
      </c>
      <c r="H692" s="17">
        <v>6.9137222760643102E-2</v>
      </c>
      <c r="I692" s="17">
        <v>8.0547197407510901E-2</v>
      </c>
      <c r="J692" s="17">
        <v>8.6490817179022905E-2</v>
      </c>
      <c r="K692" s="17">
        <v>6.6129614356729594E-2</v>
      </c>
      <c r="L692" s="17">
        <v>8.01308029163212E-2</v>
      </c>
      <c r="M692" s="17"/>
      <c r="N692" s="17">
        <v>6.0413022259318598E-2</v>
      </c>
      <c r="O692" s="17">
        <v>7.5062687685310797E-2</v>
      </c>
      <c r="P692" s="17">
        <v>6.4079177280237501E-2</v>
      </c>
      <c r="Q692" s="17">
        <v>9.1831069120598199E-2</v>
      </c>
      <c r="R692" s="17"/>
      <c r="S692" s="17">
        <v>6.5446765148589006E-2</v>
      </c>
      <c r="T692" s="17">
        <v>6.76958320632393E-2</v>
      </c>
      <c r="U692" s="17">
        <v>7.5844496818659304E-2</v>
      </c>
      <c r="V692" s="17">
        <v>7.00757625842508E-2</v>
      </c>
      <c r="W692" s="17">
        <v>7.25506271768456E-2</v>
      </c>
      <c r="X692" s="17">
        <v>8.1220004984097496E-2</v>
      </c>
      <c r="Y692" s="17">
        <v>6.8015319084993697E-2</v>
      </c>
      <c r="Z692" s="17">
        <v>5.5395174195382001E-2</v>
      </c>
      <c r="AA692" s="17">
        <v>6.6974280917368595E-2</v>
      </c>
      <c r="AB692" s="17">
        <v>7.2856248146312294E-2</v>
      </c>
      <c r="AC692" s="17">
        <v>8.3026190414518905E-2</v>
      </c>
      <c r="AD692" s="17">
        <v>0.137571726454778</v>
      </c>
      <c r="AE692" s="17"/>
      <c r="AF692" s="17">
        <v>7.9646938220726701E-2</v>
      </c>
      <c r="AG692" s="17">
        <v>6.7718491656852897E-2</v>
      </c>
      <c r="AH692" s="17">
        <v>9.3886357528950498E-2</v>
      </c>
      <c r="AI692" s="17"/>
      <c r="AJ692" s="17">
        <v>8.0285156132427593E-2</v>
      </c>
      <c r="AK692" s="17">
        <v>6.1240241414059801E-2</v>
      </c>
      <c r="AL692" s="17">
        <v>7.9013009287654604E-2</v>
      </c>
      <c r="AM692" s="17">
        <v>0.13951101228373899</v>
      </c>
      <c r="AN692" s="17">
        <v>8.6645977039011904E-2</v>
      </c>
      <c r="AO692" s="17"/>
      <c r="AP692" s="17">
        <v>0.100014301630618</v>
      </c>
      <c r="AQ692" s="17">
        <v>6.0535300085275502E-2</v>
      </c>
      <c r="AR692" s="17">
        <v>7.6750976338614094E-2</v>
      </c>
      <c r="AS692" s="17"/>
      <c r="AT692" s="17">
        <v>7.89740213745799E-2</v>
      </c>
      <c r="AU692" s="17">
        <v>7.8693685132872795E-2</v>
      </c>
      <c r="AV692" s="17">
        <v>6.5801072245283795E-2</v>
      </c>
      <c r="AW692" s="17">
        <v>6.2363808821498702E-2</v>
      </c>
      <c r="AX692" s="17">
        <v>5.09993047049161E-2</v>
      </c>
      <c r="AY692" s="17"/>
      <c r="AZ692" s="17">
        <v>6.6397325805899896E-2</v>
      </c>
      <c r="BA692" s="17">
        <v>7.4056875129297206E-2</v>
      </c>
      <c r="BB692" s="17">
        <v>7.4059757460445894E-2</v>
      </c>
      <c r="BC692" s="17">
        <v>7.2300875756364694E-2</v>
      </c>
      <c r="BD692" s="17">
        <v>7.34721227997195E-2</v>
      </c>
      <c r="BE692" s="17">
        <v>8.7368432721887004E-2</v>
      </c>
      <c r="BF692" s="17"/>
      <c r="BG692" s="17">
        <v>6.8956481627095501E-2</v>
      </c>
      <c r="BH692" s="17">
        <v>8.6066815495448007E-2</v>
      </c>
      <c r="BI692" s="17" t="s">
        <v>95</v>
      </c>
      <c r="BJ692" s="17">
        <v>7.0026342597974203E-2</v>
      </c>
      <c r="BK692" s="17">
        <v>6.6321486119782405E-2</v>
      </c>
      <c r="BL692" s="17">
        <v>7.5440021604127397E-2</v>
      </c>
      <c r="BM692" s="17">
        <v>3.4910007216522897E-2</v>
      </c>
    </row>
    <row r="693" spans="2:65" x14ac:dyDescent="0.35">
      <c r="B693" t="s">
        <v>289</v>
      </c>
      <c r="C693" s="17">
        <v>6.1711117450003801E-2</v>
      </c>
      <c r="D693" s="17">
        <v>5.5749082452884097E-2</v>
      </c>
      <c r="E693" s="17">
        <v>6.7413302596839003E-2</v>
      </c>
      <c r="F693" s="17"/>
      <c r="G693" s="17">
        <v>5.0054855515584001E-2</v>
      </c>
      <c r="H693" s="17">
        <v>6.4849789809625302E-2</v>
      </c>
      <c r="I693" s="17">
        <v>6.1556608487866801E-2</v>
      </c>
      <c r="J693" s="17">
        <v>5.8921782655371603E-2</v>
      </c>
      <c r="K693" s="17">
        <v>6.1211349976331403E-2</v>
      </c>
      <c r="L693" s="17">
        <v>6.9617687765203107E-2</v>
      </c>
      <c r="M693" s="17"/>
      <c r="N693" s="17">
        <v>5.6497921163559901E-2</v>
      </c>
      <c r="O693" s="17">
        <v>5.5004561343552298E-2</v>
      </c>
      <c r="P693" s="17">
        <v>6.7812691061190603E-2</v>
      </c>
      <c r="Q693" s="17">
        <v>6.8930111214850598E-2</v>
      </c>
      <c r="R693" s="17"/>
      <c r="S693" s="17">
        <v>7.3427795773541193E-2</v>
      </c>
      <c r="T693" s="17">
        <v>7.3121371957414596E-2</v>
      </c>
      <c r="U693" s="17">
        <v>5.1520073448721899E-2</v>
      </c>
      <c r="V693" s="17">
        <v>5.2515068009783603E-2</v>
      </c>
      <c r="W693" s="17">
        <v>5.9535221275342803E-2</v>
      </c>
      <c r="X693" s="17">
        <v>5.5634431450927301E-2</v>
      </c>
      <c r="Y693" s="17">
        <v>6.5024863075929404E-2</v>
      </c>
      <c r="Z693" s="17">
        <v>7.0810123960759502E-2</v>
      </c>
      <c r="AA693" s="17">
        <v>5.0056242244463298E-2</v>
      </c>
      <c r="AB693" s="17">
        <v>5.10912858675324E-2</v>
      </c>
      <c r="AC693" s="17">
        <v>7.6716490199552595E-2</v>
      </c>
      <c r="AD693" s="17">
        <v>6.4251331559355696E-2</v>
      </c>
      <c r="AE693" s="17"/>
      <c r="AF693" s="17">
        <v>6.7720905966652006E-2</v>
      </c>
      <c r="AG693" s="17">
        <v>5.8382539575972003E-2</v>
      </c>
      <c r="AH693" s="17">
        <v>6.2484202027955599E-2</v>
      </c>
      <c r="AI693" s="17"/>
      <c r="AJ693" s="17">
        <v>7.2892475612361604E-2</v>
      </c>
      <c r="AK693" s="17">
        <v>6.3577574048749294E-2</v>
      </c>
      <c r="AL693" s="17">
        <v>2.8764743201099001E-2</v>
      </c>
      <c r="AM693" s="17">
        <v>1.7107118979635901E-2</v>
      </c>
      <c r="AN693" s="17">
        <v>5.8108484056220801E-2</v>
      </c>
      <c r="AO693" s="17"/>
      <c r="AP693" s="17">
        <v>6.33747966373404E-2</v>
      </c>
      <c r="AQ693" s="17">
        <v>5.5367896963920901E-2</v>
      </c>
      <c r="AR693" s="17">
        <v>4.0172704448952497E-2</v>
      </c>
      <c r="AS693" s="17"/>
      <c r="AT693" s="17">
        <v>8.2703086635990103E-2</v>
      </c>
      <c r="AU693" s="17">
        <v>5.2483031264500102E-2</v>
      </c>
      <c r="AV693" s="17">
        <v>6.4660077123916096E-2</v>
      </c>
      <c r="AW693" s="17">
        <v>4.9557187699718903E-2</v>
      </c>
      <c r="AX693" s="17">
        <v>4.7918031348492901E-2</v>
      </c>
      <c r="AY693" s="17"/>
      <c r="AZ693" s="17">
        <v>6.4558431395466895E-2</v>
      </c>
      <c r="BA693" s="17">
        <v>6.3379683807799195E-2</v>
      </c>
      <c r="BB693" s="17">
        <v>6.4306122591145806E-2</v>
      </c>
      <c r="BC693" s="17">
        <v>5.89474716449227E-2</v>
      </c>
      <c r="BD693" s="17">
        <v>5.4813929977376302E-2</v>
      </c>
      <c r="BE693" s="17">
        <v>5.8526266809438801E-2</v>
      </c>
      <c r="BF693" s="17"/>
      <c r="BG693" s="17">
        <v>6.4873263193758399E-2</v>
      </c>
      <c r="BH693" s="17">
        <v>6.5055930261040604E-2</v>
      </c>
      <c r="BI693" s="17" t="s">
        <v>95</v>
      </c>
      <c r="BJ693" s="17">
        <v>7.3836753918077896E-2</v>
      </c>
      <c r="BK693" s="17">
        <v>6.9912091568072599E-2</v>
      </c>
      <c r="BL693" s="17">
        <v>4.9865288531909198E-2</v>
      </c>
      <c r="BM693" s="17">
        <v>3.9816366121979002E-2</v>
      </c>
    </row>
    <row r="694" spans="2:65" x14ac:dyDescent="0.35">
      <c r="B694" t="s">
        <v>290</v>
      </c>
      <c r="C694" s="17">
        <v>8.1732800351853999E-2</v>
      </c>
      <c r="D694" s="17">
        <v>7.4749742460511207E-2</v>
      </c>
      <c r="E694" s="17">
        <v>8.8990771784768705E-2</v>
      </c>
      <c r="F694" s="17"/>
      <c r="G694" s="17">
        <v>3.8922369070698903E-2</v>
      </c>
      <c r="H694" s="17">
        <v>8.1204831268986394E-2</v>
      </c>
      <c r="I694" s="17">
        <v>7.9016739478152798E-2</v>
      </c>
      <c r="J694" s="17">
        <v>9.7472495974270296E-2</v>
      </c>
      <c r="K694" s="17">
        <v>8.14979661096559E-2</v>
      </c>
      <c r="L694" s="17">
        <v>0.100151786087216</v>
      </c>
      <c r="M694" s="17"/>
      <c r="N694" s="17">
        <v>7.6881900670228195E-2</v>
      </c>
      <c r="O694" s="17">
        <v>8.5106057819791595E-2</v>
      </c>
      <c r="P694" s="17">
        <v>8.9418379632849002E-2</v>
      </c>
      <c r="Q694" s="17">
        <v>7.8007999279709E-2</v>
      </c>
      <c r="R694" s="17"/>
      <c r="S694" s="17">
        <v>7.7911190619250198E-2</v>
      </c>
      <c r="T694" s="17">
        <v>8.8049572379728297E-2</v>
      </c>
      <c r="U694" s="17">
        <v>8.6628952294400693E-2</v>
      </c>
      <c r="V694" s="17">
        <v>9.3586882330874505E-2</v>
      </c>
      <c r="W694" s="17">
        <v>0.108919230579689</v>
      </c>
      <c r="X694" s="17">
        <v>6.6727557670680296E-2</v>
      </c>
      <c r="Y694" s="17">
        <v>7.0673836853109198E-2</v>
      </c>
      <c r="Z694" s="17">
        <v>0.111592732127334</v>
      </c>
      <c r="AA694" s="17">
        <v>9.0677836528404901E-2</v>
      </c>
      <c r="AB694" s="17">
        <v>6.2728308482321499E-2</v>
      </c>
      <c r="AC694" s="17">
        <v>7.3806649470483404E-2</v>
      </c>
      <c r="AD694" s="17">
        <v>3.24573598360091E-2</v>
      </c>
      <c r="AE694" s="17"/>
      <c r="AF694" s="17">
        <v>0.100253673174077</v>
      </c>
      <c r="AG694" s="17">
        <v>7.8280979302416495E-2</v>
      </c>
      <c r="AH694" s="17">
        <v>7.4477076468245501E-2</v>
      </c>
      <c r="AI694" s="17"/>
      <c r="AJ694" s="17">
        <v>9.8785155786415904E-2</v>
      </c>
      <c r="AK694" s="17">
        <v>7.7143136377349306E-2</v>
      </c>
      <c r="AL694" s="17">
        <v>7.5563273408214199E-2</v>
      </c>
      <c r="AM694" s="17">
        <v>8.0326892408858305E-2</v>
      </c>
      <c r="AN694" s="17">
        <v>7.1957584962854398E-2</v>
      </c>
      <c r="AO694" s="17"/>
      <c r="AP694" s="17">
        <v>9.9967809287647993E-2</v>
      </c>
      <c r="AQ694" s="17">
        <v>7.9687046708591794E-2</v>
      </c>
      <c r="AR694" s="17">
        <v>6.8137511204203305E-2</v>
      </c>
      <c r="AS694" s="17"/>
      <c r="AT694" s="17">
        <v>9.1773609036210596E-2</v>
      </c>
      <c r="AU694" s="17">
        <v>8.5131710543881606E-2</v>
      </c>
      <c r="AV694" s="17">
        <v>7.4630936043002305E-2</v>
      </c>
      <c r="AW694" s="17">
        <v>7.4902830522944303E-2</v>
      </c>
      <c r="AX694" s="17">
        <v>9.3119682481203794E-2</v>
      </c>
      <c r="AY694" s="17"/>
      <c r="AZ694" s="17">
        <v>8.1043267796733695E-2</v>
      </c>
      <c r="BA694" s="17">
        <v>7.6460244286349302E-2</v>
      </c>
      <c r="BB694" s="17">
        <v>9.83867965304034E-2</v>
      </c>
      <c r="BC694" s="17">
        <v>7.7136131807568994E-2</v>
      </c>
      <c r="BD694" s="17">
        <v>9.8349038610703196E-2</v>
      </c>
      <c r="BE694" s="17">
        <v>5.6352612896756499E-2</v>
      </c>
      <c r="BF694" s="17"/>
      <c r="BG694" s="17">
        <v>9.1822761957507298E-2</v>
      </c>
      <c r="BH694" s="17">
        <v>7.6191539286402696E-2</v>
      </c>
      <c r="BI694" s="17" t="s">
        <v>95</v>
      </c>
      <c r="BJ694" s="17">
        <v>0.108851635854227</v>
      </c>
      <c r="BK694" s="17">
        <v>7.2778436827432194E-2</v>
      </c>
      <c r="BL694" s="17">
        <v>7.3317351514299398E-2</v>
      </c>
      <c r="BM694" s="17">
        <v>1.8502461080293402E-2</v>
      </c>
    </row>
    <row r="695" spans="2:65" x14ac:dyDescent="0.35">
      <c r="B695" t="s">
        <v>291</v>
      </c>
      <c r="C695" s="17">
        <v>0.10918018945241401</v>
      </c>
      <c r="D695" s="17">
        <v>0.10461123332663699</v>
      </c>
      <c r="E695" s="17">
        <v>0.11423131190606001</v>
      </c>
      <c r="F695" s="17"/>
      <c r="G695" s="17">
        <v>6.9659060204626103E-2</v>
      </c>
      <c r="H695" s="17">
        <v>0.105213745499722</v>
      </c>
      <c r="I695" s="17">
        <v>9.0919339845992805E-2</v>
      </c>
      <c r="J695" s="17">
        <v>0.108601626652385</v>
      </c>
      <c r="K695" s="17">
        <v>0.140821718828926</v>
      </c>
      <c r="L695" s="17">
        <v>0.13275452496121601</v>
      </c>
      <c r="M695" s="17"/>
      <c r="N695" s="17">
        <v>0.10788190184549599</v>
      </c>
      <c r="O695" s="17">
        <v>0.10422573435799</v>
      </c>
      <c r="P695" s="17">
        <v>0.11550587599519301</v>
      </c>
      <c r="Q695" s="17">
        <v>0.110882869055366</v>
      </c>
      <c r="R695" s="17"/>
      <c r="S695" s="17">
        <v>9.9100711442373604E-2</v>
      </c>
      <c r="T695" s="17">
        <v>0.124385566844572</v>
      </c>
      <c r="U695" s="17">
        <v>0.126982009619411</v>
      </c>
      <c r="V695" s="17">
        <v>0.10954146920900699</v>
      </c>
      <c r="W695" s="17">
        <v>0.12125974726288601</v>
      </c>
      <c r="X695" s="17">
        <v>0.116059088398952</v>
      </c>
      <c r="Y695" s="17">
        <v>9.9645210687963295E-2</v>
      </c>
      <c r="Z695" s="17">
        <v>7.9268374533870797E-2</v>
      </c>
      <c r="AA695" s="17">
        <v>0.112916346695121</v>
      </c>
      <c r="AB695" s="17">
        <v>7.3823154190352694E-2</v>
      </c>
      <c r="AC695" s="17">
        <v>0.13291364319956001</v>
      </c>
      <c r="AD695" s="17">
        <v>0.111314356503038</v>
      </c>
      <c r="AE695" s="17"/>
      <c r="AF695" s="17">
        <v>0.13039432707405799</v>
      </c>
      <c r="AG695" s="17">
        <v>0.10984904555596101</v>
      </c>
      <c r="AH695" s="17">
        <v>6.8563657177335993E-2</v>
      </c>
      <c r="AI695" s="17"/>
      <c r="AJ695" s="17">
        <v>0.12294797526965</v>
      </c>
      <c r="AK695" s="17">
        <v>0.102660514134526</v>
      </c>
      <c r="AL695" s="17">
        <v>0.112141380644459</v>
      </c>
      <c r="AM695" s="17">
        <v>0.15965743698453799</v>
      </c>
      <c r="AN695" s="17">
        <v>9.3564635975752306E-2</v>
      </c>
      <c r="AO695" s="17"/>
      <c r="AP695" s="17">
        <v>0.107561552862219</v>
      </c>
      <c r="AQ695" s="17">
        <v>0.10989159678652501</v>
      </c>
      <c r="AR695" s="17">
        <v>0.100734295415723</v>
      </c>
      <c r="AS695" s="17"/>
      <c r="AT695" s="17">
        <v>0.11956349485701299</v>
      </c>
      <c r="AU695" s="17">
        <v>0.113336757077872</v>
      </c>
      <c r="AV695" s="17">
        <v>0.10475386913057901</v>
      </c>
      <c r="AW695" s="17">
        <v>9.04711021087031E-2</v>
      </c>
      <c r="AX695" s="17">
        <v>4.8825831553220102E-2</v>
      </c>
      <c r="AY695" s="17"/>
      <c r="AZ695" s="17">
        <v>9.1308368877076496E-2</v>
      </c>
      <c r="BA695" s="17">
        <v>0.110727208063365</v>
      </c>
      <c r="BB695" s="17">
        <v>0.110797983929266</v>
      </c>
      <c r="BC695" s="17">
        <v>0.119594535995153</v>
      </c>
      <c r="BD695" s="17">
        <v>0.11927389662242199</v>
      </c>
      <c r="BE695" s="17">
        <v>0.117282693761375</v>
      </c>
      <c r="BF695" s="17"/>
      <c r="BG695" s="17">
        <v>0.11892786569736</v>
      </c>
      <c r="BH695" s="17">
        <v>0.102539939983591</v>
      </c>
      <c r="BI695" s="17" t="s">
        <v>95</v>
      </c>
      <c r="BJ695" s="17">
        <v>0.11068852932085101</v>
      </c>
      <c r="BK695" s="17">
        <v>0.107136846736825</v>
      </c>
      <c r="BL695" s="17">
        <v>9.3379358304427507E-2</v>
      </c>
      <c r="BM695" s="17">
        <v>0.13419741057760301</v>
      </c>
    </row>
    <row r="696" spans="2:65" x14ac:dyDescent="0.35">
      <c r="B696" t="s">
        <v>292</v>
      </c>
      <c r="C696" s="17">
        <v>0.124026098257044</v>
      </c>
      <c r="D696" s="17">
        <v>0.126678929201962</v>
      </c>
      <c r="E696" s="17">
        <v>0.12115316756656801</v>
      </c>
      <c r="F696" s="17"/>
      <c r="G696" s="17">
        <v>0.100858975982258</v>
      </c>
      <c r="H696" s="17">
        <v>9.6179158362267397E-2</v>
      </c>
      <c r="I696" s="17">
        <v>0.119734594592926</v>
      </c>
      <c r="J696" s="17">
        <v>0.12039606463857799</v>
      </c>
      <c r="K696" s="17">
        <v>0.14564924729767001</v>
      </c>
      <c r="L696" s="17">
        <v>0.15397717066439001</v>
      </c>
      <c r="M696" s="17"/>
      <c r="N696" s="17">
        <v>0.13203992922261401</v>
      </c>
      <c r="O696" s="17">
        <v>0.119610390820503</v>
      </c>
      <c r="P696" s="17">
        <v>0.1237744736927</v>
      </c>
      <c r="Q696" s="17">
        <v>0.122169343736969</v>
      </c>
      <c r="R696" s="17"/>
      <c r="S696" s="17">
        <v>0.110514635245115</v>
      </c>
      <c r="T696" s="17">
        <v>0.162065917189471</v>
      </c>
      <c r="U696" s="17">
        <v>0.150796740994948</v>
      </c>
      <c r="V696" s="17">
        <v>0.14981553248121199</v>
      </c>
      <c r="W696" s="17">
        <v>9.1965962483201005E-2</v>
      </c>
      <c r="X696" s="17">
        <v>8.9474699393322199E-2</v>
      </c>
      <c r="Y696" s="17">
        <v>0.11707131479649301</v>
      </c>
      <c r="Z696" s="17">
        <v>0.12789997505595299</v>
      </c>
      <c r="AA696" s="17">
        <v>0.121264148236953</v>
      </c>
      <c r="AB696" s="17">
        <v>0.14310141183890401</v>
      </c>
      <c r="AC696" s="17">
        <v>8.1776730119336602E-2</v>
      </c>
      <c r="AD696" s="17">
        <v>8.8755850141224502E-2</v>
      </c>
      <c r="AE696" s="17"/>
      <c r="AF696" s="17">
        <v>0.120913264427746</v>
      </c>
      <c r="AG696" s="17">
        <v>0.13158224204244801</v>
      </c>
      <c r="AH696" s="17">
        <v>0.122570081846035</v>
      </c>
      <c r="AI696" s="17"/>
      <c r="AJ696" s="17">
        <v>0.14578216649063899</v>
      </c>
      <c r="AK696" s="17">
        <v>0.103879395670178</v>
      </c>
      <c r="AL696" s="17">
        <v>0.160795841308429</v>
      </c>
      <c r="AM696" s="17">
        <v>8.9303782374947002E-2</v>
      </c>
      <c r="AN696" s="17">
        <v>9.8769482627472496E-2</v>
      </c>
      <c r="AO696" s="17"/>
      <c r="AP696" s="17">
        <v>0.143275324407583</v>
      </c>
      <c r="AQ696" s="17">
        <v>0.1089139026655</v>
      </c>
      <c r="AR696" s="17">
        <v>0.161355669184369</v>
      </c>
      <c r="AS696" s="17"/>
      <c r="AT696" s="17">
        <v>0.13514753400091001</v>
      </c>
      <c r="AU696" s="17">
        <v>0.118648736785866</v>
      </c>
      <c r="AV696" s="17">
        <v>0.123770098249134</v>
      </c>
      <c r="AW696" s="17">
        <v>0.115351153939988</v>
      </c>
      <c r="AX696" s="17">
        <v>0.13692872101933701</v>
      </c>
      <c r="AY696" s="17"/>
      <c r="AZ696" s="17">
        <v>9.95020094003711E-2</v>
      </c>
      <c r="BA696" s="17">
        <v>0.13288076243975899</v>
      </c>
      <c r="BB696" s="17">
        <v>0.12849143149622</v>
      </c>
      <c r="BC696" s="17">
        <v>0.14003810819677201</v>
      </c>
      <c r="BD696" s="17">
        <v>0.120442104331293</v>
      </c>
      <c r="BE696" s="17">
        <v>0.124071124995841</v>
      </c>
      <c r="BF696" s="17"/>
      <c r="BG696" s="17">
        <v>0.15085811524910001</v>
      </c>
      <c r="BH696" s="17">
        <v>0.10514122489993601</v>
      </c>
      <c r="BI696" s="17" t="s">
        <v>95</v>
      </c>
      <c r="BJ696" s="17">
        <v>0.105745373450532</v>
      </c>
      <c r="BK696" s="17">
        <v>0.11428039438516401</v>
      </c>
      <c r="BL696" s="17">
        <v>0.11318121573133499</v>
      </c>
      <c r="BM696" s="17">
        <v>0.122271418715709</v>
      </c>
    </row>
    <row r="697" spans="2:65" x14ac:dyDescent="0.35">
      <c r="B697" t="s">
        <v>293</v>
      </c>
      <c r="C697" s="17">
        <v>0.17168852754827801</v>
      </c>
      <c r="D697" s="17">
        <v>0.18861766870354599</v>
      </c>
      <c r="E697" s="17">
        <v>0.155078582154033</v>
      </c>
      <c r="F697" s="17"/>
      <c r="G697" s="17">
        <v>0.134652850132844</v>
      </c>
      <c r="H697" s="17">
        <v>0.123785603759938</v>
      </c>
      <c r="I697" s="17">
        <v>0.14002337317029301</v>
      </c>
      <c r="J697" s="17">
        <v>0.188000867801008</v>
      </c>
      <c r="K697" s="17">
        <v>0.21289983632836201</v>
      </c>
      <c r="L697" s="17">
        <v>0.22011229142692401</v>
      </c>
      <c r="M697" s="17"/>
      <c r="N697" s="17">
        <v>0.17865172372625099</v>
      </c>
      <c r="O697" s="17">
        <v>0.18530140679304399</v>
      </c>
      <c r="P697" s="17">
        <v>0.16446729308427999</v>
      </c>
      <c r="Q697" s="17">
        <v>0.15620667405142499</v>
      </c>
      <c r="R697" s="17"/>
      <c r="S697" s="17">
        <v>0.158200058683025</v>
      </c>
      <c r="T697" s="17">
        <v>0.168947552128212</v>
      </c>
      <c r="U697" s="17">
        <v>0.15074132675026899</v>
      </c>
      <c r="V697" s="17">
        <v>0.165154098223742</v>
      </c>
      <c r="W697" s="17">
        <v>0.16508429633739999</v>
      </c>
      <c r="X697" s="17">
        <v>0.186238744092799</v>
      </c>
      <c r="Y697" s="17">
        <v>0.21377018530839301</v>
      </c>
      <c r="Z697" s="17">
        <v>0.21824726058056301</v>
      </c>
      <c r="AA697" s="17">
        <v>0.17062607523508599</v>
      </c>
      <c r="AB697" s="17">
        <v>0.16430646555658199</v>
      </c>
      <c r="AC697" s="17">
        <v>0.15534094487386799</v>
      </c>
      <c r="AD697" s="17">
        <v>0.17267903540358001</v>
      </c>
      <c r="AE697" s="17"/>
      <c r="AF697" s="17">
        <v>0.189845848214372</v>
      </c>
      <c r="AG697" s="17">
        <v>0.17857494786932801</v>
      </c>
      <c r="AH697" s="17">
        <v>0.14285368355234401</v>
      </c>
      <c r="AI697" s="17"/>
      <c r="AJ697" s="17">
        <v>0.191821339849608</v>
      </c>
      <c r="AK697" s="17">
        <v>0.17158447641609301</v>
      </c>
      <c r="AL697" s="17">
        <v>0.20539619072575999</v>
      </c>
      <c r="AM697" s="17">
        <v>8.9910834707564502E-2</v>
      </c>
      <c r="AN697" s="17">
        <v>0.13270173696308099</v>
      </c>
      <c r="AO697" s="17"/>
      <c r="AP697" s="17">
        <v>0.19376676705142901</v>
      </c>
      <c r="AQ697" s="17">
        <v>0.16738613155885801</v>
      </c>
      <c r="AR697" s="17">
        <v>0.20224214112201899</v>
      </c>
      <c r="AS697" s="17"/>
      <c r="AT697" s="17">
        <v>0.17646419477016601</v>
      </c>
      <c r="AU697" s="17">
        <v>0.169957019760512</v>
      </c>
      <c r="AV697" s="17">
        <v>0.17161095326200801</v>
      </c>
      <c r="AW697" s="17">
        <v>0.156009893052552</v>
      </c>
      <c r="AX697" s="17">
        <v>0.15341389122858501</v>
      </c>
      <c r="AY697" s="17"/>
      <c r="AZ697" s="17">
        <v>0.15572060533143101</v>
      </c>
      <c r="BA697" s="17">
        <v>0.1771342915261</v>
      </c>
      <c r="BB697" s="17">
        <v>0.14434925117064801</v>
      </c>
      <c r="BC697" s="17">
        <v>0.17338235379073699</v>
      </c>
      <c r="BD697" s="17">
        <v>0.21507220631608701</v>
      </c>
      <c r="BE697" s="17">
        <v>0.16927591949717599</v>
      </c>
      <c r="BF697" s="17"/>
      <c r="BG697" s="17">
        <v>0.202387153895179</v>
      </c>
      <c r="BH697" s="17">
        <v>0.151644903709476</v>
      </c>
      <c r="BI697" s="17" t="s">
        <v>95</v>
      </c>
      <c r="BJ697" s="17">
        <v>0.16861762150085399</v>
      </c>
      <c r="BK697" s="17">
        <v>0.16463488304895799</v>
      </c>
      <c r="BL697" s="17">
        <v>0.15206377902159199</v>
      </c>
      <c r="BM697" s="17">
        <v>0.12049889939208901</v>
      </c>
    </row>
    <row r="698" spans="2:65" x14ac:dyDescent="0.35">
      <c r="B698" t="s">
        <v>294</v>
      </c>
      <c r="C698" s="17">
        <v>0.121480425723633</v>
      </c>
      <c r="D698" s="17">
        <v>0.12957672796904099</v>
      </c>
      <c r="E698" s="17">
        <v>0.11423890326195001</v>
      </c>
      <c r="F698" s="17"/>
      <c r="G698" s="17">
        <v>0.12980107004084701</v>
      </c>
      <c r="H698" s="17">
        <v>0.13269092994713</v>
      </c>
      <c r="I698" s="17">
        <v>0.11668367555617799</v>
      </c>
      <c r="J698" s="17">
        <v>0.118252065013265</v>
      </c>
      <c r="K698" s="17">
        <v>0.13962332888036999</v>
      </c>
      <c r="L698" s="17">
        <v>0.101217414856427</v>
      </c>
      <c r="M698" s="17"/>
      <c r="N698" s="17">
        <v>0.12820994364845101</v>
      </c>
      <c r="O698" s="17">
        <v>0.123055725277989</v>
      </c>
      <c r="P698" s="17">
        <v>0.122413017378308</v>
      </c>
      <c r="Q698" s="17">
        <v>0.112738800211017</v>
      </c>
      <c r="R698" s="17"/>
      <c r="S698" s="17">
        <v>0.129531765092256</v>
      </c>
      <c r="T698" s="17">
        <v>8.9939758123494307E-2</v>
      </c>
      <c r="U698" s="17">
        <v>0.11511925187957001</v>
      </c>
      <c r="V698" s="17">
        <v>0.15025237029411301</v>
      </c>
      <c r="W698" s="17">
        <v>0.110020612492899</v>
      </c>
      <c r="X698" s="17">
        <v>0.13827035997422099</v>
      </c>
      <c r="Y698" s="17">
        <v>0.108102065217432</v>
      </c>
      <c r="Z698" s="17">
        <v>9.7960735673729094E-2</v>
      </c>
      <c r="AA698" s="17">
        <v>0.132108300526043</v>
      </c>
      <c r="AB698" s="17">
        <v>0.12862658978955099</v>
      </c>
      <c r="AC698" s="17">
        <v>0.14116861483385601</v>
      </c>
      <c r="AD698" s="17">
        <v>0.10158520929095501</v>
      </c>
      <c r="AE698" s="17"/>
      <c r="AF698" s="17">
        <v>0.11106850149883001</v>
      </c>
      <c r="AG698" s="17">
        <v>0.13265443430877999</v>
      </c>
      <c r="AH698" s="17">
        <v>0.119436319745464</v>
      </c>
      <c r="AI698" s="17"/>
      <c r="AJ698" s="17">
        <v>0.101028776393059</v>
      </c>
      <c r="AK698" s="17">
        <v>0.13819366729905799</v>
      </c>
      <c r="AL698" s="17">
        <v>0.122746266412515</v>
      </c>
      <c r="AM698" s="17">
        <v>0.132457289656669</v>
      </c>
      <c r="AN698" s="17">
        <v>0.13044313787565701</v>
      </c>
      <c r="AO698" s="17"/>
      <c r="AP698" s="17">
        <v>0.100449820497645</v>
      </c>
      <c r="AQ698" s="17">
        <v>0.136429894418334</v>
      </c>
      <c r="AR698" s="17">
        <v>0.103714647900987</v>
      </c>
      <c r="AS698" s="17"/>
      <c r="AT698" s="17">
        <v>0.113294994618711</v>
      </c>
      <c r="AU698" s="17">
        <v>0.11168128896985299</v>
      </c>
      <c r="AV698" s="17">
        <v>0.12284381951182601</v>
      </c>
      <c r="AW698" s="17">
        <v>0.16532479297396499</v>
      </c>
      <c r="AX698" s="17">
        <v>0.13556272824287199</v>
      </c>
      <c r="AY698" s="17"/>
      <c r="AZ698" s="17">
        <v>0.13070563831007401</v>
      </c>
      <c r="BA698" s="17">
        <v>0.122069043667207</v>
      </c>
      <c r="BB698" s="17">
        <v>0.121272438749011</v>
      </c>
      <c r="BC698" s="17">
        <v>0.106725048488528</v>
      </c>
      <c r="BD698" s="17">
        <v>9.9458362725234006E-2</v>
      </c>
      <c r="BE698" s="17">
        <v>0.17823023472545099</v>
      </c>
      <c r="BF698" s="17"/>
      <c r="BG698" s="17">
        <v>0.11545233128815199</v>
      </c>
      <c r="BH698" s="17">
        <v>0.12784640643165199</v>
      </c>
      <c r="BI698" s="17" t="s">
        <v>95</v>
      </c>
      <c r="BJ698" s="17">
        <v>0.120478971250728</v>
      </c>
      <c r="BK698" s="17">
        <v>0.12405181001356901</v>
      </c>
      <c r="BL698" s="17">
        <v>0.12822824245230599</v>
      </c>
      <c r="BM698" s="17">
        <v>9.82528508979615E-2</v>
      </c>
    </row>
    <row r="699" spans="2:65" x14ac:dyDescent="0.35">
      <c r="B699" t="s">
        <v>295</v>
      </c>
      <c r="C699" s="17">
        <v>0.109151775341325</v>
      </c>
      <c r="D699" s="17">
        <v>0.10575926087120401</v>
      </c>
      <c r="E699" s="17">
        <v>0.112071994834043</v>
      </c>
      <c r="F699" s="17"/>
      <c r="G699" s="17">
        <v>0.158252145312511</v>
      </c>
      <c r="H699" s="17">
        <v>0.12987335053583199</v>
      </c>
      <c r="I699" s="17">
        <v>0.124370069728354</v>
      </c>
      <c r="J699" s="17">
        <v>9.8481842286141499E-2</v>
      </c>
      <c r="K699" s="17">
        <v>7.9672288991560397E-2</v>
      </c>
      <c r="L699" s="17">
        <v>7.5765561690735894E-2</v>
      </c>
      <c r="M699" s="17"/>
      <c r="N699" s="17">
        <v>0.112001313309017</v>
      </c>
      <c r="O699" s="17">
        <v>0.10390539103148</v>
      </c>
      <c r="P699" s="17">
        <v>0.112776598868227</v>
      </c>
      <c r="Q699" s="17">
        <v>0.107520323095884</v>
      </c>
      <c r="R699" s="17"/>
      <c r="S699" s="17">
        <v>0.122290460304614</v>
      </c>
      <c r="T699" s="17">
        <v>0.109106798704355</v>
      </c>
      <c r="U699" s="17">
        <v>9.4279002607763396E-2</v>
      </c>
      <c r="V699" s="17">
        <v>9.0205732596480306E-2</v>
      </c>
      <c r="W699" s="17">
        <v>0.113668589354555</v>
      </c>
      <c r="X699" s="17">
        <v>0.12634184262088499</v>
      </c>
      <c r="Y699" s="17">
        <v>9.7769645386423201E-2</v>
      </c>
      <c r="Z699" s="17">
        <v>8.5786626971211005E-2</v>
      </c>
      <c r="AA699" s="17">
        <v>0.107847128777618</v>
      </c>
      <c r="AB699" s="17">
        <v>0.122434245404558</v>
      </c>
      <c r="AC699" s="17">
        <v>0.12104156304122</v>
      </c>
      <c r="AD699" s="17">
        <v>8.9096686682719806E-2</v>
      </c>
      <c r="AE699" s="17"/>
      <c r="AF699" s="17">
        <v>8.7114096535217206E-2</v>
      </c>
      <c r="AG699" s="17">
        <v>0.10755892000176299</v>
      </c>
      <c r="AH699" s="17">
        <v>0.13421978328298001</v>
      </c>
      <c r="AI699" s="17"/>
      <c r="AJ699" s="17">
        <v>8.8717895360792706E-2</v>
      </c>
      <c r="AK699" s="17">
        <v>0.108801963687682</v>
      </c>
      <c r="AL699" s="17">
        <v>9.01216946605813E-2</v>
      </c>
      <c r="AM699" s="17">
        <v>0.11665560784539</v>
      </c>
      <c r="AN699" s="17">
        <v>0.151289811158037</v>
      </c>
      <c r="AO699" s="17"/>
      <c r="AP699" s="17">
        <v>8.9166249788021998E-2</v>
      </c>
      <c r="AQ699" s="17">
        <v>0.11433385160524601</v>
      </c>
      <c r="AR699" s="17">
        <v>0.104690311801834</v>
      </c>
      <c r="AS699" s="17"/>
      <c r="AT699" s="17">
        <v>8.7762436339645006E-2</v>
      </c>
      <c r="AU699" s="17">
        <v>0.12730648287938501</v>
      </c>
      <c r="AV699" s="17">
        <v>0.107894170773668</v>
      </c>
      <c r="AW699" s="17">
        <v>0.12299732124077099</v>
      </c>
      <c r="AX699" s="17">
        <v>0.15112908369252001</v>
      </c>
      <c r="AY699" s="17"/>
      <c r="AZ699" s="17">
        <v>0.124487477332669</v>
      </c>
      <c r="BA699" s="17">
        <v>0.105970039909832</v>
      </c>
      <c r="BB699" s="17">
        <v>0.101624329981998</v>
      </c>
      <c r="BC699" s="17">
        <v>0.114134282045046</v>
      </c>
      <c r="BD699" s="17">
        <v>9.0291591737571994E-2</v>
      </c>
      <c r="BE699" s="17">
        <v>0.10167054769266599</v>
      </c>
      <c r="BF699" s="17"/>
      <c r="BG699" s="17">
        <v>8.5957048429608995E-2</v>
      </c>
      <c r="BH699" s="17">
        <v>0.122148247834755</v>
      </c>
      <c r="BI699" s="17" t="s">
        <v>95</v>
      </c>
      <c r="BJ699" s="17">
        <v>0.102125599051236</v>
      </c>
      <c r="BK699" s="17">
        <v>0.123923973601528</v>
      </c>
      <c r="BL699" s="17">
        <v>0.12925231042305599</v>
      </c>
      <c r="BM699" s="17">
        <v>0.142997037799799</v>
      </c>
    </row>
    <row r="700" spans="2:65" x14ac:dyDescent="0.35">
      <c r="B700" t="s">
        <v>302</v>
      </c>
      <c r="C700" s="17">
        <v>0.14843643530771999</v>
      </c>
      <c r="D700" s="17">
        <v>0.14664941723903999</v>
      </c>
      <c r="E700" s="17">
        <v>0.14897107151175901</v>
      </c>
      <c r="F700" s="17"/>
      <c r="G700" s="17">
        <v>0.27257955591397198</v>
      </c>
      <c r="H700" s="17">
        <v>0.19706536805585601</v>
      </c>
      <c r="I700" s="17">
        <v>0.18714840173272701</v>
      </c>
      <c r="J700" s="17">
        <v>0.123382437799957</v>
      </c>
      <c r="K700" s="17">
        <v>7.2494649230394406E-2</v>
      </c>
      <c r="L700" s="17">
        <v>6.6272759631566203E-2</v>
      </c>
      <c r="M700" s="17"/>
      <c r="N700" s="17">
        <v>0.147422344155064</v>
      </c>
      <c r="O700" s="17">
        <v>0.148728044870339</v>
      </c>
      <c r="P700" s="17">
        <v>0.13975249300701401</v>
      </c>
      <c r="Q700" s="17">
        <v>0.15171281023418101</v>
      </c>
      <c r="R700" s="17"/>
      <c r="S700" s="17">
        <v>0.16357661769123699</v>
      </c>
      <c r="T700" s="17">
        <v>0.116687630609514</v>
      </c>
      <c r="U700" s="17">
        <v>0.14808814558625699</v>
      </c>
      <c r="V700" s="17">
        <v>0.11885308427053599</v>
      </c>
      <c r="W700" s="17">
        <v>0.15699571303718099</v>
      </c>
      <c r="X700" s="17">
        <v>0.14003327141411601</v>
      </c>
      <c r="Y700" s="17">
        <v>0.159927559589263</v>
      </c>
      <c r="Z700" s="17">
        <v>0.15303899690119699</v>
      </c>
      <c r="AA700" s="17">
        <v>0.14752964083894099</v>
      </c>
      <c r="AB700" s="17">
        <v>0.18103229072388699</v>
      </c>
      <c r="AC700" s="17">
        <v>0.134209173847605</v>
      </c>
      <c r="AD700" s="17">
        <v>0.20228844412833999</v>
      </c>
      <c r="AE700" s="17"/>
      <c r="AF700" s="17">
        <v>0.11304244488832101</v>
      </c>
      <c r="AG700" s="17">
        <v>0.13539839968647899</v>
      </c>
      <c r="AH700" s="17">
        <v>0.18150883837068901</v>
      </c>
      <c r="AI700" s="17"/>
      <c r="AJ700" s="17">
        <v>9.7739059105045906E-2</v>
      </c>
      <c r="AK700" s="17">
        <v>0.17291903095230499</v>
      </c>
      <c r="AL700" s="17">
        <v>0.125457600351288</v>
      </c>
      <c r="AM700" s="17">
        <v>0.17507002475865799</v>
      </c>
      <c r="AN700" s="17">
        <v>0.17651914934191201</v>
      </c>
      <c r="AO700" s="17"/>
      <c r="AP700" s="17">
        <v>0.102423377837496</v>
      </c>
      <c r="AQ700" s="17">
        <v>0.167454379207749</v>
      </c>
      <c r="AR700" s="17">
        <v>0.14220174258329801</v>
      </c>
      <c r="AS700" s="17"/>
      <c r="AT700" s="17">
        <v>0.114316628366773</v>
      </c>
      <c r="AU700" s="17">
        <v>0.142761287585257</v>
      </c>
      <c r="AV700" s="17">
        <v>0.16403500366058299</v>
      </c>
      <c r="AW700" s="17">
        <v>0.16302190963985999</v>
      </c>
      <c r="AX700" s="17">
        <v>0.182102725728854</v>
      </c>
      <c r="AY700" s="17"/>
      <c r="AZ700" s="17">
        <v>0.18627687575027799</v>
      </c>
      <c r="BA700" s="17">
        <v>0.13732185117029</v>
      </c>
      <c r="BB700" s="17">
        <v>0.15671188809086201</v>
      </c>
      <c r="BC700" s="17">
        <v>0.137741192274908</v>
      </c>
      <c r="BD700" s="17">
        <v>0.128826746879593</v>
      </c>
      <c r="BE700" s="17">
        <v>0.10722216689941</v>
      </c>
      <c r="BF700" s="17"/>
      <c r="BG700" s="17">
        <v>0.10076497866223801</v>
      </c>
      <c r="BH700" s="17">
        <v>0.163364992097699</v>
      </c>
      <c r="BI700" s="17" t="s">
        <v>95</v>
      </c>
      <c r="BJ700" s="17">
        <v>0.139629173055519</v>
      </c>
      <c r="BK700" s="17">
        <v>0.15696007769866799</v>
      </c>
      <c r="BL700" s="17">
        <v>0.18527243241694699</v>
      </c>
      <c r="BM700" s="17">
        <v>0.28855354819804402</v>
      </c>
    </row>
    <row r="701" spans="2:65" x14ac:dyDescent="0.35">
      <c r="B701" t="s">
        <v>297</v>
      </c>
      <c r="C701" s="17">
        <v>0</v>
      </c>
      <c r="D701" s="17">
        <v>0</v>
      </c>
      <c r="E701" s="17">
        <v>0</v>
      </c>
      <c r="F701" s="17"/>
      <c r="G701" s="17">
        <v>0</v>
      </c>
      <c r="H701" s="17">
        <v>0</v>
      </c>
      <c r="I701" s="17">
        <v>0</v>
      </c>
      <c r="J701" s="17">
        <v>0</v>
      </c>
      <c r="K701" s="17">
        <v>0</v>
      </c>
      <c r="L701" s="17">
        <v>0</v>
      </c>
      <c r="M701" s="17"/>
      <c r="N701" s="17">
        <v>0</v>
      </c>
      <c r="O701" s="17">
        <v>0</v>
      </c>
      <c r="P701" s="17">
        <v>0</v>
      </c>
      <c r="Q701" s="17">
        <v>0</v>
      </c>
      <c r="R701" s="17"/>
      <c r="S701" s="17">
        <v>0</v>
      </c>
      <c r="T701" s="17">
        <v>0</v>
      </c>
      <c r="U701" s="17">
        <v>0</v>
      </c>
      <c r="V701" s="17">
        <v>0</v>
      </c>
      <c r="W701" s="17">
        <v>0</v>
      </c>
      <c r="X701" s="17">
        <v>0</v>
      </c>
      <c r="Y701" s="17">
        <v>0</v>
      </c>
      <c r="Z701" s="17">
        <v>0</v>
      </c>
      <c r="AA701" s="17">
        <v>0</v>
      </c>
      <c r="AB701" s="17">
        <v>0</v>
      </c>
      <c r="AC701" s="17">
        <v>0</v>
      </c>
      <c r="AD701" s="17">
        <v>0</v>
      </c>
      <c r="AE701" s="17"/>
      <c r="AF701" s="17">
        <v>0</v>
      </c>
      <c r="AG701" s="17">
        <v>0</v>
      </c>
      <c r="AH701" s="17">
        <v>0</v>
      </c>
      <c r="AI701" s="17"/>
      <c r="AJ701" s="17">
        <v>0</v>
      </c>
      <c r="AK701" s="17">
        <v>0</v>
      </c>
      <c r="AL701" s="17">
        <v>0</v>
      </c>
      <c r="AM701" s="17">
        <v>0</v>
      </c>
      <c r="AN701" s="17">
        <v>0</v>
      </c>
      <c r="AO701" s="17"/>
      <c r="AP701" s="17">
        <v>0</v>
      </c>
      <c r="AQ701" s="17">
        <v>0</v>
      </c>
      <c r="AR701" s="17">
        <v>0</v>
      </c>
      <c r="AS701" s="17"/>
      <c r="AT701" s="17">
        <v>0</v>
      </c>
      <c r="AU701" s="17">
        <v>0</v>
      </c>
      <c r="AV701" s="17">
        <v>0</v>
      </c>
      <c r="AW701" s="17">
        <v>0</v>
      </c>
      <c r="AX701" s="17">
        <v>0</v>
      </c>
      <c r="AY701" s="17"/>
      <c r="AZ701" s="17">
        <v>0</v>
      </c>
      <c r="BA701" s="17">
        <v>0</v>
      </c>
      <c r="BB701" s="17">
        <v>0</v>
      </c>
      <c r="BC701" s="17">
        <v>0</v>
      </c>
      <c r="BD701" s="17">
        <v>0</v>
      </c>
      <c r="BE701" s="17">
        <v>0</v>
      </c>
      <c r="BF701" s="17"/>
      <c r="BG701" s="17">
        <v>0</v>
      </c>
      <c r="BH701" s="17">
        <v>0</v>
      </c>
      <c r="BI701" s="17" t="s">
        <v>95</v>
      </c>
      <c r="BJ701" s="17">
        <v>0</v>
      </c>
      <c r="BK701" s="17">
        <v>0</v>
      </c>
      <c r="BL701" s="17">
        <v>0</v>
      </c>
      <c r="BM701" s="17">
        <v>0</v>
      </c>
    </row>
    <row r="702" spans="2:65" x14ac:dyDescent="0.35">
      <c r="B702" t="s">
        <v>298</v>
      </c>
      <c r="C702" s="24">
        <v>4.5877007814733597</v>
      </c>
      <c r="D702" s="24">
        <v>4.6598568595043997</v>
      </c>
      <c r="E702" s="24">
        <v>4.5098003184250599</v>
      </c>
      <c r="F702" s="24"/>
      <c r="G702" s="24">
        <v>5.4807848136085502</v>
      </c>
      <c r="H702" s="24">
        <v>4.8283273189759699</v>
      </c>
      <c r="I702" s="24">
        <v>4.7392831065026702</v>
      </c>
      <c r="J702" s="24">
        <v>4.3872050406026597</v>
      </c>
      <c r="K702" s="24">
        <v>4.2691717995812102</v>
      </c>
      <c r="L702" s="24">
        <v>4.05250047264171</v>
      </c>
      <c r="M702" s="24"/>
      <c r="N702" s="24">
        <v>4.6879733718565504</v>
      </c>
      <c r="O702" s="24">
        <v>4.5983389251553497</v>
      </c>
      <c r="P702" s="24">
        <v>4.5525356789082201</v>
      </c>
      <c r="Q702" s="24">
        <v>4.4700830069561102</v>
      </c>
      <c r="R702" s="24"/>
      <c r="S702" s="24">
        <v>4.7014478999504696</v>
      </c>
      <c r="T702" s="24">
        <v>4.3522658311970899</v>
      </c>
      <c r="U702" s="24">
        <v>4.4979912988487101</v>
      </c>
      <c r="V702" s="24">
        <v>4.4771248854464503</v>
      </c>
      <c r="W702" s="24">
        <v>4.5462077605799198</v>
      </c>
      <c r="X702" s="24">
        <v>4.6606405595308704</v>
      </c>
      <c r="Y702" s="24">
        <v>4.6548647402976302</v>
      </c>
      <c r="Z702" s="24">
        <v>4.5472196929940996</v>
      </c>
      <c r="AA702" s="24">
        <v>4.6361647558210004</v>
      </c>
      <c r="AB702" s="24">
        <v>4.8690129229020602</v>
      </c>
      <c r="AC702" s="24">
        <v>4.4948583846584</v>
      </c>
      <c r="AD702" s="24">
        <v>4.5330233138747698</v>
      </c>
      <c r="AE702" s="24"/>
      <c r="AF702" s="24">
        <v>4.2728427761658896</v>
      </c>
      <c r="AG702" s="24">
        <v>4.5957215857219698</v>
      </c>
      <c r="AH702" s="24">
        <v>4.7299051800614702</v>
      </c>
      <c r="AI702" s="24"/>
      <c r="AJ702" s="24">
        <v>4.1906524769290101</v>
      </c>
      <c r="AK702" s="24">
        <v>4.7734133511947601</v>
      </c>
      <c r="AL702" s="24">
        <v>4.5574700147228802</v>
      </c>
      <c r="AM702" s="24">
        <v>4.47539570871559</v>
      </c>
      <c r="AN702" s="24">
        <v>4.7951448773299896</v>
      </c>
      <c r="AO702" s="24"/>
      <c r="AP702" s="24">
        <v>4.1741799008887597</v>
      </c>
      <c r="AQ702" s="24">
        <v>4.7755544106056904</v>
      </c>
      <c r="AR702" s="24">
        <v>4.62801800613724</v>
      </c>
      <c r="AS702" s="24"/>
      <c r="AT702" s="24">
        <v>4.2564919481579002</v>
      </c>
      <c r="AU702" s="24">
        <v>4.59046018418878</v>
      </c>
      <c r="AV702" s="24">
        <v>4.6859208576795304</v>
      </c>
      <c r="AW702" s="24">
        <v>4.8693355197424903</v>
      </c>
      <c r="AX702" s="24">
        <v>5.0235209923265298</v>
      </c>
      <c r="AY702" s="24"/>
      <c r="AZ702" s="24">
        <v>4.8230423150701496</v>
      </c>
      <c r="BA702" s="24">
        <v>4.5384556546945296</v>
      </c>
      <c r="BB702" s="24">
        <v>4.52188569637282</v>
      </c>
      <c r="BC702" s="24">
        <v>4.5402873484320398</v>
      </c>
      <c r="BD702" s="24">
        <v>4.4258684395228096</v>
      </c>
      <c r="BE702" s="24">
        <v>4.5045962487529598</v>
      </c>
      <c r="BF702" s="24"/>
      <c r="BG702" s="24">
        <v>4.3212037707072302</v>
      </c>
      <c r="BH702" s="24">
        <v>4.6328843571465299</v>
      </c>
      <c r="BI702" s="24" t="s">
        <v>95</v>
      </c>
      <c r="BJ702" s="24">
        <v>4.4444616202026603</v>
      </c>
      <c r="BK702" s="24">
        <v>4.6846347951003198</v>
      </c>
      <c r="BL702" s="24">
        <v>4.8459969115178998</v>
      </c>
      <c r="BM702" s="24">
        <v>5.4699184474093601</v>
      </c>
    </row>
    <row r="703" spans="2:65" x14ac:dyDescent="0.35">
      <c r="B703" t="s">
        <v>299</v>
      </c>
      <c r="C703" s="24">
        <v>5.82401070375583</v>
      </c>
      <c r="D703" s="24">
        <v>5.5596272105110502</v>
      </c>
      <c r="E703" s="24">
        <v>6.0698458580069996</v>
      </c>
      <c r="F703" s="24"/>
      <c r="G703" s="24">
        <v>5.6561602778260003</v>
      </c>
      <c r="H703" s="24">
        <v>6.4195913303773704</v>
      </c>
      <c r="I703" s="24">
        <v>6.4330658888471701</v>
      </c>
      <c r="J703" s="24">
        <v>5.7926588980449703</v>
      </c>
      <c r="K703" s="24">
        <v>4.6599565798941303</v>
      </c>
      <c r="L703" s="24">
        <v>4.8122087787310397</v>
      </c>
      <c r="M703" s="24"/>
      <c r="N703" s="24">
        <v>5.4805271775475397</v>
      </c>
      <c r="O703" s="24">
        <v>5.7805643313858202</v>
      </c>
      <c r="P703" s="24">
        <v>5.7151078553630503</v>
      </c>
      <c r="Q703" s="24">
        <v>6.3001548409548302</v>
      </c>
      <c r="R703" s="24"/>
      <c r="S703" s="24">
        <v>6.0316142765117897</v>
      </c>
      <c r="T703" s="24">
        <v>5.4818898686058004</v>
      </c>
      <c r="U703" s="24">
        <v>5.7497467660183297</v>
      </c>
      <c r="V703" s="24">
        <v>5.3445580466888103</v>
      </c>
      <c r="W703" s="24">
        <v>6.1171052952566596</v>
      </c>
      <c r="X703" s="24">
        <v>5.87997044997846</v>
      </c>
      <c r="Y703" s="24">
        <v>5.7297575230525304</v>
      </c>
      <c r="Z703" s="24">
        <v>5.6154763449127003</v>
      </c>
      <c r="AA703" s="24">
        <v>5.6359254233952703</v>
      </c>
      <c r="AB703" s="24">
        <v>5.8885789487116398</v>
      </c>
      <c r="AC703" s="24">
        <v>6.1896534274439299</v>
      </c>
      <c r="AD703" s="24">
        <v>7.4152275813622399</v>
      </c>
      <c r="AE703" s="24"/>
      <c r="AF703" s="24">
        <v>5.5715188561028697</v>
      </c>
      <c r="AG703" s="24">
        <v>5.5239910725251402</v>
      </c>
      <c r="AH703" s="24">
        <v>6.6423422295773804</v>
      </c>
      <c r="AI703" s="24"/>
      <c r="AJ703" s="24">
        <v>5.3844172567526201</v>
      </c>
      <c r="AK703" s="24">
        <v>5.8403757022139597</v>
      </c>
      <c r="AL703" s="24">
        <v>5.1606953493920198</v>
      </c>
      <c r="AM703" s="24">
        <v>7.2541023552764496</v>
      </c>
      <c r="AN703" s="24">
        <v>6.5107650454771404</v>
      </c>
      <c r="AO703" s="24"/>
      <c r="AP703" s="24">
        <v>5.6921525072425796</v>
      </c>
      <c r="AQ703" s="24">
        <v>5.7191964955526302</v>
      </c>
      <c r="AR703" s="24">
        <v>5.4220809402301597</v>
      </c>
      <c r="AS703" s="24"/>
      <c r="AT703" s="24">
        <v>5.6835929380649102</v>
      </c>
      <c r="AU703" s="24">
        <v>5.8894741590020496</v>
      </c>
      <c r="AV703" s="24">
        <v>5.8314967769886001</v>
      </c>
      <c r="AW703" s="24">
        <v>5.6231137255106498</v>
      </c>
      <c r="AX703" s="24">
        <v>5.6959104901460504</v>
      </c>
      <c r="AY703" s="24"/>
      <c r="AZ703" s="24">
        <v>6.1674723328090204</v>
      </c>
      <c r="BA703" s="24">
        <v>5.7029412123434096</v>
      </c>
      <c r="BB703" s="24">
        <v>6.0599788363308198</v>
      </c>
      <c r="BC703" s="24">
        <v>5.6627632261677396</v>
      </c>
      <c r="BD703" s="24">
        <v>5.4986426304434399</v>
      </c>
      <c r="BE703" s="24">
        <v>5.55218675952616</v>
      </c>
      <c r="BF703" s="24"/>
      <c r="BG703" s="24">
        <v>5.1237547573136304</v>
      </c>
      <c r="BH703" s="24">
        <v>6.3523490612912203</v>
      </c>
      <c r="BI703" s="24" t="s">
        <v>95</v>
      </c>
      <c r="BJ703" s="24">
        <v>5.9580642671304798</v>
      </c>
      <c r="BK703" s="24">
        <v>5.9249268916111602</v>
      </c>
      <c r="BL703" s="24">
        <v>6.1268808262115604</v>
      </c>
      <c r="BM703" s="24">
        <v>5.4255492673528503</v>
      </c>
    </row>
    <row r="704" spans="2:65" x14ac:dyDescent="0.35">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row>
    <row r="705" spans="2:65" x14ac:dyDescent="0.35">
      <c r="B705" s="6" t="s">
        <v>321</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row>
    <row r="706" spans="2:65" x14ac:dyDescent="0.35">
      <c r="B706" s="26" t="s">
        <v>322</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row>
    <row r="707" spans="2:65" x14ac:dyDescent="0.35">
      <c r="B707" t="s">
        <v>312</v>
      </c>
      <c r="C707" s="17">
        <v>0.50452826094590797</v>
      </c>
      <c r="D707" s="17">
        <v>0.46723426586613998</v>
      </c>
      <c r="E707" s="17">
        <v>0.54160385428691704</v>
      </c>
      <c r="F707" s="17"/>
      <c r="G707" s="17">
        <v>0.38847436151848602</v>
      </c>
      <c r="H707" s="17">
        <v>0.45358275587519897</v>
      </c>
      <c r="I707" s="17">
        <v>0.48336775039565499</v>
      </c>
      <c r="J707" s="17">
        <v>0.51581762792835695</v>
      </c>
      <c r="K707" s="17">
        <v>0.59001315882729799</v>
      </c>
      <c r="L707" s="17">
        <v>0.57369613268258901</v>
      </c>
      <c r="M707" s="17"/>
      <c r="N707" s="17">
        <v>0.54721182517224498</v>
      </c>
      <c r="O707" s="17">
        <v>0.49152910248360399</v>
      </c>
      <c r="P707" s="17">
        <v>0.49086639745456601</v>
      </c>
      <c r="Q707" s="17">
        <v>0.48274951989517501</v>
      </c>
      <c r="R707" s="17"/>
      <c r="S707" s="17">
        <v>0.45386655950058802</v>
      </c>
      <c r="T707" s="17">
        <v>0.54259464407979796</v>
      </c>
      <c r="U707" s="17">
        <v>0.55759925627383899</v>
      </c>
      <c r="V707" s="17">
        <v>0.49018726123385697</v>
      </c>
      <c r="W707" s="17">
        <v>0.44428154504561901</v>
      </c>
      <c r="X707" s="17">
        <v>0.50776913077013297</v>
      </c>
      <c r="Y707" s="17">
        <v>0.51514036663901097</v>
      </c>
      <c r="Z707" s="17">
        <v>0.44541993283241099</v>
      </c>
      <c r="AA707" s="17">
        <v>0.50152556138997095</v>
      </c>
      <c r="AB707" s="17">
        <v>0.55908199327782604</v>
      </c>
      <c r="AC707" s="17">
        <v>0.47181377879155201</v>
      </c>
      <c r="AD707" s="17">
        <v>0.560440212286476</v>
      </c>
      <c r="AE707" s="17"/>
      <c r="AF707" s="17">
        <v>0.52279740123454999</v>
      </c>
      <c r="AG707" s="17">
        <v>0.54083559145149496</v>
      </c>
      <c r="AH707" s="17">
        <v>0.41261850554907598</v>
      </c>
      <c r="AI707" s="17"/>
      <c r="AJ707" s="17">
        <v>0.53179637724402495</v>
      </c>
      <c r="AK707" s="17">
        <v>0.51184022352028102</v>
      </c>
      <c r="AL707" s="17">
        <v>0.54264328694177499</v>
      </c>
      <c r="AM707" s="17">
        <v>0.42598222008990599</v>
      </c>
      <c r="AN707" s="17">
        <v>0.42205876072809301</v>
      </c>
      <c r="AO707" s="17"/>
      <c r="AP707" s="17">
        <v>0.52466612507699295</v>
      </c>
      <c r="AQ707" s="17">
        <v>0.51794561732239697</v>
      </c>
      <c r="AR707" s="17">
        <v>0.508329869842297</v>
      </c>
      <c r="AS707" s="17"/>
      <c r="AT707" s="17">
        <v>0.50752340530754303</v>
      </c>
      <c r="AU707" s="17">
        <v>0.49755144505629201</v>
      </c>
      <c r="AV707" s="17">
        <v>0.50171437076909497</v>
      </c>
      <c r="AW707" s="17">
        <v>0.53765782691671105</v>
      </c>
      <c r="AX707" s="17">
        <v>0.50952342278322205</v>
      </c>
      <c r="AY707" s="17"/>
      <c r="AZ707" s="17">
        <v>0.44631141694262599</v>
      </c>
      <c r="BA707" s="17">
        <v>0.51074102818368705</v>
      </c>
      <c r="BB707" s="17">
        <v>0.50341131549592499</v>
      </c>
      <c r="BC707" s="17">
        <v>0.51665066824252304</v>
      </c>
      <c r="BD707" s="17">
        <v>0.56833439288380805</v>
      </c>
      <c r="BE707" s="17">
        <v>0.54439780940484805</v>
      </c>
      <c r="BF707" s="17"/>
      <c r="BG707" s="17">
        <v>0.54209887051823602</v>
      </c>
      <c r="BH707" s="17">
        <v>0.51366883034903099</v>
      </c>
      <c r="BI707" s="17" t="s">
        <v>95</v>
      </c>
      <c r="BJ707" s="17">
        <v>0.45810354666275699</v>
      </c>
      <c r="BK707" s="17">
        <v>0.45768951680014403</v>
      </c>
      <c r="BL707" s="17">
        <v>0.46489785870748002</v>
      </c>
      <c r="BM707" s="17">
        <v>0.48531376297623802</v>
      </c>
    </row>
    <row r="708" spans="2:65" x14ac:dyDescent="0.35">
      <c r="B708" t="s">
        <v>313</v>
      </c>
      <c r="C708" s="17">
        <v>0.49854651879644302</v>
      </c>
      <c r="D708" s="17">
        <v>0.53472753617942903</v>
      </c>
      <c r="E708" s="17">
        <v>0.46442406705648098</v>
      </c>
      <c r="F708" s="17"/>
      <c r="G708" s="17">
        <v>0.39571029310793598</v>
      </c>
      <c r="H708" s="17">
        <v>0.43915038576422599</v>
      </c>
      <c r="I708" s="17">
        <v>0.48560519414928799</v>
      </c>
      <c r="J708" s="17">
        <v>0.50780289522604505</v>
      </c>
      <c r="K708" s="17">
        <v>0.52666677454280397</v>
      </c>
      <c r="L708" s="17">
        <v>0.59921625165345405</v>
      </c>
      <c r="M708" s="17"/>
      <c r="N708" s="17">
        <v>0.57110850530321999</v>
      </c>
      <c r="O708" s="17">
        <v>0.485406036074023</v>
      </c>
      <c r="P708" s="17">
        <v>0.483613546352128</v>
      </c>
      <c r="Q708" s="17">
        <v>0.44719717912652002</v>
      </c>
      <c r="R708" s="17"/>
      <c r="S708" s="17">
        <v>0.49703647851277899</v>
      </c>
      <c r="T708" s="17">
        <v>0.49271522921708599</v>
      </c>
      <c r="U708" s="17">
        <v>0.54058041342056995</v>
      </c>
      <c r="V708" s="17">
        <v>0.50574764158573304</v>
      </c>
      <c r="W708" s="17">
        <v>0.46803547761782199</v>
      </c>
      <c r="X708" s="17">
        <v>0.52533862712396495</v>
      </c>
      <c r="Y708" s="17">
        <v>0.49957653778760203</v>
      </c>
      <c r="Z708" s="17">
        <v>0.50907685418267001</v>
      </c>
      <c r="AA708" s="17">
        <v>0.45057800049026703</v>
      </c>
      <c r="AB708" s="17">
        <v>0.51107181473156305</v>
      </c>
      <c r="AC708" s="17">
        <v>0.51981999249370703</v>
      </c>
      <c r="AD708" s="17">
        <v>0.47430593886126299</v>
      </c>
      <c r="AE708" s="17"/>
      <c r="AF708" s="17">
        <v>0.548371204232874</v>
      </c>
      <c r="AG708" s="17">
        <v>0.49845641764193899</v>
      </c>
      <c r="AH708" s="17">
        <v>0.43650836175271002</v>
      </c>
      <c r="AI708" s="17"/>
      <c r="AJ708" s="17">
        <v>0.62191166395252695</v>
      </c>
      <c r="AK708" s="17">
        <v>0.42773601485204399</v>
      </c>
      <c r="AL708" s="17">
        <v>0.51866427125930004</v>
      </c>
      <c r="AM708" s="17">
        <v>0.44060609976308601</v>
      </c>
      <c r="AN708" s="17">
        <v>0.44141231517391899</v>
      </c>
      <c r="AO708" s="17"/>
      <c r="AP708" s="17">
        <v>0.67838834878728804</v>
      </c>
      <c r="AQ708" s="17">
        <v>0.44881492749664798</v>
      </c>
      <c r="AR708" s="17">
        <v>0.56788378240225301</v>
      </c>
      <c r="AS708" s="17"/>
      <c r="AT708" s="17">
        <v>0.469846239495745</v>
      </c>
      <c r="AU708" s="17">
        <v>0.51182437189475904</v>
      </c>
      <c r="AV708" s="17">
        <v>0.51115197603018103</v>
      </c>
      <c r="AW708" s="17">
        <v>0.50977172019265704</v>
      </c>
      <c r="AX708" s="17">
        <v>0.56604193440972095</v>
      </c>
      <c r="AY708" s="17"/>
      <c r="AZ708" s="17">
        <v>0.480452507021777</v>
      </c>
      <c r="BA708" s="17">
        <v>0.501673147383213</v>
      </c>
      <c r="BB708" s="17">
        <v>0.47079251627069502</v>
      </c>
      <c r="BC708" s="17">
        <v>0.50672507320455895</v>
      </c>
      <c r="BD708" s="17">
        <v>0.51697372625914895</v>
      </c>
      <c r="BE708" s="17">
        <v>0.553912924916108</v>
      </c>
      <c r="BF708" s="17"/>
      <c r="BG708" s="17">
        <v>0.56072347590031102</v>
      </c>
      <c r="BH708" s="17">
        <v>0.49084511147857401</v>
      </c>
      <c r="BI708" s="17" t="s">
        <v>95</v>
      </c>
      <c r="BJ708" s="17">
        <v>0.46648110834897499</v>
      </c>
      <c r="BK708" s="17">
        <v>0.42537863590428299</v>
      </c>
      <c r="BL708" s="17">
        <v>0.46291937552276502</v>
      </c>
      <c r="BM708" s="17">
        <v>0.43481448866521399</v>
      </c>
    </row>
    <row r="709" spans="2:65" x14ac:dyDescent="0.35">
      <c r="B709" t="s">
        <v>314</v>
      </c>
      <c r="C709" s="17">
        <v>0.40763444282310102</v>
      </c>
      <c r="D709" s="17">
        <v>0.43832204431467803</v>
      </c>
      <c r="E709" s="17">
        <v>0.37887874382857101</v>
      </c>
      <c r="F709" s="17"/>
      <c r="G709" s="17">
        <v>0.40073179662146202</v>
      </c>
      <c r="H709" s="17">
        <v>0.40229645934907998</v>
      </c>
      <c r="I709" s="17">
        <v>0.39558076558758798</v>
      </c>
      <c r="J709" s="17">
        <v>0.379799418710425</v>
      </c>
      <c r="K709" s="17">
        <v>0.44251118750727902</v>
      </c>
      <c r="L709" s="17">
        <v>0.425590761053939</v>
      </c>
      <c r="M709" s="17"/>
      <c r="N709" s="17">
        <v>0.48986186119292302</v>
      </c>
      <c r="O709" s="17">
        <v>0.405150144255783</v>
      </c>
      <c r="P709" s="17">
        <v>0.35519510402739202</v>
      </c>
      <c r="Q709" s="17">
        <v>0.36644079324811302</v>
      </c>
      <c r="R709" s="17"/>
      <c r="S709" s="17">
        <v>0.42636327648321698</v>
      </c>
      <c r="T709" s="17">
        <v>0.41605583022493098</v>
      </c>
      <c r="U709" s="17">
        <v>0.41094639481949002</v>
      </c>
      <c r="V709" s="17">
        <v>0.38077999327102902</v>
      </c>
      <c r="W709" s="17">
        <v>0.40150936105331098</v>
      </c>
      <c r="X709" s="17">
        <v>0.39067030792483698</v>
      </c>
      <c r="Y709" s="17">
        <v>0.43136281470508198</v>
      </c>
      <c r="Z709" s="17">
        <v>0.399314475889194</v>
      </c>
      <c r="AA709" s="17">
        <v>0.365693725857695</v>
      </c>
      <c r="AB709" s="17">
        <v>0.42777583549349102</v>
      </c>
      <c r="AC709" s="17">
        <v>0.37419768097367101</v>
      </c>
      <c r="AD709" s="17">
        <v>0.51711924283753397</v>
      </c>
      <c r="AE709" s="17"/>
      <c r="AF709" s="17">
        <v>0.37434913338789699</v>
      </c>
      <c r="AG709" s="17">
        <v>0.45388855562402203</v>
      </c>
      <c r="AH709" s="17">
        <v>0.34555120889865298</v>
      </c>
      <c r="AI709" s="17"/>
      <c r="AJ709" s="17">
        <v>0.41522666937408198</v>
      </c>
      <c r="AK709" s="17">
        <v>0.41986868051777299</v>
      </c>
      <c r="AL709" s="17">
        <v>0.42802529583290799</v>
      </c>
      <c r="AM709" s="17">
        <v>0.320984793187582</v>
      </c>
      <c r="AN709" s="17">
        <v>0.36490359449644899</v>
      </c>
      <c r="AO709" s="17"/>
      <c r="AP709" s="17">
        <v>0.45879383866815499</v>
      </c>
      <c r="AQ709" s="17">
        <v>0.42388973142694902</v>
      </c>
      <c r="AR709" s="17">
        <v>0.458344628266459</v>
      </c>
      <c r="AS709" s="17"/>
      <c r="AT709" s="17">
        <v>0.36776688734433099</v>
      </c>
      <c r="AU709" s="17">
        <v>0.38928537889343301</v>
      </c>
      <c r="AV709" s="17">
        <v>0.45661966718191299</v>
      </c>
      <c r="AW709" s="17">
        <v>0.46552924742746699</v>
      </c>
      <c r="AX709" s="17">
        <v>0.59610530628755998</v>
      </c>
      <c r="AY709" s="17"/>
      <c r="AZ709" s="17">
        <v>0.44078396604070103</v>
      </c>
      <c r="BA709" s="17">
        <v>0.40741068952360099</v>
      </c>
      <c r="BB709" s="17">
        <v>0.36673494509626298</v>
      </c>
      <c r="BC709" s="17">
        <v>0.39798740080297601</v>
      </c>
      <c r="BD709" s="17">
        <v>0.419154410321877</v>
      </c>
      <c r="BE709" s="17">
        <v>0.36124592905438302</v>
      </c>
      <c r="BF709" s="17"/>
      <c r="BG709" s="17">
        <v>0.41586137546523</v>
      </c>
      <c r="BH709" s="17">
        <v>0.41286208862740598</v>
      </c>
      <c r="BI709" s="17" t="s">
        <v>95</v>
      </c>
      <c r="BJ709" s="17">
        <v>0.33277265382285298</v>
      </c>
      <c r="BK709" s="17">
        <v>0.362240558474487</v>
      </c>
      <c r="BL709" s="17">
        <v>0.43522091128652002</v>
      </c>
      <c r="BM709" s="17">
        <v>0.410419352543205</v>
      </c>
    </row>
    <row r="710" spans="2:65" x14ac:dyDescent="0.35">
      <c r="B710" t="s">
        <v>315</v>
      </c>
      <c r="C710" s="17">
        <v>0.36930336418842402</v>
      </c>
      <c r="D710" s="17">
        <v>0.38027067731987602</v>
      </c>
      <c r="E710" s="17">
        <v>0.35870039102566997</v>
      </c>
      <c r="F710" s="17"/>
      <c r="G710" s="17">
        <v>0.29673984097432698</v>
      </c>
      <c r="H710" s="17">
        <v>0.32351791303956401</v>
      </c>
      <c r="I710" s="17">
        <v>0.375019360418826</v>
      </c>
      <c r="J710" s="17">
        <v>0.358720925618075</v>
      </c>
      <c r="K710" s="17">
        <v>0.43724964825777501</v>
      </c>
      <c r="L710" s="17">
        <v>0.41305284453751501</v>
      </c>
      <c r="M710" s="17"/>
      <c r="N710" s="17">
        <v>0.41091569255835902</v>
      </c>
      <c r="O710" s="17">
        <v>0.35369968242510902</v>
      </c>
      <c r="P710" s="17">
        <v>0.36422512063525497</v>
      </c>
      <c r="Q710" s="17">
        <v>0.34718486396213599</v>
      </c>
      <c r="R710" s="17"/>
      <c r="S710" s="17">
        <v>0.34067748479122401</v>
      </c>
      <c r="T710" s="17">
        <v>0.39387045775544499</v>
      </c>
      <c r="U710" s="17">
        <v>0.39167675891161202</v>
      </c>
      <c r="V710" s="17">
        <v>0.36922357429263197</v>
      </c>
      <c r="W710" s="17">
        <v>0.369582298414035</v>
      </c>
      <c r="X710" s="17">
        <v>0.32114245600843799</v>
      </c>
      <c r="Y710" s="17">
        <v>0.37926894886006501</v>
      </c>
      <c r="Z710" s="17">
        <v>0.37697272679007898</v>
      </c>
      <c r="AA710" s="17">
        <v>0.35430265678879003</v>
      </c>
      <c r="AB710" s="17">
        <v>0.366825508671763</v>
      </c>
      <c r="AC710" s="17">
        <v>0.45358449350524099</v>
      </c>
      <c r="AD710" s="17">
        <v>0.36574882972864198</v>
      </c>
      <c r="AE710" s="17"/>
      <c r="AF710" s="17">
        <v>0.37877733758187598</v>
      </c>
      <c r="AG710" s="17">
        <v>0.40048050719302197</v>
      </c>
      <c r="AH710" s="17">
        <v>0.30151528610163397</v>
      </c>
      <c r="AI710" s="17"/>
      <c r="AJ710" s="17">
        <v>0.40887931295053498</v>
      </c>
      <c r="AK710" s="17">
        <v>0.38861206517353503</v>
      </c>
      <c r="AL710" s="17">
        <v>0.36768177598037499</v>
      </c>
      <c r="AM710" s="17">
        <v>0.30862789958791198</v>
      </c>
      <c r="AN710" s="17">
        <v>0.28940345889769198</v>
      </c>
      <c r="AO710" s="17"/>
      <c r="AP710" s="17">
        <v>0.45445681441536501</v>
      </c>
      <c r="AQ710" s="17">
        <v>0.39076529488480799</v>
      </c>
      <c r="AR710" s="17">
        <v>0.39006328746227398</v>
      </c>
      <c r="AS710" s="17"/>
      <c r="AT710" s="17">
        <v>0.33374936175279601</v>
      </c>
      <c r="AU710" s="17">
        <v>0.34600355820158502</v>
      </c>
      <c r="AV710" s="17">
        <v>0.40074924671732798</v>
      </c>
      <c r="AW710" s="17">
        <v>0.40778507372109601</v>
      </c>
      <c r="AX710" s="17">
        <v>0.389846013901608</v>
      </c>
      <c r="AY710" s="17"/>
      <c r="AZ710" s="17">
        <v>0.36834807371591699</v>
      </c>
      <c r="BA710" s="17">
        <v>0.35402208685547298</v>
      </c>
      <c r="BB710" s="17">
        <v>0.38341657032063697</v>
      </c>
      <c r="BC710" s="17">
        <v>0.370505810502749</v>
      </c>
      <c r="BD710" s="17">
        <v>0.40552847006259701</v>
      </c>
      <c r="BE710" s="17">
        <v>0.34501254414349503</v>
      </c>
      <c r="BF710" s="17"/>
      <c r="BG710" s="17">
        <v>0.3980413518775</v>
      </c>
      <c r="BH710" s="17">
        <v>0.37655283066714501</v>
      </c>
      <c r="BI710" s="17" t="s">
        <v>95</v>
      </c>
      <c r="BJ710" s="17">
        <v>0.334080075046434</v>
      </c>
      <c r="BK710" s="17">
        <v>0.32739282069560599</v>
      </c>
      <c r="BL710" s="17">
        <v>0.35317504269314498</v>
      </c>
      <c r="BM710" s="17">
        <v>0.36252330156472101</v>
      </c>
    </row>
    <row r="711" spans="2:65" x14ac:dyDescent="0.35">
      <c r="B711" t="s">
        <v>316</v>
      </c>
      <c r="C711" s="17">
        <v>0.36796479230208501</v>
      </c>
      <c r="D711" s="17">
        <v>0.38522882654190099</v>
      </c>
      <c r="E711" s="17">
        <v>0.35257438775098798</v>
      </c>
      <c r="F711" s="17"/>
      <c r="G711" s="17">
        <v>0.227932113770178</v>
      </c>
      <c r="H711" s="17">
        <v>0.28279806717567602</v>
      </c>
      <c r="I711" s="17">
        <v>0.35164272270719299</v>
      </c>
      <c r="J711" s="17">
        <v>0.413299443328284</v>
      </c>
      <c r="K711" s="17">
        <v>0.43388657737886499</v>
      </c>
      <c r="L711" s="17">
        <v>0.46238443788704398</v>
      </c>
      <c r="M711" s="17"/>
      <c r="N711" s="17">
        <v>0.41521186231468599</v>
      </c>
      <c r="O711" s="17">
        <v>0.35981782732647499</v>
      </c>
      <c r="P711" s="17">
        <v>0.34673709407480402</v>
      </c>
      <c r="Q711" s="17">
        <v>0.34434659578879401</v>
      </c>
      <c r="R711" s="17"/>
      <c r="S711" s="17">
        <v>0.34187932890660799</v>
      </c>
      <c r="T711" s="17">
        <v>0.41952007500661498</v>
      </c>
      <c r="U711" s="17">
        <v>0.37634888108840597</v>
      </c>
      <c r="V711" s="17">
        <v>0.40254028804203101</v>
      </c>
      <c r="W711" s="17">
        <v>0.357888584384845</v>
      </c>
      <c r="X711" s="17">
        <v>0.385788229521631</v>
      </c>
      <c r="Y711" s="17">
        <v>0.389554754252316</v>
      </c>
      <c r="Z711" s="17">
        <v>0.29272818177413601</v>
      </c>
      <c r="AA711" s="17">
        <v>0.32990952430588</v>
      </c>
      <c r="AB711" s="17">
        <v>0.357004885523454</v>
      </c>
      <c r="AC711" s="17">
        <v>0.32279198693026601</v>
      </c>
      <c r="AD711" s="17">
        <v>0.40120782207397099</v>
      </c>
      <c r="AE711" s="17"/>
      <c r="AF711" s="17">
        <v>0.41156447253574702</v>
      </c>
      <c r="AG711" s="17">
        <v>0.395614184850827</v>
      </c>
      <c r="AH711" s="17">
        <v>0.27679146312174302</v>
      </c>
      <c r="AI711" s="17"/>
      <c r="AJ711" s="17">
        <v>0.45253584906684402</v>
      </c>
      <c r="AK711" s="17">
        <v>0.34418909054332097</v>
      </c>
      <c r="AL711" s="17">
        <v>0.36878349096389801</v>
      </c>
      <c r="AM711" s="17">
        <v>0.271140487076385</v>
      </c>
      <c r="AN711" s="17">
        <v>0.30421036173948102</v>
      </c>
      <c r="AO711" s="17"/>
      <c r="AP711" s="17">
        <v>0.47613194302026302</v>
      </c>
      <c r="AQ711" s="17">
        <v>0.357931923574837</v>
      </c>
      <c r="AR711" s="17">
        <v>0.37016011955879702</v>
      </c>
      <c r="AS711" s="17"/>
      <c r="AT711" s="17">
        <v>0.37350916441173998</v>
      </c>
      <c r="AU711" s="17">
        <v>0.34265016223915201</v>
      </c>
      <c r="AV711" s="17">
        <v>0.37353194554503399</v>
      </c>
      <c r="AW711" s="17">
        <v>0.35584376621048303</v>
      </c>
      <c r="AX711" s="17">
        <v>0.453228004379926</v>
      </c>
      <c r="AY711" s="17"/>
      <c r="AZ711" s="17">
        <v>0.33562016469989397</v>
      </c>
      <c r="BA711" s="17">
        <v>0.37188999764237801</v>
      </c>
      <c r="BB711" s="17">
        <v>0.341750376915536</v>
      </c>
      <c r="BC711" s="17">
        <v>0.39500641941579601</v>
      </c>
      <c r="BD711" s="17">
        <v>0.40718975235346599</v>
      </c>
      <c r="BE711" s="17">
        <v>0.366381953888894</v>
      </c>
      <c r="BF711" s="17"/>
      <c r="BG711" s="17">
        <v>0.434612079995155</v>
      </c>
      <c r="BH711" s="17">
        <v>0.37237037828958602</v>
      </c>
      <c r="BI711" s="17" t="s">
        <v>95</v>
      </c>
      <c r="BJ711" s="17">
        <v>0.318302008672603</v>
      </c>
      <c r="BK711" s="17">
        <v>0.29771772232685001</v>
      </c>
      <c r="BL711" s="17">
        <v>0.31942557672336302</v>
      </c>
      <c r="BM711" s="17">
        <v>0.2834627317483</v>
      </c>
    </row>
    <row r="712" spans="2:65" x14ac:dyDescent="0.35">
      <c r="B712" t="s">
        <v>317</v>
      </c>
      <c r="C712" s="17">
        <v>0.31562943516997</v>
      </c>
      <c r="D712" s="17">
        <v>0.29939088662230501</v>
      </c>
      <c r="E712" s="17">
        <v>0.32973334788798397</v>
      </c>
      <c r="F712" s="17"/>
      <c r="G712" s="17">
        <v>0.42507109649137198</v>
      </c>
      <c r="H712" s="17">
        <v>0.35900219682109902</v>
      </c>
      <c r="I712" s="17">
        <v>0.353965156871756</v>
      </c>
      <c r="J712" s="17">
        <v>0.30347425168648601</v>
      </c>
      <c r="K712" s="17">
        <v>0.28091414100051398</v>
      </c>
      <c r="L712" s="17">
        <v>0.20969622152814099</v>
      </c>
      <c r="M712" s="17"/>
      <c r="N712" s="17">
        <v>0.33419743523585299</v>
      </c>
      <c r="O712" s="17">
        <v>0.322752754037748</v>
      </c>
      <c r="P712" s="17">
        <v>0.31479051100923</v>
      </c>
      <c r="Q712" s="17">
        <v>0.289246266848246</v>
      </c>
      <c r="R712" s="17"/>
      <c r="S712" s="17">
        <v>0.35223651408024698</v>
      </c>
      <c r="T712" s="17">
        <v>0.31279237716755898</v>
      </c>
      <c r="U712" s="17">
        <v>0.31780096861099899</v>
      </c>
      <c r="V712" s="17">
        <v>0.28521037976228297</v>
      </c>
      <c r="W712" s="17">
        <v>0.281085086236885</v>
      </c>
      <c r="X712" s="17">
        <v>0.34911513469133798</v>
      </c>
      <c r="Y712" s="17">
        <v>0.286552890643408</v>
      </c>
      <c r="Z712" s="17">
        <v>0.27797114833659298</v>
      </c>
      <c r="AA712" s="17">
        <v>0.348054225070284</v>
      </c>
      <c r="AB712" s="17">
        <v>0.29847637064863097</v>
      </c>
      <c r="AC712" s="17">
        <v>0.29388506077251197</v>
      </c>
      <c r="AD712" s="17">
        <v>0.31941870170745401</v>
      </c>
      <c r="AE712" s="17"/>
      <c r="AF712" s="17">
        <v>0.25523135323567298</v>
      </c>
      <c r="AG712" s="17">
        <v>0.33956246231085302</v>
      </c>
      <c r="AH712" s="17">
        <v>0.31072753553757698</v>
      </c>
      <c r="AI712" s="17"/>
      <c r="AJ712" s="17">
        <v>0.25376957248968401</v>
      </c>
      <c r="AK712" s="17">
        <v>0.37230437641001202</v>
      </c>
      <c r="AL712" s="17">
        <v>0.34017852685309202</v>
      </c>
      <c r="AM712" s="17">
        <v>0.211905365723314</v>
      </c>
      <c r="AN712" s="17">
        <v>0.28759088786636799</v>
      </c>
      <c r="AO712" s="17"/>
      <c r="AP712" s="17">
        <v>0.26576945206101399</v>
      </c>
      <c r="AQ712" s="17">
        <v>0.36011430647005699</v>
      </c>
      <c r="AR712" s="17">
        <v>0.34379587146928098</v>
      </c>
      <c r="AS712" s="17"/>
      <c r="AT712" s="17">
        <v>0.26529696828299698</v>
      </c>
      <c r="AU712" s="17">
        <v>0.32232376555016401</v>
      </c>
      <c r="AV712" s="17">
        <v>0.35625770118701799</v>
      </c>
      <c r="AW712" s="17">
        <v>0.38295052148783199</v>
      </c>
      <c r="AX712" s="17">
        <v>0.37162520495120999</v>
      </c>
      <c r="AY712" s="17"/>
      <c r="AZ712" s="17">
        <v>0.38241673099395701</v>
      </c>
      <c r="BA712" s="17">
        <v>0.27525023803253701</v>
      </c>
      <c r="BB712" s="17">
        <v>0.31566785463594099</v>
      </c>
      <c r="BC712" s="17">
        <v>0.303651798954654</v>
      </c>
      <c r="BD712" s="17">
        <v>0.31547795443400201</v>
      </c>
      <c r="BE712" s="17">
        <v>0.29557646924812497</v>
      </c>
      <c r="BF712" s="17"/>
      <c r="BG712" s="17">
        <v>0.24650850309415501</v>
      </c>
      <c r="BH712" s="17">
        <v>0.36775688466056</v>
      </c>
      <c r="BI712" s="17" t="s">
        <v>95</v>
      </c>
      <c r="BJ712" s="17">
        <v>0.28550670210525297</v>
      </c>
      <c r="BK712" s="17">
        <v>0.35301685249074199</v>
      </c>
      <c r="BL712" s="17">
        <v>0.35317096762823602</v>
      </c>
      <c r="BM712" s="17">
        <v>0.38297259810668799</v>
      </c>
    </row>
    <row r="713" spans="2:65" x14ac:dyDescent="0.35">
      <c r="B713" t="s">
        <v>318</v>
      </c>
      <c r="C713" s="17">
        <v>0.20384546838925999</v>
      </c>
      <c r="D713" s="17">
        <v>0.22112520362480001</v>
      </c>
      <c r="E713" s="17">
        <v>0.18512813423889701</v>
      </c>
      <c r="F713" s="17"/>
      <c r="G713" s="17">
        <v>0.223786829510456</v>
      </c>
      <c r="H713" s="17">
        <v>0.232135170858673</v>
      </c>
      <c r="I713" s="17">
        <v>0.21726252541614899</v>
      </c>
      <c r="J713" s="17">
        <v>0.18725390271596601</v>
      </c>
      <c r="K713" s="17">
        <v>0.21891680448168499</v>
      </c>
      <c r="L713" s="17">
        <v>0.16006879915195099</v>
      </c>
      <c r="M713" s="17"/>
      <c r="N713" s="17">
        <v>0.25168114115503798</v>
      </c>
      <c r="O713" s="17">
        <v>0.20683129608713499</v>
      </c>
      <c r="P713" s="17">
        <v>0.194633436632763</v>
      </c>
      <c r="Q713" s="17">
        <v>0.15570256158974399</v>
      </c>
      <c r="R713" s="17"/>
      <c r="S713" s="17">
        <v>0.25345239786653501</v>
      </c>
      <c r="T713" s="17">
        <v>0.191816073160715</v>
      </c>
      <c r="U713" s="17">
        <v>0.18468330534077601</v>
      </c>
      <c r="V713" s="17">
        <v>0.211019409976996</v>
      </c>
      <c r="W713" s="17">
        <v>0.181472438092667</v>
      </c>
      <c r="X713" s="17">
        <v>0.211917765002403</v>
      </c>
      <c r="Y713" s="17">
        <v>0.20136976437627699</v>
      </c>
      <c r="Z713" s="17">
        <v>0.19104572775820799</v>
      </c>
      <c r="AA713" s="17">
        <v>0.180288097121206</v>
      </c>
      <c r="AB713" s="17">
        <v>0.23928475209995501</v>
      </c>
      <c r="AC713" s="17">
        <v>0.147550213671238</v>
      </c>
      <c r="AD713" s="17">
        <v>0.17981453795993199</v>
      </c>
      <c r="AE713" s="17"/>
      <c r="AF713" s="17">
        <v>0.16270686493605199</v>
      </c>
      <c r="AG713" s="17">
        <v>0.24331621588966701</v>
      </c>
      <c r="AH713" s="17">
        <v>0.171095846727502</v>
      </c>
      <c r="AI713" s="17"/>
      <c r="AJ713" s="17">
        <v>0.18159295833743999</v>
      </c>
      <c r="AK713" s="17">
        <v>0.22898696627149101</v>
      </c>
      <c r="AL713" s="17">
        <v>0.24234349124703999</v>
      </c>
      <c r="AM713" s="17">
        <v>0.14032423582300599</v>
      </c>
      <c r="AN713" s="17">
        <v>0.178743947474479</v>
      </c>
      <c r="AO713" s="17"/>
      <c r="AP713" s="17">
        <v>0.20292893821345101</v>
      </c>
      <c r="AQ713" s="17">
        <v>0.233644223616223</v>
      </c>
      <c r="AR713" s="17">
        <v>0.229596783789901</v>
      </c>
      <c r="AS713" s="17"/>
      <c r="AT713" s="17">
        <v>0.14746549744711199</v>
      </c>
      <c r="AU713" s="17">
        <v>0.157519794882784</v>
      </c>
      <c r="AV713" s="17">
        <v>0.271963208109332</v>
      </c>
      <c r="AW713" s="17">
        <v>0.29018007352422298</v>
      </c>
      <c r="AX713" s="17">
        <v>0.21690395677611099</v>
      </c>
      <c r="AY713" s="17"/>
      <c r="AZ713" s="17">
        <v>0.27255860644891</v>
      </c>
      <c r="BA713" s="17">
        <v>0.172997048520415</v>
      </c>
      <c r="BB713" s="17">
        <v>0.187796400166274</v>
      </c>
      <c r="BC713" s="17">
        <v>0.18501150801201</v>
      </c>
      <c r="BD713" s="17">
        <v>0.222129671932143</v>
      </c>
      <c r="BE713" s="17">
        <v>0.13814526315092901</v>
      </c>
      <c r="BF713" s="17"/>
      <c r="BG713" s="17">
        <v>0.188184955852746</v>
      </c>
      <c r="BH713" s="17">
        <v>0.227612443987637</v>
      </c>
      <c r="BI713" s="17" t="s">
        <v>95</v>
      </c>
      <c r="BJ713" s="17">
        <v>0.15291396477856301</v>
      </c>
      <c r="BK713" s="17">
        <v>0.18072284575189301</v>
      </c>
      <c r="BL713" s="17">
        <v>0.23307358978415099</v>
      </c>
      <c r="BM713" s="17">
        <v>0.24106416551336299</v>
      </c>
    </row>
    <row r="714" spans="2:65" x14ac:dyDescent="0.35">
      <c r="B714" t="s">
        <v>319</v>
      </c>
      <c r="C714" s="17">
        <v>0.15196403899341901</v>
      </c>
      <c r="D714" s="17">
        <v>0.16649464859177401</v>
      </c>
      <c r="E714" s="17">
        <v>0.13758765945147</v>
      </c>
      <c r="F714" s="17"/>
      <c r="G714" s="17">
        <v>0.25318935135140602</v>
      </c>
      <c r="H714" s="17">
        <v>0.201832333544089</v>
      </c>
      <c r="I714" s="17">
        <v>0.156750463705771</v>
      </c>
      <c r="J714" s="17">
        <v>0.12985278109717999</v>
      </c>
      <c r="K714" s="17">
        <v>0.119428413498536</v>
      </c>
      <c r="L714" s="17">
        <v>8.0141923355037295E-2</v>
      </c>
      <c r="M714" s="17"/>
      <c r="N714" s="17">
        <v>0.16820199748102399</v>
      </c>
      <c r="O714" s="17">
        <v>0.144420469734277</v>
      </c>
      <c r="P714" s="17">
        <v>0.16271292640370399</v>
      </c>
      <c r="Q714" s="17">
        <v>0.13250541852174499</v>
      </c>
      <c r="R714" s="17"/>
      <c r="S714" s="17">
        <v>0.20752502486244601</v>
      </c>
      <c r="T714" s="17">
        <v>0.14183852194622901</v>
      </c>
      <c r="U714" s="17">
        <v>0.13380212718221701</v>
      </c>
      <c r="V714" s="17">
        <v>0.13181822142571201</v>
      </c>
      <c r="W714" s="17">
        <v>0.14935874678444599</v>
      </c>
      <c r="X714" s="17">
        <v>0.159027488057045</v>
      </c>
      <c r="Y714" s="17">
        <v>0.13790761036270599</v>
      </c>
      <c r="Z714" s="17">
        <v>0.13695695169962499</v>
      </c>
      <c r="AA714" s="17">
        <v>0.162690813355717</v>
      </c>
      <c r="AB714" s="17">
        <v>0.13673617819994699</v>
      </c>
      <c r="AC714" s="17">
        <v>0.100032361326964</v>
      </c>
      <c r="AD714" s="17">
        <v>0.18078272940114301</v>
      </c>
      <c r="AE714" s="17"/>
      <c r="AF714" s="17">
        <v>0.13623835563603601</v>
      </c>
      <c r="AG714" s="17">
        <v>0.14700829076163299</v>
      </c>
      <c r="AH714" s="17">
        <v>0.16721521140652301</v>
      </c>
      <c r="AI714" s="17"/>
      <c r="AJ714" s="17">
        <v>0.13427479983523299</v>
      </c>
      <c r="AK714" s="17">
        <v>0.17873162889663299</v>
      </c>
      <c r="AL714" s="17">
        <v>9.5017222660897002E-2</v>
      </c>
      <c r="AM714" s="17">
        <v>0.117906019358109</v>
      </c>
      <c r="AN714" s="17">
        <v>0.151214586458356</v>
      </c>
      <c r="AO714" s="17"/>
      <c r="AP714" s="17">
        <v>0.17825726834674299</v>
      </c>
      <c r="AQ714" s="17">
        <v>0.18194468403872799</v>
      </c>
      <c r="AR714" s="17">
        <v>0.13607243492999799</v>
      </c>
      <c r="AS714" s="17"/>
      <c r="AT714" s="17">
        <v>0.124747649800534</v>
      </c>
      <c r="AU714" s="17">
        <v>0.141743928999119</v>
      </c>
      <c r="AV714" s="17">
        <v>0.18396879823631401</v>
      </c>
      <c r="AW714" s="17">
        <v>0.20296766777167999</v>
      </c>
      <c r="AX714" s="17">
        <v>0.19556364044537899</v>
      </c>
      <c r="AY714" s="17"/>
      <c r="AZ714" s="17">
        <v>0.232555986830111</v>
      </c>
      <c r="BA714" s="17">
        <v>0.11720631030048401</v>
      </c>
      <c r="BB714" s="17">
        <v>0.16713554072442699</v>
      </c>
      <c r="BC714" s="17">
        <v>0.112856995430813</v>
      </c>
      <c r="BD714" s="17">
        <v>0.130526309699492</v>
      </c>
      <c r="BE714" s="17">
        <v>0.14532692560479801</v>
      </c>
      <c r="BF714" s="17"/>
      <c r="BG714" s="17">
        <v>0.117738097251172</v>
      </c>
      <c r="BH714" s="17">
        <v>0.15585689347078899</v>
      </c>
      <c r="BI714" s="17" t="s">
        <v>95</v>
      </c>
      <c r="BJ714" s="17">
        <v>0.13701470840740801</v>
      </c>
      <c r="BK714" s="17">
        <v>0.16108799155430401</v>
      </c>
      <c r="BL714" s="17">
        <v>0.20464079610404501</v>
      </c>
      <c r="BM714" s="17">
        <v>0.19750201384008501</v>
      </c>
    </row>
    <row r="715" spans="2:65" x14ac:dyDescent="0.35">
      <c r="B715" t="s">
        <v>114</v>
      </c>
      <c r="C715" s="17">
        <v>0.108422825504184</v>
      </c>
      <c r="D715" s="17">
        <v>8.8090345990916502E-2</v>
      </c>
      <c r="E715" s="17">
        <v>0.12832552775571199</v>
      </c>
      <c r="F715" s="17"/>
      <c r="G715" s="17">
        <v>5.75235335525867E-2</v>
      </c>
      <c r="H715" s="17">
        <v>8.6785247036218593E-2</v>
      </c>
      <c r="I715" s="17">
        <v>0.11097404704380499</v>
      </c>
      <c r="J715" s="17">
        <v>0.13368435341330101</v>
      </c>
      <c r="K715" s="17">
        <v>0.12694165179060099</v>
      </c>
      <c r="L715" s="17">
        <v>0.12477735244362199</v>
      </c>
      <c r="M715" s="17"/>
      <c r="N715" s="17">
        <v>6.6547915255421197E-2</v>
      </c>
      <c r="O715" s="17">
        <v>0.10047295125673</v>
      </c>
      <c r="P715" s="17">
        <v>0.120383740467289</v>
      </c>
      <c r="Q715" s="17">
        <v>0.15216411107299599</v>
      </c>
      <c r="R715" s="17"/>
      <c r="S715" s="17">
        <v>0.10349148534385801</v>
      </c>
      <c r="T715" s="17">
        <v>0.101437411909584</v>
      </c>
      <c r="U715" s="17">
        <v>9.5978157759763899E-2</v>
      </c>
      <c r="V715" s="17">
        <v>0.125227962826676</v>
      </c>
      <c r="W715" s="17">
        <v>0.147581365764415</v>
      </c>
      <c r="X715" s="17">
        <v>0.126828158435942</v>
      </c>
      <c r="Y715" s="17">
        <v>0.10213826563092999</v>
      </c>
      <c r="Z715" s="17">
        <v>9.8638223714793596E-2</v>
      </c>
      <c r="AA715" s="17">
        <v>0.119826012602155</v>
      </c>
      <c r="AB715" s="17">
        <v>7.5996254662139995E-2</v>
      </c>
      <c r="AC715" s="17">
        <v>0.108235080913203</v>
      </c>
      <c r="AD715" s="17">
        <v>8.3837768855414094E-2</v>
      </c>
      <c r="AE715" s="17"/>
      <c r="AF715" s="17">
        <v>0.12644193466989401</v>
      </c>
      <c r="AG715" s="17">
        <v>8.4906472922719897E-2</v>
      </c>
      <c r="AH715" s="17">
        <v>0.147692902858193</v>
      </c>
      <c r="AI715" s="17"/>
      <c r="AJ715" s="17">
        <v>0.110370711989577</v>
      </c>
      <c r="AK715" s="17">
        <v>8.1226584104010693E-2</v>
      </c>
      <c r="AL715" s="17">
        <v>8.7006607852601503E-2</v>
      </c>
      <c r="AM715" s="17">
        <v>0.15241677618801899</v>
      </c>
      <c r="AN715" s="17">
        <v>0.161634064555542</v>
      </c>
      <c r="AO715" s="17"/>
      <c r="AP715" s="17">
        <v>7.7605377037256895E-2</v>
      </c>
      <c r="AQ715" s="17">
        <v>8.3084183243670895E-2</v>
      </c>
      <c r="AR715" s="17">
        <v>6.4868159353386107E-2</v>
      </c>
      <c r="AS715" s="17"/>
      <c r="AT715" s="17">
        <v>0.16243904140594501</v>
      </c>
      <c r="AU715" s="17">
        <v>9.5247127528156603E-2</v>
      </c>
      <c r="AV715" s="17">
        <v>8.0846909421582694E-2</v>
      </c>
      <c r="AW715" s="17">
        <v>6.7443475822855203E-2</v>
      </c>
      <c r="AX715" s="17">
        <v>4.8151679567278498E-2</v>
      </c>
      <c r="AY715" s="17"/>
      <c r="AZ715" s="17">
        <v>8.3660361621562901E-2</v>
      </c>
      <c r="BA715" s="17">
        <v>0.102612990744613</v>
      </c>
      <c r="BB715" s="17">
        <v>0.135251894006685</v>
      </c>
      <c r="BC715" s="17">
        <v>0.13389673732971799</v>
      </c>
      <c r="BD715" s="17">
        <v>0.11571164400266599</v>
      </c>
      <c r="BE715" s="17">
        <v>8.7220983276418196E-2</v>
      </c>
      <c r="BF715" s="17"/>
      <c r="BG715" s="17">
        <v>0.114318146012874</v>
      </c>
      <c r="BH715" s="17">
        <v>8.9137286947768804E-2</v>
      </c>
      <c r="BI715" s="17" t="s">
        <v>95</v>
      </c>
      <c r="BJ715" s="17">
        <v>0.12890978335914699</v>
      </c>
      <c r="BK715" s="17">
        <v>0.15039379174669201</v>
      </c>
      <c r="BL715" s="17">
        <v>9.5379068505402495E-2</v>
      </c>
      <c r="BM715" s="17">
        <v>7.6053512109625104E-2</v>
      </c>
    </row>
    <row r="716" spans="2:65" x14ac:dyDescent="0.35">
      <c r="B716" t="s">
        <v>320</v>
      </c>
      <c r="C716" s="17">
        <v>5.0303865613289298E-2</v>
      </c>
      <c r="D716" s="17">
        <v>5.7908330237048597E-2</v>
      </c>
      <c r="E716" s="17">
        <v>4.3156038140198798E-2</v>
      </c>
      <c r="F716" s="17"/>
      <c r="G716" s="17">
        <v>1.63906829494069E-2</v>
      </c>
      <c r="H716" s="17">
        <v>3.2124580138046401E-2</v>
      </c>
      <c r="I716" s="17">
        <v>4.0791696908834101E-2</v>
      </c>
      <c r="J716" s="17">
        <v>5.7694492749836901E-2</v>
      </c>
      <c r="K716" s="17">
        <v>6.6056174121983793E-2</v>
      </c>
      <c r="L716" s="17">
        <v>7.87646530038211E-2</v>
      </c>
      <c r="M716" s="17"/>
      <c r="N716" s="17">
        <v>7.7073875038151302E-2</v>
      </c>
      <c r="O716" s="17">
        <v>4.1217469816751999E-2</v>
      </c>
      <c r="P716" s="17">
        <v>4.1852584063224098E-2</v>
      </c>
      <c r="Q716" s="17">
        <v>3.8040714939707697E-2</v>
      </c>
      <c r="R716" s="17"/>
      <c r="S716" s="17">
        <v>0</v>
      </c>
      <c r="T716" s="17">
        <v>0</v>
      </c>
      <c r="U716" s="17">
        <v>0</v>
      </c>
      <c r="V716" s="17">
        <v>0</v>
      </c>
      <c r="W716" s="17">
        <v>0</v>
      </c>
      <c r="X716" s="17">
        <v>0</v>
      </c>
      <c r="Y716" s="17">
        <v>0</v>
      </c>
      <c r="Z716" s="17">
        <v>0</v>
      </c>
      <c r="AA716" s="17">
        <v>0</v>
      </c>
      <c r="AB716" s="17">
        <v>0.32884353280145801</v>
      </c>
      <c r="AC716" s="17">
        <v>0.25141532733612099</v>
      </c>
      <c r="AD716" s="17">
        <v>0.26811836803406403</v>
      </c>
      <c r="AE716" s="17"/>
      <c r="AF716" s="17">
        <v>4.1211337850204102E-2</v>
      </c>
      <c r="AG716" s="17">
        <v>7.1097136154357005E-2</v>
      </c>
      <c r="AH716" s="17">
        <v>2.67623966353778E-2</v>
      </c>
      <c r="AI716" s="17"/>
      <c r="AJ716" s="17">
        <v>4.3706170842614002E-2</v>
      </c>
      <c r="AK716" s="17">
        <v>3.8447896938836303E-2</v>
      </c>
      <c r="AL716" s="17">
        <v>4.0026698806847102E-2</v>
      </c>
      <c r="AM716" s="17">
        <v>2.9967935299809002E-2</v>
      </c>
      <c r="AN716" s="17">
        <v>3.4766046894469903E-2</v>
      </c>
      <c r="AO716" s="17"/>
      <c r="AP716" s="17">
        <v>3.7912104398166203E-2</v>
      </c>
      <c r="AQ716" s="17">
        <v>4.2052848859547999E-2</v>
      </c>
      <c r="AR716" s="17">
        <v>4.7211740251031198E-2</v>
      </c>
      <c r="AS716" s="17"/>
      <c r="AT716" s="17">
        <v>3.24745124999683E-2</v>
      </c>
      <c r="AU716" s="17">
        <v>3.9489448852584597E-2</v>
      </c>
      <c r="AV716" s="17">
        <v>6.2379529956477303E-2</v>
      </c>
      <c r="AW716" s="17">
        <v>7.2698897504679505E-2</v>
      </c>
      <c r="AX716" s="17">
        <v>3.66326179546708E-2</v>
      </c>
      <c r="AY716" s="17"/>
      <c r="AZ716" s="17">
        <v>3.6894168202387903E-2</v>
      </c>
      <c r="BA716" s="17">
        <v>4.7769613066132602E-2</v>
      </c>
      <c r="BB716" s="17">
        <v>5.4492822641941399E-2</v>
      </c>
      <c r="BC716" s="17">
        <v>4.5993436962046899E-2</v>
      </c>
      <c r="BD716" s="17">
        <v>8.0084969105627998E-2</v>
      </c>
      <c r="BE716" s="17">
        <v>6.3200648461977801E-2</v>
      </c>
      <c r="BF716" s="17"/>
      <c r="BG716" s="17">
        <v>7.3252732043696395E-2</v>
      </c>
      <c r="BH716" s="17">
        <v>4.85294056583001E-2</v>
      </c>
      <c r="BI716" s="17" t="s">
        <v>95</v>
      </c>
      <c r="BJ716" s="17">
        <v>2.6612437759694001E-2</v>
      </c>
      <c r="BK716" s="17">
        <v>1.82538930637463E-2</v>
      </c>
      <c r="BL716" s="17">
        <v>3.17227859402755E-2</v>
      </c>
      <c r="BM716" s="17">
        <v>6.8130442014769005E-2</v>
      </c>
    </row>
    <row r="717" spans="2:65" x14ac:dyDescent="0.35">
      <c r="B717" t="s">
        <v>93</v>
      </c>
      <c r="C717" s="17">
        <v>6.7698662139080601E-2</v>
      </c>
      <c r="D717" s="17">
        <v>8.23134132837747E-2</v>
      </c>
      <c r="E717" s="17">
        <v>5.3353477343628899E-2</v>
      </c>
      <c r="F717" s="17"/>
      <c r="G717" s="17">
        <v>4.4199971316373397E-2</v>
      </c>
      <c r="H717" s="17">
        <v>6.1106182135212503E-2</v>
      </c>
      <c r="I717" s="17">
        <v>7.2686199983460306E-2</v>
      </c>
      <c r="J717" s="17">
        <v>7.1053084007448503E-2</v>
      </c>
      <c r="K717" s="17">
        <v>8.0267957240649807E-2</v>
      </c>
      <c r="L717" s="17">
        <v>7.3436929563935299E-2</v>
      </c>
      <c r="M717" s="17"/>
      <c r="N717" s="17">
        <v>5.1993339990213799E-2</v>
      </c>
      <c r="O717" s="17">
        <v>7.6383177246559797E-2</v>
      </c>
      <c r="P717" s="17">
        <v>5.8928053199773303E-2</v>
      </c>
      <c r="Q717" s="17">
        <v>8.3471388036149397E-2</v>
      </c>
      <c r="R717" s="17"/>
      <c r="S717" s="17">
        <v>5.5740368599451001E-2</v>
      </c>
      <c r="T717" s="17">
        <v>7.3802222758631006E-2</v>
      </c>
      <c r="U717" s="17">
        <v>6.6427461085136696E-2</v>
      </c>
      <c r="V717" s="17">
        <v>8.3796749105237905E-2</v>
      </c>
      <c r="W717" s="17">
        <v>0.10839639155723001</v>
      </c>
      <c r="X717" s="17">
        <v>3.8888416123099401E-2</v>
      </c>
      <c r="Y717" s="17">
        <v>6.2131407074640398E-2</v>
      </c>
      <c r="Z717" s="17">
        <v>0.11325747379463</v>
      </c>
      <c r="AA717" s="17">
        <v>6.6790270405555796E-2</v>
      </c>
      <c r="AB717" s="17">
        <v>4.9857090814168697E-2</v>
      </c>
      <c r="AC717" s="17">
        <v>6.0504771501910103E-2</v>
      </c>
      <c r="AD717" s="17">
        <v>6.6478915702391797E-2</v>
      </c>
      <c r="AE717" s="17"/>
      <c r="AF717" s="17">
        <v>8.3252619960609203E-2</v>
      </c>
      <c r="AG717" s="17">
        <v>5.1709022676394101E-2</v>
      </c>
      <c r="AH717" s="17">
        <v>9.3232962951629805E-2</v>
      </c>
      <c r="AI717" s="17"/>
      <c r="AJ717" s="17">
        <v>6.4797939928434106E-2</v>
      </c>
      <c r="AK717" s="17">
        <v>5.6785294829937702E-2</v>
      </c>
      <c r="AL717" s="17">
        <v>4.2888364852696002E-2</v>
      </c>
      <c r="AM717" s="17">
        <v>0.14925176165159501</v>
      </c>
      <c r="AN717" s="17">
        <v>0.10917379306774901</v>
      </c>
      <c r="AO717" s="17"/>
      <c r="AP717" s="17">
        <v>5.2851812346103401E-2</v>
      </c>
      <c r="AQ717" s="17">
        <v>5.6555876589759697E-2</v>
      </c>
      <c r="AR717" s="17">
        <v>5.2371289405226298E-2</v>
      </c>
      <c r="AS717" s="17"/>
      <c r="AT717" s="17">
        <v>7.6269229310744396E-2</v>
      </c>
      <c r="AU717" s="17">
        <v>7.5708191927998103E-2</v>
      </c>
      <c r="AV717" s="17">
        <v>5.1164384916735202E-2</v>
      </c>
      <c r="AW717" s="17">
        <v>4.2460260813895999E-2</v>
      </c>
      <c r="AX717" s="17">
        <v>7.33884289774661E-2</v>
      </c>
      <c r="AY717" s="17"/>
      <c r="AZ717" s="17">
        <v>4.6342028217932603E-2</v>
      </c>
      <c r="BA717" s="17">
        <v>7.2817387799889305E-2</v>
      </c>
      <c r="BB717" s="17">
        <v>7.8368887668768997E-2</v>
      </c>
      <c r="BC717" s="17">
        <v>6.7927428191021696E-2</v>
      </c>
      <c r="BD717" s="17">
        <v>7.6125034490787294E-2</v>
      </c>
      <c r="BE717" s="17">
        <v>8.9050146268236E-2</v>
      </c>
      <c r="BF717" s="17"/>
      <c r="BG717" s="17">
        <v>8.0524318928574701E-2</v>
      </c>
      <c r="BH717" s="17">
        <v>5.66010110103424E-2</v>
      </c>
      <c r="BI717" s="17" t="s">
        <v>95</v>
      </c>
      <c r="BJ717" s="17">
        <v>7.3736386984837005E-2</v>
      </c>
      <c r="BK717" s="17">
        <v>7.1357326626802706E-2</v>
      </c>
      <c r="BL717" s="17">
        <v>5.8036951907285798E-2</v>
      </c>
      <c r="BM717" s="17">
        <v>4.2202912899653E-2</v>
      </c>
    </row>
    <row r="718" spans="2:65" x14ac:dyDescent="0.35">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row>
    <row r="719" spans="2:65" x14ac:dyDescent="0.35">
      <c r="B719" s="6" t="s">
        <v>325</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row>
    <row r="720" spans="2:65" x14ac:dyDescent="0.35">
      <c r="B720" s="26" t="s">
        <v>97</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row>
    <row r="721" spans="2:65" x14ac:dyDescent="0.35">
      <c r="B721" t="s">
        <v>323</v>
      </c>
      <c r="C721" s="17">
        <v>0.26849885513583599</v>
      </c>
      <c r="D721" s="17">
        <v>0.310384569758341</v>
      </c>
      <c r="E721" s="17">
        <v>0.22715407081783301</v>
      </c>
      <c r="F721" s="17"/>
      <c r="G721" s="17">
        <v>0.224264871616908</v>
      </c>
      <c r="H721" s="17">
        <v>0.22767911399250601</v>
      </c>
      <c r="I721" s="17">
        <v>0.23856189370771</v>
      </c>
      <c r="J721" s="17">
        <v>0.27064255647045399</v>
      </c>
      <c r="K721" s="17">
        <v>0.26332362965310302</v>
      </c>
      <c r="L721" s="17">
        <v>0.35712286005828597</v>
      </c>
      <c r="M721" s="17"/>
      <c r="N721" s="17">
        <v>0.23687954487251001</v>
      </c>
      <c r="O721" s="17">
        <v>0.27611203397048401</v>
      </c>
      <c r="P721" s="17">
        <v>0.29235039364506399</v>
      </c>
      <c r="Q721" s="17">
        <v>0.27803663202624601</v>
      </c>
      <c r="R721" s="17"/>
      <c r="S721" s="17">
        <v>0.23599294291846001</v>
      </c>
      <c r="T721" s="17">
        <v>0.27134726051070801</v>
      </c>
      <c r="U721" s="17">
        <v>0.24609648665508899</v>
      </c>
      <c r="V721" s="17">
        <v>0.22236433214985599</v>
      </c>
      <c r="W721" s="17">
        <v>0.306851430129711</v>
      </c>
      <c r="X721" s="17">
        <v>0.22202949757590801</v>
      </c>
      <c r="Y721" s="17">
        <v>0.28029956888503799</v>
      </c>
      <c r="Z721" s="17">
        <v>0.326920306291764</v>
      </c>
      <c r="AA721" s="17">
        <v>0.29115006582946301</v>
      </c>
      <c r="AB721" s="17">
        <v>0.27546864869314203</v>
      </c>
      <c r="AC721" s="17">
        <v>0.32239344481701598</v>
      </c>
      <c r="AD721" s="17">
        <v>0.35165432468743502</v>
      </c>
      <c r="AE721" s="17"/>
      <c r="AF721" s="17">
        <v>0.35214278414290001</v>
      </c>
      <c r="AG721" s="17">
        <v>0.21708451133152301</v>
      </c>
      <c r="AH721" s="17">
        <v>0.24567390145588899</v>
      </c>
      <c r="AI721" s="17"/>
      <c r="AJ721" s="17">
        <v>0.319663220284713</v>
      </c>
      <c r="AK721" s="17">
        <v>0.230947054766141</v>
      </c>
      <c r="AL721" s="17">
        <v>0.179794234056563</v>
      </c>
      <c r="AM721" s="17">
        <v>0.54380647601813903</v>
      </c>
      <c r="AN721" s="17">
        <v>0.25614675862146602</v>
      </c>
      <c r="AO721" s="17"/>
      <c r="AP721" s="17">
        <v>0.29215342758372098</v>
      </c>
      <c r="AQ721" s="17">
        <v>0.213943077430681</v>
      </c>
      <c r="AR721" s="17">
        <v>0.18689759508367801</v>
      </c>
      <c r="AS721" s="17"/>
      <c r="AT721" s="17">
        <v>0.30141541393751897</v>
      </c>
      <c r="AU721" s="17">
        <v>0.30488517597513998</v>
      </c>
      <c r="AV721" s="17">
        <v>0.22737549515529901</v>
      </c>
      <c r="AW721" s="17">
        <v>0.20694384562826401</v>
      </c>
      <c r="AX721" s="17">
        <v>0.20416895093079299</v>
      </c>
      <c r="AY721" s="17"/>
      <c r="AZ721" s="17">
        <v>0.23654857610720001</v>
      </c>
      <c r="BA721" s="17">
        <v>0.27783804461065997</v>
      </c>
      <c r="BB721" s="17">
        <v>0.26945190186340601</v>
      </c>
      <c r="BC721" s="17">
        <v>0.27389872200837201</v>
      </c>
      <c r="BD721" s="17">
        <v>0.27310988080934401</v>
      </c>
      <c r="BE721" s="17">
        <v>0.32511437958119199</v>
      </c>
      <c r="BF721" s="17"/>
      <c r="BG721" s="17">
        <v>0.29923080837273702</v>
      </c>
      <c r="BH721" s="17">
        <v>0.25576302482150298</v>
      </c>
      <c r="BI721" s="17" t="s">
        <v>95</v>
      </c>
      <c r="BJ721" s="17">
        <v>0.308989284727337</v>
      </c>
      <c r="BK721" s="17">
        <v>0.25023633301048498</v>
      </c>
      <c r="BL721" s="17">
        <v>0.244212404588495</v>
      </c>
      <c r="BM721" s="17">
        <v>0.16268951942573201</v>
      </c>
    </row>
    <row r="722" spans="2:65" x14ac:dyDescent="0.35">
      <c r="B722" t="s">
        <v>324</v>
      </c>
      <c r="C722" s="17">
        <v>0.63635901039796205</v>
      </c>
      <c r="D722" s="17">
        <v>0.60547170760491198</v>
      </c>
      <c r="E722" s="17">
        <v>0.66694888507640604</v>
      </c>
      <c r="F722" s="17"/>
      <c r="G722" s="17">
        <v>0.73470129164853704</v>
      </c>
      <c r="H722" s="17">
        <v>0.70076261394531303</v>
      </c>
      <c r="I722" s="17">
        <v>0.64879946522952803</v>
      </c>
      <c r="J722" s="17">
        <v>0.62502170966709303</v>
      </c>
      <c r="K722" s="17">
        <v>0.63716778230739002</v>
      </c>
      <c r="L722" s="17">
        <v>0.517310487076308</v>
      </c>
      <c r="M722" s="17"/>
      <c r="N722" s="17">
        <v>0.69878805724151505</v>
      </c>
      <c r="O722" s="17">
        <v>0.64142658118592899</v>
      </c>
      <c r="P722" s="17">
        <v>0.60564631001895297</v>
      </c>
      <c r="Q722" s="17">
        <v>0.58771631870591801</v>
      </c>
      <c r="R722" s="17"/>
      <c r="S722" s="17">
        <v>0.67904715759564904</v>
      </c>
      <c r="T722" s="17">
        <v>0.63799745302448096</v>
      </c>
      <c r="U722" s="17">
        <v>0.66054841094668204</v>
      </c>
      <c r="V722" s="17">
        <v>0.64602025077807401</v>
      </c>
      <c r="W722" s="17">
        <v>0.62887961702055095</v>
      </c>
      <c r="X722" s="17">
        <v>0.69212226041390101</v>
      </c>
      <c r="Y722" s="17">
        <v>0.58439977473336602</v>
      </c>
      <c r="Z722" s="17">
        <v>0.59735513739143598</v>
      </c>
      <c r="AA722" s="17">
        <v>0.57761139974492304</v>
      </c>
      <c r="AB722" s="17">
        <v>0.65973886595485698</v>
      </c>
      <c r="AC722" s="17">
        <v>0.60739376567360004</v>
      </c>
      <c r="AD722" s="17">
        <v>0.57155285136801803</v>
      </c>
      <c r="AE722" s="17"/>
      <c r="AF722" s="17">
        <v>0.52808880457412999</v>
      </c>
      <c r="AG722" s="17">
        <v>0.71017031072110004</v>
      </c>
      <c r="AH722" s="17">
        <v>0.63357957269000698</v>
      </c>
      <c r="AI722" s="17"/>
      <c r="AJ722" s="17">
        <v>0.57647426589897299</v>
      </c>
      <c r="AK722" s="17">
        <v>0.68767967957289</v>
      </c>
      <c r="AL722" s="17">
        <v>0.72802149699928997</v>
      </c>
      <c r="AM722" s="17">
        <v>0.28915333891176598</v>
      </c>
      <c r="AN722" s="17">
        <v>0.62395716675116897</v>
      </c>
      <c r="AO722" s="17"/>
      <c r="AP722" s="17">
        <v>0.62370674189168096</v>
      </c>
      <c r="AQ722" s="17">
        <v>0.71253252609590001</v>
      </c>
      <c r="AR722" s="17">
        <v>0.74654920182570395</v>
      </c>
      <c r="AS722" s="17"/>
      <c r="AT722" s="17">
        <v>0.55565797047905496</v>
      </c>
      <c r="AU722" s="17">
        <v>0.60319522376760604</v>
      </c>
      <c r="AV722" s="17">
        <v>0.70687770272996098</v>
      </c>
      <c r="AW722" s="17">
        <v>0.72677910785724797</v>
      </c>
      <c r="AX722" s="17">
        <v>0.67851453921900196</v>
      </c>
      <c r="AY722" s="17"/>
      <c r="AZ722" s="17">
        <v>0.69294545610694303</v>
      </c>
      <c r="BA722" s="17">
        <v>0.61548284831370004</v>
      </c>
      <c r="BB722" s="17">
        <v>0.62660393428654504</v>
      </c>
      <c r="BC722" s="17">
        <v>0.61769954078631295</v>
      </c>
      <c r="BD722" s="17">
        <v>0.63223864967237697</v>
      </c>
      <c r="BE722" s="17">
        <v>0.60213193162549605</v>
      </c>
      <c r="BF722" s="17"/>
      <c r="BG722" s="17">
        <v>0.587528323480629</v>
      </c>
      <c r="BH722" s="17">
        <v>0.67975857147319296</v>
      </c>
      <c r="BI722" s="17" t="s">
        <v>95</v>
      </c>
      <c r="BJ722" s="17">
        <v>0.58064503872739703</v>
      </c>
      <c r="BK722" s="17">
        <v>0.61770646697895004</v>
      </c>
      <c r="BL722" s="17">
        <v>0.68119073177785405</v>
      </c>
      <c r="BM722" s="17">
        <v>0.73423168438352104</v>
      </c>
    </row>
    <row r="723" spans="2:65" x14ac:dyDescent="0.35">
      <c r="B723" t="s">
        <v>114</v>
      </c>
      <c r="C723" s="17">
        <v>9.5142134466201705E-2</v>
      </c>
      <c r="D723" s="17">
        <v>8.4143722636747506E-2</v>
      </c>
      <c r="E723" s="17">
        <v>0.10589704410576101</v>
      </c>
      <c r="F723" s="17"/>
      <c r="G723" s="17">
        <v>4.1033836734555497E-2</v>
      </c>
      <c r="H723" s="17">
        <v>7.1558272062180697E-2</v>
      </c>
      <c r="I723" s="17">
        <v>0.112638641062762</v>
      </c>
      <c r="J723" s="17">
        <v>0.104335733862454</v>
      </c>
      <c r="K723" s="17">
        <v>9.9508588039506296E-2</v>
      </c>
      <c r="L723" s="17">
        <v>0.125566652865407</v>
      </c>
      <c r="M723" s="17"/>
      <c r="N723" s="17">
        <v>6.4332397885975001E-2</v>
      </c>
      <c r="O723" s="17">
        <v>8.2461384843587393E-2</v>
      </c>
      <c r="P723" s="17">
        <v>0.102003296335983</v>
      </c>
      <c r="Q723" s="17">
        <v>0.13424704926783601</v>
      </c>
      <c r="R723" s="17"/>
      <c r="S723" s="17">
        <v>8.4959899485890694E-2</v>
      </c>
      <c r="T723" s="17">
        <v>9.0655286464810303E-2</v>
      </c>
      <c r="U723" s="17">
        <v>9.3355102398229195E-2</v>
      </c>
      <c r="V723" s="17">
        <v>0.13161541707207</v>
      </c>
      <c r="W723" s="17">
        <v>6.4268952849738603E-2</v>
      </c>
      <c r="X723" s="17">
        <v>8.5848242010191297E-2</v>
      </c>
      <c r="Y723" s="17">
        <v>0.135300656381595</v>
      </c>
      <c r="Z723" s="17">
        <v>7.5724556316799196E-2</v>
      </c>
      <c r="AA723" s="17">
        <v>0.13123853442561401</v>
      </c>
      <c r="AB723" s="17">
        <v>6.4792485352000898E-2</v>
      </c>
      <c r="AC723" s="17">
        <v>7.0212789509383505E-2</v>
      </c>
      <c r="AD723" s="17">
        <v>7.6792823944547201E-2</v>
      </c>
      <c r="AE723" s="17"/>
      <c r="AF723" s="17">
        <v>0.119768411282971</v>
      </c>
      <c r="AG723" s="17">
        <v>7.2745177947376199E-2</v>
      </c>
      <c r="AH723" s="17">
        <v>0.120746525854104</v>
      </c>
      <c r="AI723" s="17"/>
      <c r="AJ723" s="17">
        <v>0.10386251381631301</v>
      </c>
      <c r="AK723" s="17">
        <v>8.1373265660969196E-2</v>
      </c>
      <c r="AL723" s="17">
        <v>9.2184268944146705E-2</v>
      </c>
      <c r="AM723" s="17">
        <v>0.16704018507009399</v>
      </c>
      <c r="AN723" s="17">
        <v>0.119896074627365</v>
      </c>
      <c r="AO723" s="17"/>
      <c r="AP723" s="17">
        <v>8.4139830524597795E-2</v>
      </c>
      <c r="AQ723" s="17">
        <v>7.3524396473419698E-2</v>
      </c>
      <c r="AR723" s="17">
        <v>6.6553203090618004E-2</v>
      </c>
      <c r="AS723" s="17"/>
      <c r="AT723" s="17">
        <v>0.14292661558342601</v>
      </c>
      <c r="AU723" s="17">
        <v>9.1919600257254097E-2</v>
      </c>
      <c r="AV723" s="17">
        <v>6.5746802114739905E-2</v>
      </c>
      <c r="AW723" s="17">
        <v>6.6277046514487903E-2</v>
      </c>
      <c r="AX723" s="17">
        <v>0.117316509850204</v>
      </c>
      <c r="AY723" s="17"/>
      <c r="AZ723" s="17">
        <v>7.0505967785857104E-2</v>
      </c>
      <c r="BA723" s="17">
        <v>0.10667910707564</v>
      </c>
      <c r="BB723" s="17">
        <v>0.103944163850049</v>
      </c>
      <c r="BC723" s="17">
        <v>0.108401737205315</v>
      </c>
      <c r="BD723" s="17">
        <v>9.46514695182787E-2</v>
      </c>
      <c r="BE723" s="17">
        <v>7.2753688793312205E-2</v>
      </c>
      <c r="BF723" s="17"/>
      <c r="BG723" s="17">
        <v>0.11324086814663301</v>
      </c>
      <c r="BH723" s="17">
        <v>6.4478403705303805E-2</v>
      </c>
      <c r="BI723" s="17" t="s">
        <v>95</v>
      </c>
      <c r="BJ723" s="17">
        <v>0.11036567654526599</v>
      </c>
      <c r="BK723" s="17">
        <v>0.13205720001056501</v>
      </c>
      <c r="BL723" s="17">
        <v>7.4596863633650895E-2</v>
      </c>
      <c r="BM723" s="17">
        <v>0.103078796190748</v>
      </c>
    </row>
    <row r="724" spans="2:65" x14ac:dyDescent="0.35">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row>
    <row r="725" spans="2:65" x14ac:dyDescent="0.35">
      <c r="B725" s="6" t="s">
        <v>131</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row>
    <row r="726" spans="2:65" x14ac:dyDescent="0.35">
      <c r="B726" s="26" t="s">
        <v>253</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row>
    <row r="727" spans="2:65" x14ac:dyDescent="0.35">
      <c r="B727" t="s">
        <v>326</v>
      </c>
      <c r="C727" s="17">
        <v>9.1598149533732701E-2</v>
      </c>
      <c r="D727" s="17">
        <v>0.115831118995392</v>
      </c>
      <c r="E727" s="17">
        <v>6.8647642407165102E-2</v>
      </c>
      <c r="F727" s="17"/>
      <c r="G727" s="17">
        <v>9.3190318483819701E-2</v>
      </c>
      <c r="H727" s="17">
        <v>9.9250338216623393E-2</v>
      </c>
      <c r="I727" s="17">
        <v>9.5676518125879795E-2</v>
      </c>
      <c r="J727" s="17">
        <v>0.101837600162742</v>
      </c>
      <c r="K727" s="17">
        <v>8.6600764145780607E-2</v>
      </c>
      <c r="L727" s="17">
        <v>7.6566444353275101E-2</v>
      </c>
      <c r="M727" s="17"/>
      <c r="N727" s="17">
        <v>9.43559882326232E-2</v>
      </c>
      <c r="O727" s="17">
        <v>0.107416276108017</v>
      </c>
      <c r="P727" s="17">
        <v>0.10914236919729001</v>
      </c>
      <c r="Q727" s="17">
        <v>5.8002849237071399E-2</v>
      </c>
      <c r="R727" s="17"/>
      <c r="S727" s="17">
        <v>0.122622770216094</v>
      </c>
      <c r="T727" s="17">
        <v>8.4536374381625895E-2</v>
      </c>
      <c r="U727" s="17">
        <v>5.3417181608118501E-2</v>
      </c>
      <c r="V727" s="17">
        <v>8.6344244204787299E-2</v>
      </c>
      <c r="W727" s="17">
        <v>9.1411613906264497E-2</v>
      </c>
      <c r="X727" s="17">
        <v>8.9577873169933903E-2</v>
      </c>
      <c r="Y727" s="17">
        <v>5.7023003414878197E-2</v>
      </c>
      <c r="Z727" s="17">
        <v>0.12426464016199799</v>
      </c>
      <c r="AA727" s="17">
        <v>6.8476407500515396E-2</v>
      </c>
      <c r="AB727" s="17">
        <v>0.121032105764825</v>
      </c>
      <c r="AC727" s="17">
        <v>0.11382988306464201</v>
      </c>
      <c r="AD727" s="17">
        <v>0.11093577142662001</v>
      </c>
      <c r="AE727" s="17"/>
      <c r="AF727" s="17">
        <v>0.13359881604157101</v>
      </c>
      <c r="AG727" s="17">
        <v>6.2501431289846907E-2</v>
      </c>
      <c r="AH727" s="17">
        <v>8.7823235570047301E-2</v>
      </c>
      <c r="AI727" s="17"/>
      <c r="AJ727" s="17">
        <v>0.13128046139368299</v>
      </c>
      <c r="AK727" s="17">
        <v>7.5159911964418694E-2</v>
      </c>
      <c r="AL727" s="17">
        <v>5.0232365073785E-2</v>
      </c>
      <c r="AM727" s="17">
        <v>0.26437090141508601</v>
      </c>
      <c r="AN727" s="17">
        <v>7.2672543725184696E-2</v>
      </c>
      <c r="AO727" s="17"/>
      <c r="AP727" s="17">
        <v>0.111033839413562</v>
      </c>
      <c r="AQ727" s="17">
        <v>6.8312928716498203E-2</v>
      </c>
      <c r="AR727" s="17">
        <v>6.4963922219201803E-2</v>
      </c>
      <c r="AS727" s="17"/>
      <c r="AT727" s="17">
        <v>8.0875271430564402E-2</v>
      </c>
      <c r="AU727" s="17">
        <v>8.7632422122325193E-2</v>
      </c>
      <c r="AV727" s="17">
        <v>0.104946439753003</v>
      </c>
      <c r="AW727" s="17">
        <v>8.8535667748087202E-2</v>
      </c>
      <c r="AX727" s="17">
        <v>6.9689215456615494E-2</v>
      </c>
      <c r="AY727" s="17"/>
      <c r="AZ727" s="17">
        <v>0.11815025782822899</v>
      </c>
      <c r="BA727" s="17">
        <v>7.7888496522503001E-2</v>
      </c>
      <c r="BB727" s="17">
        <v>0.104087428269513</v>
      </c>
      <c r="BC727" s="17">
        <v>9.2635419419749704E-2</v>
      </c>
      <c r="BD727" s="17">
        <v>5.7992942818977003E-2</v>
      </c>
      <c r="BE727" s="17">
        <v>9.7350132599117803E-2</v>
      </c>
      <c r="BF727" s="17"/>
      <c r="BG727" s="17">
        <v>9.6301844668912104E-2</v>
      </c>
      <c r="BH727" s="17">
        <v>8.8827416469559606E-2</v>
      </c>
      <c r="BI727" s="17" t="s">
        <v>95</v>
      </c>
      <c r="BJ727" s="17">
        <v>8.1809041887598993E-2</v>
      </c>
      <c r="BK727" s="17">
        <v>0.10218794873088401</v>
      </c>
      <c r="BL727" s="17">
        <v>8.5509632216779E-2</v>
      </c>
      <c r="BM727" s="17">
        <v>0.115655127886271</v>
      </c>
    </row>
    <row r="728" spans="2:65" x14ac:dyDescent="0.35">
      <c r="B728" t="s">
        <v>327</v>
      </c>
      <c r="C728" s="17">
        <v>0.114391084489659</v>
      </c>
      <c r="D728" s="17">
        <v>0.13968389355446501</v>
      </c>
      <c r="E728" s="17">
        <v>9.0528537068370593E-2</v>
      </c>
      <c r="F728" s="17"/>
      <c r="G728" s="17">
        <v>0.19799160834917101</v>
      </c>
      <c r="H728" s="17">
        <v>0.14745291090374099</v>
      </c>
      <c r="I728" s="17">
        <v>0.12371170029449401</v>
      </c>
      <c r="J728" s="17">
        <v>0.111981689768493</v>
      </c>
      <c r="K728" s="17">
        <v>6.1645763313958199E-2</v>
      </c>
      <c r="L728" s="17">
        <v>6.6071774952232806E-2</v>
      </c>
      <c r="M728" s="17"/>
      <c r="N728" s="17">
        <v>0.120632964383959</v>
      </c>
      <c r="O728" s="17">
        <v>0.11613101596226701</v>
      </c>
      <c r="P728" s="17">
        <v>0.12935933140970099</v>
      </c>
      <c r="Q728" s="17">
        <v>9.0660636372174502E-2</v>
      </c>
      <c r="R728" s="17"/>
      <c r="S728" s="17">
        <v>0.17670407341788399</v>
      </c>
      <c r="T728" s="17">
        <v>0.11147511605506499</v>
      </c>
      <c r="U728" s="17">
        <v>4.2511998830687098E-2</v>
      </c>
      <c r="V728" s="17">
        <v>0.124017898957616</v>
      </c>
      <c r="W728" s="17">
        <v>8.2415243094121293E-2</v>
      </c>
      <c r="X728" s="17">
        <v>9.7145424217727705E-2</v>
      </c>
      <c r="Y728" s="17">
        <v>0.121547194800102</v>
      </c>
      <c r="Z728" s="17">
        <v>0.120100020833406</v>
      </c>
      <c r="AA728" s="17">
        <v>8.6577474254770498E-2</v>
      </c>
      <c r="AB728" s="17">
        <v>0.109745090948486</v>
      </c>
      <c r="AC728" s="17">
        <v>0.122469357775252</v>
      </c>
      <c r="AD728" s="17">
        <v>0.19292316877357299</v>
      </c>
      <c r="AE728" s="17"/>
      <c r="AF728" s="17">
        <v>0.12528118556189499</v>
      </c>
      <c r="AG728" s="17">
        <v>9.76877905181497E-2</v>
      </c>
      <c r="AH728" s="17">
        <v>0.129635316133413</v>
      </c>
      <c r="AI728" s="17"/>
      <c r="AJ728" s="17">
        <v>0.12547053887742701</v>
      </c>
      <c r="AK728" s="17">
        <v>0.13927644926666699</v>
      </c>
      <c r="AL728" s="17">
        <v>6.7284352939799105E-2</v>
      </c>
      <c r="AM728" s="17">
        <v>4.54436714493342E-2</v>
      </c>
      <c r="AN728" s="17">
        <v>8.55399000519418E-2</v>
      </c>
      <c r="AO728" s="17"/>
      <c r="AP728" s="17">
        <v>0.14049088657440201</v>
      </c>
      <c r="AQ728" s="17">
        <v>0.120592419895592</v>
      </c>
      <c r="AR728" s="17">
        <v>0.119062697995326</v>
      </c>
      <c r="AS728" s="17"/>
      <c r="AT728" s="17">
        <v>9.3079282764848406E-2</v>
      </c>
      <c r="AU728" s="17">
        <v>9.9537522835577E-2</v>
      </c>
      <c r="AV728" s="17">
        <v>0.12678684460756301</v>
      </c>
      <c r="AW728" s="17">
        <v>0.13579253000953501</v>
      </c>
      <c r="AX728" s="17">
        <v>0.12403721815633099</v>
      </c>
      <c r="AY728" s="17"/>
      <c r="AZ728" s="17">
        <v>0.14334021050498599</v>
      </c>
      <c r="BA728" s="17">
        <v>0.119671644203246</v>
      </c>
      <c r="BB728" s="17">
        <v>0.121666426050831</v>
      </c>
      <c r="BC728" s="17">
        <v>8.3440953961501599E-2</v>
      </c>
      <c r="BD728" s="17">
        <v>9.2414277555182403E-2</v>
      </c>
      <c r="BE728" s="17">
        <v>9.9215563593991599E-2</v>
      </c>
      <c r="BF728" s="17"/>
      <c r="BG728" s="17">
        <v>8.9379667290505699E-2</v>
      </c>
      <c r="BH728" s="17">
        <v>0.13078486719999199</v>
      </c>
      <c r="BI728" s="17" t="s">
        <v>95</v>
      </c>
      <c r="BJ728" s="17">
        <v>0.14698820995696801</v>
      </c>
      <c r="BK728" s="17">
        <v>0.11359701684668801</v>
      </c>
      <c r="BL728" s="17">
        <v>0.134998167326213</v>
      </c>
      <c r="BM728" s="17">
        <v>0.12922288184487199</v>
      </c>
    </row>
    <row r="729" spans="2:65" x14ac:dyDescent="0.35">
      <c r="B729" t="s">
        <v>328</v>
      </c>
      <c r="C729" s="17">
        <v>0.222888566127077</v>
      </c>
      <c r="D729" s="17">
        <v>0.21621273666159299</v>
      </c>
      <c r="E729" s="17">
        <v>0.22934604987344401</v>
      </c>
      <c r="F729" s="17"/>
      <c r="G729" s="17">
        <v>0.109445412786559</v>
      </c>
      <c r="H729" s="17">
        <v>0.240465810751748</v>
      </c>
      <c r="I729" s="17">
        <v>0.23216129430908999</v>
      </c>
      <c r="J729" s="17">
        <v>0.20855031705740801</v>
      </c>
      <c r="K729" s="17">
        <v>0.21734175317365301</v>
      </c>
      <c r="L729" s="17">
        <v>0.28676861916473101</v>
      </c>
      <c r="M729" s="17"/>
      <c r="N729" s="17">
        <v>0.20895773457175601</v>
      </c>
      <c r="O729" s="17">
        <v>0.21325574141628001</v>
      </c>
      <c r="P729" s="17">
        <v>0.223174873071248</v>
      </c>
      <c r="Q729" s="17">
        <v>0.247751821187182</v>
      </c>
      <c r="R729" s="17"/>
      <c r="S729" s="17">
        <v>0.212259869742222</v>
      </c>
      <c r="T729" s="17">
        <v>0.19606946046756299</v>
      </c>
      <c r="U729" s="17">
        <v>0.27653201614162598</v>
      </c>
      <c r="V729" s="17">
        <v>0.21258276511591301</v>
      </c>
      <c r="W729" s="17">
        <v>0.22970244206989901</v>
      </c>
      <c r="X729" s="17">
        <v>0.23199718899996299</v>
      </c>
      <c r="Y729" s="17">
        <v>0.27076225247854602</v>
      </c>
      <c r="Z729" s="17">
        <v>0.228299628204231</v>
      </c>
      <c r="AA729" s="17">
        <v>0.244445954085447</v>
      </c>
      <c r="AB729" s="17">
        <v>0.165810736537057</v>
      </c>
      <c r="AC729" s="17">
        <v>0.22524581288838899</v>
      </c>
      <c r="AD729" s="17">
        <v>0.19129950552702399</v>
      </c>
      <c r="AE729" s="17"/>
      <c r="AF729" s="17">
        <v>0.27044020033649102</v>
      </c>
      <c r="AG729" s="17">
        <v>0.21306753080384699</v>
      </c>
      <c r="AH729" s="17">
        <v>0.21387251431875601</v>
      </c>
      <c r="AI729" s="17"/>
      <c r="AJ729" s="17">
        <v>0.31053933590210298</v>
      </c>
      <c r="AK729" s="17">
        <v>0.178980513653234</v>
      </c>
      <c r="AL729" s="17">
        <v>0.17456534083817701</v>
      </c>
      <c r="AM729" s="17">
        <v>0.39267934925891101</v>
      </c>
      <c r="AN729" s="17">
        <v>0.20822765613447</v>
      </c>
      <c r="AO729" s="17"/>
      <c r="AP729" s="17">
        <v>0.411910043757652</v>
      </c>
      <c r="AQ729" s="17">
        <v>0.182344046783319</v>
      </c>
      <c r="AR729" s="17">
        <v>0.139158555304085</v>
      </c>
      <c r="AS729" s="17"/>
      <c r="AT729" s="17">
        <v>0.25959047088083598</v>
      </c>
      <c r="AU729" s="17">
        <v>0.228202776485944</v>
      </c>
      <c r="AV729" s="17">
        <v>0.19941043793777799</v>
      </c>
      <c r="AW729" s="17">
        <v>0.22558689570614701</v>
      </c>
      <c r="AX729" s="17">
        <v>0.188106679195362</v>
      </c>
      <c r="AY729" s="17"/>
      <c r="AZ729" s="17">
        <v>0.23955347113904901</v>
      </c>
      <c r="BA729" s="17">
        <v>0.21231835266527199</v>
      </c>
      <c r="BB729" s="17">
        <v>0.186156536268449</v>
      </c>
      <c r="BC729" s="17">
        <v>0.21511397389310899</v>
      </c>
      <c r="BD729" s="17">
        <v>0.25761408794991297</v>
      </c>
      <c r="BE729" s="17">
        <v>0.241316233369755</v>
      </c>
      <c r="BF729" s="17"/>
      <c r="BG729" s="17">
        <v>0.26351889449881499</v>
      </c>
      <c r="BH729" s="17">
        <v>0.21748134322229701</v>
      </c>
      <c r="BI729" s="17" t="s">
        <v>95</v>
      </c>
      <c r="BJ729" s="17">
        <v>0.193109703824631</v>
      </c>
      <c r="BK729" s="17">
        <v>0.19392869280779801</v>
      </c>
      <c r="BL729" s="17">
        <v>0.20020163707208599</v>
      </c>
      <c r="BM729" s="17">
        <v>0.13601407423777001</v>
      </c>
    </row>
    <row r="730" spans="2:65" x14ac:dyDescent="0.35">
      <c r="B730" t="s">
        <v>329</v>
      </c>
      <c r="C730" s="17">
        <v>0.267837211796635</v>
      </c>
      <c r="D730" s="17">
        <v>0.25921132726391599</v>
      </c>
      <c r="E730" s="17">
        <v>0.27549087567668301</v>
      </c>
      <c r="F730" s="17"/>
      <c r="G730" s="17">
        <v>0.30404407389803001</v>
      </c>
      <c r="H730" s="17">
        <v>0.25602852514199398</v>
      </c>
      <c r="I730" s="17">
        <v>0.26213856192433299</v>
      </c>
      <c r="J730" s="17">
        <v>0.26031353797055201</v>
      </c>
      <c r="K730" s="17">
        <v>0.26170289774837702</v>
      </c>
      <c r="L730" s="17">
        <v>0.26941863293485402</v>
      </c>
      <c r="M730" s="17"/>
      <c r="N730" s="17">
        <v>0.30312946983739297</v>
      </c>
      <c r="O730" s="17">
        <v>0.24227858081666501</v>
      </c>
      <c r="P730" s="17">
        <v>0.24980885071501199</v>
      </c>
      <c r="Q730" s="17">
        <v>0.27362545380289499</v>
      </c>
      <c r="R730" s="17"/>
      <c r="S730" s="17">
        <v>0.23482467483036401</v>
      </c>
      <c r="T730" s="17">
        <v>0.27332373542620397</v>
      </c>
      <c r="U730" s="17">
        <v>0.28512196133566903</v>
      </c>
      <c r="V730" s="17">
        <v>0.293702224407969</v>
      </c>
      <c r="W730" s="17">
        <v>0.28797396940655101</v>
      </c>
      <c r="X730" s="17">
        <v>0.28275097107701702</v>
      </c>
      <c r="Y730" s="17">
        <v>0.22319118254172299</v>
      </c>
      <c r="Z730" s="17">
        <v>0.21928221859718999</v>
      </c>
      <c r="AA730" s="17">
        <v>0.27237556070861901</v>
      </c>
      <c r="AB730" s="17">
        <v>0.29912019953159702</v>
      </c>
      <c r="AC730" s="17">
        <v>0.26989974672718697</v>
      </c>
      <c r="AD730" s="17">
        <v>0.260189272804773</v>
      </c>
      <c r="AE730" s="17"/>
      <c r="AF730" s="17">
        <v>0.20321855566070701</v>
      </c>
      <c r="AG730" s="17">
        <v>0.30299791593825398</v>
      </c>
      <c r="AH730" s="17">
        <v>0.29178381813209397</v>
      </c>
      <c r="AI730" s="17"/>
      <c r="AJ730" s="17">
        <v>0.22360907623968801</v>
      </c>
      <c r="AK730" s="17">
        <v>0.28408506191781302</v>
      </c>
      <c r="AL730" s="17">
        <v>0.35906340950543703</v>
      </c>
      <c r="AM730" s="17">
        <v>5.0694138095901599E-2</v>
      </c>
      <c r="AN730" s="17">
        <v>0.26837561450519198</v>
      </c>
      <c r="AO730" s="17"/>
      <c r="AP730" s="17">
        <v>0.20463733207804899</v>
      </c>
      <c r="AQ730" s="17">
        <v>0.29500767954102403</v>
      </c>
      <c r="AR730" s="17">
        <v>0.32550145183731199</v>
      </c>
      <c r="AS730" s="17"/>
      <c r="AT730" s="17">
        <v>0.26171941814340399</v>
      </c>
      <c r="AU730" s="17">
        <v>0.29175242351632702</v>
      </c>
      <c r="AV730" s="17">
        <v>0.25188921946936099</v>
      </c>
      <c r="AW730" s="17">
        <v>0.25839139113338599</v>
      </c>
      <c r="AX730" s="17">
        <v>0.33910927484039699</v>
      </c>
      <c r="AY730" s="17"/>
      <c r="AZ730" s="17">
        <v>0.23772263025346799</v>
      </c>
      <c r="BA730" s="17">
        <v>0.28237745542984699</v>
      </c>
      <c r="BB730" s="17">
        <v>0.26847172093339799</v>
      </c>
      <c r="BC730" s="17">
        <v>0.290774567698867</v>
      </c>
      <c r="BD730" s="17">
        <v>0.26097525629632701</v>
      </c>
      <c r="BE730" s="17">
        <v>0.252956694097211</v>
      </c>
      <c r="BF730" s="17"/>
      <c r="BG730" s="17">
        <v>0.262346286387729</v>
      </c>
      <c r="BH730" s="17">
        <v>0.258173890184002</v>
      </c>
      <c r="BI730" s="17" t="s">
        <v>95</v>
      </c>
      <c r="BJ730" s="17">
        <v>0.27954555796901798</v>
      </c>
      <c r="BK730" s="17">
        <v>0.25408800122129199</v>
      </c>
      <c r="BL730" s="17">
        <v>0.28785462260702299</v>
      </c>
      <c r="BM730" s="17">
        <v>0.23247158656188099</v>
      </c>
    </row>
    <row r="731" spans="2:65" x14ac:dyDescent="0.35">
      <c r="B731" t="s">
        <v>330</v>
      </c>
      <c r="C731" s="17">
        <v>0.22024308988437499</v>
      </c>
      <c r="D731" s="17">
        <v>0.21468199967768101</v>
      </c>
      <c r="E731" s="17">
        <v>0.22569896509696799</v>
      </c>
      <c r="F731" s="17"/>
      <c r="G731" s="17">
        <v>0.270580020102062</v>
      </c>
      <c r="H731" s="17">
        <v>0.198834477480657</v>
      </c>
      <c r="I731" s="17">
        <v>0.197773458845385</v>
      </c>
      <c r="J731" s="17">
        <v>0.195919259581504</v>
      </c>
      <c r="K731" s="17">
        <v>0.265576066903907</v>
      </c>
      <c r="L731" s="17">
        <v>0.21278096875703401</v>
      </c>
      <c r="M731" s="17"/>
      <c r="N731" s="17">
        <v>0.23619932457880999</v>
      </c>
      <c r="O731" s="17">
        <v>0.25358917398826297</v>
      </c>
      <c r="P731" s="17">
        <v>0.174681158894578</v>
      </c>
      <c r="Q731" s="17">
        <v>0.208381526997542</v>
      </c>
      <c r="R731" s="17"/>
      <c r="S731" s="17">
        <v>0.19053737845029101</v>
      </c>
      <c r="T731" s="17">
        <v>0.25819083049535602</v>
      </c>
      <c r="U731" s="17">
        <v>0.25005617797348501</v>
      </c>
      <c r="V731" s="17">
        <v>0.22595072575766001</v>
      </c>
      <c r="W731" s="17">
        <v>0.20366431969202001</v>
      </c>
      <c r="X731" s="17">
        <v>0.188796976686714</v>
      </c>
      <c r="Y731" s="17">
        <v>0.256541232420406</v>
      </c>
      <c r="Z731" s="17">
        <v>0.233354271485888</v>
      </c>
      <c r="AA731" s="17">
        <v>0.21983592489288301</v>
      </c>
      <c r="AB731" s="17">
        <v>0.21741016137952501</v>
      </c>
      <c r="AC731" s="17">
        <v>0.146632341362045</v>
      </c>
      <c r="AD731" s="17">
        <v>0.22247887262527499</v>
      </c>
      <c r="AE731" s="17"/>
      <c r="AF731" s="17">
        <v>0.168560639983415</v>
      </c>
      <c r="AG731" s="17">
        <v>0.26086615967523802</v>
      </c>
      <c r="AH731" s="17">
        <v>0.148241953666673</v>
      </c>
      <c r="AI731" s="17"/>
      <c r="AJ731" s="17">
        <v>0.12388574370611501</v>
      </c>
      <c r="AK731" s="17">
        <v>0.26963603834305999</v>
      </c>
      <c r="AL731" s="17">
        <v>0.29937969359439798</v>
      </c>
      <c r="AM731" s="17">
        <v>9.6834481628887095E-2</v>
      </c>
      <c r="AN731" s="17">
        <v>0.21184672626106499</v>
      </c>
      <c r="AO731" s="17"/>
      <c r="AP731" s="17">
        <v>7.8830646717069894E-2</v>
      </c>
      <c r="AQ731" s="17">
        <v>0.27755354129441401</v>
      </c>
      <c r="AR731" s="17">
        <v>0.30375265927067502</v>
      </c>
      <c r="AS731" s="17"/>
      <c r="AT731" s="17">
        <v>0.18927688431870299</v>
      </c>
      <c r="AU731" s="17">
        <v>0.201752228816381</v>
      </c>
      <c r="AV731" s="17">
        <v>0.26138411883643597</v>
      </c>
      <c r="AW731" s="17">
        <v>0.24031323002119401</v>
      </c>
      <c r="AX731" s="17">
        <v>0.2058914221299</v>
      </c>
      <c r="AY731" s="17"/>
      <c r="AZ731" s="17">
        <v>0.19253436439182101</v>
      </c>
      <c r="BA731" s="17">
        <v>0.23060196042518499</v>
      </c>
      <c r="BB731" s="17">
        <v>0.20108897617952001</v>
      </c>
      <c r="BC731" s="17">
        <v>0.242338882788841</v>
      </c>
      <c r="BD731" s="17">
        <v>0.23681889268331799</v>
      </c>
      <c r="BE731" s="17">
        <v>0.21321661267561301</v>
      </c>
      <c r="BF731" s="17"/>
      <c r="BG731" s="17">
        <v>0.21215570681059001</v>
      </c>
      <c r="BH731" s="17">
        <v>0.235541382587767</v>
      </c>
      <c r="BI731" s="17" t="s">
        <v>95</v>
      </c>
      <c r="BJ731" s="17">
        <v>0.20530357836577801</v>
      </c>
      <c r="BK731" s="17">
        <v>0.216473169874698</v>
      </c>
      <c r="BL731" s="17">
        <v>0.205193222591083</v>
      </c>
      <c r="BM731" s="17">
        <v>0.28043319406916201</v>
      </c>
    </row>
    <row r="732" spans="2:65" x14ac:dyDescent="0.35">
      <c r="B732" t="s">
        <v>114</v>
      </c>
      <c r="C732" s="17">
        <v>8.3041898168520395E-2</v>
      </c>
      <c r="D732" s="17">
        <v>5.4378923846951803E-2</v>
      </c>
      <c r="E732" s="17">
        <v>0.11028792987737</v>
      </c>
      <c r="F732" s="17"/>
      <c r="G732" s="17">
        <v>2.4748566380358501E-2</v>
      </c>
      <c r="H732" s="17">
        <v>5.7967937505236398E-2</v>
      </c>
      <c r="I732" s="17">
        <v>8.85384665008178E-2</v>
      </c>
      <c r="J732" s="17">
        <v>0.121397595459301</v>
      </c>
      <c r="K732" s="17">
        <v>0.107132754714324</v>
      </c>
      <c r="L732" s="17">
        <v>8.83935598378736E-2</v>
      </c>
      <c r="M732" s="17"/>
      <c r="N732" s="17">
        <v>3.6724518395458303E-2</v>
      </c>
      <c r="O732" s="17">
        <v>6.7329211708507905E-2</v>
      </c>
      <c r="P732" s="17">
        <v>0.113833416712171</v>
      </c>
      <c r="Q732" s="17">
        <v>0.121577712403135</v>
      </c>
      <c r="R732" s="17"/>
      <c r="S732" s="17">
        <v>6.3051233343145094E-2</v>
      </c>
      <c r="T732" s="17">
        <v>7.6404483174185994E-2</v>
      </c>
      <c r="U732" s="17">
        <v>9.2360664110413201E-2</v>
      </c>
      <c r="V732" s="17">
        <v>5.7402141556054997E-2</v>
      </c>
      <c r="W732" s="17">
        <v>0.104832411831144</v>
      </c>
      <c r="X732" s="17">
        <v>0.10973156584864401</v>
      </c>
      <c r="Y732" s="17">
        <v>7.0935134344344702E-2</v>
      </c>
      <c r="Z732" s="17">
        <v>7.4699220717286893E-2</v>
      </c>
      <c r="AA732" s="17">
        <v>0.108288678557766</v>
      </c>
      <c r="AB732" s="17">
        <v>8.6881705838509904E-2</v>
      </c>
      <c r="AC732" s="17">
        <v>0.12192285818248499</v>
      </c>
      <c r="AD732" s="17">
        <v>2.2173408842734801E-2</v>
      </c>
      <c r="AE732" s="17"/>
      <c r="AF732" s="17">
        <v>9.8900602415920705E-2</v>
      </c>
      <c r="AG732" s="17">
        <v>6.2879171774663803E-2</v>
      </c>
      <c r="AH732" s="17">
        <v>0.128643162179016</v>
      </c>
      <c r="AI732" s="17"/>
      <c r="AJ732" s="17">
        <v>8.5214843880984895E-2</v>
      </c>
      <c r="AK732" s="17">
        <v>5.2862024854807503E-2</v>
      </c>
      <c r="AL732" s="17">
        <v>4.9474838048404302E-2</v>
      </c>
      <c r="AM732" s="17">
        <v>0.14997745815187999</v>
      </c>
      <c r="AN732" s="17">
        <v>0.15333755932214599</v>
      </c>
      <c r="AO732" s="17"/>
      <c r="AP732" s="17">
        <v>5.3097251459265402E-2</v>
      </c>
      <c r="AQ732" s="17">
        <v>5.6189383769152501E-2</v>
      </c>
      <c r="AR732" s="17">
        <v>4.75607133734001E-2</v>
      </c>
      <c r="AS732" s="17"/>
      <c r="AT732" s="17">
        <v>0.115458672461644</v>
      </c>
      <c r="AU732" s="17">
        <v>9.1122626223445899E-2</v>
      </c>
      <c r="AV732" s="17">
        <v>5.5582939395858698E-2</v>
      </c>
      <c r="AW732" s="17">
        <v>5.1380285381651097E-2</v>
      </c>
      <c r="AX732" s="17">
        <v>7.3166190221395297E-2</v>
      </c>
      <c r="AY732" s="17"/>
      <c r="AZ732" s="17">
        <v>6.8699065882447202E-2</v>
      </c>
      <c r="BA732" s="17">
        <v>7.7142090753946499E-2</v>
      </c>
      <c r="BB732" s="17">
        <v>0.11852891229829</v>
      </c>
      <c r="BC732" s="17">
        <v>7.5696202237931706E-2</v>
      </c>
      <c r="BD732" s="17">
        <v>9.4184542696281695E-2</v>
      </c>
      <c r="BE732" s="17">
        <v>9.5944763664311802E-2</v>
      </c>
      <c r="BF732" s="17"/>
      <c r="BG732" s="17">
        <v>7.6297600343448402E-2</v>
      </c>
      <c r="BH732" s="17">
        <v>6.9191100336382302E-2</v>
      </c>
      <c r="BI732" s="17" t="s">
        <v>95</v>
      </c>
      <c r="BJ732" s="17">
        <v>9.3243907996006098E-2</v>
      </c>
      <c r="BK732" s="17">
        <v>0.11972517051864</v>
      </c>
      <c r="BL732" s="17">
        <v>8.62427181868161E-2</v>
      </c>
      <c r="BM732" s="17">
        <v>0.106203135400043</v>
      </c>
    </row>
    <row r="733" spans="2:65" x14ac:dyDescent="0.35">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row>
    <row r="734" spans="2:65" x14ac:dyDescent="0.35">
      <c r="B734" s="6" t="s">
        <v>337</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row>
    <row r="735" spans="2:65" x14ac:dyDescent="0.35">
      <c r="B735" s="26" t="s">
        <v>253</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row>
    <row r="736" spans="2:65" x14ac:dyDescent="0.35">
      <c r="B736" t="s">
        <v>331</v>
      </c>
      <c r="C736" s="17">
        <v>5.28919324879411E-2</v>
      </c>
      <c r="D736" s="17">
        <v>7.3040358183594098E-2</v>
      </c>
      <c r="E736" s="17">
        <v>3.2427180138610102E-2</v>
      </c>
      <c r="F736" s="17"/>
      <c r="G736" s="17">
        <v>7.1159859061557099E-2</v>
      </c>
      <c r="H736" s="17">
        <v>9.6462605100464199E-2</v>
      </c>
      <c r="I736" s="17">
        <v>4.52381051680944E-2</v>
      </c>
      <c r="J736" s="17">
        <v>4.19232343661411E-2</v>
      </c>
      <c r="K736" s="17">
        <v>3.43308946866707E-2</v>
      </c>
      <c r="L736" s="17">
        <v>3.1363123240797798E-2</v>
      </c>
      <c r="M736" s="17"/>
      <c r="N736" s="17">
        <v>6.5653535315586806E-2</v>
      </c>
      <c r="O736" s="17">
        <v>3.8789508343051303E-2</v>
      </c>
      <c r="P736" s="17">
        <v>5.2305064888244303E-2</v>
      </c>
      <c r="Q736" s="17">
        <v>5.5838900041727701E-2</v>
      </c>
      <c r="R736" s="17"/>
      <c r="S736" s="17">
        <v>4.66715439452738E-2</v>
      </c>
      <c r="T736" s="17">
        <v>5.7615344026769801E-2</v>
      </c>
      <c r="U736" s="17">
        <v>4.6367743836093302E-2</v>
      </c>
      <c r="V736" s="17">
        <v>5.0186805021085801E-2</v>
      </c>
      <c r="W736" s="17">
        <v>9.46970895613507E-2</v>
      </c>
      <c r="X736" s="17">
        <v>4.95998998700398E-2</v>
      </c>
      <c r="Y736" s="17">
        <v>4.86240262871118E-2</v>
      </c>
      <c r="Z736" s="17">
        <v>0.105082975037475</v>
      </c>
      <c r="AA736" s="17">
        <v>4.2991598472196198E-2</v>
      </c>
      <c r="AB736" s="17">
        <v>1.88285232125305E-2</v>
      </c>
      <c r="AC736" s="17">
        <v>9.0304949035665896E-2</v>
      </c>
      <c r="AD736" s="17">
        <v>2.3092239731549499E-2</v>
      </c>
      <c r="AE736" s="17"/>
      <c r="AF736" s="17">
        <v>7.0976057692261493E-2</v>
      </c>
      <c r="AG736" s="17">
        <v>3.5869457377377303E-2</v>
      </c>
      <c r="AH736" s="17">
        <v>3.18471225638806E-2</v>
      </c>
      <c r="AI736" s="17"/>
      <c r="AJ736" s="17">
        <v>6.0087190240245503E-2</v>
      </c>
      <c r="AK736" s="17">
        <v>5.9246045588316101E-2</v>
      </c>
      <c r="AL736" s="17">
        <v>2.6522293102161001E-2</v>
      </c>
      <c r="AM736" s="17">
        <v>9.1161945433220301E-2</v>
      </c>
      <c r="AN736" s="17">
        <v>2.5915434763299699E-2</v>
      </c>
      <c r="AO736" s="17"/>
      <c r="AP736" s="17">
        <v>5.8760555743728703E-2</v>
      </c>
      <c r="AQ736" s="17">
        <v>4.8457121004175499E-2</v>
      </c>
      <c r="AR736" s="17">
        <v>2.3971009913577299E-2</v>
      </c>
      <c r="AS736" s="17"/>
      <c r="AT736" s="17">
        <v>5.0690865439898702E-2</v>
      </c>
      <c r="AU736" s="17">
        <v>4.2644889588967803E-2</v>
      </c>
      <c r="AV736" s="17">
        <v>5.63115603846236E-2</v>
      </c>
      <c r="AW736" s="17">
        <v>8.5173617714180305E-2</v>
      </c>
      <c r="AX736" s="17">
        <v>9.1808201596936104E-2</v>
      </c>
      <c r="AY736" s="17"/>
      <c r="AZ736" s="17">
        <v>7.6221183702046294E-2</v>
      </c>
      <c r="BA736" s="17">
        <v>4.3428886453811898E-2</v>
      </c>
      <c r="BB736" s="17">
        <v>4.7097606012609601E-2</v>
      </c>
      <c r="BC736" s="17">
        <v>5.4032531583548898E-2</v>
      </c>
      <c r="BD736" s="17">
        <v>4.0357714354181499E-2</v>
      </c>
      <c r="BE736" s="17">
        <v>3.9185376340187199E-2</v>
      </c>
      <c r="BF736" s="17"/>
      <c r="BG736" s="17">
        <v>4.4996495110062103E-2</v>
      </c>
      <c r="BH736" s="17">
        <v>4.5560148185139399E-2</v>
      </c>
      <c r="BI736" s="17" t="s">
        <v>95</v>
      </c>
      <c r="BJ736" s="17">
        <v>5.7429841064478598E-2</v>
      </c>
      <c r="BK736" s="17">
        <v>5.8714599734484202E-2</v>
      </c>
      <c r="BL736" s="17">
        <v>7.1662907661512495E-2</v>
      </c>
      <c r="BM736" s="17">
        <v>5.0431550398738999E-2</v>
      </c>
    </row>
    <row r="737" spans="2:65" x14ac:dyDescent="0.35">
      <c r="B737" t="s">
        <v>332</v>
      </c>
      <c r="C737" s="17">
        <v>0.118055097437558</v>
      </c>
      <c r="D737" s="17">
        <v>0.138894990247827</v>
      </c>
      <c r="E737" s="17">
        <v>9.7220308544802195E-2</v>
      </c>
      <c r="F737" s="17"/>
      <c r="G737" s="17">
        <v>0.189136998803205</v>
      </c>
      <c r="H737" s="17">
        <v>0.177760774652401</v>
      </c>
      <c r="I737" s="17">
        <v>0.122610564653359</v>
      </c>
      <c r="J737" s="17">
        <v>0.103574109943598</v>
      </c>
      <c r="K737" s="17">
        <v>9.5423538689869594E-2</v>
      </c>
      <c r="L737" s="17">
        <v>4.1734378477029502E-2</v>
      </c>
      <c r="M737" s="17"/>
      <c r="N737" s="17">
        <v>0.116835572726101</v>
      </c>
      <c r="O737" s="17">
        <v>0.109140006849447</v>
      </c>
      <c r="P737" s="17">
        <v>0.14469508831357999</v>
      </c>
      <c r="Q737" s="17">
        <v>0.10590352576893799</v>
      </c>
      <c r="R737" s="17"/>
      <c r="S737" s="17">
        <v>0.12709266356403801</v>
      </c>
      <c r="T737" s="17">
        <v>0.107263710143885</v>
      </c>
      <c r="U737" s="17">
        <v>9.8985842114071104E-2</v>
      </c>
      <c r="V737" s="17">
        <v>0.107768817410045</v>
      </c>
      <c r="W737" s="17">
        <v>0.11348647724958499</v>
      </c>
      <c r="X737" s="17">
        <v>0.148486457531296</v>
      </c>
      <c r="Y737" s="17">
        <v>9.9203076475163104E-2</v>
      </c>
      <c r="Z737" s="17">
        <v>0.12992455369491501</v>
      </c>
      <c r="AA737" s="17">
        <v>0.100102464920778</v>
      </c>
      <c r="AB737" s="17">
        <v>0.109600706195482</v>
      </c>
      <c r="AC737" s="17">
        <v>0.18025084388051099</v>
      </c>
      <c r="AD737" s="17">
        <v>0.142628348992065</v>
      </c>
      <c r="AE737" s="17"/>
      <c r="AF737" s="17">
        <v>0.13375593882186201</v>
      </c>
      <c r="AG737" s="17">
        <v>0.118276929489119</v>
      </c>
      <c r="AH737" s="17">
        <v>9.6473383857858405E-2</v>
      </c>
      <c r="AI737" s="17"/>
      <c r="AJ737" s="17">
        <v>0.13098536464788901</v>
      </c>
      <c r="AK737" s="17">
        <v>0.14368915507508101</v>
      </c>
      <c r="AL737" s="17">
        <v>7.6797845335960402E-2</v>
      </c>
      <c r="AM737" s="17">
        <v>7.1675954768540301E-2</v>
      </c>
      <c r="AN737" s="17">
        <v>7.5299813242062696E-2</v>
      </c>
      <c r="AO737" s="17"/>
      <c r="AP737" s="17">
        <v>0.166722921915233</v>
      </c>
      <c r="AQ737" s="17">
        <v>0.13659462169784101</v>
      </c>
      <c r="AR737" s="17">
        <v>0.12969112041637901</v>
      </c>
      <c r="AS737" s="17"/>
      <c r="AT737" s="17">
        <v>9.66216179329768E-2</v>
      </c>
      <c r="AU737" s="17">
        <v>0.118739664036201</v>
      </c>
      <c r="AV737" s="17">
        <v>0.128026555525977</v>
      </c>
      <c r="AW737" s="17">
        <v>0.154353271920775</v>
      </c>
      <c r="AX737" s="17">
        <v>0.115086041702138</v>
      </c>
      <c r="AY737" s="17"/>
      <c r="AZ737" s="17">
        <v>0.15566967612691099</v>
      </c>
      <c r="BA737" s="17">
        <v>0.105360096576799</v>
      </c>
      <c r="BB737" s="17">
        <v>0.13942841524497701</v>
      </c>
      <c r="BC737" s="17">
        <v>0.116159057115525</v>
      </c>
      <c r="BD737" s="17">
        <v>5.8306880352450803E-2</v>
      </c>
      <c r="BE737" s="17">
        <v>0.115225137487317</v>
      </c>
      <c r="BF737" s="17"/>
      <c r="BG737" s="17">
        <v>0.105253778148567</v>
      </c>
      <c r="BH737" s="17">
        <v>0.14262431787650301</v>
      </c>
      <c r="BI737" s="17" t="s">
        <v>95</v>
      </c>
      <c r="BJ737" s="17">
        <v>0.159184008188541</v>
      </c>
      <c r="BK737" s="17">
        <v>0.104008619580936</v>
      </c>
      <c r="BL737" s="17">
        <v>0.112454728351877</v>
      </c>
      <c r="BM737" s="17">
        <v>9.2504972402187594E-2</v>
      </c>
    </row>
    <row r="738" spans="2:65" x14ac:dyDescent="0.35">
      <c r="B738" t="s">
        <v>333</v>
      </c>
      <c r="C738" s="17">
        <v>0.17387464298625299</v>
      </c>
      <c r="D738" s="17">
        <v>0.184793068990554</v>
      </c>
      <c r="E738" s="17">
        <v>0.16414561333677299</v>
      </c>
      <c r="F738" s="17"/>
      <c r="G738" s="17">
        <v>0.123287410326643</v>
      </c>
      <c r="H738" s="17">
        <v>0.147405137466049</v>
      </c>
      <c r="I738" s="17">
        <v>0.16870946207176099</v>
      </c>
      <c r="J738" s="17">
        <v>0.18188672301370701</v>
      </c>
      <c r="K738" s="17">
        <v>0.17903500496559399</v>
      </c>
      <c r="L738" s="17">
        <v>0.225561909147419</v>
      </c>
      <c r="M738" s="17"/>
      <c r="N738" s="17">
        <v>0.191086630762799</v>
      </c>
      <c r="O738" s="17">
        <v>0.14933346096630401</v>
      </c>
      <c r="P738" s="17">
        <v>0.18602040319294899</v>
      </c>
      <c r="Q738" s="17">
        <v>0.17056476216041699</v>
      </c>
      <c r="R738" s="17"/>
      <c r="S738" s="17">
        <v>0.16388034981858801</v>
      </c>
      <c r="T738" s="17">
        <v>0.19244606111964299</v>
      </c>
      <c r="U738" s="17">
        <v>0.230211650278803</v>
      </c>
      <c r="V738" s="17">
        <v>0.210930161713591</v>
      </c>
      <c r="W738" s="17">
        <v>0.189197525861907</v>
      </c>
      <c r="X738" s="17">
        <v>0.163649200110805</v>
      </c>
      <c r="Y738" s="17">
        <v>0.20309661921585601</v>
      </c>
      <c r="Z738" s="17">
        <v>0.11215684044876199</v>
      </c>
      <c r="AA738" s="17">
        <v>0.16717278551524101</v>
      </c>
      <c r="AB738" s="17">
        <v>0.137534473801466</v>
      </c>
      <c r="AC738" s="17">
        <v>0.105227870925693</v>
      </c>
      <c r="AD738" s="17">
        <v>0.13096400135184799</v>
      </c>
      <c r="AE738" s="17"/>
      <c r="AF738" s="17">
        <v>0.22425516251741101</v>
      </c>
      <c r="AG738" s="17">
        <v>0.14555119644827599</v>
      </c>
      <c r="AH738" s="17">
        <v>0.16559650244069399</v>
      </c>
      <c r="AI738" s="17"/>
      <c r="AJ738" s="17">
        <v>0.221066292103828</v>
      </c>
      <c r="AK738" s="17">
        <v>0.15955339792708501</v>
      </c>
      <c r="AL738" s="17">
        <v>0.18279027432800901</v>
      </c>
      <c r="AM738" s="17">
        <v>0.26800323774217999</v>
      </c>
      <c r="AN738" s="17">
        <v>0.127581605318525</v>
      </c>
      <c r="AO738" s="17"/>
      <c r="AP738" s="17">
        <v>0.25582050402989198</v>
      </c>
      <c r="AQ738" s="17">
        <v>0.15818329532710601</v>
      </c>
      <c r="AR738" s="17">
        <v>0.171168925908703</v>
      </c>
      <c r="AS738" s="17"/>
      <c r="AT738" s="17">
        <v>0.186095311273759</v>
      </c>
      <c r="AU738" s="17">
        <v>0.14200848458328399</v>
      </c>
      <c r="AV738" s="17">
        <v>0.17211634625000199</v>
      </c>
      <c r="AW738" s="17">
        <v>0.15906581981263901</v>
      </c>
      <c r="AX738" s="17">
        <v>0.136332450146331</v>
      </c>
      <c r="AY738" s="17"/>
      <c r="AZ738" s="17">
        <v>0.17522992762508899</v>
      </c>
      <c r="BA738" s="17">
        <v>0.176262061786543</v>
      </c>
      <c r="BB738" s="17">
        <v>0.20419384928685599</v>
      </c>
      <c r="BC738" s="17">
        <v>0.15410705299911201</v>
      </c>
      <c r="BD738" s="17">
        <v>0.163915928099473</v>
      </c>
      <c r="BE738" s="17">
        <v>0.17764266311377999</v>
      </c>
      <c r="BF738" s="17"/>
      <c r="BG738" s="17">
        <v>0.19785989959980199</v>
      </c>
      <c r="BH738" s="17">
        <v>0.16739218607690101</v>
      </c>
      <c r="BI738" s="17" t="s">
        <v>95</v>
      </c>
      <c r="BJ738" s="17">
        <v>0.163603913840733</v>
      </c>
      <c r="BK738" s="17">
        <v>0.147744985726834</v>
      </c>
      <c r="BL738" s="17">
        <v>0.15937699022354099</v>
      </c>
      <c r="BM738" s="17">
        <v>0.121341912519562</v>
      </c>
    </row>
    <row r="739" spans="2:65" x14ac:dyDescent="0.35">
      <c r="B739" t="s">
        <v>334</v>
      </c>
      <c r="C739" s="17">
        <v>0.31702025877537499</v>
      </c>
      <c r="D739" s="17">
        <v>0.29565287915102001</v>
      </c>
      <c r="E739" s="17">
        <v>0.33998523449453</v>
      </c>
      <c r="F739" s="17"/>
      <c r="G739" s="17">
        <v>0.31210625125082497</v>
      </c>
      <c r="H739" s="17">
        <v>0.283158686676236</v>
      </c>
      <c r="I739" s="17">
        <v>0.33335632321077902</v>
      </c>
      <c r="J739" s="17">
        <v>0.30754039759867702</v>
      </c>
      <c r="K739" s="17">
        <v>0.33973703007129702</v>
      </c>
      <c r="L739" s="17">
        <v>0.32862548341779801</v>
      </c>
      <c r="M739" s="17"/>
      <c r="N739" s="17">
        <v>0.32962974303243903</v>
      </c>
      <c r="O739" s="17">
        <v>0.33305214255742299</v>
      </c>
      <c r="P739" s="17">
        <v>0.313649680130203</v>
      </c>
      <c r="Q739" s="17">
        <v>0.29121862008976301</v>
      </c>
      <c r="R739" s="17"/>
      <c r="S739" s="17">
        <v>0.30284528783306203</v>
      </c>
      <c r="T739" s="17">
        <v>0.30552250153770399</v>
      </c>
      <c r="U739" s="17">
        <v>0.30405974422117699</v>
      </c>
      <c r="V739" s="17">
        <v>0.29332010209026499</v>
      </c>
      <c r="W739" s="17">
        <v>0.248552392915422</v>
      </c>
      <c r="X739" s="17">
        <v>0.29571310561016001</v>
      </c>
      <c r="Y739" s="17">
        <v>0.29132185401793997</v>
      </c>
      <c r="Z739" s="17">
        <v>0.32428027313656299</v>
      </c>
      <c r="AA739" s="17">
        <v>0.37171466539912101</v>
      </c>
      <c r="AB739" s="17">
        <v>0.39090100644714698</v>
      </c>
      <c r="AC739" s="17">
        <v>0.32054623822439399</v>
      </c>
      <c r="AD739" s="17">
        <v>0.395159289982912</v>
      </c>
      <c r="AE739" s="17"/>
      <c r="AF739" s="17">
        <v>0.25473349696256198</v>
      </c>
      <c r="AG739" s="17">
        <v>0.38239509798264498</v>
      </c>
      <c r="AH739" s="17">
        <v>0.28689103269090299</v>
      </c>
      <c r="AI739" s="17"/>
      <c r="AJ739" s="17">
        <v>0.28562084334612298</v>
      </c>
      <c r="AK739" s="17">
        <v>0.34356028824561402</v>
      </c>
      <c r="AL739" s="17">
        <v>0.36933748574027703</v>
      </c>
      <c r="AM739" s="17">
        <v>0.21821757787032001</v>
      </c>
      <c r="AN739" s="17">
        <v>0.30934010022320502</v>
      </c>
      <c r="AO739" s="17"/>
      <c r="AP739" s="17">
        <v>0.28522101234339903</v>
      </c>
      <c r="AQ739" s="17">
        <v>0.34998695709095001</v>
      </c>
      <c r="AR739" s="17">
        <v>0.33507394704915899</v>
      </c>
      <c r="AS739" s="17"/>
      <c r="AT739" s="17">
        <v>0.31300467891346101</v>
      </c>
      <c r="AU739" s="17">
        <v>0.32503123964417402</v>
      </c>
      <c r="AV739" s="17">
        <v>0.32585594863063</v>
      </c>
      <c r="AW739" s="17">
        <v>0.30667859872421399</v>
      </c>
      <c r="AX739" s="17">
        <v>0.277977727583686</v>
      </c>
      <c r="AY739" s="17"/>
      <c r="AZ739" s="17">
        <v>0.29570866916390398</v>
      </c>
      <c r="BA739" s="17">
        <v>0.33506303456345299</v>
      </c>
      <c r="BB739" s="17">
        <v>0.27272463567747501</v>
      </c>
      <c r="BC739" s="17">
        <v>0.33789971795545098</v>
      </c>
      <c r="BD739" s="17">
        <v>0.31419446542510798</v>
      </c>
      <c r="BE739" s="17">
        <v>0.33917352654142002</v>
      </c>
      <c r="BF739" s="17"/>
      <c r="BG739" s="17">
        <v>0.31341773609919998</v>
      </c>
      <c r="BH739" s="17">
        <v>0.337252062784128</v>
      </c>
      <c r="BI739" s="17" t="s">
        <v>95</v>
      </c>
      <c r="BJ739" s="17">
        <v>0.30467115480272799</v>
      </c>
      <c r="BK739" s="17">
        <v>0.29952596461819703</v>
      </c>
      <c r="BL739" s="17">
        <v>0.32427093176731397</v>
      </c>
      <c r="BM739" s="17">
        <v>0.25950499021582002</v>
      </c>
    </row>
    <row r="740" spans="2:65" x14ac:dyDescent="0.35">
      <c r="B740" t="s">
        <v>335</v>
      </c>
      <c r="C740" s="17">
        <v>0.20787716017708799</v>
      </c>
      <c r="D740" s="17">
        <v>0.20269982807081199</v>
      </c>
      <c r="E740" s="17">
        <v>0.21015156517473799</v>
      </c>
      <c r="F740" s="17"/>
      <c r="G740" s="17">
        <v>0.22941332247858001</v>
      </c>
      <c r="H740" s="17">
        <v>0.19165096067560899</v>
      </c>
      <c r="I740" s="17">
        <v>0.202224357851922</v>
      </c>
      <c r="J740" s="17">
        <v>0.229671188155086</v>
      </c>
      <c r="K740" s="17">
        <v>0.218880845660163</v>
      </c>
      <c r="L740" s="17">
        <v>0.18501826772507099</v>
      </c>
      <c r="M740" s="17"/>
      <c r="N740" s="17">
        <v>0.21235191029462</v>
      </c>
      <c r="O740" s="17">
        <v>0.226726119437788</v>
      </c>
      <c r="P740" s="17">
        <v>0.182505163945171</v>
      </c>
      <c r="Q740" s="17">
        <v>0.20083213512102999</v>
      </c>
      <c r="R740" s="17"/>
      <c r="S740" s="17">
        <v>0.24174902247244601</v>
      </c>
      <c r="T740" s="17">
        <v>0.22152862953751901</v>
      </c>
      <c r="U740" s="17">
        <v>0.20111695336202101</v>
      </c>
      <c r="V740" s="17">
        <v>0.16185405751117901</v>
      </c>
      <c r="W740" s="17">
        <v>0.22628927682688299</v>
      </c>
      <c r="X740" s="17">
        <v>0.21343933862655501</v>
      </c>
      <c r="Y740" s="17">
        <v>0.19790043823043801</v>
      </c>
      <c r="Z740" s="17">
        <v>0.18582902990901101</v>
      </c>
      <c r="AA740" s="17">
        <v>0.15336959997980901</v>
      </c>
      <c r="AB740" s="17">
        <v>0.23711288340515599</v>
      </c>
      <c r="AC740" s="17">
        <v>0.19474584997842601</v>
      </c>
      <c r="AD740" s="17">
        <v>0.27795352786258898</v>
      </c>
      <c r="AE740" s="17"/>
      <c r="AF740" s="17">
        <v>0.166627847044854</v>
      </c>
      <c r="AG740" s="17">
        <v>0.22447561039608499</v>
      </c>
      <c r="AH740" s="17">
        <v>0.23616060567781799</v>
      </c>
      <c r="AI740" s="17"/>
      <c r="AJ740" s="17">
        <v>0.14829809290024501</v>
      </c>
      <c r="AK740" s="17">
        <v>0.20903159205331701</v>
      </c>
      <c r="AL740" s="17">
        <v>0.215953485416184</v>
      </c>
      <c r="AM740" s="17">
        <v>0.25427344088909898</v>
      </c>
      <c r="AN740" s="17">
        <v>0.24868311103414101</v>
      </c>
      <c r="AO740" s="17"/>
      <c r="AP740" s="17">
        <v>0.103577796879781</v>
      </c>
      <c r="AQ740" s="17">
        <v>0.2235966588585</v>
      </c>
      <c r="AR740" s="17">
        <v>0.237991006001498</v>
      </c>
      <c r="AS740" s="17"/>
      <c r="AT740" s="17">
        <v>0.16796401588992499</v>
      </c>
      <c r="AU740" s="17">
        <v>0.23059698450390501</v>
      </c>
      <c r="AV740" s="17">
        <v>0.22324732710616299</v>
      </c>
      <c r="AW740" s="17">
        <v>0.239428591019994</v>
      </c>
      <c r="AX740" s="17">
        <v>0.28195078835710502</v>
      </c>
      <c r="AY740" s="17"/>
      <c r="AZ740" s="17">
        <v>0.204509446630918</v>
      </c>
      <c r="BA740" s="17">
        <v>0.21556396224271501</v>
      </c>
      <c r="BB740" s="17">
        <v>0.17166963378429101</v>
      </c>
      <c r="BC740" s="17">
        <v>0.18644957684591301</v>
      </c>
      <c r="BD740" s="17">
        <v>0.26227816236319101</v>
      </c>
      <c r="BE740" s="17">
        <v>0.211069131130356</v>
      </c>
      <c r="BF740" s="17"/>
      <c r="BG740" s="17">
        <v>0.18220301373519401</v>
      </c>
      <c r="BH740" s="17">
        <v>0.21282653186498701</v>
      </c>
      <c r="BI740" s="17" t="s">
        <v>95</v>
      </c>
      <c r="BJ740" s="17">
        <v>0.18800951092875401</v>
      </c>
      <c r="BK740" s="17">
        <v>0.16090324780610399</v>
      </c>
      <c r="BL740" s="17">
        <v>0.240634166355953</v>
      </c>
      <c r="BM740" s="17">
        <v>0.39302857280187398</v>
      </c>
    </row>
    <row r="741" spans="2:65" x14ac:dyDescent="0.35">
      <c r="B741" t="s">
        <v>336</v>
      </c>
      <c r="C741" s="17">
        <v>0.130280908135785</v>
      </c>
      <c r="D741" s="17">
        <v>0.104918875356193</v>
      </c>
      <c r="E741" s="17">
        <v>0.156070098310547</v>
      </c>
      <c r="F741" s="17"/>
      <c r="G741" s="17">
        <v>7.4896158079189507E-2</v>
      </c>
      <c r="H741" s="17">
        <v>0.10356183542924</v>
      </c>
      <c r="I741" s="17">
        <v>0.127861187044085</v>
      </c>
      <c r="J741" s="17">
        <v>0.13540434692279099</v>
      </c>
      <c r="K741" s="17">
        <v>0.132592685926406</v>
      </c>
      <c r="L741" s="17">
        <v>0.187696837991885</v>
      </c>
      <c r="M741" s="17"/>
      <c r="N741" s="17">
        <v>8.4442607868453506E-2</v>
      </c>
      <c r="O741" s="17">
        <v>0.14295876184598699</v>
      </c>
      <c r="P741" s="17">
        <v>0.120824599529853</v>
      </c>
      <c r="Q741" s="17">
        <v>0.175642056818125</v>
      </c>
      <c r="R741" s="17"/>
      <c r="S741" s="17">
        <v>0.117761132366591</v>
      </c>
      <c r="T741" s="17">
        <v>0.11562375363447901</v>
      </c>
      <c r="U741" s="17">
        <v>0.11925806618783499</v>
      </c>
      <c r="V741" s="17">
        <v>0.17594005625383399</v>
      </c>
      <c r="W741" s="17">
        <v>0.12777723758485299</v>
      </c>
      <c r="X741" s="17">
        <v>0.129111998251145</v>
      </c>
      <c r="Y741" s="17">
        <v>0.159853985773491</v>
      </c>
      <c r="Z741" s="17">
        <v>0.14272632777327399</v>
      </c>
      <c r="AA741" s="17">
        <v>0.16464888571285499</v>
      </c>
      <c r="AB741" s="17">
        <v>0.106022406938218</v>
      </c>
      <c r="AC741" s="17">
        <v>0.10892424795531</v>
      </c>
      <c r="AD741" s="17">
        <v>3.0202592079037201E-2</v>
      </c>
      <c r="AE741" s="17"/>
      <c r="AF741" s="17">
        <v>0.14965149696104901</v>
      </c>
      <c r="AG741" s="17">
        <v>9.3431708306498107E-2</v>
      </c>
      <c r="AH741" s="17">
        <v>0.183031352768845</v>
      </c>
      <c r="AI741" s="17"/>
      <c r="AJ741" s="17">
        <v>0.153942216761669</v>
      </c>
      <c r="AK741" s="17">
        <v>8.4919521110586996E-2</v>
      </c>
      <c r="AL741" s="17">
        <v>0.12859861607740899</v>
      </c>
      <c r="AM741" s="17">
        <v>9.6667843296641007E-2</v>
      </c>
      <c r="AN741" s="17">
        <v>0.21317993541876701</v>
      </c>
      <c r="AO741" s="17"/>
      <c r="AP741" s="17">
        <v>0.12989720908796601</v>
      </c>
      <c r="AQ741" s="17">
        <v>8.3181346021428307E-2</v>
      </c>
      <c r="AR741" s="17">
        <v>0.102103990710683</v>
      </c>
      <c r="AS741" s="17"/>
      <c r="AT741" s="17">
        <v>0.18562351054998</v>
      </c>
      <c r="AU741" s="17">
        <v>0.14097873764346799</v>
      </c>
      <c r="AV741" s="17">
        <v>9.4442262102604299E-2</v>
      </c>
      <c r="AW741" s="17">
        <v>5.5300100808197597E-2</v>
      </c>
      <c r="AX741" s="17">
        <v>9.6844790613803897E-2</v>
      </c>
      <c r="AY741" s="17"/>
      <c r="AZ741" s="17">
        <v>9.2661096751132099E-2</v>
      </c>
      <c r="BA741" s="17">
        <v>0.124321958376678</v>
      </c>
      <c r="BB741" s="17">
        <v>0.16488585999379099</v>
      </c>
      <c r="BC741" s="17">
        <v>0.151352063500451</v>
      </c>
      <c r="BD741" s="17">
        <v>0.160946849405596</v>
      </c>
      <c r="BE741" s="17">
        <v>0.11770416538693999</v>
      </c>
      <c r="BF741" s="17"/>
      <c r="BG741" s="17">
        <v>0.15626907730717399</v>
      </c>
      <c r="BH741" s="17">
        <v>9.4344753212340995E-2</v>
      </c>
      <c r="BI741" s="17" t="s">
        <v>95</v>
      </c>
      <c r="BJ741" s="17">
        <v>0.127101571174765</v>
      </c>
      <c r="BK741" s="17">
        <v>0.22910258253344501</v>
      </c>
      <c r="BL741" s="17">
        <v>9.1600275639804302E-2</v>
      </c>
      <c r="BM741" s="17">
        <v>8.3188001661817099E-2</v>
      </c>
    </row>
    <row r="742" spans="2:65" x14ac:dyDescent="0.35">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row>
    <row r="743" spans="2:65" x14ac:dyDescent="0.35">
      <c r="B743" s="6" t="s">
        <v>346</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row>
    <row r="744" spans="2:65" x14ac:dyDescent="0.35">
      <c r="B744" s="26" t="s">
        <v>347</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row>
    <row r="745" spans="2:65" x14ac:dyDescent="0.35">
      <c r="B745" t="s">
        <v>338</v>
      </c>
      <c r="C745" s="17">
        <v>0.74612726590266298</v>
      </c>
      <c r="D745" s="17">
        <v>0.76438918841056902</v>
      </c>
      <c r="E745" s="17">
        <v>0.72974941862707998</v>
      </c>
      <c r="F745" s="17"/>
      <c r="G745" s="17">
        <v>0.75465005558922105</v>
      </c>
      <c r="H745" s="17">
        <v>0.651001212936826</v>
      </c>
      <c r="I745" s="17">
        <v>0.71020458927610897</v>
      </c>
      <c r="J745" s="17">
        <v>0.79912240357739805</v>
      </c>
      <c r="K745" s="17">
        <v>0.76215345741373097</v>
      </c>
      <c r="L745" s="17">
        <v>0.788381724913645</v>
      </c>
      <c r="M745" s="17"/>
      <c r="N745" s="17">
        <v>0.76967436441727</v>
      </c>
      <c r="O745" s="17">
        <v>0.79352906624356501</v>
      </c>
      <c r="P745" s="17">
        <v>0.66443714636908202</v>
      </c>
      <c r="Q745" s="17">
        <v>0.72892031297142701</v>
      </c>
      <c r="R745" s="17"/>
      <c r="S745" s="17">
        <v>0.74389619546499497</v>
      </c>
      <c r="T745" s="17">
        <v>0.72604109252124605</v>
      </c>
      <c r="U745" s="17">
        <v>0.73372217706250398</v>
      </c>
      <c r="V745" s="17">
        <v>0.74421937877580402</v>
      </c>
      <c r="W745" s="17">
        <v>0.75717231488464198</v>
      </c>
      <c r="X745" s="17">
        <v>0.71301342244770505</v>
      </c>
      <c r="Y745" s="17">
        <v>0.78716396883296502</v>
      </c>
      <c r="Z745" s="17">
        <v>0.76915963181640601</v>
      </c>
      <c r="AA745" s="17">
        <v>0.77459728055571997</v>
      </c>
      <c r="AB745" s="17">
        <v>0.73928558795023502</v>
      </c>
      <c r="AC745" s="17">
        <v>0.71867415716796801</v>
      </c>
      <c r="AD745" s="17">
        <v>0.77964347590518901</v>
      </c>
      <c r="AE745" s="17"/>
      <c r="AF745" s="17">
        <v>0.70693266902690799</v>
      </c>
      <c r="AG745" s="17">
        <v>0.76028201021335995</v>
      </c>
      <c r="AH745" s="17">
        <v>0.74555097612437005</v>
      </c>
      <c r="AI745" s="17"/>
      <c r="AJ745" s="17">
        <v>0.71127386140363302</v>
      </c>
      <c r="AK745" s="17">
        <v>0.749302942841926</v>
      </c>
      <c r="AL745" s="17">
        <v>0.80145377348622304</v>
      </c>
      <c r="AM745" s="17">
        <v>0.64379685691980604</v>
      </c>
      <c r="AN745" s="17">
        <v>0.76281951992681796</v>
      </c>
      <c r="AO745" s="17"/>
      <c r="AP745" s="17">
        <v>0.69431619018679502</v>
      </c>
      <c r="AQ745" s="17">
        <v>0.74399917299687301</v>
      </c>
      <c r="AR745" s="17">
        <v>0.82978697294802195</v>
      </c>
      <c r="AS745" s="17"/>
      <c r="AT745" s="17">
        <v>0.77093427959620398</v>
      </c>
      <c r="AU745" s="17">
        <v>0.71708720181693797</v>
      </c>
      <c r="AV745" s="17">
        <v>0.79758905314555195</v>
      </c>
      <c r="AW745" s="17">
        <v>0.76689645131445405</v>
      </c>
      <c r="AX745" s="17">
        <v>0.80509930513499195</v>
      </c>
      <c r="AY745" s="17"/>
      <c r="AZ745" s="17">
        <v>0.687530489778026</v>
      </c>
      <c r="BA745" s="17">
        <v>0.74615672300755098</v>
      </c>
      <c r="BB745" s="17">
        <v>0.76744331222075801</v>
      </c>
      <c r="BC745" s="17">
        <v>0.76481623162894197</v>
      </c>
      <c r="BD745" s="17">
        <v>0.788247937357066</v>
      </c>
      <c r="BE745" s="17">
        <v>0.75532616171185996</v>
      </c>
      <c r="BF745" s="17"/>
      <c r="BG745" s="17">
        <v>0.74900873180293004</v>
      </c>
      <c r="BH745" s="17">
        <v>0.72317267015922204</v>
      </c>
      <c r="BI745" s="17" t="s">
        <v>95</v>
      </c>
      <c r="BJ745" s="17">
        <v>0.668459951230023</v>
      </c>
      <c r="BK745" s="17">
        <v>0.69801807017572903</v>
      </c>
      <c r="BL745" s="17">
        <v>0.81178466541773397</v>
      </c>
      <c r="BM745" s="17">
        <v>0.74145255458521997</v>
      </c>
    </row>
    <row r="746" spans="2:65" x14ac:dyDescent="0.35">
      <c r="B746" t="s">
        <v>339</v>
      </c>
      <c r="C746" s="17">
        <v>0.64243724212642705</v>
      </c>
      <c r="D746" s="17">
        <v>0.63752937941947696</v>
      </c>
      <c r="E746" s="17">
        <v>0.64659743585960106</v>
      </c>
      <c r="F746" s="17"/>
      <c r="G746" s="17">
        <v>0.51662779922151503</v>
      </c>
      <c r="H746" s="17">
        <v>0.57398118539799503</v>
      </c>
      <c r="I746" s="17">
        <v>0.61794045302202305</v>
      </c>
      <c r="J746" s="17">
        <v>0.72428492195051097</v>
      </c>
      <c r="K746" s="17">
        <v>0.67333088450585699</v>
      </c>
      <c r="L746" s="17">
        <v>0.72300505999523601</v>
      </c>
      <c r="M746" s="17"/>
      <c r="N746" s="17">
        <v>0.66796526153060098</v>
      </c>
      <c r="O746" s="17">
        <v>0.65037633918751703</v>
      </c>
      <c r="P746" s="17">
        <v>0.57475261261828403</v>
      </c>
      <c r="Q746" s="17">
        <v>0.65335270377499</v>
      </c>
      <c r="R746" s="17"/>
      <c r="S746" s="17">
        <v>0.595952891637755</v>
      </c>
      <c r="T746" s="17">
        <v>0.63312982137631202</v>
      </c>
      <c r="U746" s="17">
        <v>0.68945333564840205</v>
      </c>
      <c r="V746" s="17">
        <v>0.73412862497008602</v>
      </c>
      <c r="W746" s="17">
        <v>0.71450853289771199</v>
      </c>
      <c r="X746" s="17">
        <v>0.69040901783086395</v>
      </c>
      <c r="Y746" s="17">
        <v>0.67041675028736503</v>
      </c>
      <c r="Z746" s="17">
        <v>0.43158100877273597</v>
      </c>
      <c r="AA746" s="17">
        <v>0.66344218599465898</v>
      </c>
      <c r="AB746" s="17">
        <v>0.556770055014843</v>
      </c>
      <c r="AC746" s="17">
        <v>0.59469864613838697</v>
      </c>
      <c r="AD746" s="17">
        <v>0.61188000223717798</v>
      </c>
      <c r="AE746" s="17"/>
      <c r="AF746" s="17">
        <v>0.64384233765569099</v>
      </c>
      <c r="AG746" s="17">
        <v>0.67280798714559698</v>
      </c>
      <c r="AH746" s="17">
        <v>0.62609715521241405</v>
      </c>
      <c r="AI746" s="17"/>
      <c r="AJ746" s="17">
        <v>0.679950360683091</v>
      </c>
      <c r="AK746" s="17">
        <v>0.61529708708894804</v>
      </c>
      <c r="AL746" s="17">
        <v>0.72561595133304901</v>
      </c>
      <c r="AM746" s="17">
        <v>0.64379685691980604</v>
      </c>
      <c r="AN746" s="17">
        <v>0.56523409122559598</v>
      </c>
      <c r="AO746" s="17"/>
      <c r="AP746" s="17">
        <v>0.68075483409373205</v>
      </c>
      <c r="AQ746" s="17">
        <v>0.60476063185595497</v>
      </c>
      <c r="AR746" s="17">
        <v>0.70824617536273204</v>
      </c>
      <c r="AS746" s="17"/>
      <c r="AT746" s="17">
        <v>0.66686663344099195</v>
      </c>
      <c r="AU746" s="17">
        <v>0.63732130876221205</v>
      </c>
      <c r="AV746" s="17">
        <v>0.66095813812572302</v>
      </c>
      <c r="AW746" s="17">
        <v>0.65463714665575601</v>
      </c>
      <c r="AX746" s="17">
        <v>0.67004349135817498</v>
      </c>
      <c r="AY746" s="17"/>
      <c r="AZ746" s="17">
        <v>0.58697718447284197</v>
      </c>
      <c r="BA746" s="17">
        <v>0.64831477681768501</v>
      </c>
      <c r="BB746" s="17">
        <v>0.615848368501834</v>
      </c>
      <c r="BC746" s="17">
        <v>0.655253258563682</v>
      </c>
      <c r="BD746" s="17">
        <v>0.72531749425025704</v>
      </c>
      <c r="BE746" s="17">
        <v>0.63894586633495098</v>
      </c>
      <c r="BF746" s="17"/>
      <c r="BG746" s="17">
        <v>0.68870208431209501</v>
      </c>
      <c r="BH746" s="17">
        <v>0.60179384753955001</v>
      </c>
      <c r="BI746" s="17" t="s">
        <v>95</v>
      </c>
      <c r="BJ746" s="17">
        <v>0.58207445703138205</v>
      </c>
      <c r="BK746" s="17">
        <v>0.70772649159325896</v>
      </c>
      <c r="BL746" s="17">
        <v>0.62670275182658397</v>
      </c>
      <c r="BM746" s="17">
        <v>0.61892428163721702</v>
      </c>
    </row>
    <row r="747" spans="2:65" x14ac:dyDescent="0.35">
      <c r="B747" t="s">
        <v>340</v>
      </c>
      <c r="C747" s="17">
        <v>0.63550278562245899</v>
      </c>
      <c r="D747" s="17">
        <v>0.62511928769730096</v>
      </c>
      <c r="E747" s="17">
        <v>0.64659345724764705</v>
      </c>
      <c r="F747" s="17"/>
      <c r="G747" s="17">
        <v>0.57899970143619905</v>
      </c>
      <c r="H747" s="17">
        <v>0.58605538313865502</v>
      </c>
      <c r="I747" s="17">
        <v>0.64406455037000698</v>
      </c>
      <c r="J747" s="17">
        <v>0.66145921177692801</v>
      </c>
      <c r="K747" s="17">
        <v>0.64216530601520205</v>
      </c>
      <c r="L747" s="17">
        <v>0.68349098171942702</v>
      </c>
      <c r="M747" s="17"/>
      <c r="N747" s="17">
        <v>0.63206989089634702</v>
      </c>
      <c r="O747" s="17">
        <v>0.67921793414350196</v>
      </c>
      <c r="P747" s="17">
        <v>0.59775423874561195</v>
      </c>
      <c r="Q747" s="17">
        <v>0.62107487080849599</v>
      </c>
      <c r="R747" s="17"/>
      <c r="S747" s="17">
        <v>0.64399113041513201</v>
      </c>
      <c r="T747" s="17">
        <v>0.64173526873798403</v>
      </c>
      <c r="U747" s="17">
        <v>0.72179654164436102</v>
      </c>
      <c r="V747" s="17">
        <v>0.56733041833505404</v>
      </c>
      <c r="W747" s="17">
        <v>0.64925090019822196</v>
      </c>
      <c r="X747" s="17">
        <v>0.57402186028772895</v>
      </c>
      <c r="Y747" s="17">
        <v>0.67462420943310397</v>
      </c>
      <c r="Z747" s="17">
        <v>0.678177081852812</v>
      </c>
      <c r="AA747" s="17">
        <v>0.63031206157146502</v>
      </c>
      <c r="AB747" s="17">
        <v>0.57562288780842896</v>
      </c>
      <c r="AC747" s="17">
        <v>0.71252832939355504</v>
      </c>
      <c r="AD747" s="17">
        <v>0.61342280844168395</v>
      </c>
      <c r="AE747" s="17"/>
      <c r="AF747" s="17">
        <v>0.59388501405182803</v>
      </c>
      <c r="AG747" s="17">
        <v>0.69019914043088404</v>
      </c>
      <c r="AH747" s="17">
        <v>0.57326028183794797</v>
      </c>
      <c r="AI747" s="17"/>
      <c r="AJ747" s="17">
        <v>0.63909689542020298</v>
      </c>
      <c r="AK747" s="17">
        <v>0.64472970535881602</v>
      </c>
      <c r="AL747" s="17">
        <v>0.60336527170907805</v>
      </c>
      <c r="AM747" s="17">
        <v>0.64379685691980604</v>
      </c>
      <c r="AN747" s="17">
        <v>0.59279858404435204</v>
      </c>
      <c r="AO747" s="17"/>
      <c r="AP747" s="17">
        <v>0.664188748953493</v>
      </c>
      <c r="AQ747" s="17">
        <v>0.63523565614730904</v>
      </c>
      <c r="AR747" s="17">
        <v>0.56782526447748904</v>
      </c>
      <c r="AS747" s="17"/>
      <c r="AT747" s="17">
        <v>0.61883166006796098</v>
      </c>
      <c r="AU747" s="17">
        <v>0.63213030398925396</v>
      </c>
      <c r="AV747" s="17">
        <v>0.66706521246651196</v>
      </c>
      <c r="AW747" s="17">
        <v>0.69844400126830897</v>
      </c>
      <c r="AX747" s="17">
        <v>0.66311135667383203</v>
      </c>
      <c r="AY747" s="17"/>
      <c r="AZ747" s="17">
        <v>0.55969944672834304</v>
      </c>
      <c r="BA747" s="17">
        <v>0.64160716031552201</v>
      </c>
      <c r="BB747" s="17">
        <v>0.693104874053313</v>
      </c>
      <c r="BC747" s="17">
        <v>0.649728028005781</v>
      </c>
      <c r="BD747" s="17">
        <v>0.65767272956624301</v>
      </c>
      <c r="BE747" s="17">
        <v>0.65669079197690305</v>
      </c>
      <c r="BF747" s="17"/>
      <c r="BG747" s="17">
        <v>0.656448032986089</v>
      </c>
      <c r="BH747" s="17">
        <v>0.68938439502908599</v>
      </c>
      <c r="BI747" s="17" t="s">
        <v>95</v>
      </c>
      <c r="BJ747" s="17">
        <v>0.49095306228398999</v>
      </c>
      <c r="BK747" s="17">
        <v>0.64516431063253199</v>
      </c>
      <c r="BL747" s="17">
        <v>0.62886138108513001</v>
      </c>
      <c r="BM747" s="17">
        <v>0.46029684777325902</v>
      </c>
    </row>
    <row r="748" spans="2:65" x14ac:dyDescent="0.35">
      <c r="B748" t="s">
        <v>341</v>
      </c>
      <c r="C748" s="17">
        <v>0.57435470988103798</v>
      </c>
      <c r="D748" s="17">
        <v>0.595900942303625</v>
      </c>
      <c r="E748" s="17">
        <v>0.55216100585484795</v>
      </c>
      <c r="F748" s="17"/>
      <c r="G748" s="17">
        <v>0.52585913567361597</v>
      </c>
      <c r="H748" s="17">
        <v>0.57756978650046997</v>
      </c>
      <c r="I748" s="17">
        <v>0.56288997919917105</v>
      </c>
      <c r="J748" s="17">
        <v>0.56307796239180197</v>
      </c>
      <c r="K748" s="17">
        <v>0.597385440911684</v>
      </c>
      <c r="L748" s="17">
        <v>0.60822751927683005</v>
      </c>
      <c r="M748" s="17"/>
      <c r="N748" s="17">
        <v>0.60447725478417003</v>
      </c>
      <c r="O748" s="17">
        <v>0.61549989981396402</v>
      </c>
      <c r="P748" s="17">
        <v>0.49829212734172401</v>
      </c>
      <c r="Q748" s="17">
        <v>0.550828217252744</v>
      </c>
      <c r="R748" s="17"/>
      <c r="S748" s="17">
        <v>0.59564701347238103</v>
      </c>
      <c r="T748" s="17">
        <v>0.59601157897813095</v>
      </c>
      <c r="U748" s="17">
        <v>0.60312922505304301</v>
      </c>
      <c r="V748" s="17">
        <v>0.60251508908122997</v>
      </c>
      <c r="W748" s="17">
        <v>0.62667398140431796</v>
      </c>
      <c r="X748" s="17">
        <v>0.59399558935331798</v>
      </c>
      <c r="Y748" s="17">
        <v>0.68072677116785896</v>
      </c>
      <c r="Z748" s="17">
        <v>0.45576727949227602</v>
      </c>
      <c r="AA748" s="17">
        <v>0.53827660470085104</v>
      </c>
      <c r="AB748" s="17">
        <v>0.48874227806888398</v>
      </c>
      <c r="AC748" s="17">
        <v>0.41536936050916701</v>
      </c>
      <c r="AD748" s="17">
        <v>0.53592271771535804</v>
      </c>
      <c r="AE748" s="17"/>
      <c r="AF748" s="17">
        <v>0.56377565938135399</v>
      </c>
      <c r="AG748" s="17">
        <v>0.59625762308533803</v>
      </c>
      <c r="AH748" s="17">
        <v>0.56942652454370501</v>
      </c>
      <c r="AI748" s="17"/>
      <c r="AJ748" s="17">
        <v>0.55859212436471495</v>
      </c>
      <c r="AK748" s="17">
        <v>0.58824819501814896</v>
      </c>
      <c r="AL748" s="17">
        <v>0.60331674489748499</v>
      </c>
      <c r="AM748" s="17">
        <v>0.64379685691980604</v>
      </c>
      <c r="AN748" s="17">
        <v>0.50515501846356803</v>
      </c>
      <c r="AO748" s="17"/>
      <c r="AP748" s="17">
        <v>0.56218317624165703</v>
      </c>
      <c r="AQ748" s="17">
        <v>0.56471848825646598</v>
      </c>
      <c r="AR748" s="17">
        <v>0.603647506845577</v>
      </c>
      <c r="AS748" s="17"/>
      <c r="AT748" s="17">
        <v>0.61137306086087995</v>
      </c>
      <c r="AU748" s="17">
        <v>0.51634324569117895</v>
      </c>
      <c r="AV748" s="17">
        <v>0.58691018293264796</v>
      </c>
      <c r="AW748" s="17">
        <v>0.65876367150627602</v>
      </c>
      <c r="AX748" s="17">
        <v>0.66290388746483797</v>
      </c>
      <c r="AY748" s="17"/>
      <c r="AZ748" s="17">
        <v>0.60349212032774302</v>
      </c>
      <c r="BA748" s="17">
        <v>0.55617530313614705</v>
      </c>
      <c r="BB748" s="17">
        <v>0.49602694268463299</v>
      </c>
      <c r="BC748" s="17">
        <v>0.55043709674697405</v>
      </c>
      <c r="BD748" s="17">
        <v>0.69357197151730199</v>
      </c>
      <c r="BE748" s="17">
        <v>0.55838334472197704</v>
      </c>
      <c r="BF748" s="17"/>
      <c r="BG748" s="17">
        <v>0.58001622330112201</v>
      </c>
      <c r="BH748" s="17">
        <v>0.55370166855098502</v>
      </c>
      <c r="BI748" s="17" t="s">
        <v>95</v>
      </c>
      <c r="BJ748" s="17">
        <v>0.496845732563446</v>
      </c>
      <c r="BK748" s="17">
        <v>0.525852720926408</v>
      </c>
      <c r="BL748" s="17">
        <v>0.61080882960965299</v>
      </c>
      <c r="BM748" s="17">
        <v>0.71647688815946997</v>
      </c>
    </row>
    <row r="749" spans="2:65" x14ac:dyDescent="0.35">
      <c r="B749" t="s">
        <v>342</v>
      </c>
      <c r="C749" s="17">
        <v>0.50594298585743702</v>
      </c>
      <c r="D749" s="17">
        <v>0.50761185880570603</v>
      </c>
      <c r="E749" s="17">
        <v>0.507418605476604</v>
      </c>
      <c r="F749" s="17"/>
      <c r="G749" s="17">
        <v>0.49185705901759902</v>
      </c>
      <c r="H749" s="17">
        <v>0.41175098574581498</v>
      </c>
      <c r="I749" s="17">
        <v>0.41899604693727699</v>
      </c>
      <c r="J749" s="17">
        <v>0.48598000882849202</v>
      </c>
      <c r="K749" s="17">
        <v>0.55760486211731697</v>
      </c>
      <c r="L749" s="17">
        <v>0.63203863793058801</v>
      </c>
      <c r="M749" s="17"/>
      <c r="N749" s="17">
        <v>0.51439533555828598</v>
      </c>
      <c r="O749" s="17">
        <v>0.49282913200133299</v>
      </c>
      <c r="P749" s="17">
        <v>0.50903144433020098</v>
      </c>
      <c r="Q749" s="17">
        <v>0.50533409588436495</v>
      </c>
      <c r="R749" s="17"/>
      <c r="S749" s="17">
        <v>0.49302750133383899</v>
      </c>
      <c r="T749" s="17">
        <v>0.56705280573494499</v>
      </c>
      <c r="U749" s="17">
        <v>0.54714168017315601</v>
      </c>
      <c r="V749" s="17">
        <v>0.51373392977279997</v>
      </c>
      <c r="W749" s="17">
        <v>0.57267577855884499</v>
      </c>
      <c r="X749" s="17">
        <v>0.39241302913738701</v>
      </c>
      <c r="Y749" s="17">
        <v>0.59206174815680401</v>
      </c>
      <c r="Z749" s="17">
        <v>0.45452240406771799</v>
      </c>
      <c r="AA749" s="17">
        <v>0.45947832179484899</v>
      </c>
      <c r="AB749" s="17">
        <v>0.51092536259735699</v>
      </c>
      <c r="AC749" s="17">
        <v>0.37002849414862898</v>
      </c>
      <c r="AD749" s="17">
        <v>0.46596136598534199</v>
      </c>
      <c r="AE749" s="17"/>
      <c r="AF749" s="17">
        <v>0.53677553074023199</v>
      </c>
      <c r="AG749" s="17">
        <v>0.50765882374844296</v>
      </c>
      <c r="AH749" s="17">
        <v>0.432306801013772</v>
      </c>
      <c r="AI749" s="17"/>
      <c r="AJ749" s="17">
        <v>0.535880311224463</v>
      </c>
      <c r="AK749" s="17">
        <v>0.49474563611539402</v>
      </c>
      <c r="AL749" s="17">
        <v>0.58527073043340505</v>
      </c>
      <c r="AM749" s="17">
        <v>0.64379685691980604</v>
      </c>
      <c r="AN749" s="17">
        <v>0.39683383701453601</v>
      </c>
      <c r="AO749" s="17"/>
      <c r="AP749" s="17">
        <v>0.51701980109304502</v>
      </c>
      <c r="AQ749" s="17">
        <v>0.50827031829715796</v>
      </c>
      <c r="AR749" s="17">
        <v>0.52175477281611404</v>
      </c>
      <c r="AS749" s="17"/>
      <c r="AT749" s="17">
        <v>0.57469101672321399</v>
      </c>
      <c r="AU749" s="17">
        <v>0.50116312885735104</v>
      </c>
      <c r="AV749" s="17">
        <v>0.48127303647466901</v>
      </c>
      <c r="AW749" s="17">
        <v>0.51359013726152503</v>
      </c>
      <c r="AX749" s="17">
        <v>0.63413138667023095</v>
      </c>
      <c r="AY749" s="17"/>
      <c r="AZ749" s="17">
        <v>0.47387489019022999</v>
      </c>
      <c r="BA749" s="17">
        <v>0.51930055384719698</v>
      </c>
      <c r="BB749" s="17">
        <v>0.45985587037072201</v>
      </c>
      <c r="BC749" s="17">
        <v>0.48817819922553102</v>
      </c>
      <c r="BD749" s="17">
        <v>0.62560199265056604</v>
      </c>
      <c r="BE749" s="17">
        <v>0.44263274697552601</v>
      </c>
      <c r="BF749" s="17"/>
      <c r="BG749" s="17">
        <v>0.55760304443881403</v>
      </c>
      <c r="BH749" s="17">
        <v>0.48658658322419202</v>
      </c>
      <c r="BI749" s="17" t="s">
        <v>95</v>
      </c>
      <c r="BJ749" s="17">
        <v>0.43687359837012202</v>
      </c>
      <c r="BK749" s="17">
        <v>0.48488264652513402</v>
      </c>
      <c r="BL749" s="17">
        <v>0.48312520608597198</v>
      </c>
      <c r="BM749" s="17">
        <v>0.51878849320041498</v>
      </c>
    </row>
    <row r="750" spans="2:65" x14ac:dyDescent="0.35">
      <c r="B750" t="s">
        <v>343</v>
      </c>
      <c r="C750" s="17">
        <v>0.34297913995762203</v>
      </c>
      <c r="D750" s="17">
        <v>0.35216489369039899</v>
      </c>
      <c r="E750" s="17">
        <v>0.33249748072708302</v>
      </c>
      <c r="F750" s="17"/>
      <c r="G750" s="17">
        <v>0.35367512388176903</v>
      </c>
      <c r="H750" s="17">
        <v>0.36798284176799601</v>
      </c>
      <c r="I750" s="17">
        <v>0.37214107550262299</v>
      </c>
      <c r="J750" s="17">
        <v>0.311795892058434</v>
      </c>
      <c r="K750" s="17">
        <v>0.378497253489532</v>
      </c>
      <c r="L750" s="17">
        <v>0.28996569405463801</v>
      </c>
      <c r="M750" s="17"/>
      <c r="N750" s="17">
        <v>0.35334438592231499</v>
      </c>
      <c r="O750" s="17">
        <v>0.332838589469583</v>
      </c>
      <c r="P750" s="17">
        <v>0.34953565032705203</v>
      </c>
      <c r="Q750" s="17">
        <v>0.33367277887105501</v>
      </c>
      <c r="R750" s="17"/>
      <c r="S750" s="17">
        <v>0.40497591442752301</v>
      </c>
      <c r="T750" s="17">
        <v>0.37361732383613999</v>
      </c>
      <c r="U750" s="17">
        <v>0.35049288076889701</v>
      </c>
      <c r="V750" s="17">
        <v>0.422365667681178</v>
      </c>
      <c r="W750" s="17">
        <v>0.39578759734699298</v>
      </c>
      <c r="X750" s="17">
        <v>0.25387280281573898</v>
      </c>
      <c r="Y750" s="17">
        <v>0.33223668795889</v>
      </c>
      <c r="Z750" s="17">
        <v>0.223680328380918</v>
      </c>
      <c r="AA750" s="17">
        <v>0.33181686647709702</v>
      </c>
      <c r="AB750" s="17">
        <v>0.28995231691307399</v>
      </c>
      <c r="AC750" s="17">
        <v>0.31414465746675302</v>
      </c>
      <c r="AD750" s="17">
        <v>0.24150236381816101</v>
      </c>
      <c r="AE750" s="17"/>
      <c r="AF750" s="17">
        <v>0.31135108465066902</v>
      </c>
      <c r="AG750" s="17">
        <v>0.35851962367238199</v>
      </c>
      <c r="AH750" s="17">
        <v>0.28359203403043898</v>
      </c>
      <c r="AI750" s="17"/>
      <c r="AJ750" s="17">
        <v>0.32097684102469998</v>
      </c>
      <c r="AK750" s="17">
        <v>0.37097142348159701</v>
      </c>
      <c r="AL750" s="17">
        <v>0.35983366418969498</v>
      </c>
      <c r="AM750" s="17">
        <v>0.30017445883548599</v>
      </c>
      <c r="AN750" s="17">
        <v>0.27661108055493999</v>
      </c>
      <c r="AO750" s="17"/>
      <c r="AP750" s="17">
        <v>0.32562770355661802</v>
      </c>
      <c r="AQ750" s="17">
        <v>0.376715491586125</v>
      </c>
      <c r="AR750" s="17">
        <v>0.34618558185505499</v>
      </c>
      <c r="AS750" s="17"/>
      <c r="AT750" s="17">
        <v>0.33673611681482901</v>
      </c>
      <c r="AU750" s="17">
        <v>0.32511749179474497</v>
      </c>
      <c r="AV750" s="17">
        <v>0.41087040459171897</v>
      </c>
      <c r="AW750" s="17">
        <v>0.35678589956745199</v>
      </c>
      <c r="AX750" s="17">
        <v>0.47534583264098301</v>
      </c>
      <c r="AY750" s="17"/>
      <c r="AZ750" s="17">
        <v>0.41666598016586998</v>
      </c>
      <c r="BA750" s="17">
        <v>0.33018489097996301</v>
      </c>
      <c r="BB750" s="17">
        <v>0.318306299965606</v>
      </c>
      <c r="BC750" s="17">
        <v>0.301328337844116</v>
      </c>
      <c r="BD750" s="17">
        <v>0.35605848488937403</v>
      </c>
      <c r="BE750" s="17">
        <v>0.31797517963449501</v>
      </c>
      <c r="BF750" s="17"/>
      <c r="BG750" s="17">
        <v>0.31490050986347901</v>
      </c>
      <c r="BH750" s="17">
        <v>0.34708563201333698</v>
      </c>
      <c r="BI750" s="17" t="s">
        <v>95</v>
      </c>
      <c r="BJ750" s="17">
        <v>0.323523231079137</v>
      </c>
      <c r="BK750" s="17">
        <v>0.35914388269726399</v>
      </c>
      <c r="BL750" s="17">
        <v>0.38683404385487802</v>
      </c>
      <c r="BM750" s="17">
        <v>0.46291601072225103</v>
      </c>
    </row>
    <row r="751" spans="2:65" x14ac:dyDescent="0.35">
      <c r="B751" t="s">
        <v>344</v>
      </c>
      <c r="C751" s="17">
        <v>0.26852261226254898</v>
      </c>
      <c r="D751" s="17">
        <v>0.37618431136837399</v>
      </c>
      <c r="E751" s="17">
        <v>0.16985268812111701</v>
      </c>
      <c r="F751" s="17"/>
      <c r="G751" s="17">
        <v>0.209025259228518</v>
      </c>
      <c r="H751" s="17">
        <v>0.20428391841823201</v>
      </c>
      <c r="I751" s="17">
        <v>0.25238216598257002</v>
      </c>
      <c r="J751" s="17">
        <v>0.33924620030722702</v>
      </c>
      <c r="K751" s="17">
        <v>0.27019308067644898</v>
      </c>
      <c r="L751" s="17">
        <v>0.32002166758449802</v>
      </c>
      <c r="M751" s="17"/>
      <c r="N751" s="17">
        <v>0.30379651613874797</v>
      </c>
      <c r="O751" s="17">
        <v>0.26965940877030897</v>
      </c>
      <c r="P751" s="17">
        <v>0.28630732194936498</v>
      </c>
      <c r="Q751" s="17">
        <v>0.211833236542154</v>
      </c>
      <c r="R751" s="17"/>
      <c r="S751" s="17">
        <v>0.31541809198352999</v>
      </c>
      <c r="T751" s="17">
        <v>0.272193208765446</v>
      </c>
      <c r="U751" s="17">
        <v>0.22977395306238499</v>
      </c>
      <c r="V751" s="17">
        <v>0.24030401180278499</v>
      </c>
      <c r="W751" s="17">
        <v>0.37813320027064301</v>
      </c>
      <c r="X751" s="17">
        <v>0.25673402593462002</v>
      </c>
      <c r="Y751" s="17">
        <v>0.24179018647042999</v>
      </c>
      <c r="Z751" s="17">
        <v>0.34128513551175899</v>
      </c>
      <c r="AA751" s="17">
        <v>0.30693122654313998</v>
      </c>
      <c r="AB751" s="17">
        <v>0.22047133492194801</v>
      </c>
      <c r="AC751" s="17">
        <v>0.23056422893101999</v>
      </c>
      <c r="AD751" s="17">
        <v>0.10816055639396301</v>
      </c>
      <c r="AE751" s="17"/>
      <c r="AF751" s="17">
        <v>0.300567422089071</v>
      </c>
      <c r="AG751" s="17">
        <v>0.284482681304143</v>
      </c>
      <c r="AH751" s="17">
        <v>0.20340730999738099</v>
      </c>
      <c r="AI751" s="17"/>
      <c r="AJ751" s="17">
        <v>0.34884336123562898</v>
      </c>
      <c r="AK751" s="17">
        <v>0.26416702647405499</v>
      </c>
      <c r="AL751" s="17">
        <v>0.373291999320088</v>
      </c>
      <c r="AM751" s="17">
        <v>0.34362239808431999</v>
      </c>
      <c r="AN751" s="17">
        <v>0.17906254569941599</v>
      </c>
      <c r="AO751" s="17"/>
      <c r="AP751" s="17">
        <v>0.42994054217048699</v>
      </c>
      <c r="AQ751" s="17">
        <v>0.257667972875115</v>
      </c>
      <c r="AR751" s="17">
        <v>0.39172437861933801</v>
      </c>
      <c r="AS751" s="17"/>
      <c r="AT751" s="17">
        <v>0.262742305757867</v>
      </c>
      <c r="AU751" s="17">
        <v>0.24078548386544901</v>
      </c>
      <c r="AV751" s="17">
        <v>0.242773501983682</v>
      </c>
      <c r="AW751" s="17">
        <v>0.28376862144794102</v>
      </c>
      <c r="AX751" s="17">
        <v>0.60148931358350199</v>
      </c>
      <c r="AY751" s="17"/>
      <c r="AZ751" s="17">
        <v>0.29348877437484699</v>
      </c>
      <c r="BA751" s="17">
        <v>0.25180584636251102</v>
      </c>
      <c r="BB751" s="17">
        <v>0.27745970832906097</v>
      </c>
      <c r="BC751" s="17">
        <v>0.29317196790597999</v>
      </c>
      <c r="BD751" s="17">
        <v>0.22920492601898901</v>
      </c>
      <c r="BE751" s="17">
        <v>0.25163931068370798</v>
      </c>
      <c r="BF751" s="17"/>
      <c r="BG751" s="17">
        <v>0.31012704329209201</v>
      </c>
      <c r="BH751" s="17">
        <v>0.27257840328540001</v>
      </c>
      <c r="BI751" s="17" t="s">
        <v>95</v>
      </c>
      <c r="BJ751" s="17">
        <v>0.25191901106458497</v>
      </c>
      <c r="BK751" s="17">
        <v>0.16429985121499799</v>
      </c>
      <c r="BL751" s="17">
        <v>0.255978588167251</v>
      </c>
      <c r="BM751" s="17">
        <v>0.27416745664317699</v>
      </c>
    </row>
    <row r="752" spans="2:65" x14ac:dyDescent="0.35">
      <c r="B752" t="s">
        <v>345</v>
      </c>
      <c r="C752" s="17">
        <v>0.25570938654345998</v>
      </c>
      <c r="D752" s="17">
        <v>0.27991777699402898</v>
      </c>
      <c r="E752" s="17">
        <v>0.230995573862501</v>
      </c>
      <c r="F752" s="17"/>
      <c r="G752" s="17">
        <v>0.24670999745111</v>
      </c>
      <c r="H752" s="17">
        <v>0.24949271232457601</v>
      </c>
      <c r="I752" s="17">
        <v>0.32151422496229098</v>
      </c>
      <c r="J752" s="17">
        <v>0.25170317326763297</v>
      </c>
      <c r="K752" s="17">
        <v>0.27314722046951101</v>
      </c>
      <c r="L752" s="17">
        <v>0.20498359944744299</v>
      </c>
      <c r="M752" s="17"/>
      <c r="N752" s="17">
        <v>0.244072408856678</v>
      </c>
      <c r="O752" s="17">
        <v>0.27972529623780301</v>
      </c>
      <c r="P752" s="17">
        <v>0.26198905100549003</v>
      </c>
      <c r="Q752" s="17">
        <v>0.240689718023923</v>
      </c>
      <c r="R752" s="17"/>
      <c r="S752" s="17">
        <v>0.282872948804336</v>
      </c>
      <c r="T752" s="17">
        <v>0.28754645041032101</v>
      </c>
      <c r="U752" s="17">
        <v>0.24886442844566001</v>
      </c>
      <c r="V752" s="17">
        <v>0.246598913251736</v>
      </c>
      <c r="W752" s="17">
        <v>0.31777261663170803</v>
      </c>
      <c r="X752" s="17">
        <v>0.23665166393077799</v>
      </c>
      <c r="Y752" s="17">
        <v>0.195973659501645</v>
      </c>
      <c r="Z752" s="17">
        <v>0.14501716158743999</v>
      </c>
      <c r="AA752" s="17">
        <v>0.29543053364772398</v>
      </c>
      <c r="AB752" s="17">
        <v>0.244507971259353</v>
      </c>
      <c r="AC752" s="17">
        <v>0.26459354349237901</v>
      </c>
      <c r="AD752" s="17">
        <v>0.15490446098522201</v>
      </c>
      <c r="AE752" s="17"/>
      <c r="AF752" s="17">
        <v>0.25674494044547802</v>
      </c>
      <c r="AG752" s="17">
        <v>0.26830195540588597</v>
      </c>
      <c r="AH752" s="17">
        <v>0.17205216122044201</v>
      </c>
      <c r="AI752" s="17"/>
      <c r="AJ752" s="17">
        <v>0.22594792604535599</v>
      </c>
      <c r="AK752" s="17">
        <v>0.29222494425794499</v>
      </c>
      <c r="AL752" s="17">
        <v>0.27167824948785901</v>
      </c>
      <c r="AM752" s="17">
        <v>0.30017445883548599</v>
      </c>
      <c r="AN752" s="17">
        <v>0.18432591129871401</v>
      </c>
      <c r="AO752" s="17"/>
      <c r="AP752" s="17">
        <v>0.197757419705334</v>
      </c>
      <c r="AQ752" s="17">
        <v>0.26281434561950201</v>
      </c>
      <c r="AR752" s="17">
        <v>0.29684061344991503</v>
      </c>
      <c r="AS752" s="17"/>
      <c r="AT752" s="17">
        <v>0.21938157480527501</v>
      </c>
      <c r="AU752" s="17">
        <v>0.26555521686028299</v>
      </c>
      <c r="AV752" s="17">
        <v>0.27710054886662</v>
      </c>
      <c r="AW752" s="17">
        <v>0.29683056664342899</v>
      </c>
      <c r="AX752" s="17">
        <v>0.34601182678310199</v>
      </c>
      <c r="AY752" s="17"/>
      <c r="AZ752" s="17">
        <v>0.286765137704805</v>
      </c>
      <c r="BA752" s="17">
        <v>0.27537090127167801</v>
      </c>
      <c r="BB752" s="17">
        <v>0.23809297145824099</v>
      </c>
      <c r="BC752" s="17">
        <v>0.21881063067158901</v>
      </c>
      <c r="BD752" s="17">
        <v>0.24846586059797399</v>
      </c>
      <c r="BE752" s="17">
        <v>0.215034973539901</v>
      </c>
      <c r="BF752" s="17"/>
      <c r="BG752" s="17">
        <v>0.234500952061659</v>
      </c>
      <c r="BH752" s="17">
        <v>0.29866510614921699</v>
      </c>
      <c r="BI752" s="17" t="s">
        <v>95</v>
      </c>
      <c r="BJ752" s="17">
        <v>0.21814643273277901</v>
      </c>
      <c r="BK752" s="17">
        <v>0.27270896782515802</v>
      </c>
      <c r="BL752" s="17">
        <v>0.26026655997206399</v>
      </c>
      <c r="BM752" s="17">
        <v>0.23957876416099799</v>
      </c>
    </row>
    <row r="753" spans="2:65" x14ac:dyDescent="0.35">
      <c r="B753" t="s">
        <v>114</v>
      </c>
      <c r="C753" s="17">
        <v>4.1007097790134901E-2</v>
      </c>
      <c r="D753" s="17">
        <v>3.1702847438677899E-2</v>
      </c>
      <c r="E753" s="17">
        <v>4.9744443227341402E-2</v>
      </c>
      <c r="F753" s="17"/>
      <c r="G753" s="17">
        <v>3.3173941824260401E-2</v>
      </c>
      <c r="H753" s="17">
        <v>5.62946583996837E-2</v>
      </c>
      <c r="I753" s="17">
        <v>7.22442804969219E-2</v>
      </c>
      <c r="J753" s="17">
        <v>3.7174065967996002E-2</v>
      </c>
      <c r="K753" s="17">
        <v>3.3039882063370898E-2</v>
      </c>
      <c r="L753" s="17">
        <v>1.93957673823607E-2</v>
      </c>
      <c r="M753" s="17"/>
      <c r="N753" s="17">
        <v>2.9613733559870199E-2</v>
      </c>
      <c r="O753" s="17">
        <v>4.0867828911373499E-2</v>
      </c>
      <c r="P753" s="17">
        <v>4.8155912663790101E-2</v>
      </c>
      <c r="Q753" s="17">
        <v>4.9706548758593497E-2</v>
      </c>
      <c r="R753" s="17"/>
      <c r="S753" s="17">
        <v>5.5472786383941597E-2</v>
      </c>
      <c r="T753" s="17">
        <v>3.7825158094503E-2</v>
      </c>
      <c r="U753" s="17">
        <v>5.8966432539713898E-2</v>
      </c>
      <c r="V753" s="17">
        <v>3.2737150101752203E-2</v>
      </c>
      <c r="W753" s="17">
        <v>3.13984387426351E-2</v>
      </c>
      <c r="X753" s="17">
        <v>6.5031754528760893E-2</v>
      </c>
      <c r="Y753" s="17">
        <v>2.16826066009265E-2</v>
      </c>
      <c r="Z753" s="17">
        <v>6.1250208205242102E-2</v>
      </c>
      <c r="AA753" s="17">
        <v>3.6502611058554603E-2</v>
      </c>
      <c r="AB753" s="17">
        <v>3.8880809599027198E-2</v>
      </c>
      <c r="AC753" s="17">
        <v>2.42343363427381E-2</v>
      </c>
      <c r="AD753" s="17">
        <v>0</v>
      </c>
      <c r="AE753" s="17"/>
      <c r="AF753" s="17">
        <v>6.3050736221790304E-2</v>
      </c>
      <c r="AG753" s="17">
        <v>2.6969377751181901E-2</v>
      </c>
      <c r="AH753" s="17">
        <v>5.1214433236057101E-2</v>
      </c>
      <c r="AI753" s="17"/>
      <c r="AJ753" s="17">
        <v>2.6426528989862901E-2</v>
      </c>
      <c r="AK753" s="17">
        <v>3.6329525526765397E-2</v>
      </c>
      <c r="AL753" s="17">
        <v>2.9211836539469301E-2</v>
      </c>
      <c r="AM753" s="17">
        <v>0.35620314308019402</v>
      </c>
      <c r="AN753" s="17">
        <v>8.6836840256506106E-2</v>
      </c>
      <c r="AO753" s="17"/>
      <c r="AP753" s="17">
        <v>1.6263294881064101E-2</v>
      </c>
      <c r="AQ753" s="17">
        <v>3.5315942738259498E-2</v>
      </c>
      <c r="AR753" s="17">
        <v>3.1878984915245497E-2</v>
      </c>
      <c r="AS753" s="17"/>
      <c r="AT753" s="17">
        <v>4.0702948856302198E-2</v>
      </c>
      <c r="AU753" s="17">
        <v>5.4834484378434301E-2</v>
      </c>
      <c r="AV753" s="17">
        <v>2.5464419216777601E-2</v>
      </c>
      <c r="AW753" s="17">
        <v>2.4778452943318999E-2</v>
      </c>
      <c r="AX753" s="17">
        <v>6.6217251845376995E-2</v>
      </c>
      <c r="AY753" s="17"/>
      <c r="AZ753" s="17">
        <v>4.6411525936709198E-2</v>
      </c>
      <c r="BA753" s="17">
        <v>4.8567550190473499E-2</v>
      </c>
      <c r="BB753" s="17">
        <v>4.2894267115482797E-2</v>
      </c>
      <c r="BC753" s="17">
        <v>3.4750939822768702E-2</v>
      </c>
      <c r="BD753" s="17">
        <v>2.40920873405563E-2</v>
      </c>
      <c r="BE753" s="17">
        <v>3.3976108349522E-2</v>
      </c>
      <c r="BF753" s="17"/>
      <c r="BG753" s="17">
        <v>4.0052021300808399E-2</v>
      </c>
      <c r="BH753" s="17">
        <v>3.6651508351481003E-2</v>
      </c>
      <c r="BI753" s="17" t="s">
        <v>95</v>
      </c>
      <c r="BJ753" s="17">
        <v>7.0381103140344098E-2</v>
      </c>
      <c r="BK753" s="17">
        <v>4.1681450349204903E-2</v>
      </c>
      <c r="BL753" s="17">
        <v>4.1388137355567997E-2</v>
      </c>
      <c r="BM753" s="17">
        <v>3.8594943767990601E-2</v>
      </c>
    </row>
    <row r="754" spans="2:65" x14ac:dyDescent="0.35">
      <c r="B754" t="s">
        <v>115</v>
      </c>
      <c r="C754" s="17">
        <v>1.8257213609249E-2</v>
      </c>
      <c r="D754" s="17">
        <v>1.1858507899585299E-2</v>
      </c>
      <c r="E754" s="17">
        <v>2.4207099945496701E-2</v>
      </c>
      <c r="F754" s="17"/>
      <c r="G754" s="17">
        <v>1.2847722791278099E-2</v>
      </c>
      <c r="H754" s="17">
        <v>3.4740182299913297E-2</v>
      </c>
      <c r="I754" s="17">
        <v>1.11384948141597E-2</v>
      </c>
      <c r="J754" s="17">
        <v>6.0394935324625003E-3</v>
      </c>
      <c r="K754" s="17">
        <v>2.70829221699578E-2</v>
      </c>
      <c r="L754" s="17">
        <v>1.80530792807852E-2</v>
      </c>
      <c r="M754" s="17"/>
      <c r="N754" s="17">
        <v>1.2154935473331E-2</v>
      </c>
      <c r="O754" s="17">
        <v>2.5771054926182101E-2</v>
      </c>
      <c r="P754" s="17">
        <v>2.46133740911674E-2</v>
      </c>
      <c r="Q754" s="17">
        <v>1.29776263120202E-2</v>
      </c>
      <c r="R754" s="17"/>
      <c r="S754" s="17">
        <v>1.6710422996808399E-2</v>
      </c>
      <c r="T754" s="17">
        <v>6.0930536970668801E-3</v>
      </c>
      <c r="U754" s="17">
        <v>1.22388398127764E-2</v>
      </c>
      <c r="V754" s="17">
        <v>3.17158589965865E-2</v>
      </c>
      <c r="W754" s="17">
        <v>0</v>
      </c>
      <c r="X754" s="17">
        <v>3.5674001968793598E-2</v>
      </c>
      <c r="Y754" s="17">
        <v>4.6561573996539901E-2</v>
      </c>
      <c r="Z754" s="17">
        <v>0</v>
      </c>
      <c r="AA754" s="17">
        <v>1.7779791655263E-2</v>
      </c>
      <c r="AB754" s="17">
        <v>1.52914855764151E-2</v>
      </c>
      <c r="AC754" s="17">
        <v>0</v>
      </c>
      <c r="AD754" s="17">
        <v>3.7269944092879502E-2</v>
      </c>
      <c r="AE754" s="17"/>
      <c r="AF754" s="17">
        <v>1.54300814387279E-2</v>
      </c>
      <c r="AG754" s="17">
        <v>2.4897947348549099E-2</v>
      </c>
      <c r="AH754" s="17">
        <v>8.3768691869226999E-3</v>
      </c>
      <c r="AI754" s="17"/>
      <c r="AJ754" s="17">
        <v>9.1487822971892709E-3</v>
      </c>
      <c r="AK754" s="17">
        <v>2.5275575129005402E-2</v>
      </c>
      <c r="AL754" s="17">
        <v>1.9492970590653799E-2</v>
      </c>
      <c r="AM754" s="17">
        <v>0</v>
      </c>
      <c r="AN754" s="17">
        <v>8.2437703901152102E-3</v>
      </c>
      <c r="AO754" s="17"/>
      <c r="AP754" s="17">
        <v>8.3575745455488609E-3</v>
      </c>
      <c r="AQ754" s="17">
        <v>1.63270349363554E-2</v>
      </c>
      <c r="AR754" s="17">
        <v>3.0112802025259799E-2</v>
      </c>
      <c r="AS754" s="17"/>
      <c r="AT754" s="17">
        <v>1.11682417195526E-2</v>
      </c>
      <c r="AU754" s="17">
        <v>0</v>
      </c>
      <c r="AV754" s="17">
        <v>3.9600332043034002E-2</v>
      </c>
      <c r="AW754" s="17">
        <v>1.55554188564747E-2</v>
      </c>
      <c r="AX754" s="17">
        <v>7.0399456018012396E-2</v>
      </c>
      <c r="AY754" s="17"/>
      <c r="AZ754" s="17">
        <v>1.9021710938355901E-2</v>
      </c>
      <c r="BA754" s="17">
        <v>1.72794083408284E-2</v>
      </c>
      <c r="BB754" s="17">
        <v>2.3358765816203799E-2</v>
      </c>
      <c r="BC754" s="17">
        <v>1.7481252488068501E-2</v>
      </c>
      <c r="BD754" s="17">
        <v>1.65775964787712E-2</v>
      </c>
      <c r="BE754" s="17">
        <v>1.6681210072639299E-2</v>
      </c>
      <c r="BF754" s="17"/>
      <c r="BG754" s="17">
        <v>1.8773038756930899E-2</v>
      </c>
      <c r="BH754" s="17">
        <v>1.1543315156728301E-2</v>
      </c>
      <c r="BI754" s="17" t="s">
        <v>95</v>
      </c>
      <c r="BJ754" s="17">
        <v>1.7150807331582099E-2</v>
      </c>
      <c r="BK754" s="17">
        <v>2.7438423404773999E-2</v>
      </c>
      <c r="BL754" s="17">
        <v>9.1726424541793295E-3</v>
      </c>
      <c r="BM754" s="17">
        <v>2.9372898045115298E-2</v>
      </c>
    </row>
    <row r="755" spans="2:65" x14ac:dyDescent="0.35">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row>
    <row r="756" spans="2:65" x14ac:dyDescent="0.35">
      <c r="B756" s="6" t="s">
        <v>356</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row>
    <row r="757" spans="2:65" x14ac:dyDescent="0.35">
      <c r="B757" s="26" t="s">
        <v>357</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row>
    <row r="758" spans="2:65" x14ac:dyDescent="0.35">
      <c r="B758" t="s">
        <v>348</v>
      </c>
      <c r="C758" s="17">
        <v>0.81164006077156003</v>
      </c>
      <c r="D758" s="17">
        <v>0.78270611070159302</v>
      </c>
      <c r="E758" s="17">
        <v>0.83609343239869904</v>
      </c>
      <c r="F758" s="17"/>
      <c r="G758" s="17">
        <v>0.75129320719977</v>
      </c>
      <c r="H758" s="17">
        <v>0.74087884170006502</v>
      </c>
      <c r="I758" s="17">
        <v>0.78812637960201704</v>
      </c>
      <c r="J758" s="17">
        <v>0.81776800595695698</v>
      </c>
      <c r="K758" s="17">
        <v>0.89733709884319801</v>
      </c>
      <c r="L758" s="17">
        <v>0.86344815576382405</v>
      </c>
      <c r="M758" s="17"/>
      <c r="N758" s="17">
        <v>0.82730327113453594</v>
      </c>
      <c r="O758" s="17">
        <v>0.79143159394143003</v>
      </c>
      <c r="P758" s="17">
        <v>0.80345213037160101</v>
      </c>
      <c r="Q758" s="17">
        <v>0.81880603420326104</v>
      </c>
      <c r="R758" s="17"/>
      <c r="S758" s="17">
        <v>0.74640145008857695</v>
      </c>
      <c r="T758" s="17">
        <v>0.84458502840313698</v>
      </c>
      <c r="U758" s="17">
        <v>0.83359894646434995</v>
      </c>
      <c r="V758" s="17">
        <v>0.85635225457976905</v>
      </c>
      <c r="W758" s="17">
        <v>0.82843959328744998</v>
      </c>
      <c r="X758" s="17">
        <v>0.79102587415787395</v>
      </c>
      <c r="Y758" s="17">
        <v>0.87391605027295804</v>
      </c>
      <c r="Z758" s="17">
        <v>0.76997929354568295</v>
      </c>
      <c r="AA758" s="17">
        <v>0.77984458483639596</v>
      </c>
      <c r="AB758" s="17">
        <v>0.80939694454489797</v>
      </c>
      <c r="AC758" s="17">
        <v>0.86508082467812597</v>
      </c>
      <c r="AD758" s="17">
        <v>0.78640003761519295</v>
      </c>
      <c r="AE758" s="17"/>
      <c r="AF758" s="17">
        <v>0.83298517285505203</v>
      </c>
      <c r="AG758" s="17">
        <v>0.81228263891418295</v>
      </c>
      <c r="AH758" s="17">
        <v>0.78719270816188902</v>
      </c>
      <c r="AI758" s="17"/>
      <c r="AJ758" s="17">
        <v>0.829271548644402</v>
      </c>
      <c r="AK758" s="17">
        <v>0.78876576327829695</v>
      </c>
      <c r="AL758" s="17">
        <v>0.904337675908639</v>
      </c>
      <c r="AM758" s="17">
        <v>0.78774909674439297</v>
      </c>
      <c r="AN758" s="17">
        <v>0.81136187172976904</v>
      </c>
      <c r="AO758" s="17"/>
      <c r="AP758" s="17">
        <v>0.77821629377419999</v>
      </c>
      <c r="AQ758" s="17">
        <v>0.79691454753313296</v>
      </c>
      <c r="AR758" s="17">
        <v>0.81483866971679797</v>
      </c>
      <c r="AS758" s="17"/>
      <c r="AT758" s="17">
        <v>0.79076844066926499</v>
      </c>
      <c r="AU758" s="17">
        <v>0.83575999460912298</v>
      </c>
      <c r="AV758" s="17">
        <v>0.79760021793137303</v>
      </c>
      <c r="AW758" s="17">
        <v>0.78326427992755498</v>
      </c>
      <c r="AX758" s="17">
        <v>0.89422452832088095</v>
      </c>
      <c r="AY758" s="17"/>
      <c r="AZ758" s="17">
        <v>0.76565457411719695</v>
      </c>
      <c r="BA758" s="17">
        <v>0.82228144955009996</v>
      </c>
      <c r="BB758" s="17">
        <v>0.77444544246697999</v>
      </c>
      <c r="BC758" s="17">
        <v>0.84782364098738205</v>
      </c>
      <c r="BD758" s="17">
        <v>0.86719555676569005</v>
      </c>
      <c r="BE758" s="17">
        <v>0.74953565201148897</v>
      </c>
      <c r="BF758" s="17"/>
      <c r="BG758" s="17">
        <v>0.86645334296961996</v>
      </c>
      <c r="BH758" s="17">
        <v>0.80770137084142901</v>
      </c>
      <c r="BI758" s="17" t="s">
        <v>95</v>
      </c>
      <c r="BJ758" s="17">
        <v>0.74909148040190299</v>
      </c>
      <c r="BK758" s="17">
        <v>0.68762306349341495</v>
      </c>
      <c r="BL758" s="17">
        <v>0.78642974267005605</v>
      </c>
      <c r="BM758" s="17">
        <v>0.83387991017257701</v>
      </c>
    </row>
    <row r="759" spans="2:65" x14ac:dyDescent="0.35">
      <c r="B759" t="s">
        <v>349</v>
      </c>
      <c r="C759" s="17">
        <v>0.73879793262174198</v>
      </c>
      <c r="D759" s="17">
        <v>0.72124171292549299</v>
      </c>
      <c r="E759" s="17">
        <v>0.75446386065959203</v>
      </c>
      <c r="F759" s="17"/>
      <c r="G759" s="17">
        <v>0.55943372376854295</v>
      </c>
      <c r="H759" s="17">
        <v>0.69536791155648303</v>
      </c>
      <c r="I759" s="17">
        <v>0.72674245653913105</v>
      </c>
      <c r="J759" s="17">
        <v>0.77892875697845498</v>
      </c>
      <c r="K759" s="17">
        <v>0.83037732702104705</v>
      </c>
      <c r="L759" s="17">
        <v>0.81423628054434705</v>
      </c>
      <c r="M759" s="17"/>
      <c r="N759" s="17">
        <v>0.75089267773519197</v>
      </c>
      <c r="O759" s="17">
        <v>0.71913645225491696</v>
      </c>
      <c r="P759" s="17">
        <v>0.77322216741713801</v>
      </c>
      <c r="Q759" s="17">
        <v>0.70880737018849904</v>
      </c>
      <c r="R759" s="17"/>
      <c r="S759" s="17">
        <v>0.69741549609375897</v>
      </c>
      <c r="T759" s="17">
        <v>0.79008007881829601</v>
      </c>
      <c r="U759" s="17">
        <v>0.75200524612733399</v>
      </c>
      <c r="V759" s="17">
        <v>0.80165661725896498</v>
      </c>
      <c r="W759" s="17">
        <v>0.69786512179226301</v>
      </c>
      <c r="X759" s="17">
        <v>0.71736735483254799</v>
      </c>
      <c r="Y759" s="17">
        <v>0.78164124653533695</v>
      </c>
      <c r="Z759" s="17">
        <v>0.57585191164535299</v>
      </c>
      <c r="AA759" s="17">
        <v>0.70779307097490796</v>
      </c>
      <c r="AB759" s="17">
        <v>0.731034172981746</v>
      </c>
      <c r="AC759" s="17">
        <v>0.81520787774764403</v>
      </c>
      <c r="AD759" s="17">
        <v>0.78408495090439101</v>
      </c>
      <c r="AE759" s="17"/>
      <c r="AF759" s="17">
        <v>0.81580196858451903</v>
      </c>
      <c r="AG759" s="17">
        <v>0.75231620375978003</v>
      </c>
      <c r="AH759" s="17">
        <v>0.61502649193814996</v>
      </c>
      <c r="AI759" s="17"/>
      <c r="AJ759" s="17">
        <v>0.76661885520706297</v>
      </c>
      <c r="AK759" s="17">
        <v>0.72978568657759302</v>
      </c>
      <c r="AL759" s="17">
        <v>0.82404274021110802</v>
      </c>
      <c r="AM759" s="17">
        <v>0.72678335524050397</v>
      </c>
      <c r="AN759" s="17">
        <v>0.69730114611236205</v>
      </c>
      <c r="AO759" s="17"/>
      <c r="AP759" s="17">
        <v>0.674106134033161</v>
      </c>
      <c r="AQ759" s="17">
        <v>0.75507220261846897</v>
      </c>
      <c r="AR759" s="17">
        <v>0.78156055316200901</v>
      </c>
      <c r="AS759" s="17"/>
      <c r="AT759" s="17">
        <v>0.74821102620041002</v>
      </c>
      <c r="AU759" s="17">
        <v>0.71466336946287501</v>
      </c>
      <c r="AV759" s="17">
        <v>0.75886888701829602</v>
      </c>
      <c r="AW759" s="17">
        <v>0.70116805123043502</v>
      </c>
      <c r="AX759" s="17">
        <v>0.63873850726617598</v>
      </c>
      <c r="AY759" s="17"/>
      <c r="AZ759" s="17">
        <v>0.68839782666354199</v>
      </c>
      <c r="BA759" s="17">
        <v>0.76139975053022402</v>
      </c>
      <c r="BB759" s="17">
        <v>0.71851651944150996</v>
      </c>
      <c r="BC759" s="17">
        <v>0.76650039868429298</v>
      </c>
      <c r="BD759" s="17">
        <v>0.77202458672728003</v>
      </c>
      <c r="BE759" s="17">
        <v>0.67288483060860305</v>
      </c>
      <c r="BF759" s="17"/>
      <c r="BG759" s="17">
        <v>0.78613148429364399</v>
      </c>
      <c r="BH759" s="17">
        <v>0.75187518322441405</v>
      </c>
      <c r="BI759" s="17" t="s">
        <v>95</v>
      </c>
      <c r="BJ759" s="17">
        <v>0.69050701816511595</v>
      </c>
      <c r="BK759" s="17">
        <v>0.5582686425251</v>
      </c>
      <c r="BL759" s="17">
        <v>0.72631986686186201</v>
      </c>
      <c r="BM759" s="17">
        <v>0.756349257816891</v>
      </c>
    </row>
    <row r="760" spans="2:65" x14ac:dyDescent="0.35">
      <c r="B760" t="s">
        <v>350</v>
      </c>
      <c r="C760" s="17">
        <v>0.70143815160296297</v>
      </c>
      <c r="D760" s="17">
        <v>0.67842427628604196</v>
      </c>
      <c r="E760" s="17">
        <v>0.72170303677288095</v>
      </c>
      <c r="F760" s="17"/>
      <c r="G760" s="17">
        <v>0.632074430615852</v>
      </c>
      <c r="H760" s="17">
        <v>0.64386109634073596</v>
      </c>
      <c r="I760" s="17">
        <v>0.72076783846403703</v>
      </c>
      <c r="J760" s="17">
        <v>0.71344890351443102</v>
      </c>
      <c r="K760" s="17">
        <v>0.74929545015764698</v>
      </c>
      <c r="L760" s="17">
        <v>0.736195880208247</v>
      </c>
      <c r="M760" s="17"/>
      <c r="N760" s="17">
        <v>0.693496499552403</v>
      </c>
      <c r="O760" s="17">
        <v>0.67757121096312001</v>
      </c>
      <c r="P760" s="17">
        <v>0.69668523758077106</v>
      </c>
      <c r="Q760" s="17">
        <v>0.73822858380062095</v>
      </c>
      <c r="R760" s="17"/>
      <c r="S760" s="17">
        <v>0.64681723335147701</v>
      </c>
      <c r="T760" s="17">
        <v>0.73352697996732896</v>
      </c>
      <c r="U760" s="17">
        <v>0.74194773895878197</v>
      </c>
      <c r="V760" s="17">
        <v>0.77082800239987503</v>
      </c>
      <c r="W760" s="17">
        <v>0.68759783575064604</v>
      </c>
      <c r="X760" s="17">
        <v>0.79528768142063599</v>
      </c>
      <c r="Y760" s="17">
        <v>0.72782616607110295</v>
      </c>
      <c r="Z760" s="17">
        <v>0.59881123640445699</v>
      </c>
      <c r="AA760" s="17">
        <v>0.61099406743352802</v>
      </c>
      <c r="AB760" s="17">
        <v>0.66108641681095703</v>
      </c>
      <c r="AC760" s="17">
        <v>0.72049578567297801</v>
      </c>
      <c r="AD760" s="17">
        <v>0.81176809417251194</v>
      </c>
      <c r="AE760" s="17"/>
      <c r="AF760" s="17">
        <v>0.71449930057242494</v>
      </c>
      <c r="AG760" s="17">
        <v>0.71469149852079294</v>
      </c>
      <c r="AH760" s="17">
        <v>0.66776601161473004</v>
      </c>
      <c r="AI760" s="17"/>
      <c r="AJ760" s="17">
        <v>0.73031414144595497</v>
      </c>
      <c r="AK760" s="17">
        <v>0.68171853213253297</v>
      </c>
      <c r="AL760" s="17">
        <v>0.71091338881097799</v>
      </c>
      <c r="AM760" s="17">
        <v>0.66139942969339005</v>
      </c>
      <c r="AN760" s="17">
        <v>0.66627134997562598</v>
      </c>
      <c r="AO760" s="17"/>
      <c r="AP760" s="17">
        <v>0.69885800374433404</v>
      </c>
      <c r="AQ760" s="17">
        <v>0.72100547520369096</v>
      </c>
      <c r="AR760" s="17">
        <v>0.62709573226424298</v>
      </c>
      <c r="AS760" s="17"/>
      <c r="AT760" s="17">
        <v>0.68615590978826801</v>
      </c>
      <c r="AU760" s="17">
        <v>0.696672626710931</v>
      </c>
      <c r="AV760" s="17">
        <v>0.73106382712577</v>
      </c>
      <c r="AW760" s="17">
        <v>0.68638597868874496</v>
      </c>
      <c r="AX760" s="17">
        <v>0.78831935166223999</v>
      </c>
      <c r="AY760" s="17"/>
      <c r="AZ760" s="17">
        <v>0.66008396605183794</v>
      </c>
      <c r="BA760" s="17">
        <v>0.72116548639204503</v>
      </c>
      <c r="BB760" s="17">
        <v>0.73121272078069199</v>
      </c>
      <c r="BC760" s="17">
        <v>0.73519480437322104</v>
      </c>
      <c r="BD760" s="17">
        <v>0.692629660017681</v>
      </c>
      <c r="BE760" s="17">
        <v>0.60099465649677697</v>
      </c>
      <c r="BF760" s="17"/>
      <c r="BG760" s="17">
        <v>0.73551415438660805</v>
      </c>
      <c r="BH760" s="17">
        <v>0.68779962395967897</v>
      </c>
      <c r="BI760" s="17" t="s">
        <v>95</v>
      </c>
      <c r="BJ760" s="17">
        <v>0.657310601930441</v>
      </c>
      <c r="BK760" s="17">
        <v>0.60139784127102003</v>
      </c>
      <c r="BL760" s="17">
        <v>0.70727806871606202</v>
      </c>
      <c r="BM760" s="17">
        <v>0.67368995523342101</v>
      </c>
    </row>
    <row r="761" spans="2:65" x14ac:dyDescent="0.35">
      <c r="B761" t="s">
        <v>351</v>
      </c>
      <c r="C761" s="17">
        <v>0.55563392308627202</v>
      </c>
      <c r="D761" s="17">
        <v>0.60584883935945899</v>
      </c>
      <c r="E761" s="17">
        <v>0.50940129360772102</v>
      </c>
      <c r="F761" s="17"/>
      <c r="G761" s="17">
        <v>0.61295953944774295</v>
      </c>
      <c r="H761" s="17">
        <v>0.50226803509943696</v>
      </c>
      <c r="I761" s="17">
        <v>0.44704858800534802</v>
      </c>
      <c r="J761" s="17">
        <v>0.53856182237006001</v>
      </c>
      <c r="K761" s="17">
        <v>0.53082091195508496</v>
      </c>
      <c r="L761" s="17">
        <v>0.677496518090141</v>
      </c>
      <c r="M761" s="17"/>
      <c r="N761" s="17">
        <v>0.61705429546802604</v>
      </c>
      <c r="O761" s="17">
        <v>0.59476917460046297</v>
      </c>
      <c r="P761" s="17">
        <v>0.49005561362717598</v>
      </c>
      <c r="Q761" s="17">
        <v>0.48876704314028901</v>
      </c>
      <c r="R761" s="17"/>
      <c r="S761" s="17">
        <v>0.586224323963772</v>
      </c>
      <c r="T761" s="17">
        <v>0.64218427124340105</v>
      </c>
      <c r="U761" s="17">
        <v>0.51229523324552195</v>
      </c>
      <c r="V761" s="17">
        <v>0.55043710060898798</v>
      </c>
      <c r="W761" s="17">
        <v>0.48017594580225798</v>
      </c>
      <c r="X761" s="17">
        <v>0.50362519774677095</v>
      </c>
      <c r="Y761" s="17">
        <v>0.62716094031861302</v>
      </c>
      <c r="Z761" s="17">
        <v>0.488267456999739</v>
      </c>
      <c r="AA761" s="17">
        <v>0.48087594242626303</v>
      </c>
      <c r="AB761" s="17">
        <v>0.525386470267591</v>
      </c>
      <c r="AC761" s="17">
        <v>0.666349310542526</v>
      </c>
      <c r="AD761" s="17">
        <v>0.59172428958812995</v>
      </c>
      <c r="AE761" s="17"/>
      <c r="AF761" s="17">
        <v>0.54308207871172298</v>
      </c>
      <c r="AG761" s="17">
        <v>0.57181714671388995</v>
      </c>
      <c r="AH761" s="17">
        <v>0.51111696438906995</v>
      </c>
      <c r="AI761" s="17"/>
      <c r="AJ761" s="17">
        <v>0.56693196232189902</v>
      </c>
      <c r="AK761" s="17">
        <v>0.57006157620577302</v>
      </c>
      <c r="AL761" s="17">
        <v>0.53913224521996295</v>
      </c>
      <c r="AM761" s="17">
        <v>0.47837285321150202</v>
      </c>
      <c r="AN761" s="17">
        <v>0.54973485561254998</v>
      </c>
      <c r="AO761" s="17"/>
      <c r="AP761" s="17">
        <v>0.54531316158708498</v>
      </c>
      <c r="AQ761" s="17">
        <v>0.5750480004231</v>
      </c>
      <c r="AR761" s="17">
        <v>0.59648703273789005</v>
      </c>
      <c r="AS761" s="17"/>
      <c r="AT761" s="17">
        <v>0.47252729237806201</v>
      </c>
      <c r="AU761" s="17">
        <v>0.51560068212086496</v>
      </c>
      <c r="AV761" s="17">
        <v>0.61784265335539101</v>
      </c>
      <c r="AW761" s="17">
        <v>0.68124178064336405</v>
      </c>
      <c r="AX761" s="17">
        <v>0.50884341645215603</v>
      </c>
      <c r="AY761" s="17"/>
      <c r="AZ761" s="17">
        <v>0.60247962992090598</v>
      </c>
      <c r="BA761" s="17">
        <v>0.582153561519139</v>
      </c>
      <c r="BB761" s="17">
        <v>0.51221485089224295</v>
      </c>
      <c r="BC761" s="17">
        <v>0.50329340644559495</v>
      </c>
      <c r="BD761" s="17">
        <v>0.55584196988367496</v>
      </c>
      <c r="BE761" s="17">
        <v>0.44475605803035401</v>
      </c>
      <c r="BF761" s="17"/>
      <c r="BG761" s="17">
        <v>0.62244144911002997</v>
      </c>
      <c r="BH761" s="17">
        <v>0.51631701419805398</v>
      </c>
      <c r="BI761" s="17" t="s">
        <v>95</v>
      </c>
      <c r="BJ761" s="17">
        <v>0.39264007443480198</v>
      </c>
      <c r="BK761" s="17">
        <v>0.40120791083741603</v>
      </c>
      <c r="BL761" s="17">
        <v>0.58775585887543103</v>
      </c>
      <c r="BM761" s="17">
        <v>0.60971032425724103</v>
      </c>
    </row>
    <row r="762" spans="2:65" x14ac:dyDescent="0.35">
      <c r="B762" t="s">
        <v>352</v>
      </c>
      <c r="C762" s="17">
        <v>0.54797539356848202</v>
      </c>
      <c r="D762" s="17">
        <v>0.52277802503622595</v>
      </c>
      <c r="E762" s="17">
        <v>0.56713879920893795</v>
      </c>
      <c r="F762" s="17"/>
      <c r="G762" s="17">
        <v>0.50045437780073498</v>
      </c>
      <c r="H762" s="17">
        <v>0.52480460692241904</v>
      </c>
      <c r="I762" s="17">
        <v>0.57524355908659597</v>
      </c>
      <c r="J762" s="17">
        <v>0.56410565581858996</v>
      </c>
      <c r="K762" s="17">
        <v>0.48665540583250499</v>
      </c>
      <c r="L762" s="17">
        <v>0.60841144876438102</v>
      </c>
      <c r="M762" s="17"/>
      <c r="N762" s="17">
        <v>0.60563870011885601</v>
      </c>
      <c r="O762" s="17">
        <v>0.57686230333552602</v>
      </c>
      <c r="P762" s="17">
        <v>0.44911957463101199</v>
      </c>
      <c r="Q762" s="17">
        <v>0.52383359366619098</v>
      </c>
      <c r="R762" s="17"/>
      <c r="S762" s="17">
        <v>0.50664568575310298</v>
      </c>
      <c r="T762" s="17">
        <v>0.68438219562466895</v>
      </c>
      <c r="U762" s="17">
        <v>0.52392279882707504</v>
      </c>
      <c r="V762" s="17">
        <v>0.53854243642319199</v>
      </c>
      <c r="W762" s="17">
        <v>0.48257469908779999</v>
      </c>
      <c r="X762" s="17">
        <v>0.54022702905950803</v>
      </c>
      <c r="Y762" s="17">
        <v>0.54392453113748895</v>
      </c>
      <c r="Z762" s="17">
        <v>0.56804182302511197</v>
      </c>
      <c r="AA762" s="17">
        <v>0.51380541745809005</v>
      </c>
      <c r="AB762" s="17">
        <v>0.52081460638628996</v>
      </c>
      <c r="AC762" s="17">
        <v>0.612374196096093</v>
      </c>
      <c r="AD762" s="17">
        <v>0.55431197734756199</v>
      </c>
      <c r="AE762" s="17"/>
      <c r="AF762" s="17">
        <v>0.497657782782219</v>
      </c>
      <c r="AG762" s="17">
        <v>0.58204864782297805</v>
      </c>
      <c r="AH762" s="17">
        <v>0.52547084130493504</v>
      </c>
      <c r="AI762" s="17"/>
      <c r="AJ762" s="17">
        <v>0.52933785332482097</v>
      </c>
      <c r="AK762" s="17">
        <v>0.56117556484817899</v>
      </c>
      <c r="AL762" s="17">
        <v>0.64586378324375604</v>
      </c>
      <c r="AM762" s="17">
        <v>0.34019439654821798</v>
      </c>
      <c r="AN762" s="17">
        <v>0.58910895430920995</v>
      </c>
      <c r="AO762" s="17"/>
      <c r="AP762" s="17">
        <v>0.486097316203151</v>
      </c>
      <c r="AQ762" s="17">
        <v>0.57037015875853303</v>
      </c>
      <c r="AR762" s="17">
        <v>0.63183248912102097</v>
      </c>
      <c r="AS762" s="17"/>
      <c r="AT762" s="17">
        <v>0.47889358339629101</v>
      </c>
      <c r="AU762" s="17">
        <v>0.515278113058388</v>
      </c>
      <c r="AV762" s="17">
        <v>0.57655300245332097</v>
      </c>
      <c r="AW762" s="17">
        <v>0.64611094158293403</v>
      </c>
      <c r="AX762" s="17">
        <v>0.54928370331562704</v>
      </c>
      <c r="AY762" s="17"/>
      <c r="AZ762" s="17">
        <v>0.51819938271350396</v>
      </c>
      <c r="BA762" s="17">
        <v>0.55702570157956099</v>
      </c>
      <c r="BB762" s="17">
        <v>0.52970704880913899</v>
      </c>
      <c r="BC762" s="17">
        <v>0.56903967143741696</v>
      </c>
      <c r="BD762" s="17">
        <v>0.56692082237196995</v>
      </c>
      <c r="BE762" s="17">
        <v>0.53414541967989604</v>
      </c>
      <c r="BF762" s="17"/>
      <c r="BG762" s="17">
        <v>0.55156751345392796</v>
      </c>
      <c r="BH762" s="17">
        <v>0.60111366218552698</v>
      </c>
      <c r="BI762" s="17" t="s">
        <v>95</v>
      </c>
      <c r="BJ762" s="17">
        <v>0.31980221206790999</v>
      </c>
      <c r="BK762" s="17">
        <v>0.50379036334337302</v>
      </c>
      <c r="BL762" s="17">
        <v>0.55932876452146196</v>
      </c>
      <c r="BM762" s="17">
        <v>0.64790848828323799</v>
      </c>
    </row>
    <row r="763" spans="2:65" x14ac:dyDescent="0.35">
      <c r="B763" t="s">
        <v>353</v>
      </c>
      <c r="C763" s="17">
        <v>0.54330229083842396</v>
      </c>
      <c r="D763" s="17">
        <v>0.58257388081377603</v>
      </c>
      <c r="E763" s="17">
        <v>0.50675446598441598</v>
      </c>
      <c r="F763" s="17"/>
      <c r="G763" s="17">
        <v>0.53159846469981098</v>
      </c>
      <c r="H763" s="17">
        <v>0.49814191380710299</v>
      </c>
      <c r="I763" s="17">
        <v>0.524078711425773</v>
      </c>
      <c r="J763" s="17">
        <v>0.56764202228483196</v>
      </c>
      <c r="K763" s="17">
        <v>0.56512815106479897</v>
      </c>
      <c r="L763" s="17">
        <v>0.56557310843853403</v>
      </c>
      <c r="M763" s="17"/>
      <c r="N763" s="17">
        <v>0.55917269426778304</v>
      </c>
      <c r="O763" s="17">
        <v>0.55949126176463304</v>
      </c>
      <c r="P763" s="17">
        <v>0.48973534947429498</v>
      </c>
      <c r="Q763" s="17">
        <v>0.54675571400219802</v>
      </c>
      <c r="R763" s="17"/>
      <c r="S763" s="17">
        <v>0.53913989456432598</v>
      </c>
      <c r="T763" s="17">
        <v>0.54801700148100296</v>
      </c>
      <c r="U763" s="17">
        <v>0.49561503478457197</v>
      </c>
      <c r="V763" s="17">
        <v>0.55027889914660599</v>
      </c>
      <c r="W763" s="17">
        <v>0.49920105334288201</v>
      </c>
      <c r="X763" s="17">
        <v>0.58456332929319599</v>
      </c>
      <c r="Y763" s="17">
        <v>0.645755429704571</v>
      </c>
      <c r="Z763" s="17">
        <v>0.49486170431661403</v>
      </c>
      <c r="AA763" s="17">
        <v>0.490775292057479</v>
      </c>
      <c r="AB763" s="17">
        <v>0.494322373015738</v>
      </c>
      <c r="AC763" s="17">
        <v>0.61662689173387297</v>
      </c>
      <c r="AD763" s="17">
        <v>0.66117468356072095</v>
      </c>
      <c r="AE763" s="17"/>
      <c r="AF763" s="17">
        <v>0.503761739787285</v>
      </c>
      <c r="AG763" s="17">
        <v>0.59073974270546803</v>
      </c>
      <c r="AH763" s="17">
        <v>0.47335529218233102</v>
      </c>
      <c r="AI763" s="17"/>
      <c r="AJ763" s="17">
        <v>0.53492319122028997</v>
      </c>
      <c r="AK763" s="17">
        <v>0.54830087938120897</v>
      </c>
      <c r="AL763" s="17">
        <v>0.64521727631761105</v>
      </c>
      <c r="AM763" s="17">
        <v>0.52093974262730602</v>
      </c>
      <c r="AN763" s="17">
        <v>0.50260609821567503</v>
      </c>
      <c r="AO763" s="17"/>
      <c r="AP763" s="17">
        <v>0.54430318853622495</v>
      </c>
      <c r="AQ763" s="17">
        <v>0.56861675420055602</v>
      </c>
      <c r="AR763" s="17">
        <v>0.52683404699041803</v>
      </c>
      <c r="AS763" s="17"/>
      <c r="AT763" s="17">
        <v>0.50448727793937898</v>
      </c>
      <c r="AU763" s="17">
        <v>0.53461774871912604</v>
      </c>
      <c r="AV763" s="17">
        <v>0.54999422151455502</v>
      </c>
      <c r="AW763" s="17">
        <v>0.62118341257095999</v>
      </c>
      <c r="AX763" s="17">
        <v>0.67611571264078996</v>
      </c>
      <c r="AY763" s="17"/>
      <c r="AZ763" s="17">
        <v>0.56075943138083495</v>
      </c>
      <c r="BA763" s="17">
        <v>0.55032492988175596</v>
      </c>
      <c r="BB763" s="17">
        <v>0.52503767631614695</v>
      </c>
      <c r="BC763" s="17">
        <v>0.55227304046006398</v>
      </c>
      <c r="BD763" s="17">
        <v>0.52835995193715801</v>
      </c>
      <c r="BE763" s="17">
        <v>0.45989085323094298</v>
      </c>
      <c r="BF763" s="17"/>
      <c r="BG763" s="17">
        <v>0.53662480755529296</v>
      </c>
      <c r="BH763" s="17">
        <v>0.58838525158305299</v>
      </c>
      <c r="BI763" s="17" t="s">
        <v>95</v>
      </c>
      <c r="BJ763" s="17">
        <v>0.37646496311501099</v>
      </c>
      <c r="BK763" s="17">
        <v>0.50743776936326701</v>
      </c>
      <c r="BL763" s="17">
        <v>0.56039707349466406</v>
      </c>
      <c r="BM763" s="17">
        <v>0.59102710007343895</v>
      </c>
    </row>
    <row r="764" spans="2:65" x14ac:dyDescent="0.35">
      <c r="B764" t="s">
        <v>354</v>
      </c>
      <c r="C764" s="17">
        <v>0.32742990409365202</v>
      </c>
      <c r="D764" s="17">
        <v>0.31409149440621997</v>
      </c>
      <c r="E764" s="17">
        <v>0.33819848490549698</v>
      </c>
      <c r="F764" s="17"/>
      <c r="G764" s="17">
        <v>0.34502319849639301</v>
      </c>
      <c r="H764" s="17">
        <v>0.35402825650657699</v>
      </c>
      <c r="I764" s="17">
        <v>0.34218342551443398</v>
      </c>
      <c r="J764" s="17">
        <v>0.30363825329498101</v>
      </c>
      <c r="K764" s="17">
        <v>0.25798029508668102</v>
      </c>
      <c r="L764" s="17">
        <v>0.35264313684265902</v>
      </c>
      <c r="M764" s="17"/>
      <c r="N764" s="17">
        <v>0.32630446897910398</v>
      </c>
      <c r="O764" s="17">
        <v>0.31735806563804903</v>
      </c>
      <c r="P764" s="17">
        <v>0.36667613498670498</v>
      </c>
      <c r="Q764" s="17">
        <v>0.30031239497756701</v>
      </c>
      <c r="R764" s="17"/>
      <c r="S764" s="17">
        <v>0.32708666949012699</v>
      </c>
      <c r="T764" s="17">
        <v>0.28524808638452398</v>
      </c>
      <c r="U764" s="17">
        <v>0.33810009642997702</v>
      </c>
      <c r="V764" s="17">
        <v>0.31238018851457999</v>
      </c>
      <c r="W764" s="17">
        <v>0.31604580554315498</v>
      </c>
      <c r="X764" s="17">
        <v>0.356328162430046</v>
      </c>
      <c r="Y764" s="17">
        <v>0.37994545363507198</v>
      </c>
      <c r="Z764" s="17">
        <v>0.29687207304584301</v>
      </c>
      <c r="AA764" s="17">
        <v>0.25945936119553398</v>
      </c>
      <c r="AB764" s="17">
        <v>0.31052716293587102</v>
      </c>
      <c r="AC764" s="17">
        <v>0.45451553363213498</v>
      </c>
      <c r="AD764" s="17">
        <v>0.44512377780788798</v>
      </c>
      <c r="AE764" s="17"/>
      <c r="AF764" s="17">
        <v>0.29400972948917697</v>
      </c>
      <c r="AG764" s="17">
        <v>0.34505980977363998</v>
      </c>
      <c r="AH764" s="17">
        <v>0.29816902321308902</v>
      </c>
      <c r="AI764" s="17"/>
      <c r="AJ764" s="17">
        <v>0.243925382688534</v>
      </c>
      <c r="AK764" s="17">
        <v>0.42699484160466999</v>
      </c>
      <c r="AL764" s="17">
        <v>0.28618315400335198</v>
      </c>
      <c r="AM764" s="17">
        <v>0.27228765565323398</v>
      </c>
      <c r="AN764" s="17">
        <v>0.30424515753338499</v>
      </c>
      <c r="AO764" s="17"/>
      <c r="AP764" s="17">
        <v>0.25471423223568401</v>
      </c>
      <c r="AQ764" s="17">
        <v>0.39107633808557801</v>
      </c>
      <c r="AR764" s="17">
        <v>0.27709595193393599</v>
      </c>
      <c r="AS764" s="17"/>
      <c r="AT764" s="17">
        <v>0.29271501363917901</v>
      </c>
      <c r="AU764" s="17">
        <v>0.33001140692750502</v>
      </c>
      <c r="AV764" s="17">
        <v>0.31139010548350199</v>
      </c>
      <c r="AW764" s="17">
        <v>0.37054693621796198</v>
      </c>
      <c r="AX764" s="17">
        <v>0.27862768676404298</v>
      </c>
      <c r="AY764" s="17"/>
      <c r="AZ764" s="17">
        <v>0.35900609955283902</v>
      </c>
      <c r="BA764" s="17">
        <v>0.31585073581560802</v>
      </c>
      <c r="BB764" s="17">
        <v>0.37052965706280899</v>
      </c>
      <c r="BC764" s="17">
        <v>0.31611916037315102</v>
      </c>
      <c r="BD764" s="17">
        <v>0.29338686755598897</v>
      </c>
      <c r="BE764" s="17">
        <v>0.30439416714614997</v>
      </c>
      <c r="BF764" s="17"/>
      <c r="BG764" s="17">
        <v>0.31188014097426903</v>
      </c>
      <c r="BH764" s="17">
        <v>0.37408980306449502</v>
      </c>
      <c r="BI764" s="17" t="s">
        <v>95</v>
      </c>
      <c r="BJ764" s="17">
        <v>0.28964319525953303</v>
      </c>
      <c r="BK764" s="17">
        <v>0.30801414491525603</v>
      </c>
      <c r="BL764" s="17">
        <v>0.334008120078368</v>
      </c>
      <c r="BM764" s="17">
        <v>0.279763645414708</v>
      </c>
    </row>
    <row r="765" spans="2:65" x14ac:dyDescent="0.35">
      <c r="B765" t="s">
        <v>355</v>
      </c>
      <c r="C765" s="17">
        <v>0.27166741088349899</v>
      </c>
      <c r="D765" s="17">
        <v>0.25014494056186698</v>
      </c>
      <c r="E765" s="17">
        <v>0.28933431499120299</v>
      </c>
      <c r="F765" s="17"/>
      <c r="G765" s="17">
        <v>0.28552405124241698</v>
      </c>
      <c r="H765" s="17">
        <v>0.29628917520540898</v>
      </c>
      <c r="I765" s="17">
        <v>0.291754317556078</v>
      </c>
      <c r="J765" s="17">
        <v>0.283046255385066</v>
      </c>
      <c r="K765" s="17">
        <v>0.20634923717262901</v>
      </c>
      <c r="L765" s="17">
        <v>0.26268554263198901</v>
      </c>
      <c r="M765" s="17"/>
      <c r="N765" s="17">
        <v>0.28939951927731</v>
      </c>
      <c r="O765" s="17">
        <v>0.27301943759368202</v>
      </c>
      <c r="P765" s="17">
        <v>0.275888757880976</v>
      </c>
      <c r="Q765" s="17">
        <v>0.24616044941410201</v>
      </c>
      <c r="R765" s="17"/>
      <c r="S765" s="17">
        <v>0.29401784890289201</v>
      </c>
      <c r="T765" s="17">
        <v>0.27663616499728599</v>
      </c>
      <c r="U765" s="17">
        <v>0.249878919435294</v>
      </c>
      <c r="V765" s="17">
        <v>0.28541067162068801</v>
      </c>
      <c r="W765" s="17">
        <v>0.23190156299065801</v>
      </c>
      <c r="X765" s="17">
        <v>0.26295480062885801</v>
      </c>
      <c r="Y765" s="17">
        <v>0.25859036678454</v>
      </c>
      <c r="Z765" s="17">
        <v>0.27081128862036802</v>
      </c>
      <c r="AA765" s="17">
        <v>0.20465730221040801</v>
      </c>
      <c r="AB765" s="17">
        <v>0.26305857641984798</v>
      </c>
      <c r="AC765" s="17">
        <v>0.39129227091687302</v>
      </c>
      <c r="AD765" s="17">
        <v>0.37881555572876302</v>
      </c>
      <c r="AE765" s="17"/>
      <c r="AF765" s="17">
        <v>0.22967770756769701</v>
      </c>
      <c r="AG765" s="17">
        <v>0.290359579329801</v>
      </c>
      <c r="AH765" s="17">
        <v>0.29671407719862097</v>
      </c>
      <c r="AI765" s="17"/>
      <c r="AJ765" s="17">
        <v>0.2327397382027</v>
      </c>
      <c r="AK765" s="17">
        <v>0.31467549142656398</v>
      </c>
      <c r="AL765" s="17">
        <v>0.25816584546909099</v>
      </c>
      <c r="AM765" s="17">
        <v>0.27228765565323398</v>
      </c>
      <c r="AN765" s="17">
        <v>0.298484988147802</v>
      </c>
      <c r="AO765" s="17"/>
      <c r="AP765" s="17">
        <v>0.245967522196195</v>
      </c>
      <c r="AQ765" s="17">
        <v>0.30287059784472697</v>
      </c>
      <c r="AR765" s="17">
        <v>0.22519828007935799</v>
      </c>
      <c r="AS765" s="17"/>
      <c r="AT765" s="17">
        <v>0.21255405514011899</v>
      </c>
      <c r="AU765" s="17">
        <v>0.28911827752108998</v>
      </c>
      <c r="AV765" s="17">
        <v>0.28228739867101899</v>
      </c>
      <c r="AW765" s="17">
        <v>0.355301040372139</v>
      </c>
      <c r="AX765" s="17">
        <v>0.103234072286048</v>
      </c>
      <c r="AY765" s="17"/>
      <c r="AZ765" s="17">
        <v>0.31006174146941701</v>
      </c>
      <c r="BA765" s="17">
        <v>0.300318366166753</v>
      </c>
      <c r="BB765" s="17">
        <v>0.24309312982995801</v>
      </c>
      <c r="BC765" s="17">
        <v>0.22311902903227601</v>
      </c>
      <c r="BD765" s="17">
        <v>0.23054948088417801</v>
      </c>
      <c r="BE765" s="17">
        <v>0.24730680778527001</v>
      </c>
      <c r="BF765" s="17"/>
      <c r="BG765" s="17">
        <v>0.24530857811016701</v>
      </c>
      <c r="BH765" s="17">
        <v>0.30871224689474502</v>
      </c>
      <c r="BI765" s="17" t="s">
        <v>95</v>
      </c>
      <c r="BJ765" s="17">
        <v>0.14305084459070699</v>
      </c>
      <c r="BK765" s="17">
        <v>0.27257786564079001</v>
      </c>
      <c r="BL765" s="17">
        <v>0.31098037351612601</v>
      </c>
      <c r="BM765" s="17">
        <v>0.271485416638448</v>
      </c>
    </row>
    <row r="766" spans="2:65" x14ac:dyDescent="0.35">
      <c r="B766" t="s">
        <v>114</v>
      </c>
      <c r="C766" s="17">
        <v>2.1653960125488401E-2</v>
      </c>
      <c r="D766" s="17">
        <v>2.50260167868477E-2</v>
      </c>
      <c r="E766" s="17">
        <v>1.8801877642476601E-2</v>
      </c>
      <c r="F766" s="17"/>
      <c r="G766" s="17">
        <v>9.65615461099106E-3</v>
      </c>
      <c r="H766" s="17">
        <v>2.1958897672320201E-2</v>
      </c>
      <c r="I766" s="17">
        <v>1.6377897386406701E-2</v>
      </c>
      <c r="J766" s="17">
        <v>2.4345104503228399E-2</v>
      </c>
      <c r="K766" s="17">
        <v>3.5963289381516002E-2</v>
      </c>
      <c r="L766" s="17">
        <v>2.20438612166571E-2</v>
      </c>
      <c r="M766" s="17"/>
      <c r="N766" s="17">
        <v>1.8437659041000198E-2</v>
      </c>
      <c r="O766" s="17">
        <v>2.1817656041172299E-2</v>
      </c>
      <c r="P766" s="17">
        <v>2.51204860596718E-2</v>
      </c>
      <c r="Q766" s="17">
        <v>2.28204205635314E-2</v>
      </c>
      <c r="R766" s="17"/>
      <c r="S766" s="17">
        <v>6.0608369217268797E-3</v>
      </c>
      <c r="T766" s="17">
        <v>3.5517483577886401E-2</v>
      </c>
      <c r="U766" s="17">
        <v>1.07166235098855E-2</v>
      </c>
      <c r="V766" s="17">
        <v>2.4932106924984699E-2</v>
      </c>
      <c r="W766" s="17">
        <v>5.4513977326568701E-2</v>
      </c>
      <c r="X766" s="17">
        <v>9.5636405227708995E-3</v>
      </c>
      <c r="Y766" s="17">
        <v>1.2200626478703101E-2</v>
      </c>
      <c r="Z766" s="17">
        <v>8.7479097081775301E-2</v>
      </c>
      <c r="AA766" s="17">
        <v>1.46209048937967E-2</v>
      </c>
      <c r="AB766" s="17">
        <v>2.1489630243627801E-2</v>
      </c>
      <c r="AC766" s="17">
        <v>0</v>
      </c>
      <c r="AD766" s="17">
        <v>3.7223418110299701E-2</v>
      </c>
      <c r="AE766" s="17"/>
      <c r="AF766" s="17">
        <v>3.0280239316522399E-2</v>
      </c>
      <c r="AG766" s="17">
        <v>1.8365639069281601E-2</v>
      </c>
      <c r="AH766" s="17">
        <v>2.0034755083656E-2</v>
      </c>
      <c r="AI766" s="17"/>
      <c r="AJ766" s="17">
        <v>2.4528326058581199E-2</v>
      </c>
      <c r="AK766" s="17">
        <v>2.0391027911170399E-2</v>
      </c>
      <c r="AL766" s="17">
        <v>1.22065754125718E-2</v>
      </c>
      <c r="AM766" s="17">
        <v>0</v>
      </c>
      <c r="AN766" s="17">
        <v>1.88767775212343E-2</v>
      </c>
      <c r="AO766" s="17"/>
      <c r="AP766" s="17">
        <v>3.48659809933363E-2</v>
      </c>
      <c r="AQ766" s="17">
        <v>6.3486655558782999E-3</v>
      </c>
      <c r="AR766" s="17">
        <v>2.22493480819386E-2</v>
      </c>
      <c r="AS766" s="17"/>
      <c r="AT766" s="17">
        <v>4.5605922755880803E-2</v>
      </c>
      <c r="AU766" s="17">
        <v>2.4918169973086501E-2</v>
      </c>
      <c r="AV766" s="17">
        <v>1.3662533151417701E-2</v>
      </c>
      <c r="AW766" s="17">
        <v>0</v>
      </c>
      <c r="AX766" s="17">
        <v>0</v>
      </c>
      <c r="AY766" s="17"/>
      <c r="AZ766" s="17">
        <v>8.2172768958504797E-3</v>
      </c>
      <c r="BA766" s="17">
        <v>1.7704826052722899E-2</v>
      </c>
      <c r="BB766" s="17">
        <v>2.40101647189193E-2</v>
      </c>
      <c r="BC766" s="17">
        <v>2.0957153631195501E-2</v>
      </c>
      <c r="BD766" s="17">
        <v>3.9444264154048302E-2</v>
      </c>
      <c r="BE766" s="17">
        <v>6.06913939533575E-2</v>
      </c>
      <c r="BF766" s="17"/>
      <c r="BG766" s="17">
        <v>2.3793993461931701E-2</v>
      </c>
      <c r="BH766" s="17">
        <v>1.4267075326869201E-2</v>
      </c>
      <c r="BI766" s="17" t="s">
        <v>95</v>
      </c>
      <c r="BJ766" s="17">
        <v>4.99871034962657E-2</v>
      </c>
      <c r="BK766" s="17">
        <v>9.4339016766475103E-3</v>
      </c>
      <c r="BL766" s="17">
        <v>2.7586073732798699E-2</v>
      </c>
      <c r="BM766" s="17">
        <v>0</v>
      </c>
    </row>
    <row r="767" spans="2:65" x14ac:dyDescent="0.35">
      <c r="B767" t="s">
        <v>115</v>
      </c>
      <c r="C767" s="17">
        <v>1.4177076930229199E-2</v>
      </c>
      <c r="D767" s="17">
        <v>1.62022253896709E-2</v>
      </c>
      <c r="E767" s="17">
        <v>1.05569076498242E-2</v>
      </c>
      <c r="F767" s="17"/>
      <c r="G767" s="17">
        <v>2.0690231635515099E-2</v>
      </c>
      <c r="H767" s="17">
        <v>1.5673756859669399E-2</v>
      </c>
      <c r="I767" s="17">
        <v>1.5031718552655299E-2</v>
      </c>
      <c r="J767" s="17">
        <v>1.02111429957023E-2</v>
      </c>
      <c r="K767" s="17">
        <v>5.6685780743178102E-3</v>
      </c>
      <c r="L767" s="17">
        <v>1.7104943456744098E-2</v>
      </c>
      <c r="M767" s="17"/>
      <c r="N767" s="17">
        <v>2.1976827991592299E-2</v>
      </c>
      <c r="O767" s="17">
        <v>1.23252697337953E-2</v>
      </c>
      <c r="P767" s="17">
        <v>1.40382282799013E-2</v>
      </c>
      <c r="Q767" s="17">
        <v>7.7566535306785997E-3</v>
      </c>
      <c r="R767" s="17"/>
      <c r="S767" s="17">
        <v>1.6789820922940402E-2</v>
      </c>
      <c r="T767" s="17">
        <v>1.35984109093718E-2</v>
      </c>
      <c r="U767" s="17">
        <v>3.5237557632374197E-2</v>
      </c>
      <c r="V767" s="17">
        <v>1.20297039622489E-2</v>
      </c>
      <c r="W767" s="17">
        <v>1.24877931996279E-2</v>
      </c>
      <c r="X767" s="17">
        <v>2.0962009098185599E-2</v>
      </c>
      <c r="Y767" s="17">
        <v>1.05951032572349E-2</v>
      </c>
      <c r="Z767" s="17">
        <v>0</v>
      </c>
      <c r="AA767" s="17">
        <v>8.5094705377601106E-3</v>
      </c>
      <c r="AB767" s="17">
        <v>9.0385601462689095E-3</v>
      </c>
      <c r="AC767" s="17">
        <v>1.8226868266771099E-2</v>
      </c>
      <c r="AD767" s="17">
        <v>0</v>
      </c>
      <c r="AE767" s="17"/>
      <c r="AF767" s="17">
        <v>2.1079372244306602E-2</v>
      </c>
      <c r="AG767" s="17">
        <v>8.67188054408825E-3</v>
      </c>
      <c r="AH767" s="17">
        <v>1.4032473764556099E-2</v>
      </c>
      <c r="AI767" s="17"/>
      <c r="AJ767" s="17">
        <v>5.8585991220151002E-3</v>
      </c>
      <c r="AK767" s="17">
        <v>1.7241156442941101E-2</v>
      </c>
      <c r="AL767" s="17">
        <v>1.17474675981142E-2</v>
      </c>
      <c r="AM767" s="17">
        <v>0</v>
      </c>
      <c r="AN767" s="17">
        <v>1.9405611084040399E-2</v>
      </c>
      <c r="AO767" s="17"/>
      <c r="AP767" s="17">
        <v>0</v>
      </c>
      <c r="AQ767" s="17">
        <v>1.5779789360387101E-2</v>
      </c>
      <c r="AR767" s="17">
        <v>0</v>
      </c>
      <c r="AS767" s="17"/>
      <c r="AT767" s="17">
        <v>8.3848381515628304E-3</v>
      </c>
      <c r="AU767" s="17">
        <v>1.4926761344592801E-2</v>
      </c>
      <c r="AV767" s="17">
        <v>1.6443211313816101E-2</v>
      </c>
      <c r="AW767" s="17">
        <v>2.63365270714945E-2</v>
      </c>
      <c r="AX767" s="17">
        <v>0</v>
      </c>
      <c r="AY767" s="17"/>
      <c r="AZ767" s="17">
        <v>1.99957856131464E-2</v>
      </c>
      <c r="BA767" s="17">
        <v>1.6116722596305099E-2</v>
      </c>
      <c r="BB767" s="17">
        <v>1.8958574586702501E-2</v>
      </c>
      <c r="BC767" s="17">
        <v>4.7822798196221596E-3</v>
      </c>
      <c r="BD767" s="17">
        <v>0</v>
      </c>
      <c r="BE767" s="17">
        <v>3.60001173798042E-2</v>
      </c>
      <c r="BF767" s="17"/>
      <c r="BG767" s="17">
        <v>1.7903804371195601E-2</v>
      </c>
      <c r="BH767" s="17">
        <v>1.55239527033417E-2</v>
      </c>
      <c r="BI767" s="17" t="s">
        <v>95</v>
      </c>
      <c r="BJ767" s="17">
        <v>0</v>
      </c>
      <c r="BK767" s="17">
        <v>3.4378048327033103E-2</v>
      </c>
      <c r="BL767" s="17">
        <v>7.2796105813387304E-3</v>
      </c>
      <c r="BM767" s="17">
        <v>0</v>
      </c>
    </row>
    <row r="768" spans="2:65"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row>
    <row r="769" spans="2:65" x14ac:dyDescent="0.35">
      <c r="B769" s="6" t="s">
        <v>369</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row>
    <row r="770" spans="2:65" x14ac:dyDescent="0.35">
      <c r="B770" s="26" t="s">
        <v>97</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row>
    <row r="771" spans="2:65" x14ac:dyDescent="0.35">
      <c r="B771" t="s">
        <v>358</v>
      </c>
      <c r="C771" s="17">
        <v>8.1514621973304197E-2</v>
      </c>
      <c r="D771" s="17">
        <v>9.7982637296947506E-2</v>
      </c>
      <c r="E771" s="17">
        <v>6.4409737366839095E-2</v>
      </c>
      <c r="F771" s="17"/>
      <c r="G771" s="17">
        <v>4.4300637676023401E-2</v>
      </c>
      <c r="H771" s="17">
        <v>7.6121917595211294E-2</v>
      </c>
      <c r="I771" s="17">
        <v>9.3734793999470697E-2</v>
      </c>
      <c r="J771" s="17">
        <v>9.8603976160116596E-2</v>
      </c>
      <c r="K771" s="17">
        <v>8.2592092862031799E-2</v>
      </c>
      <c r="L771" s="17">
        <v>8.6037730858605402E-2</v>
      </c>
      <c r="M771" s="17"/>
      <c r="N771" s="17">
        <v>7.0578086777843205E-2</v>
      </c>
      <c r="O771" s="17">
        <v>8.5907629896308804E-2</v>
      </c>
      <c r="P771" s="17">
        <v>8.7974883625220504E-2</v>
      </c>
      <c r="Q771" s="17">
        <v>8.34050448174595E-2</v>
      </c>
      <c r="R771" s="17"/>
      <c r="S771" s="17">
        <v>5.95022755060216E-2</v>
      </c>
      <c r="T771" s="17">
        <v>7.3656477807985496E-2</v>
      </c>
      <c r="U771" s="17">
        <v>0.101616157111734</v>
      </c>
      <c r="V771" s="17">
        <v>7.2437588236548597E-2</v>
      </c>
      <c r="W771" s="17">
        <v>6.74137466564248E-2</v>
      </c>
      <c r="X771" s="17">
        <v>7.4061004613397305E-2</v>
      </c>
      <c r="Y771" s="17">
        <v>8.5124652242775795E-2</v>
      </c>
      <c r="Z771" s="17">
        <v>7.76314084336409E-2</v>
      </c>
      <c r="AA771" s="17">
        <v>8.9078925730735503E-2</v>
      </c>
      <c r="AB771" s="17">
        <v>7.8472809955641196E-2</v>
      </c>
      <c r="AC771" s="17">
        <v>0.12038008695767</v>
      </c>
      <c r="AD771" s="17">
        <v>0.15887729326053401</v>
      </c>
      <c r="AE771" s="17"/>
      <c r="AF771" s="17">
        <v>0.112064854389698</v>
      </c>
      <c r="AG771" s="17">
        <v>6.3234961491053801E-2</v>
      </c>
      <c r="AH771" s="17">
        <v>7.5751257522501197E-2</v>
      </c>
      <c r="AI771" s="17"/>
      <c r="AJ771" s="17">
        <v>9.48949339081534E-2</v>
      </c>
      <c r="AK771" s="17">
        <v>6.6091977143217198E-2</v>
      </c>
      <c r="AL771" s="17">
        <v>6.2948324895511706E-2</v>
      </c>
      <c r="AM771" s="17">
        <v>0.226028948999354</v>
      </c>
      <c r="AN771" s="17">
        <v>8.3104927649270202E-2</v>
      </c>
      <c r="AO771" s="17"/>
      <c r="AP771" s="17">
        <v>7.5019624157263098E-2</v>
      </c>
      <c r="AQ771" s="17">
        <v>6.7732626204003499E-2</v>
      </c>
      <c r="AR771" s="17">
        <v>5.4645316823696902E-2</v>
      </c>
      <c r="AS771" s="17"/>
      <c r="AT771" s="17">
        <v>9.2471702646088602E-2</v>
      </c>
      <c r="AU771" s="17">
        <v>8.9524991108077004E-2</v>
      </c>
      <c r="AV771" s="17">
        <v>6.4990352851096694E-2</v>
      </c>
      <c r="AW771" s="17">
        <v>5.8757431102067298E-2</v>
      </c>
      <c r="AX771" s="17">
        <v>6.9722602250255006E-2</v>
      </c>
      <c r="AY771" s="17"/>
      <c r="AZ771" s="17">
        <v>6.8840290436929297E-2</v>
      </c>
      <c r="BA771" s="17">
        <v>8.1887753031840302E-2</v>
      </c>
      <c r="BB771" s="17">
        <v>8.4816689528236205E-2</v>
      </c>
      <c r="BC771" s="17">
        <v>8.0258822749188302E-2</v>
      </c>
      <c r="BD771" s="17">
        <v>9.4685039950589994E-2</v>
      </c>
      <c r="BE771" s="17">
        <v>0.10302333029031099</v>
      </c>
      <c r="BF771" s="17"/>
      <c r="BG771" s="17">
        <v>8.3846970567819895E-2</v>
      </c>
      <c r="BH771" s="17">
        <v>8.9080199150022299E-2</v>
      </c>
      <c r="BI771" s="17" t="s">
        <v>95</v>
      </c>
      <c r="BJ771" s="17">
        <v>7.6624443734926301E-2</v>
      </c>
      <c r="BK771" s="17">
        <v>8.8515788616799304E-2</v>
      </c>
      <c r="BL771" s="17">
        <v>7.3711585876986299E-2</v>
      </c>
      <c r="BM771" s="17">
        <v>7.5216443306312802E-2</v>
      </c>
    </row>
    <row r="772" spans="2:65" x14ac:dyDescent="0.35">
      <c r="B772" t="s">
        <v>359</v>
      </c>
      <c r="C772" s="17">
        <v>0.13979303933921899</v>
      </c>
      <c r="D772" s="17">
        <v>0.16340823822726</v>
      </c>
      <c r="E772" s="17">
        <v>0.11599709086871</v>
      </c>
      <c r="F772" s="17"/>
      <c r="G772" s="17">
        <v>0.16133020835714601</v>
      </c>
      <c r="H772" s="17">
        <v>0.141944727781526</v>
      </c>
      <c r="I772" s="17">
        <v>0.131666901056569</v>
      </c>
      <c r="J772" s="17">
        <v>0.123701730332527</v>
      </c>
      <c r="K772" s="17">
        <v>0.13058544451143</v>
      </c>
      <c r="L772" s="17">
        <v>0.14960814468274</v>
      </c>
      <c r="M772" s="17"/>
      <c r="N772" s="17">
        <v>0.158507979980366</v>
      </c>
      <c r="O772" s="17">
        <v>0.13201712949450201</v>
      </c>
      <c r="P772" s="17">
        <v>0.125867305216671</v>
      </c>
      <c r="Q772" s="17">
        <v>0.137713386542965</v>
      </c>
      <c r="R772" s="17"/>
      <c r="S772" s="17">
        <v>0.14144543487897801</v>
      </c>
      <c r="T772" s="17">
        <v>0.13090933785711201</v>
      </c>
      <c r="U772" s="17">
        <v>0.15058082075832499</v>
      </c>
      <c r="V772" s="17">
        <v>0.159271880580274</v>
      </c>
      <c r="W772" s="17">
        <v>0.12475981787167199</v>
      </c>
      <c r="X772" s="17">
        <v>0.12971242578561701</v>
      </c>
      <c r="Y772" s="17">
        <v>0.114307114657775</v>
      </c>
      <c r="Z772" s="17">
        <v>0.13724207106772399</v>
      </c>
      <c r="AA772" s="17">
        <v>0.13927213189533699</v>
      </c>
      <c r="AB772" s="17">
        <v>0.16097831166365301</v>
      </c>
      <c r="AC772" s="17">
        <v>0.161503108851485</v>
      </c>
      <c r="AD772" s="17">
        <v>0.122159553752774</v>
      </c>
      <c r="AE772" s="17"/>
      <c r="AF772" s="17">
        <v>0.14106502685606301</v>
      </c>
      <c r="AG772" s="17">
        <v>0.12957797212228001</v>
      </c>
      <c r="AH772" s="17">
        <v>0.15012192001368499</v>
      </c>
      <c r="AI772" s="17"/>
      <c r="AJ772" s="17">
        <v>0.1420228270343</v>
      </c>
      <c r="AK772" s="17">
        <v>0.13057444137945001</v>
      </c>
      <c r="AL772" s="17">
        <v>0.124335474860371</v>
      </c>
      <c r="AM772" s="17">
        <v>0.198676717082298</v>
      </c>
      <c r="AN772" s="17">
        <v>0.14177601460934799</v>
      </c>
      <c r="AO772" s="17"/>
      <c r="AP772" s="17">
        <v>0.13739128761536701</v>
      </c>
      <c r="AQ772" s="17">
        <v>0.13770703960755401</v>
      </c>
      <c r="AR772" s="17">
        <v>0.15339554337000699</v>
      </c>
      <c r="AS772" s="17"/>
      <c r="AT772" s="17">
        <v>0.123570977710247</v>
      </c>
      <c r="AU772" s="17">
        <v>0.16669655181982301</v>
      </c>
      <c r="AV772" s="17">
        <v>0.14131170826199899</v>
      </c>
      <c r="AW772" s="17">
        <v>0.120115507812234</v>
      </c>
      <c r="AX772" s="17">
        <v>0.101716087639606</v>
      </c>
      <c r="AY772" s="17"/>
      <c r="AZ772" s="17">
        <v>0.144231568275099</v>
      </c>
      <c r="BA772" s="17">
        <v>0.129621305250749</v>
      </c>
      <c r="BB772" s="17">
        <v>0.14435921834409601</v>
      </c>
      <c r="BC772" s="17">
        <v>0.14486207646590199</v>
      </c>
      <c r="BD772" s="17">
        <v>0.134152511085009</v>
      </c>
      <c r="BE772" s="17">
        <v>0.16424301502052999</v>
      </c>
      <c r="BF772" s="17"/>
      <c r="BG772" s="17">
        <v>0.14141385636827999</v>
      </c>
      <c r="BH772" s="17">
        <v>0.131059113708765</v>
      </c>
      <c r="BI772" s="17" t="s">
        <v>95</v>
      </c>
      <c r="BJ772" s="17">
        <v>0.139922495817766</v>
      </c>
      <c r="BK772" s="17">
        <v>0.13835164885408099</v>
      </c>
      <c r="BL772" s="17">
        <v>0.145409485121057</v>
      </c>
      <c r="BM772" s="17">
        <v>0.17013460210641701</v>
      </c>
    </row>
    <row r="773" spans="2:65" x14ac:dyDescent="0.35">
      <c r="B773" t="s">
        <v>360</v>
      </c>
      <c r="C773" s="17">
        <v>0.173274464561293</v>
      </c>
      <c r="D773" s="17">
        <v>0.19074402447285099</v>
      </c>
      <c r="E773" s="17">
        <v>0.15568412527790601</v>
      </c>
      <c r="F773" s="17"/>
      <c r="G773" s="17">
        <v>0.211516753761955</v>
      </c>
      <c r="H773" s="17">
        <v>0.196344004965989</v>
      </c>
      <c r="I773" s="17">
        <v>0.19330196228056801</v>
      </c>
      <c r="J773" s="17">
        <v>0.15176261151932899</v>
      </c>
      <c r="K773" s="17">
        <v>0.13497860972117701</v>
      </c>
      <c r="L773" s="17">
        <v>0.155977030488966</v>
      </c>
      <c r="M773" s="17"/>
      <c r="N773" s="17">
        <v>0.190356885201902</v>
      </c>
      <c r="O773" s="17">
        <v>0.182912273472114</v>
      </c>
      <c r="P773" s="17">
        <v>0.16908779824904999</v>
      </c>
      <c r="Q773" s="17">
        <v>0.14849188707350999</v>
      </c>
      <c r="R773" s="17"/>
      <c r="S773" s="17">
        <v>0.174833212193547</v>
      </c>
      <c r="T773" s="17">
        <v>0.15198266352918099</v>
      </c>
      <c r="U773" s="17">
        <v>0.17658658493719001</v>
      </c>
      <c r="V773" s="17">
        <v>0.18234051848925201</v>
      </c>
      <c r="W773" s="17">
        <v>0.18259642371683699</v>
      </c>
      <c r="X773" s="17">
        <v>0.169678369795457</v>
      </c>
      <c r="Y773" s="17">
        <v>0.18629330793071899</v>
      </c>
      <c r="Z773" s="17">
        <v>0.15604248470277499</v>
      </c>
      <c r="AA773" s="17">
        <v>0.16960811857387001</v>
      </c>
      <c r="AB773" s="17">
        <v>0.160854083391056</v>
      </c>
      <c r="AC773" s="17">
        <v>0.16273854425989401</v>
      </c>
      <c r="AD773" s="17">
        <v>0.26757726319861302</v>
      </c>
      <c r="AE773" s="17"/>
      <c r="AF773" s="17">
        <v>0.14804776360017599</v>
      </c>
      <c r="AG773" s="17">
        <v>0.18693516386435199</v>
      </c>
      <c r="AH773" s="17">
        <v>0.19442924601217099</v>
      </c>
      <c r="AI773" s="17"/>
      <c r="AJ773" s="17">
        <v>0.16256513559991001</v>
      </c>
      <c r="AK773" s="17">
        <v>0.17996444127054101</v>
      </c>
      <c r="AL773" s="17">
        <v>0.204510083683932</v>
      </c>
      <c r="AM773" s="17">
        <v>0.208694374208512</v>
      </c>
      <c r="AN773" s="17">
        <v>0.152006931858813</v>
      </c>
      <c r="AO773" s="17"/>
      <c r="AP773" s="17">
        <v>0.18775741008343999</v>
      </c>
      <c r="AQ773" s="17">
        <v>0.18306162617271701</v>
      </c>
      <c r="AR773" s="17">
        <v>0.22052551258765399</v>
      </c>
      <c r="AS773" s="17"/>
      <c r="AT773" s="17">
        <v>0.153716522317942</v>
      </c>
      <c r="AU773" s="17">
        <v>0.15308458831313099</v>
      </c>
      <c r="AV773" s="17">
        <v>0.192716993049039</v>
      </c>
      <c r="AW773" s="17">
        <v>0.22276053462436299</v>
      </c>
      <c r="AX773" s="17">
        <v>0.22953621874225799</v>
      </c>
      <c r="AY773" s="17"/>
      <c r="AZ773" s="17">
        <v>0.219542958531766</v>
      </c>
      <c r="BA773" s="17">
        <v>0.161040822367053</v>
      </c>
      <c r="BB773" s="17">
        <v>0.14367182136168299</v>
      </c>
      <c r="BC773" s="17">
        <v>0.186709734024537</v>
      </c>
      <c r="BD773" s="17">
        <v>0.123417253334328</v>
      </c>
      <c r="BE773" s="17">
        <v>0.17136322914959901</v>
      </c>
      <c r="BF773" s="17"/>
      <c r="BG773" s="17">
        <v>0.154767816324754</v>
      </c>
      <c r="BH773" s="17">
        <v>0.190266966763563</v>
      </c>
      <c r="BI773" s="17" t="s">
        <v>95</v>
      </c>
      <c r="BJ773" s="17">
        <v>0.16059310982545999</v>
      </c>
      <c r="BK773" s="17">
        <v>0.174447298026909</v>
      </c>
      <c r="BL773" s="17">
        <v>0.19810915704464899</v>
      </c>
      <c r="BM773" s="17">
        <v>0.15633704565963</v>
      </c>
    </row>
    <row r="774" spans="2:65" x14ac:dyDescent="0.35">
      <c r="B774" t="s">
        <v>361</v>
      </c>
      <c r="C774" s="17">
        <v>0.140942556779484</v>
      </c>
      <c r="D774" s="17">
        <v>0.143476948193417</v>
      </c>
      <c r="E774" s="17">
        <v>0.13923424499613399</v>
      </c>
      <c r="F774" s="17"/>
      <c r="G774" s="17">
        <v>0.18467091156432699</v>
      </c>
      <c r="H774" s="17">
        <v>0.13693976583107001</v>
      </c>
      <c r="I774" s="17">
        <v>0.15001185030053099</v>
      </c>
      <c r="J774" s="17">
        <v>0.13653729339724899</v>
      </c>
      <c r="K774" s="17">
        <v>0.13606585069827301</v>
      </c>
      <c r="L774" s="17">
        <v>0.114647783889991</v>
      </c>
      <c r="M774" s="17"/>
      <c r="N774" s="17">
        <v>0.155090156654352</v>
      </c>
      <c r="O774" s="17">
        <v>0.14463342464380499</v>
      </c>
      <c r="P774" s="17">
        <v>0.13899923027494601</v>
      </c>
      <c r="Q774" s="17">
        <v>0.12482684572484801</v>
      </c>
      <c r="R774" s="17"/>
      <c r="S774" s="17">
        <v>0.16397461442089201</v>
      </c>
      <c r="T774" s="17">
        <v>0.15818486901704501</v>
      </c>
      <c r="U774" s="17">
        <v>0.11265302608389299</v>
      </c>
      <c r="V774" s="17">
        <v>0.13084282812692899</v>
      </c>
      <c r="W774" s="17">
        <v>0.13460322624557899</v>
      </c>
      <c r="X774" s="17">
        <v>0.152983159736886</v>
      </c>
      <c r="Y774" s="17">
        <v>0.17446450386007001</v>
      </c>
      <c r="Z774" s="17">
        <v>0.12754499629890201</v>
      </c>
      <c r="AA774" s="17">
        <v>0.155217872426751</v>
      </c>
      <c r="AB774" s="17">
        <v>0.10499761990480901</v>
      </c>
      <c r="AC774" s="17">
        <v>9.4813104775857304E-2</v>
      </c>
      <c r="AD774" s="17">
        <v>0.104499580232425</v>
      </c>
      <c r="AE774" s="17"/>
      <c r="AF774" s="17">
        <v>0.121811240559485</v>
      </c>
      <c r="AG774" s="17">
        <v>0.16175000356007799</v>
      </c>
      <c r="AH774" s="17">
        <v>9.89892584537167E-2</v>
      </c>
      <c r="AI774" s="17"/>
      <c r="AJ774" s="17">
        <v>0.13322489212121799</v>
      </c>
      <c r="AK774" s="17">
        <v>0.16862715618711699</v>
      </c>
      <c r="AL774" s="17">
        <v>0.134550939295429</v>
      </c>
      <c r="AM774" s="17">
        <v>9.3123308133762406E-2</v>
      </c>
      <c r="AN774" s="17">
        <v>0.12251267578816601</v>
      </c>
      <c r="AO774" s="17"/>
      <c r="AP774" s="17">
        <v>0.15392372080364999</v>
      </c>
      <c r="AQ774" s="17">
        <v>0.161205502602215</v>
      </c>
      <c r="AR774" s="17">
        <v>0.15461022338810099</v>
      </c>
      <c r="AS774" s="17"/>
      <c r="AT774" s="17">
        <v>0.11063012789681</v>
      </c>
      <c r="AU774" s="17">
        <v>0.11543510964996399</v>
      </c>
      <c r="AV774" s="17">
        <v>0.16481278710189001</v>
      </c>
      <c r="AW774" s="17">
        <v>0.186610210708542</v>
      </c>
      <c r="AX774" s="17">
        <v>0.16196002538061599</v>
      </c>
      <c r="AY774" s="17"/>
      <c r="AZ774" s="17">
        <v>0.15867741556380399</v>
      </c>
      <c r="BA774" s="17">
        <v>0.150625896220863</v>
      </c>
      <c r="BB774" s="17">
        <v>0.13236621624915201</v>
      </c>
      <c r="BC774" s="17">
        <v>0.123677980339884</v>
      </c>
      <c r="BD774" s="17">
        <v>0.13180345240008901</v>
      </c>
      <c r="BE774" s="17">
        <v>0.105188323935148</v>
      </c>
      <c r="BF774" s="17"/>
      <c r="BG774" s="17">
        <v>0.130703506981898</v>
      </c>
      <c r="BH774" s="17">
        <v>0.15046529446343099</v>
      </c>
      <c r="BI774" s="17" t="s">
        <v>95</v>
      </c>
      <c r="BJ774" s="17">
        <v>0.130089446996354</v>
      </c>
      <c r="BK774" s="17">
        <v>0.13149384664188199</v>
      </c>
      <c r="BL774" s="17">
        <v>0.15804848716032299</v>
      </c>
      <c r="BM774" s="17">
        <v>9.5371402625413798E-2</v>
      </c>
    </row>
    <row r="775" spans="2:65" x14ac:dyDescent="0.35">
      <c r="B775" t="s">
        <v>362</v>
      </c>
      <c r="C775" s="17">
        <v>9.0364767345748401E-2</v>
      </c>
      <c r="D775" s="17">
        <v>8.3856215526658104E-2</v>
      </c>
      <c r="E775" s="17">
        <v>9.7206536311539596E-2</v>
      </c>
      <c r="F775" s="17"/>
      <c r="G775" s="17">
        <v>0.112670861421616</v>
      </c>
      <c r="H775" s="17">
        <v>0.111789413670059</v>
      </c>
      <c r="I775" s="17">
        <v>9.1802921709207397E-2</v>
      </c>
      <c r="J775" s="17">
        <v>7.2475796582229704E-2</v>
      </c>
      <c r="K775" s="17">
        <v>8.0033380003490806E-2</v>
      </c>
      <c r="L775" s="17">
        <v>7.8430343094684898E-2</v>
      </c>
      <c r="M775" s="17"/>
      <c r="N775" s="17">
        <v>8.8073460664456704E-2</v>
      </c>
      <c r="O775" s="17">
        <v>8.4600636985650096E-2</v>
      </c>
      <c r="P775" s="17">
        <v>0.108136730066031</v>
      </c>
      <c r="Q775" s="17">
        <v>8.3597201482730005E-2</v>
      </c>
      <c r="R775" s="17"/>
      <c r="S775" s="17">
        <v>9.2320996009722101E-2</v>
      </c>
      <c r="T775" s="17">
        <v>0.104399891921686</v>
      </c>
      <c r="U775" s="17">
        <v>6.84907499548085E-2</v>
      </c>
      <c r="V775" s="17">
        <v>8.4740148581685798E-2</v>
      </c>
      <c r="W775" s="17">
        <v>0.10781122356079</v>
      </c>
      <c r="X775" s="17">
        <v>0.105352744947265</v>
      </c>
      <c r="Y775" s="17">
        <v>8.5031080621318506E-2</v>
      </c>
      <c r="Z775" s="17">
        <v>9.0638231054147603E-2</v>
      </c>
      <c r="AA775" s="17">
        <v>7.0844461903930497E-2</v>
      </c>
      <c r="AB775" s="17">
        <v>8.1453130007934096E-2</v>
      </c>
      <c r="AC775" s="17">
        <v>0.118118187641338</v>
      </c>
      <c r="AD775" s="17">
        <v>7.5956276677178997E-2</v>
      </c>
      <c r="AE775" s="17"/>
      <c r="AF775" s="17">
        <v>9.1462996733753896E-2</v>
      </c>
      <c r="AG775" s="17">
        <v>9.3851874198914206E-2</v>
      </c>
      <c r="AH775" s="17">
        <v>7.1805918292158002E-2</v>
      </c>
      <c r="AI775" s="17"/>
      <c r="AJ775" s="17">
        <v>8.2115606460807802E-2</v>
      </c>
      <c r="AK775" s="17">
        <v>9.8868361047769401E-2</v>
      </c>
      <c r="AL775" s="17">
        <v>0.10646675423787599</v>
      </c>
      <c r="AM775" s="17">
        <v>7.1769457776505202E-2</v>
      </c>
      <c r="AN775" s="17">
        <v>7.2789495914716201E-2</v>
      </c>
      <c r="AO775" s="17"/>
      <c r="AP775" s="17">
        <v>8.8944792339187506E-2</v>
      </c>
      <c r="AQ775" s="17">
        <v>9.5020858772486297E-2</v>
      </c>
      <c r="AR775" s="17">
        <v>0.116908594951651</v>
      </c>
      <c r="AS775" s="17"/>
      <c r="AT775" s="17">
        <v>8.9112254384179093E-2</v>
      </c>
      <c r="AU775" s="17">
        <v>7.9830680785249603E-2</v>
      </c>
      <c r="AV775" s="17">
        <v>9.7975966012047305E-2</v>
      </c>
      <c r="AW775" s="17">
        <v>0.113256434005649</v>
      </c>
      <c r="AX775" s="17">
        <v>0.100719259452799</v>
      </c>
      <c r="AY775" s="17"/>
      <c r="AZ775" s="17">
        <v>8.8954724875467503E-2</v>
      </c>
      <c r="BA775" s="17">
        <v>9.2218358596825603E-2</v>
      </c>
      <c r="BB775" s="17">
        <v>9.0417804757069703E-2</v>
      </c>
      <c r="BC775" s="17">
        <v>8.6972550833237003E-2</v>
      </c>
      <c r="BD775" s="17">
        <v>8.5371266539197396E-2</v>
      </c>
      <c r="BE775" s="17">
        <v>0.10873092374973101</v>
      </c>
      <c r="BF775" s="17"/>
      <c r="BG775" s="17">
        <v>7.7758886505427297E-2</v>
      </c>
      <c r="BH775" s="17">
        <v>8.7432263334108695E-2</v>
      </c>
      <c r="BI775" s="17" t="s">
        <v>95</v>
      </c>
      <c r="BJ775" s="17">
        <v>0.110811374680435</v>
      </c>
      <c r="BK775" s="17">
        <v>0.102726169389627</v>
      </c>
      <c r="BL775" s="17">
        <v>9.6430372981838694E-2</v>
      </c>
      <c r="BM775" s="17">
        <v>0.12838431434164299</v>
      </c>
    </row>
    <row r="776" spans="2:65" x14ac:dyDescent="0.35">
      <c r="B776" t="s">
        <v>363</v>
      </c>
      <c r="C776" s="17">
        <v>4.7217073774755799E-2</v>
      </c>
      <c r="D776" s="17">
        <v>4.4955332767211399E-2</v>
      </c>
      <c r="E776" s="17">
        <v>4.96804347184992E-2</v>
      </c>
      <c r="F776" s="17"/>
      <c r="G776" s="17">
        <v>7.9334477429235203E-2</v>
      </c>
      <c r="H776" s="17">
        <v>5.4512447274347099E-2</v>
      </c>
      <c r="I776" s="17">
        <v>4.1814346834863202E-2</v>
      </c>
      <c r="J776" s="17">
        <v>4.7787568343966802E-2</v>
      </c>
      <c r="K776" s="17">
        <v>4.1770060866561702E-2</v>
      </c>
      <c r="L776" s="17">
        <v>2.7568797446150501E-2</v>
      </c>
      <c r="M776" s="17"/>
      <c r="N776" s="17">
        <v>5.3739800713612902E-2</v>
      </c>
      <c r="O776" s="17">
        <v>3.3189976180297398E-2</v>
      </c>
      <c r="P776" s="17">
        <v>5.3324400429805102E-2</v>
      </c>
      <c r="Q776" s="17">
        <v>5.0141735902979503E-2</v>
      </c>
      <c r="R776" s="17"/>
      <c r="S776" s="17">
        <v>5.41203749283466E-2</v>
      </c>
      <c r="T776" s="17">
        <v>5.7820665671639598E-2</v>
      </c>
      <c r="U776" s="17">
        <v>3.8460150039221902E-2</v>
      </c>
      <c r="V776" s="17">
        <v>2.4251118410465001E-2</v>
      </c>
      <c r="W776" s="17">
        <v>4.5727930785050101E-2</v>
      </c>
      <c r="X776" s="17">
        <v>4.4233113756437903E-2</v>
      </c>
      <c r="Y776" s="17">
        <v>4.4668557032180402E-2</v>
      </c>
      <c r="Z776" s="17">
        <v>7.1886003941058901E-2</v>
      </c>
      <c r="AA776" s="17">
        <v>4.64636555789366E-2</v>
      </c>
      <c r="AB776" s="17">
        <v>4.89055502554109E-2</v>
      </c>
      <c r="AC776" s="17">
        <v>4.3675561470219899E-2</v>
      </c>
      <c r="AD776" s="17">
        <v>5.1046576368008398E-2</v>
      </c>
      <c r="AE776" s="17"/>
      <c r="AF776" s="17">
        <v>3.7472241762670097E-2</v>
      </c>
      <c r="AG776" s="17">
        <v>4.8090369109605097E-2</v>
      </c>
      <c r="AH776" s="17">
        <v>5.1180797102666903E-2</v>
      </c>
      <c r="AI776" s="17"/>
      <c r="AJ776" s="17">
        <v>3.93091903724581E-2</v>
      </c>
      <c r="AK776" s="17">
        <v>6.0425442775991399E-2</v>
      </c>
      <c r="AL776" s="17">
        <v>5.9074125498249197E-2</v>
      </c>
      <c r="AM776" s="17">
        <v>0</v>
      </c>
      <c r="AN776" s="17">
        <v>4.1469696281475003E-2</v>
      </c>
      <c r="AO776" s="17"/>
      <c r="AP776" s="17">
        <v>4.5310088106193802E-2</v>
      </c>
      <c r="AQ776" s="17">
        <v>5.2128129410947299E-2</v>
      </c>
      <c r="AR776" s="17">
        <v>3.7747808574529702E-2</v>
      </c>
      <c r="AS776" s="17"/>
      <c r="AT776" s="17">
        <v>4.6835392737367698E-2</v>
      </c>
      <c r="AU776" s="17">
        <v>4.9316080814595299E-2</v>
      </c>
      <c r="AV776" s="17">
        <v>5.16714930454647E-2</v>
      </c>
      <c r="AW776" s="17">
        <v>4.2153355725520501E-2</v>
      </c>
      <c r="AX776" s="17">
        <v>2.61655757612505E-2</v>
      </c>
      <c r="AY776" s="17"/>
      <c r="AZ776" s="17">
        <v>5.3340198212487401E-2</v>
      </c>
      <c r="BA776" s="17">
        <v>4.7772031821204902E-2</v>
      </c>
      <c r="BB776" s="17">
        <v>4.9163453729086003E-2</v>
      </c>
      <c r="BC776" s="17">
        <v>3.7403253554259497E-2</v>
      </c>
      <c r="BD776" s="17">
        <v>4.7978409165893299E-2</v>
      </c>
      <c r="BE776" s="17">
        <v>4.4580567921615501E-2</v>
      </c>
      <c r="BF776" s="17"/>
      <c r="BG776" s="17">
        <v>3.5590726756238499E-2</v>
      </c>
      <c r="BH776" s="17">
        <v>5.3985640160768698E-2</v>
      </c>
      <c r="BI776" s="17" t="s">
        <v>95</v>
      </c>
      <c r="BJ776" s="17">
        <v>7.8203297905139996E-2</v>
      </c>
      <c r="BK776" s="17">
        <v>4.7053649036567599E-2</v>
      </c>
      <c r="BL776" s="17">
        <v>4.2977382319226397E-2</v>
      </c>
      <c r="BM776" s="17">
        <v>8.2630253849980101E-2</v>
      </c>
    </row>
    <row r="777" spans="2:65" x14ac:dyDescent="0.35">
      <c r="B777" t="s">
        <v>364</v>
      </c>
      <c r="C777" s="17">
        <v>2.70975200806731E-2</v>
      </c>
      <c r="D777" s="17">
        <v>2.5401105121709702E-2</v>
      </c>
      <c r="E777" s="17">
        <v>2.83598386061404E-2</v>
      </c>
      <c r="F777" s="17"/>
      <c r="G777" s="17">
        <v>3.9868334776878303E-2</v>
      </c>
      <c r="H777" s="17">
        <v>3.3465906174917799E-2</v>
      </c>
      <c r="I777" s="17">
        <v>2.7605721706509E-2</v>
      </c>
      <c r="J777" s="17">
        <v>2.3460860795683901E-2</v>
      </c>
      <c r="K777" s="17">
        <v>2.2451552215786801E-2</v>
      </c>
      <c r="L777" s="17">
        <v>1.9102039580357201E-2</v>
      </c>
      <c r="M777" s="17"/>
      <c r="N777" s="17">
        <v>2.25358676371002E-2</v>
      </c>
      <c r="O777" s="17">
        <v>2.8371846620253299E-2</v>
      </c>
      <c r="P777" s="17">
        <v>2.91850797826455E-2</v>
      </c>
      <c r="Q777" s="17">
        <v>2.8366336734403301E-2</v>
      </c>
      <c r="R777" s="17"/>
      <c r="S777" s="17">
        <v>4.00561970623209E-2</v>
      </c>
      <c r="T777" s="17">
        <v>1.9411944519788799E-2</v>
      </c>
      <c r="U777" s="17">
        <v>4.5999227030149699E-2</v>
      </c>
      <c r="V777" s="17">
        <v>1.9005561381238201E-2</v>
      </c>
      <c r="W777" s="17">
        <v>2.1747414790583799E-2</v>
      </c>
      <c r="X777" s="17">
        <v>2.14726962496537E-2</v>
      </c>
      <c r="Y777" s="17">
        <v>1.53064315234574E-2</v>
      </c>
      <c r="Z777" s="17">
        <v>4.53096820310981E-2</v>
      </c>
      <c r="AA777" s="17">
        <v>1.7253523092370798E-2</v>
      </c>
      <c r="AB777" s="17">
        <v>3.6259264407544199E-2</v>
      </c>
      <c r="AC777" s="17">
        <v>3.1236257452432699E-2</v>
      </c>
      <c r="AD777" s="17">
        <v>1.1996913148403499E-2</v>
      </c>
      <c r="AE777" s="17"/>
      <c r="AF777" s="17">
        <v>2.3501768435403501E-2</v>
      </c>
      <c r="AG777" s="17">
        <v>2.5974524960302298E-2</v>
      </c>
      <c r="AH777" s="17">
        <v>4.1703600307605601E-2</v>
      </c>
      <c r="AI777" s="17"/>
      <c r="AJ777" s="17">
        <v>2.6477936900501001E-2</v>
      </c>
      <c r="AK777" s="17">
        <v>2.5690119734617E-2</v>
      </c>
      <c r="AL777" s="17">
        <v>1.88904205559835E-2</v>
      </c>
      <c r="AM777" s="17">
        <v>1.5575422552551401E-2</v>
      </c>
      <c r="AN777" s="17">
        <v>3.3231249955610997E-2</v>
      </c>
      <c r="AO777" s="17"/>
      <c r="AP777" s="17">
        <v>2.1821191077971699E-2</v>
      </c>
      <c r="AQ777" s="17">
        <v>2.78796029353672E-2</v>
      </c>
      <c r="AR777" s="17">
        <v>2.8240921707397299E-2</v>
      </c>
      <c r="AS777" s="17"/>
      <c r="AT777" s="17">
        <v>2.8092259110187399E-2</v>
      </c>
      <c r="AU777" s="17">
        <v>2.37109606303006E-2</v>
      </c>
      <c r="AV777" s="17">
        <v>2.90287618348616E-2</v>
      </c>
      <c r="AW777" s="17">
        <v>2.5890110352360302E-2</v>
      </c>
      <c r="AX777" s="17">
        <v>3.4317344955890103E-2</v>
      </c>
      <c r="AY777" s="17"/>
      <c r="AZ777" s="17">
        <v>2.7775942685855998E-2</v>
      </c>
      <c r="BA777" s="17">
        <v>2.3892168344863501E-2</v>
      </c>
      <c r="BB777" s="17">
        <v>3.1904603997084502E-2</v>
      </c>
      <c r="BC777" s="17">
        <v>2.7885043990863501E-2</v>
      </c>
      <c r="BD777" s="17">
        <v>2.5630778292699101E-2</v>
      </c>
      <c r="BE777" s="17">
        <v>3.2491425569691597E-2</v>
      </c>
      <c r="BF777" s="17"/>
      <c r="BG777" s="17">
        <v>2.79071131099238E-2</v>
      </c>
      <c r="BH777" s="17">
        <v>2.9433208010138399E-2</v>
      </c>
      <c r="BI777" s="17" t="s">
        <v>95</v>
      </c>
      <c r="BJ777" s="17">
        <v>3.4154270637514202E-2</v>
      </c>
      <c r="BK777" s="17">
        <v>1.8532548673646999E-2</v>
      </c>
      <c r="BL777" s="17">
        <v>2.3362888923747199E-2</v>
      </c>
      <c r="BM777" s="17">
        <v>2.03977131852375E-2</v>
      </c>
    </row>
    <row r="778" spans="2:65" x14ac:dyDescent="0.35">
      <c r="B778" t="s">
        <v>365</v>
      </c>
      <c r="C778" s="17">
        <v>1.7286930263083498E-2</v>
      </c>
      <c r="D778" s="17">
        <v>1.8938913427234801E-2</v>
      </c>
      <c r="E778" s="17">
        <v>1.57686556269864E-2</v>
      </c>
      <c r="F778" s="17"/>
      <c r="G778" s="17">
        <v>2.5015064728812399E-2</v>
      </c>
      <c r="H778" s="17">
        <v>2.5672687324023599E-2</v>
      </c>
      <c r="I778" s="17">
        <v>1.1916205744972199E-2</v>
      </c>
      <c r="J778" s="17">
        <v>1.7304716533192099E-2</v>
      </c>
      <c r="K778" s="17">
        <v>8.3039437082200497E-3</v>
      </c>
      <c r="L778" s="17">
        <v>1.57237090577446E-2</v>
      </c>
      <c r="M778" s="17"/>
      <c r="N778" s="17">
        <v>1.6161901499647399E-2</v>
      </c>
      <c r="O778" s="17">
        <v>1.4238807911374E-2</v>
      </c>
      <c r="P778" s="17">
        <v>2.1443915021929501E-2</v>
      </c>
      <c r="Q778" s="17">
        <v>1.8290452869797202E-2</v>
      </c>
      <c r="R778" s="17"/>
      <c r="S778" s="17">
        <v>2.8279607837003701E-2</v>
      </c>
      <c r="T778" s="17">
        <v>1.0484193789821E-2</v>
      </c>
      <c r="U778" s="17">
        <v>1.8415768796273501E-2</v>
      </c>
      <c r="V778" s="17">
        <v>1.6057413649764998E-2</v>
      </c>
      <c r="W778" s="17">
        <v>1.6778697455179299E-2</v>
      </c>
      <c r="X778" s="17">
        <v>2.51900825429974E-2</v>
      </c>
      <c r="Y778" s="17">
        <v>2.9590135590127301E-2</v>
      </c>
      <c r="Z778" s="17">
        <v>1.10597646877185E-2</v>
      </c>
      <c r="AA778" s="17">
        <v>9.7817283864916702E-3</v>
      </c>
      <c r="AB778" s="17">
        <v>1.6369963986114899E-2</v>
      </c>
      <c r="AC778" s="17">
        <v>5.0446850226622299E-3</v>
      </c>
      <c r="AD778" s="17">
        <v>0</v>
      </c>
      <c r="AE778" s="17"/>
      <c r="AF778" s="17">
        <v>1.31089893325592E-2</v>
      </c>
      <c r="AG778" s="17">
        <v>1.91834616671012E-2</v>
      </c>
      <c r="AH778" s="17">
        <v>1.60282935516603E-2</v>
      </c>
      <c r="AI778" s="17"/>
      <c r="AJ778" s="17">
        <v>1.7249112615151298E-2</v>
      </c>
      <c r="AK778" s="17">
        <v>2.17204758837596E-2</v>
      </c>
      <c r="AL778" s="17">
        <v>1.15757823244048E-2</v>
      </c>
      <c r="AM778" s="17">
        <v>0</v>
      </c>
      <c r="AN778" s="17">
        <v>1.57631900067099E-2</v>
      </c>
      <c r="AO778" s="17"/>
      <c r="AP778" s="17">
        <v>1.9317853263810698E-2</v>
      </c>
      <c r="AQ778" s="17">
        <v>1.8322915507191399E-2</v>
      </c>
      <c r="AR778" s="17">
        <v>2.5476801441904499E-2</v>
      </c>
      <c r="AS778" s="17"/>
      <c r="AT778" s="17">
        <v>1.44152172135166E-2</v>
      </c>
      <c r="AU778" s="17">
        <v>1.8620041298311001E-2</v>
      </c>
      <c r="AV778" s="17">
        <v>1.72075001758129E-2</v>
      </c>
      <c r="AW778" s="17">
        <v>2.7644265686801499E-2</v>
      </c>
      <c r="AX778" s="17">
        <v>2.82806622009972E-2</v>
      </c>
      <c r="AY778" s="17"/>
      <c r="AZ778" s="17">
        <v>2.8591286746988801E-2</v>
      </c>
      <c r="BA778" s="17">
        <v>1.5165408646291E-2</v>
      </c>
      <c r="BB778" s="17">
        <v>8.88080588380432E-3</v>
      </c>
      <c r="BC778" s="17">
        <v>1.9380204221104098E-2</v>
      </c>
      <c r="BD778" s="17">
        <v>8.7384119951163103E-3</v>
      </c>
      <c r="BE778" s="17">
        <v>1.0339978092077E-2</v>
      </c>
      <c r="BF778" s="17"/>
      <c r="BG778" s="17">
        <v>1.8577244975698501E-2</v>
      </c>
      <c r="BH778" s="17">
        <v>1.6088133218000102E-2</v>
      </c>
      <c r="BI778" s="17" t="s">
        <v>95</v>
      </c>
      <c r="BJ778" s="17">
        <v>3.7269460716153002E-2</v>
      </c>
      <c r="BK778" s="17">
        <v>1.26488467610516E-2</v>
      </c>
      <c r="BL778" s="17">
        <v>1.1168298107028501E-2</v>
      </c>
      <c r="BM778" s="17">
        <v>1.8162759549256401E-2</v>
      </c>
    </row>
    <row r="779" spans="2:65" x14ac:dyDescent="0.35">
      <c r="B779" t="s">
        <v>366</v>
      </c>
      <c r="C779" s="17">
        <v>4.20466091067726E-3</v>
      </c>
      <c r="D779" s="17">
        <v>3.5461228286637701E-3</v>
      </c>
      <c r="E779" s="17">
        <v>4.8701136009743897E-3</v>
      </c>
      <c r="F779" s="17"/>
      <c r="G779" s="17">
        <v>4.4698455301476498E-3</v>
      </c>
      <c r="H779" s="17">
        <v>3.9422272815896001E-3</v>
      </c>
      <c r="I779" s="17">
        <v>4.07459386734438E-3</v>
      </c>
      <c r="J779" s="17">
        <v>2.8634875845688699E-3</v>
      </c>
      <c r="K779" s="17">
        <v>3.40503724961081E-3</v>
      </c>
      <c r="L779" s="17">
        <v>5.9726331330162098E-3</v>
      </c>
      <c r="M779" s="17"/>
      <c r="N779" s="17">
        <v>3.8192964621327399E-3</v>
      </c>
      <c r="O779" s="17">
        <v>5.0626014819817001E-3</v>
      </c>
      <c r="P779" s="17">
        <v>4.6713657230597703E-3</v>
      </c>
      <c r="Q779" s="17">
        <v>3.3851706606229499E-3</v>
      </c>
      <c r="R779" s="17"/>
      <c r="S779" s="17">
        <v>0</v>
      </c>
      <c r="T779" s="17">
        <v>7.0963291073267596E-3</v>
      </c>
      <c r="U779" s="17">
        <v>0</v>
      </c>
      <c r="V779" s="17">
        <v>5.1469365055491897E-3</v>
      </c>
      <c r="W779" s="17">
        <v>6.6078940675712797E-3</v>
      </c>
      <c r="X779" s="17">
        <v>3.40507206786464E-3</v>
      </c>
      <c r="Y779" s="17">
        <v>9.2811054859175905E-3</v>
      </c>
      <c r="Z779" s="17">
        <v>5.7975765358385199E-3</v>
      </c>
      <c r="AA779" s="17">
        <v>1.55739757011148E-3</v>
      </c>
      <c r="AB779" s="17">
        <v>7.3064545637170197E-3</v>
      </c>
      <c r="AC779" s="17">
        <v>4.9320659146941297E-3</v>
      </c>
      <c r="AD779" s="17">
        <v>0</v>
      </c>
      <c r="AE779" s="17"/>
      <c r="AF779" s="17">
        <v>5.3987652416806701E-3</v>
      </c>
      <c r="AG779" s="17">
        <v>4.4438798240299801E-3</v>
      </c>
      <c r="AH779" s="17">
        <v>1.9524842126117099E-3</v>
      </c>
      <c r="AI779" s="17"/>
      <c r="AJ779" s="17">
        <v>2.66542536244764E-3</v>
      </c>
      <c r="AK779" s="17">
        <v>5.3132774818513799E-3</v>
      </c>
      <c r="AL779" s="17">
        <v>4.0652541200490297E-3</v>
      </c>
      <c r="AM779" s="17">
        <v>0</v>
      </c>
      <c r="AN779" s="17">
        <v>7.0440767193664299E-3</v>
      </c>
      <c r="AO779" s="17"/>
      <c r="AP779" s="17">
        <v>1.24980647185782E-3</v>
      </c>
      <c r="AQ779" s="17">
        <v>6.0790753887175397E-3</v>
      </c>
      <c r="AR779" s="17">
        <v>3.8502993281576102E-3</v>
      </c>
      <c r="AS779" s="17"/>
      <c r="AT779" s="17">
        <v>6.6992860947901701E-3</v>
      </c>
      <c r="AU779" s="17">
        <v>7.5443798740273298E-4</v>
      </c>
      <c r="AV779" s="17">
        <v>3.4612526643942E-3</v>
      </c>
      <c r="AW779" s="17">
        <v>9.7144802983042105E-3</v>
      </c>
      <c r="AX779" s="17">
        <v>0</v>
      </c>
      <c r="AY779" s="17"/>
      <c r="AZ779" s="17">
        <v>4.5254050808895101E-3</v>
      </c>
      <c r="BA779" s="17">
        <v>2.37184041417547E-3</v>
      </c>
      <c r="BB779" s="17">
        <v>0</v>
      </c>
      <c r="BC779" s="17">
        <v>5.5677901328577504E-3</v>
      </c>
      <c r="BD779" s="17">
        <v>1.2310184694963099E-2</v>
      </c>
      <c r="BE779" s="17">
        <v>0</v>
      </c>
      <c r="BF779" s="17"/>
      <c r="BG779" s="17">
        <v>3.44651282238999E-3</v>
      </c>
      <c r="BH779" s="17">
        <v>5.0078915300692198E-3</v>
      </c>
      <c r="BI779" s="17" t="s">
        <v>95</v>
      </c>
      <c r="BJ779" s="17">
        <v>9.4170724507638397E-3</v>
      </c>
      <c r="BK779" s="17">
        <v>0</v>
      </c>
      <c r="BL779" s="17">
        <v>3.5453596989759098E-3</v>
      </c>
      <c r="BM779" s="17">
        <v>6.9061889956234497E-3</v>
      </c>
    </row>
    <row r="780" spans="2:65" x14ac:dyDescent="0.35">
      <c r="B780" t="s">
        <v>367</v>
      </c>
      <c r="C780" s="17">
        <v>9.4453421990879497E-4</v>
      </c>
      <c r="D780" s="17">
        <v>1.0196573073112301E-3</v>
      </c>
      <c r="E780" s="17">
        <v>8.7635118135005795E-4</v>
      </c>
      <c r="F780" s="17"/>
      <c r="G780" s="17">
        <v>1.66926659785649E-3</v>
      </c>
      <c r="H780" s="17">
        <v>0</v>
      </c>
      <c r="I780" s="17">
        <v>2.4859883101246501E-3</v>
      </c>
      <c r="J780" s="17">
        <v>0</v>
      </c>
      <c r="K780" s="17">
        <v>2.0533481718616499E-3</v>
      </c>
      <c r="L780" s="17">
        <v>0</v>
      </c>
      <c r="M780" s="17"/>
      <c r="N780" s="17">
        <v>1.57725095378265E-3</v>
      </c>
      <c r="O780" s="17">
        <v>8.9598874171150701E-4</v>
      </c>
      <c r="P780" s="17">
        <v>0</v>
      </c>
      <c r="Q780" s="17">
        <v>1.1579901056884901E-3</v>
      </c>
      <c r="R780" s="17"/>
      <c r="S780" s="17">
        <v>1.6582410970884501E-3</v>
      </c>
      <c r="T780" s="17">
        <v>1.64547602938396E-3</v>
      </c>
      <c r="U780" s="17">
        <v>0</v>
      </c>
      <c r="V780" s="17">
        <v>0</v>
      </c>
      <c r="W780" s="17">
        <v>0</v>
      </c>
      <c r="X780" s="17">
        <v>3.2075611112805402E-3</v>
      </c>
      <c r="Y780" s="17">
        <v>0</v>
      </c>
      <c r="Z780" s="17">
        <v>0</v>
      </c>
      <c r="AA780" s="17">
        <v>1.9106551738303601E-3</v>
      </c>
      <c r="AB780" s="17">
        <v>0</v>
      </c>
      <c r="AC780" s="17">
        <v>0</v>
      </c>
      <c r="AD780" s="17">
        <v>0</v>
      </c>
      <c r="AE780" s="17"/>
      <c r="AF780" s="17">
        <v>1.40750783069854E-3</v>
      </c>
      <c r="AG780" s="17">
        <v>1.08259991162968E-3</v>
      </c>
      <c r="AH780" s="17">
        <v>0</v>
      </c>
      <c r="AI780" s="17"/>
      <c r="AJ780" s="17">
        <v>0</v>
      </c>
      <c r="AK780" s="17">
        <v>2.2498337553455501E-3</v>
      </c>
      <c r="AL780" s="17">
        <v>0</v>
      </c>
      <c r="AM780" s="17">
        <v>0</v>
      </c>
      <c r="AN780" s="17">
        <v>2.1216905753814398E-3</v>
      </c>
      <c r="AO780" s="17"/>
      <c r="AP780" s="17">
        <v>0</v>
      </c>
      <c r="AQ780" s="17">
        <v>1.18532559284935E-3</v>
      </c>
      <c r="AR780" s="17">
        <v>0</v>
      </c>
      <c r="AS780" s="17"/>
      <c r="AT780" s="17">
        <v>1.9658674001543802E-3</v>
      </c>
      <c r="AU780" s="17">
        <v>8.8711851720113999E-4</v>
      </c>
      <c r="AV780" s="17">
        <v>0</v>
      </c>
      <c r="AW780" s="17">
        <v>0</v>
      </c>
      <c r="AX780" s="17">
        <v>0</v>
      </c>
      <c r="AY780" s="17"/>
      <c r="AZ780" s="17">
        <v>1.0038462157708999E-3</v>
      </c>
      <c r="BA780" s="17">
        <v>9.5190421000226097E-4</v>
      </c>
      <c r="BB780" s="17">
        <v>3.6121319145891698E-3</v>
      </c>
      <c r="BC780" s="17">
        <v>0</v>
      </c>
      <c r="BD780" s="17">
        <v>0</v>
      </c>
      <c r="BE780" s="17">
        <v>0</v>
      </c>
      <c r="BF780" s="17"/>
      <c r="BG780" s="17">
        <v>0</v>
      </c>
      <c r="BH780" s="17">
        <v>1.9035190999133801E-3</v>
      </c>
      <c r="BI780" s="17" t="s">
        <v>95</v>
      </c>
      <c r="BJ780" s="17">
        <v>4.0514994810820302E-3</v>
      </c>
      <c r="BK780" s="17">
        <v>0</v>
      </c>
      <c r="BL780" s="17">
        <v>1.0520992540637901E-3</v>
      </c>
      <c r="BM780" s="17">
        <v>0</v>
      </c>
    </row>
    <row r="781" spans="2:65" x14ac:dyDescent="0.35">
      <c r="B781" t="s">
        <v>368</v>
      </c>
      <c r="C781" s="17">
        <v>1.6580855531742201E-3</v>
      </c>
      <c r="D781" s="17">
        <v>1.25251854896192E-3</v>
      </c>
      <c r="E781" s="17">
        <v>2.0628564377138401E-3</v>
      </c>
      <c r="F781" s="17"/>
      <c r="G781" s="17">
        <v>2.7298145078496101E-3</v>
      </c>
      <c r="H781" s="17">
        <v>4.73841351379345E-3</v>
      </c>
      <c r="I781" s="17">
        <v>1.4093838839664601E-3</v>
      </c>
      <c r="J781" s="17">
        <v>0</v>
      </c>
      <c r="K781" s="17">
        <v>0</v>
      </c>
      <c r="L781" s="17">
        <v>1.1033878810221499E-3</v>
      </c>
      <c r="M781" s="17"/>
      <c r="N781" s="17">
        <v>1.4109758185510599E-3</v>
      </c>
      <c r="O781" s="17">
        <v>3.0574097932692299E-3</v>
      </c>
      <c r="P781" s="17">
        <v>1.09741805496654E-3</v>
      </c>
      <c r="Q781" s="17">
        <v>9.8958362414195301E-4</v>
      </c>
      <c r="R781" s="17"/>
      <c r="S781" s="17">
        <v>4.4088733824548297E-3</v>
      </c>
      <c r="T781" s="17">
        <v>0</v>
      </c>
      <c r="U781" s="17">
        <v>2.8925085737690399E-3</v>
      </c>
      <c r="V781" s="17">
        <v>0</v>
      </c>
      <c r="W781" s="17">
        <v>0</v>
      </c>
      <c r="X781" s="17">
        <v>2.7410855529465699E-3</v>
      </c>
      <c r="Y781" s="17">
        <v>3.0085082688232402E-3</v>
      </c>
      <c r="Z781" s="17">
        <v>0</v>
      </c>
      <c r="AA781" s="17">
        <v>0</v>
      </c>
      <c r="AB781" s="17">
        <v>0</v>
      </c>
      <c r="AC781" s="17">
        <v>0</v>
      </c>
      <c r="AD781" s="17">
        <v>1.0723434841115299E-2</v>
      </c>
      <c r="AE781" s="17"/>
      <c r="AF781" s="17">
        <v>6.6551495089381104E-4</v>
      </c>
      <c r="AG781" s="17">
        <v>1.7575594057513599E-3</v>
      </c>
      <c r="AH781" s="17">
        <v>2.22246944123698E-3</v>
      </c>
      <c r="AI781" s="17"/>
      <c r="AJ781" s="17">
        <v>6.6582010241081097E-4</v>
      </c>
      <c r="AK781" s="17">
        <v>1.66933318752875E-3</v>
      </c>
      <c r="AL781" s="17">
        <v>0</v>
      </c>
      <c r="AM781" s="17">
        <v>0</v>
      </c>
      <c r="AN781" s="17">
        <v>2.3773685430113602E-3</v>
      </c>
      <c r="AO781" s="17"/>
      <c r="AP781" s="17">
        <v>0</v>
      </c>
      <c r="AQ781" s="17">
        <v>1.2942547892152601E-3</v>
      </c>
      <c r="AR781" s="17">
        <v>0</v>
      </c>
      <c r="AS781" s="17"/>
      <c r="AT781" s="17">
        <v>1.4244253563248899E-3</v>
      </c>
      <c r="AU781" s="17">
        <v>2.5760843107926401E-3</v>
      </c>
      <c r="AV781" s="17">
        <v>8.8641153739323303E-4</v>
      </c>
      <c r="AW781" s="17">
        <v>0</v>
      </c>
      <c r="AX781" s="17">
        <v>1.7698609973498199E-2</v>
      </c>
      <c r="AY781" s="17"/>
      <c r="AZ781" s="17">
        <v>3.7350564460417999E-3</v>
      </c>
      <c r="BA781" s="17">
        <v>0</v>
      </c>
      <c r="BB781" s="17">
        <v>0</v>
      </c>
      <c r="BC781" s="17">
        <v>1.3375812291014199E-3</v>
      </c>
      <c r="BD781" s="17">
        <v>1.9775647043357102E-3</v>
      </c>
      <c r="BE781" s="17">
        <v>6.2339933443229002E-3</v>
      </c>
      <c r="BF781" s="17"/>
      <c r="BG781" s="17">
        <v>2.3322564390576301E-3</v>
      </c>
      <c r="BH781" s="17">
        <v>0</v>
      </c>
      <c r="BI781" s="17" t="s">
        <v>95</v>
      </c>
      <c r="BJ781" s="17">
        <v>0</v>
      </c>
      <c r="BK781" s="17">
        <v>2.9261226406596401E-3</v>
      </c>
      <c r="BL781" s="17">
        <v>1.5893691725647201E-3</v>
      </c>
      <c r="BM781" s="17">
        <v>7.6820144239063198E-3</v>
      </c>
    </row>
    <row r="782" spans="2:65" x14ac:dyDescent="0.35">
      <c r="B782" t="s">
        <v>336</v>
      </c>
      <c r="C782" s="17">
        <v>0.27570174519867802</v>
      </c>
      <c r="D782" s="17">
        <v>0.22541828628177299</v>
      </c>
      <c r="E782" s="17">
        <v>0.32585001500720601</v>
      </c>
      <c r="F782" s="17"/>
      <c r="G782" s="17">
        <v>0.132423823648153</v>
      </c>
      <c r="H782" s="17">
        <v>0.214528488587473</v>
      </c>
      <c r="I782" s="17">
        <v>0.25017533030587402</v>
      </c>
      <c r="J782" s="17">
        <v>0.32550195875113702</v>
      </c>
      <c r="K782" s="17">
        <v>0.35776067999155597</v>
      </c>
      <c r="L782" s="17">
        <v>0.34582839988672198</v>
      </c>
      <c r="M782" s="17"/>
      <c r="N782" s="17">
        <v>0.23814833763625301</v>
      </c>
      <c r="O782" s="17">
        <v>0.28511227477873202</v>
      </c>
      <c r="P782" s="17">
        <v>0.26021187355567499</v>
      </c>
      <c r="Q782" s="17">
        <v>0.31963436446085303</v>
      </c>
      <c r="R782" s="17"/>
      <c r="S782" s="17">
        <v>0.23940017268362501</v>
      </c>
      <c r="T782" s="17">
        <v>0.28440815074903097</v>
      </c>
      <c r="U782" s="17">
        <v>0.28430500671463499</v>
      </c>
      <c r="V782" s="17">
        <v>0.30590600603829399</v>
      </c>
      <c r="W782" s="17">
        <v>0.29195362485031401</v>
      </c>
      <c r="X782" s="17">
        <v>0.267962683840198</v>
      </c>
      <c r="Y782" s="17">
        <v>0.25292460278683698</v>
      </c>
      <c r="Z782" s="17">
        <v>0.27684778124709702</v>
      </c>
      <c r="AA782" s="17">
        <v>0.299011529667635</v>
      </c>
      <c r="AB782" s="17">
        <v>0.30440281186411999</v>
      </c>
      <c r="AC782" s="17">
        <v>0.257558397653746</v>
      </c>
      <c r="AD782" s="17">
        <v>0.19716310852094801</v>
      </c>
      <c r="AE782" s="17"/>
      <c r="AF782" s="17">
        <v>0.303993330306918</v>
      </c>
      <c r="AG782" s="17">
        <v>0.26411762988490201</v>
      </c>
      <c r="AH782" s="17">
        <v>0.295814755089986</v>
      </c>
      <c r="AI782" s="17"/>
      <c r="AJ782" s="17">
        <v>0.298809119522642</v>
      </c>
      <c r="AK782" s="17">
        <v>0.23880514015281201</v>
      </c>
      <c r="AL782" s="17">
        <v>0.27358284052819298</v>
      </c>
      <c r="AM782" s="17">
        <v>0.18613177124701699</v>
      </c>
      <c r="AN782" s="17">
        <v>0.32580268209813001</v>
      </c>
      <c r="AO782" s="17"/>
      <c r="AP782" s="17">
        <v>0.26926422608125899</v>
      </c>
      <c r="AQ782" s="17">
        <v>0.248383043016736</v>
      </c>
      <c r="AR782" s="17">
        <v>0.20459897782690101</v>
      </c>
      <c r="AS782" s="17"/>
      <c r="AT782" s="17">
        <v>0.331065967132392</v>
      </c>
      <c r="AU782" s="17">
        <v>0.299563354765152</v>
      </c>
      <c r="AV782" s="17">
        <v>0.235936773466002</v>
      </c>
      <c r="AW782" s="17">
        <v>0.19309766968415801</v>
      </c>
      <c r="AX782" s="17">
        <v>0.22988361364283</v>
      </c>
      <c r="AY782" s="17"/>
      <c r="AZ782" s="17">
        <v>0.20078130692890001</v>
      </c>
      <c r="BA782" s="17">
        <v>0.29445251109613202</v>
      </c>
      <c r="BB782" s="17">
        <v>0.310807254235199</v>
      </c>
      <c r="BC782" s="17">
        <v>0.28594496245906398</v>
      </c>
      <c r="BD782" s="17">
        <v>0.33393512783777901</v>
      </c>
      <c r="BE782" s="17">
        <v>0.253805212926973</v>
      </c>
      <c r="BF782" s="17"/>
      <c r="BG782" s="17">
        <v>0.32365510914851198</v>
      </c>
      <c r="BH782" s="17">
        <v>0.24527777056121999</v>
      </c>
      <c r="BI782" s="17" t="s">
        <v>95</v>
      </c>
      <c r="BJ782" s="17">
        <v>0.21886352775440601</v>
      </c>
      <c r="BK782" s="17">
        <v>0.28330408135877699</v>
      </c>
      <c r="BL782" s="17">
        <v>0.24459551433953899</v>
      </c>
      <c r="BM782" s="17">
        <v>0.238777261956579</v>
      </c>
    </row>
    <row r="783" spans="2:65"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row>
    <row r="784" spans="2:65" x14ac:dyDescent="0.35">
      <c r="B784" s="6" t="s">
        <v>374</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row>
    <row r="785" spans="2:65" x14ac:dyDescent="0.35">
      <c r="B785" s="26" t="s">
        <v>127</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row>
    <row r="786" spans="2:65" x14ac:dyDescent="0.35">
      <c r="B786" t="s">
        <v>370</v>
      </c>
      <c r="C786" s="17">
        <v>0.245875218877457</v>
      </c>
      <c r="D786" s="17">
        <v>0.24358453460009799</v>
      </c>
      <c r="E786" s="17">
        <v>0.248160532570462</v>
      </c>
      <c r="F786" s="17"/>
      <c r="G786" s="17">
        <v>0.32364832693810702</v>
      </c>
      <c r="H786" s="17">
        <v>0.30695649446580597</v>
      </c>
      <c r="I786" s="17">
        <v>0.32044434017134499</v>
      </c>
      <c r="J786" s="17">
        <v>0.21478062626539099</v>
      </c>
      <c r="K786" s="17">
        <v>0.22301931279897</v>
      </c>
      <c r="L786" s="17">
        <v>0.197330787229791</v>
      </c>
      <c r="M786" s="17"/>
      <c r="N786" s="17">
        <v>0.30587098661732198</v>
      </c>
      <c r="O786" s="17">
        <v>0.201240334723151</v>
      </c>
      <c r="P786" s="17">
        <v>0.21681568288574099</v>
      </c>
      <c r="Q786" s="17">
        <v>0.239383602465496</v>
      </c>
      <c r="R786" s="17"/>
      <c r="S786" s="17">
        <v>0.337106742513469</v>
      </c>
      <c r="T786" s="17">
        <v>0.22133817496685099</v>
      </c>
      <c r="U786" s="17">
        <v>0.229428672245439</v>
      </c>
      <c r="V786" s="17">
        <v>0.19611485712931601</v>
      </c>
      <c r="W786" s="17">
        <v>0.21910185712390101</v>
      </c>
      <c r="X786" s="17">
        <v>0.25780971196739999</v>
      </c>
      <c r="Y786" s="17">
        <v>0.24720278826202099</v>
      </c>
      <c r="Z786" s="17">
        <v>0.29988352631079201</v>
      </c>
      <c r="AA786" s="17">
        <v>0.24096078416371999</v>
      </c>
      <c r="AB786" s="17">
        <v>0.215541990928833</v>
      </c>
      <c r="AC786" s="17">
        <v>0.21505224796422301</v>
      </c>
      <c r="AD786" s="17">
        <v>0.354112083284643</v>
      </c>
      <c r="AE786" s="17"/>
      <c r="AF786" s="17">
        <v>0.192207542947365</v>
      </c>
      <c r="AG786" s="17">
        <v>0.29835475489942398</v>
      </c>
      <c r="AH786" s="17">
        <v>0.20878818914071801</v>
      </c>
      <c r="AI786" s="17"/>
      <c r="AJ786" s="17">
        <v>0.20063760218805701</v>
      </c>
      <c r="AK786" s="17">
        <v>0.32542801120111198</v>
      </c>
      <c r="AL786" s="17">
        <v>0.240454910689338</v>
      </c>
      <c r="AM786" s="17">
        <v>0.101903181980324</v>
      </c>
      <c r="AN786" s="17">
        <v>0.168616224070152</v>
      </c>
      <c r="AO786" s="17"/>
      <c r="AP786" s="17">
        <v>0.22167120924948699</v>
      </c>
      <c r="AQ786" s="17">
        <v>0.31044792130851001</v>
      </c>
      <c r="AR786" s="17">
        <v>0.219328377099229</v>
      </c>
      <c r="AS786" s="17"/>
      <c r="AT786" s="17">
        <v>0.17699092217843601</v>
      </c>
      <c r="AU786" s="17">
        <v>0.20158936047202899</v>
      </c>
      <c r="AV786" s="17">
        <v>0.28442221423250102</v>
      </c>
      <c r="AW786" s="17">
        <v>0.36668425890171202</v>
      </c>
      <c r="AX786" s="17">
        <v>0.42462519874091198</v>
      </c>
      <c r="AY786" s="17"/>
      <c r="AZ786" s="17">
        <v>0.33589381319176698</v>
      </c>
      <c r="BA786" s="17">
        <v>0.23260065005955599</v>
      </c>
      <c r="BB786" s="17">
        <v>0.24238053597898501</v>
      </c>
      <c r="BC786" s="17">
        <v>0.19370980690365699</v>
      </c>
      <c r="BD786" s="17">
        <v>0.249415851751177</v>
      </c>
      <c r="BE786" s="17">
        <v>0.25340543807871102</v>
      </c>
      <c r="BF786" s="17"/>
      <c r="BG786" s="17">
        <v>0.22470937483874101</v>
      </c>
      <c r="BH786" s="17">
        <v>0.279116201386997</v>
      </c>
      <c r="BI786" s="17" t="s">
        <v>95</v>
      </c>
      <c r="BJ786" s="17" t="s">
        <v>95</v>
      </c>
      <c r="BK786" s="17" t="s">
        <v>95</v>
      </c>
      <c r="BL786" s="17" t="s">
        <v>95</v>
      </c>
      <c r="BM786" s="17" t="s">
        <v>95</v>
      </c>
    </row>
    <row r="787" spans="2:65" x14ac:dyDescent="0.35">
      <c r="B787" t="s">
        <v>371</v>
      </c>
      <c r="C787" s="17">
        <v>0.54203339527334504</v>
      </c>
      <c r="D787" s="17">
        <v>0.51324377948617605</v>
      </c>
      <c r="E787" s="17">
        <v>0.57180105119899804</v>
      </c>
      <c r="F787" s="17"/>
      <c r="G787" s="17">
        <v>0.550268601236238</v>
      </c>
      <c r="H787" s="17">
        <v>0.568986354916033</v>
      </c>
      <c r="I787" s="17">
        <v>0.50990581862851303</v>
      </c>
      <c r="J787" s="17">
        <v>0.57262491915352798</v>
      </c>
      <c r="K787" s="17">
        <v>0.53791705903239595</v>
      </c>
      <c r="L787" s="17">
        <v>0.529704279554013</v>
      </c>
      <c r="M787" s="17"/>
      <c r="N787" s="17">
        <v>0.50469615291613701</v>
      </c>
      <c r="O787" s="17">
        <v>0.57150362999891302</v>
      </c>
      <c r="P787" s="17">
        <v>0.55846770856845696</v>
      </c>
      <c r="Q787" s="17">
        <v>0.54459859115194198</v>
      </c>
      <c r="R787" s="17"/>
      <c r="S787" s="17">
        <v>0.46530093225799402</v>
      </c>
      <c r="T787" s="17">
        <v>0.60109088217234297</v>
      </c>
      <c r="U787" s="17">
        <v>0.55917096850202797</v>
      </c>
      <c r="V787" s="17">
        <v>0.55484954897697303</v>
      </c>
      <c r="W787" s="17">
        <v>0.56758207296559204</v>
      </c>
      <c r="X787" s="17">
        <v>0.56884223114575705</v>
      </c>
      <c r="Y787" s="17">
        <v>0.532889033905248</v>
      </c>
      <c r="Z787" s="17">
        <v>0.48717395804663099</v>
      </c>
      <c r="AA787" s="17">
        <v>0.540009238774663</v>
      </c>
      <c r="AB787" s="17">
        <v>0.54002284136495704</v>
      </c>
      <c r="AC787" s="17">
        <v>0.53320079836328105</v>
      </c>
      <c r="AD787" s="17">
        <v>0.46553416072683701</v>
      </c>
      <c r="AE787" s="17"/>
      <c r="AF787" s="17">
        <v>0.51425619872975603</v>
      </c>
      <c r="AG787" s="17">
        <v>0.56081829180910703</v>
      </c>
      <c r="AH787" s="17">
        <v>0.55231942661537503</v>
      </c>
      <c r="AI787" s="17"/>
      <c r="AJ787" s="17">
        <v>0.52695068543653201</v>
      </c>
      <c r="AK787" s="17">
        <v>0.54761838879672398</v>
      </c>
      <c r="AL787" s="17">
        <v>0.62422532202058301</v>
      </c>
      <c r="AM787" s="17">
        <v>0.362976989160473</v>
      </c>
      <c r="AN787" s="17">
        <v>0.54016167606660903</v>
      </c>
      <c r="AO787" s="17"/>
      <c r="AP787" s="17">
        <v>0.51375861784249299</v>
      </c>
      <c r="AQ787" s="17">
        <v>0.55392961609929803</v>
      </c>
      <c r="AR787" s="17">
        <v>0.65905379904547601</v>
      </c>
      <c r="AS787" s="17"/>
      <c r="AT787" s="17">
        <v>0.53137399483937198</v>
      </c>
      <c r="AU787" s="17">
        <v>0.57044872830938598</v>
      </c>
      <c r="AV787" s="17">
        <v>0.55706934021170795</v>
      </c>
      <c r="AW787" s="17">
        <v>0.49838631689148799</v>
      </c>
      <c r="AX787" s="17">
        <v>0.38345463039530098</v>
      </c>
      <c r="AY787" s="17"/>
      <c r="AZ787" s="17">
        <v>0.50039165508070704</v>
      </c>
      <c r="BA787" s="17">
        <v>0.56536293806917803</v>
      </c>
      <c r="BB787" s="17">
        <v>0.53541226670961295</v>
      </c>
      <c r="BC787" s="17">
        <v>0.56136925642371804</v>
      </c>
      <c r="BD787" s="17">
        <v>0.53261609951637401</v>
      </c>
      <c r="BE787" s="17">
        <v>0.49019434373305998</v>
      </c>
      <c r="BF787" s="17"/>
      <c r="BG787" s="17">
        <v>0.53325946338888397</v>
      </c>
      <c r="BH787" s="17">
        <v>0.55581286543186104</v>
      </c>
      <c r="BI787" s="17" t="s">
        <v>95</v>
      </c>
      <c r="BJ787" s="17" t="s">
        <v>95</v>
      </c>
      <c r="BK787" s="17" t="s">
        <v>95</v>
      </c>
      <c r="BL787" s="17" t="s">
        <v>95</v>
      </c>
      <c r="BM787" s="17" t="s">
        <v>95</v>
      </c>
    </row>
    <row r="788" spans="2:65" x14ac:dyDescent="0.35">
      <c r="B788" t="s">
        <v>372</v>
      </c>
      <c r="C788" s="17">
        <v>0.13368455403070001</v>
      </c>
      <c r="D788" s="17">
        <v>0.148509994896352</v>
      </c>
      <c r="E788" s="17">
        <v>0.118100286789385</v>
      </c>
      <c r="F788" s="17"/>
      <c r="G788" s="17">
        <v>7.0457146335300397E-2</v>
      </c>
      <c r="H788" s="17">
        <v>9.95242875162171E-2</v>
      </c>
      <c r="I788" s="17">
        <v>9.3758668303959E-2</v>
      </c>
      <c r="J788" s="17">
        <v>0.121888733667312</v>
      </c>
      <c r="K788" s="17">
        <v>0.14131410693385901</v>
      </c>
      <c r="L788" s="17">
        <v>0.18460256669476</v>
      </c>
      <c r="M788" s="17"/>
      <c r="N788" s="17">
        <v>0.125868023487782</v>
      </c>
      <c r="O788" s="17">
        <v>0.13349427946908901</v>
      </c>
      <c r="P788" s="17">
        <v>0.139907104488117</v>
      </c>
      <c r="Q788" s="17">
        <v>0.140206559125367</v>
      </c>
      <c r="R788" s="17"/>
      <c r="S788" s="17">
        <v>0.11608079468588001</v>
      </c>
      <c r="T788" s="17">
        <v>0.113768190902286</v>
      </c>
      <c r="U788" s="17">
        <v>0.117586092087352</v>
      </c>
      <c r="V788" s="17">
        <v>0.142678156156028</v>
      </c>
      <c r="W788" s="17">
        <v>0.17390073206423601</v>
      </c>
      <c r="X788" s="17">
        <v>0.13304809160965</v>
      </c>
      <c r="Y788" s="17">
        <v>0.135466612371028</v>
      </c>
      <c r="Z788" s="17">
        <v>0.123460739023434</v>
      </c>
      <c r="AA788" s="17">
        <v>0.142433495414231</v>
      </c>
      <c r="AB788" s="17">
        <v>0.14905430158319199</v>
      </c>
      <c r="AC788" s="17">
        <v>0.14856553320971599</v>
      </c>
      <c r="AD788" s="17">
        <v>0.11278385919971</v>
      </c>
      <c r="AE788" s="17"/>
      <c r="AF788" s="17">
        <v>0.18225160959562001</v>
      </c>
      <c r="AG788" s="17">
        <v>9.4365071545606694E-2</v>
      </c>
      <c r="AH788" s="17">
        <v>0.14670380751936801</v>
      </c>
      <c r="AI788" s="17"/>
      <c r="AJ788" s="17">
        <v>0.17652671674381601</v>
      </c>
      <c r="AK788" s="17">
        <v>8.9855347660911203E-2</v>
      </c>
      <c r="AL788" s="17">
        <v>9.3714194515723104E-2</v>
      </c>
      <c r="AM788" s="17">
        <v>0.25306601931420297</v>
      </c>
      <c r="AN788" s="17">
        <v>0.18553071220001399</v>
      </c>
      <c r="AO788" s="17"/>
      <c r="AP788" s="17">
        <v>0.176656022733827</v>
      </c>
      <c r="AQ788" s="17">
        <v>9.4618384337535402E-2</v>
      </c>
      <c r="AR788" s="17">
        <v>8.6665575238940806E-2</v>
      </c>
      <c r="AS788" s="17"/>
      <c r="AT788" s="17">
        <v>0.192451268394327</v>
      </c>
      <c r="AU788" s="17">
        <v>0.14598966255599399</v>
      </c>
      <c r="AV788" s="17">
        <v>0.101760782035932</v>
      </c>
      <c r="AW788" s="17">
        <v>8.9845256513447394E-2</v>
      </c>
      <c r="AX788" s="17">
        <v>0.13067415250876699</v>
      </c>
      <c r="AY788" s="17"/>
      <c r="AZ788" s="17">
        <v>0.109163849885895</v>
      </c>
      <c r="BA788" s="17">
        <v>0.121365182932549</v>
      </c>
      <c r="BB788" s="17">
        <v>0.14818226716147501</v>
      </c>
      <c r="BC788" s="17">
        <v>0.155426151668667</v>
      </c>
      <c r="BD788" s="17">
        <v>0.142629585040533</v>
      </c>
      <c r="BE788" s="17">
        <v>0.14807476376894901</v>
      </c>
      <c r="BF788" s="17"/>
      <c r="BG788" s="17">
        <v>0.15857049496512701</v>
      </c>
      <c r="BH788" s="17">
        <v>9.4601155049697599E-2</v>
      </c>
      <c r="BI788" s="17" t="s">
        <v>95</v>
      </c>
      <c r="BJ788" s="17" t="s">
        <v>95</v>
      </c>
      <c r="BK788" s="17" t="s">
        <v>95</v>
      </c>
      <c r="BL788" s="17" t="s">
        <v>95</v>
      </c>
      <c r="BM788" s="17" t="s">
        <v>95</v>
      </c>
    </row>
    <row r="789" spans="2:65" x14ac:dyDescent="0.35">
      <c r="B789" t="s">
        <v>373</v>
      </c>
      <c r="C789" s="17">
        <v>5.2694209521476902E-2</v>
      </c>
      <c r="D789" s="17">
        <v>7.6640864012486404E-2</v>
      </c>
      <c r="E789" s="17">
        <v>2.8219810120159498E-2</v>
      </c>
      <c r="F789" s="17"/>
      <c r="G789" s="17">
        <v>2.9548429976596399E-2</v>
      </c>
      <c r="H789" s="17">
        <v>1.4267666395030699E-2</v>
      </c>
      <c r="I789" s="17">
        <v>4.7134788687772003E-2</v>
      </c>
      <c r="J789" s="17">
        <v>5.8957578748593503E-2</v>
      </c>
      <c r="K789" s="17">
        <v>7.9562452131683795E-2</v>
      </c>
      <c r="L789" s="17">
        <v>5.66984255698487E-2</v>
      </c>
      <c r="M789" s="17"/>
      <c r="N789" s="17">
        <v>4.8977481704633098E-2</v>
      </c>
      <c r="O789" s="17">
        <v>6.2598140375432904E-2</v>
      </c>
      <c r="P789" s="17">
        <v>5.6731756670894903E-2</v>
      </c>
      <c r="Q789" s="17">
        <v>4.0609908504889297E-2</v>
      </c>
      <c r="R789" s="17"/>
      <c r="S789" s="17">
        <v>4.36044297243691E-2</v>
      </c>
      <c r="T789" s="17">
        <v>4.9307516225944599E-2</v>
      </c>
      <c r="U789" s="17">
        <v>4.5541054371100197E-2</v>
      </c>
      <c r="V789" s="17">
        <v>7.4651364185668603E-2</v>
      </c>
      <c r="W789" s="17">
        <v>2.7771541887010399E-2</v>
      </c>
      <c r="X789" s="17">
        <v>2.4815706548929201E-2</v>
      </c>
      <c r="Y789" s="17">
        <v>5.4084812123123098E-2</v>
      </c>
      <c r="Z789" s="17">
        <v>7.21533840500794E-2</v>
      </c>
      <c r="AA789" s="17">
        <v>5.2239217650193799E-2</v>
      </c>
      <c r="AB789" s="17">
        <v>7.1233642113082196E-2</v>
      </c>
      <c r="AC789" s="17">
        <v>7.0877282992171498E-2</v>
      </c>
      <c r="AD789" s="17">
        <v>6.7569896788810396E-2</v>
      </c>
      <c r="AE789" s="17"/>
      <c r="AF789" s="17">
        <v>8.6217477722267899E-2</v>
      </c>
      <c r="AG789" s="17">
        <v>2.2407500398536701E-2</v>
      </c>
      <c r="AH789" s="17">
        <v>5.7711684657990397E-2</v>
      </c>
      <c r="AI789" s="17"/>
      <c r="AJ789" s="17">
        <v>7.1196651443553902E-2</v>
      </c>
      <c r="AK789" s="17">
        <v>1.0672197486193901E-2</v>
      </c>
      <c r="AL789" s="17">
        <v>3.2936110994487601E-2</v>
      </c>
      <c r="AM789" s="17">
        <v>0.222087597918083</v>
      </c>
      <c r="AN789" s="17">
        <v>7.0821641831915194E-2</v>
      </c>
      <c r="AO789" s="17"/>
      <c r="AP789" s="17">
        <v>6.0070781281062198E-2</v>
      </c>
      <c r="AQ789" s="17">
        <v>1.9054490842005299E-2</v>
      </c>
      <c r="AR789" s="17">
        <v>1.4640029649878501E-2</v>
      </c>
      <c r="AS789" s="17"/>
      <c r="AT789" s="17">
        <v>5.2170168998451602E-2</v>
      </c>
      <c r="AU789" s="17">
        <v>5.71768582170495E-2</v>
      </c>
      <c r="AV789" s="17">
        <v>4.09139748969592E-2</v>
      </c>
      <c r="AW789" s="17">
        <v>2.86020943736904E-2</v>
      </c>
      <c r="AX789" s="17">
        <v>4.1590154855860602E-2</v>
      </c>
      <c r="AY789" s="17"/>
      <c r="AZ789" s="17">
        <v>4.23520189219748E-2</v>
      </c>
      <c r="BA789" s="17">
        <v>5.1523186461452798E-2</v>
      </c>
      <c r="BB789" s="17">
        <v>5.4355989524155303E-2</v>
      </c>
      <c r="BC789" s="17">
        <v>5.9315173340712998E-2</v>
      </c>
      <c r="BD789" s="17">
        <v>4.3449483437714098E-2</v>
      </c>
      <c r="BE789" s="17">
        <v>8.5852522656283195E-2</v>
      </c>
      <c r="BF789" s="17"/>
      <c r="BG789" s="17">
        <v>5.9018946328139303E-2</v>
      </c>
      <c r="BH789" s="17">
        <v>4.2761203061486099E-2</v>
      </c>
      <c r="BI789" s="17" t="s">
        <v>95</v>
      </c>
      <c r="BJ789" s="17" t="s">
        <v>95</v>
      </c>
      <c r="BK789" s="17" t="s">
        <v>95</v>
      </c>
      <c r="BL789" s="17" t="s">
        <v>95</v>
      </c>
      <c r="BM789" s="17" t="s">
        <v>95</v>
      </c>
    </row>
    <row r="790" spans="2:65" x14ac:dyDescent="0.35">
      <c r="B790" t="s">
        <v>114</v>
      </c>
      <c r="C790" s="17">
        <v>2.5712622297021499E-2</v>
      </c>
      <c r="D790" s="17">
        <v>1.8020827004888301E-2</v>
      </c>
      <c r="E790" s="17">
        <v>3.3718319320995699E-2</v>
      </c>
      <c r="F790" s="17"/>
      <c r="G790" s="17">
        <v>2.6077495513759E-2</v>
      </c>
      <c r="H790" s="17">
        <v>1.02651967069125E-2</v>
      </c>
      <c r="I790" s="17">
        <v>2.8756384208410601E-2</v>
      </c>
      <c r="J790" s="17">
        <v>3.1748142165175103E-2</v>
      </c>
      <c r="K790" s="17">
        <v>1.8187069103090401E-2</v>
      </c>
      <c r="L790" s="17">
        <v>3.1663940951588199E-2</v>
      </c>
      <c r="M790" s="17"/>
      <c r="N790" s="17">
        <v>1.4587355274125699E-2</v>
      </c>
      <c r="O790" s="17">
        <v>3.1163615433414098E-2</v>
      </c>
      <c r="P790" s="17">
        <v>2.8077747386789701E-2</v>
      </c>
      <c r="Q790" s="17">
        <v>3.5201338752305501E-2</v>
      </c>
      <c r="R790" s="17"/>
      <c r="S790" s="17">
        <v>3.7907100818288603E-2</v>
      </c>
      <c r="T790" s="17">
        <v>1.4495235732575501E-2</v>
      </c>
      <c r="U790" s="17">
        <v>4.8273212794080603E-2</v>
      </c>
      <c r="V790" s="17">
        <v>3.1706073552014699E-2</v>
      </c>
      <c r="W790" s="17">
        <v>1.1643795959260499E-2</v>
      </c>
      <c r="X790" s="17">
        <v>1.54842587282645E-2</v>
      </c>
      <c r="Y790" s="17">
        <v>3.03567533385792E-2</v>
      </c>
      <c r="Z790" s="17">
        <v>1.7328392569064301E-2</v>
      </c>
      <c r="AA790" s="17">
        <v>2.4357263997192399E-2</v>
      </c>
      <c r="AB790" s="17">
        <v>2.4147224009936099E-2</v>
      </c>
      <c r="AC790" s="17">
        <v>3.2304137470609298E-2</v>
      </c>
      <c r="AD790" s="17">
        <v>0</v>
      </c>
      <c r="AE790" s="17"/>
      <c r="AF790" s="17">
        <v>2.5067171004990899E-2</v>
      </c>
      <c r="AG790" s="17">
        <v>2.4054381347325099E-2</v>
      </c>
      <c r="AH790" s="17">
        <v>3.44768920665477E-2</v>
      </c>
      <c r="AI790" s="17"/>
      <c r="AJ790" s="17">
        <v>2.46883441880404E-2</v>
      </c>
      <c r="AK790" s="17">
        <v>2.6426054855058501E-2</v>
      </c>
      <c r="AL790" s="17">
        <v>8.6694617798684197E-3</v>
      </c>
      <c r="AM790" s="17">
        <v>5.9966211626916698E-2</v>
      </c>
      <c r="AN790" s="17">
        <v>3.48697458313093E-2</v>
      </c>
      <c r="AO790" s="17"/>
      <c r="AP790" s="17">
        <v>2.7843368893129699E-2</v>
      </c>
      <c r="AQ790" s="17">
        <v>2.1949587412651302E-2</v>
      </c>
      <c r="AR790" s="17">
        <v>2.03122189664755E-2</v>
      </c>
      <c r="AS790" s="17"/>
      <c r="AT790" s="17">
        <v>4.7013645589412803E-2</v>
      </c>
      <c r="AU790" s="17">
        <v>2.4795390445540799E-2</v>
      </c>
      <c r="AV790" s="17">
        <v>1.5833688622899501E-2</v>
      </c>
      <c r="AW790" s="17">
        <v>1.64820733196618E-2</v>
      </c>
      <c r="AX790" s="17">
        <v>1.96558634991588E-2</v>
      </c>
      <c r="AY790" s="17"/>
      <c r="AZ790" s="17">
        <v>1.2198662919656499E-2</v>
      </c>
      <c r="BA790" s="17">
        <v>2.9148042477263301E-2</v>
      </c>
      <c r="BB790" s="17">
        <v>1.9668940625770799E-2</v>
      </c>
      <c r="BC790" s="17">
        <v>3.0179611663243899E-2</v>
      </c>
      <c r="BD790" s="17">
        <v>3.1888980254200797E-2</v>
      </c>
      <c r="BE790" s="17">
        <v>2.2472931762997701E-2</v>
      </c>
      <c r="BF790" s="17"/>
      <c r="BG790" s="17">
        <v>2.4441720479108101E-2</v>
      </c>
      <c r="BH790" s="17">
        <v>2.77085750699574E-2</v>
      </c>
      <c r="BI790" s="17" t="s">
        <v>95</v>
      </c>
      <c r="BJ790" s="17" t="s">
        <v>95</v>
      </c>
      <c r="BK790" s="17" t="s">
        <v>95</v>
      </c>
      <c r="BL790" s="17" t="s">
        <v>95</v>
      </c>
      <c r="BM790" s="17" t="s">
        <v>95</v>
      </c>
    </row>
    <row r="791" spans="2:65"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row>
    <row r="792" spans="2:65" x14ac:dyDescent="0.35">
      <c r="B792" s="6" t="s">
        <v>386</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row>
    <row r="793" spans="2:65" x14ac:dyDescent="0.35">
      <c r="B793" s="26" t="s">
        <v>97</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row>
    <row r="794" spans="2:65" x14ac:dyDescent="0.35">
      <c r="B794" t="s">
        <v>382</v>
      </c>
      <c r="C794" s="17">
        <v>0.87769733268007899</v>
      </c>
      <c r="D794" s="17">
        <v>0.86554859265934003</v>
      </c>
      <c r="E794" s="17">
        <v>0.889339731661695</v>
      </c>
      <c r="F794" s="17"/>
      <c r="G794" s="17">
        <v>0.79140574874713299</v>
      </c>
      <c r="H794" s="17">
        <v>0.83365447999939901</v>
      </c>
      <c r="I794" s="17">
        <v>0.83589053367261201</v>
      </c>
      <c r="J794" s="17">
        <v>0.92202801551451496</v>
      </c>
      <c r="K794" s="17">
        <v>0.92304717305282402</v>
      </c>
      <c r="L794" s="17">
        <v>0.938396750561035</v>
      </c>
      <c r="M794" s="17"/>
      <c r="N794" s="17">
        <v>0.89608677061133801</v>
      </c>
      <c r="O794" s="17">
        <v>0.88857744335939204</v>
      </c>
      <c r="P794" s="17">
        <v>0.84808397812396197</v>
      </c>
      <c r="Q794" s="17">
        <v>0.87256905254484496</v>
      </c>
      <c r="R794" s="17"/>
      <c r="S794" s="17">
        <v>0.78058364050580997</v>
      </c>
      <c r="T794" s="17">
        <v>0.91079478106398803</v>
      </c>
      <c r="U794" s="17">
        <v>0.88461271674810704</v>
      </c>
      <c r="V794" s="17">
        <v>0.91435687686806499</v>
      </c>
      <c r="W794" s="17">
        <v>0.87716919014580297</v>
      </c>
      <c r="X794" s="17">
        <v>0.86398556729757003</v>
      </c>
      <c r="Y794" s="17">
        <v>0.92156650147388897</v>
      </c>
      <c r="Z794" s="17">
        <v>0.91918917778117304</v>
      </c>
      <c r="AA794" s="17">
        <v>0.87730245221563197</v>
      </c>
      <c r="AB794" s="17">
        <v>0.89285113152602702</v>
      </c>
      <c r="AC794" s="17">
        <v>0.88601826461210698</v>
      </c>
      <c r="AD794" s="17">
        <v>0.87102946058796804</v>
      </c>
      <c r="AE794" s="17"/>
      <c r="AF794" s="17">
        <v>0.89955994399654404</v>
      </c>
      <c r="AG794" s="17">
        <v>0.88326680229075405</v>
      </c>
      <c r="AH794" s="17">
        <v>0.84664984901920803</v>
      </c>
      <c r="AI794" s="17"/>
      <c r="AJ794" s="17">
        <v>0.90191117423620104</v>
      </c>
      <c r="AK794" s="17">
        <v>0.84988027262800303</v>
      </c>
      <c r="AL794" s="17">
        <v>0.89103732487090404</v>
      </c>
      <c r="AM794" s="17">
        <v>0.84963661879059604</v>
      </c>
      <c r="AN794" s="17">
        <v>0.87188908200693505</v>
      </c>
      <c r="AO794" s="17"/>
      <c r="AP794" s="17">
        <v>0.88123615163378699</v>
      </c>
      <c r="AQ794" s="17">
        <v>0.86527942759508303</v>
      </c>
      <c r="AR794" s="17">
        <v>0.88200704833400301</v>
      </c>
      <c r="AS794" s="17"/>
      <c r="AT794" s="17">
        <v>0.88181428627998104</v>
      </c>
      <c r="AU794" s="17">
        <v>0.88093586782273303</v>
      </c>
      <c r="AV794" s="17">
        <v>0.88701074391552504</v>
      </c>
      <c r="AW794" s="17">
        <v>0.831607610117437</v>
      </c>
      <c r="AX794" s="17">
        <v>0.81944279877988102</v>
      </c>
      <c r="AY794" s="17"/>
      <c r="AZ794" s="17">
        <v>0.82821350801628602</v>
      </c>
      <c r="BA794" s="17">
        <v>0.88345258849309605</v>
      </c>
      <c r="BB794" s="17">
        <v>0.86009379107796102</v>
      </c>
      <c r="BC794" s="17">
        <v>0.88984461529477799</v>
      </c>
      <c r="BD794" s="17">
        <v>0.94753509649201095</v>
      </c>
      <c r="BE794" s="17">
        <v>0.90495494141913402</v>
      </c>
      <c r="BF794" s="17"/>
      <c r="BG794" s="17">
        <v>0.90358846355615297</v>
      </c>
      <c r="BH794" s="17">
        <v>0.88292529192101599</v>
      </c>
      <c r="BI794" s="17" t="s">
        <v>95</v>
      </c>
      <c r="BJ794" s="17">
        <v>0.85168802272003696</v>
      </c>
      <c r="BK794" s="17">
        <v>0.84179691135859502</v>
      </c>
      <c r="BL794" s="17">
        <v>0.85512328872725496</v>
      </c>
      <c r="BM794" s="17">
        <v>0.87952939279124898</v>
      </c>
    </row>
    <row r="795" spans="2:65" x14ac:dyDescent="0.35">
      <c r="B795" t="s">
        <v>383</v>
      </c>
      <c r="C795" s="17">
        <v>7.1631885837480799E-2</v>
      </c>
      <c r="D795" s="17">
        <v>7.8690903951945598E-2</v>
      </c>
      <c r="E795" s="17">
        <v>6.4681310626605801E-2</v>
      </c>
      <c r="F795" s="17"/>
      <c r="G795" s="17">
        <v>0.109254512141903</v>
      </c>
      <c r="H795" s="17">
        <v>0.104553139326769</v>
      </c>
      <c r="I795" s="17">
        <v>9.9493862402208796E-2</v>
      </c>
      <c r="J795" s="17">
        <v>4.7509704456468099E-2</v>
      </c>
      <c r="K795" s="17">
        <v>4.3419896739546E-2</v>
      </c>
      <c r="L795" s="17">
        <v>3.5720449197953398E-2</v>
      </c>
      <c r="M795" s="17"/>
      <c r="N795" s="17">
        <v>5.4986974374259499E-2</v>
      </c>
      <c r="O795" s="17">
        <v>6.2673179179491098E-2</v>
      </c>
      <c r="P795" s="17">
        <v>8.8614680524486497E-2</v>
      </c>
      <c r="Q795" s="17">
        <v>8.4166049233164203E-2</v>
      </c>
      <c r="R795" s="17"/>
      <c r="S795" s="17">
        <v>0.12702213120009001</v>
      </c>
      <c r="T795" s="17">
        <v>4.8140674298980501E-2</v>
      </c>
      <c r="U795" s="17">
        <v>7.7444454918080399E-2</v>
      </c>
      <c r="V795" s="17">
        <v>4.6060930737760498E-2</v>
      </c>
      <c r="W795" s="17">
        <v>8.1191292904170695E-2</v>
      </c>
      <c r="X795" s="17">
        <v>9.9855186078649197E-2</v>
      </c>
      <c r="Y795" s="17">
        <v>4.67198942847252E-2</v>
      </c>
      <c r="Z795" s="17">
        <v>4.8380896676308599E-2</v>
      </c>
      <c r="AA795" s="17">
        <v>6.1786846403456802E-2</v>
      </c>
      <c r="AB795" s="17">
        <v>6.3291852842732199E-2</v>
      </c>
      <c r="AC795" s="17">
        <v>5.3261163522321797E-2</v>
      </c>
      <c r="AD795" s="17">
        <v>5.8657406956056798E-2</v>
      </c>
      <c r="AE795" s="17"/>
      <c r="AF795" s="17">
        <v>6.4397679282047607E-2</v>
      </c>
      <c r="AG795" s="17">
        <v>6.8241916228622995E-2</v>
      </c>
      <c r="AH795" s="17">
        <v>7.99890021015872E-2</v>
      </c>
      <c r="AI795" s="17"/>
      <c r="AJ795" s="17">
        <v>6.3305293810421701E-2</v>
      </c>
      <c r="AK795" s="17">
        <v>9.0087168811955706E-2</v>
      </c>
      <c r="AL795" s="17">
        <v>5.1096032111769801E-2</v>
      </c>
      <c r="AM795" s="17">
        <v>5.6550342463391898E-2</v>
      </c>
      <c r="AN795" s="17">
        <v>7.0698869602369499E-2</v>
      </c>
      <c r="AO795" s="17"/>
      <c r="AP795" s="17">
        <v>8.5523151541286105E-2</v>
      </c>
      <c r="AQ795" s="17">
        <v>7.8096753169555902E-2</v>
      </c>
      <c r="AR795" s="17">
        <v>5.6138670908010599E-2</v>
      </c>
      <c r="AS795" s="17"/>
      <c r="AT795" s="17">
        <v>7.2011613933198299E-2</v>
      </c>
      <c r="AU795" s="17">
        <v>7.5012618797718394E-2</v>
      </c>
      <c r="AV795" s="17">
        <v>6.4998708447224607E-2</v>
      </c>
      <c r="AW795" s="17">
        <v>0.108003304118682</v>
      </c>
      <c r="AX795" s="17">
        <v>4.7746502875925703E-2</v>
      </c>
      <c r="AY795" s="17"/>
      <c r="AZ795" s="17">
        <v>0.102358604642109</v>
      </c>
      <c r="BA795" s="17">
        <v>7.0774105326187803E-2</v>
      </c>
      <c r="BB795" s="17">
        <v>8.2318896554106402E-2</v>
      </c>
      <c r="BC795" s="17">
        <v>6.4059145860209096E-2</v>
      </c>
      <c r="BD795" s="17">
        <v>2.71239133357918E-2</v>
      </c>
      <c r="BE795" s="17">
        <v>4.2066606039136499E-2</v>
      </c>
      <c r="BF795" s="17"/>
      <c r="BG795" s="17">
        <v>5.5174987351249899E-2</v>
      </c>
      <c r="BH795" s="17">
        <v>6.5738735156795999E-2</v>
      </c>
      <c r="BI795" s="17" t="s">
        <v>95</v>
      </c>
      <c r="BJ795" s="17">
        <v>9.0609862836234997E-2</v>
      </c>
      <c r="BK795" s="17">
        <v>9.31414103833587E-2</v>
      </c>
      <c r="BL795" s="17">
        <v>8.9868700537970206E-2</v>
      </c>
      <c r="BM795" s="17">
        <v>7.9451834843430102E-2</v>
      </c>
    </row>
    <row r="796" spans="2:65" x14ac:dyDescent="0.35">
      <c r="B796" t="s">
        <v>384</v>
      </c>
      <c r="C796" s="17">
        <v>4.2463930928973999E-2</v>
      </c>
      <c r="D796" s="17">
        <v>4.7539595287148802E-2</v>
      </c>
      <c r="E796" s="17">
        <v>3.7741287828088999E-2</v>
      </c>
      <c r="F796" s="17"/>
      <c r="G796" s="17">
        <v>7.8659934691969496E-2</v>
      </c>
      <c r="H796" s="17">
        <v>5.2998141701602899E-2</v>
      </c>
      <c r="I796" s="17">
        <v>5.08983145756398E-2</v>
      </c>
      <c r="J796" s="17">
        <v>2.6074443553955499E-2</v>
      </c>
      <c r="K796" s="17">
        <v>2.9945328769116101E-2</v>
      </c>
      <c r="L796" s="17">
        <v>2.4718349982942599E-2</v>
      </c>
      <c r="M796" s="17"/>
      <c r="N796" s="17">
        <v>4.6799034356577E-2</v>
      </c>
      <c r="O796" s="17">
        <v>3.9610074171991902E-2</v>
      </c>
      <c r="P796" s="17">
        <v>5.60254041850516E-2</v>
      </c>
      <c r="Q796" s="17">
        <v>2.8511284836930099E-2</v>
      </c>
      <c r="R796" s="17"/>
      <c r="S796" s="17">
        <v>6.7518181458092894E-2</v>
      </c>
      <c r="T796" s="17">
        <v>3.2701860868173997E-2</v>
      </c>
      <c r="U796" s="17">
        <v>3.52147412361161E-2</v>
      </c>
      <c r="V796" s="17">
        <v>3.3925541670992897E-2</v>
      </c>
      <c r="W796" s="17">
        <v>4.16395169500259E-2</v>
      </c>
      <c r="X796" s="17">
        <v>2.7039788709267001E-2</v>
      </c>
      <c r="Y796" s="17">
        <v>2.8641087055018E-2</v>
      </c>
      <c r="Z796" s="17">
        <v>3.2429925542518702E-2</v>
      </c>
      <c r="AA796" s="17">
        <v>5.1782961331550102E-2</v>
      </c>
      <c r="AB796" s="17">
        <v>4.0876727620012203E-2</v>
      </c>
      <c r="AC796" s="17">
        <v>4.92537945833132E-2</v>
      </c>
      <c r="AD796" s="17">
        <v>7.0313132455975397E-2</v>
      </c>
      <c r="AE796" s="17"/>
      <c r="AF796" s="17">
        <v>3.1884392511289099E-2</v>
      </c>
      <c r="AG796" s="17">
        <v>4.2030236064253899E-2</v>
      </c>
      <c r="AH796" s="17">
        <v>5.51837622793757E-2</v>
      </c>
      <c r="AI796" s="17"/>
      <c r="AJ796" s="17">
        <v>3.2685682444545998E-2</v>
      </c>
      <c r="AK796" s="17">
        <v>4.8891669679380502E-2</v>
      </c>
      <c r="AL796" s="17">
        <v>4.5048299310194398E-2</v>
      </c>
      <c r="AM796" s="17">
        <v>7.6978194666761604E-2</v>
      </c>
      <c r="AN796" s="17">
        <v>3.93851719845872E-2</v>
      </c>
      <c r="AO796" s="17"/>
      <c r="AP796" s="17">
        <v>3.2062046643892401E-2</v>
      </c>
      <c r="AQ796" s="17">
        <v>4.69566689022319E-2</v>
      </c>
      <c r="AR796" s="17">
        <v>5.2714411592598202E-2</v>
      </c>
      <c r="AS796" s="17"/>
      <c r="AT796" s="17">
        <v>3.6471798582143597E-2</v>
      </c>
      <c r="AU796" s="17">
        <v>3.52849393734158E-2</v>
      </c>
      <c r="AV796" s="17">
        <v>4.3908827704615599E-2</v>
      </c>
      <c r="AW796" s="17">
        <v>5.3617844679231502E-2</v>
      </c>
      <c r="AX796" s="17">
        <v>0.13281069834419401</v>
      </c>
      <c r="AY796" s="17"/>
      <c r="AZ796" s="17">
        <v>6.0279357101537499E-2</v>
      </c>
      <c r="BA796" s="17">
        <v>3.7171956293438099E-2</v>
      </c>
      <c r="BB796" s="17">
        <v>4.5553636505106999E-2</v>
      </c>
      <c r="BC796" s="17">
        <v>3.72782882460308E-2</v>
      </c>
      <c r="BD796" s="17">
        <v>2.3461023421570901E-2</v>
      </c>
      <c r="BE796" s="17">
        <v>4.7795073992689403E-2</v>
      </c>
      <c r="BF796" s="17"/>
      <c r="BG796" s="17">
        <v>3.6401354584762201E-2</v>
      </c>
      <c r="BH796" s="17">
        <v>4.7264767847857297E-2</v>
      </c>
      <c r="BI796" s="17" t="s">
        <v>95</v>
      </c>
      <c r="BJ796" s="17">
        <v>4.7762183491168599E-2</v>
      </c>
      <c r="BK796" s="17">
        <v>5.1406268409114601E-2</v>
      </c>
      <c r="BL796" s="17">
        <v>3.9614491918869801E-2</v>
      </c>
      <c r="BM796" s="17">
        <v>4.1018772365320699E-2</v>
      </c>
    </row>
    <row r="797" spans="2:65" x14ac:dyDescent="0.35">
      <c r="B797" t="s">
        <v>143</v>
      </c>
      <c r="C797" s="17">
        <v>8.2068505534663508E-3</v>
      </c>
      <c r="D797" s="17">
        <v>8.2209081015654495E-3</v>
      </c>
      <c r="E797" s="17">
        <v>8.2376698836099695E-3</v>
      </c>
      <c r="F797" s="17"/>
      <c r="G797" s="17">
        <v>2.0679804418994301E-2</v>
      </c>
      <c r="H797" s="17">
        <v>8.7942389722288107E-3</v>
      </c>
      <c r="I797" s="17">
        <v>1.37172893495391E-2</v>
      </c>
      <c r="J797" s="17">
        <v>4.3878364750613002E-3</v>
      </c>
      <c r="K797" s="17">
        <v>3.58760143851349E-3</v>
      </c>
      <c r="L797" s="17">
        <v>1.1644502580688699E-3</v>
      </c>
      <c r="M797" s="17"/>
      <c r="N797" s="17">
        <v>2.1272206578251498E-3</v>
      </c>
      <c r="O797" s="17">
        <v>9.13930328912467E-3</v>
      </c>
      <c r="P797" s="17">
        <v>7.2759371664996696E-3</v>
      </c>
      <c r="Q797" s="17">
        <v>1.47536133850603E-2</v>
      </c>
      <c r="R797" s="17"/>
      <c r="S797" s="17">
        <v>2.48760468360067E-2</v>
      </c>
      <c r="T797" s="17">
        <v>8.3626837688571994E-3</v>
      </c>
      <c r="U797" s="17">
        <v>2.7280870976962102E-3</v>
      </c>
      <c r="V797" s="17">
        <v>5.6566507231818599E-3</v>
      </c>
      <c r="W797" s="17">
        <v>0</v>
      </c>
      <c r="X797" s="17">
        <v>9.1194579145139308E-3</v>
      </c>
      <c r="Y797" s="17">
        <v>3.0725171863682098E-3</v>
      </c>
      <c r="Z797" s="17">
        <v>0</v>
      </c>
      <c r="AA797" s="17">
        <v>9.1277400493611199E-3</v>
      </c>
      <c r="AB797" s="17">
        <v>2.98028801122906E-3</v>
      </c>
      <c r="AC797" s="17">
        <v>1.14667772822578E-2</v>
      </c>
      <c r="AD797" s="17">
        <v>0</v>
      </c>
      <c r="AE797" s="17"/>
      <c r="AF797" s="17">
        <v>4.1579842101189101E-3</v>
      </c>
      <c r="AG797" s="17">
        <v>6.4610454163690498E-3</v>
      </c>
      <c r="AH797" s="17">
        <v>1.8177386599828999E-2</v>
      </c>
      <c r="AI797" s="17"/>
      <c r="AJ797" s="17">
        <v>2.0978495088307598E-3</v>
      </c>
      <c r="AK797" s="17">
        <v>1.11408888806609E-2</v>
      </c>
      <c r="AL797" s="17">
        <v>1.2818343707132199E-2</v>
      </c>
      <c r="AM797" s="17">
        <v>1.6834844079250701E-2</v>
      </c>
      <c r="AN797" s="17">
        <v>1.8026876406108401E-2</v>
      </c>
      <c r="AO797" s="17"/>
      <c r="AP797" s="17">
        <v>1.1786501810340899E-3</v>
      </c>
      <c r="AQ797" s="17">
        <v>9.6671503331295008E-3</v>
      </c>
      <c r="AR797" s="17">
        <v>9.1398691653880194E-3</v>
      </c>
      <c r="AS797" s="17"/>
      <c r="AT797" s="17">
        <v>9.7023012046770895E-3</v>
      </c>
      <c r="AU797" s="17">
        <v>8.7665740061329198E-3</v>
      </c>
      <c r="AV797" s="17">
        <v>4.0817199326353398E-3</v>
      </c>
      <c r="AW797" s="17">
        <v>6.7712410846495303E-3</v>
      </c>
      <c r="AX797" s="17">
        <v>0</v>
      </c>
      <c r="AY797" s="17"/>
      <c r="AZ797" s="17">
        <v>9.1485302400668798E-3</v>
      </c>
      <c r="BA797" s="17">
        <v>8.6013498872779103E-3</v>
      </c>
      <c r="BB797" s="17">
        <v>1.2033675862825799E-2</v>
      </c>
      <c r="BC797" s="17">
        <v>8.8179505989823496E-3</v>
      </c>
      <c r="BD797" s="17">
        <v>1.87996675062616E-3</v>
      </c>
      <c r="BE797" s="17">
        <v>5.18337854904047E-3</v>
      </c>
      <c r="BF797" s="17"/>
      <c r="BG797" s="17">
        <v>4.8351945078348004E-3</v>
      </c>
      <c r="BH797" s="17">
        <v>4.0712050743307599E-3</v>
      </c>
      <c r="BI797" s="17" t="s">
        <v>95</v>
      </c>
      <c r="BJ797" s="17">
        <v>9.9399309525589705E-3</v>
      </c>
      <c r="BK797" s="17">
        <v>1.36554098489321E-2</v>
      </c>
      <c r="BL797" s="17">
        <v>1.53935188159048E-2</v>
      </c>
      <c r="BM797" s="17">
        <v>0</v>
      </c>
    </row>
    <row r="798" spans="2:65" x14ac:dyDescent="0.35">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row>
    <row r="799" spans="2:65" x14ac:dyDescent="0.35">
      <c r="B799" s="6" t="s">
        <v>387</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row>
    <row r="800" spans="2:65" x14ac:dyDescent="0.35">
      <c r="B800" s="26" t="s">
        <v>97</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row>
    <row r="801" spans="2:65" x14ac:dyDescent="0.35">
      <c r="B801" t="s">
        <v>382</v>
      </c>
      <c r="C801" s="17">
        <v>0.56715008720501203</v>
      </c>
      <c r="D801" s="17">
        <v>0.63753073506762703</v>
      </c>
      <c r="E801" s="17">
        <v>0.50056423283246598</v>
      </c>
      <c r="F801" s="17"/>
      <c r="G801" s="17">
        <v>0.393902420164365</v>
      </c>
      <c r="H801" s="17">
        <v>0.459236022069828</v>
      </c>
      <c r="I801" s="17">
        <v>0.52618894988088805</v>
      </c>
      <c r="J801" s="17">
        <v>0.59139602987651696</v>
      </c>
      <c r="K801" s="17">
        <v>0.68077965675736296</v>
      </c>
      <c r="L801" s="17">
        <v>0.70730219336557199</v>
      </c>
      <c r="M801" s="17"/>
      <c r="N801" s="17">
        <v>0.66923841436658504</v>
      </c>
      <c r="O801" s="17">
        <v>0.54402317263899003</v>
      </c>
      <c r="P801" s="17">
        <v>0.54114947407710201</v>
      </c>
      <c r="Q801" s="17">
        <v>0.503412833450812</v>
      </c>
      <c r="R801" s="17"/>
      <c r="S801" s="17">
        <v>0.50534201394557299</v>
      </c>
      <c r="T801" s="17">
        <v>0.56224751022868102</v>
      </c>
      <c r="U801" s="17">
        <v>0.59326912116061503</v>
      </c>
      <c r="V801" s="17">
        <v>0.62465164171380005</v>
      </c>
      <c r="W801" s="17">
        <v>0.57858526263508303</v>
      </c>
      <c r="X801" s="17">
        <v>0.52935907202135002</v>
      </c>
      <c r="Y801" s="17">
        <v>0.59697640208840097</v>
      </c>
      <c r="Z801" s="17">
        <v>0.54507262053945305</v>
      </c>
      <c r="AA801" s="17">
        <v>0.53548504684951503</v>
      </c>
      <c r="AB801" s="17">
        <v>0.65039533944816597</v>
      </c>
      <c r="AC801" s="17">
        <v>0.59714147096167103</v>
      </c>
      <c r="AD801" s="17">
        <v>0.48773876136467798</v>
      </c>
      <c r="AE801" s="17"/>
      <c r="AF801" s="17">
        <v>0.63313751179270805</v>
      </c>
      <c r="AG801" s="17">
        <v>0.60301297105529605</v>
      </c>
      <c r="AH801" s="17">
        <v>0.41653239181269103</v>
      </c>
      <c r="AI801" s="17"/>
      <c r="AJ801" s="17">
        <v>0.66363731358785605</v>
      </c>
      <c r="AK801" s="17">
        <v>0.52968306766436601</v>
      </c>
      <c r="AL801" s="17">
        <v>0.65036177370450898</v>
      </c>
      <c r="AM801" s="17">
        <v>0.50281486335582204</v>
      </c>
      <c r="AN801" s="17">
        <v>0.43408736107843399</v>
      </c>
      <c r="AO801" s="17"/>
      <c r="AP801" s="17">
        <v>0.65965741133080802</v>
      </c>
      <c r="AQ801" s="17">
        <v>0.53053883237045796</v>
      </c>
      <c r="AR801" s="17">
        <v>0.641339243954406</v>
      </c>
      <c r="AS801" s="17"/>
      <c r="AT801" s="17">
        <v>0.53848618217570998</v>
      </c>
      <c r="AU801" s="17">
        <v>0.54114206131654496</v>
      </c>
      <c r="AV801" s="17">
        <v>0.59216610137191905</v>
      </c>
      <c r="AW801" s="17">
        <v>0.57594269846850898</v>
      </c>
      <c r="AX801" s="17">
        <v>0.73411342632374899</v>
      </c>
      <c r="AY801" s="17"/>
      <c r="AZ801" s="17">
        <v>0.51234550275869495</v>
      </c>
      <c r="BA801" s="17">
        <v>0.54315558823649401</v>
      </c>
      <c r="BB801" s="17">
        <v>0.52370702617486298</v>
      </c>
      <c r="BC801" s="17">
        <v>0.60636887837190701</v>
      </c>
      <c r="BD801" s="17">
        <v>0.66151290850240996</v>
      </c>
      <c r="BE801" s="17">
        <v>0.70132934317000895</v>
      </c>
      <c r="BF801" s="17"/>
      <c r="BG801" s="17">
        <v>0.68609681783139098</v>
      </c>
      <c r="BH801" s="17">
        <v>0.56318119263919697</v>
      </c>
      <c r="BI801" s="17" t="s">
        <v>95</v>
      </c>
      <c r="BJ801" s="17">
        <v>0.46146430390205501</v>
      </c>
      <c r="BK801" s="17">
        <v>0.47022022059177399</v>
      </c>
      <c r="BL801" s="17">
        <v>0.47589662906981101</v>
      </c>
      <c r="BM801" s="17">
        <v>0.41359986979916102</v>
      </c>
    </row>
    <row r="802" spans="2:65" x14ac:dyDescent="0.35">
      <c r="B802" t="s">
        <v>383</v>
      </c>
      <c r="C802" s="17">
        <v>0.32580494671933102</v>
      </c>
      <c r="D802" s="17">
        <v>0.27763437246198802</v>
      </c>
      <c r="E802" s="17">
        <v>0.37157459582089197</v>
      </c>
      <c r="F802" s="17"/>
      <c r="G802" s="17">
        <v>0.37861561221337697</v>
      </c>
      <c r="H802" s="17">
        <v>0.38434062008686598</v>
      </c>
      <c r="I802" s="17">
        <v>0.35583269150632402</v>
      </c>
      <c r="J802" s="17">
        <v>0.33125355876274098</v>
      </c>
      <c r="K802" s="17">
        <v>0.26583521597603399</v>
      </c>
      <c r="L802" s="17">
        <v>0.25451328442985299</v>
      </c>
      <c r="M802" s="17"/>
      <c r="N802" s="17">
        <v>0.250802257319373</v>
      </c>
      <c r="O802" s="17">
        <v>0.34472296804640401</v>
      </c>
      <c r="P802" s="17">
        <v>0.34881030551011499</v>
      </c>
      <c r="Q802" s="17">
        <v>0.36559006501895402</v>
      </c>
      <c r="R802" s="17"/>
      <c r="S802" s="17">
        <v>0.35463590944580098</v>
      </c>
      <c r="T802" s="17">
        <v>0.33996948985101799</v>
      </c>
      <c r="U802" s="17">
        <v>0.29816329572868</v>
      </c>
      <c r="V802" s="17">
        <v>0.29771932932475198</v>
      </c>
      <c r="W802" s="17">
        <v>0.32248010174818798</v>
      </c>
      <c r="X802" s="17">
        <v>0.34608855998051802</v>
      </c>
      <c r="Y802" s="17">
        <v>0.33379190110700202</v>
      </c>
      <c r="Z802" s="17">
        <v>0.31594511727568297</v>
      </c>
      <c r="AA802" s="17">
        <v>0.33707853424717699</v>
      </c>
      <c r="AB802" s="17">
        <v>0.25611573872813398</v>
      </c>
      <c r="AC802" s="17">
        <v>0.30709194857077599</v>
      </c>
      <c r="AD802" s="17">
        <v>0.42546453780219201</v>
      </c>
      <c r="AE802" s="17"/>
      <c r="AF802" s="17">
        <v>0.29456128570838802</v>
      </c>
      <c r="AG802" s="17">
        <v>0.31019909435781501</v>
      </c>
      <c r="AH802" s="17">
        <v>0.402358964558302</v>
      </c>
      <c r="AI802" s="17"/>
      <c r="AJ802" s="17">
        <v>0.27782524403724601</v>
      </c>
      <c r="AK802" s="17">
        <v>0.34459025169961</v>
      </c>
      <c r="AL802" s="17">
        <v>0.282331113394514</v>
      </c>
      <c r="AM802" s="17">
        <v>0.29943009900466599</v>
      </c>
      <c r="AN802" s="17">
        <v>0.40225661416884301</v>
      </c>
      <c r="AO802" s="17"/>
      <c r="AP802" s="17">
        <v>0.27962347518936898</v>
      </c>
      <c r="AQ802" s="17">
        <v>0.34874741935713599</v>
      </c>
      <c r="AR802" s="17">
        <v>0.28275319441448998</v>
      </c>
      <c r="AS802" s="17"/>
      <c r="AT802" s="17">
        <v>0.36316796004582003</v>
      </c>
      <c r="AU802" s="17">
        <v>0.35051867738776099</v>
      </c>
      <c r="AV802" s="17">
        <v>0.29919695104465699</v>
      </c>
      <c r="AW802" s="17">
        <v>0.30579114502278798</v>
      </c>
      <c r="AX802" s="17">
        <v>0.14603916417924401</v>
      </c>
      <c r="AY802" s="17"/>
      <c r="AZ802" s="17">
        <v>0.335037726118739</v>
      </c>
      <c r="BA802" s="17">
        <v>0.36592531989062399</v>
      </c>
      <c r="BB802" s="17">
        <v>0.36305164498186498</v>
      </c>
      <c r="BC802" s="17">
        <v>0.283357366457755</v>
      </c>
      <c r="BD802" s="17">
        <v>0.27868058531270701</v>
      </c>
      <c r="BE802" s="17">
        <v>0.21929492933384701</v>
      </c>
      <c r="BF802" s="17"/>
      <c r="BG802" s="17">
        <v>0.25158009190893399</v>
      </c>
      <c r="BH802" s="17">
        <v>0.33160154581302798</v>
      </c>
      <c r="BI802" s="17" t="s">
        <v>95</v>
      </c>
      <c r="BJ802" s="17">
        <v>0.40635758141559802</v>
      </c>
      <c r="BK802" s="17">
        <v>0.34967118349429599</v>
      </c>
      <c r="BL802" s="17">
        <v>0.39355393077303302</v>
      </c>
      <c r="BM802" s="17">
        <v>0.41081873638917299</v>
      </c>
    </row>
    <row r="803" spans="2:65" x14ac:dyDescent="0.35">
      <c r="B803" t="s">
        <v>384</v>
      </c>
      <c r="C803" s="17">
        <v>8.9695432725513696E-2</v>
      </c>
      <c r="D803" s="17">
        <v>6.7469997388070593E-2</v>
      </c>
      <c r="E803" s="17">
        <v>0.110849528913452</v>
      </c>
      <c r="F803" s="17"/>
      <c r="G803" s="17">
        <v>0.198547695292904</v>
      </c>
      <c r="H803" s="17">
        <v>0.12752811812598799</v>
      </c>
      <c r="I803" s="17">
        <v>9.7596556494212797E-2</v>
      </c>
      <c r="J803" s="17">
        <v>6.1197063547337401E-2</v>
      </c>
      <c r="K803" s="17">
        <v>4.6497565856398998E-2</v>
      </c>
      <c r="L803" s="17">
        <v>3.23903523086689E-2</v>
      </c>
      <c r="M803" s="17"/>
      <c r="N803" s="17">
        <v>7.0430876500591599E-2</v>
      </c>
      <c r="O803" s="17">
        <v>8.9199503553362702E-2</v>
      </c>
      <c r="P803" s="17">
        <v>0.101374831980029</v>
      </c>
      <c r="Q803" s="17">
        <v>0.10217417536710199</v>
      </c>
      <c r="R803" s="17"/>
      <c r="S803" s="17">
        <v>0.115177097650419</v>
      </c>
      <c r="T803" s="17">
        <v>7.9990265702670496E-2</v>
      </c>
      <c r="U803" s="17">
        <v>9.4042898234104305E-2</v>
      </c>
      <c r="V803" s="17">
        <v>6.3387166022587205E-2</v>
      </c>
      <c r="W803" s="17">
        <v>8.3667020967126401E-2</v>
      </c>
      <c r="X803" s="17">
        <v>0.102595959196515</v>
      </c>
      <c r="Y803" s="17">
        <v>5.0183733716293297E-2</v>
      </c>
      <c r="Z803" s="17">
        <v>0.12767073017679501</v>
      </c>
      <c r="AA803" s="17">
        <v>0.11207971991011501</v>
      </c>
      <c r="AB803" s="17">
        <v>7.8649875856329293E-2</v>
      </c>
      <c r="AC803" s="17">
        <v>7.4321773559780396E-2</v>
      </c>
      <c r="AD803" s="17">
        <v>8.6796700833130694E-2</v>
      </c>
      <c r="AE803" s="17"/>
      <c r="AF803" s="17">
        <v>6.0554508403361303E-2</v>
      </c>
      <c r="AG803" s="17">
        <v>7.6898201155346402E-2</v>
      </c>
      <c r="AH803" s="17">
        <v>0.14142020755656501</v>
      </c>
      <c r="AI803" s="17"/>
      <c r="AJ803" s="17">
        <v>4.7685155905136702E-2</v>
      </c>
      <c r="AK803" s="17">
        <v>0.10974676678164</v>
      </c>
      <c r="AL803" s="17">
        <v>6.0819610427054298E-2</v>
      </c>
      <c r="AM803" s="17">
        <v>0.16156473615779901</v>
      </c>
      <c r="AN803" s="17">
        <v>0.123253184592335</v>
      </c>
      <c r="AO803" s="17"/>
      <c r="AP803" s="17">
        <v>4.8770092589994901E-2</v>
      </c>
      <c r="AQ803" s="17">
        <v>0.104468378202004</v>
      </c>
      <c r="AR803" s="17">
        <v>5.8570124882845701E-2</v>
      </c>
      <c r="AS803" s="17"/>
      <c r="AT803" s="17">
        <v>7.8171307895589306E-2</v>
      </c>
      <c r="AU803" s="17">
        <v>8.9282798276444794E-2</v>
      </c>
      <c r="AV803" s="17">
        <v>9.6410311911568694E-2</v>
      </c>
      <c r="AW803" s="17">
        <v>0.100999965521035</v>
      </c>
      <c r="AX803" s="17">
        <v>0.103077904625757</v>
      </c>
      <c r="AY803" s="17"/>
      <c r="AZ803" s="17">
        <v>0.123394487899674</v>
      </c>
      <c r="BA803" s="17">
        <v>7.3769237613141497E-2</v>
      </c>
      <c r="BB803" s="17">
        <v>0.100850951240602</v>
      </c>
      <c r="BC803" s="17">
        <v>9.8662661407379698E-2</v>
      </c>
      <c r="BD803" s="17">
        <v>5.1087037891102201E-2</v>
      </c>
      <c r="BE803" s="17">
        <v>6.3199715272704196E-2</v>
      </c>
      <c r="BF803" s="17"/>
      <c r="BG803" s="17">
        <v>5.2896266628507098E-2</v>
      </c>
      <c r="BH803" s="17">
        <v>8.8393014512240395E-2</v>
      </c>
      <c r="BI803" s="17" t="s">
        <v>95</v>
      </c>
      <c r="BJ803" s="17">
        <v>0.10431542358224</v>
      </c>
      <c r="BK803" s="17">
        <v>0.14878061442099499</v>
      </c>
      <c r="BL803" s="17">
        <v>0.107700641967588</v>
      </c>
      <c r="BM803" s="17">
        <v>0.16182762577828899</v>
      </c>
    </row>
    <row r="804" spans="2:65" x14ac:dyDescent="0.35">
      <c r="B804" t="s">
        <v>143</v>
      </c>
      <c r="C804" s="17">
        <v>1.7349533350143501E-2</v>
      </c>
      <c r="D804" s="17">
        <v>1.73648950823139E-2</v>
      </c>
      <c r="E804" s="17">
        <v>1.7011642433190598E-2</v>
      </c>
      <c r="F804" s="17"/>
      <c r="G804" s="17">
        <v>2.8934272329353299E-2</v>
      </c>
      <c r="H804" s="17">
        <v>2.8895239717317601E-2</v>
      </c>
      <c r="I804" s="17">
        <v>2.03818021185747E-2</v>
      </c>
      <c r="J804" s="17">
        <v>1.61533478134053E-2</v>
      </c>
      <c r="K804" s="17">
        <v>6.8875614102037602E-3</v>
      </c>
      <c r="L804" s="17">
        <v>5.7941698959057099E-3</v>
      </c>
      <c r="M804" s="17"/>
      <c r="N804" s="17">
        <v>9.5284518134507393E-3</v>
      </c>
      <c r="O804" s="17">
        <v>2.2054355761243101E-2</v>
      </c>
      <c r="P804" s="17">
        <v>8.6653884327536797E-3</v>
      </c>
      <c r="Q804" s="17">
        <v>2.8822926163133401E-2</v>
      </c>
      <c r="R804" s="17"/>
      <c r="S804" s="17">
        <v>2.4844978958206702E-2</v>
      </c>
      <c r="T804" s="17">
        <v>1.7792734217630401E-2</v>
      </c>
      <c r="U804" s="17">
        <v>1.4524684876600399E-2</v>
      </c>
      <c r="V804" s="17">
        <v>1.42418629388609E-2</v>
      </c>
      <c r="W804" s="17">
        <v>1.5267614649603301E-2</v>
      </c>
      <c r="X804" s="17">
        <v>2.1956408801617401E-2</v>
      </c>
      <c r="Y804" s="17">
        <v>1.90479630883034E-2</v>
      </c>
      <c r="Z804" s="17">
        <v>1.13115320080688E-2</v>
      </c>
      <c r="AA804" s="17">
        <v>1.5356698993192501E-2</v>
      </c>
      <c r="AB804" s="17">
        <v>1.48390459673713E-2</v>
      </c>
      <c r="AC804" s="17">
        <v>2.1444806907772899E-2</v>
      </c>
      <c r="AD804" s="17">
        <v>0</v>
      </c>
      <c r="AE804" s="17"/>
      <c r="AF804" s="17">
        <v>1.17466940955426E-2</v>
      </c>
      <c r="AG804" s="17">
        <v>9.8897334315429103E-3</v>
      </c>
      <c r="AH804" s="17">
        <v>3.9688436072442698E-2</v>
      </c>
      <c r="AI804" s="17"/>
      <c r="AJ804" s="17">
        <v>1.08522864697619E-2</v>
      </c>
      <c r="AK804" s="17">
        <v>1.5979913854383802E-2</v>
      </c>
      <c r="AL804" s="17">
        <v>6.4875024739224404E-3</v>
      </c>
      <c r="AM804" s="17">
        <v>3.61903014817124E-2</v>
      </c>
      <c r="AN804" s="17">
        <v>4.0402840160388399E-2</v>
      </c>
      <c r="AO804" s="17"/>
      <c r="AP804" s="17">
        <v>1.19490208898281E-2</v>
      </c>
      <c r="AQ804" s="17">
        <v>1.62453700704011E-2</v>
      </c>
      <c r="AR804" s="17">
        <v>1.7337436748258599E-2</v>
      </c>
      <c r="AS804" s="17"/>
      <c r="AT804" s="17">
        <v>2.01745498828808E-2</v>
      </c>
      <c r="AU804" s="17">
        <v>1.9056463019249299E-2</v>
      </c>
      <c r="AV804" s="17">
        <v>1.2226635671855E-2</v>
      </c>
      <c r="AW804" s="17">
        <v>1.7266190987668899E-2</v>
      </c>
      <c r="AX804" s="17">
        <v>1.6769504871249601E-2</v>
      </c>
      <c r="AY804" s="17"/>
      <c r="AZ804" s="17">
        <v>2.92222832228912E-2</v>
      </c>
      <c r="BA804" s="17">
        <v>1.71498542597407E-2</v>
      </c>
      <c r="BB804" s="17">
        <v>1.23903776026692E-2</v>
      </c>
      <c r="BC804" s="17">
        <v>1.16110937629586E-2</v>
      </c>
      <c r="BD804" s="17">
        <v>8.7194682937810197E-3</v>
      </c>
      <c r="BE804" s="17">
        <v>1.61760122234396E-2</v>
      </c>
      <c r="BF804" s="17"/>
      <c r="BG804" s="17">
        <v>9.4268236311679E-3</v>
      </c>
      <c r="BH804" s="17">
        <v>1.6824247035534302E-2</v>
      </c>
      <c r="BI804" s="17" t="s">
        <v>95</v>
      </c>
      <c r="BJ804" s="17">
        <v>2.7862691100107299E-2</v>
      </c>
      <c r="BK804" s="17">
        <v>3.1327981492934899E-2</v>
      </c>
      <c r="BL804" s="17">
        <v>2.2848798189568101E-2</v>
      </c>
      <c r="BM804" s="17">
        <v>1.37537680333763E-2</v>
      </c>
    </row>
    <row r="805" spans="2:65" x14ac:dyDescent="0.3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row>
    <row r="806" spans="2:65" x14ac:dyDescent="0.35">
      <c r="B806" s="6" t="s">
        <v>388</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row>
    <row r="807" spans="2:65" x14ac:dyDescent="0.35">
      <c r="B807" s="26" t="s">
        <v>97</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row>
    <row r="808" spans="2:65" x14ac:dyDescent="0.35">
      <c r="B808" t="s">
        <v>382</v>
      </c>
      <c r="C808" s="17">
        <v>0.24671787272496601</v>
      </c>
      <c r="D808" s="17">
        <v>0.32284846878078499</v>
      </c>
      <c r="E808" s="17">
        <v>0.172243973874704</v>
      </c>
      <c r="F808" s="17"/>
      <c r="G808" s="17">
        <v>0.22785520667779799</v>
      </c>
      <c r="H808" s="17">
        <v>0.23885626075180499</v>
      </c>
      <c r="I808" s="17">
        <v>0.23540669405065701</v>
      </c>
      <c r="J808" s="17">
        <v>0.240821290484658</v>
      </c>
      <c r="K808" s="17">
        <v>0.250901528683113</v>
      </c>
      <c r="L808" s="17">
        <v>0.27681375360313298</v>
      </c>
      <c r="M808" s="17"/>
      <c r="N808" s="17">
        <v>0.32071988650663102</v>
      </c>
      <c r="O808" s="17">
        <v>0.23225101523482899</v>
      </c>
      <c r="P808" s="17">
        <v>0.23040469275652001</v>
      </c>
      <c r="Q808" s="17">
        <v>0.195562646980079</v>
      </c>
      <c r="R808" s="17"/>
      <c r="S808" s="17">
        <v>0.241269465438717</v>
      </c>
      <c r="T808" s="17">
        <v>0.218473442075727</v>
      </c>
      <c r="U808" s="17">
        <v>0.207270784206217</v>
      </c>
      <c r="V808" s="17">
        <v>0.26974681581002102</v>
      </c>
      <c r="W808" s="17">
        <v>0.23558087672540401</v>
      </c>
      <c r="X808" s="17">
        <v>0.25657182828806302</v>
      </c>
      <c r="Y808" s="17">
        <v>0.25088320218092502</v>
      </c>
      <c r="Z808" s="17">
        <v>0.35856135628572</v>
      </c>
      <c r="AA808" s="17">
        <v>0.216538836706201</v>
      </c>
      <c r="AB808" s="17">
        <v>0.29286259895225802</v>
      </c>
      <c r="AC808" s="17">
        <v>0.27047071505277698</v>
      </c>
      <c r="AD808" s="17">
        <v>0.19912393238593101</v>
      </c>
      <c r="AE808" s="17"/>
      <c r="AF808" s="17">
        <v>0.26373358827689197</v>
      </c>
      <c r="AG808" s="17">
        <v>0.26316462792856299</v>
      </c>
      <c r="AH808" s="17">
        <v>0.18642538541203499</v>
      </c>
      <c r="AI808" s="17"/>
      <c r="AJ808" s="17">
        <v>0.27454550236289199</v>
      </c>
      <c r="AK808" s="17">
        <v>0.24049141668396001</v>
      </c>
      <c r="AL808" s="17">
        <v>0.28110577056981001</v>
      </c>
      <c r="AM808" s="17">
        <v>0.28349688854132499</v>
      </c>
      <c r="AN808" s="17">
        <v>0.181729418597632</v>
      </c>
      <c r="AO808" s="17"/>
      <c r="AP808" s="17">
        <v>0.293681182673803</v>
      </c>
      <c r="AQ808" s="17">
        <v>0.24173428124565599</v>
      </c>
      <c r="AR808" s="17">
        <v>0.24948511512871999</v>
      </c>
      <c r="AS808" s="17"/>
      <c r="AT808" s="17">
        <v>0.18575825619387101</v>
      </c>
      <c r="AU808" s="17">
        <v>0.23026241077224899</v>
      </c>
      <c r="AV808" s="17">
        <v>0.27039354321470499</v>
      </c>
      <c r="AW808" s="17">
        <v>0.303308089366985</v>
      </c>
      <c r="AX808" s="17">
        <v>0.42840306759036401</v>
      </c>
      <c r="AY808" s="17"/>
      <c r="AZ808" s="17">
        <v>0.25930471658503801</v>
      </c>
      <c r="BA808" s="17">
        <v>0.24333223146778801</v>
      </c>
      <c r="BB808" s="17">
        <v>0.21977098820746099</v>
      </c>
      <c r="BC808" s="17">
        <v>0.24551008325668799</v>
      </c>
      <c r="BD808" s="17">
        <v>0.25864151215815101</v>
      </c>
      <c r="BE808" s="17">
        <v>0.248717312339017</v>
      </c>
      <c r="BF808" s="17"/>
      <c r="BG808" s="17">
        <v>0.29344584257172301</v>
      </c>
      <c r="BH808" s="17">
        <v>0.245067466384536</v>
      </c>
      <c r="BI808" s="17" t="s">
        <v>95</v>
      </c>
      <c r="BJ808" s="17">
        <v>0.17476011630265501</v>
      </c>
      <c r="BK808" s="17">
        <v>0.198425868441961</v>
      </c>
      <c r="BL808" s="17">
        <v>0.22015505076911299</v>
      </c>
      <c r="BM808" s="17">
        <v>0.19833398345602701</v>
      </c>
    </row>
    <row r="809" spans="2:65" x14ac:dyDescent="0.35">
      <c r="B809" t="s">
        <v>383</v>
      </c>
      <c r="C809" s="17">
        <v>0.36747669642012398</v>
      </c>
      <c r="D809" s="17">
        <v>0.35414572678633599</v>
      </c>
      <c r="E809" s="17">
        <v>0.38148440111301801</v>
      </c>
      <c r="F809" s="17"/>
      <c r="G809" s="17">
        <v>0.38451887030417597</v>
      </c>
      <c r="H809" s="17">
        <v>0.36363046420673301</v>
      </c>
      <c r="I809" s="17">
        <v>0.34624038451742001</v>
      </c>
      <c r="J809" s="17">
        <v>0.36857187175543099</v>
      </c>
      <c r="K809" s="17">
        <v>0.36525073671586</v>
      </c>
      <c r="L809" s="17">
        <v>0.37719225582625798</v>
      </c>
      <c r="M809" s="17"/>
      <c r="N809" s="17">
        <v>0.37291862368172701</v>
      </c>
      <c r="O809" s="17">
        <v>0.370487352271687</v>
      </c>
      <c r="P809" s="17">
        <v>0.36582301781892901</v>
      </c>
      <c r="Q809" s="17">
        <v>0.36094577532792699</v>
      </c>
      <c r="R809" s="17"/>
      <c r="S809" s="17">
        <v>0.36479482751016801</v>
      </c>
      <c r="T809" s="17">
        <v>0.37528406280124199</v>
      </c>
      <c r="U809" s="17">
        <v>0.35258283482189501</v>
      </c>
      <c r="V809" s="17">
        <v>0.40754678250340898</v>
      </c>
      <c r="W809" s="17">
        <v>0.35404464695364601</v>
      </c>
      <c r="X809" s="17">
        <v>0.32811252373534999</v>
      </c>
      <c r="Y809" s="17">
        <v>0.41363158002961897</v>
      </c>
      <c r="Z809" s="17">
        <v>0.31679549092956399</v>
      </c>
      <c r="AA809" s="17">
        <v>0.39574142677475299</v>
      </c>
      <c r="AB809" s="17">
        <v>0.35703316015930098</v>
      </c>
      <c r="AC809" s="17">
        <v>0.33243440642961403</v>
      </c>
      <c r="AD809" s="17">
        <v>0.34606006770990699</v>
      </c>
      <c r="AE809" s="17"/>
      <c r="AF809" s="17">
        <v>0.36753122444855502</v>
      </c>
      <c r="AG809" s="17">
        <v>0.36520417798173799</v>
      </c>
      <c r="AH809" s="17">
        <v>0.37095585312953999</v>
      </c>
      <c r="AI809" s="17"/>
      <c r="AJ809" s="17">
        <v>0.36469266456107202</v>
      </c>
      <c r="AK809" s="17">
        <v>0.37809472204605998</v>
      </c>
      <c r="AL809" s="17">
        <v>0.39631630805090501</v>
      </c>
      <c r="AM809" s="17">
        <v>0.30641681503926499</v>
      </c>
      <c r="AN809" s="17">
        <v>0.38015776628153902</v>
      </c>
      <c r="AO809" s="17"/>
      <c r="AP809" s="17">
        <v>0.38853404052634399</v>
      </c>
      <c r="AQ809" s="17">
        <v>0.37865438731810203</v>
      </c>
      <c r="AR809" s="17">
        <v>0.41865549576241701</v>
      </c>
      <c r="AS809" s="17"/>
      <c r="AT809" s="17">
        <v>0.37219388808700399</v>
      </c>
      <c r="AU809" s="17">
        <v>0.35857294770072901</v>
      </c>
      <c r="AV809" s="17">
        <v>0.396468574150599</v>
      </c>
      <c r="AW809" s="17">
        <v>0.35014238667094899</v>
      </c>
      <c r="AX809" s="17">
        <v>0.26730163494557801</v>
      </c>
      <c r="AY809" s="17"/>
      <c r="AZ809" s="17">
        <v>0.36010002819589199</v>
      </c>
      <c r="BA809" s="17">
        <v>0.37318209388194901</v>
      </c>
      <c r="BB809" s="17">
        <v>0.38036207721919801</v>
      </c>
      <c r="BC809" s="17">
        <v>0.37706438908314899</v>
      </c>
      <c r="BD809" s="17">
        <v>0.332131823269808</v>
      </c>
      <c r="BE809" s="17">
        <v>0.38430793154350001</v>
      </c>
      <c r="BF809" s="17"/>
      <c r="BG809" s="17">
        <v>0.36460720456257201</v>
      </c>
      <c r="BH809" s="17">
        <v>0.36578903901059301</v>
      </c>
      <c r="BI809" s="17" t="s">
        <v>95</v>
      </c>
      <c r="BJ809" s="17">
        <v>0.39482081341242797</v>
      </c>
      <c r="BK809" s="17">
        <v>0.36685517351934799</v>
      </c>
      <c r="BL809" s="17">
        <v>0.37504218643242299</v>
      </c>
      <c r="BM809" s="17">
        <v>0.309676476298338</v>
      </c>
    </row>
    <row r="810" spans="2:65" x14ac:dyDescent="0.35">
      <c r="B810" t="s">
        <v>384</v>
      </c>
      <c r="C810" s="17">
        <v>0.34702771072671301</v>
      </c>
      <c r="D810" s="17">
        <v>0.29054283542918002</v>
      </c>
      <c r="E810" s="17">
        <v>0.40153826542475202</v>
      </c>
      <c r="F810" s="17"/>
      <c r="G810" s="17">
        <v>0.33410167953282299</v>
      </c>
      <c r="H810" s="17">
        <v>0.35303240022295201</v>
      </c>
      <c r="I810" s="17">
        <v>0.381995027645531</v>
      </c>
      <c r="J810" s="17">
        <v>0.34627068893089502</v>
      </c>
      <c r="K810" s="17">
        <v>0.35354023067243301</v>
      </c>
      <c r="L810" s="17">
        <v>0.31849944923724799</v>
      </c>
      <c r="M810" s="17"/>
      <c r="N810" s="17">
        <v>0.27093967643079298</v>
      </c>
      <c r="O810" s="17">
        <v>0.36090867201247601</v>
      </c>
      <c r="P810" s="17">
        <v>0.36495505027591502</v>
      </c>
      <c r="Q810" s="17">
        <v>0.39896613330652803</v>
      </c>
      <c r="R810" s="17"/>
      <c r="S810" s="17">
        <v>0.34626912798201798</v>
      </c>
      <c r="T810" s="17">
        <v>0.37054455253271101</v>
      </c>
      <c r="U810" s="17">
        <v>0.39551396229595298</v>
      </c>
      <c r="V810" s="17">
        <v>0.29841505869585699</v>
      </c>
      <c r="W810" s="17">
        <v>0.36615595374321902</v>
      </c>
      <c r="X810" s="17">
        <v>0.375338254999664</v>
      </c>
      <c r="Y810" s="17">
        <v>0.30678104442950599</v>
      </c>
      <c r="Z810" s="17">
        <v>0.29953965997176202</v>
      </c>
      <c r="AA810" s="17">
        <v>0.34294730252628403</v>
      </c>
      <c r="AB810" s="17">
        <v>0.31761087408473598</v>
      </c>
      <c r="AC810" s="17">
        <v>0.34762151604096497</v>
      </c>
      <c r="AD810" s="17">
        <v>0.40850435020269799</v>
      </c>
      <c r="AE810" s="17"/>
      <c r="AF810" s="17">
        <v>0.34056684743836702</v>
      </c>
      <c r="AG810" s="17">
        <v>0.33480160095967498</v>
      </c>
      <c r="AH810" s="17">
        <v>0.38357844687949799</v>
      </c>
      <c r="AI810" s="17"/>
      <c r="AJ810" s="17">
        <v>0.33294760146601698</v>
      </c>
      <c r="AK810" s="17">
        <v>0.340218144422683</v>
      </c>
      <c r="AL810" s="17">
        <v>0.29594746939076799</v>
      </c>
      <c r="AM810" s="17">
        <v>0.34253497094845597</v>
      </c>
      <c r="AN810" s="17">
        <v>0.37814372354031101</v>
      </c>
      <c r="AO810" s="17"/>
      <c r="AP810" s="17">
        <v>0.29449868962040399</v>
      </c>
      <c r="AQ810" s="17">
        <v>0.33865047529787801</v>
      </c>
      <c r="AR810" s="17">
        <v>0.29766866824618099</v>
      </c>
      <c r="AS810" s="17"/>
      <c r="AT810" s="17">
        <v>0.39039546554208299</v>
      </c>
      <c r="AU810" s="17">
        <v>0.36707247860762099</v>
      </c>
      <c r="AV810" s="17">
        <v>0.311347250951578</v>
      </c>
      <c r="AW810" s="17">
        <v>0.30534806663650099</v>
      </c>
      <c r="AX810" s="17">
        <v>0.28411861937197203</v>
      </c>
      <c r="AY810" s="17"/>
      <c r="AZ810" s="17">
        <v>0.32714492357534802</v>
      </c>
      <c r="BA810" s="17">
        <v>0.34924716609120798</v>
      </c>
      <c r="BB810" s="17">
        <v>0.364778243726954</v>
      </c>
      <c r="BC810" s="17">
        <v>0.34080944589767898</v>
      </c>
      <c r="BD810" s="17">
        <v>0.38141886372078199</v>
      </c>
      <c r="BE810" s="17">
        <v>0.32650109077161299</v>
      </c>
      <c r="BF810" s="17"/>
      <c r="BG810" s="17">
        <v>0.31868525279200199</v>
      </c>
      <c r="BH810" s="17">
        <v>0.35254811668799602</v>
      </c>
      <c r="BI810" s="17" t="s">
        <v>95</v>
      </c>
      <c r="BJ810" s="17">
        <v>0.37172883399165602</v>
      </c>
      <c r="BK810" s="17">
        <v>0.38721058097922501</v>
      </c>
      <c r="BL810" s="17">
        <v>0.34992069393088698</v>
      </c>
      <c r="BM810" s="17">
        <v>0.461545367364873</v>
      </c>
    </row>
    <row r="811" spans="2:65" x14ac:dyDescent="0.35">
      <c r="B811" t="s">
        <v>143</v>
      </c>
      <c r="C811" s="17">
        <v>3.87777201281971E-2</v>
      </c>
      <c r="D811" s="17">
        <v>3.2462969003698203E-2</v>
      </c>
      <c r="E811" s="17">
        <v>4.4733359587525903E-2</v>
      </c>
      <c r="F811" s="17"/>
      <c r="G811" s="17">
        <v>5.3524243485202502E-2</v>
      </c>
      <c r="H811" s="17">
        <v>4.44808748185107E-2</v>
      </c>
      <c r="I811" s="17">
        <v>3.63578937863928E-2</v>
      </c>
      <c r="J811" s="17">
        <v>4.4336148829015903E-2</v>
      </c>
      <c r="K811" s="17">
        <v>3.0307503928593899E-2</v>
      </c>
      <c r="L811" s="17">
        <v>2.7494541333361301E-2</v>
      </c>
      <c r="M811" s="17"/>
      <c r="N811" s="17">
        <v>3.54218133808488E-2</v>
      </c>
      <c r="O811" s="17">
        <v>3.6352960481007501E-2</v>
      </c>
      <c r="P811" s="17">
        <v>3.8817239148635899E-2</v>
      </c>
      <c r="Q811" s="17">
        <v>4.4525444385465997E-2</v>
      </c>
      <c r="R811" s="17"/>
      <c r="S811" s="17">
        <v>4.7666579069097097E-2</v>
      </c>
      <c r="T811" s="17">
        <v>3.5697942590319803E-2</v>
      </c>
      <c r="U811" s="17">
        <v>4.4632418675935398E-2</v>
      </c>
      <c r="V811" s="17">
        <v>2.42913429907133E-2</v>
      </c>
      <c r="W811" s="17">
        <v>4.4218522577730901E-2</v>
      </c>
      <c r="X811" s="17">
        <v>3.9977392976923903E-2</v>
      </c>
      <c r="Y811" s="17">
        <v>2.8704173359949899E-2</v>
      </c>
      <c r="Z811" s="17">
        <v>2.51034928129544E-2</v>
      </c>
      <c r="AA811" s="17">
        <v>4.4772433992762199E-2</v>
      </c>
      <c r="AB811" s="17">
        <v>3.2493366803704397E-2</v>
      </c>
      <c r="AC811" s="17">
        <v>4.9473362476643697E-2</v>
      </c>
      <c r="AD811" s="17">
        <v>4.6311649701464397E-2</v>
      </c>
      <c r="AE811" s="17"/>
      <c r="AF811" s="17">
        <v>2.8168339836186398E-2</v>
      </c>
      <c r="AG811" s="17">
        <v>3.6829593130024499E-2</v>
      </c>
      <c r="AH811" s="17">
        <v>5.9040314578926799E-2</v>
      </c>
      <c r="AI811" s="17"/>
      <c r="AJ811" s="17">
        <v>2.7814231610018399E-2</v>
      </c>
      <c r="AK811" s="17">
        <v>4.11957168472964E-2</v>
      </c>
      <c r="AL811" s="17">
        <v>2.6630451988517E-2</v>
      </c>
      <c r="AM811" s="17">
        <v>6.7551325470953702E-2</v>
      </c>
      <c r="AN811" s="17">
        <v>5.9969091580518302E-2</v>
      </c>
      <c r="AO811" s="17"/>
      <c r="AP811" s="17">
        <v>2.3286087179448502E-2</v>
      </c>
      <c r="AQ811" s="17">
        <v>4.0960856138363901E-2</v>
      </c>
      <c r="AR811" s="17">
        <v>3.4190720862681399E-2</v>
      </c>
      <c r="AS811" s="17"/>
      <c r="AT811" s="17">
        <v>5.16523901770422E-2</v>
      </c>
      <c r="AU811" s="17">
        <v>4.4092162919400997E-2</v>
      </c>
      <c r="AV811" s="17">
        <v>2.1790631683118001E-2</v>
      </c>
      <c r="AW811" s="17">
        <v>4.12014573255646E-2</v>
      </c>
      <c r="AX811" s="17">
        <v>2.0176678092085301E-2</v>
      </c>
      <c r="AY811" s="17"/>
      <c r="AZ811" s="17">
        <v>5.3450331643722301E-2</v>
      </c>
      <c r="BA811" s="17">
        <v>3.4238508559055698E-2</v>
      </c>
      <c r="BB811" s="17">
        <v>3.5088690846386897E-2</v>
      </c>
      <c r="BC811" s="17">
        <v>3.66160817624843E-2</v>
      </c>
      <c r="BD811" s="17">
        <v>2.78078008512599E-2</v>
      </c>
      <c r="BE811" s="17">
        <v>4.0473665345870102E-2</v>
      </c>
      <c r="BF811" s="17"/>
      <c r="BG811" s="17">
        <v>2.3261700073701801E-2</v>
      </c>
      <c r="BH811" s="17">
        <v>3.6595377916874401E-2</v>
      </c>
      <c r="BI811" s="17" t="s">
        <v>95</v>
      </c>
      <c r="BJ811" s="17">
        <v>5.8690236293260298E-2</v>
      </c>
      <c r="BK811" s="17">
        <v>4.7508377059466797E-2</v>
      </c>
      <c r="BL811" s="17">
        <v>5.4882068867577502E-2</v>
      </c>
      <c r="BM811" s="17">
        <v>3.0444172880762298E-2</v>
      </c>
    </row>
    <row r="812" spans="2:65" x14ac:dyDescent="0.3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row>
    <row r="813" spans="2:65" x14ac:dyDescent="0.35">
      <c r="B813" s="6" t="s">
        <v>389</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row>
    <row r="814" spans="2:65" x14ac:dyDescent="0.35">
      <c r="B814" s="26" t="s">
        <v>97</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row>
    <row r="815" spans="2:65" x14ac:dyDescent="0.35">
      <c r="B815" t="s">
        <v>382</v>
      </c>
      <c r="C815" s="17">
        <v>0.71661005163222302</v>
      </c>
      <c r="D815" s="17">
        <v>0.72520709436641195</v>
      </c>
      <c r="E815" s="17">
        <v>0.70860482698837701</v>
      </c>
      <c r="F815" s="17"/>
      <c r="G815" s="17">
        <v>0.35319826562495399</v>
      </c>
      <c r="H815" s="17">
        <v>0.50139606075683696</v>
      </c>
      <c r="I815" s="17">
        <v>0.67778574235754896</v>
      </c>
      <c r="J815" s="17">
        <v>0.83292685338509997</v>
      </c>
      <c r="K815" s="17">
        <v>0.90256551953589903</v>
      </c>
      <c r="L815" s="17">
        <v>0.94516183530273201</v>
      </c>
      <c r="M815" s="17"/>
      <c r="N815" s="17">
        <v>0.73118562313794599</v>
      </c>
      <c r="O815" s="17">
        <v>0.70929989436104102</v>
      </c>
      <c r="P815" s="17">
        <v>0.69279210029869398</v>
      </c>
      <c r="Q815" s="17">
        <v>0.73026968388481595</v>
      </c>
      <c r="R815" s="17"/>
      <c r="S815" s="17">
        <v>0.53437989265656705</v>
      </c>
      <c r="T815" s="17">
        <v>0.75810695491224001</v>
      </c>
      <c r="U815" s="17">
        <v>0.75639929132529804</v>
      </c>
      <c r="V815" s="17">
        <v>0.75477484705805598</v>
      </c>
      <c r="W815" s="17">
        <v>0.74210845490968502</v>
      </c>
      <c r="X815" s="17">
        <v>0.71898356359959803</v>
      </c>
      <c r="Y815" s="17">
        <v>0.79806852270338402</v>
      </c>
      <c r="Z815" s="17">
        <v>0.77679909312122697</v>
      </c>
      <c r="AA815" s="17">
        <v>0.71602880283440995</v>
      </c>
      <c r="AB815" s="17">
        <v>0.71079118362780003</v>
      </c>
      <c r="AC815" s="17">
        <v>0.77029331531145795</v>
      </c>
      <c r="AD815" s="17">
        <v>0.73232495902861305</v>
      </c>
      <c r="AE815" s="17"/>
      <c r="AF815" s="17">
        <v>0.85087751948150803</v>
      </c>
      <c r="AG815" s="17">
        <v>0.74247428884285105</v>
      </c>
      <c r="AH815" s="17">
        <v>0.504638830086648</v>
      </c>
      <c r="AI815" s="17"/>
      <c r="AJ815" s="17">
        <v>0.83548823392618699</v>
      </c>
      <c r="AK815" s="17">
        <v>0.676723875395013</v>
      </c>
      <c r="AL815" s="17">
        <v>0.78950789090489804</v>
      </c>
      <c r="AM815" s="17">
        <v>0.86994315877067896</v>
      </c>
      <c r="AN815" s="17">
        <v>0.55481528779203904</v>
      </c>
      <c r="AO815" s="17"/>
      <c r="AP815" s="17">
        <v>0.77378596308352299</v>
      </c>
      <c r="AQ815" s="17">
        <v>0.668230647997758</v>
      </c>
      <c r="AR815" s="17">
        <v>0.73582656025513105</v>
      </c>
      <c r="AS815" s="17"/>
      <c r="AT815" s="17">
        <v>0.792506500374903</v>
      </c>
      <c r="AU815" s="17">
        <v>0.70503740872864895</v>
      </c>
      <c r="AV815" s="17">
        <v>0.67901158606936596</v>
      </c>
      <c r="AW815" s="17">
        <v>0.59897983094624796</v>
      </c>
      <c r="AX815" s="17">
        <v>0.705604275526453</v>
      </c>
      <c r="AY815" s="17"/>
      <c r="AZ815" s="17">
        <v>0.528558607563829</v>
      </c>
      <c r="BA815" s="17">
        <v>0.74707616246952002</v>
      </c>
      <c r="BB815" s="17">
        <v>0.72156296879528403</v>
      </c>
      <c r="BC815" s="17">
        <v>0.78795470764469899</v>
      </c>
      <c r="BD815" s="17">
        <v>0.86043399330835002</v>
      </c>
      <c r="BE815" s="17">
        <v>0.794074633465502</v>
      </c>
      <c r="BF815" s="17"/>
      <c r="BG815" s="17">
        <v>0.86691397298534101</v>
      </c>
      <c r="BH815" s="17">
        <v>0.72832495452792401</v>
      </c>
      <c r="BI815" s="17" t="s">
        <v>95</v>
      </c>
      <c r="BJ815" s="17">
        <v>0.653841313340077</v>
      </c>
      <c r="BK815" s="17">
        <v>0.61509946859104203</v>
      </c>
      <c r="BL815" s="17">
        <v>0.54148667533245898</v>
      </c>
      <c r="BM815" s="17">
        <v>0.56038421492248902</v>
      </c>
    </row>
    <row r="816" spans="2:65" x14ac:dyDescent="0.35">
      <c r="B816" t="s">
        <v>383</v>
      </c>
      <c r="C816" s="17">
        <v>0.150066221672116</v>
      </c>
      <c r="D816" s="17">
        <v>0.13937895897625999</v>
      </c>
      <c r="E816" s="17">
        <v>0.160782628637992</v>
      </c>
      <c r="F816" s="17"/>
      <c r="G816" s="17">
        <v>0.26464407655977801</v>
      </c>
      <c r="H816" s="17">
        <v>0.28179933103423399</v>
      </c>
      <c r="I816" s="17">
        <v>0.20376501355148999</v>
      </c>
      <c r="J816" s="17">
        <v>9.7016841947325197E-2</v>
      </c>
      <c r="K816" s="17">
        <v>5.5797826571189799E-2</v>
      </c>
      <c r="L816" s="17">
        <v>2.9510925788602899E-2</v>
      </c>
      <c r="M816" s="17"/>
      <c r="N816" s="17">
        <v>0.152893282775908</v>
      </c>
      <c r="O816" s="17">
        <v>0.14338006620096999</v>
      </c>
      <c r="P816" s="17">
        <v>0.166509320314329</v>
      </c>
      <c r="Q816" s="17">
        <v>0.14189773011161899</v>
      </c>
      <c r="R816" s="17"/>
      <c r="S816" s="17">
        <v>0.238951546585119</v>
      </c>
      <c r="T816" s="17">
        <v>0.13073591807124099</v>
      </c>
      <c r="U816" s="17">
        <v>0.14787682632913601</v>
      </c>
      <c r="V816" s="17">
        <v>0.14861993686126401</v>
      </c>
      <c r="W816" s="17">
        <v>0.133014247951455</v>
      </c>
      <c r="X816" s="17">
        <v>0.14256615149100799</v>
      </c>
      <c r="Y816" s="17">
        <v>9.9426167005026503E-2</v>
      </c>
      <c r="Z816" s="17">
        <v>0.13782848322524499</v>
      </c>
      <c r="AA816" s="17">
        <v>0.128457502725565</v>
      </c>
      <c r="AB816" s="17">
        <v>0.15271690573250599</v>
      </c>
      <c r="AC816" s="17">
        <v>0.14051840035251001</v>
      </c>
      <c r="AD816" s="17">
        <v>0.130257860003064</v>
      </c>
      <c r="AE816" s="17"/>
      <c r="AF816" s="17">
        <v>9.3573548485609406E-2</v>
      </c>
      <c r="AG816" s="17">
        <v>0.15616125173944101</v>
      </c>
      <c r="AH816" s="17">
        <v>0.22745281169495801</v>
      </c>
      <c r="AI816" s="17"/>
      <c r="AJ816" s="17">
        <v>9.7394048589410698E-2</v>
      </c>
      <c r="AK816" s="17">
        <v>0.19003450959364801</v>
      </c>
      <c r="AL816" s="17">
        <v>0.139055007792899</v>
      </c>
      <c r="AM816" s="17">
        <v>3.9642767890558997E-2</v>
      </c>
      <c r="AN816" s="17">
        <v>0.197051231903419</v>
      </c>
      <c r="AO816" s="17"/>
      <c r="AP816" s="17">
        <v>0.13651420242634399</v>
      </c>
      <c r="AQ816" s="17">
        <v>0.17207354787738699</v>
      </c>
      <c r="AR816" s="17">
        <v>0.17459583993892799</v>
      </c>
      <c r="AS816" s="17"/>
      <c r="AT816" s="17">
        <v>0.12638337517406301</v>
      </c>
      <c r="AU816" s="17">
        <v>0.13858657720807399</v>
      </c>
      <c r="AV816" s="17">
        <v>0.16963882685805501</v>
      </c>
      <c r="AW816" s="17">
        <v>0.22126309673609401</v>
      </c>
      <c r="AX816" s="17">
        <v>0.16091151918816099</v>
      </c>
      <c r="AY816" s="17"/>
      <c r="AZ816" s="17">
        <v>0.23940456161437601</v>
      </c>
      <c r="BA816" s="17">
        <v>0.14071696312293999</v>
      </c>
      <c r="BB816" s="17">
        <v>0.15505130535949699</v>
      </c>
      <c r="BC816" s="17">
        <v>0.109336453802113</v>
      </c>
      <c r="BD816" s="17">
        <v>6.9853286517045504E-2</v>
      </c>
      <c r="BE816" s="17">
        <v>0.117212955608375</v>
      </c>
      <c r="BF816" s="17"/>
      <c r="BG816" s="17">
        <v>7.9114064311899199E-2</v>
      </c>
      <c r="BH816" s="17">
        <v>0.16966320710552801</v>
      </c>
      <c r="BI816" s="17" t="s">
        <v>95</v>
      </c>
      <c r="BJ816" s="17">
        <v>0.19046725333376799</v>
      </c>
      <c r="BK816" s="17">
        <v>0.187009817423544</v>
      </c>
      <c r="BL816" s="17">
        <v>0.214242025662223</v>
      </c>
      <c r="BM816" s="17">
        <v>0.17331617770768801</v>
      </c>
    </row>
    <row r="817" spans="2:65" x14ac:dyDescent="0.35">
      <c r="B817" t="s">
        <v>384</v>
      </c>
      <c r="C817" s="17">
        <v>0.116251235172789</v>
      </c>
      <c r="D817" s="17">
        <v>0.116267349903662</v>
      </c>
      <c r="E817" s="17">
        <v>0.115888472749823</v>
      </c>
      <c r="F817" s="17"/>
      <c r="G817" s="17">
        <v>0.341266754379286</v>
      </c>
      <c r="H817" s="17">
        <v>0.19184512233071799</v>
      </c>
      <c r="I817" s="17">
        <v>9.4728533008302196E-2</v>
      </c>
      <c r="J817" s="17">
        <v>6.0454580683531697E-2</v>
      </c>
      <c r="K817" s="17">
        <v>3.4609185239461097E-2</v>
      </c>
      <c r="L817" s="17">
        <v>2.3081739848056199E-2</v>
      </c>
      <c r="M817" s="17"/>
      <c r="N817" s="17">
        <v>0.104432072628934</v>
      </c>
      <c r="O817" s="17">
        <v>0.12517655114614901</v>
      </c>
      <c r="P817" s="17">
        <v>0.12676488170067399</v>
      </c>
      <c r="Q817" s="17">
        <v>0.10882865116552599</v>
      </c>
      <c r="R817" s="17"/>
      <c r="S817" s="17">
        <v>0.19309155185320401</v>
      </c>
      <c r="T817" s="17">
        <v>9.5118527801548405E-2</v>
      </c>
      <c r="U817" s="17">
        <v>7.3057396296630397E-2</v>
      </c>
      <c r="V817" s="17">
        <v>8.8465328736479304E-2</v>
      </c>
      <c r="W817" s="17">
        <v>0.118617198275073</v>
      </c>
      <c r="X817" s="17">
        <v>0.115360151699787</v>
      </c>
      <c r="Y817" s="17">
        <v>9.2850173441589801E-2</v>
      </c>
      <c r="Z817" s="17">
        <v>8.0313105140946806E-2</v>
      </c>
      <c r="AA817" s="17">
        <v>0.13398083117376999</v>
      </c>
      <c r="AB817" s="17">
        <v>0.122113492919836</v>
      </c>
      <c r="AC817" s="17">
        <v>8.3523364253197993E-2</v>
      </c>
      <c r="AD817" s="17">
        <v>0.127185746228133</v>
      </c>
      <c r="AE817" s="17"/>
      <c r="AF817" s="17">
        <v>5.09324491781546E-2</v>
      </c>
      <c r="AG817" s="17">
        <v>9.0433321094332594E-2</v>
      </c>
      <c r="AH817" s="17">
        <v>0.220575035815396</v>
      </c>
      <c r="AI817" s="17"/>
      <c r="AJ817" s="17">
        <v>5.8647972529201599E-2</v>
      </c>
      <c r="AK817" s="17">
        <v>0.116045057195116</v>
      </c>
      <c r="AL817" s="17">
        <v>7.1437101302202793E-2</v>
      </c>
      <c r="AM817" s="17">
        <v>9.0414073338761794E-2</v>
      </c>
      <c r="AN817" s="17">
        <v>0.20736564355786899</v>
      </c>
      <c r="AO817" s="17"/>
      <c r="AP817" s="17">
        <v>7.2565642634600094E-2</v>
      </c>
      <c r="AQ817" s="17">
        <v>0.14135154823437501</v>
      </c>
      <c r="AR817" s="17">
        <v>8.3217265378667998E-2</v>
      </c>
      <c r="AS817" s="17"/>
      <c r="AT817" s="17">
        <v>7.0686547767294494E-2</v>
      </c>
      <c r="AU817" s="17">
        <v>0.135910336794479</v>
      </c>
      <c r="AV817" s="17">
        <v>0.135435580913913</v>
      </c>
      <c r="AW817" s="17">
        <v>0.15696948040035699</v>
      </c>
      <c r="AX817" s="17">
        <v>9.6166453904494298E-2</v>
      </c>
      <c r="AY817" s="17"/>
      <c r="AZ817" s="17">
        <v>0.204018784892916</v>
      </c>
      <c r="BA817" s="17">
        <v>9.6474967074691304E-2</v>
      </c>
      <c r="BB817" s="17">
        <v>0.106203346518899</v>
      </c>
      <c r="BC817" s="17">
        <v>9.3080362215952006E-2</v>
      </c>
      <c r="BD817" s="17">
        <v>5.8758641171955103E-2</v>
      </c>
      <c r="BE817" s="17">
        <v>7.3244712271391704E-2</v>
      </c>
      <c r="BF817" s="17"/>
      <c r="BG817" s="17">
        <v>4.6593039529675702E-2</v>
      </c>
      <c r="BH817" s="17">
        <v>9.2629861772829294E-2</v>
      </c>
      <c r="BI817" s="17" t="s">
        <v>95</v>
      </c>
      <c r="BJ817" s="17">
        <v>0.13010193684488799</v>
      </c>
      <c r="BK817" s="17">
        <v>0.15089203420147701</v>
      </c>
      <c r="BL817" s="17">
        <v>0.21593177631417901</v>
      </c>
      <c r="BM817" s="17">
        <v>0.25206618415087301</v>
      </c>
    </row>
    <row r="818" spans="2:65" x14ac:dyDescent="0.35">
      <c r="B818" t="s">
        <v>143</v>
      </c>
      <c r="C818" s="17">
        <v>1.7072491522871699E-2</v>
      </c>
      <c r="D818" s="17">
        <v>1.9146596753665E-2</v>
      </c>
      <c r="E818" s="17">
        <v>1.4724071623807599E-2</v>
      </c>
      <c r="F818" s="17"/>
      <c r="G818" s="17">
        <v>4.0890903435982499E-2</v>
      </c>
      <c r="H818" s="17">
        <v>2.4959485878210601E-2</v>
      </c>
      <c r="I818" s="17">
        <v>2.3720711082659E-2</v>
      </c>
      <c r="J818" s="17">
        <v>9.6017239840434608E-3</v>
      </c>
      <c r="K818" s="17">
        <v>7.0274686534499697E-3</v>
      </c>
      <c r="L818" s="17">
        <v>2.2454990606092799E-3</v>
      </c>
      <c r="M818" s="17"/>
      <c r="N818" s="17">
        <v>1.14890214572115E-2</v>
      </c>
      <c r="O818" s="17">
        <v>2.2143488291838799E-2</v>
      </c>
      <c r="P818" s="17">
        <v>1.3933697686302799E-2</v>
      </c>
      <c r="Q818" s="17">
        <v>1.9003934838038701E-2</v>
      </c>
      <c r="R818" s="17"/>
      <c r="S818" s="17">
        <v>3.3577008905109798E-2</v>
      </c>
      <c r="T818" s="17">
        <v>1.6038599214970101E-2</v>
      </c>
      <c r="U818" s="17">
        <v>2.26664860489359E-2</v>
      </c>
      <c r="V818" s="17">
        <v>8.1398873442011695E-3</v>
      </c>
      <c r="W818" s="17">
        <v>6.2600988637874404E-3</v>
      </c>
      <c r="X818" s="17">
        <v>2.3090133209606799E-2</v>
      </c>
      <c r="Y818" s="17">
        <v>9.6551368499994007E-3</v>
      </c>
      <c r="Z818" s="17">
        <v>5.0593185125806803E-3</v>
      </c>
      <c r="AA818" s="17">
        <v>2.1532863266254799E-2</v>
      </c>
      <c r="AB818" s="17">
        <v>1.4378417719857499E-2</v>
      </c>
      <c r="AC818" s="17">
        <v>5.66492008283418E-3</v>
      </c>
      <c r="AD818" s="17">
        <v>1.0231434740190301E-2</v>
      </c>
      <c r="AE818" s="17"/>
      <c r="AF818" s="17">
        <v>4.6164828547277E-3</v>
      </c>
      <c r="AG818" s="17">
        <v>1.0931138323375099E-2</v>
      </c>
      <c r="AH818" s="17">
        <v>4.7333322402997799E-2</v>
      </c>
      <c r="AI818" s="17"/>
      <c r="AJ818" s="17">
        <v>8.4697449552008607E-3</v>
      </c>
      <c r="AK818" s="17">
        <v>1.7196557816223701E-2</v>
      </c>
      <c r="AL818" s="17">
        <v>0</v>
      </c>
      <c r="AM818" s="17">
        <v>0</v>
      </c>
      <c r="AN818" s="17">
        <v>4.0767836746673197E-2</v>
      </c>
      <c r="AO818" s="17"/>
      <c r="AP818" s="17">
        <v>1.71341918555333E-2</v>
      </c>
      <c r="AQ818" s="17">
        <v>1.8344255890479701E-2</v>
      </c>
      <c r="AR818" s="17">
        <v>6.3603344272726396E-3</v>
      </c>
      <c r="AS818" s="17"/>
      <c r="AT818" s="17">
        <v>1.0423576683739499E-2</v>
      </c>
      <c r="AU818" s="17">
        <v>2.0465677268798301E-2</v>
      </c>
      <c r="AV818" s="17">
        <v>1.5914006158664899E-2</v>
      </c>
      <c r="AW818" s="17">
        <v>2.27875919173013E-2</v>
      </c>
      <c r="AX818" s="17">
        <v>3.73177513808911E-2</v>
      </c>
      <c r="AY818" s="17"/>
      <c r="AZ818" s="17">
        <v>2.80180459288796E-2</v>
      </c>
      <c r="BA818" s="17">
        <v>1.5731907332848901E-2</v>
      </c>
      <c r="BB818" s="17">
        <v>1.7182379326320499E-2</v>
      </c>
      <c r="BC818" s="17">
        <v>9.6284763372365793E-3</v>
      </c>
      <c r="BD818" s="17">
        <v>1.0954079002649299E-2</v>
      </c>
      <c r="BE818" s="17">
        <v>1.5467698654732E-2</v>
      </c>
      <c r="BF818" s="17"/>
      <c r="BG818" s="17">
        <v>7.3789231730844104E-3</v>
      </c>
      <c r="BH818" s="17">
        <v>9.3819765937188607E-3</v>
      </c>
      <c r="BI818" s="17" t="s">
        <v>95</v>
      </c>
      <c r="BJ818" s="17">
        <v>2.5589496481266301E-2</v>
      </c>
      <c r="BK818" s="17">
        <v>4.6998679783937597E-2</v>
      </c>
      <c r="BL818" s="17">
        <v>2.8339522691139301E-2</v>
      </c>
      <c r="BM818" s="17">
        <v>1.42334232189504E-2</v>
      </c>
    </row>
    <row r="819" spans="2:65" x14ac:dyDescent="0.35">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row>
    <row r="820" spans="2:65" x14ac:dyDescent="0.35">
      <c r="B820" s="6" t="s">
        <v>390</v>
      </c>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row>
    <row r="821" spans="2:65" x14ac:dyDescent="0.35">
      <c r="B821" s="26" t="s">
        <v>97</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row>
    <row r="822" spans="2:65" x14ac:dyDescent="0.35">
      <c r="B822" t="s">
        <v>382</v>
      </c>
      <c r="C822" s="17">
        <v>0.40880042561803898</v>
      </c>
      <c r="D822" s="17">
        <v>0.48949725228222601</v>
      </c>
      <c r="E822" s="17">
        <v>0.33033094756467002</v>
      </c>
      <c r="F822" s="17"/>
      <c r="G822" s="17">
        <v>0.37886078215782099</v>
      </c>
      <c r="H822" s="17">
        <v>0.338587856039059</v>
      </c>
      <c r="I822" s="17">
        <v>0.36992828312679599</v>
      </c>
      <c r="J822" s="17">
        <v>0.43836018335807603</v>
      </c>
      <c r="K822" s="17">
        <v>0.47199297824047298</v>
      </c>
      <c r="L822" s="17">
        <v>0.45103178808105698</v>
      </c>
      <c r="M822" s="17"/>
      <c r="N822" s="17">
        <v>0.46814915639007998</v>
      </c>
      <c r="O822" s="17">
        <v>0.399036139623268</v>
      </c>
      <c r="P822" s="17">
        <v>0.42129869169058398</v>
      </c>
      <c r="Q822" s="17">
        <v>0.34171417133743898</v>
      </c>
      <c r="R822" s="17"/>
      <c r="S822" s="17">
        <v>0.35464091793908198</v>
      </c>
      <c r="T822" s="17">
        <v>0.40751820400376698</v>
      </c>
      <c r="U822" s="17">
        <v>0.42794134523736999</v>
      </c>
      <c r="V822" s="17">
        <v>0.41738596720884102</v>
      </c>
      <c r="W822" s="17">
        <v>0.39532313765977101</v>
      </c>
      <c r="X822" s="17">
        <v>0.382885567075813</v>
      </c>
      <c r="Y822" s="17">
        <v>0.44373108552149798</v>
      </c>
      <c r="Z822" s="17">
        <v>0.45159871182378902</v>
      </c>
      <c r="AA822" s="17">
        <v>0.380454557264638</v>
      </c>
      <c r="AB822" s="17">
        <v>0.47128343749906698</v>
      </c>
      <c r="AC822" s="17">
        <v>0.43749438585837103</v>
      </c>
      <c r="AD822" s="17">
        <v>0.41740722393591001</v>
      </c>
      <c r="AE822" s="17"/>
      <c r="AF822" s="17">
        <v>0.446992599158064</v>
      </c>
      <c r="AG822" s="17">
        <v>0.42362179614586498</v>
      </c>
      <c r="AH822" s="17">
        <v>0.29094154815305701</v>
      </c>
      <c r="AI822" s="17"/>
      <c r="AJ822" s="17">
        <v>0.45688643189567502</v>
      </c>
      <c r="AK822" s="17">
        <v>0.37677994893022698</v>
      </c>
      <c r="AL822" s="17">
        <v>0.44189836638386598</v>
      </c>
      <c r="AM822" s="17">
        <v>0.479215450478854</v>
      </c>
      <c r="AN822" s="17">
        <v>0.33456141085492702</v>
      </c>
      <c r="AO822" s="17"/>
      <c r="AP822" s="17">
        <v>0.467714929780289</v>
      </c>
      <c r="AQ822" s="17">
        <v>0.382869663464387</v>
      </c>
      <c r="AR822" s="17">
        <v>0.48059436243597797</v>
      </c>
      <c r="AS822" s="17"/>
      <c r="AT822" s="17">
        <v>0.34861609528946602</v>
      </c>
      <c r="AU822" s="17">
        <v>0.40888215528006699</v>
      </c>
      <c r="AV822" s="17">
        <v>0.44580169267861203</v>
      </c>
      <c r="AW822" s="17">
        <v>0.41868520986525298</v>
      </c>
      <c r="AX822" s="17">
        <v>0.53876473428499505</v>
      </c>
      <c r="AY822" s="17"/>
      <c r="AZ822" s="17">
        <v>0.39703368302275799</v>
      </c>
      <c r="BA822" s="17">
        <v>0.38905333723560698</v>
      </c>
      <c r="BB822" s="17">
        <v>0.35212075816527699</v>
      </c>
      <c r="BC822" s="17">
        <v>0.42892830368544599</v>
      </c>
      <c r="BD822" s="17">
        <v>0.45573085990387002</v>
      </c>
      <c r="BE822" s="17">
        <v>0.52942698308922198</v>
      </c>
      <c r="BF822" s="17"/>
      <c r="BG822" s="17">
        <v>0.4562732548699</v>
      </c>
      <c r="BH822" s="17">
        <v>0.42802756807972298</v>
      </c>
      <c r="BI822" s="17" t="s">
        <v>95</v>
      </c>
      <c r="BJ822" s="17">
        <v>0.34867425253890799</v>
      </c>
      <c r="BK822" s="17">
        <v>0.35010116661691598</v>
      </c>
      <c r="BL822" s="17">
        <v>0.36894056959055999</v>
      </c>
      <c r="BM822" s="17">
        <v>0.32034629528411201</v>
      </c>
    </row>
    <row r="823" spans="2:65" x14ac:dyDescent="0.35">
      <c r="B823" t="s">
        <v>383</v>
      </c>
      <c r="C823" s="17">
        <v>0.27675944223613202</v>
      </c>
      <c r="D823" s="17">
        <v>0.25508612439467199</v>
      </c>
      <c r="E823" s="17">
        <v>0.29744032052848202</v>
      </c>
      <c r="F823" s="17"/>
      <c r="G823" s="17">
        <v>0.31918947961315902</v>
      </c>
      <c r="H823" s="17">
        <v>0.30585973555551399</v>
      </c>
      <c r="I823" s="17">
        <v>0.27656787529792198</v>
      </c>
      <c r="J823" s="17">
        <v>0.24767036176749599</v>
      </c>
      <c r="K823" s="17">
        <v>0.26281475846046498</v>
      </c>
      <c r="L823" s="17">
        <v>0.25807826912005799</v>
      </c>
      <c r="M823" s="17"/>
      <c r="N823" s="17">
        <v>0.26557286043037498</v>
      </c>
      <c r="O823" s="17">
        <v>0.27553409728328299</v>
      </c>
      <c r="P823" s="17">
        <v>0.279578233416239</v>
      </c>
      <c r="Q823" s="17">
        <v>0.28767174543177898</v>
      </c>
      <c r="R823" s="17"/>
      <c r="S823" s="17">
        <v>0.30201870488934401</v>
      </c>
      <c r="T823" s="17">
        <v>0.274356190301698</v>
      </c>
      <c r="U823" s="17">
        <v>0.26275080650278299</v>
      </c>
      <c r="V823" s="17">
        <v>0.30150978205998102</v>
      </c>
      <c r="W823" s="17">
        <v>0.29770503333737602</v>
      </c>
      <c r="X823" s="17">
        <v>0.25805298293539702</v>
      </c>
      <c r="Y823" s="17">
        <v>0.29473167439436598</v>
      </c>
      <c r="Z823" s="17">
        <v>0.29550460505095399</v>
      </c>
      <c r="AA823" s="17">
        <v>0.29153113757101701</v>
      </c>
      <c r="AB823" s="17">
        <v>0.22011333319991699</v>
      </c>
      <c r="AC823" s="17">
        <v>0.235256257136709</v>
      </c>
      <c r="AD823" s="17">
        <v>0.25214237656312399</v>
      </c>
      <c r="AE823" s="17"/>
      <c r="AF823" s="17">
        <v>0.26492045062564701</v>
      </c>
      <c r="AG823" s="17">
        <v>0.27273889343408703</v>
      </c>
      <c r="AH823" s="17">
        <v>0.31867483624390103</v>
      </c>
      <c r="AI823" s="17"/>
      <c r="AJ823" s="17">
        <v>0.26773881167761898</v>
      </c>
      <c r="AK823" s="17">
        <v>0.29691836308886999</v>
      </c>
      <c r="AL823" s="17">
        <v>0.24940411036010801</v>
      </c>
      <c r="AM823" s="17">
        <v>0.22048836706628899</v>
      </c>
      <c r="AN823" s="17">
        <v>0.28630274574647002</v>
      </c>
      <c r="AO823" s="17"/>
      <c r="AP823" s="17">
        <v>0.27460069717174401</v>
      </c>
      <c r="AQ823" s="17">
        <v>0.29164389333087698</v>
      </c>
      <c r="AR823" s="17">
        <v>0.27791479143640502</v>
      </c>
      <c r="AS823" s="17"/>
      <c r="AT823" s="17">
        <v>0.27413153934707102</v>
      </c>
      <c r="AU823" s="17">
        <v>0.29647850479004301</v>
      </c>
      <c r="AV823" s="17">
        <v>0.275223879656883</v>
      </c>
      <c r="AW823" s="17">
        <v>0.26319016734668499</v>
      </c>
      <c r="AX823" s="17">
        <v>9.2994775548787795E-2</v>
      </c>
      <c r="AY823" s="17"/>
      <c r="AZ823" s="17">
        <v>0.29950773841413703</v>
      </c>
      <c r="BA823" s="17">
        <v>0.26630819907002201</v>
      </c>
      <c r="BB823" s="17">
        <v>0.29267474058118698</v>
      </c>
      <c r="BC823" s="17">
        <v>0.25568625890017299</v>
      </c>
      <c r="BD823" s="17">
        <v>0.28913247966354899</v>
      </c>
      <c r="BE823" s="17">
        <v>0.24551838355342701</v>
      </c>
      <c r="BF823" s="17"/>
      <c r="BG823" s="17">
        <v>0.25654458582112799</v>
      </c>
      <c r="BH823" s="17">
        <v>0.263209168937175</v>
      </c>
      <c r="BI823" s="17" t="s">
        <v>95</v>
      </c>
      <c r="BJ823" s="17">
        <v>0.31552542339991602</v>
      </c>
      <c r="BK823" s="17">
        <v>0.30692528593080398</v>
      </c>
      <c r="BL823" s="17">
        <v>0.28662958808120498</v>
      </c>
      <c r="BM823" s="17">
        <v>0.35301487960440098</v>
      </c>
    </row>
    <row r="824" spans="2:65" x14ac:dyDescent="0.35">
      <c r="B824" t="s">
        <v>384</v>
      </c>
      <c r="C824" s="17">
        <v>0.28536120263769699</v>
      </c>
      <c r="D824" s="17">
        <v>0.23263363357009501</v>
      </c>
      <c r="E824" s="17">
        <v>0.336848100378563</v>
      </c>
      <c r="F824" s="17"/>
      <c r="G824" s="17">
        <v>0.26980708434410999</v>
      </c>
      <c r="H824" s="17">
        <v>0.31772208814480402</v>
      </c>
      <c r="I824" s="17">
        <v>0.31102532766394297</v>
      </c>
      <c r="J824" s="17">
        <v>0.28785705414048701</v>
      </c>
      <c r="K824" s="17">
        <v>0.24897840655527101</v>
      </c>
      <c r="L824" s="17">
        <v>0.27083683233892297</v>
      </c>
      <c r="M824" s="17"/>
      <c r="N824" s="17">
        <v>0.24790555136616099</v>
      </c>
      <c r="O824" s="17">
        <v>0.29127971517239298</v>
      </c>
      <c r="P824" s="17">
        <v>0.270644183773743</v>
      </c>
      <c r="Q824" s="17">
        <v>0.33425280270757801</v>
      </c>
      <c r="R824" s="17"/>
      <c r="S824" s="17">
        <v>0.30201679133567899</v>
      </c>
      <c r="T824" s="17">
        <v>0.29897164155243999</v>
      </c>
      <c r="U824" s="17">
        <v>0.30150403176471902</v>
      </c>
      <c r="V824" s="17">
        <v>0.26071466187692099</v>
      </c>
      <c r="W824" s="17">
        <v>0.266474214657208</v>
      </c>
      <c r="X824" s="17">
        <v>0.31971348976821601</v>
      </c>
      <c r="Y824" s="17">
        <v>0.24170461581997199</v>
      </c>
      <c r="Z824" s="17">
        <v>0.243834198992637</v>
      </c>
      <c r="AA824" s="17">
        <v>0.29573400623544299</v>
      </c>
      <c r="AB824" s="17">
        <v>0.27071253701887199</v>
      </c>
      <c r="AC824" s="17">
        <v>0.27985449778775101</v>
      </c>
      <c r="AD824" s="17">
        <v>0.30753138567121402</v>
      </c>
      <c r="AE824" s="17"/>
      <c r="AF824" s="17">
        <v>0.26461482870820902</v>
      </c>
      <c r="AG824" s="17">
        <v>0.285780466746899</v>
      </c>
      <c r="AH824" s="17">
        <v>0.32888232213476498</v>
      </c>
      <c r="AI824" s="17"/>
      <c r="AJ824" s="17">
        <v>0.25595882743970599</v>
      </c>
      <c r="AK824" s="17">
        <v>0.29398295885840198</v>
      </c>
      <c r="AL824" s="17">
        <v>0.29316697585320101</v>
      </c>
      <c r="AM824" s="17">
        <v>0.270328247155047</v>
      </c>
      <c r="AN824" s="17">
        <v>0.32203055957509402</v>
      </c>
      <c r="AO824" s="17"/>
      <c r="AP824" s="17">
        <v>0.23720941904994999</v>
      </c>
      <c r="AQ824" s="17">
        <v>0.296362137772201</v>
      </c>
      <c r="AR824" s="17">
        <v>0.22355254175328801</v>
      </c>
      <c r="AS824" s="17"/>
      <c r="AT824" s="17">
        <v>0.33900028505350699</v>
      </c>
      <c r="AU824" s="17">
        <v>0.26799248380155599</v>
      </c>
      <c r="AV824" s="17">
        <v>0.25860437722285501</v>
      </c>
      <c r="AW824" s="17">
        <v>0.28234891793125</v>
      </c>
      <c r="AX824" s="17">
        <v>0.33129802290989702</v>
      </c>
      <c r="AY824" s="17"/>
      <c r="AZ824" s="17">
        <v>0.262170537597266</v>
      </c>
      <c r="BA824" s="17">
        <v>0.31875815555244702</v>
      </c>
      <c r="BB824" s="17">
        <v>0.327059814848222</v>
      </c>
      <c r="BC824" s="17">
        <v>0.28388155954990502</v>
      </c>
      <c r="BD824" s="17">
        <v>0.236216862436648</v>
      </c>
      <c r="BE824" s="17">
        <v>0.21510894138089701</v>
      </c>
      <c r="BF824" s="17"/>
      <c r="BG824" s="17">
        <v>0.26594415319813097</v>
      </c>
      <c r="BH824" s="17">
        <v>0.286894557795071</v>
      </c>
      <c r="BI824" s="17" t="s">
        <v>95</v>
      </c>
      <c r="BJ824" s="17">
        <v>0.29135642862308397</v>
      </c>
      <c r="BK824" s="17">
        <v>0.281600249613779</v>
      </c>
      <c r="BL824" s="17">
        <v>0.31395451225340898</v>
      </c>
      <c r="BM824" s="17">
        <v>0.30156022089114898</v>
      </c>
    </row>
    <row r="825" spans="2:65" x14ac:dyDescent="0.35">
      <c r="B825" t="s">
        <v>143</v>
      </c>
      <c r="C825" s="17">
        <v>2.90789295081323E-2</v>
      </c>
      <c r="D825" s="17">
        <v>2.27829897530075E-2</v>
      </c>
      <c r="E825" s="17">
        <v>3.53806315282853E-2</v>
      </c>
      <c r="F825" s="17"/>
      <c r="G825" s="17">
        <v>3.2142653884910097E-2</v>
      </c>
      <c r="H825" s="17">
        <v>3.7830320260622399E-2</v>
      </c>
      <c r="I825" s="17">
        <v>4.2478513911339097E-2</v>
      </c>
      <c r="J825" s="17">
        <v>2.61124007339412E-2</v>
      </c>
      <c r="K825" s="17">
        <v>1.6213856743790798E-2</v>
      </c>
      <c r="L825" s="17">
        <v>2.0053110459962002E-2</v>
      </c>
      <c r="M825" s="17"/>
      <c r="N825" s="17">
        <v>1.8372431813384198E-2</v>
      </c>
      <c r="O825" s="17">
        <v>3.4150047921056102E-2</v>
      </c>
      <c r="P825" s="17">
        <v>2.8478891119433698E-2</v>
      </c>
      <c r="Q825" s="17">
        <v>3.6361280523204198E-2</v>
      </c>
      <c r="R825" s="17"/>
      <c r="S825" s="17">
        <v>4.1323585835895398E-2</v>
      </c>
      <c r="T825" s="17">
        <v>1.9153964142095501E-2</v>
      </c>
      <c r="U825" s="17">
        <v>7.8038164951283904E-3</v>
      </c>
      <c r="V825" s="17">
        <v>2.0389588854256901E-2</v>
      </c>
      <c r="W825" s="17">
        <v>4.0497614345645597E-2</v>
      </c>
      <c r="X825" s="17">
        <v>3.9347960220573602E-2</v>
      </c>
      <c r="Y825" s="17">
        <v>1.9832624264163001E-2</v>
      </c>
      <c r="Z825" s="17">
        <v>9.0624841326199905E-3</v>
      </c>
      <c r="AA825" s="17">
        <v>3.2280298928901302E-2</v>
      </c>
      <c r="AB825" s="17">
        <v>3.7890692282143798E-2</v>
      </c>
      <c r="AC825" s="17">
        <v>4.7394859217168801E-2</v>
      </c>
      <c r="AD825" s="17">
        <v>2.2919013829751901E-2</v>
      </c>
      <c r="AE825" s="17"/>
      <c r="AF825" s="17">
        <v>2.3472121508080299E-2</v>
      </c>
      <c r="AG825" s="17">
        <v>1.7858843673148699E-2</v>
      </c>
      <c r="AH825" s="17">
        <v>6.1501293468277603E-2</v>
      </c>
      <c r="AI825" s="17"/>
      <c r="AJ825" s="17">
        <v>1.9415928986999901E-2</v>
      </c>
      <c r="AK825" s="17">
        <v>3.2318729122500799E-2</v>
      </c>
      <c r="AL825" s="17">
        <v>1.5530547402825201E-2</v>
      </c>
      <c r="AM825" s="17">
        <v>2.9967935299809002E-2</v>
      </c>
      <c r="AN825" s="17">
        <v>5.71052838235089E-2</v>
      </c>
      <c r="AO825" s="17"/>
      <c r="AP825" s="17">
        <v>2.0474953998017398E-2</v>
      </c>
      <c r="AQ825" s="17">
        <v>2.9124305432535899E-2</v>
      </c>
      <c r="AR825" s="17">
        <v>1.7938304374328602E-2</v>
      </c>
      <c r="AS825" s="17"/>
      <c r="AT825" s="17">
        <v>3.8252080309957102E-2</v>
      </c>
      <c r="AU825" s="17">
        <v>2.6646856128333798E-2</v>
      </c>
      <c r="AV825" s="17">
        <v>2.0370050441650901E-2</v>
      </c>
      <c r="AW825" s="17">
        <v>3.5775704856812397E-2</v>
      </c>
      <c r="AX825" s="17">
        <v>3.6942467256320201E-2</v>
      </c>
      <c r="AY825" s="17"/>
      <c r="AZ825" s="17">
        <v>4.12880409658401E-2</v>
      </c>
      <c r="BA825" s="17">
        <v>2.5880308141924199E-2</v>
      </c>
      <c r="BB825" s="17">
        <v>2.81446864053141E-2</v>
      </c>
      <c r="BC825" s="17">
        <v>3.1503877864476303E-2</v>
      </c>
      <c r="BD825" s="17">
        <v>1.8919797995933001E-2</v>
      </c>
      <c r="BE825" s="17">
        <v>9.9456919764549304E-3</v>
      </c>
      <c r="BF825" s="17"/>
      <c r="BG825" s="17">
        <v>2.1238006110840701E-2</v>
      </c>
      <c r="BH825" s="17">
        <v>2.1868705188030101E-2</v>
      </c>
      <c r="BI825" s="17" t="s">
        <v>95</v>
      </c>
      <c r="BJ825" s="17">
        <v>4.4443895438091803E-2</v>
      </c>
      <c r="BK825" s="17">
        <v>6.1373297838500998E-2</v>
      </c>
      <c r="BL825" s="17">
        <v>3.04753300748263E-2</v>
      </c>
      <c r="BM825" s="17">
        <v>2.5078604220338599E-2</v>
      </c>
    </row>
    <row r="826" spans="2:65" x14ac:dyDescent="0.35">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row>
    <row r="827" spans="2:65" x14ac:dyDescent="0.35">
      <c r="B827" s="6" t="s">
        <v>391</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row>
    <row r="828" spans="2:65" x14ac:dyDescent="0.35">
      <c r="B828" s="26" t="s">
        <v>97</v>
      </c>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row>
    <row r="829" spans="2:65" x14ac:dyDescent="0.35">
      <c r="B829" t="s">
        <v>382</v>
      </c>
      <c r="C829" s="17">
        <v>0.739720983960518</v>
      </c>
      <c r="D829" s="17">
        <v>0.74434776316318296</v>
      </c>
      <c r="E829" s="17">
        <v>0.73572642871649296</v>
      </c>
      <c r="F829" s="17"/>
      <c r="G829" s="17">
        <v>0.52197719912815199</v>
      </c>
      <c r="H829" s="17">
        <v>0.60005940979377403</v>
      </c>
      <c r="I829" s="17">
        <v>0.69397909663757895</v>
      </c>
      <c r="J829" s="17">
        <v>0.78739743677356899</v>
      </c>
      <c r="K829" s="17">
        <v>0.85953568431537797</v>
      </c>
      <c r="L829" s="17">
        <v>0.91591911846479501</v>
      </c>
      <c r="M829" s="17"/>
      <c r="N829" s="17">
        <v>0.78433537864858704</v>
      </c>
      <c r="O829" s="17">
        <v>0.75785362823782698</v>
      </c>
      <c r="P829" s="17">
        <v>0.70068472553626604</v>
      </c>
      <c r="Q829" s="17">
        <v>0.706415415191471</v>
      </c>
      <c r="R829" s="17"/>
      <c r="S829" s="17">
        <v>0.59824488450152802</v>
      </c>
      <c r="T829" s="17">
        <v>0.78452329449942704</v>
      </c>
      <c r="U829" s="17">
        <v>0.76684660125953297</v>
      </c>
      <c r="V829" s="17">
        <v>0.78685965453386097</v>
      </c>
      <c r="W829" s="17">
        <v>0.74209303103499302</v>
      </c>
      <c r="X829" s="17">
        <v>0.73739143486005199</v>
      </c>
      <c r="Y829" s="17">
        <v>0.80740928086066699</v>
      </c>
      <c r="Z829" s="17">
        <v>0.74689325048916999</v>
      </c>
      <c r="AA829" s="17">
        <v>0.71921527450635903</v>
      </c>
      <c r="AB829" s="17">
        <v>0.78545672048262005</v>
      </c>
      <c r="AC829" s="17">
        <v>0.76448457696778305</v>
      </c>
      <c r="AD829" s="17">
        <v>0.70013936080827699</v>
      </c>
      <c r="AE829" s="17"/>
      <c r="AF829" s="17">
        <v>0.83192560762093304</v>
      </c>
      <c r="AG829" s="17">
        <v>0.75901812551749703</v>
      </c>
      <c r="AH829" s="17">
        <v>0.56921727884274298</v>
      </c>
      <c r="AI829" s="17"/>
      <c r="AJ829" s="17">
        <v>0.83576496970757697</v>
      </c>
      <c r="AK829" s="17">
        <v>0.69987513946708202</v>
      </c>
      <c r="AL829" s="17">
        <v>0.78754699875815504</v>
      </c>
      <c r="AM829" s="17">
        <v>0.74177946522068505</v>
      </c>
      <c r="AN829" s="17">
        <v>0.60011705382432501</v>
      </c>
      <c r="AO829" s="17"/>
      <c r="AP829" s="17">
        <v>0.79357033778839703</v>
      </c>
      <c r="AQ829" s="17">
        <v>0.69739464543177498</v>
      </c>
      <c r="AR829" s="17">
        <v>0.75876690383353596</v>
      </c>
      <c r="AS829" s="17"/>
      <c r="AT829" s="17">
        <v>0.77468218128778199</v>
      </c>
      <c r="AU829" s="17">
        <v>0.751961383356749</v>
      </c>
      <c r="AV829" s="17">
        <v>0.70874615746696601</v>
      </c>
      <c r="AW829" s="17">
        <v>0.66344979637644996</v>
      </c>
      <c r="AX829" s="17">
        <v>0.64662666780588895</v>
      </c>
      <c r="AY829" s="17"/>
      <c r="AZ829" s="17">
        <v>0.59373413259917596</v>
      </c>
      <c r="BA829" s="17">
        <v>0.76891126025846901</v>
      </c>
      <c r="BB829" s="17">
        <v>0.70565162958755201</v>
      </c>
      <c r="BC829" s="17">
        <v>0.80455071363424902</v>
      </c>
      <c r="BD829" s="17">
        <v>0.84997939931177502</v>
      </c>
      <c r="BE829" s="17">
        <v>0.82377322403427999</v>
      </c>
      <c r="BF829" s="17"/>
      <c r="BG829" s="17">
        <v>0.84532764044909803</v>
      </c>
      <c r="BH829" s="17">
        <v>0.79036579212818603</v>
      </c>
      <c r="BI829" s="17" t="s">
        <v>95</v>
      </c>
      <c r="BJ829" s="17">
        <v>0.655012718268289</v>
      </c>
      <c r="BK829" s="17">
        <v>0.61410689366138205</v>
      </c>
      <c r="BL829" s="17">
        <v>0.60023985616377995</v>
      </c>
      <c r="BM829" s="17">
        <v>0.62941824558438597</v>
      </c>
    </row>
    <row r="830" spans="2:65" x14ac:dyDescent="0.35">
      <c r="B830" t="s">
        <v>383</v>
      </c>
      <c r="C830" s="17">
        <v>0.13883603236358399</v>
      </c>
      <c r="D830" s="17">
        <v>0.14005212588253299</v>
      </c>
      <c r="E830" s="17">
        <v>0.13688681839189701</v>
      </c>
      <c r="F830" s="17"/>
      <c r="G830" s="17">
        <v>0.23538532813219101</v>
      </c>
      <c r="H830" s="17">
        <v>0.209246489097314</v>
      </c>
      <c r="I830" s="17">
        <v>0.171600580684584</v>
      </c>
      <c r="J830" s="17">
        <v>0.12366177413706</v>
      </c>
      <c r="K830" s="17">
        <v>6.7371860947652504E-2</v>
      </c>
      <c r="L830" s="17">
        <v>5.1095508288339003E-2</v>
      </c>
      <c r="M830" s="17"/>
      <c r="N830" s="17">
        <v>0.13127036405244899</v>
      </c>
      <c r="O830" s="17">
        <v>0.12575425692744599</v>
      </c>
      <c r="P830" s="17">
        <v>0.172046845232664</v>
      </c>
      <c r="Q830" s="17">
        <v>0.13104344924747</v>
      </c>
      <c r="R830" s="17"/>
      <c r="S830" s="17">
        <v>0.22780878593456899</v>
      </c>
      <c r="T830" s="17">
        <v>0.118153366408195</v>
      </c>
      <c r="U830" s="17">
        <v>0.12414439738419</v>
      </c>
      <c r="V830" s="17">
        <v>0.11242906376709701</v>
      </c>
      <c r="W830" s="17">
        <v>0.122717855534271</v>
      </c>
      <c r="X830" s="17">
        <v>0.16101061998392499</v>
      </c>
      <c r="Y830" s="17">
        <v>0.102073282895889</v>
      </c>
      <c r="Z830" s="17">
        <v>0.16865792710284899</v>
      </c>
      <c r="AA830" s="17">
        <v>0.121036893725269</v>
      </c>
      <c r="AB830" s="17">
        <v>0.10123745188515</v>
      </c>
      <c r="AC830" s="17">
        <v>0.106910548197952</v>
      </c>
      <c r="AD830" s="17">
        <v>0.19227965596142399</v>
      </c>
      <c r="AE830" s="17"/>
      <c r="AF830" s="17">
        <v>0.105947012738469</v>
      </c>
      <c r="AG830" s="17">
        <v>0.136312142778269</v>
      </c>
      <c r="AH830" s="17">
        <v>0.17785764912195501</v>
      </c>
      <c r="AI830" s="17"/>
      <c r="AJ830" s="17">
        <v>9.5797641565991604E-2</v>
      </c>
      <c r="AK830" s="17">
        <v>0.17486800012187501</v>
      </c>
      <c r="AL830" s="17">
        <v>0.11742187784111301</v>
      </c>
      <c r="AM830" s="17">
        <v>0.15089859662958399</v>
      </c>
      <c r="AN830" s="17">
        <v>0.17411474548165601</v>
      </c>
      <c r="AO830" s="17"/>
      <c r="AP830" s="17">
        <v>0.121532925262817</v>
      </c>
      <c r="AQ830" s="17">
        <v>0.167873223294569</v>
      </c>
      <c r="AR830" s="17">
        <v>0.15288451814554699</v>
      </c>
      <c r="AS830" s="17"/>
      <c r="AT830" s="17">
        <v>0.118835223784353</v>
      </c>
      <c r="AU830" s="17">
        <v>0.12611769997097499</v>
      </c>
      <c r="AV830" s="17">
        <v>0.16147324406965299</v>
      </c>
      <c r="AW830" s="17">
        <v>0.17548668559222</v>
      </c>
      <c r="AX830" s="17">
        <v>0.199653555668794</v>
      </c>
      <c r="AY830" s="17"/>
      <c r="AZ830" s="17">
        <v>0.21794953310679599</v>
      </c>
      <c r="BA830" s="17">
        <v>0.122389103515398</v>
      </c>
      <c r="BB830" s="17">
        <v>0.15210336299257801</v>
      </c>
      <c r="BC830" s="17">
        <v>9.6473425572313795E-2</v>
      </c>
      <c r="BD830" s="17">
        <v>8.9321056230137599E-2</v>
      </c>
      <c r="BE830" s="17">
        <v>0.11071667597189</v>
      </c>
      <c r="BF830" s="17"/>
      <c r="BG830" s="17">
        <v>9.6994290991796198E-2</v>
      </c>
      <c r="BH830" s="17">
        <v>0.13060320481420301</v>
      </c>
      <c r="BI830" s="17" t="s">
        <v>95</v>
      </c>
      <c r="BJ830" s="17">
        <v>0.18088693745061199</v>
      </c>
      <c r="BK830" s="17">
        <v>0.165768894843179</v>
      </c>
      <c r="BL830" s="17">
        <v>0.18567649318096599</v>
      </c>
      <c r="BM830" s="17">
        <v>0.206212864803486</v>
      </c>
    </row>
    <row r="831" spans="2:65" x14ac:dyDescent="0.35">
      <c r="B831" t="s">
        <v>384</v>
      </c>
      <c r="C831" s="17">
        <v>0.10706574584423301</v>
      </c>
      <c r="D831" s="17">
        <v>0.10136463700408201</v>
      </c>
      <c r="E831" s="17">
        <v>0.11321020511411101</v>
      </c>
      <c r="F831" s="17"/>
      <c r="G831" s="17">
        <v>0.21771887324282199</v>
      </c>
      <c r="H831" s="17">
        <v>0.167185659193124</v>
      </c>
      <c r="I831" s="17">
        <v>0.111425959462931</v>
      </c>
      <c r="J831" s="17">
        <v>7.8854372343425697E-2</v>
      </c>
      <c r="K831" s="17">
        <v>6.9470016151935002E-2</v>
      </c>
      <c r="L831" s="17">
        <v>2.93479766518552E-2</v>
      </c>
      <c r="M831" s="17"/>
      <c r="N831" s="17">
        <v>8.1369575617457196E-2</v>
      </c>
      <c r="O831" s="17">
        <v>9.7387274395228707E-2</v>
      </c>
      <c r="P831" s="17">
        <v>0.11632629953173999</v>
      </c>
      <c r="Q831" s="17">
        <v>0.137462912837608</v>
      </c>
      <c r="R831" s="17"/>
      <c r="S831" s="17">
        <v>0.13855729997639099</v>
      </c>
      <c r="T831" s="17">
        <v>8.7995457205129995E-2</v>
      </c>
      <c r="U831" s="17">
        <v>9.7099885199923797E-2</v>
      </c>
      <c r="V831" s="17">
        <v>9.5490957780077407E-2</v>
      </c>
      <c r="W831" s="17">
        <v>0.12834175019240701</v>
      </c>
      <c r="X831" s="17">
        <v>8.4916685495662905E-2</v>
      </c>
      <c r="Y831" s="17">
        <v>9.05174362434438E-2</v>
      </c>
      <c r="Z831" s="17">
        <v>8.4448822407980795E-2</v>
      </c>
      <c r="AA831" s="17">
        <v>0.13973578186549501</v>
      </c>
      <c r="AB831" s="17">
        <v>9.7352638972857397E-2</v>
      </c>
      <c r="AC831" s="17">
        <v>0.112812382093757</v>
      </c>
      <c r="AD831" s="17">
        <v>9.4897488255599599E-2</v>
      </c>
      <c r="AE831" s="17"/>
      <c r="AF831" s="17">
        <v>5.6551845840079197E-2</v>
      </c>
      <c r="AG831" s="17">
        <v>9.4712685563438606E-2</v>
      </c>
      <c r="AH831" s="17">
        <v>0.21542267410268501</v>
      </c>
      <c r="AI831" s="17"/>
      <c r="AJ831" s="17">
        <v>6.2464036040082903E-2</v>
      </c>
      <c r="AK831" s="17">
        <v>0.110535162960453</v>
      </c>
      <c r="AL831" s="17">
        <v>8.2878433063330995E-2</v>
      </c>
      <c r="AM831" s="17">
        <v>7.7354002849921694E-2</v>
      </c>
      <c r="AN831" s="17">
        <v>0.190608425151297</v>
      </c>
      <c r="AO831" s="17"/>
      <c r="AP831" s="17">
        <v>7.8723842898937496E-2</v>
      </c>
      <c r="AQ831" s="17">
        <v>0.119866550110466</v>
      </c>
      <c r="AR831" s="17">
        <v>7.4341973318936203E-2</v>
      </c>
      <c r="AS831" s="17"/>
      <c r="AT831" s="17">
        <v>8.9729817465390799E-2</v>
      </c>
      <c r="AU831" s="17">
        <v>0.108536437263083</v>
      </c>
      <c r="AV831" s="17">
        <v>0.11894342030751499</v>
      </c>
      <c r="AW831" s="17">
        <v>0.14141397327024699</v>
      </c>
      <c r="AX831" s="17">
        <v>0.13695027165406801</v>
      </c>
      <c r="AY831" s="17"/>
      <c r="AZ831" s="17">
        <v>0.16460616029483899</v>
      </c>
      <c r="BA831" s="17">
        <v>9.1052599215110899E-2</v>
      </c>
      <c r="BB831" s="17">
        <v>0.128964467981628</v>
      </c>
      <c r="BC831" s="17">
        <v>9.0879288318115606E-2</v>
      </c>
      <c r="BD831" s="17">
        <v>5.8410490405338203E-2</v>
      </c>
      <c r="BE831" s="17">
        <v>6.0326721444789899E-2</v>
      </c>
      <c r="BF831" s="17"/>
      <c r="BG831" s="17">
        <v>4.9170727604223599E-2</v>
      </c>
      <c r="BH831" s="17">
        <v>7.2867202084760302E-2</v>
      </c>
      <c r="BI831" s="17" t="s">
        <v>95</v>
      </c>
      <c r="BJ831" s="17">
        <v>0.13079914484979999</v>
      </c>
      <c r="BK831" s="17">
        <v>0.19380929763702501</v>
      </c>
      <c r="BL831" s="17">
        <v>0.190512381651774</v>
      </c>
      <c r="BM831" s="17">
        <v>0.164368889612129</v>
      </c>
    </row>
    <row r="832" spans="2:65" x14ac:dyDescent="0.35">
      <c r="B832" t="s">
        <v>143</v>
      </c>
      <c r="C832" s="17">
        <v>1.4377237831664899E-2</v>
      </c>
      <c r="D832" s="17">
        <v>1.42354739502025E-2</v>
      </c>
      <c r="E832" s="17">
        <v>1.4176547777498501E-2</v>
      </c>
      <c r="F832" s="17"/>
      <c r="G832" s="17">
        <v>2.4918599496835302E-2</v>
      </c>
      <c r="H832" s="17">
        <v>2.3508441915788301E-2</v>
      </c>
      <c r="I832" s="17">
        <v>2.2994363214905798E-2</v>
      </c>
      <c r="J832" s="17">
        <v>1.00864167459457E-2</v>
      </c>
      <c r="K832" s="17">
        <v>3.62243858503483E-3</v>
      </c>
      <c r="L832" s="17">
        <v>3.6373965950103099E-3</v>
      </c>
      <c r="M832" s="17"/>
      <c r="N832" s="17">
        <v>3.0246816815065998E-3</v>
      </c>
      <c r="O832" s="17">
        <v>1.9004840439498599E-2</v>
      </c>
      <c r="P832" s="17">
        <v>1.09421296993291E-2</v>
      </c>
      <c r="Q832" s="17">
        <v>2.50782227234508E-2</v>
      </c>
      <c r="R832" s="17"/>
      <c r="S832" s="17">
        <v>3.5389029587511799E-2</v>
      </c>
      <c r="T832" s="17">
        <v>9.3278818872483994E-3</v>
      </c>
      <c r="U832" s="17">
        <v>1.19091161563526E-2</v>
      </c>
      <c r="V832" s="17">
        <v>5.2203239189645102E-3</v>
      </c>
      <c r="W832" s="17">
        <v>6.8473632383294503E-3</v>
      </c>
      <c r="X832" s="17">
        <v>1.6681259660359299E-2</v>
      </c>
      <c r="Y832" s="17">
        <v>0</v>
      </c>
      <c r="Z832" s="17">
        <v>0</v>
      </c>
      <c r="AA832" s="17">
        <v>2.00120499028765E-2</v>
      </c>
      <c r="AB832" s="17">
        <v>1.59531886593723E-2</v>
      </c>
      <c r="AC832" s="17">
        <v>1.5792492740508E-2</v>
      </c>
      <c r="AD832" s="17">
        <v>1.2683494974699601E-2</v>
      </c>
      <c r="AE832" s="17"/>
      <c r="AF832" s="17">
        <v>5.5755338005189399E-3</v>
      </c>
      <c r="AG832" s="17">
        <v>9.9570461407958305E-3</v>
      </c>
      <c r="AH832" s="17">
        <v>3.7502397932616602E-2</v>
      </c>
      <c r="AI832" s="17"/>
      <c r="AJ832" s="17">
        <v>5.97335268634871E-3</v>
      </c>
      <c r="AK832" s="17">
        <v>1.4721697450590101E-2</v>
      </c>
      <c r="AL832" s="17">
        <v>1.2152690337400501E-2</v>
      </c>
      <c r="AM832" s="17">
        <v>2.9967935299809002E-2</v>
      </c>
      <c r="AN832" s="17">
        <v>3.5159775542722198E-2</v>
      </c>
      <c r="AO832" s="17"/>
      <c r="AP832" s="17">
        <v>6.17289404984879E-3</v>
      </c>
      <c r="AQ832" s="17">
        <v>1.4865581163189499E-2</v>
      </c>
      <c r="AR832" s="17">
        <v>1.40066047019813E-2</v>
      </c>
      <c r="AS832" s="17"/>
      <c r="AT832" s="17">
        <v>1.6752777462474399E-2</v>
      </c>
      <c r="AU832" s="17">
        <v>1.33844794091929E-2</v>
      </c>
      <c r="AV832" s="17">
        <v>1.08371781558669E-2</v>
      </c>
      <c r="AW832" s="17">
        <v>1.9649544761083701E-2</v>
      </c>
      <c r="AX832" s="17">
        <v>1.6769504871249601E-2</v>
      </c>
      <c r="AY832" s="17"/>
      <c r="AZ832" s="17">
        <v>2.3710173999188799E-2</v>
      </c>
      <c r="BA832" s="17">
        <v>1.76470370110225E-2</v>
      </c>
      <c r="BB832" s="17">
        <v>1.32805394382424E-2</v>
      </c>
      <c r="BC832" s="17">
        <v>8.0965724753214296E-3</v>
      </c>
      <c r="BD832" s="17">
        <v>2.2890540527496501E-3</v>
      </c>
      <c r="BE832" s="17">
        <v>5.18337854904047E-3</v>
      </c>
      <c r="BF832" s="17"/>
      <c r="BG832" s="17">
        <v>8.5073409548820193E-3</v>
      </c>
      <c r="BH832" s="17">
        <v>6.16380097285079E-3</v>
      </c>
      <c r="BI832" s="17" t="s">
        <v>95</v>
      </c>
      <c r="BJ832" s="17">
        <v>3.3301199431299E-2</v>
      </c>
      <c r="BK832" s="17">
        <v>2.63149138584142E-2</v>
      </c>
      <c r="BL832" s="17">
        <v>2.35712690034801E-2</v>
      </c>
      <c r="BM832" s="17">
        <v>0</v>
      </c>
    </row>
    <row r="833" spans="2:65"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row>
    <row r="834" spans="2:65" x14ac:dyDescent="0.35">
      <c r="B834" s="6" t="s">
        <v>392</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row>
    <row r="835" spans="2:65" x14ac:dyDescent="0.35">
      <c r="B835" s="26" t="s">
        <v>97</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row>
    <row r="836" spans="2:65" x14ac:dyDescent="0.35">
      <c r="B836" t="s">
        <v>382</v>
      </c>
      <c r="C836" s="17">
        <v>0.33640398781819603</v>
      </c>
      <c r="D836" s="17">
        <v>0.44758264291294397</v>
      </c>
      <c r="E836" s="17">
        <v>0.228786091766676</v>
      </c>
      <c r="F836" s="17"/>
      <c r="G836" s="17">
        <v>0.288330452862123</v>
      </c>
      <c r="H836" s="17">
        <v>0.31759181341437098</v>
      </c>
      <c r="I836" s="17">
        <v>0.33358265201429799</v>
      </c>
      <c r="J836" s="17">
        <v>0.32322070275891102</v>
      </c>
      <c r="K836" s="17">
        <v>0.36716366410226298</v>
      </c>
      <c r="L836" s="17">
        <v>0.37596952711343801</v>
      </c>
      <c r="M836" s="17"/>
      <c r="N836" s="17">
        <v>0.39136066036385397</v>
      </c>
      <c r="O836" s="17">
        <v>0.33256305824451798</v>
      </c>
      <c r="P836" s="17">
        <v>0.32037493491894098</v>
      </c>
      <c r="Q836" s="17">
        <v>0.292769791927453</v>
      </c>
      <c r="R836" s="17"/>
      <c r="S836" s="17">
        <v>0.326799197600527</v>
      </c>
      <c r="T836" s="17">
        <v>0.362650343110275</v>
      </c>
      <c r="U836" s="17">
        <v>0.354663108508946</v>
      </c>
      <c r="V836" s="17">
        <v>0.38432276894619</v>
      </c>
      <c r="W836" s="17">
        <v>0.32608534632952302</v>
      </c>
      <c r="X836" s="17">
        <v>0.33012148258950003</v>
      </c>
      <c r="Y836" s="17">
        <v>0.37078319395306097</v>
      </c>
      <c r="Z836" s="17">
        <v>0.291580292959081</v>
      </c>
      <c r="AA836" s="17">
        <v>0.26093919975089502</v>
      </c>
      <c r="AB836" s="17">
        <v>0.327896973910769</v>
      </c>
      <c r="AC836" s="17">
        <v>0.374066978105769</v>
      </c>
      <c r="AD836" s="17">
        <v>0.32607486290780802</v>
      </c>
      <c r="AE836" s="17"/>
      <c r="AF836" s="17">
        <v>0.35821227693688301</v>
      </c>
      <c r="AG836" s="17">
        <v>0.35181564068663401</v>
      </c>
      <c r="AH836" s="17">
        <v>0.27637033081628998</v>
      </c>
      <c r="AI836" s="17"/>
      <c r="AJ836" s="17">
        <v>0.359635005719115</v>
      </c>
      <c r="AK836" s="17">
        <v>0.31617083155236902</v>
      </c>
      <c r="AL836" s="17">
        <v>0.41610201382543999</v>
      </c>
      <c r="AM836" s="17">
        <v>0.43657438917748498</v>
      </c>
      <c r="AN836" s="17">
        <v>0.29042647756807599</v>
      </c>
      <c r="AO836" s="17"/>
      <c r="AP836" s="17">
        <v>0.38583032151475</v>
      </c>
      <c r="AQ836" s="17">
        <v>0.31475633674126802</v>
      </c>
      <c r="AR836" s="17">
        <v>0.4156859148848</v>
      </c>
      <c r="AS836" s="17"/>
      <c r="AT836" s="17">
        <v>0.28526254696035602</v>
      </c>
      <c r="AU836" s="17">
        <v>0.30090733480376702</v>
      </c>
      <c r="AV836" s="17">
        <v>0.37253688005944902</v>
      </c>
      <c r="AW836" s="17">
        <v>0.359207090371292</v>
      </c>
      <c r="AX836" s="17">
        <v>0.52518035404336505</v>
      </c>
      <c r="AY836" s="17"/>
      <c r="AZ836" s="17">
        <v>0.335948552180444</v>
      </c>
      <c r="BA836" s="17">
        <v>0.32506638127261001</v>
      </c>
      <c r="BB836" s="17">
        <v>0.336138677095765</v>
      </c>
      <c r="BC836" s="17">
        <v>0.326908484627569</v>
      </c>
      <c r="BD836" s="17">
        <v>0.36083437090496501</v>
      </c>
      <c r="BE836" s="17">
        <v>0.38312833758717801</v>
      </c>
      <c r="BF836" s="17"/>
      <c r="BG836" s="17">
        <v>0.38077184682659398</v>
      </c>
      <c r="BH836" s="17">
        <v>0.33565723275089099</v>
      </c>
      <c r="BI836" s="17" t="s">
        <v>95</v>
      </c>
      <c r="BJ836" s="17">
        <v>0.31758239545511202</v>
      </c>
      <c r="BK836" s="17">
        <v>0.27628795315698201</v>
      </c>
      <c r="BL836" s="17">
        <v>0.32397452603190602</v>
      </c>
      <c r="BM836" s="17">
        <v>0.20728642477579501</v>
      </c>
    </row>
    <row r="837" spans="2:65" x14ac:dyDescent="0.35">
      <c r="B837" t="s">
        <v>383</v>
      </c>
      <c r="C837" s="17">
        <v>0.30518241784582101</v>
      </c>
      <c r="D837" s="17">
        <v>0.29222733572798898</v>
      </c>
      <c r="E837" s="17">
        <v>0.31701311823441197</v>
      </c>
      <c r="F837" s="17"/>
      <c r="G837" s="17">
        <v>0.353408604010015</v>
      </c>
      <c r="H837" s="17">
        <v>0.283883839378544</v>
      </c>
      <c r="I837" s="17">
        <v>0.29423222392225701</v>
      </c>
      <c r="J837" s="17">
        <v>0.32829002438640298</v>
      </c>
      <c r="K837" s="17">
        <v>0.27387974940195198</v>
      </c>
      <c r="L837" s="17">
        <v>0.30163637032781299</v>
      </c>
      <c r="M837" s="17"/>
      <c r="N837" s="17">
        <v>0.31823514062839198</v>
      </c>
      <c r="O837" s="17">
        <v>0.310790481492074</v>
      </c>
      <c r="P837" s="17">
        <v>0.31168649789078801</v>
      </c>
      <c r="Q837" s="17">
        <v>0.28257716572652603</v>
      </c>
      <c r="R837" s="17"/>
      <c r="S837" s="17">
        <v>0.32484259256487802</v>
      </c>
      <c r="T837" s="17">
        <v>0.29456885373122099</v>
      </c>
      <c r="U837" s="17">
        <v>0.28629981858414</v>
      </c>
      <c r="V837" s="17">
        <v>0.27330101024696801</v>
      </c>
      <c r="W837" s="17">
        <v>0.31056756124060603</v>
      </c>
      <c r="X837" s="17">
        <v>0.32437990745675499</v>
      </c>
      <c r="Y837" s="17">
        <v>0.31316470316720002</v>
      </c>
      <c r="Z837" s="17">
        <v>0.33379257902249998</v>
      </c>
      <c r="AA837" s="17">
        <v>0.299624433548346</v>
      </c>
      <c r="AB837" s="17">
        <v>0.30772847689016503</v>
      </c>
      <c r="AC837" s="17">
        <v>0.29754821746230198</v>
      </c>
      <c r="AD837" s="17">
        <v>0.301216153704366</v>
      </c>
      <c r="AE837" s="17"/>
      <c r="AF837" s="17">
        <v>0.28314262383098199</v>
      </c>
      <c r="AG837" s="17">
        <v>0.3175761963264</v>
      </c>
      <c r="AH837" s="17">
        <v>0.31742203911407202</v>
      </c>
      <c r="AI837" s="17"/>
      <c r="AJ837" s="17">
        <v>0.306995175300528</v>
      </c>
      <c r="AK837" s="17">
        <v>0.32486150285856702</v>
      </c>
      <c r="AL837" s="17">
        <v>0.28652873464418499</v>
      </c>
      <c r="AM837" s="17">
        <v>0.19650848016564801</v>
      </c>
      <c r="AN837" s="17">
        <v>0.29319736462038798</v>
      </c>
      <c r="AO837" s="17"/>
      <c r="AP837" s="17">
        <v>0.32182086111251901</v>
      </c>
      <c r="AQ837" s="17">
        <v>0.325820577989552</v>
      </c>
      <c r="AR837" s="17">
        <v>0.30622516202704397</v>
      </c>
      <c r="AS837" s="17"/>
      <c r="AT837" s="17">
        <v>0.28498354040456297</v>
      </c>
      <c r="AU837" s="17">
        <v>0.30625036405930001</v>
      </c>
      <c r="AV837" s="17">
        <v>0.314036631242125</v>
      </c>
      <c r="AW837" s="17">
        <v>0.33125375088293602</v>
      </c>
      <c r="AX837" s="17">
        <v>0.33328354590950099</v>
      </c>
      <c r="AY837" s="17"/>
      <c r="AZ837" s="17">
        <v>0.32833751337825001</v>
      </c>
      <c r="BA837" s="17">
        <v>0.31854787699905601</v>
      </c>
      <c r="BB837" s="17">
        <v>0.29770168709483602</v>
      </c>
      <c r="BC837" s="17">
        <v>0.26835940283564003</v>
      </c>
      <c r="BD837" s="17">
        <v>0.30790306825571201</v>
      </c>
      <c r="BE837" s="17">
        <v>0.262343181222355</v>
      </c>
      <c r="BF837" s="17"/>
      <c r="BG837" s="17">
        <v>0.30701638402506398</v>
      </c>
      <c r="BH837" s="17">
        <v>0.28371029581260199</v>
      </c>
      <c r="BI837" s="17" t="s">
        <v>95</v>
      </c>
      <c r="BJ837" s="17">
        <v>0.33172332614618799</v>
      </c>
      <c r="BK837" s="17">
        <v>0.28895842683591</v>
      </c>
      <c r="BL837" s="17">
        <v>0.31427893099751802</v>
      </c>
      <c r="BM837" s="17">
        <v>0.32383955237349399</v>
      </c>
    </row>
    <row r="838" spans="2:65" x14ac:dyDescent="0.35">
      <c r="B838" t="s">
        <v>384</v>
      </c>
      <c r="C838" s="17">
        <v>0.32560047134919801</v>
      </c>
      <c r="D838" s="17">
        <v>0.23532141629265499</v>
      </c>
      <c r="E838" s="17">
        <v>0.414401137647748</v>
      </c>
      <c r="F838" s="17"/>
      <c r="G838" s="17">
        <v>0.31260845403193199</v>
      </c>
      <c r="H838" s="17">
        <v>0.36423134152782999</v>
      </c>
      <c r="I838" s="17">
        <v>0.33821933101566098</v>
      </c>
      <c r="J838" s="17">
        <v>0.311827578236544</v>
      </c>
      <c r="K838" s="17">
        <v>0.34449948265710101</v>
      </c>
      <c r="L838" s="17">
        <v>0.29106227061627699</v>
      </c>
      <c r="M838" s="17"/>
      <c r="N838" s="17">
        <v>0.26407079324384097</v>
      </c>
      <c r="O838" s="17">
        <v>0.31892864864209303</v>
      </c>
      <c r="P838" s="17">
        <v>0.33158466065731501</v>
      </c>
      <c r="Q838" s="17">
        <v>0.392533580491286</v>
      </c>
      <c r="R838" s="17"/>
      <c r="S838" s="17">
        <v>0.30825372854858901</v>
      </c>
      <c r="T838" s="17">
        <v>0.31995839088840999</v>
      </c>
      <c r="U838" s="17">
        <v>0.33450239302410301</v>
      </c>
      <c r="V838" s="17">
        <v>0.308274399084697</v>
      </c>
      <c r="W838" s="17">
        <v>0.32926434513194103</v>
      </c>
      <c r="X838" s="17">
        <v>0.316336429230414</v>
      </c>
      <c r="Y838" s="17">
        <v>0.28657120005199999</v>
      </c>
      <c r="Z838" s="17">
        <v>0.354335344468102</v>
      </c>
      <c r="AA838" s="17">
        <v>0.40854189660333701</v>
      </c>
      <c r="AB838" s="17">
        <v>0.31777790109967002</v>
      </c>
      <c r="AC838" s="17">
        <v>0.28437096728831901</v>
      </c>
      <c r="AD838" s="17">
        <v>0.33192978072637702</v>
      </c>
      <c r="AE838" s="17"/>
      <c r="AF838" s="17">
        <v>0.33316167460265</v>
      </c>
      <c r="AG838" s="17">
        <v>0.29878250843897902</v>
      </c>
      <c r="AH838" s="17">
        <v>0.357814429351624</v>
      </c>
      <c r="AI838" s="17"/>
      <c r="AJ838" s="17">
        <v>0.30775351674887402</v>
      </c>
      <c r="AK838" s="17">
        <v>0.31662798524465402</v>
      </c>
      <c r="AL838" s="17">
        <v>0.28232519138490098</v>
      </c>
      <c r="AM838" s="17">
        <v>0.344295819331149</v>
      </c>
      <c r="AN838" s="17">
        <v>0.373503746313398</v>
      </c>
      <c r="AO838" s="17"/>
      <c r="AP838" s="17">
        <v>0.272713373073111</v>
      </c>
      <c r="AQ838" s="17">
        <v>0.31939531348380501</v>
      </c>
      <c r="AR838" s="17">
        <v>0.25752986286028101</v>
      </c>
      <c r="AS838" s="17"/>
      <c r="AT838" s="17">
        <v>0.39379605526026601</v>
      </c>
      <c r="AU838" s="17">
        <v>0.355561788021936</v>
      </c>
      <c r="AV838" s="17">
        <v>0.28721417863705201</v>
      </c>
      <c r="AW838" s="17">
        <v>0.276300130240477</v>
      </c>
      <c r="AX838" s="17">
        <v>0.14153610004713399</v>
      </c>
      <c r="AY838" s="17"/>
      <c r="AZ838" s="17">
        <v>0.29232698464129198</v>
      </c>
      <c r="BA838" s="17">
        <v>0.32982395028232597</v>
      </c>
      <c r="BB838" s="17">
        <v>0.32755573264265903</v>
      </c>
      <c r="BC838" s="17">
        <v>0.37549706483827699</v>
      </c>
      <c r="BD838" s="17">
        <v>0.301036650757319</v>
      </c>
      <c r="BE838" s="17">
        <v>0.327208059483245</v>
      </c>
      <c r="BF838" s="17"/>
      <c r="BG838" s="17">
        <v>0.28652974932597802</v>
      </c>
      <c r="BH838" s="17">
        <v>0.34764024834832302</v>
      </c>
      <c r="BI838" s="17" t="s">
        <v>95</v>
      </c>
      <c r="BJ838" s="17">
        <v>0.31487009728725701</v>
      </c>
      <c r="BK838" s="17">
        <v>0.38975987273482499</v>
      </c>
      <c r="BL838" s="17">
        <v>0.32787116788632897</v>
      </c>
      <c r="BM838" s="17">
        <v>0.42120023186938199</v>
      </c>
    </row>
    <row r="839" spans="2:65" x14ac:dyDescent="0.35">
      <c r="B839" t="s">
        <v>143</v>
      </c>
      <c r="C839" s="17">
        <v>3.2813122986785001E-2</v>
      </c>
      <c r="D839" s="17">
        <v>2.4868605066411299E-2</v>
      </c>
      <c r="E839" s="17">
        <v>3.9799652351163402E-2</v>
      </c>
      <c r="F839" s="17"/>
      <c r="G839" s="17">
        <v>4.5652489095929297E-2</v>
      </c>
      <c r="H839" s="17">
        <v>3.4293005679255403E-2</v>
      </c>
      <c r="I839" s="17">
        <v>3.39657930477845E-2</v>
      </c>
      <c r="J839" s="17">
        <v>3.6661694618141998E-2</v>
      </c>
      <c r="K839" s="17">
        <v>1.4457103838683099E-2</v>
      </c>
      <c r="L839" s="17">
        <v>3.1331831942472001E-2</v>
      </c>
      <c r="M839" s="17"/>
      <c r="N839" s="17">
        <v>2.6333405763913201E-2</v>
      </c>
      <c r="O839" s="17">
        <v>3.7717811621314198E-2</v>
      </c>
      <c r="P839" s="17">
        <v>3.6353906532955199E-2</v>
      </c>
      <c r="Q839" s="17">
        <v>3.2119461854735097E-2</v>
      </c>
      <c r="R839" s="17"/>
      <c r="S839" s="17">
        <v>4.0104481286006702E-2</v>
      </c>
      <c r="T839" s="17">
        <v>2.2822412270093701E-2</v>
      </c>
      <c r="U839" s="17">
        <v>2.45346798828108E-2</v>
      </c>
      <c r="V839" s="17">
        <v>3.4101821722144703E-2</v>
      </c>
      <c r="W839" s="17">
        <v>3.4082747297929997E-2</v>
      </c>
      <c r="X839" s="17">
        <v>2.9162180723331502E-2</v>
      </c>
      <c r="Y839" s="17">
        <v>2.9480902827739901E-2</v>
      </c>
      <c r="Z839" s="17">
        <v>2.0291783550317501E-2</v>
      </c>
      <c r="AA839" s="17">
        <v>3.0894470097422098E-2</v>
      </c>
      <c r="AB839" s="17">
        <v>4.65966480993956E-2</v>
      </c>
      <c r="AC839" s="17">
        <v>4.40138371436102E-2</v>
      </c>
      <c r="AD839" s="17">
        <v>4.0779202661448299E-2</v>
      </c>
      <c r="AE839" s="17"/>
      <c r="AF839" s="17">
        <v>2.5483424629484799E-2</v>
      </c>
      <c r="AG839" s="17">
        <v>3.18256545479874E-2</v>
      </c>
      <c r="AH839" s="17">
        <v>4.83932007180135E-2</v>
      </c>
      <c r="AI839" s="17"/>
      <c r="AJ839" s="17">
        <v>2.56163022314825E-2</v>
      </c>
      <c r="AK839" s="17">
        <v>4.23396803444097E-2</v>
      </c>
      <c r="AL839" s="17">
        <v>1.50440601454742E-2</v>
      </c>
      <c r="AM839" s="17">
        <v>2.26213113257181E-2</v>
      </c>
      <c r="AN839" s="17">
        <v>4.2872411498138703E-2</v>
      </c>
      <c r="AO839" s="17"/>
      <c r="AP839" s="17">
        <v>1.9635444299620101E-2</v>
      </c>
      <c r="AQ839" s="17">
        <v>4.0027771785374901E-2</v>
      </c>
      <c r="AR839" s="17">
        <v>2.05590602278749E-2</v>
      </c>
      <c r="AS839" s="17"/>
      <c r="AT839" s="17">
        <v>3.59578573748153E-2</v>
      </c>
      <c r="AU839" s="17">
        <v>3.72805131149972E-2</v>
      </c>
      <c r="AV839" s="17">
        <v>2.62123100613737E-2</v>
      </c>
      <c r="AW839" s="17">
        <v>3.3239028505295101E-2</v>
      </c>
      <c r="AX839" s="17">
        <v>0</v>
      </c>
      <c r="AY839" s="17"/>
      <c r="AZ839" s="17">
        <v>4.3386949800013501E-2</v>
      </c>
      <c r="BA839" s="17">
        <v>2.65617914460075E-2</v>
      </c>
      <c r="BB839" s="17">
        <v>3.8603903166740998E-2</v>
      </c>
      <c r="BC839" s="17">
        <v>2.92350476985139E-2</v>
      </c>
      <c r="BD839" s="17">
        <v>3.0225910082003898E-2</v>
      </c>
      <c r="BE839" s="17">
        <v>2.73204217072224E-2</v>
      </c>
      <c r="BF839" s="17"/>
      <c r="BG839" s="17">
        <v>2.5682019822363799E-2</v>
      </c>
      <c r="BH839" s="17">
        <v>3.2992223088184398E-2</v>
      </c>
      <c r="BI839" s="17" t="s">
        <v>95</v>
      </c>
      <c r="BJ839" s="17">
        <v>3.58241811114434E-2</v>
      </c>
      <c r="BK839" s="17">
        <v>4.4993747272282399E-2</v>
      </c>
      <c r="BL839" s="17">
        <v>3.3875375084246998E-2</v>
      </c>
      <c r="BM839" s="17">
        <v>4.7673790981329102E-2</v>
      </c>
    </row>
    <row r="840" spans="2:65" x14ac:dyDescent="0.35">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row>
    <row r="841" spans="2:65" x14ac:dyDescent="0.35">
      <c r="B841" s="6" t="s">
        <v>406</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row>
    <row r="842" spans="2:65" x14ac:dyDescent="0.35">
      <c r="B842" s="26" t="s">
        <v>127</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row>
    <row r="843" spans="2:65" x14ac:dyDescent="0.35">
      <c r="B843" t="s">
        <v>402</v>
      </c>
      <c r="C843" s="17">
        <v>3.2184936738438197E-2</v>
      </c>
      <c r="D843" s="17">
        <v>4.0154919010774497E-2</v>
      </c>
      <c r="E843" s="17">
        <v>2.40889091163543E-2</v>
      </c>
      <c r="F843" s="17"/>
      <c r="G843" s="17">
        <v>1.26378662683557E-2</v>
      </c>
      <c r="H843" s="17">
        <v>3.0381413412825999E-2</v>
      </c>
      <c r="I843" s="17">
        <v>2.5341332555685801E-2</v>
      </c>
      <c r="J843" s="17">
        <v>3.6962984169360703E-2</v>
      </c>
      <c r="K843" s="17">
        <v>3.5518195176819298E-2</v>
      </c>
      <c r="L843" s="17">
        <v>3.6059660675895999E-2</v>
      </c>
      <c r="M843" s="17"/>
      <c r="N843" s="17">
        <v>3.8536831079643001E-2</v>
      </c>
      <c r="O843" s="17">
        <v>3.1441531122338003E-2</v>
      </c>
      <c r="P843" s="17">
        <v>2.8939046709587801E-2</v>
      </c>
      <c r="Q843" s="17">
        <v>2.6110962991927601E-2</v>
      </c>
      <c r="R843" s="17"/>
      <c r="S843" s="17">
        <v>1.0052089837335999E-2</v>
      </c>
      <c r="T843" s="17">
        <v>3.3814743425147703E-2</v>
      </c>
      <c r="U843" s="17">
        <v>2.60731797547154E-2</v>
      </c>
      <c r="V843" s="17">
        <v>2.1744152990141E-2</v>
      </c>
      <c r="W843" s="17">
        <v>3.7791602776161802E-2</v>
      </c>
      <c r="X843" s="17">
        <v>3.6021910084813397E-2</v>
      </c>
      <c r="Y843" s="17">
        <v>2.6004279155190099E-2</v>
      </c>
      <c r="Z843" s="17">
        <v>2.7630190737876401E-2</v>
      </c>
      <c r="AA843" s="17">
        <v>3.5984924382342999E-2</v>
      </c>
      <c r="AB843" s="17">
        <v>4.8998222334032303E-2</v>
      </c>
      <c r="AC843" s="17">
        <v>2.13817196940327E-2</v>
      </c>
      <c r="AD843" s="17">
        <v>0.107760090311344</v>
      </c>
      <c r="AE843" s="17"/>
      <c r="AF843" s="17">
        <v>4.3882070505246201E-2</v>
      </c>
      <c r="AG843" s="17">
        <v>2.3258661028343501E-2</v>
      </c>
      <c r="AH843" s="17">
        <v>2.8945114742277501E-2</v>
      </c>
      <c r="AI843" s="17"/>
      <c r="AJ843" s="17">
        <v>3.9599262916124103E-2</v>
      </c>
      <c r="AK843" s="17">
        <v>1.3632307423540499E-2</v>
      </c>
      <c r="AL843" s="17">
        <v>1.30461987918168E-2</v>
      </c>
      <c r="AM843" s="17">
        <v>7.3431950987102604E-2</v>
      </c>
      <c r="AN843" s="17">
        <v>3.6609250363527503E-2</v>
      </c>
      <c r="AO843" s="17"/>
      <c r="AP843" s="17">
        <v>3.4701580017881602E-2</v>
      </c>
      <c r="AQ843" s="17">
        <v>1.55750107575901E-2</v>
      </c>
      <c r="AR843" s="17">
        <v>1.0549170836652501E-2</v>
      </c>
      <c r="AS843" s="17"/>
      <c r="AT843" s="17">
        <v>3.7680442950014797E-2</v>
      </c>
      <c r="AU843" s="17">
        <v>3.6813764976288299E-2</v>
      </c>
      <c r="AV843" s="17">
        <v>3.0490250639606802E-2</v>
      </c>
      <c r="AW843" s="17">
        <v>2.6457481652125199E-2</v>
      </c>
      <c r="AX843" s="17">
        <v>1.91161221807752E-2</v>
      </c>
      <c r="AY843" s="17"/>
      <c r="AZ843" s="17">
        <v>1.9479563044514699E-2</v>
      </c>
      <c r="BA843" s="17">
        <v>2.7250977456036898E-2</v>
      </c>
      <c r="BB843" s="17">
        <v>4.51607489368442E-2</v>
      </c>
      <c r="BC843" s="17">
        <v>3.2199413202440103E-2</v>
      </c>
      <c r="BD843" s="17">
        <v>3.9271187998766298E-2</v>
      </c>
      <c r="BE843" s="17">
        <v>5.3648156965620003E-2</v>
      </c>
      <c r="BF843" s="17"/>
      <c r="BG843" s="17">
        <v>3.6766040265808299E-2</v>
      </c>
      <c r="BH843" s="17">
        <v>2.4990308357488101E-2</v>
      </c>
      <c r="BI843" s="17" t="s">
        <v>95</v>
      </c>
      <c r="BJ843" s="17" t="s">
        <v>95</v>
      </c>
      <c r="BK843" s="17" t="s">
        <v>95</v>
      </c>
      <c r="BL843" s="17" t="s">
        <v>95</v>
      </c>
      <c r="BM843" s="17" t="s">
        <v>95</v>
      </c>
    </row>
    <row r="844" spans="2:65" x14ac:dyDescent="0.35">
      <c r="B844" t="s">
        <v>289</v>
      </c>
      <c r="C844" s="17">
        <v>1.12987822963901E-2</v>
      </c>
      <c r="D844" s="17">
        <v>1.40754614372533E-2</v>
      </c>
      <c r="E844" s="17">
        <v>8.4784805056369195E-3</v>
      </c>
      <c r="F844" s="17"/>
      <c r="G844" s="17">
        <v>6.5304883492341703E-3</v>
      </c>
      <c r="H844" s="17">
        <v>9.7069678022561508E-3</v>
      </c>
      <c r="I844" s="17">
        <v>8.4845960894780904E-3</v>
      </c>
      <c r="J844" s="17">
        <v>1.56146445758856E-2</v>
      </c>
      <c r="K844" s="17">
        <v>9.3851729968912594E-3</v>
      </c>
      <c r="L844" s="17">
        <v>1.314173203618E-2</v>
      </c>
      <c r="M844" s="17"/>
      <c r="N844" s="17">
        <v>1.05903812500591E-2</v>
      </c>
      <c r="O844" s="17">
        <v>1.4295484093890301E-2</v>
      </c>
      <c r="P844" s="17">
        <v>5.9761147116734904E-3</v>
      </c>
      <c r="Q844" s="17">
        <v>1.45902400644875E-2</v>
      </c>
      <c r="R844" s="17"/>
      <c r="S844" s="17">
        <v>7.3361315355674004E-3</v>
      </c>
      <c r="T844" s="17">
        <v>1.26706658508916E-2</v>
      </c>
      <c r="U844" s="17">
        <v>8.2699314679593305E-3</v>
      </c>
      <c r="V844" s="17">
        <v>1.2307740726664899E-2</v>
      </c>
      <c r="W844" s="17">
        <v>2.2325615600952701E-2</v>
      </c>
      <c r="X844" s="17">
        <v>1.42696312187674E-2</v>
      </c>
      <c r="Y844" s="17">
        <v>1.8193283258066399E-2</v>
      </c>
      <c r="Z844" s="17">
        <v>0</v>
      </c>
      <c r="AA844" s="17">
        <v>7.0281008248230803E-3</v>
      </c>
      <c r="AB844" s="17">
        <v>9.4688082385238903E-3</v>
      </c>
      <c r="AC844" s="17">
        <v>7.0379168707778899E-3</v>
      </c>
      <c r="AD844" s="17">
        <v>1.76046222762926E-2</v>
      </c>
      <c r="AE844" s="17"/>
      <c r="AF844" s="17">
        <v>1.58956219267577E-2</v>
      </c>
      <c r="AG844" s="17">
        <v>8.3580315169496499E-3</v>
      </c>
      <c r="AH844" s="17">
        <v>1.0631876067043401E-2</v>
      </c>
      <c r="AI844" s="17"/>
      <c r="AJ844" s="17">
        <v>1.5737861477593401E-2</v>
      </c>
      <c r="AK844" s="17">
        <v>1.4910134973152901E-3</v>
      </c>
      <c r="AL844" s="17">
        <v>2.12465342197884E-2</v>
      </c>
      <c r="AM844" s="17">
        <v>2.9117490256864401E-2</v>
      </c>
      <c r="AN844" s="17">
        <v>1.0775508717964601E-2</v>
      </c>
      <c r="AO844" s="17"/>
      <c r="AP844" s="17">
        <v>1.7725316300492702E-2</v>
      </c>
      <c r="AQ844" s="17">
        <v>4.71892037006366E-3</v>
      </c>
      <c r="AR844" s="17">
        <v>1.9825002526985401E-2</v>
      </c>
      <c r="AS844" s="17"/>
      <c r="AT844" s="17">
        <v>7.9447805776029102E-3</v>
      </c>
      <c r="AU844" s="17">
        <v>1.7069984164569299E-2</v>
      </c>
      <c r="AV844" s="17">
        <v>1.23054778903101E-2</v>
      </c>
      <c r="AW844" s="17">
        <v>6.2806473593258203E-3</v>
      </c>
      <c r="AX844" s="17">
        <v>2.4744005263380199E-2</v>
      </c>
      <c r="AY844" s="17"/>
      <c r="AZ844" s="17">
        <v>2.0324186749321599E-2</v>
      </c>
      <c r="BA844" s="17">
        <v>1.0154489372015E-2</v>
      </c>
      <c r="BB844" s="17">
        <v>3.6990530628131899E-3</v>
      </c>
      <c r="BC844" s="17">
        <v>1.5785985851065599E-2</v>
      </c>
      <c r="BD844" s="17">
        <v>2.5506755678618102E-3</v>
      </c>
      <c r="BE844" s="17">
        <v>1.4236704920254299E-2</v>
      </c>
      <c r="BF844" s="17"/>
      <c r="BG844" s="17">
        <v>1.38224811435732E-2</v>
      </c>
      <c r="BH844" s="17">
        <v>7.3353103419943697E-3</v>
      </c>
      <c r="BI844" s="17" t="s">
        <v>95</v>
      </c>
      <c r="BJ844" s="17" t="s">
        <v>95</v>
      </c>
      <c r="BK844" s="17" t="s">
        <v>95</v>
      </c>
      <c r="BL844" s="17" t="s">
        <v>95</v>
      </c>
      <c r="BM844" s="17" t="s">
        <v>95</v>
      </c>
    </row>
    <row r="845" spans="2:65" x14ac:dyDescent="0.35">
      <c r="B845" t="s">
        <v>290</v>
      </c>
      <c r="C845" s="17">
        <v>1.67015823294848E-2</v>
      </c>
      <c r="D845" s="17">
        <v>2.0932588560959E-2</v>
      </c>
      <c r="E845" s="17">
        <v>1.2402361118692499E-2</v>
      </c>
      <c r="F845" s="17"/>
      <c r="G845" s="17">
        <v>1.9337037402872799E-2</v>
      </c>
      <c r="H845" s="17">
        <v>8.74774281645763E-3</v>
      </c>
      <c r="I845" s="17">
        <v>1.8827213524286499E-2</v>
      </c>
      <c r="J845" s="17">
        <v>2.1099446894699801E-2</v>
      </c>
      <c r="K845" s="17">
        <v>1.1137264752036099E-2</v>
      </c>
      <c r="L845" s="17">
        <v>1.9209767462277601E-2</v>
      </c>
      <c r="M845" s="17"/>
      <c r="N845" s="17">
        <v>6.45480186475817E-3</v>
      </c>
      <c r="O845" s="17">
        <v>2.7891220993363601E-2</v>
      </c>
      <c r="P845" s="17">
        <v>2.0483457291591799E-2</v>
      </c>
      <c r="Q845" s="17">
        <v>1.4310068178587199E-2</v>
      </c>
      <c r="R845" s="17"/>
      <c r="S845" s="17">
        <v>7.7918747232252504E-3</v>
      </c>
      <c r="T845" s="17">
        <v>2.18776273083949E-2</v>
      </c>
      <c r="U845" s="17">
        <v>1.6917353322665099E-2</v>
      </c>
      <c r="V845" s="17">
        <v>1.30464849809713E-2</v>
      </c>
      <c r="W845" s="17">
        <v>5.2306996445323798E-3</v>
      </c>
      <c r="X845" s="17">
        <v>1.8646318299279999E-2</v>
      </c>
      <c r="Y845" s="17">
        <v>2.82305479479407E-2</v>
      </c>
      <c r="Z845" s="17">
        <v>1.78805873747447E-2</v>
      </c>
      <c r="AA845" s="17">
        <v>1.98874201245899E-2</v>
      </c>
      <c r="AB845" s="17">
        <v>1.9925138074421998E-2</v>
      </c>
      <c r="AC845" s="17">
        <v>1.69704605952249E-2</v>
      </c>
      <c r="AD845" s="17">
        <v>0</v>
      </c>
      <c r="AE845" s="17"/>
      <c r="AF845" s="17">
        <v>1.9908697152670799E-2</v>
      </c>
      <c r="AG845" s="17">
        <v>1.06493416073628E-2</v>
      </c>
      <c r="AH845" s="17">
        <v>3.7787748795775997E-2</v>
      </c>
      <c r="AI845" s="17"/>
      <c r="AJ845" s="17">
        <v>1.7636281905884701E-2</v>
      </c>
      <c r="AK845" s="17">
        <v>1.1330278002970399E-2</v>
      </c>
      <c r="AL845" s="17">
        <v>2.1676927680420999E-2</v>
      </c>
      <c r="AM845" s="17">
        <v>8.9015522834791402E-2</v>
      </c>
      <c r="AN845" s="17">
        <v>2.4145357098701699E-2</v>
      </c>
      <c r="AO845" s="17"/>
      <c r="AP845" s="17">
        <v>1.04587232315832E-2</v>
      </c>
      <c r="AQ845" s="17">
        <v>1.25842949550116E-2</v>
      </c>
      <c r="AR845" s="17">
        <v>1.8989095499025901E-2</v>
      </c>
      <c r="AS845" s="17"/>
      <c r="AT845" s="17">
        <v>1.3235836704333301E-2</v>
      </c>
      <c r="AU845" s="17">
        <v>2.45859601819962E-2</v>
      </c>
      <c r="AV845" s="17">
        <v>1.7812706394561399E-2</v>
      </c>
      <c r="AW845" s="17">
        <v>4.1450911233289096E-3</v>
      </c>
      <c r="AX845" s="17">
        <v>0</v>
      </c>
      <c r="AY845" s="17"/>
      <c r="AZ845" s="17">
        <v>1.0101399413851801E-2</v>
      </c>
      <c r="BA845" s="17">
        <v>2.3215113410443699E-2</v>
      </c>
      <c r="BB845" s="17">
        <v>3.1797754712996798E-2</v>
      </c>
      <c r="BC845" s="17">
        <v>9.9886938140936899E-3</v>
      </c>
      <c r="BD845" s="17">
        <v>5.48832513593991E-3</v>
      </c>
      <c r="BE845" s="17">
        <v>2.13526402775009E-2</v>
      </c>
      <c r="BF845" s="17"/>
      <c r="BG845" s="17">
        <v>2.08707073953938E-2</v>
      </c>
      <c r="BH845" s="17">
        <v>1.0153966598098099E-2</v>
      </c>
      <c r="BI845" s="17" t="s">
        <v>95</v>
      </c>
      <c r="BJ845" s="17" t="s">
        <v>95</v>
      </c>
      <c r="BK845" s="17" t="s">
        <v>95</v>
      </c>
      <c r="BL845" s="17" t="s">
        <v>95</v>
      </c>
      <c r="BM845" s="17" t="s">
        <v>95</v>
      </c>
    </row>
    <row r="846" spans="2:65" x14ac:dyDescent="0.35">
      <c r="B846" t="s">
        <v>291</v>
      </c>
      <c r="C846" s="17">
        <v>3.1796906109953803E-2</v>
      </c>
      <c r="D846" s="17">
        <v>3.5728507122218603E-2</v>
      </c>
      <c r="E846" s="17">
        <v>2.7082712175014401E-2</v>
      </c>
      <c r="F846" s="17"/>
      <c r="G846" s="17">
        <v>7.4487368481684205E-2</v>
      </c>
      <c r="H846" s="17">
        <v>4.2229757216050698E-2</v>
      </c>
      <c r="I846" s="17">
        <v>2.9554416078550399E-2</v>
      </c>
      <c r="J846" s="17">
        <v>2.3676237767815699E-2</v>
      </c>
      <c r="K846" s="17">
        <v>2.22221003736136E-2</v>
      </c>
      <c r="L846" s="17">
        <v>2.9261436566114199E-2</v>
      </c>
      <c r="M846" s="17"/>
      <c r="N846" s="17">
        <v>3.3240085203145198E-2</v>
      </c>
      <c r="O846" s="17">
        <v>2.8601888702519802E-2</v>
      </c>
      <c r="P846" s="17">
        <v>3.19429109725059E-2</v>
      </c>
      <c r="Q846" s="17">
        <v>3.4169692051604798E-2</v>
      </c>
      <c r="R846" s="17"/>
      <c r="S846" s="17">
        <v>3.25828850045429E-2</v>
      </c>
      <c r="T846" s="17">
        <v>5.1885717001223103E-2</v>
      </c>
      <c r="U846" s="17">
        <v>4.26520626182905E-2</v>
      </c>
      <c r="V846" s="17">
        <v>2.8566658684807299E-2</v>
      </c>
      <c r="W846" s="17">
        <v>1.2319560797891701E-2</v>
      </c>
      <c r="X846" s="17">
        <v>1.25098671415037E-2</v>
      </c>
      <c r="Y846" s="17">
        <v>1.3892526819350701E-2</v>
      </c>
      <c r="Z846" s="17">
        <v>2.8226526667862999E-2</v>
      </c>
      <c r="AA846" s="17">
        <v>3.1602532398479502E-2</v>
      </c>
      <c r="AB846" s="17">
        <v>3.3554485611383897E-2</v>
      </c>
      <c r="AC846" s="17">
        <v>3.8434935586611797E-2</v>
      </c>
      <c r="AD846" s="17">
        <v>5.7695706687534098E-2</v>
      </c>
      <c r="AE846" s="17"/>
      <c r="AF846" s="17">
        <v>2.69962973157554E-2</v>
      </c>
      <c r="AG846" s="17">
        <v>3.61351794080337E-2</v>
      </c>
      <c r="AH846" s="17">
        <v>3.1078041768781099E-2</v>
      </c>
      <c r="AI846" s="17"/>
      <c r="AJ846" s="17">
        <v>3.20809037852322E-2</v>
      </c>
      <c r="AK846" s="17">
        <v>3.5610138734631598E-2</v>
      </c>
      <c r="AL846" s="17">
        <v>3.0378331141772099E-2</v>
      </c>
      <c r="AM846" s="17">
        <v>2.92809686795431E-2</v>
      </c>
      <c r="AN846" s="17">
        <v>2.0481708662904E-2</v>
      </c>
      <c r="AO846" s="17"/>
      <c r="AP846" s="17">
        <v>3.4942394979012303E-2</v>
      </c>
      <c r="AQ846" s="17">
        <v>3.21824654167314E-2</v>
      </c>
      <c r="AR846" s="17">
        <v>4.8292234677958498E-2</v>
      </c>
      <c r="AS846" s="17"/>
      <c r="AT846" s="17">
        <v>3.2652480094397501E-2</v>
      </c>
      <c r="AU846" s="17">
        <v>3.1751198223708699E-2</v>
      </c>
      <c r="AV846" s="17">
        <v>2.7254574718872202E-2</v>
      </c>
      <c r="AW846" s="17">
        <v>2.25714857039996E-2</v>
      </c>
      <c r="AX846" s="17">
        <v>8.4107063349078706E-2</v>
      </c>
      <c r="AY846" s="17"/>
      <c r="AZ846" s="17">
        <v>3.9544993531234703E-2</v>
      </c>
      <c r="BA846" s="17">
        <v>3.0302916670773901E-2</v>
      </c>
      <c r="BB846" s="17">
        <v>1.9086240394104999E-2</v>
      </c>
      <c r="BC846" s="17">
        <v>3.7377173973360003E-2</v>
      </c>
      <c r="BD846" s="17">
        <v>3.2619360692107503E-2</v>
      </c>
      <c r="BE846" s="17">
        <v>2.1150619282553199E-2</v>
      </c>
      <c r="BF846" s="17"/>
      <c r="BG846" s="17">
        <v>2.5243066063705001E-2</v>
      </c>
      <c r="BH846" s="17">
        <v>4.2089719472331102E-2</v>
      </c>
      <c r="BI846" s="17" t="s">
        <v>95</v>
      </c>
      <c r="BJ846" s="17" t="s">
        <v>95</v>
      </c>
      <c r="BK846" s="17" t="s">
        <v>95</v>
      </c>
      <c r="BL846" s="17" t="s">
        <v>95</v>
      </c>
      <c r="BM846" s="17" t="s">
        <v>95</v>
      </c>
    </row>
    <row r="847" spans="2:65" x14ac:dyDescent="0.35">
      <c r="B847" t="s">
        <v>292</v>
      </c>
      <c r="C847" s="17">
        <v>7.14336538134486E-2</v>
      </c>
      <c r="D847" s="17">
        <v>7.5593414098153094E-2</v>
      </c>
      <c r="E847" s="17">
        <v>6.6610858156695193E-2</v>
      </c>
      <c r="F847" s="17"/>
      <c r="G847" s="17">
        <v>6.6690195043549699E-2</v>
      </c>
      <c r="H847" s="17">
        <v>7.4972648088964103E-2</v>
      </c>
      <c r="I847" s="17">
        <v>7.5659335374174894E-2</v>
      </c>
      <c r="J847" s="17">
        <v>6.34235897560564E-2</v>
      </c>
      <c r="K847" s="17">
        <v>5.56255589200201E-2</v>
      </c>
      <c r="L847" s="17">
        <v>8.3303173759781801E-2</v>
      </c>
      <c r="M847" s="17"/>
      <c r="N847" s="17">
        <v>7.4308224507788206E-2</v>
      </c>
      <c r="O847" s="17">
        <v>7.3464002152550695E-2</v>
      </c>
      <c r="P847" s="17">
        <v>7.0305612685312102E-2</v>
      </c>
      <c r="Q847" s="17">
        <v>6.3396535207400295E-2</v>
      </c>
      <c r="R847" s="17"/>
      <c r="S847" s="17">
        <v>8.3120017234454599E-2</v>
      </c>
      <c r="T847" s="17">
        <v>8.1678222399244299E-2</v>
      </c>
      <c r="U847" s="17">
        <v>7.1614258292603206E-2</v>
      </c>
      <c r="V847" s="17">
        <v>7.9543987797598206E-2</v>
      </c>
      <c r="W847" s="17">
        <v>4.7198668533410801E-2</v>
      </c>
      <c r="X847" s="17">
        <v>4.3124137591028497E-2</v>
      </c>
      <c r="Y847" s="17">
        <v>8.5310322941054298E-2</v>
      </c>
      <c r="Z847" s="17">
        <v>6.5010276482134602E-2</v>
      </c>
      <c r="AA847" s="17">
        <v>7.1758715710685997E-2</v>
      </c>
      <c r="AB847" s="17">
        <v>6.5935805273785994E-2</v>
      </c>
      <c r="AC847" s="17">
        <v>9.3369901052500398E-2</v>
      </c>
      <c r="AD847" s="17">
        <v>3.9283359670031097E-2</v>
      </c>
      <c r="AE847" s="17"/>
      <c r="AF847" s="17">
        <v>7.5069066773918405E-2</v>
      </c>
      <c r="AG847" s="17">
        <v>5.9111535956544399E-2</v>
      </c>
      <c r="AH847" s="17">
        <v>9.6708187241045504E-2</v>
      </c>
      <c r="AI847" s="17"/>
      <c r="AJ847" s="17">
        <v>7.5418913673967594E-2</v>
      </c>
      <c r="AK847" s="17">
        <v>5.9798840240779902E-2</v>
      </c>
      <c r="AL847" s="17">
        <v>4.7564348777866902E-2</v>
      </c>
      <c r="AM847" s="17">
        <v>4.9228551160608799E-2</v>
      </c>
      <c r="AN847" s="17">
        <v>0.14813263889591499</v>
      </c>
      <c r="AO847" s="17"/>
      <c r="AP847" s="17">
        <v>6.9820889574278497E-2</v>
      </c>
      <c r="AQ847" s="17">
        <v>5.4165582160938301E-2</v>
      </c>
      <c r="AR847" s="17">
        <v>7.1159494620936098E-2</v>
      </c>
      <c r="AS847" s="17"/>
      <c r="AT847" s="17">
        <v>9.6986210576543899E-2</v>
      </c>
      <c r="AU847" s="17">
        <v>7.5981802220238495E-2</v>
      </c>
      <c r="AV847" s="17">
        <v>5.83778172139418E-2</v>
      </c>
      <c r="AW847" s="17">
        <v>7.0706662365173395E-2</v>
      </c>
      <c r="AX847" s="17">
        <v>0</v>
      </c>
      <c r="AY847" s="17"/>
      <c r="AZ847" s="17">
        <v>7.4803281050366502E-2</v>
      </c>
      <c r="BA847" s="17">
        <v>6.7280053051961206E-2</v>
      </c>
      <c r="BB847" s="17">
        <v>6.3584901126434806E-2</v>
      </c>
      <c r="BC847" s="17">
        <v>7.9767664146137396E-2</v>
      </c>
      <c r="BD847" s="17">
        <v>6.8799831455853097E-2</v>
      </c>
      <c r="BE847" s="17">
        <v>7.8803285651456001E-2</v>
      </c>
      <c r="BF847" s="17"/>
      <c r="BG847" s="17">
        <v>6.6218462205388906E-2</v>
      </c>
      <c r="BH847" s="17">
        <v>7.9624118257499293E-2</v>
      </c>
      <c r="BI847" s="17" t="s">
        <v>95</v>
      </c>
      <c r="BJ847" s="17" t="s">
        <v>95</v>
      </c>
      <c r="BK847" s="17" t="s">
        <v>95</v>
      </c>
      <c r="BL847" s="17" t="s">
        <v>95</v>
      </c>
      <c r="BM847" s="17" t="s">
        <v>95</v>
      </c>
    </row>
    <row r="848" spans="2:65" x14ac:dyDescent="0.35">
      <c r="B848" t="s">
        <v>293</v>
      </c>
      <c r="C848" s="17">
        <v>9.9270652519100694E-2</v>
      </c>
      <c r="D848" s="17">
        <v>9.7280374364155903E-2</v>
      </c>
      <c r="E848" s="17">
        <v>0.101655786736641</v>
      </c>
      <c r="F848" s="17"/>
      <c r="G848" s="17">
        <v>0.13845575103461599</v>
      </c>
      <c r="H848" s="17">
        <v>0.132700895468403</v>
      </c>
      <c r="I848" s="17">
        <v>8.6757771676252093E-2</v>
      </c>
      <c r="J848" s="17">
        <v>0.118974917550946</v>
      </c>
      <c r="K848" s="17">
        <v>8.3822765358152002E-2</v>
      </c>
      <c r="L848" s="17">
        <v>8.0567886132023994E-2</v>
      </c>
      <c r="M848" s="17"/>
      <c r="N848" s="17">
        <v>9.9391451291626201E-2</v>
      </c>
      <c r="O848" s="17">
        <v>0.10646247892739</v>
      </c>
      <c r="P848" s="17">
        <v>9.1736732083002995E-2</v>
      </c>
      <c r="Q848" s="17">
        <v>9.6489850135577995E-2</v>
      </c>
      <c r="R848" s="17"/>
      <c r="S848" s="17">
        <v>0.14444825209934001</v>
      </c>
      <c r="T848" s="17">
        <v>7.7455326120055096E-2</v>
      </c>
      <c r="U848" s="17">
        <v>0.10105632865115299</v>
      </c>
      <c r="V848" s="17">
        <v>0.11154123328118901</v>
      </c>
      <c r="W848" s="17">
        <v>7.9739215512501405E-2</v>
      </c>
      <c r="X848" s="17">
        <v>9.09432073355117E-2</v>
      </c>
      <c r="Y848" s="17">
        <v>6.4894303782015106E-2</v>
      </c>
      <c r="Z848" s="17">
        <v>9.5858549216145603E-2</v>
      </c>
      <c r="AA848" s="17">
        <v>9.6343133484704593E-2</v>
      </c>
      <c r="AB848" s="17">
        <v>0.117287346736556</v>
      </c>
      <c r="AC848" s="17">
        <v>0.110133220592047</v>
      </c>
      <c r="AD848" s="17">
        <v>8.9814632975206504E-2</v>
      </c>
      <c r="AE848" s="17"/>
      <c r="AF848" s="17">
        <v>9.6378806646387705E-2</v>
      </c>
      <c r="AG848" s="17">
        <v>9.5921637973154894E-2</v>
      </c>
      <c r="AH848" s="17">
        <v>0.116574573095597</v>
      </c>
      <c r="AI848" s="17"/>
      <c r="AJ848" s="17">
        <v>9.0673103621147805E-2</v>
      </c>
      <c r="AK848" s="17">
        <v>0.107269405341262</v>
      </c>
      <c r="AL848" s="17">
        <v>0.122378041250783</v>
      </c>
      <c r="AM848" s="17">
        <v>0.106016031769297</v>
      </c>
      <c r="AN848" s="17">
        <v>6.6939317442942806E-2</v>
      </c>
      <c r="AO848" s="17"/>
      <c r="AP848" s="17">
        <v>0.101115836443399</v>
      </c>
      <c r="AQ848" s="17">
        <v>0.105876630334672</v>
      </c>
      <c r="AR848" s="17">
        <v>9.3239732560364705E-2</v>
      </c>
      <c r="AS848" s="17"/>
      <c r="AT848" s="17">
        <v>9.2639983169077095E-2</v>
      </c>
      <c r="AU848" s="17">
        <v>9.7906024885372395E-2</v>
      </c>
      <c r="AV848" s="17">
        <v>0.11642050148621499</v>
      </c>
      <c r="AW848" s="17">
        <v>0.111780208360217</v>
      </c>
      <c r="AX848" s="17">
        <v>0.118706380102407</v>
      </c>
      <c r="AY848" s="17"/>
      <c r="AZ848" s="17">
        <v>0.103890673193459</v>
      </c>
      <c r="BA848" s="17">
        <v>0.101627815543366</v>
      </c>
      <c r="BB848" s="17">
        <v>7.3796244325851107E-2</v>
      </c>
      <c r="BC848" s="17">
        <v>0.106534844846267</v>
      </c>
      <c r="BD848" s="17">
        <v>9.5419362976104594E-2</v>
      </c>
      <c r="BE848" s="17">
        <v>0.104375053675293</v>
      </c>
      <c r="BF848" s="17"/>
      <c r="BG848" s="17">
        <v>9.1629718799170604E-2</v>
      </c>
      <c r="BH848" s="17">
        <v>0.111270747751598</v>
      </c>
      <c r="BI848" s="17" t="s">
        <v>95</v>
      </c>
      <c r="BJ848" s="17" t="s">
        <v>95</v>
      </c>
      <c r="BK848" s="17" t="s">
        <v>95</v>
      </c>
      <c r="BL848" s="17" t="s">
        <v>95</v>
      </c>
      <c r="BM848" s="17" t="s">
        <v>95</v>
      </c>
    </row>
    <row r="849" spans="2:65" x14ac:dyDescent="0.35">
      <c r="B849" t="s">
        <v>294</v>
      </c>
      <c r="C849" s="17">
        <v>0.1353559690958</v>
      </c>
      <c r="D849" s="17">
        <v>0.14061059830001801</v>
      </c>
      <c r="E849" s="17">
        <v>0.130404740963732</v>
      </c>
      <c r="F849" s="17"/>
      <c r="G849" s="17">
        <v>0.126544907930496</v>
      </c>
      <c r="H849" s="17">
        <v>0.15580398078322</v>
      </c>
      <c r="I849" s="17">
        <v>0.145931702049648</v>
      </c>
      <c r="J849" s="17">
        <v>0.15226205990557401</v>
      </c>
      <c r="K849" s="17">
        <v>0.14558239113341101</v>
      </c>
      <c r="L849" s="17">
        <v>0.107539950399914</v>
      </c>
      <c r="M849" s="17"/>
      <c r="N849" s="17">
        <v>0.116624027459426</v>
      </c>
      <c r="O849" s="17">
        <v>0.145577272222492</v>
      </c>
      <c r="P849" s="17">
        <v>0.140391673839459</v>
      </c>
      <c r="Q849" s="17">
        <v>0.149728661712624</v>
      </c>
      <c r="R849" s="17"/>
      <c r="S849" s="17">
        <v>0.14866720331116101</v>
      </c>
      <c r="T849" s="17">
        <v>0.113960469699335</v>
      </c>
      <c r="U849" s="17">
        <v>0.155019199030933</v>
      </c>
      <c r="V849" s="17">
        <v>0.122284205578892</v>
      </c>
      <c r="W849" s="17">
        <v>0.13993053671838601</v>
      </c>
      <c r="X849" s="17">
        <v>0.12304126956695099</v>
      </c>
      <c r="Y849" s="17">
        <v>0.15392571118221601</v>
      </c>
      <c r="Z849" s="17">
        <v>0.176387483732452</v>
      </c>
      <c r="AA849" s="17">
        <v>0.118056575010409</v>
      </c>
      <c r="AB849" s="17">
        <v>0.14753385118158199</v>
      </c>
      <c r="AC849" s="17">
        <v>0.142613343042505</v>
      </c>
      <c r="AD849" s="17">
        <v>9.7151522488578904E-2</v>
      </c>
      <c r="AE849" s="17"/>
      <c r="AF849" s="17">
        <v>0.12501447859971801</v>
      </c>
      <c r="AG849" s="17">
        <v>0.14819522112043201</v>
      </c>
      <c r="AH849" s="17">
        <v>0.13174864974359199</v>
      </c>
      <c r="AI849" s="17"/>
      <c r="AJ849" s="17">
        <v>0.119930127209829</v>
      </c>
      <c r="AK849" s="17">
        <v>0.159296474781039</v>
      </c>
      <c r="AL849" s="17">
        <v>0.12760055610892801</v>
      </c>
      <c r="AM849" s="17">
        <v>0.10009932402415</v>
      </c>
      <c r="AN849" s="17">
        <v>0.18078711333462999</v>
      </c>
      <c r="AO849" s="17"/>
      <c r="AP849" s="17">
        <v>0.114507498884832</v>
      </c>
      <c r="AQ849" s="17">
        <v>0.15100563180304499</v>
      </c>
      <c r="AR849" s="17">
        <v>0.14941979528344701</v>
      </c>
      <c r="AS849" s="17"/>
      <c r="AT849" s="17">
        <v>0.12112693962418</v>
      </c>
      <c r="AU849" s="17">
        <v>0.14298461902207599</v>
      </c>
      <c r="AV849" s="17">
        <v>0.12857050639638501</v>
      </c>
      <c r="AW849" s="17">
        <v>0.151233110950733</v>
      </c>
      <c r="AX849" s="17">
        <v>6.3558094790371097E-2</v>
      </c>
      <c r="AY849" s="17"/>
      <c r="AZ849" s="17">
        <v>0.155397706804942</v>
      </c>
      <c r="BA849" s="17">
        <v>0.12812958034299099</v>
      </c>
      <c r="BB849" s="17">
        <v>0.179365436532996</v>
      </c>
      <c r="BC849" s="17">
        <v>0.125244046490601</v>
      </c>
      <c r="BD849" s="17">
        <v>0.121315432106406</v>
      </c>
      <c r="BE849" s="17">
        <v>0.113115449366952</v>
      </c>
      <c r="BF849" s="17"/>
      <c r="BG849" s="17">
        <v>0.12585488115514601</v>
      </c>
      <c r="BH849" s="17">
        <v>0.150277438680439</v>
      </c>
      <c r="BI849" s="17" t="s">
        <v>95</v>
      </c>
      <c r="BJ849" s="17" t="s">
        <v>95</v>
      </c>
      <c r="BK849" s="17" t="s">
        <v>95</v>
      </c>
      <c r="BL849" s="17" t="s">
        <v>95</v>
      </c>
      <c r="BM849" s="17" t="s">
        <v>95</v>
      </c>
    </row>
    <row r="850" spans="2:65" x14ac:dyDescent="0.35">
      <c r="B850" t="s">
        <v>295</v>
      </c>
      <c r="C850" s="17">
        <v>0.167919703268924</v>
      </c>
      <c r="D850" s="17">
        <v>0.16043597133804</v>
      </c>
      <c r="E850" s="17">
        <v>0.17526855736670699</v>
      </c>
      <c r="F850" s="17"/>
      <c r="G850" s="17">
        <v>0.191813146481361</v>
      </c>
      <c r="H850" s="17">
        <v>0.15562707327113701</v>
      </c>
      <c r="I850" s="17">
        <v>0.23826958215415001</v>
      </c>
      <c r="J850" s="17">
        <v>0.157377127439352</v>
      </c>
      <c r="K850" s="17">
        <v>0.15803283363836601</v>
      </c>
      <c r="L850" s="17">
        <v>0.144634280053032</v>
      </c>
      <c r="M850" s="17"/>
      <c r="N850" s="17">
        <v>0.158382297465918</v>
      </c>
      <c r="O850" s="17">
        <v>0.173299091445686</v>
      </c>
      <c r="P850" s="17">
        <v>0.16106320414115399</v>
      </c>
      <c r="Q850" s="17">
        <v>0.18742532075451099</v>
      </c>
      <c r="R850" s="17"/>
      <c r="S850" s="17">
        <v>0.160145541538704</v>
      </c>
      <c r="T850" s="17">
        <v>0.171889401740322</v>
      </c>
      <c r="U850" s="17">
        <v>0.15700166733363799</v>
      </c>
      <c r="V850" s="17">
        <v>0.18274094316341799</v>
      </c>
      <c r="W850" s="17">
        <v>0.16027843742411901</v>
      </c>
      <c r="X850" s="17">
        <v>0.21558523316505901</v>
      </c>
      <c r="Y850" s="17">
        <v>0.15997315414187699</v>
      </c>
      <c r="Z850" s="17">
        <v>0.130661621836617</v>
      </c>
      <c r="AA850" s="17">
        <v>0.195206044731808</v>
      </c>
      <c r="AB850" s="17">
        <v>0.13251004424844301</v>
      </c>
      <c r="AC850" s="17">
        <v>0.153453373889439</v>
      </c>
      <c r="AD850" s="17">
        <v>0.14804062496676801</v>
      </c>
      <c r="AE850" s="17"/>
      <c r="AF850" s="17">
        <v>0.16196593781765201</v>
      </c>
      <c r="AG850" s="17">
        <v>0.17030893325212601</v>
      </c>
      <c r="AH850" s="17">
        <v>0.164321296669172</v>
      </c>
      <c r="AI850" s="17"/>
      <c r="AJ850" s="17">
        <v>0.16488230182646499</v>
      </c>
      <c r="AK850" s="17">
        <v>0.16546423451099501</v>
      </c>
      <c r="AL850" s="17">
        <v>0.16906282916343501</v>
      </c>
      <c r="AM850" s="17">
        <v>0.18680481988550601</v>
      </c>
      <c r="AN850" s="17">
        <v>0.16611531889163</v>
      </c>
      <c r="AO850" s="17"/>
      <c r="AP850" s="17">
        <v>0.17341484677594901</v>
      </c>
      <c r="AQ850" s="17">
        <v>0.17396796079324101</v>
      </c>
      <c r="AR850" s="17">
        <v>0.138253162772767</v>
      </c>
      <c r="AS850" s="17"/>
      <c r="AT850" s="17">
        <v>0.16273337906580099</v>
      </c>
      <c r="AU850" s="17">
        <v>0.16470254512389801</v>
      </c>
      <c r="AV850" s="17">
        <v>0.182390895417678</v>
      </c>
      <c r="AW850" s="17">
        <v>0.17382301154346999</v>
      </c>
      <c r="AX850" s="17">
        <v>0.26999732028322998</v>
      </c>
      <c r="AY850" s="17"/>
      <c r="AZ850" s="17">
        <v>0.17623526557380001</v>
      </c>
      <c r="BA850" s="17">
        <v>0.18021522093520101</v>
      </c>
      <c r="BB850" s="17">
        <v>0.165013844275713</v>
      </c>
      <c r="BC850" s="17">
        <v>0.15441820416114299</v>
      </c>
      <c r="BD850" s="17">
        <v>0.17252042792508601</v>
      </c>
      <c r="BE850" s="17">
        <v>0.113548253601727</v>
      </c>
      <c r="BF850" s="17"/>
      <c r="BG850" s="17">
        <v>0.160313969717123</v>
      </c>
      <c r="BH850" s="17">
        <v>0.17986451659671801</v>
      </c>
      <c r="BI850" s="17" t="s">
        <v>95</v>
      </c>
      <c r="BJ850" s="17" t="s">
        <v>95</v>
      </c>
      <c r="BK850" s="17" t="s">
        <v>95</v>
      </c>
      <c r="BL850" s="17" t="s">
        <v>95</v>
      </c>
      <c r="BM850" s="17" t="s">
        <v>95</v>
      </c>
    </row>
    <row r="851" spans="2:65" x14ac:dyDescent="0.35">
      <c r="B851" t="s">
        <v>302</v>
      </c>
      <c r="C851" s="17">
        <v>0.10307843530743099</v>
      </c>
      <c r="D851" s="17">
        <v>0.101303922724599</v>
      </c>
      <c r="E851" s="17">
        <v>0.10525433544419301</v>
      </c>
      <c r="F851" s="17"/>
      <c r="G851" s="17">
        <v>0.113834219691512</v>
      </c>
      <c r="H851" s="17">
        <v>0.16805840812671999</v>
      </c>
      <c r="I851" s="17">
        <v>0.117805749719692</v>
      </c>
      <c r="J851" s="17">
        <v>0.10241263079152201</v>
      </c>
      <c r="K851" s="17">
        <v>0.100983421702022</v>
      </c>
      <c r="L851" s="17">
        <v>6.7871568560930504E-2</v>
      </c>
      <c r="M851" s="17"/>
      <c r="N851" s="17">
        <v>0.111535504588283</v>
      </c>
      <c r="O851" s="17">
        <v>0.10531119513593699</v>
      </c>
      <c r="P851" s="17">
        <v>0.100360108454771</v>
      </c>
      <c r="Q851" s="17">
        <v>8.9095388019540395E-2</v>
      </c>
      <c r="R851" s="17"/>
      <c r="S851" s="17">
        <v>0.107334915387566</v>
      </c>
      <c r="T851" s="17">
        <v>9.6629297630307504E-2</v>
      </c>
      <c r="U851" s="17">
        <v>9.3398169159647396E-2</v>
      </c>
      <c r="V851" s="17">
        <v>9.2613929801655101E-2</v>
      </c>
      <c r="W851" s="17">
        <v>0.162495365220165</v>
      </c>
      <c r="X851" s="17">
        <v>9.7946767739491403E-2</v>
      </c>
      <c r="Y851" s="17">
        <v>0.14455497613044899</v>
      </c>
      <c r="Z851" s="17">
        <v>0.112734001968275</v>
      </c>
      <c r="AA851" s="17">
        <v>0.10347155812985</v>
      </c>
      <c r="AB851" s="17">
        <v>8.3170114254546901E-2</v>
      </c>
      <c r="AC851" s="17">
        <v>6.9574879503038894E-2</v>
      </c>
      <c r="AD851" s="17">
        <v>5.1258165147542799E-2</v>
      </c>
      <c r="AE851" s="17"/>
      <c r="AF851" s="17">
        <v>9.0576812960220895E-2</v>
      </c>
      <c r="AG851" s="17">
        <v>0.110809761030875</v>
      </c>
      <c r="AH851" s="17">
        <v>0.11545076604888101</v>
      </c>
      <c r="AI851" s="17"/>
      <c r="AJ851" s="17">
        <v>9.6899941453890998E-2</v>
      </c>
      <c r="AK851" s="17">
        <v>0.12299604152784401</v>
      </c>
      <c r="AL851" s="17">
        <v>9.5652683196759097E-2</v>
      </c>
      <c r="AM851" s="17">
        <v>2.9108198787951199E-2</v>
      </c>
      <c r="AN851" s="17">
        <v>8.0820897622389198E-2</v>
      </c>
      <c r="AO851" s="17"/>
      <c r="AP851" s="17">
        <v>0.108219762770113</v>
      </c>
      <c r="AQ851" s="17">
        <v>0.117448031539723</v>
      </c>
      <c r="AR851" s="17">
        <v>0.105220415976173</v>
      </c>
      <c r="AS851" s="17"/>
      <c r="AT851" s="17">
        <v>0.112688741090721</v>
      </c>
      <c r="AU851" s="17">
        <v>8.5032844517261397E-2</v>
      </c>
      <c r="AV851" s="17">
        <v>0.110476569302645</v>
      </c>
      <c r="AW851" s="17">
        <v>0.12250876488424001</v>
      </c>
      <c r="AX851" s="17">
        <v>9.3459796321303204E-2</v>
      </c>
      <c r="AY851" s="17"/>
      <c r="AZ851" s="17">
        <v>0.116366875451079</v>
      </c>
      <c r="BA851" s="17">
        <v>0.10574151481554001</v>
      </c>
      <c r="BB851" s="17">
        <v>9.6958860575391603E-2</v>
      </c>
      <c r="BC851" s="17">
        <v>8.7725956636819202E-2</v>
      </c>
      <c r="BD851" s="17">
        <v>0.106915655780393</v>
      </c>
      <c r="BE851" s="17">
        <v>0.105339624610852</v>
      </c>
      <c r="BF851" s="17"/>
      <c r="BG851" s="17">
        <v>9.68376704946316E-2</v>
      </c>
      <c r="BH851" s="17">
        <v>0.11287956365407199</v>
      </c>
      <c r="BI851" s="17" t="s">
        <v>95</v>
      </c>
      <c r="BJ851" s="17" t="s">
        <v>95</v>
      </c>
      <c r="BK851" s="17" t="s">
        <v>95</v>
      </c>
      <c r="BL851" s="17" t="s">
        <v>95</v>
      </c>
      <c r="BM851" s="17" t="s">
        <v>95</v>
      </c>
    </row>
    <row r="852" spans="2:65" x14ac:dyDescent="0.35">
      <c r="B852" t="s">
        <v>403</v>
      </c>
      <c r="C852" s="17">
        <v>0.16479643492545501</v>
      </c>
      <c r="D852" s="17">
        <v>0.16215392164532799</v>
      </c>
      <c r="E852" s="17">
        <v>0.16716939371832101</v>
      </c>
      <c r="F852" s="17"/>
      <c r="G852" s="17">
        <v>0.17714149079453001</v>
      </c>
      <c r="H852" s="17">
        <v>0.16760632388753899</v>
      </c>
      <c r="I852" s="17">
        <v>0.167726047975116</v>
      </c>
      <c r="J852" s="17">
        <v>0.16780690854011199</v>
      </c>
      <c r="K852" s="17">
        <v>0.167791453503945</v>
      </c>
      <c r="L852" s="17">
        <v>0.155722123924044</v>
      </c>
      <c r="M852" s="17"/>
      <c r="N852" s="17">
        <v>0.18659296542303</v>
      </c>
      <c r="O852" s="17">
        <v>0.14324790982982799</v>
      </c>
      <c r="P852" s="17">
        <v>0.15262795711333199</v>
      </c>
      <c r="Q852" s="17">
        <v>0.171905744683684</v>
      </c>
      <c r="R852" s="17"/>
      <c r="S852" s="17">
        <v>0.17427706153245701</v>
      </c>
      <c r="T852" s="17">
        <v>0.16280292232735499</v>
      </c>
      <c r="U852" s="17">
        <v>0.194093214430825</v>
      </c>
      <c r="V852" s="17">
        <v>0.133600074504101</v>
      </c>
      <c r="W852" s="17">
        <v>0.16425189659526099</v>
      </c>
      <c r="X852" s="17">
        <v>0.15705398450175201</v>
      </c>
      <c r="Y852" s="17">
        <v>0.16837233201324001</v>
      </c>
      <c r="Z852" s="17">
        <v>0.15786790814284199</v>
      </c>
      <c r="AA852" s="17">
        <v>0.16741274167742701</v>
      </c>
      <c r="AB852" s="17">
        <v>0.12992741456022999</v>
      </c>
      <c r="AC852" s="17">
        <v>0.168281275762003</v>
      </c>
      <c r="AD852" s="17">
        <v>0.26834903301046198</v>
      </c>
      <c r="AE852" s="17"/>
      <c r="AF852" s="17">
        <v>0.163897583374505</v>
      </c>
      <c r="AG852" s="17">
        <v>0.17346667646443401</v>
      </c>
      <c r="AH852" s="17">
        <v>0.117376678645115</v>
      </c>
      <c r="AI852" s="17"/>
      <c r="AJ852" s="17">
        <v>0.16437512946577601</v>
      </c>
      <c r="AK852" s="17">
        <v>0.18467418080795001</v>
      </c>
      <c r="AL852" s="17">
        <v>0.15628560217693799</v>
      </c>
      <c r="AM852" s="17">
        <v>0.188064535379179</v>
      </c>
      <c r="AN852" s="17">
        <v>9.4966857586107595E-2</v>
      </c>
      <c r="AO852" s="17"/>
      <c r="AP852" s="17">
        <v>0.15959352138475</v>
      </c>
      <c r="AQ852" s="17">
        <v>0.187223718307551</v>
      </c>
      <c r="AR852" s="17">
        <v>0.18499292509783599</v>
      </c>
      <c r="AS852" s="17"/>
      <c r="AT852" s="17">
        <v>0.149401942489198</v>
      </c>
      <c r="AU852" s="17">
        <v>0.136469470985361</v>
      </c>
      <c r="AV852" s="17">
        <v>0.172144404446086</v>
      </c>
      <c r="AW852" s="17">
        <v>0.218923886609246</v>
      </c>
      <c r="AX852" s="17">
        <v>0.22219783023280501</v>
      </c>
      <c r="AY852" s="17"/>
      <c r="AZ852" s="17">
        <v>0.19058122443067099</v>
      </c>
      <c r="BA852" s="17">
        <v>0.173457786978965</v>
      </c>
      <c r="BB852" s="17">
        <v>0.17369684289840401</v>
      </c>
      <c r="BC852" s="17">
        <v>0.15590609424540799</v>
      </c>
      <c r="BD852" s="17">
        <v>0.1386538385428</v>
      </c>
      <c r="BE852" s="17">
        <v>0.12557525050090601</v>
      </c>
      <c r="BF852" s="17"/>
      <c r="BG852" s="17">
        <v>0.153212151681623</v>
      </c>
      <c r="BH852" s="17">
        <v>0.18298956513984399</v>
      </c>
      <c r="BI852" s="17" t="s">
        <v>95</v>
      </c>
      <c r="BJ852" s="17" t="s">
        <v>95</v>
      </c>
      <c r="BK852" s="17" t="s">
        <v>95</v>
      </c>
      <c r="BL852" s="17" t="s">
        <v>95</v>
      </c>
      <c r="BM852" s="17" t="s">
        <v>95</v>
      </c>
    </row>
    <row r="853" spans="2:65" x14ac:dyDescent="0.35">
      <c r="B853" t="s">
        <v>404</v>
      </c>
      <c r="C853" s="17">
        <v>0.16616294359557299</v>
      </c>
      <c r="D853" s="17">
        <v>0.15173032139850001</v>
      </c>
      <c r="E853" s="17">
        <v>0.18158386469801299</v>
      </c>
      <c r="F853" s="17"/>
      <c r="G853" s="17">
        <v>7.2527528521788995E-2</v>
      </c>
      <c r="H853" s="17">
        <v>5.41647891264267E-2</v>
      </c>
      <c r="I853" s="17">
        <v>8.5642252802965793E-2</v>
      </c>
      <c r="J853" s="17">
        <v>0.140389452608677</v>
      </c>
      <c r="K853" s="17">
        <v>0.20989884244472301</v>
      </c>
      <c r="L853" s="17">
        <v>0.262688420429806</v>
      </c>
      <c r="M853" s="17"/>
      <c r="N853" s="17">
        <v>0.164343429866323</v>
      </c>
      <c r="O853" s="17">
        <v>0.15040792537400499</v>
      </c>
      <c r="P853" s="17">
        <v>0.19617318199761</v>
      </c>
      <c r="Q853" s="17">
        <v>0.15277753620005399</v>
      </c>
      <c r="R853" s="17"/>
      <c r="S853" s="17">
        <v>0.124244027795646</v>
      </c>
      <c r="T853" s="17">
        <v>0.17533560649772401</v>
      </c>
      <c r="U853" s="17">
        <v>0.13390463593756999</v>
      </c>
      <c r="V853" s="17">
        <v>0.202010588490561</v>
      </c>
      <c r="W853" s="17">
        <v>0.16843840117661901</v>
      </c>
      <c r="X853" s="17">
        <v>0.190857673355842</v>
      </c>
      <c r="Y853" s="17">
        <v>0.13664856262860001</v>
      </c>
      <c r="Z853" s="17">
        <v>0.18774285384104999</v>
      </c>
      <c r="AA853" s="17">
        <v>0.153248253524882</v>
      </c>
      <c r="AB853" s="17">
        <v>0.21168876948649301</v>
      </c>
      <c r="AC853" s="17">
        <v>0.178748973411819</v>
      </c>
      <c r="AD853" s="17">
        <v>0.123042242466241</v>
      </c>
      <c r="AE853" s="17"/>
      <c r="AF853" s="17">
        <v>0.180414626927168</v>
      </c>
      <c r="AG853" s="17">
        <v>0.16378502064174399</v>
      </c>
      <c r="AH853" s="17">
        <v>0.14937706718271901</v>
      </c>
      <c r="AI853" s="17"/>
      <c r="AJ853" s="17">
        <v>0.18276617266408901</v>
      </c>
      <c r="AK853" s="17">
        <v>0.13843708513167199</v>
      </c>
      <c r="AL853" s="17">
        <v>0.19510794749149299</v>
      </c>
      <c r="AM853" s="17">
        <v>0.11983260623500699</v>
      </c>
      <c r="AN853" s="17">
        <v>0.17022603138328701</v>
      </c>
      <c r="AO853" s="17"/>
      <c r="AP853" s="17">
        <v>0.17549962963770899</v>
      </c>
      <c r="AQ853" s="17">
        <v>0.14525175356143399</v>
      </c>
      <c r="AR853" s="17">
        <v>0.160058970147854</v>
      </c>
      <c r="AS853" s="17"/>
      <c r="AT853" s="17">
        <v>0.172909263658131</v>
      </c>
      <c r="AU853" s="17">
        <v>0.18670178569923099</v>
      </c>
      <c r="AV853" s="17">
        <v>0.143756296093699</v>
      </c>
      <c r="AW853" s="17">
        <v>9.1569649448140805E-2</v>
      </c>
      <c r="AX853" s="17">
        <v>0.10411338747665</v>
      </c>
      <c r="AY853" s="17"/>
      <c r="AZ853" s="17">
        <v>9.3274830756759006E-2</v>
      </c>
      <c r="BA853" s="17">
        <v>0.15262453142270599</v>
      </c>
      <c r="BB853" s="17">
        <v>0.14784007315844999</v>
      </c>
      <c r="BC853" s="17">
        <v>0.19505192263266499</v>
      </c>
      <c r="BD853" s="17">
        <v>0.21644590181868101</v>
      </c>
      <c r="BE853" s="17">
        <v>0.24885496114688599</v>
      </c>
      <c r="BF853" s="17"/>
      <c r="BG853" s="17">
        <v>0.209230851078437</v>
      </c>
      <c r="BH853" s="17">
        <v>9.8524745149918699E-2</v>
      </c>
      <c r="BI853" s="17" t="s">
        <v>95</v>
      </c>
      <c r="BJ853" s="17" t="s">
        <v>95</v>
      </c>
      <c r="BK853" s="17" t="s">
        <v>95</v>
      </c>
      <c r="BL853" s="17" t="s">
        <v>95</v>
      </c>
      <c r="BM853" s="17" t="s">
        <v>95</v>
      </c>
    </row>
    <row r="854" spans="2:65" x14ac:dyDescent="0.35">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row>
    <row r="855" spans="2:65" x14ac:dyDescent="0.35">
      <c r="B855" s="6" t="s">
        <v>407</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row>
    <row r="856" spans="2:65" x14ac:dyDescent="0.35">
      <c r="B856" s="26" t="s">
        <v>127</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row>
    <row r="857" spans="2:65" x14ac:dyDescent="0.35">
      <c r="B857" t="s">
        <v>402</v>
      </c>
      <c r="C857" s="17">
        <v>9.3910263149455997E-2</v>
      </c>
      <c r="D857" s="17">
        <v>0.10716546344461</v>
      </c>
      <c r="E857" s="17">
        <v>8.0582179050551497E-2</v>
      </c>
      <c r="F857" s="17"/>
      <c r="G857" s="17">
        <v>2.5252955354515199E-2</v>
      </c>
      <c r="H857" s="17">
        <v>4.6160461236979602E-2</v>
      </c>
      <c r="I857" s="17">
        <v>3.8320949461906999E-2</v>
      </c>
      <c r="J857" s="17">
        <v>9.8952033628397995E-2</v>
      </c>
      <c r="K857" s="17">
        <v>0.104230188068111</v>
      </c>
      <c r="L857" s="17">
        <v>0.14813509406344999</v>
      </c>
      <c r="M857" s="17"/>
      <c r="N857" s="17">
        <v>8.4842642912023397E-2</v>
      </c>
      <c r="O857" s="17">
        <v>0.10516938612763201</v>
      </c>
      <c r="P857" s="17">
        <v>9.8482037288374E-2</v>
      </c>
      <c r="Q857" s="17">
        <v>8.7164634609984207E-2</v>
      </c>
      <c r="R857" s="17"/>
      <c r="S857" s="17">
        <v>5.55611308619312E-2</v>
      </c>
      <c r="T857" s="17">
        <v>0.112702727887051</v>
      </c>
      <c r="U857" s="17">
        <v>7.1845928392641201E-2</v>
      </c>
      <c r="V857" s="17">
        <v>0.123124973697766</v>
      </c>
      <c r="W857" s="17">
        <v>7.8029098129319505E-2</v>
      </c>
      <c r="X857" s="17">
        <v>9.02286665541326E-2</v>
      </c>
      <c r="Y857" s="17">
        <v>9.0358396786694606E-2</v>
      </c>
      <c r="Z857" s="17">
        <v>0.105650694809879</v>
      </c>
      <c r="AA857" s="17">
        <v>0.11174516011285</v>
      </c>
      <c r="AB857" s="17">
        <v>0.107705516529989</v>
      </c>
      <c r="AC857" s="17">
        <v>8.1653826901550805E-2</v>
      </c>
      <c r="AD857" s="17">
        <v>7.3038117896289098E-2</v>
      </c>
      <c r="AE857" s="17"/>
      <c r="AF857" s="17">
        <v>0.13437714602161899</v>
      </c>
      <c r="AG857" s="17">
        <v>6.2611172824976996E-2</v>
      </c>
      <c r="AH857" s="17">
        <v>8.8535612462961197E-2</v>
      </c>
      <c r="AI857" s="17"/>
      <c r="AJ857" s="17">
        <v>0.128180294950928</v>
      </c>
      <c r="AK857" s="17">
        <v>4.2515748416407401E-2</v>
      </c>
      <c r="AL857" s="17">
        <v>6.03708531196284E-2</v>
      </c>
      <c r="AM857" s="17">
        <v>0.21689562791851399</v>
      </c>
      <c r="AN857" s="17">
        <v>0.11790050195160701</v>
      </c>
      <c r="AO857" s="17"/>
      <c r="AP857" s="17">
        <v>0.13536408241019701</v>
      </c>
      <c r="AQ857" s="17">
        <v>4.1506967115530799E-2</v>
      </c>
      <c r="AR857" s="17">
        <v>5.9646202818901498E-2</v>
      </c>
      <c r="AS857" s="17"/>
      <c r="AT857" s="17">
        <v>0.124582967019779</v>
      </c>
      <c r="AU857" s="17">
        <v>9.4625430112737802E-2</v>
      </c>
      <c r="AV857" s="17">
        <v>6.4713002610448295E-2</v>
      </c>
      <c r="AW857" s="17">
        <v>5.1148063322014103E-2</v>
      </c>
      <c r="AX857" s="17">
        <v>0.121811347277343</v>
      </c>
      <c r="AY857" s="17"/>
      <c r="AZ857" s="17">
        <v>6.4227448541227805E-2</v>
      </c>
      <c r="BA857" s="17">
        <v>9.1630527938272602E-2</v>
      </c>
      <c r="BB857" s="17">
        <v>8.0175791833400706E-2</v>
      </c>
      <c r="BC857" s="17">
        <v>0.123886150882742</v>
      </c>
      <c r="BD857" s="17">
        <v>8.9509077274851301E-2</v>
      </c>
      <c r="BE857" s="17">
        <v>0.12170703423732999</v>
      </c>
      <c r="BF857" s="17"/>
      <c r="BG857" s="17">
        <v>0.1141113480963</v>
      </c>
      <c r="BH857" s="17">
        <v>6.2184435908005001E-2</v>
      </c>
      <c r="BI857" s="17" t="s">
        <v>95</v>
      </c>
      <c r="BJ857" s="17" t="s">
        <v>95</v>
      </c>
      <c r="BK857" s="17" t="s">
        <v>95</v>
      </c>
      <c r="BL857" s="17" t="s">
        <v>95</v>
      </c>
      <c r="BM857" s="17" t="s">
        <v>95</v>
      </c>
    </row>
    <row r="858" spans="2:65" x14ac:dyDescent="0.35">
      <c r="B858" t="s">
        <v>289</v>
      </c>
      <c r="C858" s="17">
        <v>2.6897946081132801E-2</v>
      </c>
      <c r="D858" s="17">
        <v>2.9281910952854401E-2</v>
      </c>
      <c r="E858" s="17">
        <v>2.4534763545256199E-2</v>
      </c>
      <c r="F858" s="17"/>
      <c r="G858" s="17">
        <v>6.0987198051632198E-3</v>
      </c>
      <c r="H858" s="17">
        <v>3.1909620143565401E-3</v>
      </c>
      <c r="I858" s="17">
        <v>7.7200564372688803E-3</v>
      </c>
      <c r="J858" s="17">
        <v>3.1987899284951098E-2</v>
      </c>
      <c r="K858" s="17">
        <v>3.5136429128557703E-2</v>
      </c>
      <c r="L858" s="17">
        <v>4.31328116955682E-2</v>
      </c>
      <c r="M858" s="17"/>
      <c r="N858" s="17">
        <v>2.39064992268367E-2</v>
      </c>
      <c r="O858" s="17">
        <v>3.00497672968718E-2</v>
      </c>
      <c r="P858" s="17">
        <v>2.4211245702555499E-2</v>
      </c>
      <c r="Q858" s="17">
        <v>3.1148318346707098E-2</v>
      </c>
      <c r="R858" s="17"/>
      <c r="S858" s="17">
        <v>2.6518715348332899E-2</v>
      </c>
      <c r="T858" s="17">
        <v>2.6822240424355499E-2</v>
      </c>
      <c r="U858" s="17">
        <v>2.2021986556747399E-2</v>
      </c>
      <c r="V858" s="17">
        <v>3.8744031093268898E-2</v>
      </c>
      <c r="W858" s="17">
        <v>2.2940985891170201E-2</v>
      </c>
      <c r="X858" s="17">
        <v>2.4659519069479101E-2</v>
      </c>
      <c r="Y858" s="17">
        <v>4.75545915190702E-3</v>
      </c>
      <c r="Z858" s="17">
        <v>2.8308255032472401E-2</v>
      </c>
      <c r="AA858" s="17">
        <v>3.1142467022164499E-2</v>
      </c>
      <c r="AB858" s="17">
        <v>4.4713164218518002E-2</v>
      </c>
      <c r="AC858" s="17">
        <v>2.201937035788E-2</v>
      </c>
      <c r="AD858" s="17">
        <v>1.70442968387103E-2</v>
      </c>
      <c r="AE858" s="17"/>
      <c r="AF858" s="17">
        <v>3.3729069219387502E-2</v>
      </c>
      <c r="AG858" s="17">
        <v>2.42039618896649E-2</v>
      </c>
      <c r="AH858" s="17">
        <v>2.14914490744204E-2</v>
      </c>
      <c r="AI858" s="17"/>
      <c r="AJ858" s="17">
        <v>3.5055643135445597E-2</v>
      </c>
      <c r="AK858" s="17">
        <v>2.22475161065641E-2</v>
      </c>
      <c r="AL858" s="17">
        <v>3.6133575083212299E-2</v>
      </c>
      <c r="AM858" s="17">
        <v>3.0858397561314199E-2</v>
      </c>
      <c r="AN858" s="17">
        <v>1.03040213987619E-2</v>
      </c>
      <c r="AO858" s="17"/>
      <c r="AP858" s="17">
        <v>2.3932738854729001E-2</v>
      </c>
      <c r="AQ858" s="17">
        <v>2.50942318272433E-2</v>
      </c>
      <c r="AR858" s="17">
        <v>4.42348330353994E-2</v>
      </c>
      <c r="AS858" s="17"/>
      <c r="AT858" s="17">
        <v>3.6114280488777503E-2</v>
      </c>
      <c r="AU858" s="17">
        <v>2.8487927860963401E-2</v>
      </c>
      <c r="AV858" s="17">
        <v>1.8522560815491099E-2</v>
      </c>
      <c r="AW858" s="17">
        <v>1.9647481886294001E-2</v>
      </c>
      <c r="AX858" s="17">
        <v>4.1160589402037699E-2</v>
      </c>
      <c r="AY858" s="17"/>
      <c r="AZ858" s="17">
        <v>1.56208194444808E-2</v>
      </c>
      <c r="BA858" s="17">
        <v>2.9448281865763599E-2</v>
      </c>
      <c r="BB858" s="17">
        <v>3.1993501380003002E-2</v>
      </c>
      <c r="BC858" s="17">
        <v>2.3798135737027701E-2</v>
      </c>
      <c r="BD858" s="17">
        <v>2.1708933205551999E-2</v>
      </c>
      <c r="BE858" s="17">
        <v>5.7707278316152202E-2</v>
      </c>
      <c r="BF858" s="17"/>
      <c r="BG858" s="17">
        <v>3.9924231926284699E-2</v>
      </c>
      <c r="BH858" s="17">
        <v>6.4401491158453403E-3</v>
      </c>
      <c r="BI858" s="17" t="s">
        <v>95</v>
      </c>
      <c r="BJ858" s="17" t="s">
        <v>95</v>
      </c>
      <c r="BK858" s="17" t="s">
        <v>95</v>
      </c>
      <c r="BL858" s="17" t="s">
        <v>95</v>
      </c>
      <c r="BM858" s="17" t="s">
        <v>95</v>
      </c>
    </row>
    <row r="859" spans="2:65" x14ac:dyDescent="0.35">
      <c r="B859" t="s">
        <v>290</v>
      </c>
      <c r="C859" s="17">
        <v>4.59708772437896E-2</v>
      </c>
      <c r="D859" s="17">
        <v>4.5921491957590203E-2</v>
      </c>
      <c r="E859" s="17">
        <v>4.6177391340087103E-2</v>
      </c>
      <c r="F859" s="17"/>
      <c r="G859" s="17">
        <v>5.4475079904475303E-2</v>
      </c>
      <c r="H859" s="17">
        <v>5.7891410269833903E-2</v>
      </c>
      <c r="I859" s="17">
        <v>3.7415949486504403E-2</v>
      </c>
      <c r="J859" s="17">
        <v>1.9137638975289199E-2</v>
      </c>
      <c r="K859" s="17">
        <v>5.81695535670246E-2</v>
      </c>
      <c r="L859" s="17">
        <v>5.1363648979812299E-2</v>
      </c>
      <c r="M859" s="17"/>
      <c r="N859" s="17">
        <v>4.8480760232008001E-2</v>
      </c>
      <c r="O859" s="17">
        <v>4.0546989358947599E-2</v>
      </c>
      <c r="P859" s="17">
        <v>5.0929853198142298E-2</v>
      </c>
      <c r="Q859" s="17">
        <v>4.42029835545849E-2</v>
      </c>
      <c r="R859" s="17"/>
      <c r="S859" s="17">
        <v>6.1192305220812301E-2</v>
      </c>
      <c r="T859" s="17">
        <v>4.2812628402785997E-2</v>
      </c>
      <c r="U859" s="17">
        <v>4.2774693362678397E-2</v>
      </c>
      <c r="V859" s="17">
        <v>2.2179405218814299E-2</v>
      </c>
      <c r="W859" s="17">
        <v>3.0355257699316799E-2</v>
      </c>
      <c r="X859" s="17">
        <v>4.8961826218258599E-2</v>
      </c>
      <c r="Y859" s="17">
        <v>6.5525592159715998E-2</v>
      </c>
      <c r="Z859" s="17">
        <v>7.3921552372535795E-2</v>
      </c>
      <c r="AA859" s="17">
        <v>4.7985768823080997E-2</v>
      </c>
      <c r="AB859" s="17">
        <v>5.1427485893872603E-2</v>
      </c>
      <c r="AC859" s="17">
        <v>2.6137909230706101E-2</v>
      </c>
      <c r="AD859" s="17">
        <v>3.48977554250633E-2</v>
      </c>
      <c r="AE859" s="17"/>
      <c r="AF859" s="17">
        <v>5.3820561362019903E-2</v>
      </c>
      <c r="AG859" s="17">
        <v>3.96632145290493E-2</v>
      </c>
      <c r="AH859" s="17">
        <v>5.4716293845646698E-2</v>
      </c>
      <c r="AI859" s="17"/>
      <c r="AJ859" s="17">
        <v>5.2014301886279202E-2</v>
      </c>
      <c r="AK859" s="17">
        <v>4.4329767122545598E-2</v>
      </c>
      <c r="AL859" s="17">
        <v>1.5262949024846701E-2</v>
      </c>
      <c r="AM859" s="17">
        <v>0.13905836447942899</v>
      </c>
      <c r="AN859" s="17">
        <v>5.03358663043817E-2</v>
      </c>
      <c r="AO859" s="17"/>
      <c r="AP859" s="17">
        <v>5.6034973096490803E-2</v>
      </c>
      <c r="AQ859" s="17">
        <v>3.8850573941202199E-2</v>
      </c>
      <c r="AR859" s="17">
        <v>2.8038612129839699E-2</v>
      </c>
      <c r="AS859" s="17"/>
      <c r="AT859" s="17">
        <v>4.0705629457518697E-2</v>
      </c>
      <c r="AU859" s="17">
        <v>6.1913716648503099E-2</v>
      </c>
      <c r="AV859" s="17">
        <v>4.7016801243006903E-2</v>
      </c>
      <c r="AW859" s="17">
        <v>3.2589994394962199E-2</v>
      </c>
      <c r="AX859" s="17">
        <v>2.4744005263380199E-2</v>
      </c>
      <c r="AY859" s="17"/>
      <c r="AZ859" s="17">
        <v>4.67093716030961E-2</v>
      </c>
      <c r="BA859" s="17">
        <v>5.7469142940350403E-2</v>
      </c>
      <c r="BB859" s="17">
        <v>3.49045068212075E-2</v>
      </c>
      <c r="BC859" s="17">
        <v>4.542562061265E-2</v>
      </c>
      <c r="BD859" s="17">
        <v>2.8352999292236301E-2</v>
      </c>
      <c r="BE859" s="17">
        <v>4.4614532321767701E-2</v>
      </c>
      <c r="BF859" s="17"/>
      <c r="BG859" s="17">
        <v>5.10398862594846E-2</v>
      </c>
      <c r="BH859" s="17">
        <v>3.8009992729889801E-2</v>
      </c>
      <c r="BI859" s="17" t="s">
        <v>95</v>
      </c>
      <c r="BJ859" s="17" t="s">
        <v>95</v>
      </c>
      <c r="BK859" s="17" t="s">
        <v>95</v>
      </c>
      <c r="BL859" s="17" t="s">
        <v>95</v>
      </c>
      <c r="BM859" s="17" t="s">
        <v>95</v>
      </c>
    </row>
    <row r="860" spans="2:65" x14ac:dyDescent="0.35">
      <c r="B860" t="s">
        <v>291</v>
      </c>
      <c r="C860" s="17">
        <v>5.1089429342344103E-2</v>
      </c>
      <c r="D860" s="17">
        <v>5.1975026609492297E-2</v>
      </c>
      <c r="E860" s="17">
        <v>5.0350721424499999E-2</v>
      </c>
      <c r="F860" s="17"/>
      <c r="G860" s="17">
        <v>5.1752868178985001E-2</v>
      </c>
      <c r="H860" s="17">
        <v>5.1137930530698199E-2</v>
      </c>
      <c r="I860" s="17">
        <v>4.6602715325129301E-2</v>
      </c>
      <c r="J860" s="17">
        <v>4.6981938524179097E-2</v>
      </c>
      <c r="K860" s="17">
        <v>5.1617654594902598E-2</v>
      </c>
      <c r="L860" s="17">
        <v>5.5207134264198099E-2</v>
      </c>
      <c r="M860" s="17"/>
      <c r="N860" s="17">
        <v>4.1298317963406703E-2</v>
      </c>
      <c r="O860" s="17">
        <v>5.0709377889378598E-2</v>
      </c>
      <c r="P860" s="17">
        <v>6.0828978863975598E-2</v>
      </c>
      <c r="Q860" s="17">
        <v>5.8401293648322403E-2</v>
      </c>
      <c r="R860" s="17"/>
      <c r="S860" s="17">
        <v>2.94779643951841E-2</v>
      </c>
      <c r="T860" s="17">
        <v>4.6536935823015803E-2</v>
      </c>
      <c r="U860" s="17">
        <v>2.5717467435342999E-2</v>
      </c>
      <c r="V860" s="17">
        <v>7.6374636043144095E-2</v>
      </c>
      <c r="W860" s="17">
        <v>6.5250856440807498E-2</v>
      </c>
      <c r="X860" s="17">
        <v>3.9922856180967102E-2</v>
      </c>
      <c r="Y860" s="17">
        <v>3.5873974029666397E-2</v>
      </c>
      <c r="Z860" s="17">
        <v>4.5948962574407601E-2</v>
      </c>
      <c r="AA860" s="17">
        <v>5.18687632084067E-2</v>
      </c>
      <c r="AB860" s="17">
        <v>9.4091774245532597E-2</v>
      </c>
      <c r="AC860" s="17">
        <v>5.8936283336787902E-2</v>
      </c>
      <c r="AD860" s="17">
        <v>3.9783094647534802E-2</v>
      </c>
      <c r="AE860" s="17"/>
      <c r="AF860" s="17">
        <v>5.7496909854909399E-2</v>
      </c>
      <c r="AG860" s="17">
        <v>4.5822468498861298E-2</v>
      </c>
      <c r="AH860" s="17">
        <v>6.2500016473743203E-2</v>
      </c>
      <c r="AI860" s="17"/>
      <c r="AJ860" s="17">
        <v>5.7043250131663101E-2</v>
      </c>
      <c r="AK860" s="17">
        <v>3.5201983744095999E-2</v>
      </c>
      <c r="AL860" s="17">
        <v>5.5634770473451001E-2</v>
      </c>
      <c r="AM860" s="17">
        <v>0.108009208634473</v>
      </c>
      <c r="AN860" s="17">
        <v>6.6597262679739505E-2</v>
      </c>
      <c r="AO860" s="17"/>
      <c r="AP860" s="17">
        <v>6.1200318378885302E-2</v>
      </c>
      <c r="AQ860" s="17">
        <v>4.6647591455736701E-2</v>
      </c>
      <c r="AR860" s="17">
        <v>3.1582923399481599E-2</v>
      </c>
      <c r="AS860" s="17"/>
      <c r="AT860" s="17">
        <v>4.4448354366330697E-2</v>
      </c>
      <c r="AU860" s="17">
        <v>6.5023388400393206E-2</v>
      </c>
      <c r="AV860" s="17">
        <v>4.5495279812758901E-2</v>
      </c>
      <c r="AW860" s="17">
        <v>3.7682738320708203E-2</v>
      </c>
      <c r="AX860" s="17">
        <v>0</v>
      </c>
      <c r="AY860" s="17"/>
      <c r="AZ860" s="17">
        <v>4.0065456556916297E-2</v>
      </c>
      <c r="BA860" s="17">
        <v>4.4118967088100598E-2</v>
      </c>
      <c r="BB860" s="17">
        <v>8.8912492213282096E-2</v>
      </c>
      <c r="BC860" s="17">
        <v>4.9488032569847303E-2</v>
      </c>
      <c r="BD860" s="17">
        <v>4.3138116619088798E-2</v>
      </c>
      <c r="BE860" s="17">
        <v>7.8749332395796401E-2</v>
      </c>
      <c r="BF860" s="17"/>
      <c r="BG860" s="17">
        <v>5.6349740007126399E-2</v>
      </c>
      <c r="BH860" s="17">
        <v>4.2828105367597701E-2</v>
      </c>
      <c r="BI860" s="17" t="s">
        <v>95</v>
      </c>
      <c r="BJ860" s="17" t="s">
        <v>95</v>
      </c>
      <c r="BK860" s="17" t="s">
        <v>95</v>
      </c>
      <c r="BL860" s="17" t="s">
        <v>95</v>
      </c>
      <c r="BM860" s="17" t="s">
        <v>95</v>
      </c>
    </row>
    <row r="861" spans="2:65" x14ac:dyDescent="0.35">
      <c r="B861" t="s">
        <v>292</v>
      </c>
      <c r="C861" s="17">
        <v>0.13303871015798999</v>
      </c>
      <c r="D861" s="17">
        <v>0.12300460742234599</v>
      </c>
      <c r="E861" s="17">
        <v>0.142262643112533</v>
      </c>
      <c r="F861" s="17"/>
      <c r="G861" s="17">
        <v>0.114559366959429</v>
      </c>
      <c r="H861" s="17">
        <v>9.1975497260475395E-2</v>
      </c>
      <c r="I861" s="17">
        <v>8.6488839840850706E-2</v>
      </c>
      <c r="J861" s="17">
        <v>0.12390921784009901</v>
      </c>
      <c r="K861" s="17">
        <v>0.16427825411824401</v>
      </c>
      <c r="L861" s="17">
        <v>0.16371719236953999</v>
      </c>
      <c r="M861" s="17"/>
      <c r="N861" s="17">
        <v>0.121038088709065</v>
      </c>
      <c r="O861" s="17">
        <v>0.13300493451791201</v>
      </c>
      <c r="P861" s="17">
        <v>0.14375087911526199</v>
      </c>
      <c r="Q861" s="17">
        <v>0.14160115208848001</v>
      </c>
      <c r="R861" s="17"/>
      <c r="S861" s="17">
        <v>0.15944077421803199</v>
      </c>
      <c r="T861" s="17">
        <v>0.14338942652958001</v>
      </c>
      <c r="U861" s="17">
        <v>0.133436359320878</v>
      </c>
      <c r="V861" s="17">
        <v>9.7408716160016104E-2</v>
      </c>
      <c r="W861" s="17">
        <v>0.123682754450901</v>
      </c>
      <c r="X861" s="17">
        <v>0.10837174645593201</v>
      </c>
      <c r="Y861" s="17">
        <v>0.12694870026431401</v>
      </c>
      <c r="Z861" s="17">
        <v>0.130915894610734</v>
      </c>
      <c r="AA861" s="17">
        <v>0.14155231910834401</v>
      </c>
      <c r="AB861" s="17">
        <v>0.169617070784431</v>
      </c>
      <c r="AC861" s="17">
        <v>0.10719186722902301</v>
      </c>
      <c r="AD861" s="17">
        <v>0.11342104848225</v>
      </c>
      <c r="AE861" s="17"/>
      <c r="AF861" s="17">
        <v>0.123434414520829</v>
      </c>
      <c r="AG861" s="17">
        <v>0.13117812693199299</v>
      </c>
      <c r="AH861" s="17">
        <v>0.179127173391078</v>
      </c>
      <c r="AI861" s="17"/>
      <c r="AJ861" s="17">
        <v>0.12518453049179001</v>
      </c>
      <c r="AK861" s="17">
        <v>0.12771668211642301</v>
      </c>
      <c r="AL861" s="17">
        <v>0.156702135644776</v>
      </c>
      <c r="AM861" s="17">
        <v>0.13195399268317501</v>
      </c>
      <c r="AN861" s="17">
        <v>0.16471047362284599</v>
      </c>
      <c r="AO861" s="17"/>
      <c r="AP861" s="17">
        <v>0.11374001429584001</v>
      </c>
      <c r="AQ861" s="17">
        <v>0.12285780967940201</v>
      </c>
      <c r="AR861" s="17">
        <v>0.13467715642952799</v>
      </c>
      <c r="AS861" s="17"/>
      <c r="AT861" s="17">
        <v>0.15503742314886201</v>
      </c>
      <c r="AU861" s="17">
        <v>0.16334929621321101</v>
      </c>
      <c r="AV861" s="17">
        <v>0.108984762518158</v>
      </c>
      <c r="AW861" s="17">
        <v>0.10928045637021</v>
      </c>
      <c r="AX861" s="17">
        <v>3.76456492070407E-2</v>
      </c>
      <c r="AY861" s="17"/>
      <c r="AZ861" s="17">
        <v>0.11030841038927799</v>
      </c>
      <c r="BA861" s="17">
        <v>0.116786669494561</v>
      </c>
      <c r="BB861" s="17">
        <v>0.14957935688920701</v>
      </c>
      <c r="BC861" s="17">
        <v>0.157786574927299</v>
      </c>
      <c r="BD861" s="17">
        <v>0.172395855470339</v>
      </c>
      <c r="BE861" s="17">
        <v>7.2846911571546796E-2</v>
      </c>
      <c r="BF861" s="17"/>
      <c r="BG861" s="17">
        <v>0.14122038945791199</v>
      </c>
      <c r="BH861" s="17">
        <v>0.12018937336755001</v>
      </c>
      <c r="BI861" s="17" t="s">
        <v>95</v>
      </c>
      <c r="BJ861" s="17" t="s">
        <v>95</v>
      </c>
      <c r="BK861" s="17" t="s">
        <v>95</v>
      </c>
      <c r="BL861" s="17" t="s">
        <v>95</v>
      </c>
      <c r="BM861" s="17" t="s">
        <v>95</v>
      </c>
    </row>
    <row r="862" spans="2:65" x14ac:dyDescent="0.35">
      <c r="B862" t="s">
        <v>293</v>
      </c>
      <c r="C862" s="17">
        <v>0.111531643217457</v>
      </c>
      <c r="D862" s="17">
        <v>0.10694494009001899</v>
      </c>
      <c r="E862" s="17">
        <v>0.11663129048303</v>
      </c>
      <c r="F862" s="17"/>
      <c r="G862" s="17">
        <v>8.7118851686732196E-2</v>
      </c>
      <c r="H862" s="17">
        <v>0.110654202963446</v>
      </c>
      <c r="I862" s="17">
        <v>0.11747556595084201</v>
      </c>
      <c r="J862" s="17">
        <v>0.111265838904418</v>
      </c>
      <c r="K862" s="17">
        <v>0.107797653419589</v>
      </c>
      <c r="L862" s="17">
        <v>0.11704103455074499</v>
      </c>
      <c r="M862" s="17"/>
      <c r="N862" s="17">
        <v>0.124078569840377</v>
      </c>
      <c r="O862" s="17">
        <v>0.114534371965373</v>
      </c>
      <c r="P862" s="17">
        <v>9.6365469803754197E-2</v>
      </c>
      <c r="Q862" s="17">
        <v>0.103907044586493</v>
      </c>
      <c r="R862" s="17"/>
      <c r="S862" s="17">
        <v>9.99245918775655E-2</v>
      </c>
      <c r="T862" s="17">
        <v>0.11998220109579801</v>
      </c>
      <c r="U862" s="17">
        <v>8.4160996798376297E-2</v>
      </c>
      <c r="V862" s="17">
        <v>0.121107976542132</v>
      </c>
      <c r="W862" s="17">
        <v>0.133285987963638</v>
      </c>
      <c r="X862" s="17">
        <v>0.11611147750782699</v>
      </c>
      <c r="Y862" s="17">
        <v>0.137097637490108</v>
      </c>
      <c r="Z862" s="17">
        <v>0.12618409005069101</v>
      </c>
      <c r="AA862" s="17">
        <v>9.6430356232128894E-2</v>
      </c>
      <c r="AB862" s="17">
        <v>9.3541000570837501E-2</v>
      </c>
      <c r="AC862" s="17">
        <v>0.13924818977579101</v>
      </c>
      <c r="AD862" s="17">
        <v>8.1733873201779494E-2</v>
      </c>
      <c r="AE862" s="17"/>
      <c r="AF862" s="17">
        <v>0.106605466842512</v>
      </c>
      <c r="AG862" s="17">
        <v>0.121984251588982</v>
      </c>
      <c r="AH862" s="17">
        <v>7.6053401130732695E-2</v>
      </c>
      <c r="AI862" s="17"/>
      <c r="AJ862" s="17">
        <v>0.104204545037519</v>
      </c>
      <c r="AK862" s="17">
        <v>0.121772947958126</v>
      </c>
      <c r="AL862" s="17">
        <v>0.129680313358743</v>
      </c>
      <c r="AM862" s="17">
        <v>2.50417591071211E-2</v>
      </c>
      <c r="AN862" s="17">
        <v>0.100716271158766</v>
      </c>
      <c r="AO862" s="17"/>
      <c r="AP862" s="17">
        <v>9.9676777666295305E-2</v>
      </c>
      <c r="AQ862" s="17">
        <v>0.125804784399669</v>
      </c>
      <c r="AR862" s="17">
        <v>0.105805626802308</v>
      </c>
      <c r="AS862" s="17"/>
      <c r="AT862" s="17">
        <v>0.11982426001826101</v>
      </c>
      <c r="AU862" s="17">
        <v>9.9662618244119497E-2</v>
      </c>
      <c r="AV862" s="17">
        <v>0.12052855387804499</v>
      </c>
      <c r="AW862" s="17">
        <v>0.13091096028983701</v>
      </c>
      <c r="AX862" s="17">
        <v>6.1138974176894803E-2</v>
      </c>
      <c r="AY862" s="17"/>
      <c r="AZ862" s="17">
        <v>9.4460284476594797E-2</v>
      </c>
      <c r="BA862" s="17">
        <v>0.12710476161787199</v>
      </c>
      <c r="BB862" s="17">
        <v>0.109684519952406</v>
      </c>
      <c r="BC862" s="17">
        <v>0.108494501631389</v>
      </c>
      <c r="BD862" s="17">
        <v>0.11258966744266</v>
      </c>
      <c r="BE862" s="17">
        <v>7.8806543696098394E-2</v>
      </c>
      <c r="BF862" s="17"/>
      <c r="BG862" s="17">
        <v>0.105550819893547</v>
      </c>
      <c r="BH862" s="17">
        <v>0.12092453315556</v>
      </c>
      <c r="BI862" s="17" t="s">
        <v>95</v>
      </c>
      <c r="BJ862" s="17" t="s">
        <v>95</v>
      </c>
      <c r="BK862" s="17" t="s">
        <v>95</v>
      </c>
      <c r="BL862" s="17" t="s">
        <v>95</v>
      </c>
      <c r="BM862" s="17" t="s">
        <v>95</v>
      </c>
    </row>
    <row r="863" spans="2:65" x14ac:dyDescent="0.35">
      <c r="B863" t="s">
        <v>294</v>
      </c>
      <c r="C863" s="17">
        <v>0.137622010340433</v>
      </c>
      <c r="D863" s="17">
        <v>0.13579399400447201</v>
      </c>
      <c r="E863" s="17">
        <v>0.139045764374121</v>
      </c>
      <c r="F863" s="17"/>
      <c r="G863" s="17">
        <v>0.139447145277596</v>
      </c>
      <c r="H863" s="17">
        <v>0.14230641395889199</v>
      </c>
      <c r="I863" s="17">
        <v>0.17368879541273399</v>
      </c>
      <c r="J863" s="17">
        <v>0.151651498328467</v>
      </c>
      <c r="K863" s="17">
        <v>0.148482100704348</v>
      </c>
      <c r="L863" s="17">
        <v>0.10248246244139</v>
      </c>
      <c r="M863" s="17"/>
      <c r="N863" s="17">
        <v>0.13037389657290499</v>
      </c>
      <c r="O863" s="17">
        <v>0.15468021538795099</v>
      </c>
      <c r="P863" s="17">
        <v>0.121723689103235</v>
      </c>
      <c r="Q863" s="17">
        <v>0.14602788861525701</v>
      </c>
      <c r="R863" s="17"/>
      <c r="S863" s="17">
        <v>0.114367329415274</v>
      </c>
      <c r="T863" s="17">
        <v>0.12693562724411001</v>
      </c>
      <c r="U863" s="17">
        <v>0.17397575971960899</v>
      </c>
      <c r="V863" s="17">
        <v>0.101951933024124</v>
      </c>
      <c r="W863" s="17">
        <v>0.124317928217452</v>
      </c>
      <c r="X863" s="17">
        <v>0.164776161492733</v>
      </c>
      <c r="Y863" s="17">
        <v>0.15783569767707201</v>
      </c>
      <c r="Z863" s="17">
        <v>0.12989377121156401</v>
      </c>
      <c r="AA863" s="17">
        <v>0.109039778786128</v>
      </c>
      <c r="AB863" s="17">
        <v>0.146614633168693</v>
      </c>
      <c r="AC863" s="17">
        <v>0.15050394168384201</v>
      </c>
      <c r="AD863" s="17">
        <v>0.237601719801904</v>
      </c>
      <c r="AE863" s="17"/>
      <c r="AF863" s="17">
        <v>0.125909151976171</v>
      </c>
      <c r="AG863" s="17">
        <v>0.14688632045986699</v>
      </c>
      <c r="AH863" s="17">
        <v>0.132443442012044</v>
      </c>
      <c r="AI863" s="17"/>
      <c r="AJ863" s="17">
        <v>0.130252514281439</v>
      </c>
      <c r="AK863" s="17">
        <v>0.140661792029981</v>
      </c>
      <c r="AL863" s="17">
        <v>0.14763482883564699</v>
      </c>
      <c r="AM863" s="17">
        <v>5.0188457623722302E-2</v>
      </c>
      <c r="AN863" s="17">
        <v>0.13679206007977801</v>
      </c>
      <c r="AO863" s="17"/>
      <c r="AP863" s="17">
        <v>0.11357088447913</v>
      </c>
      <c r="AQ863" s="17">
        <v>0.15104316982041099</v>
      </c>
      <c r="AR863" s="17">
        <v>0.14002479675212301</v>
      </c>
      <c r="AS863" s="17"/>
      <c r="AT863" s="17">
        <v>0.12994434997265</v>
      </c>
      <c r="AU863" s="17">
        <v>0.112770030965044</v>
      </c>
      <c r="AV863" s="17">
        <v>0.163430567447852</v>
      </c>
      <c r="AW863" s="17">
        <v>0.148470740925082</v>
      </c>
      <c r="AX863" s="17">
        <v>0.113885315186377</v>
      </c>
      <c r="AY863" s="17"/>
      <c r="AZ863" s="17">
        <v>0.14250254324126099</v>
      </c>
      <c r="BA863" s="17">
        <v>0.15097535384965799</v>
      </c>
      <c r="BB863" s="17">
        <v>0.15679103438818201</v>
      </c>
      <c r="BC863" s="17">
        <v>0.109555977787767</v>
      </c>
      <c r="BD863" s="17">
        <v>0.133551415374949</v>
      </c>
      <c r="BE863" s="17">
        <v>0.11869890571198601</v>
      </c>
      <c r="BF863" s="17"/>
      <c r="BG863" s="17">
        <v>0.12778954017467201</v>
      </c>
      <c r="BH863" s="17">
        <v>0.15306391609235101</v>
      </c>
      <c r="BI863" s="17" t="s">
        <v>95</v>
      </c>
      <c r="BJ863" s="17" t="s">
        <v>95</v>
      </c>
      <c r="BK863" s="17" t="s">
        <v>95</v>
      </c>
      <c r="BL863" s="17" t="s">
        <v>95</v>
      </c>
      <c r="BM863" s="17" t="s">
        <v>95</v>
      </c>
    </row>
    <row r="864" spans="2:65" x14ac:dyDescent="0.35">
      <c r="B864" t="s">
        <v>295</v>
      </c>
      <c r="C864" s="17">
        <v>0.14167717902336299</v>
      </c>
      <c r="D864" s="17">
        <v>0.136298363717853</v>
      </c>
      <c r="E864" s="17">
        <v>0.14769438044081301</v>
      </c>
      <c r="F864" s="17"/>
      <c r="G864" s="17">
        <v>0.173154918915568</v>
      </c>
      <c r="H864" s="17">
        <v>0.14787578052932601</v>
      </c>
      <c r="I864" s="17">
        <v>0.19150765419514601</v>
      </c>
      <c r="J864" s="17">
        <v>0.175922524423581</v>
      </c>
      <c r="K864" s="17">
        <v>0.11607387065242</v>
      </c>
      <c r="L864" s="17">
        <v>0.102846158614164</v>
      </c>
      <c r="M864" s="17"/>
      <c r="N864" s="17">
        <v>0.15226534248218901</v>
      </c>
      <c r="O864" s="17">
        <v>0.15359665477578799</v>
      </c>
      <c r="P864" s="17">
        <v>0.12908006004557099</v>
      </c>
      <c r="Q864" s="17">
        <v>0.121713974447656</v>
      </c>
      <c r="R864" s="17"/>
      <c r="S864" s="17">
        <v>0.14742515394028399</v>
      </c>
      <c r="T864" s="17">
        <v>0.156180177155061</v>
      </c>
      <c r="U864" s="17">
        <v>0.12656854265902201</v>
      </c>
      <c r="V864" s="17">
        <v>0.150839718146872</v>
      </c>
      <c r="W864" s="17">
        <v>0.14896013350819601</v>
      </c>
      <c r="X864" s="17">
        <v>0.169948719409485</v>
      </c>
      <c r="Y864" s="17">
        <v>0.16339926534663901</v>
      </c>
      <c r="Z864" s="17">
        <v>0.15126022331849201</v>
      </c>
      <c r="AA864" s="17">
        <v>0.138492637184082</v>
      </c>
      <c r="AB864" s="17">
        <v>0.10851414958262701</v>
      </c>
      <c r="AC864" s="17">
        <v>0.102159544724877</v>
      </c>
      <c r="AD864" s="17">
        <v>9.2023779569552294E-2</v>
      </c>
      <c r="AE864" s="17"/>
      <c r="AF864" s="17">
        <v>0.123380914923677</v>
      </c>
      <c r="AG864" s="17">
        <v>0.15352562708034201</v>
      </c>
      <c r="AH864" s="17">
        <v>0.154559763875836</v>
      </c>
      <c r="AI864" s="17"/>
      <c r="AJ864" s="17">
        <v>0.12871495613775699</v>
      </c>
      <c r="AK864" s="17">
        <v>0.158458645230311</v>
      </c>
      <c r="AL864" s="17">
        <v>0.15547044372789001</v>
      </c>
      <c r="AM864" s="17">
        <v>0.105515004623719</v>
      </c>
      <c r="AN864" s="17">
        <v>0.15049073507383501</v>
      </c>
      <c r="AO864" s="17"/>
      <c r="AP864" s="17">
        <v>0.14220931491441899</v>
      </c>
      <c r="AQ864" s="17">
        <v>0.15441904254778699</v>
      </c>
      <c r="AR864" s="17">
        <v>0.165275074140424</v>
      </c>
      <c r="AS864" s="17"/>
      <c r="AT864" s="17">
        <v>0.13013272312892099</v>
      </c>
      <c r="AU864" s="17">
        <v>0.12773651951961401</v>
      </c>
      <c r="AV864" s="17">
        <v>0.16383296668578601</v>
      </c>
      <c r="AW864" s="17">
        <v>0.13708020636038501</v>
      </c>
      <c r="AX864" s="17">
        <v>0.22667099539232899</v>
      </c>
      <c r="AY864" s="17"/>
      <c r="AZ864" s="17">
        <v>0.14728179466180499</v>
      </c>
      <c r="BA864" s="17">
        <v>0.15419222015800099</v>
      </c>
      <c r="BB864" s="17">
        <v>0.107767327230556</v>
      </c>
      <c r="BC864" s="17">
        <v>0.13418431222977301</v>
      </c>
      <c r="BD864" s="17">
        <v>0.14367373692527599</v>
      </c>
      <c r="BE864" s="17">
        <v>0.13614152758325099</v>
      </c>
      <c r="BF864" s="17"/>
      <c r="BG864" s="17">
        <v>0.121255330656033</v>
      </c>
      <c r="BH864" s="17">
        <v>0.17374971547167201</v>
      </c>
      <c r="BI864" s="17" t="s">
        <v>95</v>
      </c>
      <c r="BJ864" s="17" t="s">
        <v>95</v>
      </c>
      <c r="BK864" s="17" t="s">
        <v>95</v>
      </c>
      <c r="BL864" s="17" t="s">
        <v>95</v>
      </c>
      <c r="BM864" s="17" t="s">
        <v>95</v>
      </c>
    </row>
    <row r="865" spans="2:65" x14ac:dyDescent="0.35">
      <c r="B865" t="s">
        <v>302</v>
      </c>
      <c r="C865" s="17">
        <v>8.6541653656177803E-2</v>
      </c>
      <c r="D865" s="17">
        <v>9.3500122839196703E-2</v>
      </c>
      <c r="E865" s="17">
        <v>7.9671038197557401E-2</v>
      </c>
      <c r="F865" s="17"/>
      <c r="G865" s="17">
        <v>7.1921180757047107E-2</v>
      </c>
      <c r="H865" s="17">
        <v>0.122412663393051</v>
      </c>
      <c r="I865" s="17">
        <v>0.139019027387463</v>
      </c>
      <c r="J865" s="17">
        <v>0.10307770917704299</v>
      </c>
      <c r="K865" s="17">
        <v>6.3074690325102198E-2</v>
      </c>
      <c r="L865" s="17">
        <v>5.3678775869066303E-2</v>
      </c>
      <c r="M865" s="17"/>
      <c r="N865" s="17">
        <v>8.2068905083270999E-2</v>
      </c>
      <c r="O865" s="17">
        <v>8.29096472837101E-2</v>
      </c>
      <c r="P865" s="17">
        <v>0.10558477887723</v>
      </c>
      <c r="Q865" s="17">
        <v>7.6405625273009495E-2</v>
      </c>
      <c r="R865" s="17"/>
      <c r="S865" s="17">
        <v>8.5200409378609995E-2</v>
      </c>
      <c r="T865" s="17">
        <v>7.5733906008791096E-2</v>
      </c>
      <c r="U865" s="17">
        <v>0.120517332642152</v>
      </c>
      <c r="V865" s="17">
        <v>7.7893973637398695E-2</v>
      </c>
      <c r="W865" s="17">
        <v>0.115060195105193</v>
      </c>
      <c r="X865" s="17">
        <v>6.0312751295834598E-2</v>
      </c>
      <c r="Y865" s="17">
        <v>5.2231537746494298E-2</v>
      </c>
      <c r="Z865" s="17">
        <v>8.1669141528543002E-2</v>
      </c>
      <c r="AA865" s="17">
        <v>9.7043467383393797E-2</v>
      </c>
      <c r="AB865" s="17">
        <v>8.5701160376073504E-2</v>
      </c>
      <c r="AC865" s="17">
        <v>9.1518070377801103E-2</v>
      </c>
      <c r="AD865" s="17">
        <v>0.132006646491305</v>
      </c>
      <c r="AE865" s="17"/>
      <c r="AF865" s="17">
        <v>7.7087564788915694E-2</v>
      </c>
      <c r="AG865" s="17">
        <v>0.10123100402299701</v>
      </c>
      <c r="AH865" s="17">
        <v>4.7699811804051903E-2</v>
      </c>
      <c r="AI865" s="17"/>
      <c r="AJ865" s="17">
        <v>7.4326559803301495E-2</v>
      </c>
      <c r="AK865" s="17">
        <v>9.8306222622183304E-2</v>
      </c>
      <c r="AL865" s="17">
        <v>0.10235109270793</v>
      </c>
      <c r="AM865" s="17">
        <v>5.3646039854487598E-2</v>
      </c>
      <c r="AN865" s="17">
        <v>5.6772940070632903E-2</v>
      </c>
      <c r="AO865" s="17"/>
      <c r="AP865" s="17">
        <v>7.3770066996565006E-2</v>
      </c>
      <c r="AQ865" s="17">
        <v>0.101930873568</v>
      </c>
      <c r="AR865" s="17">
        <v>8.4849893125119202E-2</v>
      </c>
      <c r="AS865" s="17"/>
      <c r="AT865" s="17">
        <v>8.25687505020547E-2</v>
      </c>
      <c r="AU865" s="17">
        <v>8.8370231548924802E-2</v>
      </c>
      <c r="AV865" s="17">
        <v>9.1494377814814606E-2</v>
      </c>
      <c r="AW865" s="17">
        <v>9.5157218446062203E-2</v>
      </c>
      <c r="AX865" s="17">
        <v>0.13560206499039201</v>
      </c>
      <c r="AY865" s="17"/>
      <c r="AZ865" s="17">
        <v>9.731504406666E-2</v>
      </c>
      <c r="BA865" s="17">
        <v>8.3250619278864194E-2</v>
      </c>
      <c r="BB865" s="17">
        <v>0.102429933308117</v>
      </c>
      <c r="BC865" s="17">
        <v>6.3878350001675993E-2</v>
      </c>
      <c r="BD865" s="17">
        <v>8.9661275738529E-2</v>
      </c>
      <c r="BE865" s="17">
        <v>0.117141933257049</v>
      </c>
      <c r="BF865" s="17"/>
      <c r="BG865" s="17">
        <v>6.8607958578719902E-2</v>
      </c>
      <c r="BH865" s="17">
        <v>0.114706542488903</v>
      </c>
      <c r="BI865" s="17" t="s">
        <v>95</v>
      </c>
      <c r="BJ865" s="17" t="s">
        <v>95</v>
      </c>
      <c r="BK865" s="17" t="s">
        <v>95</v>
      </c>
      <c r="BL865" s="17" t="s">
        <v>95</v>
      </c>
      <c r="BM865" s="17" t="s">
        <v>95</v>
      </c>
    </row>
    <row r="866" spans="2:65" x14ac:dyDescent="0.35">
      <c r="B866" t="s">
        <v>403</v>
      </c>
      <c r="C866" s="17">
        <v>0.116001474171955</v>
      </c>
      <c r="D866" s="17">
        <v>0.12056639171209101</v>
      </c>
      <c r="E866" s="17">
        <v>0.110789219923122</v>
      </c>
      <c r="F866" s="17"/>
      <c r="G866" s="17">
        <v>0.25298715162377999</v>
      </c>
      <c r="H866" s="17">
        <v>0.188291579238828</v>
      </c>
      <c r="I866" s="17">
        <v>0.12821127883318101</v>
      </c>
      <c r="J866" s="17">
        <v>8.9449609466544497E-2</v>
      </c>
      <c r="K866" s="17">
        <v>8.6229981464052502E-2</v>
      </c>
      <c r="L866" s="17">
        <v>8.1743600484883397E-2</v>
      </c>
      <c r="M866" s="17"/>
      <c r="N866" s="17">
        <v>0.13127963799195899</v>
      </c>
      <c r="O866" s="17">
        <v>8.7544128571724597E-2</v>
      </c>
      <c r="P866" s="17">
        <v>0.10776207186004</v>
      </c>
      <c r="Q866" s="17">
        <v>0.13980222114191701</v>
      </c>
      <c r="R866" s="17"/>
      <c r="S866" s="17">
        <v>0.177040234483332</v>
      </c>
      <c r="T866" s="17">
        <v>8.5210368006382098E-2</v>
      </c>
      <c r="U866" s="17">
        <v>0.130131494330921</v>
      </c>
      <c r="V866" s="17">
        <v>0.112685453824028</v>
      </c>
      <c r="W866" s="17">
        <v>9.5642544638961505E-2</v>
      </c>
      <c r="X866" s="17">
        <v>0.114903169227594</v>
      </c>
      <c r="Y866" s="17">
        <v>0.110451991187274</v>
      </c>
      <c r="Z866" s="17">
        <v>7.8307389478786002E-2</v>
      </c>
      <c r="AA866" s="17">
        <v>0.13099484653309301</v>
      </c>
      <c r="AB866" s="17">
        <v>6.3356924883898394E-2</v>
      </c>
      <c r="AC866" s="17">
        <v>0.15818177969237801</v>
      </c>
      <c r="AD866" s="17">
        <v>0.14372047007323399</v>
      </c>
      <c r="AE866" s="17"/>
      <c r="AF866" s="17">
        <v>0.104668213511727</v>
      </c>
      <c r="AG866" s="17">
        <v>0.12144328768360201</v>
      </c>
      <c r="AH866" s="17">
        <v>0.128341917228393</v>
      </c>
      <c r="AI866" s="17"/>
      <c r="AJ866" s="17">
        <v>0.107448814729571</v>
      </c>
      <c r="AK866" s="17">
        <v>0.15858713787231099</v>
      </c>
      <c r="AL866" s="17">
        <v>6.6153149324760199E-2</v>
      </c>
      <c r="AM866" s="17">
        <v>0.109069217954418</v>
      </c>
      <c r="AN866" s="17">
        <v>9.1965393943619494E-2</v>
      </c>
      <c r="AO866" s="17"/>
      <c r="AP866" s="17">
        <v>0.12694250872021501</v>
      </c>
      <c r="AQ866" s="17">
        <v>0.13925703234840101</v>
      </c>
      <c r="AR866" s="17">
        <v>0.11184789033348499</v>
      </c>
      <c r="AS866" s="17"/>
      <c r="AT866" s="17">
        <v>8.06627289856921E-2</v>
      </c>
      <c r="AU866" s="17">
        <v>0.10461751787293901</v>
      </c>
      <c r="AV866" s="17">
        <v>0.12442242913785601</v>
      </c>
      <c r="AW866" s="17">
        <v>0.18447836124751599</v>
      </c>
      <c r="AX866" s="17">
        <v>0.179175504198966</v>
      </c>
      <c r="AY866" s="17"/>
      <c r="AZ866" s="17">
        <v>0.205767325005871</v>
      </c>
      <c r="BA866" s="17">
        <v>9.6364953777163795E-2</v>
      </c>
      <c r="BB866" s="17">
        <v>0.110958299878424</v>
      </c>
      <c r="BC866" s="17">
        <v>0.105274693969552</v>
      </c>
      <c r="BD866" s="17">
        <v>9.61720697863713E-2</v>
      </c>
      <c r="BE866" s="17">
        <v>8.1646728064209598E-2</v>
      </c>
      <c r="BF866" s="17"/>
      <c r="BG866" s="17">
        <v>0.105147468888784</v>
      </c>
      <c r="BH866" s="17">
        <v>0.133047702005647</v>
      </c>
      <c r="BI866" s="17" t="s">
        <v>95</v>
      </c>
      <c r="BJ866" s="17" t="s">
        <v>95</v>
      </c>
      <c r="BK866" s="17" t="s">
        <v>95</v>
      </c>
      <c r="BL866" s="17" t="s">
        <v>95</v>
      </c>
      <c r="BM866" s="17" t="s">
        <v>95</v>
      </c>
    </row>
    <row r="867" spans="2:65" x14ac:dyDescent="0.35">
      <c r="B867" t="s">
        <v>404</v>
      </c>
      <c r="C867" s="17">
        <v>5.5718813615902703E-2</v>
      </c>
      <c r="D867" s="17">
        <v>4.95476872494751E-2</v>
      </c>
      <c r="E867" s="17">
        <v>6.2260608108427998E-2</v>
      </c>
      <c r="F867" s="17"/>
      <c r="G867" s="17">
        <v>2.3231761536709299E-2</v>
      </c>
      <c r="H867" s="17">
        <v>3.8103098604113803E-2</v>
      </c>
      <c r="I867" s="17">
        <v>3.3549167668973701E-2</v>
      </c>
      <c r="J867" s="17">
        <v>4.7664091447030099E-2</v>
      </c>
      <c r="K867" s="17">
        <v>6.4909623957648793E-2</v>
      </c>
      <c r="L867" s="17">
        <v>8.0652086667182599E-2</v>
      </c>
      <c r="M867" s="17"/>
      <c r="N867" s="17">
        <v>6.0367338985959501E-2</v>
      </c>
      <c r="O867" s="17">
        <v>4.7254526824710798E-2</v>
      </c>
      <c r="P867" s="17">
        <v>6.1280936141861003E-2</v>
      </c>
      <c r="Q867" s="17">
        <v>4.9624863687588498E-2</v>
      </c>
      <c r="R867" s="17"/>
      <c r="S867" s="17">
        <v>4.3851390860641597E-2</v>
      </c>
      <c r="T867" s="17">
        <v>6.3693761423068998E-2</v>
      </c>
      <c r="U867" s="17">
        <v>6.8849438781631203E-2</v>
      </c>
      <c r="V867" s="17">
        <v>7.7689182612435001E-2</v>
      </c>
      <c r="W867" s="17">
        <v>6.2474257955045499E-2</v>
      </c>
      <c r="X867" s="17">
        <v>6.1803106587757103E-2</v>
      </c>
      <c r="Y867" s="17">
        <v>5.5521748160114598E-2</v>
      </c>
      <c r="Z867" s="17">
        <v>4.7940025011895801E-2</v>
      </c>
      <c r="AA867" s="17">
        <v>4.3704435606328099E-2</v>
      </c>
      <c r="AB867" s="17">
        <v>3.4717119745526499E-2</v>
      </c>
      <c r="AC867" s="17">
        <v>6.2449216689363603E-2</v>
      </c>
      <c r="AD867" s="17">
        <v>3.47291975723776E-2</v>
      </c>
      <c r="AE867" s="17"/>
      <c r="AF867" s="17">
        <v>5.9490586978231799E-2</v>
      </c>
      <c r="AG867" s="17">
        <v>5.1450564489663703E-2</v>
      </c>
      <c r="AH867" s="17">
        <v>5.4531118701092202E-2</v>
      </c>
      <c r="AI867" s="17"/>
      <c r="AJ867" s="17">
        <v>5.7574589414307098E-2</v>
      </c>
      <c r="AK867" s="17">
        <v>5.0201556781051898E-2</v>
      </c>
      <c r="AL867" s="17">
        <v>7.4605888699114498E-2</v>
      </c>
      <c r="AM867" s="17">
        <v>2.9763929559626E-2</v>
      </c>
      <c r="AN867" s="17">
        <v>5.3414473716032897E-2</v>
      </c>
      <c r="AO867" s="17"/>
      <c r="AP867" s="17">
        <v>5.3558320187233603E-2</v>
      </c>
      <c r="AQ867" s="17">
        <v>5.2587923296617697E-2</v>
      </c>
      <c r="AR867" s="17">
        <v>9.4016991033390604E-2</v>
      </c>
      <c r="AS867" s="17"/>
      <c r="AT867" s="17">
        <v>5.59785329111539E-2</v>
      </c>
      <c r="AU867" s="17">
        <v>5.3443322613550198E-2</v>
      </c>
      <c r="AV867" s="17">
        <v>5.1558698035783203E-2</v>
      </c>
      <c r="AW867" s="17">
        <v>5.3553778436929399E-2</v>
      </c>
      <c r="AX867" s="17">
        <v>5.8165554905239301E-2</v>
      </c>
      <c r="AY867" s="17"/>
      <c r="AZ867" s="17">
        <v>3.5741502012808998E-2</v>
      </c>
      <c r="BA867" s="17">
        <v>4.8658501991393502E-2</v>
      </c>
      <c r="BB867" s="17">
        <v>2.6803236105213901E-2</v>
      </c>
      <c r="BC867" s="17">
        <v>7.8227649650276204E-2</v>
      </c>
      <c r="BD867" s="17">
        <v>6.9246852870146897E-2</v>
      </c>
      <c r="BE867" s="17">
        <v>9.1939272844813194E-2</v>
      </c>
      <c r="BF867" s="17"/>
      <c r="BG867" s="17">
        <v>6.9003286061136496E-2</v>
      </c>
      <c r="BH867" s="17">
        <v>3.48555342969789E-2</v>
      </c>
      <c r="BI867" s="17" t="s">
        <v>95</v>
      </c>
      <c r="BJ867" s="17" t="s">
        <v>95</v>
      </c>
      <c r="BK867" s="17" t="s">
        <v>95</v>
      </c>
      <c r="BL867" s="17" t="s">
        <v>95</v>
      </c>
      <c r="BM867" s="17" t="s">
        <v>95</v>
      </c>
    </row>
    <row r="868" spans="2:65"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row>
    <row r="869" spans="2:65" x14ac:dyDescent="0.35">
      <c r="B869" s="6" t="s">
        <v>408</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row>
    <row r="870" spans="2:65" x14ac:dyDescent="0.35">
      <c r="B870" s="26" t="s">
        <v>127</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row>
    <row r="871" spans="2:65" x14ac:dyDescent="0.35">
      <c r="B871" t="s">
        <v>402</v>
      </c>
      <c r="C871" s="17">
        <v>0.16382090124778101</v>
      </c>
      <c r="D871" s="17">
        <v>0.18436083518834201</v>
      </c>
      <c r="E871" s="17">
        <v>0.143229997653196</v>
      </c>
      <c r="F871" s="17"/>
      <c r="G871" s="17">
        <v>6.4636427569289404E-2</v>
      </c>
      <c r="H871" s="17">
        <v>8.0131331364362096E-2</v>
      </c>
      <c r="I871" s="17">
        <v>9.9488857389603794E-2</v>
      </c>
      <c r="J871" s="17">
        <v>0.16496158970441499</v>
      </c>
      <c r="K871" s="17">
        <v>0.18482990962139301</v>
      </c>
      <c r="L871" s="17">
        <v>0.24013634909480799</v>
      </c>
      <c r="M871" s="17"/>
      <c r="N871" s="17">
        <v>0.14866804353273</v>
      </c>
      <c r="O871" s="17">
        <v>0.17248922259306301</v>
      </c>
      <c r="P871" s="17">
        <v>0.170609021517793</v>
      </c>
      <c r="Q871" s="17">
        <v>0.17014979843207201</v>
      </c>
      <c r="R871" s="17"/>
      <c r="S871" s="17">
        <v>0.102979721403625</v>
      </c>
      <c r="T871" s="17">
        <v>0.16454048971379601</v>
      </c>
      <c r="U871" s="17">
        <v>0.148092013781219</v>
      </c>
      <c r="V871" s="17">
        <v>0.21012408043022501</v>
      </c>
      <c r="W871" s="17">
        <v>0.156174795512981</v>
      </c>
      <c r="X871" s="17">
        <v>0.172238007894018</v>
      </c>
      <c r="Y871" s="17">
        <v>0.148439507753619</v>
      </c>
      <c r="Z871" s="17">
        <v>0.17037777751057001</v>
      </c>
      <c r="AA871" s="17">
        <v>0.16133576026608601</v>
      </c>
      <c r="AB871" s="17">
        <v>0.19542711038879201</v>
      </c>
      <c r="AC871" s="17">
        <v>0.16283969547480401</v>
      </c>
      <c r="AD871" s="17">
        <v>0.218543000152535</v>
      </c>
      <c r="AE871" s="17"/>
      <c r="AF871" s="17">
        <v>0.24214939671059399</v>
      </c>
      <c r="AG871" s="17">
        <v>0.10210843957318801</v>
      </c>
      <c r="AH871" s="17">
        <v>0.14969331664135299</v>
      </c>
      <c r="AI871" s="17"/>
      <c r="AJ871" s="17">
        <v>0.219770017376372</v>
      </c>
      <c r="AK871" s="17">
        <v>6.6666026718193994E-2</v>
      </c>
      <c r="AL871" s="17">
        <v>9.0825517279709098E-2</v>
      </c>
      <c r="AM871" s="17">
        <v>0.40446653807363397</v>
      </c>
      <c r="AN871" s="17">
        <v>0.21275822446127199</v>
      </c>
      <c r="AO871" s="17"/>
      <c r="AP871" s="17">
        <v>0.20137579852897999</v>
      </c>
      <c r="AQ871" s="17">
        <v>8.5894859918870706E-2</v>
      </c>
      <c r="AR871" s="17">
        <v>0.10503382567788901</v>
      </c>
      <c r="AS871" s="17"/>
      <c r="AT871" s="17">
        <v>0.199109292105631</v>
      </c>
      <c r="AU871" s="17">
        <v>0.16999172291544401</v>
      </c>
      <c r="AV871" s="17">
        <v>0.13004195509983699</v>
      </c>
      <c r="AW871" s="17">
        <v>8.65988693316148E-2</v>
      </c>
      <c r="AX871" s="17">
        <v>0.16238521480484</v>
      </c>
      <c r="AY871" s="17"/>
      <c r="AZ871" s="17">
        <v>0.119008389402373</v>
      </c>
      <c r="BA871" s="17">
        <v>0.148947188639134</v>
      </c>
      <c r="BB871" s="17">
        <v>0.1538532681833</v>
      </c>
      <c r="BC871" s="17">
        <v>0.18357878329771801</v>
      </c>
      <c r="BD871" s="17">
        <v>0.20272727057529999</v>
      </c>
      <c r="BE871" s="17">
        <v>0.22289937395055601</v>
      </c>
      <c r="BF871" s="17"/>
      <c r="BG871" s="17">
        <v>0.192050559627439</v>
      </c>
      <c r="BH871" s="17">
        <v>0.119486190157021</v>
      </c>
      <c r="BI871" s="17" t="s">
        <v>95</v>
      </c>
      <c r="BJ871" s="17" t="s">
        <v>95</v>
      </c>
      <c r="BK871" s="17" t="s">
        <v>95</v>
      </c>
      <c r="BL871" s="17" t="s">
        <v>95</v>
      </c>
      <c r="BM871" s="17" t="s">
        <v>95</v>
      </c>
    </row>
    <row r="872" spans="2:65" x14ac:dyDescent="0.35">
      <c r="B872" t="s">
        <v>289</v>
      </c>
      <c r="C872" s="17">
        <v>3.8466910105200702E-2</v>
      </c>
      <c r="D872" s="17">
        <v>3.90983299113183E-2</v>
      </c>
      <c r="E872" s="17">
        <v>3.7947131336544399E-2</v>
      </c>
      <c r="F872" s="17"/>
      <c r="G872" s="17">
        <v>6.5296587050047497E-3</v>
      </c>
      <c r="H872" s="17">
        <v>4.5129135975616602E-2</v>
      </c>
      <c r="I872" s="17">
        <v>3.2669179586103297E-2</v>
      </c>
      <c r="J872" s="17">
        <v>4.57306114433478E-2</v>
      </c>
      <c r="K872" s="17">
        <v>4.2997431557344298E-2</v>
      </c>
      <c r="L872" s="17">
        <v>3.8992609856581997E-2</v>
      </c>
      <c r="M872" s="17"/>
      <c r="N872" s="17">
        <v>2.9240285085952399E-2</v>
      </c>
      <c r="O872" s="17">
        <v>4.6950749757691902E-2</v>
      </c>
      <c r="P872" s="17">
        <v>4.3105190544602802E-2</v>
      </c>
      <c r="Q872" s="17">
        <v>3.5400140256956897E-2</v>
      </c>
      <c r="R872" s="17"/>
      <c r="S872" s="17">
        <v>2.6698804983528099E-2</v>
      </c>
      <c r="T872" s="17">
        <v>2.8548597632494999E-2</v>
      </c>
      <c r="U872" s="17">
        <v>3.4915368726137597E-2</v>
      </c>
      <c r="V872" s="17">
        <v>3.2565102877957698E-2</v>
      </c>
      <c r="W872" s="17">
        <v>3.5762474369986197E-2</v>
      </c>
      <c r="X872" s="17">
        <v>3.0113661822047399E-2</v>
      </c>
      <c r="Y872" s="17">
        <v>6.9796988788342507E-2</v>
      </c>
      <c r="Z872" s="17">
        <v>4.3293092028933999E-2</v>
      </c>
      <c r="AA872" s="17">
        <v>5.1262943886247303E-2</v>
      </c>
      <c r="AB872" s="17">
        <v>3.8510489053280098E-2</v>
      </c>
      <c r="AC872" s="17">
        <v>3.8897494549572698E-2</v>
      </c>
      <c r="AD872" s="17">
        <v>3.6667549856754598E-2</v>
      </c>
      <c r="AE872" s="17"/>
      <c r="AF872" s="17">
        <v>5.5041244647478102E-2</v>
      </c>
      <c r="AG872" s="17">
        <v>2.8327737844968899E-2</v>
      </c>
      <c r="AH872" s="17">
        <v>2.7460921361949799E-2</v>
      </c>
      <c r="AI872" s="17"/>
      <c r="AJ872" s="17">
        <v>4.0623645364073799E-2</v>
      </c>
      <c r="AK872" s="17">
        <v>3.4778410112605601E-2</v>
      </c>
      <c r="AL872" s="17">
        <v>5.42235129062031E-2</v>
      </c>
      <c r="AM872" s="17">
        <v>2.9117490256864401E-2</v>
      </c>
      <c r="AN872" s="17">
        <v>3.2976268992289899E-2</v>
      </c>
      <c r="AO872" s="17"/>
      <c r="AP872" s="17">
        <v>3.5879171116360603E-2</v>
      </c>
      <c r="AQ872" s="17">
        <v>3.3169993561522997E-2</v>
      </c>
      <c r="AR872" s="17">
        <v>4.2203019539143703E-2</v>
      </c>
      <c r="AS872" s="17"/>
      <c r="AT872" s="17">
        <v>4.8367768506889897E-2</v>
      </c>
      <c r="AU872" s="17">
        <v>4.2614089467647102E-2</v>
      </c>
      <c r="AV872" s="17">
        <v>4.4893362033214798E-2</v>
      </c>
      <c r="AW872" s="17">
        <v>2.4481435217933199E-2</v>
      </c>
      <c r="AX872" s="17">
        <v>0</v>
      </c>
      <c r="AY872" s="17"/>
      <c r="AZ872" s="17">
        <v>4.1379898749466203E-2</v>
      </c>
      <c r="BA872" s="17">
        <v>4.8594004473973003E-2</v>
      </c>
      <c r="BB872" s="17">
        <v>2.6729434436977801E-2</v>
      </c>
      <c r="BC872" s="17">
        <v>2.70299216508606E-2</v>
      </c>
      <c r="BD872" s="17">
        <v>3.9628402019252898E-2</v>
      </c>
      <c r="BE872" s="17">
        <v>2.9414718891163399E-2</v>
      </c>
      <c r="BF872" s="17"/>
      <c r="BG872" s="17">
        <v>4.2792986183511801E-2</v>
      </c>
      <c r="BH872" s="17">
        <v>3.1672802627556701E-2</v>
      </c>
      <c r="BI872" s="17" t="s">
        <v>95</v>
      </c>
      <c r="BJ872" s="17" t="s">
        <v>95</v>
      </c>
      <c r="BK872" s="17" t="s">
        <v>95</v>
      </c>
      <c r="BL872" s="17" t="s">
        <v>95</v>
      </c>
      <c r="BM872" s="17" t="s">
        <v>95</v>
      </c>
    </row>
    <row r="873" spans="2:65" x14ac:dyDescent="0.35">
      <c r="B873" t="s">
        <v>290</v>
      </c>
      <c r="C873" s="17">
        <v>6.1423062238602902E-2</v>
      </c>
      <c r="D873" s="17">
        <v>5.9325084667712497E-2</v>
      </c>
      <c r="E873" s="17">
        <v>6.3790907585602102E-2</v>
      </c>
      <c r="F873" s="17"/>
      <c r="G873" s="17">
        <v>2.2921614246346499E-2</v>
      </c>
      <c r="H873" s="17">
        <v>3.1650218065072601E-2</v>
      </c>
      <c r="I873" s="17">
        <v>6.5192769440510501E-2</v>
      </c>
      <c r="J873" s="17">
        <v>4.3723137014790601E-2</v>
      </c>
      <c r="K873" s="17">
        <v>7.0031168263153504E-2</v>
      </c>
      <c r="L873" s="17">
        <v>8.5837789740163997E-2</v>
      </c>
      <c r="M873" s="17"/>
      <c r="N873" s="17">
        <v>5.56041353830833E-2</v>
      </c>
      <c r="O873" s="17">
        <v>5.8012531391549202E-2</v>
      </c>
      <c r="P873" s="17">
        <v>6.7100034753701798E-2</v>
      </c>
      <c r="Q873" s="17">
        <v>6.8902311322750404E-2</v>
      </c>
      <c r="R873" s="17"/>
      <c r="S873" s="17">
        <v>3.2136077391336997E-2</v>
      </c>
      <c r="T873" s="17">
        <v>6.9168057746017794E-2</v>
      </c>
      <c r="U873" s="17">
        <v>8.5674804823731798E-2</v>
      </c>
      <c r="V873" s="17">
        <v>7.6775828764021004E-2</v>
      </c>
      <c r="W873" s="17">
        <v>6.6155376394643306E-2</v>
      </c>
      <c r="X873" s="17">
        <v>3.8059732056104301E-2</v>
      </c>
      <c r="Y873" s="17">
        <v>5.7759703652277998E-2</v>
      </c>
      <c r="Z873" s="17">
        <v>6.3724291389284704E-2</v>
      </c>
      <c r="AA873" s="17">
        <v>7.00819983492489E-2</v>
      </c>
      <c r="AB873" s="17">
        <v>6.1172128530121897E-2</v>
      </c>
      <c r="AC873" s="17">
        <v>7.3929562946255703E-2</v>
      </c>
      <c r="AD873" s="17">
        <v>2.0161801969364099E-2</v>
      </c>
      <c r="AE873" s="17"/>
      <c r="AF873" s="17">
        <v>7.2386203064355198E-2</v>
      </c>
      <c r="AG873" s="17">
        <v>5.1942640633641103E-2</v>
      </c>
      <c r="AH873" s="17">
        <v>6.5272470411544506E-2</v>
      </c>
      <c r="AI873" s="17"/>
      <c r="AJ873" s="17">
        <v>7.44343531675737E-2</v>
      </c>
      <c r="AK873" s="17">
        <v>4.4073430249945603E-2</v>
      </c>
      <c r="AL873" s="17">
        <v>6.92531564316302E-2</v>
      </c>
      <c r="AM873" s="17">
        <v>0.108846482074916</v>
      </c>
      <c r="AN873" s="17">
        <v>5.2113877273073303E-2</v>
      </c>
      <c r="AO873" s="17"/>
      <c r="AP873" s="17">
        <v>6.2669061723783503E-2</v>
      </c>
      <c r="AQ873" s="17">
        <v>4.9438238461207797E-2</v>
      </c>
      <c r="AR873" s="17">
        <v>5.1938239112579401E-2</v>
      </c>
      <c r="AS873" s="17"/>
      <c r="AT873" s="17">
        <v>8.2379329762158504E-2</v>
      </c>
      <c r="AU873" s="17">
        <v>7.2770296651104502E-2</v>
      </c>
      <c r="AV873" s="17">
        <v>4.6675822719552798E-2</v>
      </c>
      <c r="AW873" s="17">
        <v>4.7532469101143497E-2</v>
      </c>
      <c r="AX873" s="17">
        <v>0</v>
      </c>
      <c r="AY873" s="17"/>
      <c r="AZ873" s="17">
        <v>2.53655389459101E-2</v>
      </c>
      <c r="BA873" s="17">
        <v>5.9704570399009602E-2</v>
      </c>
      <c r="BB873" s="17">
        <v>8.7042807223578197E-2</v>
      </c>
      <c r="BC873" s="17">
        <v>6.8504407408266105E-2</v>
      </c>
      <c r="BD873" s="17">
        <v>6.3121505763121893E-2</v>
      </c>
      <c r="BE873" s="17">
        <v>9.4609226982516406E-2</v>
      </c>
      <c r="BF873" s="17"/>
      <c r="BG873" s="17">
        <v>7.6350665621522096E-2</v>
      </c>
      <c r="BH873" s="17">
        <v>3.7979243884213199E-2</v>
      </c>
      <c r="BI873" s="17" t="s">
        <v>95</v>
      </c>
      <c r="BJ873" s="17" t="s">
        <v>95</v>
      </c>
      <c r="BK873" s="17" t="s">
        <v>95</v>
      </c>
      <c r="BL873" s="17" t="s">
        <v>95</v>
      </c>
      <c r="BM873" s="17" t="s">
        <v>95</v>
      </c>
    </row>
    <row r="874" spans="2:65" x14ac:dyDescent="0.35">
      <c r="B874" t="s">
        <v>291</v>
      </c>
      <c r="C874" s="17">
        <v>6.3930781019751595E-2</v>
      </c>
      <c r="D874" s="17">
        <v>6.4309823410776304E-2</v>
      </c>
      <c r="E874" s="17">
        <v>6.1294927367491599E-2</v>
      </c>
      <c r="F874" s="17"/>
      <c r="G874" s="17">
        <v>5.57870150156249E-2</v>
      </c>
      <c r="H874" s="17">
        <v>6.5119924764852302E-2</v>
      </c>
      <c r="I874" s="17">
        <v>5.3590505789926003E-2</v>
      </c>
      <c r="J874" s="17">
        <v>6.08742577699753E-2</v>
      </c>
      <c r="K874" s="17">
        <v>5.6299614853474199E-2</v>
      </c>
      <c r="L874" s="17">
        <v>7.6931283968453501E-2</v>
      </c>
      <c r="M874" s="17"/>
      <c r="N874" s="17">
        <v>7.2572873250577902E-2</v>
      </c>
      <c r="O874" s="17">
        <v>6.6216020179022603E-2</v>
      </c>
      <c r="P874" s="17">
        <v>6.2858001795445401E-2</v>
      </c>
      <c r="Q874" s="17">
        <v>4.7079834284269997E-2</v>
      </c>
      <c r="R874" s="17"/>
      <c r="S874" s="17">
        <v>6.6076303181400106E-2</v>
      </c>
      <c r="T874" s="17">
        <v>6.4333803572971804E-2</v>
      </c>
      <c r="U874" s="17">
        <v>6.7359149594896903E-2</v>
      </c>
      <c r="V874" s="17">
        <v>5.7672877812453401E-2</v>
      </c>
      <c r="W874" s="17">
        <v>6.1555728900750797E-2</v>
      </c>
      <c r="X874" s="17">
        <v>4.8245004596789098E-2</v>
      </c>
      <c r="Y874" s="17">
        <v>7.2313291170991098E-2</v>
      </c>
      <c r="Z874" s="17">
        <v>9.2220708834999596E-2</v>
      </c>
      <c r="AA874" s="17">
        <v>7.2227360990987796E-2</v>
      </c>
      <c r="AB874" s="17">
        <v>7.1067009642209203E-2</v>
      </c>
      <c r="AC874" s="17">
        <v>5.3597941634555502E-2</v>
      </c>
      <c r="AD874" s="17">
        <v>1.69955099685896E-2</v>
      </c>
      <c r="AE874" s="17"/>
      <c r="AF874" s="17">
        <v>6.4038620263914797E-2</v>
      </c>
      <c r="AG874" s="17">
        <v>5.76233968815488E-2</v>
      </c>
      <c r="AH874" s="17">
        <v>8.79376086920102E-2</v>
      </c>
      <c r="AI874" s="17"/>
      <c r="AJ874" s="17">
        <v>5.9568163898584998E-2</v>
      </c>
      <c r="AK874" s="17">
        <v>6.8368016462652004E-2</v>
      </c>
      <c r="AL874" s="17">
        <v>6.4275483248069407E-2</v>
      </c>
      <c r="AM874" s="17">
        <v>9.7589281386513793E-2</v>
      </c>
      <c r="AN874" s="17">
        <v>8.9613153986678906E-2</v>
      </c>
      <c r="AO874" s="17"/>
      <c r="AP874" s="17">
        <v>6.59318470173752E-2</v>
      </c>
      <c r="AQ874" s="17">
        <v>5.9706492845335399E-2</v>
      </c>
      <c r="AR874" s="17">
        <v>9.2521668288712194E-2</v>
      </c>
      <c r="AS874" s="17"/>
      <c r="AT874" s="17">
        <v>5.6698099413660399E-2</v>
      </c>
      <c r="AU874" s="17">
        <v>7.5730443407983197E-2</v>
      </c>
      <c r="AV874" s="17">
        <v>6.9372037257652203E-2</v>
      </c>
      <c r="AW874" s="17">
        <v>3.16817963662923E-2</v>
      </c>
      <c r="AX874" s="17">
        <v>6.5708207979737004E-2</v>
      </c>
      <c r="AY874" s="17"/>
      <c r="AZ874" s="17">
        <v>6.2943888773015405E-2</v>
      </c>
      <c r="BA874" s="17">
        <v>6.5075938129548497E-2</v>
      </c>
      <c r="BB874" s="17">
        <v>8.4985711018464402E-2</v>
      </c>
      <c r="BC874" s="17">
        <v>6.8652882706204094E-2</v>
      </c>
      <c r="BD874" s="17">
        <v>5.34172245887546E-2</v>
      </c>
      <c r="BE874" s="17">
        <v>3.2357097255770101E-2</v>
      </c>
      <c r="BF874" s="17"/>
      <c r="BG874" s="17">
        <v>5.8977312667337897E-2</v>
      </c>
      <c r="BH874" s="17">
        <v>7.1710208788517499E-2</v>
      </c>
      <c r="BI874" s="17" t="s">
        <v>95</v>
      </c>
      <c r="BJ874" s="17" t="s">
        <v>95</v>
      </c>
      <c r="BK874" s="17" t="s">
        <v>95</v>
      </c>
      <c r="BL874" s="17" t="s">
        <v>95</v>
      </c>
      <c r="BM874" s="17" t="s">
        <v>95</v>
      </c>
    </row>
    <row r="875" spans="2:65" x14ac:dyDescent="0.35">
      <c r="B875" t="s">
        <v>292</v>
      </c>
      <c r="C875" s="17">
        <v>0.145921323740036</v>
      </c>
      <c r="D875" s="17">
        <v>0.127614848445291</v>
      </c>
      <c r="E875" s="17">
        <v>0.1643375892458</v>
      </c>
      <c r="F875" s="17"/>
      <c r="G875" s="17">
        <v>0.11531538439356601</v>
      </c>
      <c r="H875" s="17">
        <v>0.129485869214025</v>
      </c>
      <c r="I875" s="17">
        <v>0.14147055299521499</v>
      </c>
      <c r="J875" s="17">
        <v>0.170215777541108</v>
      </c>
      <c r="K875" s="17">
        <v>0.15972935116370099</v>
      </c>
      <c r="L875" s="17">
        <v>0.13951473282468399</v>
      </c>
      <c r="M875" s="17"/>
      <c r="N875" s="17">
        <v>0.14579984156442199</v>
      </c>
      <c r="O875" s="17">
        <v>0.13568473251530599</v>
      </c>
      <c r="P875" s="17">
        <v>0.145399860846611</v>
      </c>
      <c r="Q875" s="17">
        <v>0.16168926828042199</v>
      </c>
      <c r="R875" s="17"/>
      <c r="S875" s="17">
        <v>0.14908253666642399</v>
      </c>
      <c r="T875" s="17">
        <v>0.171816913172118</v>
      </c>
      <c r="U875" s="17">
        <v>0.133297372703095</v>
      </c>
      <c r="V875" s="17">
        <v>0.13240926799860001</v>
      </c>
      <c r="W875" s="17">
        <v>0.103826473109446</v>
      </c>
      <c r="X875" s="17">
        <v>0.18696715031938901</v>
      </c>
      <c r="Y875" s="17">
        <v>0.15085412648386201</v>
      </c>
      <c r="Z875" s="17">
        <v>9.4132864283912598E-2</v>
      </c>
      <c r="AA875" s="17">
        <v>0.18160265134199199</v>
      </c>
      <c r="AB875" s="17">
        <v>9.5872264506876304E-2</v>
      </c>
      <c r="AC875" s="17">
        <v>0.11840867070813001</v>
      </c>
      <c r="AD875" s="17">
        <v>0.20307618542942299</v>
      </c>
      <c r="AE875" s="17"/>
      <c r="AF875" s="17">
        <v>0.13576620406745599</v>
      </c>
      <c r="AG875" s="17">
        <v>0.13836500780043401</v>
      </c>
      <c r="AH875" s="17">
        <v>0.239759980177185</v>
      </c>
      <c r="AI875" s="17"/>
      <c r="AJ875" s="17">
        <v>0.13984091023114301</v>
      </c>
      <c r="AK875" s="17">
        <v>0.14453419924939501</v>
      </c>
      <c r="AL875" s="17">
        <v>0.134563165213923</v>
      </c>
      <c r="AM875" s="17">
        <v>0.111886409949795</v>
      </c>
      <c r="AN875" s="17">
        <v>0.20309625956261901</v>
      </c>
      <c r="AO875" s="17"/>
      <c r="AP875" s="17">
        <v>0.12242865922974</v>
      </c>
      <c r="AQ875" s="17">
        <v>0.14242088760695501</v>
      </c>
      <c r="AR875" s="17">
        <v>0.13164629954721899</v>
      </c>
      <c r="AS875" s="17"/>
      <c r="AT875" s="17">
        <v>0.168093620393613</v>
      </c>
      <c r="AU875" s="17">
        <v>0.147123285262551</v>
      </c>
      <c r="AV875" s="17">
        <v>0.12845817459779299</v>
      </c>
      <c r="AW875" s="17">
        <v>0.16637815730847</v>
      </c>
      <c r="AX875" s="17">
        <v>5.9426250122926197E-2</v>
      </c>
      <c r="AY875" s="17"/>
      <c r="AZ875" s="17">
        <v>0.110776934975423</v>
      </c>
      <c r="BA875" s="17">
        <v>0.151216490742934</v>
      </c>
      <c r="BB875" s="17">
        <v>0.17571117036086101</v>
      </c>
      <c r="BC875" s="17">
        <v>0.15873591488629099</v>
      </c>
      <c r="BD875" s="17">
        <v>0.14108546917197501</v>
      </c>
      <c r="BE875" s="17">
        <v>0.125295985681349</v>
      </c>
      <c r="BF875" s="17"/>
      <c r="BG875" s="17">
        <v>0.14162031920706</v>
      </c>
      <c r="BH875" s="17">
        <v>0.152676056326774</v>
      </c>
      <c r="BI875" s="17" t="s">
        <v>95</v>
      </c>
      <c r="BJ875" s="17" t="s">
        <v>95</v>
      </c>
      <c r="BK875" s="17" t="s">
        <v>95</v>
      </c>
      <c r="BL875" s="17" t="s">
        <v>95</v>
      </c>
      <c r="BM875" s="17" t="s">
        <v>95</v>
      </c>
    </row>
    <row r="876" spans="2:65" x14ac:dyDescent="0.35">
      <c r="B876" t="s">
        <v>293</v>
      </c>
      <c r="C876" s="17">
        <v>0.10376124823697699</v>
      </c>
      <c r="D876" s="17">
        <v>9.4755713057066204E-2</v>
      </c>
      <c r="E876" s="17">
        <v>0.113383725426105</v>
      </c>
      <c r="F876" s="17"/>
      <c r="G876" s="17">
        <v>0.14465316556252</v>
      </c>
      <c r="H876" s="17">
        <v>8.9355088861987703E-2</v>
      </c>
      <c r="I876" s="17">
        <v>0.10683844188687699</v>
      </c>
      <c r="J876" s="17">
        <v>0.111768744083729</v>
      </c>
      <c r="K876" s="17">
        <v>0.116809066670177</v>
      </c>
      <c r="L876" s="17">
        <v>8.6094813142614093E-2</v>
      </c>
      <c r="M876" s="17"/>
      <c r="N876" s="17">
        <v>9.6531319211912395E-2</v>
      </c>
      <c r="O876" s="17">
        <v>0.100641704413699</v>
      </c>
      <c r="P876" s="17">
        <v>0.100880709595489</v>
      </c>
      <c r="Q876" s="17">
        <v>0.126160203479834</v>
      </c>
      <c r="R876" s="17"/>
      <c r="S876" s="17">
        <v>0.100720627596245</v>
      </c>
      <c r="T876" s="17">
        <v>8.4832322620978701E-2</v>
      </c>
      <c r="U876" s="17">
        <v>0.12216945818764</v>
      </c>
      <c r="V876" s="17">
        <v>9.3788434025395495E-2</v>
      </c>
      <c r="W876" s="17">
        <v>0.11999570337809901</v>
      </c>
      <c r="X876" s="17">
        <v>0.11124110975693401</v>
      </c>
      <c r="Y876" s="17">
        <v>0.12719445589713399</v>
      </c>
      <c r="Z876" s="17">
        <v>0.15910298880208701</v>
      </c>
      <c r="AA876" s="17">
        <v>6.0019316607376499E-2</v>
      </c>
      <c r="AB876" s="17">
        <v>0.110056796026272</v>
      </c>
      <c r="AC876" s="17">
        <v>0.153515804579167</v>
      </c>
      <c r="AD876" s="17">
        <v>3.89052986680034E-2</v>
      </c>
      <c r="AE876" s="17"/>
      <c r="AF876" s="17">
        <v>8.2895380479162603E-2</v>
      </c>
      <c r="AG876" s="17">
        <v>0.12117191051533301</v>
      </c>
      <c r="AH876" s="17">
        <v>8.2481438373630298E-2</v>
      </c>
      <c r="AI876" s="17"/>
      <c r="AJ876" s="17">
        <v>8.5973010563444696E-2</v>
      </c>
      <c r="AK876" s="17">
        <v>0.12637832417071301</v>
      </c>
      <c r="AL876" s="17">
        <v>0.108812810987037</v>
      </c>
      <c r="AM876" s="17">
        <v>5.2934182056449702E-2</v>
      </c>
      <c r="AN876" s="17">
        <v>0.10991318954326</v>
      </c>
      <c r="AO876" s="17"/>
      <c r="AP876" s="17">
        <v>9.6526021095150502E-2</v>
      </c>
      <c r="AQ876" s="17">
        <v>0.112460068499783</v>
      </c>
      <c r="AR876" s="17">
        <v>0.115877021921426</v>
      </c>
      <c r="AS876" s="17"/>
      <c r="AT876" s="17">
        <v>0.115174281921639</v>
      </c>
      <c r="AU876" s="17">
        <v>9.3383055035307305E-2</v>
      </c>
      <c r="AV876" s="17">
        <v>0.108932192922209</v>
      </c>
      <c r="AW876" s="17">
        <v>0.11563343847087799</v>
      </c>
      <c r="AX876" s="17">
        <v>8.1097123070132102E-2</v>
      </c>
      <c r="AY876" s="17"/>
      <c r="AZ876" s="17">
        <v>0.12613173978790401</v>
      </c>
      <c r="BA876" s="17">
        <v>0.115282866452876</v>
      </c>
      <c r="BB876" s="17">
        <v>6.6165654507937197E-2</v>
      </c>
      <c r="BC876" s="17">
        <v>9.3517650061677199E-2</v>
      </c>
      <c r="BD876" s="17">
        <v>8.1870439151387406E-2</v>
      </c>
      <c r="BE876" s="17">
        <v>0.13591747070980201</v>
      </c>
      <c r="BF876" s="17"/>
      <c r="BG876" s="17">
        <v>9.7710883957763506E-2</v>
      </c>
      <c r="BH876" s="17">
        <v>0.113263352325707</v>
      </c>
      <c r="BI876" s="17" t="s">
        <v>95</v>
      </c>
      <c r="BJ876" s="17" t="s">
        <v>95</v>
      </c>
      <c r="BK876" s="17" t="s">
        <v>95</v>
      </c>
      <c r="BL876" s="17" t="s">
        <v>95</v>
      </c>
      <c r="BM876" s="17" t="s">
        <v>95</v>
      </c>
    </row>
    <row r="877" spans="2:65" x14ac:dyDescent="0.35">
      <c r="B877" t="s">
        <v>294</v>
      </c>
      <c r="C877" s="17">
        <v>0.13061129451708001</v>
      </c>
      <c r="D877" s="17">
        <v>0.12336127277082</v>
      </c>
      <c r="E877" s="17">
        <v>0.13851741138221199</v>
      </c>
      <c r="F877" s="17"/>
      <c r="G877" s="17">
        <v>0.15461161996525899</v>
      </c>
      <c r="H877" s="17">
        <v>0.16839776235986201</v>
      </c>
      <c r="I877" s="17">
        <v>0.14722133283187999</v>
      </c>
      <c r="J877" s="17">
        <v>0.116480994728261</v>
      </c>
      <c r="K877" s="17">
        <v>0.114972124777851</v>
      </c>
      <c r="L877" s="17">
        <v>0.118836526431762</v>
      </c>
      <c r="M877" s="17"/>
      <c r="N877" s="17">
        <v>0.129813187568179</v>
      </c>
      <c r="O877" s="17">
        <v>0.147417981345109</v>
      </c>
      <c r="P877" s="17">
        <v>0.13054150439938</v>
      </c>
      <c r="Q877" s="17">
        <v>0.106730502667973</v>
      </c>
      <c r="R877" s="17"/>
      <c r="S877" s="17">
        <v>0.11453742796404499</v>
      </c>
      <c r="T877" s="17">
        <v>0.138011160450729</v>
      </c>
      <c r="U877" s="17">
        <v>0.117445751765408</v>
      </c>
      <c r="V877" s="17">
        <v>0.13353612598977599</v>
      </c>
      <c r="W877" s="17">
        <v>0.12545555593424801</v>
      </c>
      <c r="X877" s="17">
        <v>0.15885426522915599</v>
      </c>
      <c r="Y877" s="17">
        <v>0.10172140336455</v>
      </c>
      <c r="Z877" s="17">
        <v>0.13960294072350099</v>
      </c>
      <c r="AA877" s="17">
        <v>0.13672467480647599</v>
      </c>
      <c r="AB877" s="17">
        <v>0.116261038934763</v>
      </c>
      <c r="AC877" s="17">
        <v>0.14848261858564599</v>
      </c>
      <c r="AD877" s="17">
        <v>0.17829659441669299</v>
      </c>
      <c r="AE877" s="17"/>
      <c r="AF877" s="17">
        <v>0.113838697189741</v>
      </c>
      <c r="AG877" s="17">
        <v>0.15002828258729201</v>
      </c>
      <c r="AH877" s="17">
        <v>0.107076138837191</v>
      </c>
      <c r="AI877" s="17"/>
      <c r="AJ877" s="17">
        <v>0.121281580642885</v>
      </c>
      <c r="AK877" s="17">
        <v>0.137932024155073</v>
      </c>
      <c r="AL877" s="17">
        <v>0.18473199793589101</v>
      </c>
      <c r="AM877" s="17">
        <v>5.3602571244607801E-2</v>
      </c>
      <c r="AN877" s="17">
        <v>0.110122478928178</v>
      </c>
      <c r="AO877" s="17"/>
      <c r="AP877" s="17">
        <v>0.12788461904548801</v>
      </c>
      <c r="AQ877" s="17">
        <v>0.14694107132131301</v>
      </c>
      <c r="AR877" s="17">
        <v>0.17665590346447699</v>
      </c>
      <c r="AS877" s="17"/>
      <c r="AT877" s="17">
        <v>9.6605948480393805E-2</v>
      </c>
      <c r="AU877" s="17">
        <v>0.13101567444560799</v>
      </c>
      <c r="AV877" s="17">
        <v>0.155826274051409</v>
      </c>
      <c r="AW877" s="17">
        <v>0.11856397186456399</v>
      </c>
      <c r="AX877" s="17">
        <v>0.206023711961284</v>
      </c>
      <c r="AY877" s="17"/>
      <c r="AZ877" s="17">
        <v>0.13152345319216899</v>
      </c>
      <c r="BA877" s="17">
        <v>0.131064152158546</v>
      </c>
      <c r="BB877" s="17">
        <v>0.14869220077362599</v>
      </c>
      <c r="BC877" s="17">
        <v>0.14569289516181599</v>
      </c>
      <c r="BD877" s="17">
        <v>0.123456992176719</v>
      </c>
      <c r="BE877" s="17">
        <v>5.8951490223957903E-2</v>
      </c>
      <c r="BF877" s="17"/>
      <c r="BG877" s="17">
        <v>0.122678003084082</v>
      </c>
      <c r="BH877" s="17">
        <v>0.14307053787562399</v>
      </c>
      <c r="BI877" s="17" t="s">
        <v>95</v>
      </c>
      <c r="BJ877" s="17" t="s">
        <v>95</v>
      </c>
      <c r="BK877" s="17" t="s">
        <v>95</v>
      </c>
      <c r="BL877" s="17" t="s">
        <v>95</v>
      </c>
      <c r="BM877" s="17" t="s">
        <v>95</v>
      </c>
    </row>
    <row r="878" spans="2:65" x14ac:dyDescent="0.35">
      <c r="B878" t="s">
        <v>295</v>
      </c>
      <c r="C878" s="17">
        <v>0.124769106562892</v>
      </c>
      <c r="D878" s="17">
        <v>0.13060517197181501</v>
      </c>
      <c r="E878" s="17">
        <v>0.119183445140112</v>
      </c>
      <c r="F878" s="17"/>
      <c r="G878" s="17">
        <v>0.188755578074844</v>
      </c>
      <c r="H878" s="17">
        <v>0.163512569453025</v>
      </c>
      <c r="I878" s="17">
        <v>0.14409812790482601</v>
      </c>
      <c r="J878" s="17">
        <v>0.137373043470601</v>
      </c>
      <c r="K878" s="17">
        <v>0.108738186459089</v>
      </c>
      <c r="L878" s="17">
        <v>8.6717291713411707E-2</v>
      </c>
      <c r="M878" s="17"/>
      <c r="N878" s="17">
        <v>0.14143555896788701</v>
      </c>
      <c r="O878" s="17">
        <v>0.13623046398970001</v>
      </c>
      <c r="P878" s="17">
        <v>0.11544759756309</v>
      </c>
      <c r="Q878" s="17">
        <v>9.0436583881461099E-2</v>
      </c>
      <c r="R878" s="17"/>
      <c r="S878" s="17">
        <v>0.14913989903981401</v>
      </c>
      <c r="T878" s="17">
        <v>0.14257049687915299</v>
      </c>
      <c r="U878" s="17">
        <v>0.117464555558476</v>
      </c>
      <c r="V878" s="17">
        <v>8.2875736830215305E-2</v>
      </c>
      <c r="W878" s="17">
        <v>0.16156834587424199</v>
      </c>
      <c r="X878" s="17">
        <v>9.5159935555636593E-2</v>
      </c>
      <c r="Y878" s="17">
        <v>0.104198358225623</v>
      </c>
      <c r="Z878" s="17">
        <v>9.7171737242448403E-2</v>
      </c>
      <c r="AA878" s="17">
        <v>0.12562972900268601</v>
      </c>
      <c r="AB878" s="17">
        <v>0.165776459247264</v>
      </c>
      <c r="AC878" s="17">
        <v>0.11436276271733301</v>
      </c>
      <c r="AD878" s="17">
        <v>9.6876848826250694E-2</v>
      </c>
      <c r="AE878" s="17"/>
      <c r="AF878" s="17">
        <v>9.7867090313450797E-2</v>
      </c>
      <c r="AG878" s="17">
        <v>0.15578622502430201</v>
      </c>
      <c r="AH878" s="17">
        <v>7.45617272114074E-2</v>
      </c>
      <c r="AI878" s="17"/>
      <c r="AJ878" s="17">
        <v>0.107467283836579</v>
      </c>
      <c r="AK878" s="17">
        <v>0.16819641485304401</v>
      </c>
      <c r="AL878" s="17">
        <v>0.15461226101647599</v>
      </c>
      <c r="AM878" s="17">
        <v>5.0801100214395302E-2</v>
      </c>
      <c r="AN878" s="17">
        <v>5.2254811236030103E-2</v>
      </c>
      <c r="AO878" s="17"/>
      <c r="AP878" s="17">
        <v>0.106809878427182</v>
      </c>
      <c r="AQ878" s="17">
        <v>0.172018803811504</v>
      </c>
      <c r="AR878" s="17">
        <v>0.14674744489691499</v>
      </c>
      <c r="AS878" s="17"/>
      <c r="AT878" s="17">
        <v>8.9643756743160399E-2</v>
      </c>
      <c r="AU878" s="17">
        <v>0.118096928194797</v>
      </c>
      <c r="AV878" s="17">
        <v>0.14919159546118599</v>
      </c>
      <c r="AW878" s="17">
        <v>0.16985570514936499</v>
      </c>
      <c r="AX878" s="17">
        <v>0.21688506728182699</v>
      </c>
      <c r="AY878" s="17"/>
      <c r="AZ878" s="17">
        <v>0.14677326125100801</v>
      </c>
      <c r="BA878" s="17">
        <v>0.13852109006726701</v>
      </c>
      <c r="BB878" s="17">
        <v>8.9598444983025397E-2</v>
      </c>
      <c r="BC878" s="17">
        <v>0.10329044211522199</v>
      </c>
      <c r="BD878" s="17">
        <v>0.13688176601239299</v>
      </c>
      <c r="BE878" s="17">
        <v>9.1481260428789804E-2</v>
      </c>
      <c r="BF878" s="17"/>
      <c r="BG878" s="17">
        <v>0.109382548211615</v>
      </c>
      <c r="BH878" s="17">
        <v>0.148933714225185</v>
      </c>
      <c r="BI878" s="17" t="s">
        <v>95</v>
      </c>
      <c r="BJ878" s="17" t="s">
        <v>95</v>
      </c>
      <c r="BK878" s="17" t="s">
        <v>95</v>
      </c>
      <c r="BL878" s="17" t="s">
        <v>95</v>
      </c>
      <c r="BM878" s="17" t="s">
        <v>95</v>
      </c>
    </row>
    <row r="879" spans="2:65" x14ac:dyDescent="0.35">
      <c r="B879" t="s">
        <v>302</v>
      </c>
      <c r="C879" s="17">
        <v>6.2433001888929002E-2</v>
      </c>
      <c r="D879" s="17">
        <v>7.4325851719878905E-2</v>
      </c>
      <c r="E879" s="17">
        <v>5.0400851537833899E-2</v>
      </c>
      <c r="F879" s="17"/>
      <c r="G879" s="17">
        <v>0.13566198559801901</v>
      </c>
      <c r="H879" s="17">
        <v>9.1448470827826506E-2</v>
      </c>
      <c r="I879" s="17">
        <v>9.3329025014527001E-2</v>
      </c>
      <c r="J879" s="17">
        <v>6.3614356934982505E-2</v>
      </c>
      <c r="K879" s="17">
        <v>3.79749307789723E-2</v>
      </c>
      <c r="L879" s="17">
        <v>3.2321055994674802E-2</v>
      </c>
      <c r="M879" s="17"/>
      <c r="N879" s="17">
        <v>6.8467259137444406E-2</v>
      </c>
      <c r="O879" s="17">
        <v>6.3541578797315798E-2</v>
      </c>
      <c r="P879" s="17">
        <v>5.3473196541401903E-2</v>
      </c>
      <c r="Q879" s="17">
        <v>6.1351601872423299E-2</v>
      </c>
      <c r="R879" s="17"/>
      <c r="S879" s="17">
        <v>0.108669865088597</v>
      </c>
      <c r="T879" s="17">
        <v>5.4533816549995603E-2</v>
      </c>
      <c r="U879" s="17">
        <v>7.0680132244158395E-2</v>
      </c>
      <c r="V879" s="17">
        <v>3.7038784287233999E-2</v>
      </c>
      <c r="W879" s="17">
        <v>6.6641624589253198E-2</v>
      </c>
      <c r="X879" s="17">
        <v>5.7540838015168801E-2</v>
      </c>
      <c r="Y879" s="17">
        <v>7.6168509244148405E-2</v>
      </c>
      <c r="Z879" s="17">
        <v>6.3891395226792005E-2</v>
      </c>
      <c r="AA879" s="17">
        <v>4.68947129709789E-2</v>
      </c>
      <c r="AB879" s="17">
        <v>3.5667392816164198E-2</v>
      </c>
      <c r="AC879" s="17">
        <v>7.8087368034706395E-2</v>
      </c>
      <c r="AD879" s="17">
        <v>6.7796977132568104E-2</v>
      </c>
      <c r="AE879" s="17"/>
      <c r="AF879" s="17">
        <v>4.59638774244309E-2</v>
      </c>
      <c r="AG879" s="17">
        <v>7.58411192523403E-2</v>
      </c>
      <c r="AH879" s="17">
        <v>4.8332293340790103E-2</v>
      </c>
      <c r="AI879" s="17"/>
      <c r="AJ879" s="17">
        <v>4.7920919192176802E-2</v>
      </c>
      <c r="AK879" s="17">
        <v>9.3441997241236599E-2</v>
      </c>
      <c r="AL879" s="17">
        <v>6.1828986446300298E-2</v>
      </c>
      <c r="AM879" s="17">
        <v>2.7163462509439799E-2</v>
      </c>
      <c r="AN879" s="17">
        <v>4.3939698223691398E-2</v>
      </c>
      <c r="AO879" s="17"/>
      <c r="AP879" s="17">
        <v>6.2286119131573198E-2</v>
      </c>
      <c r="AQ879" s="17">
        <v>8.4118670516855801E-2</v>
      </c>
      <c r="AR879" s="17">
        <v>7.9605127773011902E-2</v>
      </c>
      <c r="AS879" s="17"/>
      <c r="AT879" s="17">
        <v>4.7951714988406301E-2</v>
      </c>
      <c r="AU879" s="17">
        <v>5.8963279559747603E-2</v>
      </c>
      <c r="AV879" s="17">
        <v>7.0472238815400406E-2</v>
      </c>
      <c r="AW879" s="17">
        <v>7.4822915142033306E-2</v>
      </c>
      <c r="AX879" s="17">
        <v>0.123685504291732</v>
      </c>
      <c r="AY879" s="17"/>
      <c r="AZ879" s="17">
        <v>9.3292428836057997E-2</v>
      </c>
      <c r="BA879" s="17">
        <v>6.1383849283240803E-2</v>
      </c>
      <c r="BB879" s="17">
        <v>5.3691434018643701E-2</v>
      </c>
      <c r="BC879" s="17">
        <v>4.1405285656087698E-2</v>
      </c>
      <c r="BD879" s="17">
        <v>6.1034294447846103E-2</v>
      </c>
      <c r="BE879" s="17">
        <v>7.6001621768443495E-2</v>
      </c>
      <c r="BF879" s="17"/>
      <c r="BG879" s="17">
        <v>4.8528352402564E-2</v>
      </c>
      <c r="BH879" s="17">
        <v>8.4270269967259503E-2</v>
      </c>
      <c r="BI879" s="17" t="s">
        <v>95</v>
      </c>
      <c r="BJ879" s="17" t="s">
        <v>95</v>
      </c>
      <c r="BK879" s="17" t="s">
        <v>95</v>
      </c>
      <c r="BL879" s="17" t="s">
        <v>95</v>
      </c>
      <c r="BM879" s="17" t="s">
        <v>95</v>
      </c>
    </row>
    <row r="880" spans="2:65" x14ac:dyDescent="0.35">
      <c r="B880" t="s">
        <v>403</v>
      </c>
      <c r="C880" s="17">
        <v>6.9783741884148695E-2</v>
      </c>
      <c r="D880" s="17">
        <v>7.8417840041137998E-2</v>
      </c>
      <c r="E880" s="17">
        <v>6.1131335522731201E-2</v>
      </c>
      <c r="F880" s="17"/>
      <c r="G880" s="17">
        <v>9.6084690279248E-2</v>
      </c>
      <c r="H880" s="17">
        <v>0.11078430272605801</v>
      </c>
      <c r="I880" s="17">
        <v>8.68144685502832E-2</v>
      </c>
      <c r="J880" s="17">
        <v>5.7460959015292301E-2</v>
      </c>
      <c r="K880" s="17">
        <v>5.7965521729232097E-2</v>
      </c>
      <c r="L880" s="17">
        <v>5.25346376456792E-2</v>
      </c>
      <c r="M880" s="17"/>
      <c r="N880" s="17">
        <v>7.9785238502463399E-2</v>
      </c>
      <c r="O880" s="17">
        <v>4.34716605852319E-2</v>
      </c>
      <c r="P880" s="17">
        <v>7.1353775697076904E-2</v>
      </c>
      <c r="Q880" s="17">
        <v>8.9796548391774797E-2</v>
      </c>
      <c r="R880" s="17"/>
      <c r="S880" s="17">
        <v>0.11418802920898299</v>
      </c>
      <c r="T880" s="17">
        <v>4.7855446826481102E-2</v>
      </c>
      <c r="U880" s="17">
        <v>4.06635121957762E-2</v>
      </c>
      <c r="V880" s="17">
        <v>8.8706023078049603E-2</v>
      </c>
      <c r="W880" s="17">
        <v>6.7578042517323494E-2</v>
      </c>
      <c r="X880" s="17">
        <v>6.8212336684214003E-2</v>
      </c>
      <c r="Y880" s="17">
        <v>7.8001411446838295E-2</v>
      </c>
      <c r="Z880" s="17">
        <v>5.6726977774830302E-2</v>
      </c>
      <c r="AA880" s="17">
        <v>7.7978044891748102E-2</v>
      </c>
      <c r="AB880" s="17">
        <v>5.9386386838676301E-2</v>
      </c>
      <c r="AC880" s="17">
        <v>4.1905754602041198E-2</v>
      </c>
      <c r="AD880" s="17">
        <v>8.47069263514868E-2</v>
      </c>
      <c r="AE880" s="17"/>
      <c r="AF880" s="17">
        <v>5.7638906487268E-2</v>
      </c>
      <c r="AG880" s="17">
        <v>8.10790106187739E-2</v>
      </c>
      <c r="AH880" s="17">
        <v>7.6436902616626404E-2</v>
      </c>
      <c r="AI880" s="17"/>
      <c r="AJ880" s="17">
        <v>6.8933686964860796E-2</v>
      </c>
      <c r="AK880" s="17">
        <v>8.5066011145775305E-2</v>
      </c>
      <c r="AL880" s="17">
        <v>5.7633175229347001E-2</v>
      </c>
      <c r="AM880" s="17">
        <v>6.3592482233383596E-2</v>
      </c>
      <c r="AN880" s="17">
        <v>4.22697085773482E-2</v>
      </c>
      <c r="AO880" s="17"/>
      <c r="AP880" s="17">
        <v>8.3848369856863295E-2</v>
      </c>
      <c r="AQ880" s="17">
        <v>8.7725183670115295E-2</v>
      </c>
      <c r="AR880" s="17">
        <v>3.7477381027528699E-2</v>
      </c>
      <c r="AS880" s="17"/>
      <c r="AT880" s="17">
        <v>6.02922899389624E-2</v>
      </c>
      <c r="AU880" s="17">
        <v>5.1846869771745997E-2</v>
      </c>
      <c r="AV880" s="17">
        <v>6.6340715034902298E-2</v>
      </c>
      <c r="AW880" s="17">
        <v>0.13220030016127099</v>
      </c>
      <c r="AX880" s="17">
        <v>8.4788920487521804E-2</v>
      </c>
      <c r="AY880" s="17"/>
      <c r="AZ880" s="17">
        <v>0.12069011784790799</v>
      </c>
      <c r="BA880" s="17">
        <v>5.2783070657709402E-2</v>
      </c>
      <c r="BB880" s="17">
        <v>9.0768231867446897E-2</v>
      </c>
      <c r="BC880" s="17">
        <v>7.9776798095694101E-2</v>
      </c>
      <c r="BD880" s="17">
        <v>3.7557958970063803E-2</v>
      </c>
      <c r="BE880" s="17">
        <v>3.9608979093721498E-2</v>
      </c>
      <c r="BF880" s="17"/>
      <c r="BG880" s="17">
        <v>6.7955311175493999E-2</v>
      </c>
      <c r="BH880" s="17">
        <v>7.2655294423944805E-2</v>
      </c>
      <c r="BI880" s="17" t="s">
        <v>95</v>
      </c>
      <c r="BJ880" s="17" t="s">
        <v>95</v>
      </c>
      <c r="BK880" s="17" t="s">
        <v>95</v>
      </c>
      <c r="BL880" s="17" t="s">
        <v>95</v>
      </c>
      <c r="BM880" s="17" t="s">
        <v>95</v>
      </c>
    </row>
    <row r="881" spans="2:65" x14ac:dyDescent="0.35">
      <c r="B881" t="s">
        <v>404</v>
      </c>
      <c r="C881" s="17">
        <v>3.5078628558600902E-2</v>
      </c>
      <c r="D881" s="17">
        <v>2.38252288158411E-2</v>
      </c>
      <c r="E881" s="17">
        <v>4.6782677802371997E-2</v>
      </c>
      <c r="F881" s="17"/>
      <c r="G881" s="17">
        <v>1.50428605902794E-2</v>
      </c>
      <c r="H881" s="17">
        <v>2.49853263873124E-2</v>
      </c>
      <c r="I881" s="17">
        <v>2.92867386102479E-2</v>
      </c>
      <c r="J881" s="17">
        <v>2.7796528293498299E-2</v>
      </c>
      <c r="K881" s="17">
        <v>4.9652694125612101E-2</v>
      </c>
      <c r="L881" s="17">
        <v>4.2082909587165797E-2</v>
      </c>
      <c r="M881" s="17"/>
      <c r="N881" s="17">
        <v>3.2082257795347E-2</v>
      </c>
      <c r="O881" s="17">
        <v>2.9343354432311501E-2</v>
      </c>
      <c r="P881" s="17">
        <v>3.9231106745408001E-2</v>
      </c>
      <c r="Q881" s="17">
        <v>4.2303207130061901E-2</v>
      </c>
      <c r="R881" s="17"/>
      <c r="S881" s="17">
        <v>3.5770707476002001E-2</v>
      </c>
      <c r="T881" s="17">
        <v>3.3788894835263102E-2</v>
      </c>
      <c r="U881" s="17">
        <v>6.22378804194611E-2</v>
      </c>
      <c r="V881" s="17">
        <v>5.4507737906072301E-2</v>
      </c>
      <c r="W881" s="17">
        <v>3.5285879419025799E-2</v>
      </c>
      <c r="X881" s="17">
        <v>3.3367958070542901E-2</v>
      </c>
      <c r="Y881" s="17">
        <v>1.3552243972613801E-2</v>
      </c>
      <c r="Z881" s="17">
        <v>1.9755226182640001E-2</v>
      </c>
      <c r="AA881" s="17">
        <v>1.6242806886172901E-2</v>
      </c>
      <c r="AB881" s="17">
        <v>5.0802924015581501E-2</v>
      </c>
      <c r="AC881" s="17">
        <v>1.5972326167788799E-2</v>
      </c>
      <c r="AD881" s="17">
        <v>3.7973307228331601E-2</v>
      </c>
      <c r="AE881" s="17"/>
      <c r="AF881" s="17">
        <v>3.24143793521482E-2</v>
      </c>
      <c r="AG881" s="17">
        <v>3.7726229268177397E-2</v>
      </c>
      <c r="AH881" s="17">
        <v>4.0987202336311999E-2</v>
      </c>
      <c r="AI881" s="17"/>
      <c r="AJ881" s="17">
        <v>3.41864287623058E-2</v>
      </c>
      <c r="AK881" s="17">
        <v>3.0565145641365501E-2</v>
      </c>
      <c r="AL881" s="17">
        <v>1.92399333054134E-2</v>
      </c>
      <c r="AM881" s="17">
        <v>0</v>
      </c>
      <c r="AN881" s="17">
        <v>5.0942329215559801E-2</v>
      </c>
      <c r="AO881" s="17"/>
      <c r="AP881" s="17">
        <v>3.4360454827503398E-2</v>
      </c>
      <c r="AQ881" s="17">
        <v>2.61057297865371E-2</v>
      </c>
      <c r="AR881" s="17">
        <v>2.02940687510983E-2</v>
      </c>
      <c r="AS881" s="17"/>
      <c r="AT881" s="17">
        <v>3.5683897745485499E-2</v>
      </c>
      <c r="AU881" s="17">
        <v>3.8464355288063301E-2</v>
      </c>
      <c r="AV881" s="17">
        <v>2.9795632006844298E-2</v>
      </c>
      <c r="AW881" s="17">
        <v>3.2250941886433203E-2</v>
      </c>
      <c r="AX881" s="17">
        <v>0</v>
      </c>
      <c r="AY881" s="17"/>
      <c r="AZ881" s="17">
        <v>2.2114348238765302E-2</v>
      </c>
      <c r="BA881" s="17">
        <v>2.7426778995760501E-2</v>
      </c>
      <c r="BB881" s="17">
        <v>2.2761642626139101E-2</v>
      </c>
      <c r="BC881" s="17">
        <v>2.98150189601631E-2</v>
      </c>
      <c r="BD881" s="17">
        <v>5.9218677123186299E-2</v>
      </c>
      <c r="BE881" s="17">
        <v>9.3462775013930799E-2</v>
      </c>
      <c r="BF881" s="17"/>
      <c r="BG881" s="17">
        <v>4.1953057861610001E-2</v>
      </c>
      <c r="BH881" s="17">
        <v>2.4282329398198001E-2</v>
      </c>
      <c r="BI881" s="17" t="s">
        <v>95</v>
      </c>
      <c r="BJ881" s="17" t="s">
        <v>95</v>
      </c>
      <c r="BK881" s="17" t="s">
        <v>95</v>
      </c>
      <c r="BL881" s="17" t="s">
        <v>95</v>
      </c>
      <c r="BM881" s="17" t="s">
        <v>95</v>
      </c>
    </row>
    <row r="882" spans="2:65"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row>
    <row r="883" spans="2:65" x14ac:dyDescent="0.35">
      <c r="B883" s="6" t="s">
        <v>409</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row>
    <row r="884" spans="2:65" x14ac:dyDescent="0.35">
      <c r="B884" s="26" t="s">
        <v>127</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row>
    <row r="885" spans="2:65" x14ac:dyDescent="0.35">
      <c r="B885" t="s">
        <v>402</v>
      </c>
      <c r="C885" s="17">
        <v>0.11379389985364601</v>
      </c>
      <c r="D885" s="17">
        <v>0.12531836077377201</v>
      </c>
      <c r="E885" s="17">
        <v>0.102314926987584</v>
      </c>
      <c r="F885" s="17"/>
      <c r="G885" s="17">
        <v>2.1679846438512701E-2</v>
      </c>
      <c r="H885" s="17">
        <v>5.7271469562637102E-2</v>
      </c>
      <c r="I885" s="17">
        <v>6.7459903380874597E-2</v>
      </c>
      <c r="J885" s="17">
        <v>0.112649736625046</v>
      </c>
      <c r="K885" s="17">
        <v>0.127597247702366</v>
      </c>
      <c r="L885" s="17">
        <v>0.17394397752368301</v>
      </c>
      <c r="M885" s="17"/>
      <c r="N885" s="17">
        <v>9.7297146534436704E-2</v>
      </c>
      <c r="O885" s="17">
        <v>0.119288442460545</v>
      </c>
      <c r="P885" s="17">
        <v>0.11770487253006701</v>
      </c>
      <c r="Q885" s="17">
        <v>0.130008677429094</v>
      </c>
      <c r="R885" s="17"/>
      <c r="S885" s="17">
        <v>4.0121766401022801E-2</v>
      </c>
      <c r="T885" s="17">
        <v>0.13538906276521001</v>
      </c>
      <c r="U885" s="17">
        <v>0.10458161625441401</v>
      </c>
      <c r="V885" s="17">
        <v>0.129616134145178</v>
      </c>
      <c r="W885" s="17">
        <v>0.108396278967587</v>
      </c>
      <c r="X885" s="17">
        <v>0.108586133680849</v>
      </c>
      <c r="Y885" s="17">
        <v>9.3955695498042002E-2</v>
      </c>
      <c r="Z885" s="17">
        <v>0.14874472723708099</v>
      </c>
      <c r="AA885" s="17">
        <v>0.11870563712681401</v>
      </c>
      <c r="AB885" s="17">
        <v>0.14596326911212801</v>
      </c>
      <c r="AC885" s="17">
        <v>0.10173487396663</v>
      </c>
      <c r="AD885" s="17">
        <v>0.20183565029782799</v>
      </c>
      <c r="AE885" s="17"/>
      <c r="AF885" s="17">
        <v>0.16994738144543101</v>
      </c>
      <c r="AG885" s="17">
        <v>7.2468922957408005E-2</v>
      </c>
      <c r="AH885" s="17">
        <v>9.6767450070199795E-2</v>
      </c>
      <c r="AI885" s="17"/>
      <c r="AJ885" s="17">
        <v>0.15072004070359299</v>
      </c>
      <c r="AK885" s="17">
        <v>4.3723470620117402E-2</v>
      </c>
      <c r="AL885" s="17">
        <v>5.8525234800180903E-2</v>
      </c>
      <c r="AM885" s="17">
        <v>0.21863140730237501</v>
      </c>
      <c r="AN885" s="17">
        <v>0.14726429598735399</v>
      </c>
      <c r="AO885" s="17"/>
      <c r="AP885" s="17">
        <v>0.14513084200927101</v>
      </c>
      <c r="AQ885" s="17">
        <v>4.9559340832996297E-2</v>
      </c>
      <c r="AR885" s="17">
        <v>7.6934132123330695E-2</v>
      </c>
      <c r="AS885" s="17"/>
      <c r="AT885" s="17">
        <v>0.14909139661131501</v>
      </c>
      <c r="AU885" s="17">
        <v>0.105196665565069</v>
      </c>
      <c r="AV885" s="17">
        <v>7.8494538702107E-2</v>
      </c>
      <c r="AW885" s="17">
        <v>9.0196777183926005E-2</v>
      </c>
      <c r="AX885" s="17">
        <v>0.16007096459473799</v>
      </c>
      <c r="AY885" s="17"/>
      <c r="AZ885" s="17">
        <v>5.7730241572362E-2</v>
      </c>
      <c r="BA885" s="17">
        <v>0.109146890800213</v>
      </c>
      <c r="BB885" s="17">
        <v>0.12874194073631501</v>
      </c>
      <c r="BC885" s="17">
        <v>0.12975916211525201</v>
      </c>
      <c r="BD885" s="17">
        <v>0.13964382652645399</v>
      </c>
      <c r="BE885" s="17">
        <v>0.145415620769663</v>
      </c>
      <c r="BF885" s="17"/>
      <c r="BG885" s="17">
        <v>0.133250145960989</v>
      </c>
      <c r="BH885" s="17">
        <v>8.3237842869924805E-2</v>
      </c>
      <c r="BI885" s="17" t="s">
        <v>95</v>
      </c>
      <c r="BJ885" s="17" t="s">
        <v>95</v>
      </c>
      <c r="BK885" s="17" t="s">
        <v>95</v>
      </c>
      <c r="BL885" s="17" t="s">
        <v>95</v>
      </c>
      <c r="BM885" s="17" t="s">
        <v>95</v>
      </c>
    </row>
    <row r="886" spans="2:65" x14ac:dyDescent="0.35">
      <c r="B886" t="s">
        <v>289</v>
      </c>
      <c r="C886" s="17">
        <v>3.81012002697316E-2</v>
      </c>
      <c r="D886" s="17">
        <v>4.1107871763059599E-2</v>
      </c>
      <c r="E886" s="17">
        <v>3.5134885435060298E-2</v>
      </c>
      <c r="F886" s="17"/>
      <c r="G886" s="17">
        <v>8.4944761771865301E-3</v>
      </c>
      <c r="H886" s="17">
        <v>3.3274585963813101E-2</v>
      </c>
      <c r="I886" s="17">
        <v>2.87815502617761E-2</v>
      </c>
      <c r="J886" s="17">
        <v>4.83425097933569E-2</v>
      </c>
      <c r="K886" s="17">
        <v>3.9417327299312202E-2</v>
      </c>
      <c r="L886" s="17">
        <v>4.4871178203957203E-2</v>
      </c>
      <c r="M886" s="17"/>
      <c r="N886" s="17">
        <v>3.2525795739253502E-2</v>
      </c>
      <c r="O886" s="17">
        <v>4.0593634143007998E-2</v>
      </c>
      <c r="P886" s="17">
        <v>4.17930380940938E-2</v>
      </c>
      <c r="Q886" s="17">
        <v>4.0565939899645902E-2</v>
      </c>
      <c r="R886" s="17"/>
      <c r="S886" s="17">
        <v>3.4597520674697298E-2</v>
      </c>
      <c r="T886" s="17">
        <v>3.0830187365876598E-2</v>
      </c>
      <c r="U886" s="17">
        <v>2.7730788559214899E-2</v>
      </c>
      <c r="V886" s="17">
        <v>3.3963002577984201E-2</v>
      </c>
      <c r="W886" s="17">
        <v>2.1091448114687699E-2</v>
      </c>
      <c r="X886" s="17">
        <v>6.8133644634109106E-2</v>
      </c>
      <c r="Y886" s="17">
        <v>5.6653486136933301E-2</v>
      </c>
      <c r="Z886" s="17">
        <v>1.7221898595635901E-2</v>
      </c>
      <c r="AA886" s="17">
        <v>4.6596637435304497E-2</v>
      </c>
      <c r="AB886" s="17">
        <v>2.47999018609244E-2</v>
      </c>
      <c r="AC886" s="17">
        <v>4.0662318012850501E-2</v>
      </c>
      <c r="AD886" s="17">
        <v>5.7382652773736498E-2</v>
      </c>
      <c r="AE886" s="17"/>
      <c r="AF886" s="17">
        <v>5.2922027773097402E-2</v>
      </c>
      <c r="AG886" s="17">
        <v>2.5172992657288E-2</v>
      </c>
      <c r="AH886" s="17">
        <v>3.64653976735895E-2</v>
      </c>
      <c r="AI886" s="17"/>
      <c r="AJ886" s="17">
        <v>4.50081140878286E-2</v>
      </c>
      <c r="AK886" s="17">
        <v>2.1250847154802702E-2</v>
      </c>
      <c r="AL886" s="17">
        <v>6.2276628913498701E-2</v>
      </c>
      <c r="AM886" s="17">
        <v>5.2920950238051101E-2</v>
      </c>
      <c r="AN886" s="17">
        <v>4.8840099909391803E-2</v>
      </c>
      <c r="AO886" s="17"/>
      <c r="AP886" s="17">
        <v>3.6697928789290797E-2</v>
      </c>
      <c r="AQ886" s="17">
        <v>3.0537134865019099E-2</v>
      </c>
      <c r="AR886" s="17">
        <v>4.2839624431284501E-2</v>
      </c>
      <c r="AS886" s="17"/>
      <c r="AT886" s="17">
        <v>3.9312775557817897E-2</v>
      </c>
      <c r="AU886" s="17">
        <v>5.8367520467320799E-2</v>
      </c>
      <c r="AV886" s="17">
        <v>2.7801218067999501E-2</v>
      </c>
      <c r="AW886" s="17">
        <v>1.5988514945656899E-2</v>
      </c>
      <c r="AX886" s="17">
        <v>4.4637915721052301E-2</v>
      </c>
      <c r="AY886" s="17"/>
      <c r="AZ886" s="17">
        <v>2.95785228464042E-2</v>
      </c>
      <c r="BA886" s="17">
        <v>4.8287651430143901E-2</v>
      </c>
      <c r="BB886" s="17">
        <v>3.38275623080748E-2</v>
      </c>
      <c r="BC886" s="17">
        <v>2.3751501220982199E-2</v>
      </c>
      <c r="BD886" s="17">
        <v>4.2649700789054501E-2</v>
      </c>
      <c r="BE886" s="17">
        <v>4.7684084567792599E-2</v>
      </c>
      <c r="BF886" s="17"/>
      <c r="BG886" s="17">
        <v>4.4877155806154499E-2</v>
      </c>
      <c r="BH886" s="17">
        <v>2.7459554273490502E-2</v>
      </c>
      <c r="BI886" s="17" t="s">
        <v>95</v>
      </c>
      <c r="BJ886" s="17" t="s">
        <v>95</v>
      </c>
      <c r="BK886" s="17" t="s">
        <v>95</v>
      </c>
      <c r="BL886" s="17" t="s">
        <v>95</v>
      </c>
      <c r="BM886" s="17" t="s">
        <v>95</v>
      </c>
    </row>
    <row r="887" spans="2:65" x14ac:dyDescent="0.35">
      <c r="B887" t="s">
        <v>290</v>
      </c>
      <c r="C887" s="17">
        <v>5.1004594663661897E-2</v>
      </c>
      <c r="D887" s="17">
        <v>5.1367902267302597E-2</v>
      </c>
      <c r="E887" s="17">
        <v>5.0803291408053099E-2</v>
      </c>
      <c r="F887" s="17"/>
      <c r="G887" s="17">
        <v>2.32508613332362E-2</v>
      </c>
      <c r="H887" s="17">
        <v>4.9901082116027701E-2</v>
      </c>
      <c r="I887" s="17">
        <v>4.8806761181887301E-2</v>
      </c>
      <c r="J887" s="17">
        <v>5.8401242543933703E-2</v>
      </c>
      <c r="K887" s="17">
        <v>4.8655236230625197E-2</v>
      </c>
      <c r="L887" s="17">
        <v>5.6146761581976297E-2</v>
      </c>
      <c r="M887" s="17"/>
      <c r="N887" s="17">
        <v>5.10708880673338E-2</v>
      </c>
      <c r="O887" s="17">
        <v>4.9764672123868502E-2</v>
      </c>
      <c r="P887" s="17">
        <v>5.1234782656649401E-2</v>
      </c>
      <c r="Q887" s="17">
        <v>4.8873290420625798E-2</v>
      </c>
      <c r="R887" s="17"/>
      <c r="S887" s="17">
        <v>4.4138391553219102E-2</v>
      </c>
      <c r="T887" s="17">
        <v>5.9499853168120703E-2</v>
      </c>
      <c r="U887" s="17">
        <v>6.3693432001675598E-2</v>
      </c>
      <c r="V887" s="17">
        <v>5.8573262742015998E-2</v>
      </c>
      <c r="W887" s="17">
        <v>5.7680774754149899E-2</v>
      </c>
      <c r="X887" s="17">
        <v>4.9312219111653101E-2</v>
      </c>
      <c r="Y887" s="17">
        <v>3.4893723507520701E-2</v>
      </c>
      <c r="Z887" s="17">
        <v>7.9771461592548901E-2</v>
      </c>
      <c r="AA887" s="17">
        <v>3.8501500237533397E-2</v>
      </c>
      <c r="AB887" s="17">
        <v>4.1426771605942297E-2</v>
      </c>
      <c r="AC887" s="17">
        <v>7.2133659261390107E-2</v>
      </c>
      <c r="AD887" s="17">
        <v>1.71588563695893E-2</v>
      </c>
      <c r="AE887" s="17"/>
      <c r="AF887" s="17">
        <v>5.3566349352233297E-2</v>
      </c>
      <c r="AG887" s="17">
        <v>4.7074388357931901E-2</v>
      </c>
      <c r="AH887" s="17">
        <v>7.6063522974248204E-2</v>
      </c>
      <c r="AI887" s="17"/>
      <c r="AJ887" s="17">
        <v>5.99771650085845E-2</v>
      </c>
      <c r="AK887" s="17">
        <v>4.5789762532335299E-2</v>
      </c>
      <c r="AL887" s="17">
        <v>4.7336469822695501E-2</v>
      </c>
      <c r="AM887" s="17">
        <v>8.4333161063207804E-2</v>
      </c>
      <c r="AN887" s="17">
        <v>3.3345861553078802E-2</v>
      </c>
      <c r="AO887" s="17"/>
      <c r="AP887" s="17">
        <v>4.2417681088336899E-2</v>
      </c>
      <c r="AQ887" s="17">
        <v>4.6212113891281499E-2</v>
      </c>
      <c r="AR887" s="17">
        <v>4.41011378061716E-2</v>
      </c>
      <c r="AS887" s="17"/>
      <c r="AT887" s="17">
        <v>6.5142435253293801E-2</v>
      </c>
      <c r="AU887" s="17">
        <v>5.0616462280974002E-2</v>
      </c>
      <c r="AV887" s="17">
        <v>5.1111767430136602E-2</v>
      </c>
      <c r="AW887" s="17">
        <v>4.61811305174765E-2</v>
      </c>
      <c r="AX887" s="17">
        <v>1.6729090490195098E-2</v>
      </c>
      <c r="AY887" s="17"/>
      <c r="AZ887" s="17">
        <v>3.95942872432751E-2</v>
      </c>
      <c r="BA887" s="17">
        <v>5.2594990270579303E-2</v>
      </c>
      <c r="BB887" s="17">
        <v>5.2814292148168102E-2</v>
      </c>
      <c r="BC887" s="17">
        <v>6.3932824323272006E-2</v>
      </c>
      <c r="BD887" s="17">
        <v>3.7206677576978799E-2</v>
      </c>
      <c r="BE887" s="17">
        <v>6.0779190629244202E-2</v>
      </c>
      <c r="BF887" s="17"/>
      <c r="BG887" s="17">
        <v>4.8242478019369803E-2</v>
      </c>
      <c r="BH887" s="17">
        <v>5.5342502043791902E-2</v>
      </c>
      <c r="BI887" s="17" t="s">
        <v>95</v>
      </c>
      <c r="BJ887" s="17" t="s">
        <v>95</v>
      </c>
      <c r="BK887" s="17" t="s">
        <v>95</v>
      </c>
      <c r="BL887" s="17" t="s">
        <v>95</v>
      </c>
      <c r="BM887" s="17" t="s">
        <v>95</v>
      </c>
    </row>
    <row r="888" spans="2:65" x14ac:dyDescent="0.35">
      <c r="B888" t="s">
        <v>291</v>
      </c>
      <c r="C888" s="17">
        <v>5.9968278281051897E-2</v>
      </c>
      <c r="D888" s="17">
        <v>5.4334269940183602E-2</v>
      </c>
      <c r="E888" s="17">
        <v>6.3490714500008594E-2</v>
      </c>
      <c r="F888" s="17"/>
      <c r="G888" s="17">
        <v>4.2128779601858402E-2</v>
      </c>
      <c r="H888" s="17">
        <v>4.1347715439691797E-2</v>
      </c>
      <c r="I888" s="17">
        <v>5.4572865366510903E-2</v>
      </c>
      <c r="J888" s="17">
        <v>5.15753472616753E-2</v>
      </c>
      <c r="K888" s="17">
        <v>6.1748228621246903E-2</v>
      </c>
      <c r="L888" s="17">
        <v>7.8314411719079602E-2</v>
      </c>
      <c r="M888" s="17"/>
      <c r="N888" s="17">
        <v>5.9578181865623497E-2</v>
      </c>
      <c r="O888" s="17">
        <v>5.4128814278014303E-2</v>
      </c>
      <c r="P888" s="17">
        <v>4.8495604052054497E-2</v>
      </c>
      <c r="Q888" s="17">
        <v>8.3697477275117102E-2</v>
      </c>
      <c r="R888" s="17"/>
      <c r="S888" s="17">
        <v>5.7750116704486501E-2</v>
      </c>
      <c r="T888" s="17">
        <v>7.2435402481434402E-2</v>
      </c>
      <c r="U888" s="17">
        <v>2.70092643895463E-2</v>
      </c>
      <c r="V888" s="17">
        <v>5.5358536404996099E-2</v>
      </c>
      <c r="W888" s="17">
        <v>6.3442412883083901E-2</v>
      </c>
      <c r="X888" s="17">
        <v>4.3518666224837702E-2</v>
      </c>
      <c r="Y888" s="17">
        <v>4.7175599727333303E-2</v>
      </c>
      <c r="Z888" s="17">
        <v>5.6415788550832499E-2</v>
      </c>
      <c r="AA888" s="17">
        <v>8.0047357092712601E-2</v>
      </c>
      <c r="AB888" s="17">
        <v>6.8379811083579795E-2</v>
      </c>
      <c r="AC888" s="17">
        <v>8.7020464193912406E-2</v>
      </c>
      <c r="AD888" s="17">
        <v>5.4088690883971301E-2</v>
      </c>
      <c r="AE888" s="17"/>
      <c r="AF888" s="17">
        <v>6.6571515863203604E-2</v>
      </c>
      <c r="AG888" s="17">
        <v>5.0758680677958398E-2</v>
      </c>
      <c r="AH888" s="17">
        <v>8.1979026832456794E-2</v>
      </c>
      <c r="AI888" s="17"/>
      <c r="AJ888" s="17">
        <v>5.8413595370212699E-2</v>
      </c>
      <c r="AK888" s="17">
        <v>6.4408629099991899E-2</v>
      </c>
      <c r="AL888" s="17">
        <v>6.3026423245969604E-2</v>
      </c>
      <c r="AM888" s="17">
        <v>8.5450758785692693E-2</v>
      </c>
      <c r="AN888" s="17">
        <v>6.6419864948459903E-2</v>
      </c>
      <c r="AO888" s="17"/>
      <c r="AP888" s="17">
        <v>6.3549754106691406E-2</v>
      </c>
      <c r="AQ888" s="17">
        <v>5.1907024861536602E-2</v>
      </c>
      <c r="AR888" s="17">
        <v>5.8881381687754697E-2</v>
      </c>
      <c r="AS888" s="17"/>
      <c r="AT888" s="17">
        <v>6.4749108012043505E-2</v>
      </c>
      <c r="AU888" s="17">
        <v>7.1708604763706205E-2</v>
      </c>
      <c r="AV888" s="17">
        <v>6.0508402067822098E-2</v>
      </c>
      <c r="AW888" s="17">
        <v>3.5134646032080802E-2</v>
      </c>
      <c r="AX888" s="17">
        <v>4.2218989658316997E-2</v>
      </c>
      <c r="AY888" s="17"/>
      <c r="AZ888" s="17">
        <v>4.7704604608599398E-2</v>
      </c>
      <c r="BA888" s="17">
        <v>6.0017955925862197E-2</v>
      </c>
      <c r="BB888" s="17">
        <v>6.1912358556023499E-2</v>
      </c>
      <c r="BC888" s="17">
        <v>6.9490046937842401E-2</v>
      </c>
      <c r="BD888" s="17">
        <v>4.9144596622182603E-2</v>
      </c>
      <c r="BE888" s="17">
        <v>8.4856468159295304E-2</v>
      </c>
      <c r="BF888" s="17"/>
      <c r="BG888" s="17">
        <v>6.5294642680591902E-2</v>
      </c>
      <c r="BH888" s="17">
        <v>5.1603216839575798E-2</v>
      </c>
      <c r="BI888" s="17" t="s">
        <v>95</v>
      </c>
      <c r="BJ888" s="17" t="s">
        <v>95</v>
      </c>
      <c r="BK888" s="17" t="s">
        <v>95</v>
      </c>
      <c r="BL888" s="17" t="s">
        <v>95</v>
      </c>
      <c r="BM888" s="17" t="s">
        <v>95</v>
      </c>
    </row>
    <row r="889" spans="2:65" x14ac:dyDescent="0.35">
      <c r="B889" t="s">
        <v>292</v>
      </c>
      <c r="C889" s="17">
        <v>0.16289169555834401</v>
      </c>
      <c r="D889" s="17">
        <v>0.14816037875888799</v>
      </c>
      <c r="E889" s="17">
        <v>0.17860904222406099</v>
      </c>
      <c r="F889" s="17"/>
      <c r="G889" s="17">
        <v>0.146884476656958</v>
      </c>
      <c r="H889" s="17">
        <v>0.10357077914494001</v>
      </c>
      <c r="I889" s="17">
        <v>0.16517865846237401</v>
      </c>
      <c r="J889" s="17">
        <v>0.15600607659033</v>
      </c>
      <c r="K889" s="17">
        <v>0.21040732542316601</v>
      </c>
      <c r="L889" s="17">
        <v>0.16497573922304701</v>
      </c>
      <c r="M889" s="17"/>
      <c r="N889" s="17">
        <v>0.160008216165303</v>
      </c>
      <c r="O889" s="17">
        <v>0.16760985503849701</v>
      </c>
      <c r="P889" s="17">
        <v>0.15638777380018601</v>
      </c>
      <c r="Q889" s="17">
        <v>0.17091079350670599</v>
      </c>
      <c r="R889" s="17"/>
      <c r="S889" s="17">
        <v>0.16249889319236599</v>
      </c>
      <c r="T889" s="17">
        <v>0.13896418402058899</v>
      </c>
      <c r="U889" s="17">
        <v>0.18218647311919101</v>
      </c>
      <c r="V889" s="17">
        <v>0.13818554241450201</v>
      </c>
      <c r="W889" s="17">
        <v>0.12804123521640101</v>
      </c>
      <c r="X889" s="17">
        <v>0.18771553361818499</v>
      </c>
      <c r="Y889" s="17">
        <v>0.197349448612365</v>
      </c>
      <c r="Z889" s="17">
        <v>0.16705610736811599</v>
      </c>
      <c r="AA889" s="17">
        <v>0.15164762746117799</v>
      </c>
      <c r="AB889" s="17">
        <v>0.17735752004792099</v>
      </c>
      <c r="AC889" s="17">
        <v>0.15545090864052599</v>
      </c>
      <c r="AD889" s="17">
        <v>0.20320334943343901</v>
      </c>
      <c r="AE889" s="17"/>
      <c r="AF889" s="17">
        <v>0.15265372970369401</v>
      </c>
      <c r="AG889" s="17">
        <v>0.16038562156608099</v>
      </c>
      <c r="AH889" s="17">
        <v>0.234081894065435</v>
      </c>
      <c r="AI889" s="17"/>
      <c r="AJ889" s="17">
        <v>0.154578717877071</v>
      </c>
      <c r="AK889" s="17">
        <v>0.14819583653649099</v>
      </c>
      <c r="AL889" s="17">
        <v>0.16058177100381099</v>
      </c>
      <c r="AM889" s="17">
        <v>0.134042785062466</v>
      </c>
      <c r="AN889" s="17">
        <v>0.266854826658872</v>
      </c>
      <c r="AO889" s="17"/>
      <c r="AP889" s="17">
        <v>0.14533205344306999</v>
      </c>
      <c r="AQ889" s="17">
        <v>0.15361346670493101</v>
      </c>
      <c r="AR889" s="17">
        <v>0.15201505395654299</v>
      </c>
      <c r="AS889" s="17"/>
      <c r="AT889" s="17">
        <v>0.18581952066865301</v>
      </c>
      <c r="AU889" s="17">
        <v>0.17272642530687701</v>
      </c>
      <c r="AV889" s="17">
        <v>0.14645524983823499</v>
      </c>
      <c r="AW889" s="17">
        <v>0.14353251178763399</v>
      </c>
      <c r="AX889" s="17">
        <v>4.4221520502603702E-2</v>
      </c>
      <c r="AY889" s="17"/>
      <c r="AZ889" s="17">
        <v>0.136074018407773</v>
      </c>
      <c r="BA889" s="17">
        <v>0.16681799752443499</v>
      </c>
      <c r="BB889" s="17">
        <v>0.13584176404254</v>
      </c>
      <c r="BC889" s="17">
        <v>0.197241918813885</v>
      </c>
      <c r="BD889" s="17">
        <v>0.16503345984780199</v>
      </c>
      <c r="BE889" s="17">
        <v>0.13912202779650501</v>
      </c>
      <c r="BF889" s="17"/>
      <c r="BG889" s="17">
        <v>0.167690349469064</v>
      </c>
      <c r="BH889" s="17">
        <v>0.15535540404907</v>
      </c>
      <c r="BI889" s="17" t="s">
        <v>95</v>
      </c>
      <c r="BJ889" s="17" t="s">
        <v>95</v>
      </c>
      <c r="BK889" s="17" t="s">
        <v>95</v>
      </c>
      <c r="BL889" s="17" t="s">
        <v>95</v>
      </c>
      <c r="BM889" s="17" t="s">
        <v>95</v>
      </c>
    </row>
    <row r="890" spans="2:65" x14ac:dyDescent="0.35">
      <c r="B890" t="s">
        <v>293</v>
      </c>
      <c r="C890" s="17">
        <v>0.120547714311024</v>
      </c>
      <c r="D890" s="17">
        <v>0.111513263587615</v>
      </c>
      <c r="E890" s="17">
        <v>0.130256804230927</v>
      </c>
      <c r="F890" s="17"/>
      <c r="G890" s="17">
        <v>9.5469768119266205E-2</v>
      </c>
      <c r="H890" s="17">
        <v>0.13776886565216601</v>
      </c>
      <c r="I890" s="17">
        <v>0.108127132392609</v>
      </c>
      <c r="J890" s="17">
        <v>0.11605877380183099</v>
      </c>
      <c r="K890" s="17">
        <v>0.13123457752904</v>
      </c>
      <c r="L890" s="17">
        <v>0.12142003525690601</v>
      </c>
      <c r="M890" s="17"/>
      <c r="N890" s="17">
        <v>0.12625268235157799</v>
      </c>
      <c r="O890" s="17">
        <v>0.111179771638661</v>
      </c>
      <c r="P890" s="17">
        <v>0.132481339669269</v>
      </c>
      <c r="Q890" s="17">
        <v>0.11156611284446501</v>
      </c>
      <c r="R890" s="17"/>
      <c r="S890" s="17">
        <v>9.9381921476439095E-2</v>
      </c>
      <c r="T890" s="17">
        <v>0.11221690437097299</v>
      </c>
      <c r="U890" s="17">
        <v>0.10867404083913799</v>
      </c>
      <c r="V890" s="17">
        <v>0.113034710189344</v>
      </c>
      <c r="W890" s="17">
        <v>0.134585633077101</v>
      </c>
      <c r="X890" s="17">
        <v>0.11296198757505101</v>
      </c>
      <c r="Y890" s="17">
        <v>0.13416436472583401</v>
      </c>
      <c r="Z890" s="17">
        <v>0.16768035784876201</v>
      </c>
      <c r="AA890" s="17">
        <v>0.14996000052101599</v>
      </c>
      <c r="AB890" s="17">
        <v>0.11146712023588499</v>
      </c>
      <c r="AC890" s="17">
        <v>9.8432299875054294E-2</v>
      </c>
      <c r="AD890" s="17">
        <v>0.136635317053176</v>
      </c>
      <c r="AE890" s="17"/>
      <c r="AF890" s="17">
        <v>9.7835809437074303E-2</v>
      </c>
      <c r="AG890" s="17">
        <v>0.144372913502991</v>
      </c>
      <c r="AH890" s="17">
        <v>0.105168207912053</v>
      </c>
      <c r="AI890" s="17"/>
      <c r="AJ890" s="17">
        <v>0.11520561073017099</v>
      </c>
      <c r="AK890" s="17">
        <v>0.12379857185427801</v>
      </c>
      <c r="AL890" s="17">
        <v>0.14669276633789599</v>
      </c>
      <c r="AM890" s="17">
        <v>0.101997164309102</v>
      </c>
      <c r="AN890" s="17">
        <v>0.107764436057788</v>
      </c>
      <c r="AO890" s="17"/>
      <c r="AP890" s="17">
        <v>0.119421196228553</v>
      </c>
      <c r="AQ890" s="17">
        <v>0.12363608143263401</v>
      </c>
      <c r="AR890" s="17">
        <v>0.14454272309626801</v>
      </c>
      <c r="AS890" s="17"/>
      <c r="AT890" s="17">
        <v>0.108144818544451</v>
      </c>
      <c r="AU890" s="17">
        <v>0.10752543021976101</v>
      </c>
      <c r="AV890" s="17">
        <v>0.14694178714946701</v>
      </c>
      <c r="AW890" s="17">
        <v>0.13332951492411099</v>
      </c>
      <c r="AX890" s="17">
        <v>0.12579101546634999</v>
      </c>
      <c r="AY890" s="17"/>
      <c r="AZ890" s="17">
        <v>9.5991654400737106E-2</v>
      </c>
      <c r="BA890" s="17">
        <v>0.136054437598643</v>
      </c>
      <c r="BB890" s="17">
        <v>0.114119105150912</v>
      </c>
      <c r="BC890" s="17">
        <v>0.114960703873955</v>
      </c>
      <c r="BD890" s="17">
        <v>0.13800327135208301</v>
      </c>
      <c r="BE890" s="17">
        <v>8.3559728518207393E-2</v>
      </c>
      <c r="BF890" s="17"/>
      <c r="BG890" s="17">
        <v>0.118010661222837</v>
      </c>
      <c r="BH890" s="17">
        <v>0.12453215911634</v>
      </c>
      <c r="BI890" s="17" t="s">
        <v>95</v>
      </c>
      <c r="BJ890" s="17" t="s">
        <v>95</v>
      </c>
      <c r="BK890" s="17" t="s">
        <v>95</v>
      </c>
      <c r="BL890" s="17" t="s">
        <v>95</v>
      </c>
      <c r="BM890" s="17" t="s">
        <v>95</v>
      </c>
    </row>
    <row r="891" spans="2:65" x14ac:dyDescent="0.35">
      <c r="B891" t="s">
        <v>294</v>
      </c>
      <c r="C891" s="17">
        <v>0.13145660355911201</v>
      </c>
      <c r="D891" s="17">
        <v>0.13645648573789301</v>
      </c>
      <c r="E891" s="17">
        <v>0.12584889373077299</v>
      </c>
      <c r="F891" s="17"/>
      <c r="G891" s="17">
        <v>0.14558613928660999</v>
      </c>
      <c r="H891" s="17">
        <v>0.16265845085747399</v>
      </c>
      <c r="I891" s="17">
        <v>0.14934526399737799</v>
      </c>
      <c r="J891" s="17">
        <v>0.14245943451292201</v>
      </c>
      <c r="K891" s="17">
        <v>0.13084411637006399</v>
      </c>
      <c r="L891" s="17">
        <v>0.10027997791558101</v>
      </c>
      <c r="M891" s="17"/>
      <c r="N891" s="17">
        <v>0.13299958324264299</v>
      </c>
      <c r="O891" s="17">
        <v>0.13944868495541299</v>
      </c>
      <c r="P891" s="17">
        <v>0.14322362400953201</v>
      </c>
      <c r="Q891" s="17">
        <v>0.10458889826396101</v>
      </c>
      <c r="R891" s="17"/>
      <c r="S891" s="17">
        <v>0.14222371074609599</v>
      </c>
      <c r="T891" s="17">
        <v>0.11615879615722099</v>
      </c>
      <c r="U891" s="17">
        <v>0.14813713155151301</v>
      </c>
      <c r="V891" s="17">
        <v>0.116677780009129</v>
      </c>
      <c r="W891" s="17">
        <v>0.139710704944045</v>
      </c>
      <c r="X891" s="17">
        <v>0.12697023230791701</v>
      </c>
      <c r="Y891" s="17">
        <v>0.13917663184633999</v>
      </c>
      <c r="Z891" s="17">
        <v>0.13008378636352</v>
      </c>
      <c r="AA891" s="17">
        <v>0.10721140997321001</v>
      </c>
      <c r="AB891" s="17">
        <v>0.171500546079147</v>
      </c>
      <c r="AC891" s="17">
        <v>0.124240420092113</v>
      </c>
      <c r="AD891" s="17">
        <v>0.109883393733302</v>
      </c>
      <c r="AE891" s="17"/>
      <c r="AF891" s="17">
        <v>0.120942164450204</v>
      </c>
      <c r="AG891" s="17">
        <v>0.14440035756019401</v>
      </c>
      <c r="AH891" s="17">
        <v>0.10119849449334101</v>
      </c>
      <c r="AI891" s="17"/>
      <c r="AJ891" s="17">
        <v>0.124858550091868</v>
      </c>
      <c r="AK891" s="17">
        <v>0.15156279457180999</v>
      </c>
      <c r="AL891" s="17">
        <v>0.152900987347169</v>
      </c>
      <c r="AM891" s="17">
        <v>7.1316489612226905E-2</v>
      </c>
      <c r="AN891" s="17">
        <v>8.4019512803466395E-2</v>
      </c>
      <c r="AO891" s="17"/>
      <c r="AP891" s="17">
        <v>0.11931074252127601</v>
      </c>
      <c r="AQ891" s="17">
        <v>0.15046794927062501</v>
      </c>
      <c r="AR891" s="17">
        <v>0.160675141886855</v>
      </c>
      <c r="AS891" s="17"/>
      <c r="AT891" s="17">
        <v>0.12699671463364401</v>
      </c>
      <c r="AU891" s="17">
        <v>0.13703170271853601</v>
      </c>
      <c r="AV891" s="17">
        <v>0.142354927271998</v>
      </c>
      <c r="AW891" s="17">
        <v>0.127358228547131</v>
      </c>
      <c r="AX891" s="17">
        <v>0.132189864345063</v>
      </c>
      <c r="AY891" s="17"/>
      <c r="AZ891" s="17">
        <v>0.14179525644812899</v>
      </c>
      <c r="BA891" s="17">
        <v>0.13645133491210101</v>
      </c>
      <c r="BB891" s="17">
        <v>0.13806252081884299</v>
      </c>
      <c r="BC891" s="17">
        <v>0.11799823440509501</v>
      </c>
      <c r="BD891" s="17">
        <v>0.13180765313540099</v>
      </c>
      <c r="BE891" s="17">
        <v>0.107449259168273</v>
      </c>
      <c r="BF891" s="17"/>
      <c r="BG891" s="17">
        <v>0.12818614443785201</v>
      </c>
      <c r="BH891" s="17">
        <v>0.13659286338645801</v>
      </c>
      <c r="BI891" s="17" t="s">
        <v>95</v>
      </c>
      <c r="BJ891" s="17" t="s">
        <v>95</v>
      </c>
      <c r="BK891" s="17" t="s">
        <v>95</v>
      </c>
      <c r="BL891" s="17" t="s">
        <v>95</v>
      </c>
      <c r="BM891" s="17" t="s">
        <v>95</v>
      </c>
    </row>
    <row r="892" spans="2:65" x14ac:dyDescent="0.35">
      <c r="B892" t="s">
        <v>295</v>
      </c>
      <c r="C892" s="17">
        <v>0.123094090349653</v>
      </c>
      <c r="D892" s="17">
        <v>0.122667141458647</v>
      </c>
      <c r="E892" s="17">
        <v>0.12395046682015801</v>
      </c>
      <c r="F892" s="17"/>
      <c r="G892" s="17">
        <v>0.148386540651335</v>
      </c>
      <c r="H892" s="17">
        <v>0.12126749215051499</v>
      </c>
      <c r="I892" s="17">
        <v>0.171094653776691</v>
      </c>
      <c r="J892" s="17">
        <v>0.138803287351636</v>
      </c>
      <c r="K892" s="17">
        <v>0.1092736395521</v>
      </c>
      <c r="L892" s="17">
        <v>9.3459390234501699E-2</v>
      </c>
      <c r="M892" s="17"/>
      <c r="N892" s="17">
        <v>0.120222863428111</v>
      </c>
      <c r="O892" s="17">
        <v>0.14384780650475501</v>
      </c>
      <c r="P892" s="17">
        <v>0.111781811548511</v>
      </c>
      <c r="Q892" s="17">
        <v>0.112518275228706</v>
      </c>
      <c r="R892" s="17"/>
      <c r="S892" s="17">
        <v>0.15852693426794101</v>
      </c>
      <c r="T892" s="17">
        <v>0.15142037200447001</v>
      </c>
      <c r="U892" s="17">
        <v>0.11506187702712101</v>
      </c>
      <c r="V892" s="17">
        <v>0.13028109756150899</v>
      </c>
      <c r="W892" s="17">
        <v>0.124508853266003</v>
      </c>
      <c r="X892" s="17">
        <v>0.12072794358533299</v>
      </c>
      <c r="Y892" s="17">
        <v>0.112615548680973</v>
      </c>
      <c r="Z892" s="17">
        <v>6.22688969312565E-2</v>
      </c>
      <c r="AA892" s="17">
        <v>0.12158208742233401</v>
      </c>
      <c r="AB892" s="17">
        <v>9.7651179500078497E-2</v>
      </c>
      <c r="AC892" s="17">
        <v>0.125881852557922</v>
      </c>
      <c r="AD892" s="17">
        <v>6.8253563042114204E-2</v>
      </c>
      <c r="AE892" s="17"/>
      <c r="AF892" s="17">
        <v>0.11039265231638699</v>
      </c>
      <c r="AG892" s="17">
        <v>0.14182936359991399</v>
      </c>
      <c r="AH892" s="17">
        <v>7.9675140627890897E-2</v>
      </c>
      <c r="AI892" s="17"/>
      <c r="AJ892" s="17">
        <v>0.112655507489808</v>
      </c>
      <c r="AK892" s="17">
        <v>0.152250987054592</v>
      </c>
      <c r="AL892" s="17">
        <v>0.14653313569316001</v>
      </c>
      <c r="AM892" s="17">
        <v>0.105795686422781</v>
      </c>
      <c r="AN892" s="17">
        <v>6.7750579140937794E-2</v>
      </c>
      <c r="AO892" s="17"/>
      <c r="AP892" s="17">
        <v>0.117917737515688</v>
      </c>
      <c r="AQ892" s="17">
        <v>0.16182922400196101</v>
      </c>
      <c r="AR892" s="17">
        <v>0.129622288876451</v>
      </c>
      <c r="AS892" s="17"/>
      <c r="AT892" s="17">
        <v>0.106514858165821</v>
      </c>
      <c r="AU892" s="17">
        <v>0.11100331151960199</v>
      </c>
      <c r="AV892" s="17">
        <v>0.14576146261460199</v>
      </c>
      <c r="AW892" s="17">
        <v>0.119238661891904</v>
      </c>
      <c r="AX892" s="17">
        <v>0.173415314806451</v>
      </c>
      <c r="AY892" s="17"/>
      <c r="AZ892" s="17">
        <v>0.140353069786495</v>
      </c>
      <c r="BA892" s="17">
        <v>0.13470259612497501</v>
      </c>
      <c r="BB892" s="17">
        <v>0.14828563376947701</v>
      </c>
      <c r="BC892" s="17">
        <v>0.102135795691231</v>
      </c>
      <c r="BD892" s="17">
        <v>8.8776866272953503E-2</v>
      </c>
      <c r="BE892" s="17">
        <v>0.122966304183859</v>
      </c>
      <c r="BF892" s="17"/>
      <c r="BG892" s="17">
        <v>0.10593074579845101</v>
      </c>
      <c r="BH892" s="17">
        <v>0.15004914279113199</v>
      </c>
      <c r="BI892" s="17" t="s">
        <v>95</v>
      </c>
      <c r="BJ892" s="17" t="s">
        <v>95</v>
      </c>
      <c r="BK892" s="17" t="s">
        <v>95</v>
      </c>
      <c r="BL892" s="17" t="s">
        <v>95</v>
      </c>
      <c r="BM892" s="17" t="s">
        <v>95</v>
      </c>
    </row>
    <row r="893" spans="2:65" x14ac:dyDescent="0.35">
      <c r="B893" t="s">
        <v>302</v>
      </c>
      <c r="C893" s="17">
        <v>6.18289945028117E-2</v>
      </c>
      <c r="D893" s="17">
        <v>6.7472198234242206E-2</v>
      </c>
      <c r="E893" s="17">
        <v>5.6228746404086399E-2</v>
      </c>
      <c r="F893" s="17"/>
      <c r="G893" s="17">
        <v>0.13339982656303301</v>
      </c>
      <c r="H893" s="17">
        <v>0.116552589989093</v>
      </c>
      <c r="I893" s="17">
        <v>7.1900369181853593E-2</v>
      </c>
      <c r="J893" s="17">
        <v>6.0647689128057701E-2</v>
      </c>
      <c r="K893" s="17">
        <v>2.74756890613174E-2</v>
      </c>
      <c r="L893" s="17">
        <v>3.9218327838964201E-2</v>
      </c>
      <c r="M893" s="17"/>
      <c r="N893" s="17">
        <v>7.4216210294250295E-2</v>
      </c>
      <c r="O893" s="17">
        <v>5.6904418082800501E-2</v>
      </c>
      <c r="P893" s="17">
        <v>5.0668538604665497E-2</v>
      </c>
      <c r="Q893" s="17">
        <v>6.0845741853229003E-2</v>
      </c>
      <c r="R893" s="17"/>
      <c r="S893" s="17">
        <v>7.9392654270780502E-2</v>
      </c>
      <c r="T893" s="17">
        <v>7.1471533960826394E-2</v>
      </c>
      <c r="U893" s="17">
        <v>7.0035414045872005E-2</v>
      </c>
      <c r="V893" s="17">
        <v>2.4970164992247499E-2</v>
      </c>
      <c r="W893" s="17">
        <v>5.7053304378770903E-2</v>
      </c>
      <c r="X893" s="17">
        <v>5.2690591070062097E-2</v>
      </c>
      <c r="Y893" s="17">
        <v>7.1750500038446394E-2</v>
      </c>
      <c r="Z893" s="17">
        <v>2.6689996395020801E-2</v>
      </c>
      <c r="AA893" s="17">
        <v>6.1518886170713501E-2</v>
      </c>
      <c r="AB893" s="17">
        <v>7.2557307933166601E-2</v>
      </c>
      <c r="AC893" s="17">
        <v>9.3750014977152601E-2</v>
      </c>
      <c r="AD893" s="17">
        <v>1.37291534568941E-2</v>
      </c>
      <c r="AE893" s="17"/>
      <c r="AF893" s="17">
        <v>4.6499348747035603E-2</v>
      </c>
      <c r="AG893" s="17">
        <v>7.3202098781293204E-2</v>
      </c>
      <c r="AH893" s="17">
        <v>4.1031687845788499E-2</v>
      </c>
      <c r="AI893" s="17"/>
      <c r="AJ893" s="17">
        <v>4.3406271090770901E-2</v>
      </c>
      <c r="AK893" s="17">
        <v>0.103371479885489</v>
      </c>
      <c r="AL893" s="17">
        <v>4.6312862968200398E-2</v>
      </c>
      <c r="AM893" s="17">
        <v>2.9108198787951199E-2</v>
      </c>
      <c r="AN893" s="17">
        <v>4.6736131530913202E-2</v>
      </c>
      <c r="AO893" s="17"/>
      <c r="AP893" s="17">
        <v>6.0226419202881E-2</v>
      </c>
      <c r="AQ893" s="17">
        <v>8.5947060678033996E-2</v>
      </c>
      <c r="AR893" s="17">
        <v>5.2258452266277101E-2</v>
      </c>
      <c r="AS893" s="17"/>
      <c r="AT893" s="17">
        <v>5.2497330601567901E-2</v>
      </c>
      <c r="AU893" s="17">
        <v>5.3930951317447899E-2</v>
      </c>
      <c r="AV893" s="17">
        <v>6.5716284213124199E-2</v>
      </c>
      <c r="AW893" s="17">
        <v>9.50343370107085E-2</v>
      </c>
      <c r="AX893" s="17">
        <v>0.10311957186609</v>
      </c>
      <c r="AY893" s="17"/>
      <c r="AZ893" s="17">
        <v>0.121806693944481</v>
      </c>
      <c r="BA893" s="17">
        <v>4.4007293367664499E-2</v>
      </c>
      <c r="BB893" s="17">
        <v>5.80677102086673E-2</v>
      </c>
      <c r="BC893" s="17">
        <v>4.6362702381411498E-2</v>
      </c>
      <c r="BD893" s="17">
        <v>6.4824194735812204E-2</v>
      </c>
      <c r="BE893" s="17">
        <v>5.3610914011359499E-2</v>
      </c>
      <c r="BF893" s="17"/>
      <c r="BG893" s="17">
        <v>5.0001431643357297E-2</v>
      </c>
      <c r="BH893" s="17">
        <v>8.0404195634525499E-2</v>
      </c>
      <c r="BI893" s="17" t="s">
        <v>95</v>
      </c>
      <c r="BJ893" s="17" t="s">
        <v>95</v>
      </c>
      <c r="BK893" s="17" t="s">
        <v>95</v>
      </c>
      <c r="BL893" s="17" t="s">
        <v>95</v>
      </c>
      <c r="BM893" s="17" t="s">
        <v>95</v>
      </c>
    </row>
    <row r="894" spans="2:65" x14ac:dyDescent="0.35">
      <c r="B894" t="s">
        <v>403</v>
      </c>
      <c r="C894" s="17">
        <v>7.5326423121662295E-2</v>
      </c>
      <c r="D894" s="17">
        <v>8.8895281125360895E-2</v>
      </c>
      <c r="E894" s="17">
        <v>6.1612500608558302E-2</v>
      </c>
      <c r="F894" s="17"/>
      <c r="G894" s="17">
        <v>0.19122069828794799</v>
      </c>
      <c r="H894" s="17">
        <v>0.110425943689911</v>
      </c>
      <c r="I894" s="17">
        <v>9.3711668289798697E-2</v>
      </c>
      <c r="J894" s="17">
        <v>6.7559820796901704E-2</v>
      </c>
      <c r="K894" s="17">
        <v>4.5482475561404702E-2</v>
      </c>
      <c r="L894" s="17">
        <v>4.7518111047058602E-2</v>
      </c>
      <c r="M894" s="17"/>
      <c r="N894" s="17">
        <v>8.9107744006129294E-2</v>
      </c>
      <c r="O894" s="17">
        <v>5.58835299070264E-2</v>
      </c>
      <c r="P894" s="17">
        <v>7.1038934186193697E-2</v>
      </c>
      <c r="Q894" s="17">
        <v>8.5369932099838702E-2</v>
      </c>
      <c r="R894" s="17"/>
      <c r="S894" s="17">
        <v>0.12930008256566</v>
      </c>
      <c r="T894" s="17">
        <v>5.7921964682110597E-2</v>
      </c>
      <c r="U894" s="17">
        <v>5.22619432623595E-2</v>
      </c>
      <c r="V894" s="17">
        <v>9.5464423201719495E-2</v>
      </c>
      <c r="W894" s="17">
        <v>0.10382060027081801</v>
      </c>
      <c r="X894" s="17">
        <v>7.1935392346538604E-2</v>
      </c>
      <c r="Y894" s="17">
        <v>6.0406617367727497E-2</v>
      </c>
      <c r="Z894" s="17">
        <v>9.2236406414345898E-2</v>
      </c>
      <c r="AA894" s="17">
        <v>6.7551695707363399E-2</v>
      </c>
      <c r="AB894" s="17">
        <v>3.91006914303434E-2</v>
      </c>
      <c r="AC894" s="17">
        <v>7.7337122609537901E-2</v>
      </c>
      <c r="AD894" s="17">
        <v>6.9338418941355701E-2</v>
      </c>
      <c r="AE894" s="17"/>
      <c r="AF894" s="17">
        <v>6.1419817252401698E-2</v>
      </c>
      <c r="AG894" s="17">
        <v>8.1491633799861796E-2</v>
      </c>
      <c r="AH894" s="17">
        <v>9.7293426085257304E-2</v>
      </c>
      <c r="AI894" s="17"/>
      <c r="AJ894" s="17">
        <v>6.8512675433016201E-2</v>
      </c>
      <c r="AK894" s="17">
        <v>9.9121080262010205E-2</v>
      </c>
      <c r="AL894" s="17">
        <v>5.9891912002845299E-2</v>
      </c>
      <c r="AM894" s="17">
        <v>8.8341453103055106E-2</v>
      </c>
      <c r="AN894" s="17">
        <v>5.4423463397819699E-2</v>
      </c>
      <c r="AO894" s="17"/>
      <c r="AP894" s="17">
        <v>8.3607956491517296E-2</v>
      </c>
      <c r="AQ894" s="17">
        <v>9.4062923799639001E-2</v>
      </c>
      <c r="AR894" s="17">
        <v>6.8096545928688607E-2</v>
      </c>
      <c r="AS894" s="17"/>
      <c r="AT894" s="17">
        <v>3.8712826128866298E-2</v>
      </c>
      <c r="AU894" s="17">
        <v>7.1276864000768797E-2</v>
      </c>
      <c r="AV894" s="17">
        <v>8.612956782891E-2</v>
      </c>
      <c r="AW894" s="17">
        <v>0.126006383239573</v>
      </c>
      <c r="AX894" s="17">
        <v>0.121977685743591</v>
      </c>
      <c r="AY894" s="17"/>
      <c r="AZ894" s="17">
        <v>0.126064170852598</v>
      </c>
      <c r="BA894" s="17">
        <v>6.69267001710563E-2</v>
      </c>
      <c r="BB894" s="17">
        <v>8.4432264783352903E-2</v>
      </c>
      <c r="BC894" s="17">
        <v>7.7537902705592299E-2</v>
      </c>
      <c r="BD894" s="17">
        <v>4.4999378847715703E-2</v>
      </c>
      <c r="BE894" s="17">
        <v>3.9186481655345599E-2</v>
      </c>
      <c r="BF894" s="17"/>
      <c r="BG894" s="17">
        <v>7.0959822667949396E-2</v>
      </c>
      <c r="BH894" s="17">
        <v>8.2184174177680897E-2</v>
      </c>
      <c r="BI894" s="17" t="s">
        <v>95</v>
      </c>
      <c r="BJ894" s="17" t="s">
        <v>95</v>
      </c>
      <c r="BK894" s="17" t="s">
        <v>95</v>
      </c>
      <c r="BL894" s="17" t="s">
        <v>95</v>
      </c>
      <c r="BM894" s="17" t="s">
        <v>95</v>
      </c>
    </row>
    <row r="895" spans="2:65" x14ac:dyDescent="0.35">
      <c r="B895" t="s">
        <v>404</v>
      </c>
      <c r="C895" s="17">
        <v>6.1986505529302197E-2</v>
      </c>
      <c r="D895" s="17">
        <v>5.2706846353035797E-2</v>
      </c>
      <c r="E895" s="17">
        <v>7.1749727650731801E-2</v>
      </c>
      <c r="F895" s="17"/>
      <c r="G895" s="17">
        <v>4.3498586884054703E-2</v>
      </c>
      <c r="H895" s="17">
        <v>6.5961025433731404E-2</v>
      </c>
      <c r="I895" s="17">
        <v>4.1021173708246601E-2</v>
      </c>
      <c r="J895" s="17">
        <v>4.7496081594309701E-2</v>
      </c>
      <c r="K895" s="17">
        <v>6.7864136649356699E-2</v>
      </c>
      <c r="L895" s="17">
        <v>7.9852089455245898E-2</v>
      </c>
      <c r="M895" s="17"/>
      <c r="N895" s="17">
        <v>5.6720688305337899E-2</v>
      </c>
      <c r="O895" s="17">
        <v>6.1350370867410998E-2</v>
      </c>
      <c r="P895" s="17">
        <v>7.5189680848778903E-2</v>
      </c>
      <c r="Q895" s="17">
        <v>5.1054861178611403E-2</v>
      </c>
      <c r="R895" s="17"/>
      <c r="S895" s="17">
        <v>5.2068008147291997E-2</v>
      </c>
      <c r="T895" s="17">
        <v>5.3691739023168497E-2</v>
      </c>
      <c r="U895" s="17">
        <v>0.100628018949955</v>
      </c>
      <c r="V895" s="17">
        <v>0.103875345761375</v>
      </c>
      <c r="W895" s="17">
        <v>6.1668754127352197E-2</v>
      </c>
      <c r="X895" s="17">
        <v>5.7447655845463901E-2</v>
      </c>
      <c r="Y895" s="17">
        <v>5.1858383858484798E-2</v>
      </c>
      <c r="Z895" s="17">
        <v>5.1830572702881703E-2</v>
      </c>
      <c r="AA895" s="17">
        <v>5.6677160851821E-2</v>
      </c>
      <c r="AB895" s="17">
        <v>4.9795881110883199E-2</v>
      </c>
      <c r="AC895" s="17">
        <v>2.3356065812911501E-2</v>
      </c>
      <c r="AD895" s="17">
        <v>6.8490954014594693E-2</v>
      </c>
      <c r="AE895" s="17"/>
      <c r="AF895" s="17">
        <v>6.7249203659238602E-2</v>
      </c>
      <c r="AG895" s="17">
        <v>5.8843026539078497E-2</v>
      </c>
      <c r="AH895" s="17">
        <v>5.0275751419740597E-2</v>
      </c>
      <c r="AI895" s="17"/>
      <c r="AJ895" s="17">
        <v>6.6663752117075398E-2</v>
      </c>
      <c r="AK895" s="17">
        <v>4.6526540428083102E-2</v>
      </c>
      <c r="AL895" s="17">
        <v>5.59218078645747E-2</v>
      </c>
      <c r="AM895" s="17">
        <v>2.80619453130918E-2</v>
      </c>
      <c r="AN895" s="17">
        <v>7.6580928011919E-2</v>
      </c>
      <c r="AO895" s="17"/>
      <c r="AP895" s="17">
        <v>6.6387688603425102E-2</v>
      </c>
      <c r="AQ895" s="17">
        <v>5.2227679661343E-2</v>
      </c>
      <c r="AR895" s="17">
        <v>7.0033517940376405E-2</v>
      </c>
      <c r="AS895" s="17"/>
      <c r="AT895" s="17">
        <v>6.30182158225258E-2</v>
      </c>
      <c r="AU895" s="17">
        <v>6.0616061839936099E-2</v>
      </c>
      <c r="AV895" s="17">
        <v>4.8724794815599097E-2</v>
      </c>
      <c r="AW895" s="17">
        <v>6.7999293919798295E-2</v>
      </c>
      <c r="AX895" s="17">
        <v>3.5628066805547802E-2</v>
      </c>
      <c r="AY895" s="17"/>
      <c r="AZ895" s="17">
        <v>6.3307479889145896E-2</v>
      </c>
      <c r="BA895" s="17">
        <v>4.4992151874326397E-2</v>
      </c>
      <c r="BB895" s="17">
        <v>4.38948474776263E-2</v>
      </c>
      <c r="BC895" s="17">
        <v>5.68292075314819E-2</v>
      </c>
      <c r="BD895" s="17">
        <v>9.7910374293563293E-2</v>
      </c>
      <c r="BE895" s="17">
        <v>0.115369920540456</v>
      </c>
      <c r="BF895" s="17"/>
      <c r="BG895" s="17">
        <v>6.75564222933831E-2</v>
      </c>
      <c r="BH895" s="17">
        <v>5.3238944818009698E-2</v>
      </c>
      <c r="BI895" s="17" t="s">
        <v>95</v>
      </c>
      <c r="BJ895" s="17" t="s">
        <v>95</v>
      </c>
      <c r="BK895" s="17" t="s">
        <v>95</v>
      </c>
      <c r="BL895" s="17" t="s">
        <v>95</v>
      </c>
      <c r="BM895" s="17" t="s">
        <v>95</v>
      </c>
    </row>
    <row r="896" spans="2:65"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row>
    <row r="897" spans="2:65" x14ac:dyDescent="0.35">
      <c r="B897" s="6" t="s">
        <v>410</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row>
    <row r="898" spans="2:65" x14ac:dyDescent="0.35">
      <c r="B898" s="26" t="s">
        <v>127</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row>
    <row r="899" spans="2:65" x14ac:dyDescent="0.35">
      <c r="B899" t="s">
        <v>402</v>
      </c>
      <c r="C899" s="17">
        <v>5.6903007500612598E-2</v>
      </c>
      <c r="D899" s="17">
        <v>6.9321625405924597E-2</v>
      </c>
      <c r="E899" s="17">
        <v>4.4310857848744702E-2</v>
      </c>
      <c r="F899" s="17"/>
      <c r="G899" s="17">
        <v>1.88893484882105E-2</v>
      </c>
      <c r="H899" s="17">
        <v>3.9951785982950003E-2</v>
      </c>
      <c r="I899" s="17">
        <v>3.1372955393582598E-2</v>
      </c>
      <c r="J899" s="17">
        <v>6.1058821135355303E-2</v>
      </c>
      <c r="K899" s="17">
        <v>6.64229663577484E-2</v>
      </c>
      <c r="L899" s="17">
        <v>7.7234821284951599E-2</v>
      </c>
      <c r="M899" s="17"/>
      <c r="N899" s="17">
        <v>5.85569043662304E-2</v>
      </c>
      <c r="O899" s="17">
        <v>6.1765980129961297E-2</v>
      </c>
      <c r="P899" s="17">
        <v>5.3164290173187898E-2</v>
      </c>
      <c r="Q899" s="17">
        <v>4.96975182748053E-2</v>
      </c>
      <c r="R899" s="17"/>
      <c r="S899" s="17">
        <v>2.8026244467728199E-2</v>
      </c>
      <c r="T899" s="17">
        <v>8.8838032566161698E-2</v>
      </c>
      <c r="U899" s="17">
        <v>3.4885659116388398E-2</v>
      </c>
      <c r="V899" s="17">
        <v>4.3395211361350799E-2</v>
      </c>
      <c r="W899" s="17">
        <v>6.5202370188949699E-2</v>
      </c>
      <c r="X899" s="17">
        <v>5.1246375979272202E-2</v>
      </c>
      <c r="Y899" s="17">
        <v>5.5030753217853799E-2</v>
      </c>
      <c r="Z899" s="17">
        <v>8.2649345306231803E-2</v>
      </c>
      <c r="AA899" s="17">
        <v>5.5337608171114203E-2</v>
      </c>
      <c r="AB899" s="17">
        <v>4.7184483963145403E-2</v>
      </c>
      <c r="AC899" s="17">
        <v>7.4850861355929998E-2</v>
      </c>
      <c r="AD899" s="17">
        <v>0.10739515280053701</v>
      </c>
      <c r="AE899" s="17"/>
      <c r="AF899" s="17">
        <v>8.12434073175098E-2</v>
      </c>
      <c r="AG899" s="17">
        <v>3.8007728757694502E-2</v>
      </c>
      <c r="AH899" s="17">
        <v>6.22517748057652E-2</v>
      </c>
      <c r="AI899" s="17"/>
      <c r="AJ899" s="17">
        <v>7.56287602745465E-2</v>
      </c>
      <c r="AK899" s="17">
        <v>2.7676768945745701E-2</v>
      </c>
      <c r="AL899" s="17">
        <v>1.74082229782603E-2</v>
      </c>
      <c r="AM899" s="17">
        <v>7.3431950987102604E-2</v>
      </c>
      <c r="AN899" s="17">
        <v>8.46615095399426E-2</v>
      </c>
      <c r="AO899" s="17"/>
      <c r="AP899" s="17">
        <v>8.0702636113132303E-2</v>
      </c>
      <c r="AQ899" s="17">
        <v>2.4173948886151701E-2</v>
      </c>
      <c r="AR899" s="17">
        <v>2.72313336302916E-2</v>
      </c>
      <c r="AS899" s="17"/>
      <c r="AT899" s="17">
        <v>8.1255022847987302E-2</v>
      </c>
      <c r="AU899" s="17">
        <v>5.1912100950355602E-2</v>
      </c>
      <c r="AV899" s="17">
        <v>4.2415406846726601E-2</v>
      </c>
      <c r="AW899" s="17">
        <v>3.96932087977689E-2</v>
      </c>
      <c r="AX899" s="17">
        <v>5.8305856139548203E-2</v>
      </c>
      <c r="AY899" s="17"/>
      <c r="AZ899" s="17">
        <v>4.4071660066085101E-2</v>
      </c>
      <c r="BA899" s="17">
        <v>5.5657052175682398E-2</v>
      </c>
      <c r="BB899" s="17">
        <v>5.0004081784637E-2</v>
      </c>
      <c r="BC899" s="17">
        <v>5.3075317883292998E-2</v>
      </c>
      <c r="BD899" s="17">
        <v>5.2752045575754102E-2</v>
      </c>
      <c r="BE899" s="17">
        <v>0.13580451602723501</v>
      </c>
      <c r="BF899" s="17"/>
      <c r="BG899" s="17">
        <v>6.7287950859084497E-2</v>
      </c>
      <c r="BH899" s="17">
        <v>4.05934419614302E-2</v>
      </c>
      <c r="BI899" s="17" t="s">
        <v>95</v>
      </c>
      <c r="BJ899" s="17" t="s">
        <v>95</v>
      </c>
      <c r="BK899" s="17" t="s">
        <v>95</v>
      </c>
      <c r="BL899" s="17" t="s">
        <v>95</v>
      </c>
      <c r="BM899" s="17" t="s">
        <v>95</v>
      </c>
    </row>
    <row r="900" spans="2:65" x14ac:dyDescent="0.35">
      <c r="B900" t="s">
        <v>289</v>
      </c>
      <c r="C900" s="17">
        <v>2.7131004146576401E-2</v>
      </c>
      <c r="D900" s="17">
        <v>3.3794356224557801E-2</v>
      </c>
      <c r="E900" s="17">
        <v>2.03630248590412E-2</v>
      </c>
      <c r="F900" s="17"/>
      <c r="G900" s="17">
        <v>2.2891003609918099E-2</v>
      </c>
      <c r="H900" s="17">
        <v>2.62414938315081E-2</v>
      </c>
      <c r="I900" s="17">
        <v>1.5697001301167201E-2</v>
      </c>
      <c r="J900" s="17">
        <v>2.4543652271946902E-2</v>
      </c>
      <c r="K900" s="17">
        <v>1.97808397329844E-2</v>
      </c>
      <c r="L900" s="17">
        <v>4.0192322579216101E-2</v>
      </c>
      <c r="M900" s="17"/>
      <c r="N900" s="17">
        <v>2.61485074046615E-2</v>
      </c>
      <c r="O900" s="17">
        <v>3.4617056801109797E-2</v>
      </c>
      <c r="P900" s="17">
        <v>2.2111673257703399E-2</v>
      </c>
      <c r="Q900" s="17">
        <v>2.1987433718258599E-2</v>
      </c>
      <c r="R900" s="17"/>
      <c r="S900" s="17">
        <v>2.2606946278644902E-2</v>
      </c>
      <c r="T900" s="17">
        <v>1.6283151429771998E-2</v>
      </c>
      <c r="U900" s="17">
        <v>2.9559970168368099E-2</v>
      </c>
      <c r="V900" s="17">
        <v>3.3316004374715699E-2</v>
      </c>
      <c r="W900" s="17">
        <v>2.0324196364718699E-2</v>
      </c>
      <c r="X900" s="17">
        <v>2.33320592298078E-2</v>
      </c>
      <c r="Y900" s="17">
        <v>2.4890302192470199E-2</v>
      </c>
      <c r="Z900" s="17">
        <v>1.9330347054703701E-2</v>
      </c>
      <c r="AA900" s="17">
        <v>2.1966111404542001E-2</v>
      </c>
      <c r="AB900" s="17">
        <v>6.4222948094971602E-2</v>
      </c>
      <c r="AC900" s="17">
        <v>3.1283969139263401E-2</v>
      </c>
      <c r="AD900" s="17">
        <v>0</v>
      </c>
      <c r="AE900" s="17"/>
      <c r="AF900" s="17">
        <v>3.46560180594905E-2</v>
      </c>
      <c r="AG900" s="17">
        <v>2.1251736933695201E-2</v>
      </c>
      <c r="AH900" s="17">
        <v>2.6626535219334301E-2</v>
      </c>
      <c r="AI900" s="17"/>
      <c r="AJ900" s="17">
        <v>3.7409356597305099E-2</v>
      </c>
      <c r="AK900" s="17">
        <v>1.52280614333965E-2</v>
      </c>
      <c r="AL900" s="17">
        <v>3.3049575572111703E-2</v>
      </c>
      <c r="AM900" s="17">
        <v>0</v>
      </c>
      <c r="AN900" s="17">
        <v>1.5027488919958899E-2</v>
      </c>
      <c r="AO900" s="17"/>
      <c r="AP900" s="17">
        <v>3.2099681957031501E-2</v>
      </c>
      <c r="AQ900" s="17">
        <v>1.9444441090735998E-2</v>
      </c>
      <c r="AR900" s="17">
        <v>3.68336680805657E-2</v>
      </c>
      <c r="AS900" s="17"/>
      <c r="AT900" s="17">
        <v>2.6598063399698401E-2</v>
      </c>
      <c r="AU900" s="17">
        <v>2.9473483434574899E-2</v>
      </c>
      <c r="AV900" s="17">
        <v>2.82958525093534E-2</v>
      </c>
      <c r="AW900" s="17">
        <v>2.2432220420862601E-2</v>
      </c>
      <c r="AX900" s="17">
        <v>2.20562843962465E-2</v>
      </c>
      <c r="AY900" s="17"/>
      <c r="AZ900" s="17">
        <v>2.7711498674069201E-2</v>
      </c>
      <c r="BA900" s="17">
        <v>2.6484086690836298E-2</v>
      </c>
      <c r="BB900" s="17">
        <v>1.7961139793045498E-2</v>
      </c>
      <c r="BC900" s="17">
        <v>3.5729156254730603E-2</v>
      </c>
      <c r="BD900" s="17">
        <v>1.9143042399228798E-2</v>
      </c>
      <c r="BE900" s="17">
        <v>3.7060269271047198E-2</v>
      </c>
      <c r="BF900" s="17"/>
      <c r="BG900" s="17">
        <v>3.2312901372876603E-2</v>
      </c>
      <c r="BH900" s="17">
        <v>1.8992828567534401E-2</v>
      </c>
      <c r="BI900" s="17" t="s">
        <v>95</v>
      </c>
      <c r="BJ900" s="17" t="s">
        <v>95</v>
      </c>
      <c r="BK900" s="17" t="s">
        <v>95</v>
      </c>
      <c r="BL900" s="17" t="s">
        <v>95</v>
      </c>
      <c r="BM900" s="17" t="s">
        <v>95</v>
      </c>
    </row>
    <row r="901" spans="2:65" x14ac:dyDescent="0.35">
      <c r="B901" t="s">
        <v>290</v>
      </c>
      <c r="C901" s="17">
        <v>3.7322588527394097E-2</v>
      </c>
      <c r="D901" s="17">
        <v>4.5964663345999503E-2</v>
      </c>
      <c r="E901" s="17">
        <v>2.77697840353569E-2</v>
      </c>
      <c r="F901" s="17"/>
      <c r="G901" s="17">
        <v>4.5094063568000303E-2</v>
      </c>
      <c r="H901" s="17">
        <v>1.75246428479232E-2</v>
      </c>
      <c r="I901" s="17">
        <v>2.3775829305966101E-2</v>
      </c>
      <c r="J901" s="17">
        <v>3.7732843758187501E-2</v>
      </c>
      <c r="K901" s="17">
        <v>3.2953731602491897E-2</v>
      </c>
      <c r="L901" s="17">
        <v>5.2955444559758598E-2</v>
      </c>
      <c r="M901" s="17"/>
      <c r="N901" s="17">
        <v>2.6524080293103301E-2</v>
      </c>
      <c r="O901" s="17">
        <v>3.9265505217307699E-2</v>
      </c>
      <c r="P901" s="17">
        <v>4.7608322517475599E-2</v>
      </c>
      <c r="Q901" s="17">
        <v>4.2181557477554601E-2</v>
      </c>
      <c r="R901" s="17"/>
      <c r="S901" s="17">
        <v>3.7621809554509597E-2</v>
      </c>
      <c r="T901" s="17">
        <v>4.6891872877720897E-2</v>
      </c>
      <c r="U901" s="17">
        <v>4.0906301023059498E-2</v>
      </c>
      <c r="V901" s="17">
        <v>1.30464849809713E-2</v>
      </c>
      <c r="W901" s="17">
        <v>3.9998141295733099E-2</v>
      </c>
      <c r="X901" s="17">
        <v>6.0809105534478998E-2</v>
      </c>
      <c r="Y901" s="17">
        <v>2.5925487675746098E-2</v>
      </c>
      <c r="Z901" s="17">
        <v>2.57465817692289E-2</v>
      </c>
      <c r="AA901" s="17">
        <v>2.4827465851186E-2</v>
      </c>
      <c r="AB901" s="17">
        <v>4.2822154586916801E-2</v>
      </c>
      <c r="AC901" s="17">
        <v>2.3946548189304299E-2</v>
      </c>
      <c r="AD901" s="17">
        <v>9.1618741458175404E-2</v>
      </c>
      <c r="AE901" s="17"/>
      <c r="AF901" s="17">
        <v>3.3488179499444201E-2</v>
      </c>
      <c r="AG901" s="17">
        <v>3.9963843801484898E-2</v>
      </c>
      <c r="AH901" s="17">
        <v>4.8244550244209199E-2</v>
      </c>
      <c r="AI901" s="17"/>
      <c r="AJ901" s="17">
        <v>3.2858990725096099E-2</v>
      </c>
      <c r="AK901" s="17">
        <v>2.8961904668680299E-2</v>
      </c>
      <c r="AL901" s="17">
        <v>4.72628855731849E-2</v>
      </c>
      <c r="AM901" s="17">
        <v>5.4360703752710002E-2</v>
      </c>
      <c r="AN901" s="17">
        <v>6.3078104595070197E-2</v>
      </c>
      <c r="AO901" s="17"/>
      <c r="AP901" s="17">
        <v>3.24743125680041E-2</v>
      </c>
      <c r="AQ901" s="17">
        <v>2.8140274324907701E-2</v>
      </c>
      <c r="AR901" s="17">
        <v>2.3560714138168699E-2</v>
      </c>
      <c r="AS901" s="17"/>
      <c r="AT901" s="17">
        <v>4.9764305399223802E-2</v>
      </c>
      <c r="AU901" s="17">
        <v>4.7047035422969799E-2</v>
      </c>
      <c r="AV901" s="17">
        <v>3.3549407706058798E-2</v>
      </c>
      <c r="AW901" s="17">
        <v>1.2906278698691501E-2</v>
      </c>
      <c r="AX901" s="17">
        <v>4.1160589402037699E-2</v>
      </c>
      <c r="AY901" s="17"/>
      <c r="AZ901" s="17">
        <v>2.9333297345973501E-2</v>
      </c>
      <c r="BA901" s="17">
        <v>4.4790798732114903E-2</v>
      </c>
      <c r="BB901" s="17">
        <v>3.2843198363796802E-2</v>
      </c>
      <c r="BC901" s="17">
        <v>3.6175474986636702E-2</v>
      </c>
      <c r="BD901" s="17">
        <v>2.6682399081123999E-2</v>
      </c>
      <c r="BE901" s="17">
        <v>5.5352830575258402E-2</v>
      </c>
      <c r="BF901" s="17"/>
      <c r="BG901" s="17">
        <v>4.3285960261553499E-2</v>
      </c>
      <c r="BH901" s="17">
        <v>2.7957106331149301E-2</v>
      </c>
      <c r="BI901" s="17" t="s">
        <v>95</v>
      </c>
      <c r="BJ901" s="17" t="s">
        <v>95</v>
      </c>
      <c r="BK901" s="17" t="s">
        <v>95</v>
      </c>
      <c r="BL901" s="17" t="s">
        <v>95</v>
      </c>
      <c r="BM901" s="17" t="s">
        <v>95</v>
      </c>
    </row>
    <row r="902" spans="2:65" x14ac:dyDescent="0.35">
      <c r="B902" t="s">
        <v>291</v>
      </c>
      <c r="C902" s="17">
        <v>5.14819789895598E-2</v>
      </c>
      <c r="D902" s="17">
        <v>5.1241539262341797E-2</v>
      </c>
      <c r="E902" s="17">
        <v>5.1129519014587697E-2</v>
      </c>
      <c r="F902" s="17"/>
      <c r="G902" s="17">
        <v>5.7288009883415099E-2</v>
      </c>
      <c r="H902" s="17">
        <v>5.11241499605668E-2</v>
      </c>
      <c r="I902" s="17">
        <v>3.9369731671323897E-2</v>
      </c>
      <c r="J902" s="17">
        <v>4.0164365616005601E-2</v>
      </c>
      <c r="K902" s="17">
        <v>7.0593374526603705E-2</v>
      </c>
      <c r="L902" s="17">
        <v>5.1145832414896703E-2</v>
      </c>
      <c r="M902" s="17"/>
      <c r="N902" s="17">
        <v>5.0534895365747901E-2</v>
      </c>
      <c r="O902" s="17">
        <v>5.7712613672846101E-2</v>
      </c>
      <c r="P902" s="17">
        <v>5.2045857469573902E-2</v>
      </c>
      <c r="Q902" s="17">
        <v>4.39539410681676E-2</v>
      </c>
      <c r="R902" s="17"/>
      <c r="S902" s="17">
        <v>3.6269855911590397E-2</v>
      </c>
      <c r="T902" s="17">
        <v>4.38839891250008E-2</v>
      </c>
      <c r="U902" s="17">
        <v>6.7339683025905303E-2</v>
      </c>
      <c r="V902" s="17">
        <v>6.0935849033605299E-2</v>
      </c>
      <c r="W902" s="17">
        <v>5.6182360297534602E-2</v>
      </c>
      <c r="X902" s="17">
        <v>4.5556121213220301E-2</v>
      </c>
      <c r="Y902" s="17">
        <v>5.01786218837737E-2</v>
      </c>
      <c r="Z902" s="17">
        <v>8.07989118170057E-2</v>
      </c>
      <c r="AA902" s="17">
        <v>3.8104536340644701E-2</v>
      </c>
      <c r="AB902" s="17">
        <v>8.1658403249400394E-2</v>
      </c>
      <c r="AC902" s="17">
        <v>1.5812145766889801E-2</v>
      </c>
      <c r="AD902" s="17">
        <v>5.35747614501874E-2</v>
      </c>
      <c r="AE902" s="17"/>
      <c r="AF902" s="17">
        <v>6.3803374955853295E-2</v>
      </c>
      <c r="AG902" s="17">
        <v>4.0341490084334602E-2</v>
      </c>
      <c r="AH902" s="17">
        <v>5.4797029918712097E-2</v>
      </c>
      <c r="AI902" s="17"/>
      <c r="AJ902" s="17">
        <v>4.9455806313981103E-2</v>
      </c>
      <c r="AK902" s="17">
        <v>4.5181893201246298E-2</v>
      </c>
      <c r="AL902" s="17">
        <v>5.7018836488787701E-2</v>
      </c>
      <c r="AM902" s="17">
        <v>0.16269904474100999</v>
      </c>
      <c r="AN902" s="17">
        <v>4.7035783276972602E-2</v>
      </c>
      <c r="AO902" s="17"/>
      <c r="AP902" s="17">
        <v>4.7851113695200599E-2</v>
      </c>
      <c r="AQ902" s="17">
        <v>4.7507440316007503E-2</v>
      </c>
      <c r="AR902" s="17">
        <v>5.3094596918393501E-2</v>
      </c>
      <c r="AS902" s="17"/>
      <c r="AT902" s="17">
        <v>5.0243381101785597E-2</v>
      </c>
      <c r="AU902" s="17">
        <v>6.0926820999824903E-2</v>
      </c>
      <c r="AV902" s="17">
        <v>4.9427313192401297E-2</v>
      </c>
      <c r="AW902" s="17">
        <v>6.0487821568223597E-2</v>
      </c>
      <c r="AX902" s="17">
        <v>0</v>
      </c>
      <c r="AY902" s="17"/>
      <c r="AZ902" s="17">
        <v>3.9335796079728202E-2</v>
      </c>
      <c r="BA902" s="17">
        <v>4.5900231645008303E-2</v>
      </c>
      <c r="BB902" s="17">
        <v>5.7852239678549099E-2</v>
      </c>
      <c r="BC902" s="17">
        <v>6.59203139760835E-2</v>
      </c>
      <c r="BD902" s="17">
        <v>6.4894409523060401E-2</v>
      </c>
      <c r="BE902" s="17">
        <v>2.1254363173017501E-2</v>
      </c>
      <c r="BF902" s="17"/>
      <c r="BG902" s="17">
        <v>5.6324108377274203E-2</v>
      </c>
      <c r="BH902" s="17">
        <v>4.3877409193451601E-2</v>
      </c>
      <c r="BI902" s="17" t="s">
        <v>95</v>
      </c>
      <c r="BJ902" s="17" t="s">
        <v>95</v>
      </c>
      <c r="BK902" s="17" t="s">
        <v>95</v>
      </c>
      <c r="BL902" s="17" t="s">
        <v>95</v>
      </c>
      <c r="BM902" s="17" t="s">
        <v>95</v>
      </c>
    </row>
    <row r="903" spans="2:65" x14ac:dyDescent="0.35">
      <c r="B903" t="s">
        <v>292</v>
      </c>
      <c r="C903" s="17">
        <v>0.13305724777821201</v>
      </c>
      <c r="D903" s="17">
        <v>0.14056093721944801</v>
      </c>
      <c r="E903" s="17">
        <v>0.125782850595415</v>
      </c>
      <c r="F903" s="17"/>
      <c r="G903" s="17">
        <v>0.116140644175157</v>
      </c>
      <c r="H903" s="17">
        <v>0.105225889543909</v>
      </c>
      <c r="I903" s="17">
        <v>0.117628817868311</v>
      </c>
      <c r="J903" s="17">
        <v>0.11912222475703101</v>
      </c>
      <c r="K903" s="17">
        <v>0.14749274170797</v>
      </c>
      <c r="L903" s="17">
        <v>0.15546434045052501</v>
      </c>
      <c r="M903" s="17"/>
      <c r="N903" s="17">
        <v>0.13564257690276599</v>
      </c>
      <c r="O903" s="17">
        <v>0.13132134833912401</v>
      </c>
      <c r="P903" s="17">
        <v>0.111926025479712</v>
      </c>
      <c r="Q903" s="17">
        <v>0.157742578355487</v>
      </c>
      <c r="R903" s="17"/>
      <c r="S903" s="17">
        <v>0.15748395410937799</v>
      </c>
      <c r="T903" s="17">
        <v>0.13286737137698901</v>
      </c>
      <c r="U903" s="17">
        <v>0.123294235353617</v>
      </c>
      <c r="V903" s="17">
        <v>0.111895128056377</v>
      </c>
      <c r="W903" s="17">
        <v>0.13458518083222101</v>
      </c>
      <c r="X903" s="17">
        <v>0.114219007308617</v>
      </c>
      <c r="Y903" s="17">
        <v>0.14740118185069101</v>
      </c>
      <c r="Z903" s="17">
        <v>0.12584609538656799</v>
      </c>
      <c r="AA903" s="17">
        <v>0.12697714859914899</v>
      </c>
      <c r="AB903" s="17">
        <v>0.15674323240780999</v>
      </c>
      <c r="AC903" s="17">
        <v>0.10160658630969201</v>
      </c>
      <c r="AD903" s="17">
        <v>0.16602536035704199</v>
      </c>
      <c r="AE903" s="17"/>
      <c r="AF903" s="17">
        <v>0.129040277993556</v>
      </c>
      <c r="AG903" s="17">
        <v>0.12545428331713801</v>
      </c>
      <c r="AH903" s="17">
        <v>0.184941274686544</v>
      </c>
      <c r="AI903" s="17"/>
      <c r="AJ903" s="17">
        <v>0.129860226855396</v>
      </c>
      <c r="AK903" s="17">
        <v>0.122471774105988</v>
      </c>
      <c r="AL903" s="17">
        <v>0.12402858329033301</v>
      </c>
      <c r="AM903" s="17">
        <v>0.131590591302746</v>
      </c>
      <c r="AN903" s="17">
        <v>0.19556638781209201</v>
      </c>
      <c r="AO903" s="17"/>
      <c r="AP903" s="17">
        <v>0.106469330599728</v>
      </c>
      <c r="AQ903" s="17">
        <v>0.11965243430292501</v>
      </c>
      <c r="AR903" s="17">
        <v>0.13553008706849501</v>
      </c>
      <c r="AS903" s="17"/>
      <c r="AT903" s="17">
        <v>0.129238099279539</v>
      </c>
      <c r="AU903" s="17">
        <v>0.15548473662309201</v>
      </c>
      <c r="AV903" s="17">
        <v>0.11721935787226299</v>
      </c>
      <c r="AW903" s="17">
        <v>9.8237135857983701E-2</v>
      </c>
      <c r="AX903" s="17">
        <v>0.128248394190385</v>
      </c>
      <c r="AY903" s="17"/>
      <c r="AZ903" s="17">
        <v>0.105201703114482</v>
      </c>
      <c r="BA903" s="17">
        <v>0.135500294418545</v>
      </c>
      <c r="BB903" s="17">
        <v>0.13341575811643899</v>
      </c>
      <c r="BC903" s="17">
        <v>0.14443833059069</v>
      </c>
      <c r="BD903" s="17">
        <v>0.15195295530413</v>
      </c>
      <c r="BE903" s="17">
        <v>0.10654898820757901</v>
      </c>
      <c r="BF903" s="17"/>
      <c r="BG903" s="17">
        <v>0.14063249669629199</v>
      </c>
      <c r="BH903" s="17">
        <v>0.121160310602889</v>
      </c>
      <c r="BI903" s="17" t="s">
        <v>95</v>
      </c>
      <c r="BJ903" s="17" t="s">
        <v>95</v>
      </c>
      <c r="BK903" s="17" t="s">
        <v>95</v>
      </c>
      <c r="BL903" s="17" t="s">
        <v>95</v>
      </c>
      <c r="BM903" s="17" t="s">
        <v>95</v>
      </c>
    </row>
    <row r="904" spans="2:65" x14ac:dyDescent="0.35">
      <c r="B904" t="s">
        <v>293</v>
      </c>
      <c r="C904" s="17">
        <v>0.117742757452956</v>
      </c>
      <c r="D904" s="17">
        <v>0.120181933872158</v>
      </c>
      <c r="E904" s="17">
        <v>0.115630365461925</v>
      </c>
      <c r="F904" s="17"/>
      <c r="G904" s="17">
        <v>8.3073908931663901E-2</v>
      </c>
      <c r="H904" s="17">
        <v>0.13300166179509601</v>
      </c>
      <c r="I904" s="17">
        <v>0.130310540101721</v>
      </c>
      <c r="J904" s="17">
        <v>0.114973702754328</v>
      </c>
      <c r="K904" s="17">
        <v>0.12395069896470701</v>
      </c>
      <c r="L904" s="17">
        <v>0.110959744020831</v>
      </c>
      <c r="M904" s="17"/>
      <c r="N904" s="17">
        <v>0.11726580563043899</v>
      </c>
      <c r="O904" s="17">
        <v>0.128401228263015</v>
      </c>
      <c r="P904" s="17">
        <v>0.11966350795825</v>
      </c>
      <c r="Q904" s="17">
        <v>9.9943294644708094E-2</v>
      </c>
      <c r="R904" s="17"/>
      <c r="S904" s="17">
        <v>0.107392336802013</v>
      </c>
      <c r="T904" s="17">
        <v>9.87881636256525E-2</v>
      </c>
      <c r="U904" s="17">
        <v>0.111580480151864</v>
      </c>
      <c r="V904" s="17">
        <v>0.140528240536307</v>
      </c>
      <c r="W904" s="17">
        <v>9.2346995551546102E-2</v>
      </c>
      <c r="X904" s="17">
        <v>0.108716551058327</v>
      </c>
      <c r="Y904" s="17">
        <v>0.118222638730998</v>
      </c>
      <c r="Z904" s="17">
        <v>0.126947010957493</v>
      </c>
      <c r="AA904" s="17">
        <v>0.14209272360661801</v>
      </c>
      <c r="AB904" s="17">
        <v>0.11770401741599899</v>
      </c>
      <c r="AC904" s="17">
        <v>0.156268918053065</v>
      </c>
      <c r="AD904" s="17">
        <v>8.74548140580136E-2</v>
      </c>
      <c r="AE904" s="17"/>
      <c r="AF904" s="17">
        <v>0.10251530613358199</v>
      </c>
      <c r="AG904" s="17">
        <v>0.13003035112903899</v>
      </c>
      <c r="AH904" s="17">
        <v>0.116141102968686</v>
      </c>
      <c r="AI904" s="17"/>
      <c r="AJ904" s="17">
        <v>0.12795828662599101</v>
      </c>
      <c r="AK904" s="17">
        <v>0.11860812011802201</v>
      </c>
      <c r="AL904" s="17">
        <v>0.101462424231109</v>
      </c>
      <c r="AM904" s="17">
        <v>8.0619369253254206E-2</v>
      </c>
      <c r="AN904" s="17">
        <v>0.114131171401075</v>
      </c>
      <c r="AO904" s="17"/>
      <c r="AP904" s="17">
        <v>0.12780613282506401</v>
      </c>
      <c r="AQ904" s="17">
        <v>0.124763634171495</v>
      </c>
      <c r="AR904" s="17">
        <v>0.11788091505690799</v>
      </c>
      <c r="AS904" s="17"/>
      <c r="AT904" s="17">
        <v>0.112074785643323</v>
      </c>
      <c r="AU904" s="17">
        <v>0.104005195104171</v>
      </c>
      <c r="AV904" s="17">
        <v>0.13232263686401599</v>
      </c>
      <c r="AW904" s="17">
        <v>0.12417310903569299</v>
      </c>
      <c r="AX904" s="17">
        <v>0.13733070813648601</v>
      </c>
      <c r="AY904" s="17"/>
      <c r="AZ904" s="17">
        <v>0.112447274113166</v>
      </c>
      <c r="BA904" s="17">
        <v>0.112239182536319</v>
      </c>
      <c r="BB904" s="17">
        <v>0.13255386593340401</v>
      </c>
      <c r="BC904" s="17">
        <v>0.137656785699481</v>
      </c>
      <c r="BD904" s="17">
        <v>9.87976105960571E-2</v>
      </c>
      <c r="BE904" s="17">
        <v>0.117496203400293</v>
      </c>
      <c r="BF904" s="17"/>
      <c r="BG904" s="17">
        <v>0.11986014060281</v>
      </c>
      <c r="BH904" s="17">
        <v>0.114417404770515</v>
      </c>
      <c r="BI904" s="17" t="s">
        <v>95</v>
      </c>
      <c r="BJ904" s="17" t="s">
        <v>95</v>
      </c>
      <c r="BK904" s="17" t="s">
        <v>95</v>
      </c>
      <c r="BL904" s="17" t="s">
        <v>95</v>
      </c>
      <c r="BM904" s="17" t="s">
        <v>95</v>
      </c>
    </row>
    <row r="905" spans="2:65" x14ac:dyDescent="0.35">
      <c r="B905" t="s">
        <v>294</v>
      </c>
      <c r="C905" s="17">
        <v>0.15658066176017299</v>
      </c>
      <c r="D905" s="17">
        <v>0.145921966354259</v>
      </c>
      <c r="E905" s="17">
        <v>0.16715971102235599</v>
      </c>
      <c r="F905" s="17"/>
      <c r="G905" s="17">
        <v>0.150850016361015</v>
      </c>
      <c r="H905" s="17">
        <v>0.155248207606688</v>
      </c>
      <c r="I905" s="17">
        <v>0.153162993019309</v>
      </c>
      <c r="J905" s="17">
        <v>0.164404242513217</v>
      </c>
      <c r="K905" s="17">
        <v>0.154691449193432</v>
      </c>
      <c r="L905" s="17">
        <v>0.156791126142661</v>
      </c>
      <c r="M905" s="17"/>
      <c r="N905" s="17">
        <v>0.15227698134404799</v>
      </c>
      <c r="O905" s="17">
        <v>0.15445318647596201</v>
      </c>
      <c r="P905" s="17">
        <v>0.16569153661281599</v>
      </c>
      <c r="Q905" s="17">
        <v>0.15431845525861801</v>
      </c>
      <c r="R905" s="17"/>
      <c r="S905" s="17">
        <v>0.115438335722837</v>
      </c>
      <c r="T905" s="17">
        <v>0.140757336084118</v>
      </c>
      <c r="U905" s="17">
        <v>0.168931402867464</v>
      </c>
      <c r="V905" s="17">
        <v>0.18280845493280501</v>
      </c>
      <c r="W905" s="17">
        <v>0.13589902412544599</v>
      </c>
      <c r="X905" s="17">
        <v>0.17673760054906601</v>
      </c>
      <c r="Y905" s="17">
        <v>0.148962763495499</v>
      </c>
      <c r="Z905" s="17">
        <v>0.119517782036187</v>
      </c>
      <c r="AA905" s="17">
        <v>0.19208189884357099</v>
      </c>
      <c r="AB905" s="17">
        <v>0.12968978242564</v>
      </c>
      <c r="AC905" s="17">
        <v>0.209223778907424</v>
      </c>
      <c r="AD905" s="17">
        <v>0.16343459265353899</v>
      </c>
      <c r="AE905" s="17"/>
      <c r="AF905" s="17">
        <v>0.15946511205901001</v>
      </c>
      <c r="AG905" s="17">
        <v>0.15601203959444601</v>
      </c>
      <c r="AH905" s="17">
        <v>0.159265526141953</v>
      </c>
      <c r="AI905" s="17"/>
      <c r="AJ905" s="17">
        <v>0.15153293508695301</v>
      </c>
      <c r="AK905" s="17">
        <v>0.17255212282614299</v>
      </c>
      <c r="AL905" s="17">
        <v>0.17513051349735601</v>
      </c>
      <c r="AM905" s="17">
        <v>0.13637694960032501</v>
      </c>
      <c r="AN905" s="17">
        <v>0.115176349042503</v>
      </c>
      <c r="AO905" s="17"/>
      <c r="AP905" s="17">
        <v>0.15201196218739699</v>
      </c>
      <c r="AQ905" s="17">
        <v>0.16022514128097001</v>
      </c>
      <c r="AR905" s="17">
        <v>0.15615961424689401</v>
      </c>
      <c r="AS905" s="17"/>
      <c r="AT905" s="17">
        <v>0.17675783045917201</v>
      </c>
      <c r="AU905" s="17">
        <v>0.13717241183996601</v>
      </c>
      <c r="AV905" s="17">
        <v>0.16613953161932099</v>
      </c>
      <c r="AW905" s="17">
        <v>0.14756234194256501</v>
      </c>
      <c r="AX905" s="17">
        <v>0.27422264337118801</v>
      </c>
      <c r="AY905" s="17"/>
      <c r="AZ905" s="17">
        <v>0.15055296965142001</v>
      </c>
      <c r="BA905" s="17">
        <v>0.154514091868965</v>
      </c>
      <c r="BB905" s="17">
        <v>0.15325551079494401</v>
      </c>
      <c r="BC905" s="17">
        <v>0.15414186100945801</v>
      </c>
      <c r="BD905" s="17">
        <v>0.18469074796043</v>
      </c>
      <c r="BE905" s="17">
        <v>0.12706354422024099</v>
      </c>
      <c r="BF905" s="17"/>
      <c r="BG905" s="17">
        <v>0.15247005323698401</v>
      </c>
      <c r="BH905" s="17">
        <v>0.16303637719363101</v>
      </c>
      <c r="BI905" s="17" t="s">
        <v>95</v>
      </c>
      <c r="BJ905" s="17" t="s">
        <v>95</v>
      </c>
      <c r="BK905" s="17" t="s">
        <v>95</v>
      </c>
      <c r="BL905" s="17" t="s">
        <v>95</v>
      </c>
      <c r="BM905" s="17" t="s">
        <v>95</v>
      </c>
    </row>
    <row r="906" spans="2:65" x14ac:dyDescent="0.35">
      <c r="B906" t="s">
        <v>295</v>
      </c>
      <c r="C906" s="17">
        <v>0.170576571969077</v>
      </c>
      <c r="D906" s="17">
        <v>0.16397804390703399</v>
      </c>
      <c r="E906" s="17">
        <v>0.17794731817297399</v>
      </c>
      <c r="F906" s="17"/>
      <c r="G906" s="17">
        <v>0.19025276484565501</v>
      </c>
      <c r="H906" s="17">
        <v>0.169206468086159</v>
      </c>
      <c r="I906" s="17">
        <v>0.192905607910448</v>
      </c>
      <c r="J906" s="17">
        <v>0.20166753503863599</v>
      </c>
      <c r="K906" s="17">
        <v>0.177285075793191</v>
      </c>
      <c r="L906" s="17">
        <v>0.13332246541770101</v>
      </c>
      <c r="M906" s="17"/>
      <c r="N906" s="17">
        <v>0.19259263374372401</v>
      </c>
      <c r="O906" s="17">
        <v>0.17406795822298299</v>
      </c>
      <c r="P906" s="17">
        <v>0.14534975030483799</v>
      </c>
      <c r="Q906" s="17">
        <v>0.15574593923421801</v>
      </c>
      <c r="R906" s="17"/>
      <c r="S906" s="17">
        <v>0.19810263419627</v>
      </c>
      <c r="T906" s="17">
        <v>0.217628946692002</v>
      </c>
      <c r="U906" s="17">
        <v>0.17870632291537</v>
      </c>
      <c r="V906" s="17">
        <v>0.155990165290325</v>
      </c>
      <c r="W906" s="17">
        <v>0.154596440526028</v>
      </c>
      <c r="X906" s="17">
        <v>0.14239582834966899</v>
      </c>
      <c r="Y906" s="17">
        <v>0.18596492742493401</v>
      </c>
      <c r="Z906" s="17">
        <v>0.175989424340939</v>
      </c>
      <c r="AA906" s="17">
        <v>0.14393329006771699</v>
      </c>
      <c r="AB906" s="17">
        <v>0.16492637664353901</v>
      </c>
      <c r="AC906" s="17">
        <v>0.15427902034735599</v>
      </c>
      <c r="AD906" s="17">
        <v>0.107266188538267</v>
      </c>
      <c r="AE906" s="17"/>
      <c r="AF906" s="17">
        <v>0.164702996004949</v>
      </c>
      <c r="AG906" s="17">
        <v>0.18546436424518101</v>
      </c>
      <c r="AH906" s="17">
        <v>0.121848239647089</v>
      </c>
      <c r="AI906" s="17"/>
      <c r="AJ906" s="17">
        <v>0.14830100720516501</v>
      </c>
      <c r="AK906" s="17">
        <v>0.19931976739268301</v>
      </c>
      <c r="AL906" s="17">
        <v>0.19732598513060701</v>
      </c>
      <c r="AM906" s="17">
        <v>0.107000966563808</v>
      </c>
      <c r="AN906" s="17">
        <v>0.17835834621841201</v>
      </c>
      <c r="AO906" s="17"/>
      <c r="AP906" s="17">
        <v>0.15369113000585599</v>
      </c>
      <c r="AQ906" s="17">
        <v>0.20654224289359399</v>
      </c>
      <c r="AR906" s="17">
        <v>0.168514437538098</v>
      </c>
      <c r="AS906" s="17"/>
      <c r="AT906" s="17">
        <v>0.14589953211216999</v>
      </c>
      <c r="AU906" s="17">
        <v>0.16137477394824201</v>
      </c>
      <c r="AV906" s="17">
        <v>0.19832827214686499</v>
      </c>
      <c r="AW906" s="17">
        <v>0.206457265283538</v>
      </c>
      <c r="AX906" s="17">
        <v>9.8550627591028894E-2</v>
      </c>
      <c r="AY906" s="17"/>
      <c r="AZ906" s="17">
        <v>0.19771099343655099</v>
      </c>
      <c r="BA906" s="17">
        <v>0.16260695881749901</v>
      </c>
      <c r="BB906" s="17">
        <v>0.17422619787687599</v>
      </c>
      <c r="BC906" s="17">
        <v>0.15175788755640099</v>
      </c>
      <c r="BD906" s="17">
        <v>0.18164030033018</v>
      </c>
      <c r="BE906" s="17">
        <v>0.17220184056089299</v>
      </c>
      <c r="BF906" s="17"/>
      <c r="BG906" s="17">
        <v>0.157798673372231</v>
      </c>
      <c r="BH906" s="17">
        <v>0.190644276474012</v>
      </c>
      <c r="BI906" s="17" t="s">
        <v>95</v>
      </c>
      <c r="BJ906" s="17" t="s">
        <v>95</v>
      </c>
      <c r="BK906" s="17" t="s">
        <v>95</v>
      </c>
      <c r="BL906" s="17" t="s">
        <v>95</v>
      </c>
      <c r="BM906" s="17" t="s">
        <v>95</v>
      </c>
    </row>
    <row r="907" spans="2:65" x14ac:dyDescent="0.35">
      <c r="B907" t="s">
        <v>302</v>
      </c>
      <c r="C907" s="17">
        <v>0.100480651396867</v>
      </c>
      <c r="D907" s="17">
        <v>9.4450025676782595E-2</v>
      </c>
      <c r="E907" s="17">
        <v>0.10702938013002999</v>
      </c>
      <c r="F907" s="17"/>
      <c r="G907" s="17">
        <v>0.13863843172820001</v>
      </c>
      <c r="H907" s="17">
        <v>0.13383139127475299</v>
      </c>
      <c r="I907" s="17">
        <v>0.12957304702608399</v>
      </c>
      <c r="J907" s="17">
        <v>0.103514870616914</v>
      </c>
      <c r="K907" s="17">
        <v>7.24908269378612E-2</v>
      </c>
      <c r="L907" s="17">
        <v>7.8685933174430803E-2</v>
      </c>
      <c r="M907" s="17"/>
      <c r="N907" s="17">
        <v>9.5336116893628697E-2</v>
      </c>
      <c r="O907" s="17">
        <v>9.5636535134913297E-2</v>
      </c>
      <c r="P907" s="17">
        <v>0.10367104054608101</v>
      </c>
      <c r="Q907" s="17">
        <v>0.114440277698642</v>
      </c>
      <c r="R907" s="17"/>
      <c r="S907" s="17">
        <v>0.13070836462105401</v>
      </c>
      <c r="T907" s="17">
        <v>0.110543895778849</v>
      </c>
      <c r="U907" s="17">
        <v>9.4921192472905397E-2</v>
      </c>
      <c r="V907" s="17">
        <v>7.4352120024035295E-2</v>
      </c>
      <c r="W907" s="17">
        <v>0.116939584994062</v>
      </c>
      <c r="X907" s="17">
        <v>0.123776018959682</v>
      </c>
      <c r="Y907" s="17">
        <v>9.9861156267635198E-2</v>
      </c>
      <c r="Z907" s="17">
        <v>9.1792456786364704E-2</v>
      </c>
      <c r="AA907" s="17">
        <v>0.10124846918816</v>
      </c>
      <c r="AB907" s="17">
        <v>7.9260529193433404E-2</v>
      </c>
      <c r="AC907" s="17">
        <v>6.7396529852554093E-2</v>
      </c>
      <c r="AD907" s="17">
        <v>8.1774144061868906E-2</v>
      </c>
      <c r="AE907" s="17"/>
      <c r="AF907" s="17">
        <v>9.2232290693934002E-2</v>
      </c>
      <c r="AG907" s="17">
        <v>0.107803109404892</v>
      </c>
      <c r="AH907" s="17">
        <v>9.3642886746366102E-2</v>
      </c>
      <c r="AI907" s="17"/>
      <c r="AJ907" s="17">
        <v>0.109677529613753</v>
      </c>
      <c r="AK907" s="17">
        <v>0.105096630506734</v>
      </c>
      <c r="AL907" s="17">
        <v>8.3101901515170801E-2</v>
      </c>
      <c r="AM907" s="17">
        <v>7.8648929173833496E-2</v>
      </c>
      <c r="AN907" s="17">
        <v>6.2529607762999803E-2</v>
      </c>
      <c r="AO907" s="17"/>
      <c r="AP907" s="17">
        <v>0.11401569259307399</v>
      </c>
      <c r="AQ907" s="17">
        <v>0.10615493463169701</v>
      </c>
      <c r="AR907" s="17">
        <v>0.118524523646379</v>
      </c>
      <c r="AS907" s="17"/>
      <c r="AT907" s="17">
        <v>7.8121874204015104E-2</v>
      </c>
      <c r="AU907" s="17">
        <v>9.7608110405558696E-2</v>
      </c>
      <c r="AV907" s="17">
        <v>0.10963289734394099</v>
      </c>
      <c r="AW907" s="17">
        <v>0.14586572111030499</v>
      </c>
      <c r="AX907" s="17">
        <v>3.3763054927451797E-2</v>
      </c>
      <c r="AY907" s="17"/>
      <c r="AZ907" s="17">
        <v>0.122228440450233</v>
      </c>
      <c r="BA907" s="17">
        <v>0.106382907334603</v>
      </c>
      <c r="BB907" s="17">
        <v>8.3408968492671695E-2</v>
      </c>
      <c r="BC907" s="17">
        <v>7.9624510339233401E-2</v>
      </c>
      <c r="BD907" s="17">
        <v>0.100645556994618</v>
      </c>
      <c r="BE907" s="17">
        <v>0.109168531586116</v>
      </c>
      <c r="BF907" s="17"/>
      <c r="BG907" s="17">
        <v>9.3451773217258005E-2</v>
      </c>
      <c r="BH907" s="17">
        <v>0.111519512696359</v>
      </c>
      <c r="BI907" s="17" t="s">
        <v>95</v>
      </c>
      <c r="BJ907" s="17" t="s">
        <v>95</v>
      </c>
      <c r="BK907" s="17" t="s">
        <v>95</v>
      </c>
      <c r="BL907" s="17" t="s">
        <v>95</v>
      </c>
      <c r="BM907" s="17" t="s">
        <v>95</v>
      </c>
    </row>
    <row r="908" spans="2:65" x14ac:dyDescent="0.35">
      <c r="B908" t="s">
        <v>403</v>
      </c>
      <c r="C908" s="17">
        <v>0.117011055647049</v>
      </c>
      <c r="D908" s="17">
        <v>0.10664123399989101</v>
      </c>
      <c r="E908" s="17">
        <v>0.127177383517948</v>
      </c>
      <c r="F908" s="17"/>
      <c r="G908" s="17">
        <v>0.14944995189450699</v>
      </c>
      <c r="H908" s="17">
        <v>0.14196893959750001</v>
      </c>
      <c r="I908" s="17">
        <v>0.12265891920727599</v>
      </c>
      <c r="J908" s="17">
        <v>0.116247168865293</v>
      </c>
      <c r="K908" s="17">
        <v>0.108756165945834</v>
      </c>
      <c r="L908" s="17">
        <v>0.101800086328697</v>
      </c>
      <c r="M908" s="17"/>
      <c r="N908" s="17">
        <v>0.10980244892642101</v>
      </c>
      <c r="O908" s="17">
        <v>9.2674765417228994E-2</v>
      </c>
      <c r="P908" s="17">
        <v>0.14123633832289301</v>
      </c>
      <c r="Q908" s="17">
        <v>0.13884647964152899</v>
      </c>
      <c r="R908" s="17"/>
      <c r="S908" s="17">
        <v>0.11467212290257001</v>
      </c>
      <c r="T908" s="17">
        <v>9.4527279070118903E-2</v>
      </c>
      <c r="U908" s="17">
        <v>0.109258489809737</v>
      </c>
      <c r="V908" s="17">
        <v>0.12245382877222</v>
      </c>
      <c r="W908" s="17">
        <v>0.15657994588638999</v>
      </c>
      <c r="X908" s="17">
        <v>0.114721188783298</v>
      </c>
      <c r="Y908" s="17">
        <v>0.13038113438443799</v>
      </c>
      <c r="Z908" s="17">
        <v>0.125359332368463</v>
      </c>
      <c r="AA908" s="17">
        <v>0.121947001518833</v>
      </c>
      <c r="AB908" s="17">
        <v>8.0429712667939801E-2</v>
      </c>
      <c r="AC908" s="17">
        <v>0.156799013551253</v>
      </c>
      <c r="AD908" s="17">
        <v>0.12377814751574</v>
      </c>
      <c r="AE908" s="17"/>
      <c r="AF908" s="17">
        <v>0.10109532444694801</v>
      </c>
      <c r="AG908" s="17">
        <v>0.131688906230609</v>
      </c>
      <c r="AH908" s="17">
        <v>9.9573101204195602E-2</v>
      </c>
      <c r="AI908" s="17"/>
      <c r="AJ908" s="17">
        <v>0.105860712166871</v>
      </c>
      <c r="AK908" s="17">
        <v>0.138679808547193</v>
      </c>
      <c r="AL908" s="17">
        <v>0.14141214901247801</v>
      </c>
      <c r="AM908" s="17">
        <v>0.115612855856475</v>
      </c>
      <c r="AN908" s="17">
        <v>7.9545115095217098E-2</v>
      </c>
      <c r="AO908" s="17"/>
      <c r="AP908" s="17">
        <v>0.122413619605294</v>
      </c>
      <c r="AQ908" s="17">
        <v>0.13456381592316499</v>
      </c>
      <c r="AR908" s="17">
        <v>0.134111669381271</v>
      </c>
      <c r="AS908" s="17"/>
      <c r="AT908" s="17">
        <v>0.11255858422894199</v>
      </c>
      <c r="AU908" s="17">
        <v>0.104447683125012</v>
      </c>
      <c r="AV908" s="17">
        <v>0.104856515164754</v>
      </c>
      <c r="AW908" s="17">
        <v>0.130774004265405</v>
      </c>
      <c r="AX908" s="17">
        <v>0.185445283128782</v>
      </c>
      <c r="AY908" s="17"/>
      <c r="AZ908" s="17">
        <v>0.12774302720174399</v>
      </c>
      <c r="BA908" s="17">
        <v>0.12272621175025999</v>
      </c>
      <c r="BB908" s="17">
        <v>0.14173587881785901</v>
      </c>
      <c r="BC908" s="17">
        <v>0.114071485250093</v>
      </c>
      <c r="BD908" s="17">
        <v>8.4516571100465995E-2</v>
      </c>
      <c r="BE908" s="17">
        <v>0.10314173132955801</v>
      </c>
      <c r="BF908" s="17"/>
      <c r="BG908" s="17">
        <v>0.102227431742885</v>
      </c>
      <c r="BH908" s="17">
        <v>0.14022875406375801</v>
      </c>
      <c r="BI908" s="17" t="s">
        <v>95</v>
      </c>
      <c r="BJ908" s="17" t="s">
        <v>95</v>
      </c>
      <c r="BK908" s="17" t="s">
        <v>95</v>
      </c>
      <c r="BL908" s="17" t="s">
        <v>95</v>
      </c>
      <c r="BM908" s="17" t="s">
        <v>95</v>
      </c>
    </row>
    <row r="909" spans="2:65" x14ac:dyDescent="0.35">
      <c r="B909" t="s">
        <v>404</v>
      </c>
      <c r="C909" s="17">
        <v>3.1712474831521703E-2</v>
      </c>
      <c r="D909" s="17">
        <v>2.7943674731603901E-2</v>
      </c>
      <c r="E909" s="17">
        <v>3.5699805341619997E-2</v>
      </c>
      <c r="F909" s="17"/>
      <c r="G909" s="17">
        <v>2.7431856514257998E-2</v>
      </c>
      <c r="H909" s="17">
        <v>2.6675369472945701E-2</v>
      </c>
      <c r="I909" s="17">
        <v>4.3544557194810797E-2</v>
      </c>
      <c r="J909" s="17">
        <v>1.6570572673086498E-2</v>
      </c>
      <c r="K909" s="17">
        <v>2.5582129237176201E-2</v>
      </c>
      <c r="L909" s="17">
        <v>4.1447883626330603E-2</v>
      </c>
      <c r="M909" s="17"/>
      <c r="N909" s="17">
        <v>3.531904912923E-2</v>
      </c>
      <c r="O909" s="17">
        <v>3.0083822325548199E-2</v>
      </c>
      <c r="P909" s="17">
        <v>3.7531657357469099E-2</v>
      </c>
      <c r="Q909" s="17">
        <v>2.1142524628012499E-2</v>
      </c>
      <c r="R909" s="17"/>
      <c r="S909" s="17">
        <v>5.1677395433405202E-2</v>
      </c>
      <c r="T909" s="17">
        <v>8.9899613736150706E-3</v>
      </c>
      <c r="U909" s="17">
        <v>4.06162630953215E-2</v>
      </c>
      <c r="V909" s="17">
        <v>6.1278512637287001E-2</v>
      </c>
      <c r="W909" s="17">
        <v>2.73457599373703E-2</v>
      </c>
      <c r="X909" s="17">
        <v>3.8490143034561899E-2</v>
      </c>
      <c r="Y909" s="17">
        <v>1.31810328759612E-2</v>
      </c>
      <c r="Z909" s="17">
        <v>2.6022712176815399E-2</v>
      </c>
      <c r="AA909" s="17">
        <v>3.1483746408464901E-2</v>
      </c>
      <c r="AB909" s="17">
        <v>3.5358359351205203E-2</v>
      </c>
      <c r="AC909" s="17">
        <v>8.5326285272678808E-3</v>
      </c>
      <c r="AD909" s="17">
        <v>1.7678097106629799E-2</v>
      </c>
      <c r="AE909" s="17"/>
      <c r="AF909" s="17">
        <v>3.7757712835721803E-2</v>
      </c>
      <c r="AG909" s="17">
        <v>2.39821465014847E-2</v>
      </c>
      <c r="AH909" s="17">
        <v>3.26679784171445E-2</v>
      </c>
      <c r="AI909" s="17"/>
      <c r="AJ909" s="17">
        <v>3.1456388534941898E-2</v>
      </c>
      <c r="AK909" s="17">
        <v>2.6223148254168001E-2</v>
      </c>
      <c r="AL909" s="17">
        <v>2.2798922710602399E-2</v>
      </c>
      <c r="AM909" s="17">
        <v>5.9658638768734999E-2</v>
      </c>
      <c r="AN909" s="17">
        <v>4.4890136335756801E-2</v>
      </c>
      <c r="AO909" s="17"/>
      <c r="AP909" s="17">
        <v>3.04643878502165E-2</v>
      </c>
      <c r="AQ909" s="17">
        <v>2.8831692178350101E-2</v>
      </c>
      <c r="AR909" s="17">
        <v>2.8558440294535099E-2</v>
      </c>
      <c r="AS909" s="17"/>
      <c r="AT909" s="17">
        <v>3.7488521324143702E-2</v>
      </c>
      <c r="AU909" s="17">
        <v>5.0547648146233297E-2</v>
      </c>
      <c r="AV909" s="17">
        <v>1.78128087342996E-2</v>
      </c>
      <c r="AW909" s="17">
        <v>1.14108930189644E-2</v>
      </c>
      <c r="AX909" s="17">
        <v>2.0916558716845699E-2</v>
      </c>
      <c r="AY909" s="17"/>
      <c r="AZ909" s="17">
        <v>4.3663339866548197E-2</v>
      </c>
      <c r="BA909" s="17">
        <v>3.3198184030167499E-2</v>
      </c>
      <c r="BB909" s="17">
        <v>2.2743160347777801E-2</v>
      </c>
      <c r="BC909" s="17">
        <v>2.7408876453900201E-2</v>
      </c>
      <c r="BD909" s="17">
        <v>3.4284361134951098E-2</v>
      </c>
      <c r="BE909" s="17">
        <v>1.4907181648761E-2</v>
      </c>
      <c r="BF909" s="17"/>
      <c r="BG909" s="17">
        <v>3.4348510260751697E-2</v>
      </c>
      <c r="BH909" s="17">
        <v>2.7572578145271601E-2</v>
      </c>
      <c r="BI909" s="17" t="s">
        <v>95</v>
      </c>
      <c r="BJ909" s="17" t="s">
        <v>95</v>
      </c>
      <c r="BK909" s="17" t="s">
        <v>95</v>
      </c>
      <c r="BL909" s="17" t="s">
        <v>95</v>
      </c>
      <c r="BM909" s="17" t="s">
        <v>95</v>
      </c>
    </row>
    <row r="910" spans="2:65" x14ac:dyDescent="0.35">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row>
    <row r="911" spans="2:65" x14ac:dyDescent="0.35">
      <c r="B911" s="6" t="s">
        <v>411</v>
      </c>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row>
    <row r="912" spans="2:65" x14ac:dyDescent="0.35">
      <c r="B912" s="26" t="s">
        <v>127</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row>
    <row r="913" spans="2:65" x14ac:dyDescent="0.35">
      <c r="B913" t="s">
        <v>402</v>
      </c>
      <c r="C913" s="17">
        <v>2.9112327287976199E-2</v>
      </c>
      <c r="D913" s="17">
        <v>4.04897791131184E-2</v>
      </c>
      <c r="E913" s="17">
        <v>1.7497939270849701E-2</v>
      </c>
      <c r="F913" s="17"/>
      <c r="G913" s="17">
        <v>2.4205594928059401E-2</v>
      </c>
      <c r="H913" s="17">
        <v>2.6769599177737601E-2</v>
      </c>
      <c r="I913" s="17">
        <v>2.6501812115918101E-2</v>
      </c>
      <c r="J913" s="17">
        <v>3.7762035855126601E-2</v>
      </c>
      <c r="K913" s="17">
        <v>3.3972500037423997E-2</v>
      </c>
      <c r="L913" s="17">
        <v>2.4527674827929901E-2</v>
      </c>
      <c r="M913" s="17"/>
      <c r="N913" s="17">
        <v>2.8463258048130401E-2</v>
      </c>
      <c r="O913" s="17">
        <v>3.9262939671335102E-2</v>
      </c>
      <c r="P913" s="17">
        <v>2.5895019390279599E-2</v>
      </c>
      <c r="Q913" s="17">
        <v>1.94326632683521E-2</v>
      </c>
      <c r="R913" s="17"/>
      <c r="S913" s="17">
        <v>1.3215571676090601E-2</v>
      </c>
      <c r="T913" s="17">
        <v>2.6225979236835801E-2</v>
      </c>
      <c r="U913" s="17">
        <v>3.06375754574763E-2</v>
      </c>
      <c r="V913" s="17">
        <v>2.8713780338570399E-2</v>
      </c>
      <c r="W913" s="17">
        <v>2.6398257561214299E-2</v>
      </c>
      <c r="X913" s="17">
        <v>3.7895254149024997E-2</v>
      </c>
      <c r="Y913" s="17">
        <v>2.8762023133436999E-2</v>
      </c>
      <c r="Z913" s="17">
        <v>1.7275220168748301E-2</v>
      </c>
      <c r="AA913" s="17">
        <v>2.3658308655727898E-2</v>
      </c>
      <c r="AB913" s="17">
        <v>4.2326205900663098E-2</v>
      </c>
      <c r="AC913" s="17">
        <v>2.13817196940327E-2</v>
      </c>
      <c r="AD913" s="17">
        <v>8.6062551379214106E-2</v>
      </c>
      <c r="AE913" s="17"/>
      <c r="AF913" s="17">
        <v>3.8946232602458497E-2</v>
      </c>
      <c r="AG913" s="17">
        <v>1.9086868945784E-2</v>
      </c>
      <c r="AH913" s="17">
        <v>4.0721002535585103E-2</v>
      </c>
      <c r="AI913" s="17"/>
      <c r="AJ913" s="17">
        <v>3.2801857106147199E-2</v>
      </c>
      <c r="AK913" s="17">
        <v>1.4836030108715301E-2</v>
      </c>
      <c r="AL913" s="17">
        <v>4.1124686732404402E-3</v>
      </c>
      <c r="AM913" s="17">
        <v>7.3431950987102604E-2</v>
      </c>
      <c r="AN913" s="17">
        <v>4.0995845974820901E-2</v>
      </c>
      <c r="AO913" s="17"/>
      <c r="AP913" s="17">
        <v>2.66809079587935E-2</v>
      </c>
      <c r="AQ913" s="17">
        <v>1.5085755925392E-2</v>
      </c>
      <c r="AR913" s="17">
        <v>5.8991598237681797E-3</v>
      </c>
      <c r="AS913" s="17"/>
      <c r="AT913" s="17">
        <v>3.35458856115445E-2</v>
      </c>
      <c r="AU913" s="17">
        <v>3.4266439705550801E-2</v>
      </c>
      <c r="AV913" s="17">
        <v>2.3296954112305798E-2</v>
      </c>
      <c r="AW913" s="17">
        <v>2.3276418579883901E-2</v>
      </c>
      <c r="AX913" s="17">
        <v>1.91161221807752E-2</v>
      </c>
      <c r="AY913" s="17"/>
      <c r="AZ913" s="17">
        <v>3.0283898277827102E-2</v>
      </c>
      <c r="BA913" s="17">
        <v>2.6343011051745299E-2</v>
      </c>
      <c r="BB913" s="17">
        <v>4.0214336907062199E-2</v>
      </c>
      <c r="BC913" s="17">
        <v>2.5077577027980299E-2</v>
      </c>
      <c r="BD913" s="17">
        <v>2.46416495155268E-2</v>
      </c>
      <c r="BE913" s="17">
        <v>4.71553139859048E-2</v>
      </c>
      <c r="BF913" s="17"/>
      <c r="BG913" s="17">
        <v>3.0883453874784899E-2</v>
      </c>
      <c r="BH913" s="17">
        <v>2.6330770937726101E-2</v>
      </c>
      <c r="BI913" s="17" t="s">
        <v>95</v>
      </c>
      <c r="BJ913" s="17" t="s">
        <v>95</v>
      </c>
      <c r="BK913" s="17" t="s">
        <v>95</v>
      </c>
      <c r="BL913" s="17" t="s">
        <v>95</v>
      </c>
      <c r="BM913" s="17" t="s">
        <v>95</v>
      </c>
    </row>
    <row r="914" spans="2:65" x14ac:dyDescent="0.35">
      <c r="B914" t="s">
        <v>289</v>
      </c>
      <c r="C914" s="17">
        <v>9.6864297587274106E-3</v>
      </c>
      <c r="D914" s="17">
        <v>1.33648212205165E-2</v>
      </c>
      <c r="E914" s="17">
        <v>5.93236427555694E-3</v>
      </c>
      <c r="F914" s="17"/>
      <c r="G914" s="17">
        <v>0</v>
      </c>
      <c r="H914" s="17">
        <v>6.4146323202428799E-3</v>
      </c>
      <c r="I914" s="17">
        <v>1.46436711155655E-2</v>
      </c>
      <c r="J914" s="17">
        <v>9.9473681389443906E-3</v>
      </c>
      <c r="K914" s="17">
        <v>9.2956131667360498E-3</v>
      </c>
      <c r="L914" s="17">
        <v>1.09128032283052E-2</v>
      </c>
      <c r="M914" s="17"/>
      <c r="N914" s="17">
        <v>1.0695550801734E-2</v>
      </c>
      <c r="O914" s="17">
        <v>3.9998781314598102E-3</v>
      </c>
      <c r="P914" s="17">
        <v>1.1561856551895599E-2</v>
      </c>
      <c r="Q914" s="17">
        <v>1.41963085240239E-2</v>
      </c>
      <c r="R914" s="17"/>
      <c r="S914" s="17">
        <v>1.15041261438032E-2</v>
      </c>
      <c r="T914" s="17">
        <v>6.4159898882718402E-3</v>
      </c>
      <c r="U914" s="17">
        <v>8.4495739113897399E-3</v>
      </c>
      <c r="V914" s="17">
        <v>8.9645465617364892E-3</v>
      </c>
      <c r="W914" s="17">
        <v>1.0295734223444101E-2</v>
      </c>
      <c r="X914" s="17">
        <v>0</v>
      </c>
      <c r="Y914" s="17">
        <v>1.3145481190515E-2</v>
      </c>
      <c r="Z914" s="17">
        <v>0</v>
      </c>
      <c r="AA914" s="17">
        <v>9.8838994210593296E-3</v>
      </c>
      <c r="AB914" s="17">
        <v>1.46156831406164E-2</v>
      </c>
      <c r="AC914" s="17">
        <v>7.4566168273205698E-3</v>
      </c>
      <c r="AD914" s="17">
        <v>3.9785054987408398E-2</v>
      </c>
      <c r="AE914" s="17"/>
      <c r="AF914" s="17">
        <v>1.52048959138703E-2</v>
      </c>
      <c r="AG914" s="17">
        <v>6.3834375556695803E-3</v>
      </c>
      <c r="AH914" s="17">
        <v>5.3631348883994697E-3</v>
      </c>
      <c r="AI914" s="17"/>
      <c r="AJ914" s="17">
        <v>1.3957769117188899E-2</v>
      </c>
      <c r="AK914" s="17">
        <v>1.4910134973152901E-3</v>
      </c>
      <c r="AL914" s="17">
        <v>8.1396969017361598E-3</v>
      </c>
      <c r="AM914" s="17">
        <v>2.4186792053487699E-2</v>
      </c>
      <c r="AN914" s="17">
        <v>1.37935506747654E-2</v>
      </c>
      <c r="AO914" s="17"/>
      <c r="AP914" s="17">
        <v>1.06485150007367E-2</v>
      </c>
      <c r="AQ914" s="17">
        <v>6.7184049644614403E-3</v>
      </c>
      <c r="AR914" s="17">
        <v>4.3673496609779403E-3</v>
      </c>
      <c r="AS914" s="17"/>
      <c r="AT914" s="17">
        <v>8.6742292964198595E-3</v>
      </c>
      <c r="AU914" s="17">
        <v>1.0315666970505601E-2</v>
      </c>
      <c r="AV914" s="17">
        <v>1.24882728108217E-2</v>
      </c>
      <c r="AW914" s="17">
        <v>7.0314980471477898E-3</v>
      </c>
      <c r="AX914" s="17">
        <v>0</v>
      </c>
      <c r="AY914" s="17"/>
      <c r="AZ914" s="17">
        <v>7.2127031132871297E-3</v>
      </c>
      <c r="BA914" s="17">
        <v>6.7096672769807898E-3</v>
      </c>
      <c r="BB914" s="17">
        <v>0</v>
      </c>
      <c r="BC914" s="17">
        <v>9.6302311192752402E-3</v>
      </c>
      <c r="BD914" s="17">
        <v>1.7441629429766702E-2</v>
      </c>
      <c r="BE914" s="17">
        <v>3.1667110934970898E-2</v>
      </c>
      <c r="BF914" s="17"/>
      <c r="BG914" s="17">
        <v>1.17554211610427E-2</v>
      </c>
      <c r="BH914" s="17">
        <v>6.4370763716877499E-3</v>
      </c>
      <c r="BI914" s="17" t="s">
        <v>95</v>
      </c>
      <c r="BJ914" s="17" t="s">
        <v>95</v>
      </c>
      <c r="BK914" s="17" t="s">
        <v>95</v>
      </c>
      <c r="BL914" s="17" t="s">
        <v>95</v>
      </c>
      <c r="BM914" s="17" t="s">
        <v>95</v>
      </c>
    </row>
    <row r="915" spans="2:65" x14ac:dyDescent="0.35">
      <c r="B915" t="s">
        <v>290</v>
      </c>
      <c r="C915" s="17">
        <v>1.7583439401038001E-2</v>
      </c>
      <c r="D915" s="17">
        <v>1.8778505320297699E-2</v>
      </c>
      <c r="E915" s="17">
        <v>1.6412674374862799E-2</v>
      </c>
      <c r="F915" s="17"/>
      <c r="G915" s="17">
        <v>1.72609303891798E-2</v>
      </c>
      <c r="H915" s="17">
        <v>3.3064300234573199E-2</v>
      </c>
      <c r="I915" s="17">
        <v>2.1113246235899701E-2</v>
      </c>
      <c r="J915" s="17">
        <v>1.2484990628376999E-2</v>
      </c>
      <c r="K915" s="17">
        <v>1.0499821385755099E-2</v>
      </c>
      <c r="L915" s="17">
        <v>1.6759760840159298E-2</v>
      </c>
      <c r="M915" s="17"/>
      <c r="N915" s="17">
        <v>2.1104500890249799E-2</v>
      </c>
      <c r="O915" s="17">
        <v>1.6923311857085101E-2</v>
      </c>
      <c r="P915" s="17">
        <v>1.61104514340411E-2</v>
      </c>
      <c r="Q915" s="17">
        <v>1.20712102751771E-2</v>
      </c>
      <c r="R915" s="17"/>
      <c r="S915" s="17">
        <v>1.42732125598141E-2</v>
      </c>
      <c r="T915" s="17">
        <v>1.6899668416579701E-2</v>
      </c>
      <c r="U915" s="17">
        <v>2.5473646387692998E-2</v>
      </c>
      <c r="V915" s="17">
        <v>1.6464432421918199E-2</v>
      </c>
      <c r="W915" s="17">
        <v>4.2254147265617902E-3</v>
      </c>
      <c r="X915" s="17">
        <v>2.89068248480817E-2</v>
      </c>
      <c r="Y915" s="17">
        <v>2.0780735806901599E-2</v>
      </c>
      <c r="Z915" s="17">
        <v>8.94207769426663E-3</v>
      </c>
      <c r="AA915" s="17">
        <v>2.0283618347484E-2</v>
      </c>
      <c r="AB915" s="17">
        <v>1.46665668500494E-2</v>
      </c>
      <c r="AC915" s="17">
        <v>2.35402987851735E-2</v>
      </c>
      <c r="AD915" s="17">
        <v>0</v>
      </c>
      <c r="AE915" s="17"/>
      <c r="AF915" s="17">
        <v>1.33651100305823E-2</v>
      </c>
      <c r="AG915" s="17">
        <v>2.10034945031259E-2</v>
      </c>
      <c r="AH915" s="17">
        <v>1.4728837983721399E-2</v>
      </c>
      <c r="AI915" s="17"/>
      <c r="AJ915" s="17">
        <v>1.67743552648832E-2</v>
      </c>
      <c r="AK915" s="17">
        <v>2.0043222610084201E-2</v>
      </c>
      <c r="AL915" s="17">
        <v>1.0090504420097001E-2</v>
      </c>
      <c r="AM915" s="17">
        <v>5.9291401956086703E-2</v>
      </c>
      <c r="AN915" s="17">
        <v>2.4306659937921301E-2</v>
      </c>
      <c r="AO915" s="17"/>
      <c r="AP915" s="17">
        <v>3.0958282838243999E-2</v>
      </c>
      <c r="AQ915" s="17">
        <v>1.60097789809285E-2</v>
      </c>
      <c r="AR915" s="17">
        <v>1.40748874462034E-2</v>
      </c>
      <c r="AS915" s="17"/>
      <c r="AT915" s="17">
        <v>1.45746542941819E-2</v>
      </c>
      <c r="AU915" s="17">
        <v>2.4640261350614399E-2</v>
      </c>
      <c r="AV915" s="17">
        <v>1.9932396050544799E-2</v>
      </c>
      <c r="AW915" s="17">
        <v>2.09373568762075E-2</v>
      </c>
      <c r="AX915" s="17">
        <v>0</v>
      </c>
      <c r="AY915" s="17"/>
      <c r="AZ915" s="17">
        <v>1.68991933293474E-2</v>
      </c>
      <c r="BA915" s="17">
        <v>2.19986076135603E-2</v>
      </c>
      <c r="BB915" s="17">
        <v>1.0408111830983301E-2</v>
      </c>
      <c r="BC915" s="17">
        <v>1.78431870395994E-2</v>
      </c>
      <c r="BD915" s="17">
        <v>1.1413995245586801E-2</v>
      </c>
      <c r="BE915" s="17">
        <v>2.1909036866741501E-2</v>
      </c>
      <c r="BF915" s="17"/>
      <c r="BG915" s="17">
        <v>1.6627334884286998E-2</v>
      </c>
      <c r="BH915" s="17">
        <v>1.9085002648904701E-2</v>
      </c>
      <c r="BI915" s="17" t="s">
        <v>95</v>
      </c>
      <c r="BJ915" s="17" t="s">
        <v>95</v>
      </c>
      <c r="BK915" s="17" t="s">
        <v>95</v>
      </c>
      <c r="BL915" s="17" t="s">
        <v>95</v>
      </c>
      <c r="BM915" s="17" t="s">
        <v>95</v>
      </c>
    </row>
    <row r="916" spans="2:65" x14ac:dyDescent="0.35">
      <c r="B916" t="s">
        <v>291</v>
      </c>
      <c r="C916" s="17">
        <v>2.67375429142316E-2</v>
      </c>
      <c r="D916" s="17">
        <v>3.1289826175006197E-2</v>
      </c>
      <c r="E916" s="17">
        <v>2.05849680608222E-2</v>
      </c>
      <c r="F916" s="17"/>
      <c r="G916" s="17">
        <v>6.5054356879511194E-2</v>
      </c>
      <c r="H916" s="17">
        <v>4.4239440965728502E-2</v>
      </c>
      <c r="I916" s="17">
        <v>4.4192435822958002E-2</v>
      </c>
      <c r="J916" s="17">
        <v>1.2521699399293399E-2</v>
      </c>
      <c r="K916" s="17">
        <v>1.04162637086607E-2</v>
      </c>
      <c r="L916" s="17">
        <v>2.01357994428327E-2</v>
      </c>
      <c r="M916" s="17"/>
      <c r="N916" s="17">
        <v>2.0389916082914902E-2</v>
      </c>
      <c r="O916" s="17">
        <v>3.0507266234206298E-2</v>
      </c>
      <c r="P916" s="17">
        <v>3.0393695641457399E-2</v>
      </c>
      <c r="Q916" s="17">
        <v>2.8595921353961301E-2</v>
      </c>
      <c r="R916" s="17"/>
      <c r="S916" s="17">
        <v>3.8630204147472903E-2</v>
      </c>
      <c r="T916" s="17">
        <v>2.3618608512456899E-2</v>
      </c>
      <c r="U916" s="17">
        <v>2.10206692550233E-2</v>
      </c>
      <c r="V916" s="17">
        <v>2.1836070150150402E-2</v>
      </c>
      <c r="W916" s="17">
        <v>2.3312311565274801E-2</v>
      </c>
      <c r="X916" s="17">
        <v>1.10188931338847E-2</v>
      </c>
      <c r="Y916" s="17">
        <v>2.5894578735681701E-2</v>
      </c>
      <c r="Z916" s="17">
        <v>3.80360511364225E-2</v>
      </c>
      <c r="AA916" s="17">
        <v>3.10842145817261E-2</v>
      </c>
      <c r="AB916" s="17">
        <v>3.41595401926508E-2</v>
      </c>
      <c r="AC916" s="17">
        <v>2.2267826969718199E-2</v>
      </c>
      <c r="AD916" s="17">
        <v>3.7714008275195998E-2</v>
      </c>
      <c r="AE916" s="17"/>
      <c r="AF916" s="17">
        <v>2.9453241592397102E-2</v>
      </c>
      <c r="AG916" s="17">
        <v>1.7905252236573299E-2</v>
      </c>
      <c r="AH916" s="17">
        <v>4.7986387076124501E-2</v>
      </c>
      <c r="AI916" s="17"/>
      <c r="AJ916" s="17">
        <v>2.3222843821361201E-2</v>
      </c>
      <c r="AK916" s="17">
        <v>2.9181043399785601E-2</v>
      </c>
      <c r="AL916" s="17">
        <v>5.68996980736687E-3</v>
      </c>
      <c r="AM916" s="17">
        <v>2.7226073560701801E-2</v>
      </c>
      <c r="AN916" s="17">
        <v>4.2664728539458997E-2</v>
      </c>
      <c r="AO916" s="17"/>
      <c r="AP916" s="17">
        <v>1.98576294705856E-2</v>
      </c>
      <c r="AQ916" s="17">
        <v>2.58584044258247E-2</v>
      </c>
      <c r="AR916" s="17">
        <v>3.6485061394439099E-2</v>
      </c>
      <c r="AS916" s="17"/>
      <c r="AT916" s="17">
        <v>2.3708218036992999E-2</v>
      </c>
      <c r="AU916" s="17">
        <v>4.1311684235324699E-2</v>
      </c>
      <c r="AV916" s="17">
        <v>1.2977588196656099E-2</v>
      </c>
      <c r="AW916" s="17">
        <v>4.1912142110263097E-2</v>
      </c>
      <c r="AX916" s="17">
        <v>0</v>
      </c>
      <c r="AY916" s="17"/>
      <c r="AZ916" s="17">
        <v>3.74481730175645E-2</v>
      </c>
      <c r="BA916" s="17">
        <v>2.8047890091132701E-2</v>
      </c>
      <c r="BB916" s="17">
        <v>2.4387922196226201E-2</v>
      </c>
      <c r="BC916" s="17">
        <v>2.3992137822064E-2</v>
      </c>
      <c r="BD916" s="17">
        <v>1.9648321199026899E-2</v>
      </c>
      <c r="BE916" s="17">
        <v>2.1813158055208899E-2</v>
      </c>
      <c r="BF916" s="17"/>
      <c r="BG916" s="17">
        <v>2.43856813347023E-2</v>
      </c>
      <c r="BH916" s="17">
        <v>3.0431144241303401E-2</v>
      </c>
      <c r="BI916" s="17" t="s">
        <v>95</v>
      </c>
      <c r="BJ916" s="17" t="s">
        <v>95</v>
      </c>
      <c r="BK916" s="17" t="s">
        <v>95</v>
      </c>
      <c r="BL916" s="17" t="s">
        <v>95</v>
      </c>
      <c r="BM916" s="17" t="s">
        <v>95</v>
      </c>
    </row>
    <row r="917" spans="2:65" x14ac:dyDescent="0.35">
      <c r="B917" t="s">
        <v>292</v>
      </c>
      <c r="C917" s="17">
        <v>6.5164401070392897E-2</v>
      </c>
      <c r="D917" s="17">
        <v>7.9562708235878202E-2</v>
      </c>
      <c r="E917" s="17">
        <v>5.0562157077946999E-2</v>
      </c>
      <c r="F917" s="17"/>
      <c r="G917" s="17">
        <v>0.100818854216081</v>
      </c>
      <c r="H917" s="17">
        <v>7.4187495546251606E-2</v>
      </c>
      <c r="I917" s="17">
        <v>6.2459611952034803E-2</v>
      </c>
      <c r="J917" s="17">
        <v>7.4507430413184195E-2</v>
      </c>
      <c r="K917" s="17">
        <v>5.3067614172254599E-2</v>
      </c>
      <c r="L917" s="17">
        <v>5.6502542224277703E-2</v>
      </c>
      <c r="M917" s="17"/>
      <c r="N917" s="17">
        <v>4.7675112830131601E-2</v>
      </c>
      <c r="O917" s="17">
        <v>5.9359975732457E-2</v>
      </c>
      <c r="P917" s="17">
        <v>9.5836677557868497E-2</v>
      </c>
      <c r="Q917" s="17">
        <v>6.9745551013259993E-2</v>
      </c>
      <c r="R917" s="17"/>
      <c r="S917" s="17">
        <v>6.8312721670038795E-2</v>
      </c>
      <c r="T917" s="17">
        <v>6.2757624290085801E-2</v>
      </c>
      <c r="U917" s="17">
        <v>5.5378419955742997E-2</v>
      </c>
      <c r="V917" s="17">
        <v>6.1729497758195501E-2</v>
      </c>
      <c r="W917" s="17">
        <v>4.13848935954335E-2</v>
      </c>
      <c r="X917" s="17">
        <v>8.4423356771357497E-2</v>
      </c>
      <c r="Y917" s="17">
        <v>6.93826754523581E-2</v>
      </c>
      <c r="Z917" s="17">
        <v>0.111609651191696</v>
      </c>
      <c r="AA917" s="17">
        <v>4.8576173213951301E-2</v>
      </c>
      <c r="AB917" s="17">
        <v>6.7514875387764295E-2</v>
      </c>
      <c r="AC917" s="17">
        <v>6.9778968567768093E-2</v>
      </c>
      <c r="AD917" s="17">
        <v>7.9569263556658498E-2</v>
      </c>
      <c r="AE917" s="17"/>
      <c r="AF917" s="17">
        <v>7.0140113715869701E-2</v>
      </c>
      <c r="AG917" s="17">
        <v>5.36658314029832E-2</v>
      </c>
      <c r="AH917" s="17">
        <v>9.0073737283896796E-2</v>
      </c>
      <c r="AI917" s="17"/>
      <c r="AJ917" s="17">
        <v>6.4284782847479599E-2</v>
      </c>
      <c r="AK917" s="17">
        <v>5.9698741492532598E-2</v>
      </c>
      <c r="AL917" s="17">
        <v>4.7016322938417801E-2</v>
      </c>
      <c r="AM917" s="17">
        <v>0.18752229702430101</v>
      </c>
      <c r="AN917" s="17">
        <v>0.10336361813806701</v>
      </c>
      <c r="AO917" s="17"/>
      <c r="AP917" s="17">
        <v>5.1866645108740603E-2</v>
      </c>
      <c r="AQ917" s="17">
        <v>6.3195626410104205E-2</v>
      </c>
      <c r="AR917" s="17">
        <v>5.3389010297746398E-2</v>
      </c>
      <c r="AS917" s="17"/>
      <c r="AT917" s="17">
        <v>8.03778257600333E-2</v>
      </c>
      <c r="AU917" s="17">
        <v>7.0278506841118193E-2</v>
      </c>
      <c r="AV917" s="17">
        <v>5.2753014553895201E-2</v>
      </c>
      <c r="AW917" s="17">
        <v>6.2086277968814801E-2</v>
      </c>
      <c r="AX917" s="17">
        <v>3.3150503066573002E-2</v>
      </c>
      <c r="AY917" s="17"/>
      <c r="AZ917" s="17">
        <v>6.9397895199650395E-2</v>
      </c>
      <c r="BA917" s="17">
        <v>6.5950989595030707E-2</v>
      </c>
      <c r="BB917" s="17">
        <v>7.6929967653980996E-2</v>
      </c>
      <c r="BC917" s="17">
        <v>5.9447415065929203E-2</v>
      </c>
      <c r="BD917" s="17">
        <v>5.1811983527355401E-2</v>
      </c>
      <c r="BE917" s="17">
        <v>8.1629737239439407E-2</v>
      </c>
      <c r="BF917" s="17"/>
      <c r="BG917" s="17">
        <v>5.8097725362570199E-2</v>
      </c>
      <c r="BH917" s="17">
        <v>7.6262623431601798E-2</v>
      </c>
      <c r="BI917" s="17" t="s">
        <v>95</v>
      </c>
      <c r="BJ917" s="17" t="s">
        <v>95</v>
      </c>
      <c r="BK917" s="17" t="s">
        <v>95</v>
      </c>
      <c r="BL917" s="17" t="s">
        <v>95</v>
      </c>
      <c r="BM917" s="17" t="s">
        <v>95</v>
      </c>
    </row>
    <row r="918" spans="2:65" x14ac:dyDescent="0.35">
      <c r="B918" t="s">
        <v>293</v>
      </c>
      <c r="C918" s="17">
        <v>7.8115403057581606E-2</v>
      </c>
      <c r="D918" s="17">
        <v>8.6606395549441995E-2</v>
      </c>
      <c r="E918" s="17">
        <v>6.9638536267621703E-2</v>
      </c>
      <c r="F918" s="17"/>
      <c r="G918" s="17">
        <v>0.132569148222663</v>
      </c>
      <c r="H918" s="17">
        <v>0.12119758751760699</v>
      </c>
      <c r="I918" s="17">
        <v>6.1363614696899098E-2</v>
      </c>
      <c r="J918" s="17">
        <v>9.2595689951457297E-2</v>
      </c>
      <c r="K918" s="17">
        <v>5.7437384274967501E-2</v>
      </c>
      <c r="L918" s="17">
        <v>6.02063911671206E-2</v>
      </c>
      <c r="M918" s="17"/>
      <c r="N918" s="17">
        <v>7.4850548588600699E-2</v>
      </c>
      <c r="O918" s="17">
        <v>8.18030093553027E-2</v>
      </c>
      <c r="P918" s="17">
        <v>7.67632415547677E-2</v>
      </c>
      <c r="Q918" s="17">
        <v>8.1144878817839994E-2</v>
      </c>
      <c r="R918" s="17"/>
      <c r="S918" s="17">
        <v>0.101077899974211</v>
      </c>
      <c r="T918" s="17">
        <v>6.4282552815928901E-2</v>
      </c>
      <c r="U918" s="17">
        <v>7.5508200226524796E-2</v>
      </c>
      <c r="V918" s="17">
        <v>6.4616136450695805E-2</v>
      </c>
      <c r="W918" s="17">
        <v>8.1402917117668505E-2</v>
      </c>
      <c r="X918" s="17">
        <v>6.4213330721807793E-2</v>
      </c>
      <c r="Y918" s="17">
        <v>7.7719657726538993E-2</v>
      </c>
      <c r="Z918" s="17">
        <v>7.3336660954208002E-2</v>
      </c>
      <c r="AA918" s="17">
        <v>9.0384279685272295E-2</v>
      </c>
      <c r="AB918" s="17">
        <v>8.6684915117822794E-2</v>
      </c>
      <c r="AC918" s="17">
        <v>8.0967991442978102E-2</v>
      </c>
      <c r="AD918" s="17">
        <v>6.5008152404292099E-2</v>
      </c>
      <c r="AE918" s="17"/>
      <c r="AF918" s="17">
        <v>6.9144488494349204E-2</v>
      </c>
      <c r="AG918" s="17">
        <v>8.3475860380038597E-2</v>
      </c>
      <c r="AH918" s="17">
        <v>8.3507306337148507E-2</v>
      </c>
      <c r="AI918" s="17"/>
      <c r="AJ918" s="17">
        <v>7.8491734541683997E-2</v>
      </c>
      <c r="AK918" s="17">
        <v>8.6865158586788394E-2</v>
      </c>
      <c r="AL918" s="17">
        <v>4.4080470113391897E-2</v>
      </c>
      <c r="AM918" s="17">
        <v>0.13106867371216099</v>
      </c>
      <c r="AN918" s="17">
        <v>9.2284124431712494E-2</v>
      </c>
      <c r="AO918" s="17"/>
      <c r="AP918" s="17">
        <v>8.9101836666351297E-2</v>
      </c>
      <c r="AQ918" s="17">
        <v>7.7550135657340896E-2</v>
      </c>
      <c r="AR918" s="17">
        <v>7.4515930229768601E-2</v>
      </c>
      <c r="AS918" s="17"/>
      <c r="AT918" s="17">
        <v>8.7213869608740502E-2</v>
      </c>
      <c r="AU918" s="17">
        <v>9.0146035597623894E-2</v>
      </c>
      <c r="AV918" s="17">
        <v>8.5115786173170699E-2</v>
      </c>
      <c r="AW918" s="17">
        <v>5.5988880055186097E-2</v>
      </c>
      <c r="AX918" s="17">
        <v>0.15684873595578699</v>
      </c>
      <c r="AY918" s="17"/>
      <c r="AZ918" s="17">
        <v>7.8648632635524102E-2</v>
      </c>
      <c r="BA918" s="17">
        <v>8.8541319049433201E-2</v>
      </c>
      <c r="BB918" s="17">
        <v>6.3489122824134103E-2</v>
      </c>
      <c r="BC918" s="17">
        <v>8.1199697911157206E-2</v>
      </c>
      <c r="BD918" s="17">
        <v>6.02692958821422E-2</v>
      </c>
      <c r="BE918" s="17">
        <v>7.8154245742483905E-2</v>
      </c>
      <c r="BF918" s="17"/>
      <c r="BG918" s="17">
        <v>6.8840794791949697E-2</v>
      </c>
      <c r="BH918" s="17">
        <v>9.2681186051011805E-2</v>
      </c>
      <c r="BI918" s="17" t="s">
        <v>95</v>
      </c>
      <c r="BJ918" s="17" t="s">
        <v>95</v>
      </c>
      <c r="BK918" s="17" t="s">
        <v>95</v>
      </c>
      <c r="BL918" s="17" t="s">
        <v>95</v>
      </c>
      <c r="BM918" s="17" t="s">
        <v>95</v>
      </c>
    </row>
    <row r="919" spans="2:65" x14ac:dyDescent="0.35">
      <c r="B919" t="s">
        <v>294</v>
      </c>
      <c r="C919" s="17">
        <v>0.104661199989004</v>
      </c>
      <c r="D919" s="17">
        <v>0.11756764399109799</v>
      </c>
      <c r="E919" s="17">
        <v>9.1728563168145094E-2</v>
      </c>
      <c r="F919" s="17"/>
      <c r="G919" s="17">
        <v>7.3580457326518106E-2</v>
      </c>
      <c r="H919" s="17">
        <v>0.13287311234968599</v>
      </c>
      <c r="I919" s="17">
        <v>0.120628356395798</v>
      </c>
      <c r="J919" s="17">
        <v>0.12257646826940299</v>
      </c>
      <c r="K919" s="17">
        <v>0.111522341355834</v>
      </c>
      <c r="L919" s="17">
        <v>7.7570489146531196E-2</v>
      </c>
      <c r="M919" s="17"/>
      <c r="N919" s="17">
        <v>0.11998337308948601</v>
      </c>
      <c r="O919" s="17">
        <v>9.67255609400446E-2</v>
      </c>
      <c r="P919" s="17">
        <v>8.5010949765117402E-2</v>
      </c>
      <c r="Q919" s="17">
        <v>0.113471025938816</v>
      </c>
      <c r="R919" s="17"/>
      <c r="S919" s="17">
        <v>8.8076293730770597E-2</v>
      </c>
      <c r="T919" s="17">
        <v>0.11325934506319101</v>
      </c>
      <c r="U919" s="17">
        <v>9.5773483759244105E-2</v>
      </c>
      <c r="V919" s="17">
        <v>0.101801095883059</v>
      </c>
      <c r="W919" s="17">
        <v>0.10659942443628299</v>
      </c>
      <c r="X919" s="17">
        <v>9.8319706383423106E-2</v>
      </c>
      <c r="Y919" s="17">
        <v>0.103873316515274</v>
      </c>
      <c r="Z919" s="17">
        <v>5.87726841045128E-2</v>
      </c>
      <c r="AA919" s="17">
        <v>7.8634750462638806E-2</v>
      </c>
      <c r="AB919" s="17">
        <v>0.13113228016718101</v>
      </c>
      <c r="AC919" s="17">
        <v>0.162026988390051</v>
      </c>
      <c r="AD919" s="17">
        <v>0.15330246858045599</v>
      </c>
      <c r="AE919" s="17"/>
      <c r="AF919" s="17">
        <v>9.8545762224714603E-2</v>
      </c>
      <c r="AG919" s="17">
        <v>0.105556138589738</v>
      </c>
      <c r="AH919" s="17">
        <v>0.13091319334330101</v>
      </c>
      <c r="AI919" s="17"/>
      <c r="AJ919" s="17">
        <v>9.2809826699949194E-2</v>
      </c>
      <c r="AK919" s="17">
        <v>0.111836249963052</v>
      </c>
      <c r="AL919" s="17">
        <v>0.12192638185928199</v>
      </c>
      <c r="AM919" s="17">
        <v>7.9596892577263503E-2</v>
      </c>
      <c r="AN919" s="17">
        <v>0.123491903362813</v>
      </c>
      <c r="AO919" s="17"/>
      <c r="AP919" s="17">
        <v>7.4756278447094607E-2</v>
      </c>
      <c r="AQ919" s="17">
        <v>0.117418370835826</v>
      </c>
      <c r="AR919" s="17">
        <v>7.4377761938849707E-2</v>
      </c>
      <c r="AS919" s="17"/>
      <c r="AT919" s="17">
        <v>0.10652673515592501</v>
      </c>
      <c r="AU919" s="17">
        <v>0.101105017517545</v>
      </c>
      <c r="AV919" s="17">
        <v>0.109699799230759</v>
      </c>
      <c r="AW919" s="17">
        <v>8.8073625877625406E-2</v>
      </c>
      <c r="AX919" s="17">
        <v>0.13704122465890101</v>
      </c>
      <c r="AY919" s="17"/>
      <c r="AZ919" s="17">
        <v>0.116922278116386</v>
      </c>
      <c r="BA919" s="17">
        <v>0.103009715856156</v>
      </c>
      <c r="BB919" s="17">
        <v>0.103163589722504</v>
      </c>
      <c r="BC919" s="17">
        <v>0.10303740603087599</v>
      </c>
      <c r="BD919" s="17">
        <v>0.10572852991933999</v>
      </c>
      <c r="BE919" s="17">
        <v>8.62548102189028E-2</v>
      </c>
      <c r="BF919" s="17"/>
      <c r="BG919" s="17">
        <v>9.3519100605176306E-2</v>
      </c>
      <c r="BH919" s="17">
        <v>0.12215987994053</v>
      </c>
      <c r="BI919" s="17" t="s">
        <v>95</v>
      </c>
      <c r="BJ919" s="17" t="s">
        <v>95</v>
      </c>
      <c r="BK919" s="17" t="s">
        <v>95</v>
      </c>
      <c r="BL919" s="17" t="s">
        <v>95</v>
      </c>
      <c r="BM919" s="17" t="s">
        <v>95</v>
      </c>
    </row>
    <row r="920" spans="2:65" x14ac:dyDescent="0.35">
      <c r="B920" t="s">
        <v>295</v>
      </c>
      <c r="C920" s="17">
        <v>0.12930913841192401</v>
      </c>
      <c r="D920" s="17">
        <v>0.128155845806391</v>
      </c>
      <c r="E920" s="17">
        <v>0.130010121064907</v>
      </c>
      <c r="F920" s="17"/>
      <c r="G920" s="17">
        <v>0.193401681357626</v>
      </c>
      <c r="H920" s="17">
        <v>0.13805490136099399</v>
      </c>
      <c r="I920" s="17">
        <v>0.16153971694494701</v>
      </c>
      <c r="J920" s="17">
        <v>0.12807742177867401</v>
      </c>
      <c r="K920" s="17">
        <v>0.13405719027502599</v>
      </c>
      <c r="L920" s="17">
        <v>9.2555646743097103E-2</v>
      </c>
      <c r="M920" s="17"/>
      <c r="N920" s="17">
        <v>0.12562866715566401</v>
      </c>
      <c r="O920" s="17">
        <v>0.126029087706932</v>
      </c>
      <c r="P920" s="17">
        <v>0.14155750991346</v>
      </c>
      <c r="Q920" s="17">
        <v>0.12583735071202101</v>
      </c>
      <c r="R920" s="17"/>
      <c r="S920" s="17">
        <v>0.15452554469686899</v>
      </c>
      <c r="T920" s="17">
        <v>0.13767013013492599</v>
      </c>
      <c r="U920" s="17">
        <v>0.103064147491974</v>
      </c>
      <c r="V920" s="17">
        <v>0.10634466433872899</v>
      </c>
      <c r="W920" s="17">
        <v>0.14531071581046601</v>
      </c>
      <c r="X920" s="17">
        <v>0.14442486711715299</v>
      </c>
      <c r="Y920" s="17">
        <v>0.112590966675032</v>
      </c>
      <c r="Z920" s="17">
        <v>0.170903014882889</v>
      </c>
      <c r="AA920" s="17">
        <v>0.160419178527859</v>
      </c>
      <c r="AB920" s="17">
        <v>0.101791821555135</v>
      </c>
      <c r="AC920" s="17">
        <v>9.2745339698545606E-2</v>
      </c>
      <c r="AD920" s="17">
        <v>0.100703688519772</v>
      </c>
      <c r="AE920" s="17"/>
      <c r="AF920" s="17">
        <v>0.124083025866476</v>
      </c>
      <c r="AG920" s="17">
        <v>0.13474598657652001</v>
      </c>
      <c r="AH920" s="17">
        <v>0.10025067749545701</v>
      </c>
      <c r="AI920" s="17"/>
      <c r="AJ920" s="17">
        <v>0.13435472032015999</v>
      </c>
      <c r="AK920" s="17">
        <v>0.133320025450788</v>
      </c>
      <c r="AL920" s="17">
        <v>0.14269393892173801</v>
      </c>
      <c r="AM920" s="17">
        <v>0.10912093896073199</v>
      </c>
      <c r="AN920" s="17">
        <v>9.7576709332614295E-2</v>
      </c>
      <c r="AO920" s="17"/>
      <c r="AP920" s="17">
        <v>0.15115511685317601</v>
      </c>
      <c r="AQ920" s="17">
        <v>0.14146895467775999</v>
      </c>
      <c r="AR920" s="17">
        <v>0.11988176115513299</v>
      </c>
      <c r="AS920" s="17"/>
      <c r="AT920" s="17">
        <v>0.124861992871732</v>
      </c>
      <c r="AU920" s="17">
        <v>0.110082212306535</v>
      </c>
      <c r="AV920" s="17">
        <v>0.14587294922944499</v>
      </c>
      <c r="AW920" s="17">
        <v>0.14773121260663399</v>
      </c>
      <c r="AX920" s="17">
        <v>8.7034629173177697E-2</v>
      </c>
      <c r="AY920" s="17"/>
      <c r="AZ920" s="17">
        <v>0.14434876064619701</v>
      </c>
      <c r="BA920" s="17">
        <v>0.13295342572670199</v>
      </c>
      <c r="BB920" s="17">
        <v>0.137248759250199</v>
      </c>
      <c r="BC920" s="17">
        <v>0.128852955531184</v>
      </c>
      <c r="BD920" s="17">
        <v>0.12073694003489301</v>
      </c>
      <c r="BE920" s="17">
        <v>7.6085422906994896E-2</v>
      </c>
      <c r="BF920" s="17"/>
      <c r="BG920" s="17">
        <v>0.12090118605877199</v>
      </c>
      <c r="BH920" s="17">
        <v>0.14251383729380901</v>
      </c>
      <c r="BI920" s="17" t="s">
        <v>95</v>
      </c>
      <c r="BJ920" s="17" t="s">
        <v>95</v>
      </c>
      <c r="BK920" s="17" t="s">
        <v>95</v>
      </c>
      <c r="BL920" s="17" t="s">
        <v>95</v>
      </c>
      <c r="BM920" s="17" t="s">
        <v>95</v>
      </c>
    </row>
    <row r="921" spans="2:65" x14ac:dyDescent="0.35">
      <c r="B921" t="s">
        <v>302</v>
      </c>
      <c r="C921" s="17">
        <v>0.105500869108512</v>
      </c>
      <c r="D921" s="17">
        <v>9.7421335739831194E-2</v>
      </c>
      <c r="E921" s="17">
        <v>0.114175927699442</v>
      </c>
      <c r="F921" s="17"/>
      <c r="G921" s="17">
        <v>0.12510135080592699</v>
      </c>
      <c r="H921" s="17">
        <v>0.13424243687186299</v>
      </c>
      <c r="I921" s="17">
        <v>0.14366301780577101</v>
      </c>
      <c r="J921" s="17">
        <v>8.89257496486483E-2</v>
      </c>
      <c r="K921" s="17">
        <v>9.7772633058860706E-2</v>
      </c>
      <c r="L921" s="17">
        <v>8.4335028132312501E-2</v>
      </c>
      <c r="M921" s="17"/>
      <c r="N921" s="17">
        <v>0.10648959842783499</v>
      </c>
      <c r="O921" s="17">
        <v>0.12984710774570299</v>
      </c>
      <c r="P921" s="17">
        <v>8.7080942735004205E-2</v>
      </c>
      <c r="Q921" s="17">
        <v>9.0848684720607906E-2</v>
      </c>
      <c r="R921" s="17"/>
      <c r="S921" s="17">
        <v>9.0620052283862898E-2</v>
      </c>
      <c r="T921" s="17">
        <v>0.13347713821137699</v>
      </c>
      <c r="U921" s="17">
        <v>0.11687069312908099</v>
      </c>
      <c r="V921" s="17">
        <v>0.11399190138050699</v>
      </c>
      <c r="W921" s="17">
        <v>0.14657836962073201</v>
      </c>
      <c r="X921" s="17">
        <v>0.123635331942111</v>
      </c>
      <c r="Y921" s="17">
        <v>8.6744259511028807E-2</v>
      </c>
      <c r="Z921" s="17">
        <v>0.10051180620823</v>
      </c>
      <c r="AA921" s="17">
        <v>0.104821934663877</v>
      </c>
      <c r="AB921" s="17">
        <v>6.6064443110078197E-2</v>
      </c>
      <c r="AC921" s="17">
        <v>7.6161748224080394E-2</v>
      </c>
      <c r="AD921" s="17">
        <v>7.4828284988168195E-2</v>
      </c>
      <c r="AE921" s="17"/>
      <c r="AF921" s="17">
        <v>0.102162960148749</v>
      </c>
      <c r="AG921" s="17">
        <v>0.107459488782813</v>
      </c>
      <c r="AH921" s="17">
        <v>0.102397993539615</v>
      </c>
      <c r="AI921" s="17"/>
      <c r="AJ921" s="17">
        <v>0.100795420791053</v>
      </c>
      <c r="AK921" s="17">
        <v>0.11840558725605201</v>
      </c>
      <c r="AL921" s="17">
        <v>0.133879907138647</v>
      </c>
      <c r="AM921" s="17">
        <v>0</v>
      </c>
      <c r="AN921" s="17">
        <v>8.4908039833486507E-2</v>
      </c>
      <c r="AO921" s="17"/>
      <c r="AP921" s="17">
        <v>0.10435237267179601</v>
      </c>
      <c r="AQ921" s="17">
        <v>0.11944952722041299</v>
      </c>
      <c r="AR921" s="17">
        <v>0.12066758513787799</v>
      </c>
      <c r="AS921" s="17"/>
      <c r="AT921" s="17">
        <v>0.114046191856618</v>
      </c>
      <c r="AU921" s="17">
        <v>8.7071739456432595E-2</v>
      </c>
      <c r="AV921" s="17">
        <v>0.11308231869678</v>
      </c>
      <c r="AW921" s="17">
        <v>0.136172284741823</v>
      </c>
      <c r="AX921" s="17">
        <v>3.2798996517942297E-2</v>
      </c>
      <c r="AY921" s="17"/>
      <c r="AZ921" s="17">
        <v>0.13419941046195999</v>
      </c>
      <c r="BA921" s="17">
        <v>9.2883596452711895E-2</v>
      </c>
      <c r="BB921" s="17">
        <v>0.106547304676006</v>
      </c>
      <c r="BC921" s="17">
        <v>9.4999346503372398E-2</v>
      </c>
      <c r="BD921" s="17">
        <v>0.120410775720041</v>
      </c>
      <c r="BE921" s="17">
        <v>9.6068262095928197E-2</v>
      </c>
      <c r="BF921" s="17"/>
      <c r="BG921" s="17">
        <v>9.8239956529106207E-2</v>
      </c>
      <c r="BH921" s="17">
        <v>0.116904140700887</v>
      </c>
      <c r="BI921" s="17" t="s">
        <v>95</v>
      </c>
      <c r="BJ921" s="17" t="s">
        <v>95</v>
      </c>
      <c r="BK921" s="17" t="s">
        <v>95</v>
      </c>
      <c r="BL921" s="17" t="s">
        <v>95</v>
      </c>
      <c r="BM921" s="17" t="s">
        <v>95</v>
      </c>
    </row>
    <row r="922" spans="2:65" x14ac:dyDescent="0.35">
      <c r="B922" t="s">
        <v>403</v>
      </c>
      <c r="C922" s="17">
        <v>0.195023000038516</v>
      </c>
      <c r="D922" s="17">
        <v>0.18064414574964799</v>
      </c>
      <c r="E922" s="17">
        <v>0.20958076056153399</v>
      </c>
      <c r="F922" s="17"/>
      <c r="G922" s="17">
        <v>0.223030886165866</v>
      </c>
      <c r="H922" s="17">
        <v>0.19585111521593301</v>
      </c>
      <c r="I922" s="17">
        <v>0.20637285143006001</v>
      </c>
      <c r="J922" s="17">
        <v>0.19998797651030001</v>
      </c>
      <c r="K922" s="17">
        <v>0.17607065806960001</v>
      </c>
      <c r="L922" s="17">
        <v>0.19129011869403201</v>
      </c>
      <c r="M922" s="17"/>
      <c r="N922" s="17">
        <v>0.211390732647281</v>
      </c>
      <c r="O922" s="17">
        <v>0.16743576010202099</v>
      </c>
      <c r="P922" s="17">
        <v>0.18203407101139199</v>
      </c>
      <c r="Q922" s="17">
        <v>0.224337670332175</v>
      </c>
      <c r="R922" s="17"/>
      <c r="S922" s="17">
        <v>0.23022872957020701</v>
      </c>
      <c r="T922" s="17">
        <v>0.154610745344712</v>
      </c>
      <c r="U922" s="17">
        <v>0.18700513491145099</v>
      </c>
      <c r="V922" s="17">
        <v>0.17892914684854</v>
      </c>
      <c r="W922" s="17">
        <v>0.19112103796412899</v>
      </c>
      <c r="X922" s="17">
        <v>0.20744551799564001</v>
      </c>
      <c r="Y922" s="17">
        <v>0.22377133622279799</v>
      </c>
      <c r="Z922" s="17">
        <v>0.137802640794082</v>
      </c>
      <c r="AA922" s="17">
        <v>0.21321225600131999</v>
      </c>
      <c r="AB922" s="17">
        <v>0.15961666931981799</v>
      </c>
      <c r="AC922" s="17">
        <v>0.25161061549611602</v>
      </c>
      <c r="AD922" s="17">
        <v>0.223523685675099</v>
      </c>
      <c r="AE922" s="17"/>
      <c r="AF922" s="17">
        <v>0.17630535603202999</v>
      </c>
      <c r="AG922" s="17">
        <v>0.21216898950886601</v>
      </c>
      <c r="AH922" s="17">
        <v>0.19847344733622899</v>
      </c>
      <c r="AI922" s="17"/>
      <c r="AJ922" s="17">
        <v>0.176079930624367</v>
      </c>
      <c r="AK922" s="17">
        <v>0.24162400275385101</v>
      </c>
      <c r="AL922" s="17">
        <v>0.188773406485055</v>
      </c>
      <c r="AM922" s="17">
        <v>0.16368061382603599</v>
      </c>
      <c r="AN922" s="17">
        <v>0.13860644157982499</v>
      </c>
      <c r="AO922" s="17"/>
      <c r="AP922" s="17">
        <v>0.20211096075509399</v>
      </c>
      <c r="AQ922" s="17">
        <v>0.22734260141584101</v>
      </c>
      <c r="AR922" s="17">
        <v>0.21920977252915799</v>
      </c>
      <c r="AS922" s="17"/>
      <c r="AT922" s="17">
        <v>0.16726965905942201</v>
      </c>
      <c r="AU922" s="17">
        <v>0.17835634525226701</v>
      </c>
      <c r="AV922" s="17">
        <v>0.20197414874877001</v>
      </c>
      <c r="AW922" s="17">
        <v>0.22969942141156899</v>
      </c>
      <c r="AX922" s="17">
        <v>0.35065316100720201</v>
      </c>
      <c r="AY922" s="17"/>
      <c r="AZ922" s="17">
        <v>0.21946559516181499</v>
      </c>
      <c r="BA922" s="17">
        <v>0.20437482846100999</v>
      </c>
      <c r="BB922" s="17">
        <v>0.24035228644900899</v>
      </c>
      <c r="BC922" s="17">
        <v>0.173812110015513</v>
      </c>
      <c r="BD922" s="17">
        <v>0.16144945026872201</v>
      </c>
      <c r="BE922" s="17">
        <v>0.15049253334246401</v>
      </c>
      <c r="BF922" s="17"/>
      <c r="BG922" s="17">
        <v>0.183249814379885</v>
      </c>
      <c r="BH922" s="17">
        <v>0.21351280171352999</v>
      </c>
      <c r="BI922" s="17" t="s">
        <v>95</v>
      </c>
      <c r="BJ922" s="17" t="s">
        <v>95</v>
      </c>
      <c r="BK922" s="17" t="s">
        <v>95</v>
      </c>
      <c r="BL922" s="17" t="s">
        <v>95</v>
      </c>
      <c r="BM922" s="17" t="s">
        <v>95</v>
      </c>
    </row>
    <row r="923" spans="2:65" x14ac:dyDescent="0.35">
      <c r="B923" t="s">
        <v>404</v>
      </c>
      <c r="C923" s="17">
        <v>0.23910624896209701</v>
      </c>
      <c r="D923" s="17">
        <v>0.20611899309877299</v>
      </c>
      <c r="E923" s="17">
        <v>0.27387598817831099</v>
      </c>
      <c r="F923" s="17"/>
      <c r="G923" s="17">
        <v>4.49767397085689E-2</v>
      </c>
      <c r="H923" s="17">
        <v>9.3105378439383601E-2</v>
      </c>
      <c r="I923" s="17">
        <v>0.13752166548415001</v>
      </c>
      <c r="J923" s="17">
        <v>0.22061316940659101</v>
      </c>
      <c r="K923" s="17">
        <v>0.30588798049488097</v>
      </c>
      <c r="L923" s="17">
        <v>0.36520374555340201</v>
      </c>
      <c r="M923" s="17"/>
      <c r="N923" s="17">
        <v>0.233328741437972</v>
      </c>
      <c r="O923" s="17">
        <v>0.248106102523454</v>
      </c>
      <c r="P923" s="17">
        <v>0.24775558444471699</v>
      </c>
      <c r="Q923" s="17">
        <v>0.22031873504376501</v>
      </c>
      <c r="R923" s="17"/>
      <c r="S923" s="17">
        <v>0.18953564354686001</v>
      </c>
      <c r="T923" s="17">
        <v>0.26078221808563501</v>
      </c>
      <c r="U923" s="17">
        <v>0.28081845551439899</v>
      </c>
      <c r="V923" s="17">
        <v>0.29660872786789799</v>
      </c>
      <c r="W923" s="17">
        <v>0.223370923378793</v>
      </c>
      <c r="X923" s="17">
        <v>0.199716916937516</v>
      </c>
      <c r="Y923" s="17">
        <v>0.23733496903043499</v>
      </c>
      <c r="Z923" s="17">
        <v>0.28281019286494502</v>
      </c>
      <c r="AA923" s="17">
        <v>0.219041386439084</v>
      </c>
      <c r="AB923" s="17">
        <v>0.28142699925822101</v>
      </c>
      <c r="AC923" s="17">
        <v>0.192061885904216</v>
      </c>
      <c r="AD923" s="17">
        <v>0.139502841633736</v>
      </c>
      <c r="AE923" s="17"/>
      <c r="AF923" s="17">
        <v>0.26264881337850299</v>
      </c>
      <c r="AG923" s="17">
        <v>0.23854865151788901</v>
      </c>
      <c r="AH923" s="17">
        <v>0.185584282180523</v>
      </c>
      <c r="AI923" s="17"/>
      <c r="AJ923" s="17">
        <v>0.26642675886572698</v>
      </c>
      <c r="AK923" s="17">
        <v>0.18269892488103501</v>
      </c>
      <c r="AL923" s="17">
        <v>0.29359693274102799</v>
      </c>
      <c r="AM923" s="17">
        <v>0.144874365342128</v>
      </c>
      <c r="AN923" s="17">
        <v>0.23800837819451601</v>
      </c>
      <c r="AO923" s="17"/>
      <c r="AP923" s="17">
        <v>0.23851145422938699</v>
      </c>
      <c r="AQ923" s="17">
        <v>0.18990243948610899</v>
      </c>
      <c r="AR923" s="17">
        <v>0.27713172038607897</v>
      </c>
      <c r="AS923" s="17"/>
      <c r="AT923" s="17">
        <v>0.23920073844838999</v>
      </c>
      <c r="AU923" s="17">
        <v>0.25242609076648198</v>
      </c>
      <c r="AV923" s="17">
        <v>0.22280677219685199</v>
      </c>
      <c r="AW923" s="17">
        <v>0.187090881724846</v>
      </c>
      <c r="AX923" s="17">
        <v>0.18335662743964201</v>
      </c>
      <c r="AY923" s="17"/>
      <c r="AZ923" s="17">
        <v>0.14517346004044199</v>
      </c>
      <c r="BA923" s="17">
        <v>0.229186948825537</v>
      </c>
      <c r="BB923" s="17">
        <v>0.19725859848989499</v>
      </c>
      <c r="BC923" s="17">
        <v>0.28210793593305</v>
      </c>
      <c r="BD923" s="17">
        <v>0.30644742925759899</v>
      </c>
      <c r="BE923" s="17">
        <v>0.30877036861096102</v>
      </c>
      <c r="BF923" s="17"/>
      <c r="BG923" s="17">
        <v>0.29349953101772303</v>
      </c>
      <c r="BH923" s="17">
        <v>0.15368153666900899</v>
      </c>
      <c r="BI923" s="17" t="s">
        <v>95</v>
      </c>
      <c r="BJ923" s="17" t="s">
        <v>95</v>
      </c>
      <c r="BK923" s="17" t="s">
        <v>95</v>
      </c>
      <c r="BL923" s="17" t="s">
        <v>95</v>
      </c>
      <c r="BM923" s="17" t="s">
        <v>95</v>
      </c>
    </row>
    <row r="924" spans="2:65" x14ac:dyDescent="0.35">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row>
    <row r="925" spans="2:65" x14ac:dyDescent="0.35">
      <c r="B925" s="6" t="s">
        <v>412</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row>
    <row r="926" spans="2:65" x14ac:dyDescent="0.35">
      <c r="B926" s="26" t="s">
        <v>127</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row>
    <row r="927" spans="2:65" x14ac:dyDescent="0.35">
      <c r="B927" t="s">
        <v>402</v>
      </c>
      <c r="C927" s="17">
        <v>0.231512825373203</v>
      </c>
      <c r="D927" s="17">
        <v>0.23095622526728299</v>
      </c>
      <c r="E927" s="17">
        <v>0.231964281136461</v>
      </c>
      <c r="F927" s="17"/>
      <c r="G927" s="17">
        <v>8.6644167836779196E-2</v>
      </c>
      <c r="H927" s="17">
        <v>0.16136527713099499</v>
      </c>
      <c r="I927" s="17">
        <v>0.14876752191950901</v>
      </c>
      <c r="J927" s="17">
        <v>0.204979774556343</v>
      </c>
      <c r="K927" s="17">
        <v>0.236657665916851</v>
      </c>
      <c r="L927" s="17">
        <v>0.34773350415253701</v>
      </c>
      <c r="M927" s="17"/>
      <c r="N927" s="17">
        <v>0.19621698345209301</v>
      </c>
      <c r="O927" s="17">
        <v>0.25337085491288602</v>
      </c>
      <c r="P927" s="17">
        <v>0.22284495460402401</v>
      </c>
      <c r="Q927" s="17">
        <v>0.26954145318060302</v>
      </c>
      <c r="R927" s="17"/>
      <c r="S927" s="17">
        <v>0.131957381979037</v>
      </c>
      <c r="T927" s="17">
        <v>0.22963983974308899</v>
      </c>
      <c r="U927" s="17">
        <v>0.220646721813019</v>
      </c>
      <c r="V927" s="17">
        <v>0.23548555529678999</v>
      </c>
      <c r="W927" s="17">
        <v>0.243103271290491</v>
      </c>
      <c r="X927" s="17">
        <v>0.23862977868607499</v>
      </c>
      <c r="Y927" s="17">
        <v>0.24124871866675501</v>
      </c>
      <c r="Z927" s="17">
        <v>0.25851258775874703</v>
      </c>
      <c r="AA927" s="17">
        <v>0.25793537683969198</v>
      </c>
      <c r="AB927" s="17">
        <v>0.28011224849581001</v>
      </c>
      <c r="AC927" s="17">
        <v>0.21854036369601601</v>
      </c>
      <c r="AD927" s="17">
        <v>0.27486077932206798</v>
      </c>
      <c r="AE927" s="17"/>
      <c r="AF927" s="17">
        <v>0.31413353310865599</v>
      </c>
      <c r="AG927" s="17">
        <v>0.16504817603453201</v>
      </c>
      <c r="AH927" s="17">
        <v>0.22725517749059301</v>
      </c>
      <c r="AI927" s="17"/>
      <c r="AJ927" s="17">
        <v>0.27169143803839002</v>
      </c>
      <c r="AK927" s="17">
        <v>0.15457032026543699</v>
      </c>
      <c r="AL927" s="17">
        <v>0.18152619587923999</v>
      </c>
      <c r="AM927" s="17">
        <v>0.39842619527579398</v>
      </c>
      <c r="AN927" s="17">
        <v>0.27917529513002598</v>
      </c>
      <c r="AO927" s="17"/>
      <c r="AP927" s="17">
        <v>0.235939292894222</v>
      </c>
      <c r="AQ927" s="17">
        <v>0.162451200823471</v>
      </c>
      <c r="AR927" s="17">
        <v>0.23122283316360601</v>
      </c>
      <c r="AS927" s="17"/>
      <c r="AT927" s="17">
        <v>0.29628621790026899</v>
      </c>
      <c r="AU927" s="17">
        <v>0.24560835213135601</v>
      </c>
      <c r="AV927" s="17">
        <v>0.18080721687058601</v>
      </c>
      <c r="AW927" s="17">
        <v>0.15567972339553701</v>
      </c>
      <c r="AX927" s="17">
        <v>0.15846191107323601</v>
      </c>
      <c r="AY927" s="17"/>
      <c r="AZ927" s="17">
        <v>0.17205179763546899</v>
      </c>
      <c r="BA927" s="17">
        <v>0.211381183481514</v>
      </c>
      <c r="BB927" s="17">
        <v>0.236563144250234</v>
      </c>
      <c r="BC927" s="17">
        <v>0.278576423283519</v>
      </c>
      <c r="BD927" s="17">
        <v>0.24987574093831399</v>
      </c>
      <c r="BE927" s="17">
        <v>0.29282700794766198</v>
      </c>
      <c r="BF927" s="17"/>
      <c r="BG927" s="17">
        <v>0.26781186271882101</v>
      </c>
      <c r="BH927" s="17">
        <v>0.17450514529619901</v>
      </c>
      <c r="BI927" s="17" t="s">
        <v>95</v>
      </c>
      <c r="BJ927" s="17" t="s">
        <v>95</v>
      </c>
      <c r="BK927" s="17" t="s">
        <v>95</v>
      </c>
      <c r="BL927" s="17" t="s">
        <v>95</v>
      </c>
      <c r="BM927" s="17" t="s">
        <v>95</v>
      </c>
    </row>
    <row r="928" spans="2:65" x14ac:dyDescent="0.35">
      <c r="B928" t="s">
        <v>289</v>
      </c>
      <c r="C928" s="17">
        <v>5.1092274560202502E-2</v>
      </c>
      <c r="D928" s="17">
        <v>5.2280613815636597E-2</v>
      </c>
      <c r="E928" s="17">
        <v>4.9259644309894698E-2</v>
      </c>
      <c r="F928" s="17"/>
      <c r="G928" s="17">
        <v>1.5939480001505399E-2</v>
      </c>
      <c r="H928" s="17">
        <v>2.96315875057814E-2</v>
      </c>
      <c r="I928" s="17">
        <v>4.6935090547105297E-2</v>
      </c>
      <c r="J928" s="17">
        <v>4.6433785195359303E-2</v>
      </c>
      <c r="K928" s="17">
        <v>5.9187710196818497E-2</v>
      </c>
      <c r="L928" s="17">
        <v>6.7974863774289296E-2</v>
      </c>
      <c r="M928" s="17"/>
      <c r="N928" s="17">
        <v>3.56624880901521E-2</v>
      </c>
      <c r="O928" s="17">
        <v>4.85706616706841E-2</v>
      </c>
      <c r="P928" s="17">
        <v>6.6891704307486505E-2</v>
      </c>
      <c r="Q928" s="17">
        <v>6.4548624641919905E-2</v>
      </c>
      <c r="R928" s="17"/>
      <c r="S928" s="17">
        <v>1.9319074757785399E-2</v>
      </c>
      <c r="T928" s="17">
        <v>4.7885948296537799E-2</v>
      </c>
      <c r="U928" s="17">
        <v>6.9947338604002901E-2</v>
      </c>
      <c r="V928" s="17">
        <v>4.0461546765704501E-2</v>
      </c>
      <c r="W928" s="17">
        <v>2.8898685020391598E-2</v>
      </c>
      <c r="X928" s="17">
        <v>3.8512352212119197E-2</v>
      </c>
      <c r="Y928" s="17">
        <v>7.2661319033494598E-2</v>
      </c>
      <c r="Z928" s="17">
        <v>6.6781723093804604E-2</v>
      </c>
      <c r="AA928" s="17">
        <v>6.0321256226347701E-2</v>
      </c>
      <c r="AB928" s="17">
        <v>6.2759272943797906E-2</v>
      </c>
      <c r="AC928" s="17">
        <v>6.8118680818117006E-2</v>
      </c>
      <c r="AD928" s="17">
        <v>5.7078188136179098E-2</v>
      </c>
      <c r="AE928" s="17"/>
      <c r="AF928" s="17">
        <v>6.6371464469744706E-2</v>
      </c>
      <c r="AG928" s="17">
        <v>3.5404475686226101E-2</v>
      </c>
      <c r="AH928" s="17">
        <v>6.4262359395761401E-2</v>
      </c>
      <c r="AI928" s="17"/>
      <c r="AJ928" s="17">
        <v>6.2627757990081204E-2</v>
      </c>
      <c r="AK928" s="17">
        <v>2.72938094929773E-2</v>
      </c>
      <c r="AL928" s="17">
        <v>5.1938629978576102E-2</v>
      </c>
      <c r="AM928" s="17">
        <v>0</v>
      </c>
      <c r="AN928" s="17">
        <v>6.0253484386873501E-2</v>
      </c>
      <c r="AO928" s="17"/>
      <c r="AP928" s="17">
        <v>5.32628662216015E-2</v>
      </c>
      <c r="AQ928" s="17">
        <v>3.50466014276756E-2</v>
      </c>
      <c r="AR928" s="17">
        <v>7.1576670631561201E-2</v>
      </c>
      <c r="AS928" s="17"/>
      <c r="AT928" s="17">
        <v>7.1304148857396304E-2</v>
      </c>
      <c r="AU928" s="17">
        <v>6.6320978251096299E-2</v>
      </c>
      <c r="AV928" s="17">
        <v>3.48491059304534E-2</v>
      </c>
      <c r="AW928" s="17">
        <v>3.6586131391935103E-2</v>
      </c>
      <c r="AX928" s="17">
        <v>4.0964202716356701E-2</v>
      </c>
      <c r="AY928" s="17"/>
      <c r="AZ928" s="17">
        <v>3.8311941326612697E-2</v>
      </c>
      <c r="BA928" s="17">
        <v>5.2419435182737797E-2</v>
      </c>
      <c r="BB928" s="17">
        <v>2.34415861443362E-2</v>
      </c>
      <c r="BC928" s="17">
        <v>6.6895399868237101E-2</v>
      </c>
      <c r="BD928" s="17">
        <v>5.4101979171548999E-2</v>
      </c>
      <c r="BE928" s="17">
        <v>6.6723660125057094E-2</v>
      </c>
      <c r="BF928" s="17"/>
      <c r="BG928" s="17">
        <v>6.0819997452957603E-2</v>
      </c>
      <c r="BH928" s="17">
        <v>3.5814874521524001E-2</v>
      </c>
      <c r="BI928" s="17" t="s">
        <v>95</v>
      </c>
      <c r="BJ928" s="17" t="s">
        <v>95</v>
      </c>
      <c r="BK928" s="17" t="s">
        <v>95</v>
      </c>
      <c r="BL928" s="17" t="s">
        <v>95</v>
      </c>
      <c r="BM928" s="17" t="s">
        <v>95</v>
      </c>
    </row>
    <row r="929" spans="2:65" x14ac:dyDescent="0.35">
      <c r="B929" t="s">
        <v>290</v>
      </c>
      <c r="C929" s="17">
        <v>6.4882671762838101E-2</v>
      </c>
      <c r="D929" s="17">
        <v>5.9382824558076801E-2</v>
      </c>
      <c r="E929" s="17">
        <v>7.0764422953785405E-2</v>
      </c>
      <c r="F929" s="17"/>
      <c r="G929" s="17">
        <v>7.0791202766337796E-2</v>
      </c>
      <c r="H929" s="17">
        <v>5.3615493752686198E-2</v>
      </c>
      <c r="I929" s="17">
        <v>5.0191253789233503E-2</v>
      </c>
      <c r="J929" s="17">
        <v>8.1872786798995206E-2</v>
      </c>
      <c r="K929" s="17">
        <v>5.9601369460127097E-2</v>
      </c>
      <c r="L929" s="17">
        <v>6.8916173082161594E-2</v>
      </c>
      <c r="M929" s="17"/>
      <c r="N929" s="17">
        <v>5.1249502376435399E-2</v>
      </c>
      <c r="O929" s="17">
        <v>5.7095909184958597E-2</v>
      </c>
      <c r="P929" s="17">
        <v>7.8806315550660894E-2</v>
      </c>
      <c r="Q929" s="17">
        <v>8.3183459197752496E-2</v>
      </c>
      <c r="R929" s="17"/>
      <c r="S929" s="17">
        <v>3.8447256178227002E-2</v>
      </c>
      <c r="T929" s="17">
        <v>5.06132349187466E-2</v>
      </c>
      <c r="U929" s="17">
        <v>6.2238306848405603E-2</v>
      </c>
      <c r="V929" s="17">
        <v>4.4339213606727101E-2</v>
      </c>
      <c r="W929" s="17">
        <v>9.0277189214596307E-2</v>
      </c>
      <c r="X929" s="17">
        <v>7.9235090846844394E-2</v>
      </c>
      <c r="Y929" s="17">
        <v>5.3447626916974099E-2</v>
      </c>
      <c r="Z929" s="17">
        <v>9.2571812941658393E-2</v>
      </c>
      <c r="AA929" s="17">
        <v>9.2979792335227393E-2</v>
      </c>
      <c r="AB929" s="17">
        <v>6.9283433475940306E-2</v>
      </c>
      <c r="AC929" s="17">
        <v>7.3944023223065605E-2</v>
      </c>
      <c r="AD929" s="17">
        <v>5.4298393994124901E-2</v>
      </c>
      <c r="AE929" s="17"/>
      <c r="AF929" s="17">
        <v>6.43398735212449E-2</v>
      </c>
      <c r="AG929" s="17">
        <v>6.3717267923727505E-2</v>
      </c>
      <c r="AH929" s="17">
        <v>6.9132334118725602E-2</v>
      </c>
      <c r="AI929" s="17"/>
      <c r="AJ929" s="17">
        <v>6.1357073984437599E-2</v>
      </c>
      <c r="AK929" s="17">
        <v>5.8663922633734503E-2</v>
      </c>
      <c r="AL929" s="17">
        <v>6.9031940699840699E-2</v>
      </c>
      <c r="AM929" s="17">
        <v>0.21417085984034201</v>
      </c>
      <c r="AN929" s="17">
        <v>8.69540031038228E-2</v>
      </c>
      <c r="AO929" s="17"/>
      <c r="AP929" s="17">
        <v>6.81603875243421E-2</v>
      </c>
      <c r="AQ929" s="17">
        <v>5.93663818964777E-2</v>
      </c>
      <c r="AR929" s="17">
        <v>4.2492389359167701E-2</v>
      </c>
      <c r="AS929" s="17"/>
      <c r="AT929" s="17">
        <v>7.3650611894957793E-2</v>
      </c>
      <c r="AU929" s="17">
        <v>8.5340115119139207E-2</v>
      </c>
      <c r="AV929" s="17">
        <v>4.6889313166927502E-2</v>
      </c>
      <c r="AW929" s="17">
        <v>5.5929482710502701E-2</v>
      </c>
      <c r="AX929" s="17">
        <v>0</v>
      </c>
      <c r="AY929" s="17"/>
      <c r="AZ929" s="17">
        <v>4.5753459172914998E-2</v>
      </c>
      <c r="BA929" s="17">
        <v>6.72480747474309E-2</v>
      </c>
      <c r="BB929" s="17">
        <v>9.3139433092190901E-2</v>
      </c>
      <c r="BC929" s="17">
        <v>6.8199943355426798E-2</v>
      </c>
      <c r="BD929" s="17">
        <v>4.3551695089864999E-2</v>
      </c>
      <c r="BE929" s="17">
        <v>9.5499040500903201E-2</v>
      </c>
      <c r="BF929" s="17"/>
      <c r="BG929" s="17">
        <v>6.8006268198714706E-2</v>
      </c>
      <c r="BH929" s="17">
        <v>5.9977059952512297E-2</v>
      </c>
      <c r="BI929" s="17" t="s">
        <v>95</v>
      </c>
      <c r="BJ929" s="17" t="s">
        <v>95</v>
      </c>
      <c r="BK929" s="17" t="s">
        <v>95</v>
      </c>
      <c r="BL929" s="17" t="s">
        <v>95</v>
      </c>
      <c r="BM929" s="17" t="s">
        <v>95</v>
      </c>
    </row>
    <row r="930" spans="2:65" x14ac:dyDescent="0.35">
      <c r="B930" t="s">
        <v>291</v>
      </c>
      <c r="C930" s="17">
        <v>6.7541528819290195E-2</v>
      </c>
      <c r="D930" s="17">
        <v>6.8622533783934597E-2</v>
      </c>
      <c r="E930" s="17">
        <v>6.5733159310917194E-2</v>
      </c>
      <c r="F930" s="17"/>
      <c r="G930" s="17">
        <v>6.4868161322484102E-2</v>
      </c>
      <c r="H930" s="17">
        <v>0.101995387991591</v>
      </c>
      <c r="I930" s="17">
        <v>7.1122323258643899E-2</v>
      </c>
      <c r="J930" s="17">
        <v>4.9294764927467101E-2</v>
      </c>
      <c r="K930" s="17">
        <v>8.0919377207182203E-2</v>
      </c>
      <c r="L930" s="17">
        <v>5.4398563114882198E-2</v>
      </c>
      <c r="M930" s="17"/>
      <c r="N930" s="17">
        <v>6.4080235264094898E-2</v>
      </c>
      <c r="O930" s="17">
        <v>6.1555761935154399E-2</v>
      </c>
      <c r="P930" s="17">
        <v>7.8170709689029297E-2</v>
      </c>
      <c r="Q930" s="17">
        <v>7.0917391545599506E-2</v>
      </c>
      <c r="R930" s="17"/>
      <c r="S930" s="17">
        <v>4.2512430360656397E-2</v>
      </c>
      <c r="T930" s="17">
        <v>7.3918294430929302E-2</v>
      </c>
      <c r="U930" s="17">
        <v>7.8103636555015399E-2</v>
      </c>
      <c r="V930" s="17">
        <v>5.09335599391268E-2</v>
      </c>
      <c r="W930" s="17">
        <v>8.3379097804467103E-2</v>
      </c>
      <c r="X930" s="17">
        <v>5.6277968579547602E-2</v>
      </c>
      <c r="Y930" s="17">
        <v>6.88365552169274E-2</v>
      </c>
      <c r="Z930" s="17">
        <v>2.61927256573866E-2</v>
      </c>
      <c r="AA930" s="17">
        <v>5.9390195337281501E-2</v>
      </c>
      <c r="AB930" s="17">
        <v>8.1861417802449696E-2</v>
      </c>
      <c r="AC930" s="17">
        <v>0.129172028174596</v>
      </c>
      <c r="AD930" s="17">
        <v>7.43170525626555E-2</v>
      </c>
      <c r="AE930" s="17"/>
      <c r="AF930" s="17">
        <v>5.6930533587515E-2</v>
      </c>
      <c r="AG930" s="17">
        <v>6.9792914974804804E-2</v>
      </c>
      <c r="AH930" s="17">
        <v>9.3804887822084806E-2</v>
      </c>
      <c r="AI930" s="17"/>
      <c r="AJ930" s="17">
        <v>5.9983258625000299E-2</v>
      </c>
      <c r="AK930" s="17">
        <v>7.7880940865030293E-2</v>
      </c>
      <c r="AL930" s="17">
        <v>7.3364713058639702E-2</v>
      </c>
      <c r="AM930" s="17">
        <v>5.7636111467347699E-2</v>
      </c>
      <c r="AN930" s="17">
        <v>6.2051080649021699E-2</v>
      </c>
      <c r="AO930" s="17"/>
      <c r="AP930" s="17">
        <v>6.40234305679315E-2</v>
      </c>
      <c r="AQ930" s="17">
        <v>7.1841816988685997E-2</v>
      </c>
      <c r="AR930" s="17">
        <v>5.8553435135791101E-2</v>
      </c>
      <c r="AS930" s="17"/>
      <c r="AT930" s="17">
        <v>6.3330125287407807E-2</v>
      </c>
      <c r="AU930" s="17">
        <v>7.8133875512436196E-2</v>
      </c>
      <c r="AV930" s="17">
        <v>6.1068515247154301E-2</v>
      </c>
      <c r="AW930" s="17">
        <v>8.9689287881632399E-2</v>
      </c>
      <c r="AX930" s="17">
        <v>2.2444902122259799E-2</v>
      </c>
      <c r="AY930" s="17"/>
      <c r="AZ930" s="17">
        <v>4.6096403742215603E-2</v>
      </c>
      <c r="BA930" s="17">
        <v>6.5415065039127002E-2</v>
      </c>
      <c r="BB930" s="17">
        <v>7.3638787983565199E-2</v>
      </c>
      <c r="BC930" s="17">
        <v>7.9197895592004602E-2</v>
      </c>
      <c r="BD930" s="17">
        <v>8.2939383441198805E-2</v>
      </c>
      <c r="BE930" s="17">
        <v>4.7644588553452397E-2</v>
      </c>
      <c r="BF930" s="17"/>
      <c r="BG930" s="17">
        <v>5.8739720961684803E-2</v>
      </c>
      <c r="BH930" s="17">
        <v>8.1364778225826107E-2</v>
      </c>
      <c r="BI930" s="17" t="s">
        <v>95</v>
      </c>
      <c r="BJ930" s="17" t="s">
        <v>95</v>
      </c>
      <c r="BK930" s="17" t="s">
        <v>95</v>
      </c>
      <c r="BL930" s="17" t="s">
        <v>95</v>
      </c>
      <c r="BM930" s="17" t="s">
        <v>95</v>
      </c>
    </row>
    <row r="931" spans="2:65" x14ac:dyDescent="0.35">
      <c r="B931" t="s">
        <v>292</v>
      </c>
      <c r="C931" s="17">
        <v>0.136043622288085</v>
      </c>
      <c r="D931" s="17">
        <v>0.12513474893184601</v>
      </c>
      <c r="E931" s="17">
        <v>0.14696056053317999</v>
      </c>
      <c r="F931" s="17"/>
      <c r="G931" s="17">
        <v>0.152632208135173</v>
      </c>
      <c r="H931" s="17">
        <v>9.6361301547542397E-2</v>
      </c>
      <c r="I931" s="17">
        <v>0.13802133849782799</v>
      </c>
      <c r="J931" s="17">
        <v>0.14859179252779101</v>
      </c>
      <c r="K931" s="17">
        <v>0.15713864303338601</v>
      </c>
      <c r="L931" s="17">
        <v>0.127507419854618</v>
      </c>
      <c r="M931" s="17"/>
      <c r="N931" s="17">
        <v>0.13927967861500901</v>
      </c>
      <c r="O931" s="17">
        <v>0.13515961549356201</v>
      </c>
      <c r="P931" s="17">
        <v>0.127544117285358</v>
      </c>
      <c r="Q931" s="17">
        <v>0.13896996114662899</v>
      </c>
      <c r="R931" s="17"/>
      <c r="S931" s="17">
        <v>0.16397588632621399</v>
      </c>
      <c r="T931" s="17">
        <v>0.13981314652342</v>
      </c>
      <c r="U931" s="17">
        <v>0.123840859391151</v>
      </c>
      <c r="V931" s="17">
        <v>0.210883218794197</v>
      </c>
      <c r="W931" s="17">
        <v>0.100545675190623</v>
      </c>
      <c r="X931" s="17">
        <v>0.104663708216019</v>
      </c>
      <c r="Y931" s="17">
        <v>0.134057442406361</v>
      </c>
      <c r="Z931" s="17">
        <v>0.13932285067755101</v>
      </c>
      <c r="AA931" s="17">
        <v>0.139372741904879</v>
      </c>
      <c r="AB931" s="17">
        <v>0.11717386584280801</v>
      </c>
      <c r="AC931" s="17">
        <v>9.3448218662205901E-2</v>
      </c>
      <c r="AD931" s="17">
        <v>0.110000535459696</v>
      </c>
      <c r="AE931" s="17"/>
      <c r="AF931" s="17">
        <v>0.118507440051157</v>
      </c>
      <c r="AG931" s="17">
        <v>0.136660330498515</v>
      </c>
      <c r="AH931" s="17">
        <v>0.177675442715683</v>
      </c>
      <c r="AI931" s="17"/>
      <c r="AJ931" s="17">
        <v>0.129570141343787</v>
      </c>
      <c r="AK931" s="17">
        <v>0.14269633099663401</v>
      </c>
      <c r="AL931" s="17">
        <v>0.11983267560387301</v>
      </c>
      <c r="AM931" s="17">
        <v>4.8274227815206697E-2</v>
      </c>
      <c r="AN931" s="17">
        <v>0.17543902651256099</v>
      </c>
      <c r="AO931" s="17"/>
      <c r="AP931" s="17">
        <v>0.116413031807752</v>
      </c>
      <c r="AQ931" s="17">
        <v>0.13108522571360601</v>
      </c>
      <c r="AR931" s="17">
        <v>0.11098713540560901</v>
      </c>
      <c r="AS931" s="17"/>
      <c r="AT931" s="17">
        <v>0.13601494903537101</v>
      </c>
      <c r="AU931" s="17">
        <v>0.12996088092597599</v>
      </c>
      <c r="AV931" s="17">
        <v>0.13474482638817101</v>
      </c>
      <c r="AW931" s="17">
        <v>0.12105610442686</v>
      </c>
      <c r="AX931" s="17">
        <v>6.7075872077629897E-2</v>
      </c>
      <c r="AY931" s="17"/>
      <c r="AZ931" s="17">
        <v>0.138515066240046</v>
      </c>
      <c r="BA931" s="17">
        <v>0.13130929392459201</v>
      </c>
      <c r="BB931" s="17">
        <v>0.15627786852447201</v>
      </c>
      <c r="BC931" s="17">
        <v>0.118470769098921</v>
      </c>
      <c r="BD931" s="17">
        <v>0.17609871535454999</v>
      </c>
      <c r="BE931" s="17">
        <v>7.7009585889860496E-2</v>
      </c>
      <c r="BF931" s="17"/>
      <c r="BG931" s="17">
        <v>0.136559189629337</v>
      </c>
      <c r="BH931" s="17">
        <v>0.13523392318316299</v>
      </c>
      <c r="BI931" s="17" t="s">
        <v>95</v>
      </c>
      <c r="BJ931" s="17" t="s">
        <v>95</v>
      </c>
      <c r="BK931" s="17" t="s">
        <v>95</v>
      </c>
      <c r="BL931" s="17" t="s">
        <v>95</v>
      </c>
      <c r="BM931" s="17" t="s">
        <v>95</v>
      </c>
    </row>
    <row r="932" spans="2:65" x14ac:dyDescent="0.35">
      <c r="B932" t="s">
        <v>293</v>
      </c>
      <c r="C932" s="17">
        <v>9.2927400496248896E-2</v>
      </c>
      <c r="D932" s="17">
        <v>9.0758215976078804E-2</v>
      </c>
      <c r="E932" s="17">
        <v>9.5475236683875406E-2</v>
      </c>
      <c r="F932" s="17"/>
      <c r="G932" s="17">
        <v>8.01030490925278E-2</v>
      </c>
      <c r="H932" s="17">
        <v>9.4241385309907902E-2</v>
      </c>
      <c r="I932" s="17">
        <v>8.0827757457187802E-2</v>
      </c>
      <c r="J932" s="17">
        <v>0.122456238443495</v>
      </c>
      <c r="K932" s="17">
        <v>0.109543087885591</v>
      </c>
      <c r="L932" s="17">
        <v>7.4063119135597502E-2</v>
      </c>
      <c r="M932" s="17"/>
      <c r="N932" s="17">
        <v>8.5457046248347601E-2</v>
      </c>
      <c r="O932" s="17">
        <v>9.5091159929545394E-2</v>
      </c>
      <c r="P932" s="17">
        <v>8.5863804556918E-2</v>
      </c>
      <c r="Q932" s="17">
        <v>0.112750128240888</v>
      </c>
      <c r="R932" s="17"/>
      <c r="S932" s="17">
        <v>0.10751033743771</v>
      </c>
      <c r="T932" s="17">
        <v>0.119582167559147</v>
      </c>
      <c r="U932" s="17">
        <v>7.9829545002246594E-2</v>
      </c>
      <c r="V932" s="17">
        <v>5.6049804919289702E-2</v>
      </c>
      <c r="W932" s="17">
        <v>9.6243700549409603E-2</v>
      </c>
      <c r="X932" s="17">
        <v>0.150089577507593</v>
      </c>
      <c r="Y932" s="17">
        <v>7.0350231004494196E-2</v>
      </c>
      <c r="Z932" s="17">
        <v>6.0709596942319803E-2</v>
      </c>
      <c r="AA932" s="17">
        <v>8.8783506056548195E-2</v>
      </c>
      <c r="AB932" s="17">
        <v>6.2410949325667597E-2</v>
      </c>
      <c r="AC932" s="17">
        <v>0.107026086711239</v>
      </c>
      <c r="AD932" s="17">
        <v>0.106121604185169</v>
      </c>
      <c r="AE932" s="17"/>
      <c r="AF932" s="17">
        <v>8.0394773602996197E-2</v>
      </c>
      <c r="AG932" s="17">
        <v>0.110978259179955</v>
      </c>
      <c r="AH932" s="17">
        <v>7.2561716146151103E-2</v>
      </c>
      <c r="AI932" s="17"/>
      <c r="AJ932" s="17">
        <v>8.8294667557040393E-2</v>
      </c>
      <c r="AK932" s="17">
        <v>0.10922958164028999</v>
      </c>
      <c r="AL932" s="17">
        <v>0.115088440939663</v>
      </c>
      <c r="AM932" s="17">
        <v>0</v>
      </c>
      <c r="AN932" s="17">
        <v>8.8826931603969997E-2</v>
      </c>
      <c r="AO932" s="17"/>
      <c r="AP932" s="17">
        <v>8.2656186137225696E-2</v>
      </c>
      <c r="AQ932" s="17">
        <v>0.104195217266804</v>
      </c>
      <c r="AR932" s="17">
        <v>0.11248966956291501</v>
      </c>
      <c r="AS932" s="17"/>
      <c r="AT932" s="17">
        <v>9.8297189728291406E-2</v>
      </c>
      <c r="AU932" s="17">
        <v>5.9514483584817097E-2</v>
      </c>
      <c r="AV932" s="17">
        <v>0.124186038268139</v>
      </c>
      <c r="AW932" s="17">
        <v>0.11803864653644899</v>
      </c>
      <c r="AX932" s="17">
        <v>4.9075987256118503E-2</v>
      </c>
      <c r="AY932" s="17"/>
      <c r="AZ932" s="17">
        <v>8.2060386811356301E-2</v>
      </c>
      <c r="BA932" s="17">
        <v>0.115758377123741</v>
      </c>
      <c r="BB932" s="17">
        <v>9.0249678193144098E-2</v>
      </c>
      <c r="BC932" s="17">
        <v>7.4823656304553898E-2</v>
      </c>
      <c r="BD932" s="17">
        <v>8.0224253591171898E-2</v>
      </c>
      <c r="BE932" s="17">
        <v>8.9896426940538496E-2</v>
      </c>
      <c r="BF932" s="17"/>
      <c r="BG932" s="17">
        <v>9.0734441371673094E-2</v>
      </c>
      <c r="BH932" s="17">
        <v>9.6371445334282699E-2</v>
      </c>
      <c r="BI932" s="17" t="s">
        <v>95</v>
      </c>
      <c r="BJ932" s="17" t="s">
        <v>95</v>
      </c>
      <c r="BK932" s="17" t="s">
        <v>95</v>
      </c>
      <c r="BL932" s="17" t="s">
        <v>95</v>
      </c>
      <c r="BM932" s="17" t="s">
        <v>95</v>
      </c>
    </row>
    <row r="933" spans="2:65" x14ac:dyDescent="0.35">
      <c r="B933" t="s">
        <v>294</v>
      </c>
      <c r="C933" s="17">
        <v>0.102313659636228</v>
      </c>
      <c r="D933" s="17">
        <v>0.108169114706079</v>
      </c>
      <c r="E933" s="17">
        <v>9.6631995257366404E-2</v>
      </c>
      <c r="F933" s="17"/>
      <c r="G933" s="17">
        <v>0.14277860411451601</v>
      </c>
      <c r="H933" s="17">
        <v>0.115017542544809</v>
      </c>
      <c r="I933" s="17">
        <v>0.13496176383258099</v>
      </c>
      <c r="J933" s="17">
        <v>9.2682664068020296E-2</v>
      </c>
      <c r="K933" s="17">
        <v>0.108539186402306</v>
      </c>
      <c r="L933" s="17">
        <v>7.3142638249865596E-2</v>
      </c>
      <c r="M933" s="17"/>
      <c r="N933" s="17">
        <v>0.11747678331835699</v>
      </c>
      <c r="O933" s="17">
        <v>0.10727657802288799</v>
      </c>
      <c r="P933" s="17">
        <v>0.114202371069166</v>
      </c>
      <c r="Q933" s="17">
        <v>5.48838605442954E-2</v>
      </c>
      <c r="R933" s="17"/>
      <c r="S933" s="17">
        <v>0.13557446773606199</v>
      </c>
      <c r="T933" s="17">
        <v>0.102689224545644</v>
      </c>
      <c r="U933" s="17">
        <v>0.13691943789046901</v>
      </c>
      <c r="V933" s="17">
        <v>0.12947044243404801</v>
      </c>
      <c r="W933" s="17">
        <v>7.0192218292910405E-2</v>
      </c>
      <c r="X933" s="17">
        <v>0.10551921921814</v>
      </c>
      <c r="Y933" s="17">
        <v>0.117612524724168</v>
      </c>
      <c r="Z933" s="17">
        <v>8.2062524491838901E-2</v>
      </c>
      <c r="AA933" s="17">
        <v>5.9120539151838902E-2</v>
      </c>
      <c r="AB933" s="17">
        <v>9.2428186182423003E-2</v>
      </c>
      <c r="AC933" s="17">
        <v>8.4542832114676197E-2</v>
      </c>
      <c r="AD933" s="17">
        <v>6.7568974622362804E-2</v>
      </c>
      <c r="AE933" s="17"/>
      <c r="AF933" s="17">
        <v>8.2534805325708699E-2</v>
      </c>
      <c r="AG933" s="17">
        <v>0.122774414015457</v>
      </c>
      <c r="AH933" s="17">
        <v>6.2382363101842399E-2</v>
      </c>
      <c r="AI933" s="17"/>
      <c r="AJ933" s="17">
        <v>8.1623614043583897E-2</v>
      </c>
      <c r="AK933" s="17">
        <v>0.13053723301546399</v>
      </c>
      <c r="AL933" s="17">
        <v>0.13519366025937701</v>
      </c>
      <c r="AM933" s="17">
        <v>0.109598972178666</v>
      </c>
      <c r="AN933" s="17">
        <v>7.2842609893736601E-2</v>
      </c>
      <c r="AO933" s="17"/>
      <c r="AP933" s="17">
        <v>8.8426283850323598E-2</v>
      </c>
      <c r="AQ933" s="17">
        <v>0.135227783480241</v>
      </c>
      <c r="AR933" s="17">
        <v>0.13701934484390499</v>
      </c>
      <c r="AS933" s="17"/>
      <c r="AT933" s="17">
        <v>8.4969157399117104E-2</v>
      </c>
      <c r="AU933" s="17">
        <v>0.100999547530531</v>
      </c>
      <c r="AV933" s="17">
        <v>0.122908232892429</v>
      </c>
      <c r="AW933" s="17">
        <v>0.10368255755037099</v>
      </c>
      <c r="AX933" s="17">
        <v>0.15267508079497599</v>
      </c>
      <c r="AY933" s="17"/>
      <c r="AZ933" s="17">
        <v>0.11503717029728899</v>
      </c>
      <c r="BA933" s="17">
        <v>9.9148617223000293E-2</v>
      </c>
      <c r="BB933" s="17">
        <v>8.4239658869378495E-2</v>
      </c>
      <c r="BC933" s="17">
        <v>0.107948271326478</v>
      </c>
      <c r="BD933" s="17">
        <v>0.116307822829728</v>
      </c>
      <c r="BE933" s="17">
        <v>6.3387842082281501E-2</v>
      </c>
      <c r="BF933" s="17"/>
      <c r="BG933" s="17">
        <v>9.0791507851558706E-2</v>
      </c>
      <c r="BH933" s="17">
        <v>0.12040921232224</v>
      </c>
      <c r="BI933" s="17" t="s">
        <v>95</v>
      </c>
      <c r="BJ933" s="17" t="s">
        <v>95</v>
      </c>
      <c r="BK933" s="17" t="s">
        <v>95</v>
      </c>
      <c r="BL933" s="17" t="s">
        <v>95</v>
      </c>
      <c r="BM933" s="17" t="s">
        <v>95</v>
      </c>
    </row>
    <row r="934" spans="2:65" x14ac:dyDescent="0.35">
      <c r="B934" t="s">
        <v>295</v>
      </c>
      <c r="C934" s="17">
        <v>8.6742179132237807E-2</v>
      </c>
      <c r="D934" s="17">
        <v>8.44736915680009E-2</v>
      </c>
      <c r="E934" s="17">
        <v>8.9371301617332199E-2</v>
      </c>
      <c r="F934" s="17"/>
      <c r="G934" s="17">
        <v>0.12927459708959799</v>
      </c>
      <c r="H934" s="17">
        <v>0.137842442200412</v>
      </c>
      <c r="I934" s="17">
        <v>0.12570637070802901</v>
      </c>
      <c r="J934" s="17">
        <v>0.10163636479613999</v>
      </c>
      <c r="K934" s="17">
        <v>5.7988063060205999E-2</v>
      </c>
      <c r="L934" s="17">
        <v>4.5221772280265603E-2</v>
      </c>
      <c r="M934" s="17"/>
      <c r="N934" s="17">
        <v>9.8296339185711998E-2</v>
      </c>
      <c r="O934" s="17">
        <v>0.107373595652322</v>
      </c>
      <c r="P934" s="17">
        <v>7.1910071087195701E-2</v>
      </c>
      <c r="Q934" s="17">
        <v>5.4070698722169498E-2</v>
      </c>
      <c r="R934" s="17"/>
      <c r="S934" s="17">
        <v>0.10468280032279</v>
      </c>
      <c r="T934" s="17">
        <v>9.4739135946626904E-2</v>
      </c>
      <c r="U934" s="17">
        <v>7.85507799745776E-2</v>
      </c>
      <c r="V934" s="17">
        <v>6.7653760558979606E-2</v>
      </c>
      <c r="W934" s="17">
        <v>9.4359238921562102E-2</v>
      </c>
      <c r="X934" s="17">
        <v>7.1682400209308397E-2</v>
      </c>
      <c r="Y934" s="17">
        <v>9.4622443013591698E-2</v>
      </c>
      <c r="Z934" s="17">
        <v>0.109514413647158</v>
      </c>
      <c r="AA934" s="17">
        <v>7.88163892993234E-2</v>
      </c>
      <c r="AB934" s="17">
        <v>8.3112462457821404E-2</v>
      </c>
      <c r="AC934" s="17">
        <v>6.9223716958762505E-2</v>
      </c>
      <c r="AD934" s="17">
        <v>0.121213626099076</v>
      </c>
      <c r="AE934" s="17"/>
      <c r="AF934" s="17">
        <v>6.4641159099112902E-2</v>
      </c>
      <c r="AG934" s="17">
        <v>0.112373626546397</v>
      </c>
      <c r="AH934" s="17">
        <v>6.17490995856581E-2</v>
      </c>
      <c r="AI934" s="17"/>
      <c r="AJ934" s="17">
        <v>8.4703034720616605E-2</v>
      </c>
      <c r="AK934" s="17">
        <v>8.8260005240507394E-2</v>
      </c>
      <c r="AL934" s="17">
        <v>0.12651314761275101</v>
      </c>
      <c r="AM934" s="17">
        <v>2.4494372456656598E-2</v>
      </c>
      <c r="AN934" s="17">
        <v>6.1041470591154202E-2</v>
      </c>
      <c r="AO934" s="17"/>
      <c r="AP934" s="17">
        <v>9.9081874999194505E-2</v>
      </c>
      <c r="AQ934" s="17">
        <v>9.55544306778979E-2</v>
      </c>
      <c r="AR934" s="17">
        <v>0.100676417915031</v>
      </c>
      <c r="AS934" s="17"/>
      <c r="AT934" s="17">
        <v>4.05052332332256E-2</v>
      </c>
      <c r="AU934" s="17">
        <v>9.6878945218943996E-2</v>
      </c>
      <c r="AV934" s="17">
        <v>0.105893778077119</v>
      </c>
      <c r="AW934" s="17">
        <v>0.11527065599326999</v>
      </c>
      <c r="AX934" s="17">
        <v>0.168281839430583</v>
      </c>
      <c r="AY934" s="17"/>
      <c r="AZ934" s="17">
        <v>9.6847711107623594E-2</v>
      </c>
      <c r="BA934" s="17">
        <v>9.7900587396893099E-2</v>
      </c>
      <c r="BB934" s="17">
        <v>7.6554974196934106E-2</v>
      </c>
      <c r="BC934" s="17">
        <v>7.3364102408116097E-2</v>
      </c>
      <c r="BD934" s="17">
        <v>8.6593855692761901E-2</v>
      </c>
      <c r="BE934" s="17">
        <v>5.92176001769847E-2</v>
      </c>
      <c r="BF934" s="17"/>
      <c r="BG934" s="17">
        <v>7.1846980114945697E-2</v>
      </c>
      <c r="BH934" s="17">
        <v>0.110135106392983</v>
      </c>
      <c r="BI934" s="17" t="s">
        <v>95</v>
      </c>
      <c r="BJ934" s="17" t="s">
        <v>95</v>
      </c>
      <c r="BK934" s="17" t="s">
        <v>95</v>
      </c>
      <c r="BL934" s="17" t="s">
        <v>95</v>
      </c>
      <c r="BM934" s="17" t="s">
        <v>95</v>
      </c>
    </row>
    <row r="935" spans="2:65" x14ac:dyDescent="0.35">
      <c r="B935" t="s">
        <v>302</v>
      </c>
      <c r="C935" s="17">
        <v>5.5213072311312103E-2</v>
      </c>
      <c r="D935" s="17">
        <v>6.3356037661707595E-2</v>
      </c>
      <c r="E935" s="17">
        <v>4.7016941162258803E-2</v>
      </c>
      <c r="F935" s="17"/>
      <c r="G935" s="17">
        <v>0.102282593560408</v>
      </c>
      <c r="H935" s="17">
        <v>8.66252729683092E-2</v>
      </c>
      <c r="I935" s="17">
        <v>8.4889799092905796E-2</v>
      </c>
      <c r="J935" s="17">
        <v>4.3764970860373703E-2</v>
      </c>
      <c r="K935" s="17">
        <v>3.7213642231741097E-2</v>
      </c>
      <c r="L935" s="17">
        <v>3.4129658234430899E-2</v>
      </c>
      <c r="M935" s="17"/>
      <c r="N935" s="17">
        <v>6.7299952841020097E-2</v>
      </c>
      <c r="O935" s="17">
        <v>4.8289480836908101E-2</v>
      </c>
      <c r="P935" s="17">
        <v>5.62114244362176E-2</v>
      </c>
      <c r="Q935" s="17">
        <v>4.3234037482134301E-2</v>
      </c>
      <c r="R935" s="17"/>
      <c r="S935" s="17">
        <v>0.104488070839765</v>
      </c>
      <c r="T935" s="17">
        <v>5.4993055408096903E-2</v>
      </c>
      <c r="U935" s="17">
        <v>2.5952644307848299E-2</v>
      </c>
      <c r="V935" s="17">
        <v>2.86180037448103E-2</v>
      </c>
      <c r="W935" s="17">
        <v>7.4357626179902797E-2</v>
      </c>
      <c r="X935" s="17">
        <v>2.76176775017099E-2</v>
      </c>
      <c r="Y935" s="17">
        <v>5.9613834754720998E-2</v>
      </c>
      <c r="Z935" s="17">
        <v>5.1670457440587E-2</v>
      </c>
      <c r="AA935" s="17">
        <v>5.2799693667366601E-2</v>
      </c>
      <c r="AB935" s="17">
        <v>6.5792122873692502E-2</v>
      </c>
      <c r="AC935" s="17">
        <v>5.6636303975066603E-2</v>
      </c>
      <c r="AD935" s="17">
        <v>5.2164929373356601E-2</v>
      </c>
      <c r="AE935" s="17"/>
      <c r="AF935" s="17">
        <v>4.8987441419480797E-2</v>
      </c>
      <c r="AG935" s="17">
        <v>6.2175583695030998E-2</v>
      </c>
      <c r="AH935" s="17">
        <v>5.4036460572690501E-2</v>
      </c>
      <c r="AI935" s="17"/>
      <c r="AJ935" s="17">
        <v>5.2784771169539897E-2</v>
      </c>
      <c r="AK935" s="17">
        <v>7.5099313148976804E-2</v>
      </c>
      <c r="AL935" s="17">
        <v>3.3680273469051697E-2</v>
      </c>
      <c r="AM935" s="17">
        <v>2.47489708696715E-2</v>
      </c>
      <c r="AN935" s="17">
        <v>2.91457642409821E-2</v>
      </c>
      <c r="AO935" s="17"/>
      <c r="AP935" s="17">
        <v>6.8935852596554298E-2</v>
      </c>
      <c r="AQ935" s="17">
        <v>6.8034095847773604E-2</v>
      </c>
      <c r="AR935" s="17">
        <v>4.7500982806516601E-2</v>
      </c>
      <c r="AS935" s="17"/>
      <c r="AT935" s="17">
        <v>3.6341046806649097E-2</v>
      </c>
      <c r="AU935" s="17">
        <v>4.8182507719700299E-2</v>
      </c>
      <c r="AV935" s="17">
        <v>6.8396793464919697E-2</v>
      </c>
      <c r="AW935" s="17">
        <v>7.3251611997989602E-2</v>
      </c>
      <c r="AX935" s="17">
        <v>0.103843326443605</v>
      </c>
      <c r="AY935" s="17"/>
      <c r="AZ935" s="17">
        <v>0.10135608930334</v>
      </c>
      <c r="BA935" s="17">
        <v>5.6480493344717601E-2</v>
      </c>
      <c r="BB935" s="17">
        <v>4.6622529333558899E-2</v>
      </c>
      <c r="BC935" s="17">
        <v>3.5349358534347397E-2</v>
      </c>
      <c r="BD935" s="17">
        <v>3.4866463300727103E-2</v>
      </c>
      <c r="BE935" s="17">
        <v>5.8038855518318E-2</v>
      </c>
      <c r="BF935" s="17"/>
      <c r="BG935" s="17">
        <v>4.4631474034621102E-2</v>
      </c>
      <c r="BH935" s="17">
        <v>7.1831484626695599E-2</v>
      </c>
      <c r="BI935" s="17" t="s">
        <v>95</v>
      </c>
      <c r="BJ935" s="17" t="s">
        <v>95</v>
      </c>
      <c r="BK935" s="17" t="s">
        <v>95</v>
      </c>
      <c r="BL935" s="17" t="s">
        <v>95</v>
      </c>
      <c r="BM935" s="17" t="s">
        <v>95</v>
      </c>
    </row>
    <row r="936" spans="2:65" x14ac:dyDescent="0.35">
      <c r="B936" t="s">
        <v>403</v>
      </c>
      <c r="C936" s="17">
        <v>6.7473693560498996E-2</v>
      </c>
      <c r="D936" s="17">
        <v>7.9145460763840395E-2</v>
      </c>
      <c r="E936" s="17">
        <v>5.5686214976904E-2</v>
      </c>
      <c r="F936" s="17"/>
      <c r="G936" s="17">
        <v>0.14651057690462299</v>
      </c>
      <c r="H936" s="17">
        <v>8.9585454841146106E-2</v>
      </c>
      <c r="I936" s="17">
        <v>8.7173853700972706E-2</v>
      </c>
      <c r="J936" s="17">
        <v>7.0628701825994802E-2</v>
      </c>
      <c r="K936" s="17">
        <v>5.6263130257753903E-2</v>
      </c>
      <c r="L936" s="17">
        <v>3.5189417922756497E-2</v>
      </c>
      <c r="M936" s="17"/>
      <c r="N936" s="17">
        <v>8.8213160412308297E-2</v>
      </c>
      <c r="O936" s="17">
        <v>4.0522480009373398E-2</v>
      </c>
      <c r="P936" s="17">
        <v>6.8107554534084694E-2</v>
      </c>
      <c r="Q936" s="17">
        <v>7.0175005692909506E-2</v>
      </c>
      <c r="R936" s="17"/>
      <c r="S936" s="17">
        <v>9.2296871464984706E-2</v>
      </c>
      <c r="T936" s="17">
        <v>4.4704972407187703E-2</v>
      </c>
      <c r="U936" s="17">
        <v>7.0489609865578104E-2</v>
      </c>
      <c r="V936" s="17">
        <v>8.4056718141071601E-2</v>
      </c>
      <c r="W936" s="17">
        <v>7.2882791548167E-2</v>
      </c>
      <c r="X936" s="17">
        <v>7.7722666744761998E-2</v>
      </c>
      <c r="Y936" s="17">
        <v>4.6406251763505602E-2</v>
      </c>
      <c r="Z936" s="17">
        <v>6.0102341460516101E-2</v>
      </c>
      <c r="AA936" s="17">
        <v>8.3222933296014906E-2</v>
      </c>
      <c r="AB936" s="17">
        <v>4.5514637819128602E-2</v>
      </c>
      <c r="AC936" s="17">
        <v>6.9693782736587898E-2</v>
      </c>
      <c r="AD936" s="17">
        <v>4.66231130415641E-2</v>
      </c>
      <c r="AE936" s="17"/>
      <c r="AF936" s="17">
        <v>5.7379851918514302E-2</v>
      </c>
      <c r="AG936" s="17">
        <v>7.6316506061596498E-2</v>
      </c>
      <c r="AH936" s="17">
        <v>7.4954295573447197E-2</v>
      </c>
      <c r="AI936" s="17"/>
      <c r="AJ936" s="17">
        <v>6.2656524748186601E-2</v>
      </c>
      <c r="AK936" s="17">
        <v>9.3197172360466596E-2</v>
      </c>
      <c r="AL936" s="17">
        <v>5.2419219033905902E-2</v>
      </c>
      <c r="AM936" s="17">
        <v>6.3592482233383596E-2</v>
      </c>
      <c r="AN936" s="17">
        <v>4.1852570499400797E-2</v>
      </c>
      <c r="AO936" s="17"/>
      <c r="AP936" s="17">
        <v>7.77462967528703E-2</v>
      </c>
      <c r="AQ936" s="17">
        <v>9.0268677044527304E-2</v>
      </c>
      <c r="AR936" s="17">
        <v>5.75027729381953E-2</v>
      </c>
      <c r="AS936" s="17"/>
      <c r="AT936" s="17">
        <v>5.2390490598880797E-2</v>
      </c>
      <c r="AU936" s="17">
        <v>5.3082817974590503E-2</v>
      </c>
      <c r="AV936" s="17">
        <v>7.7237565998383606E-2</v>
      </c>
      <c r="AW936" s="17">
        <v>8.8110794778279197E-2</v>
      </c>
      <c r="AX936" s="17">
        <v>0.196604455869231</v>
      </c>
      <c r="AY936" s="17"/>
      <c r="AZ936" s="17">
        <v>0.12461939199623</v>
      </c>
      <c r="BA936" s="17">
        <v>5.8653710463708902E-2</v>
      </c>
      <c r="BB936" s="17">
        <v>6.11943155953837E-2</v>
      </c>
      <c r="BC936" s="17">
        <v>5.9258466067999602E-2</v>
      </c>
      <c r="BD936" s="17">
        <v>2.9914562672958198E-2</v>
      </c>
      <c r="BE936" s="17">
        <v>9.8911391107884605E-2</v>
      </c>
      <c r="BF936" s="17"/>
      <c r="BG936" s="17">
        <v>5.7111444434794399E-2</v>
      </c>
      <c r="BH936" s="17">
        <v>8.3747617780908196E-2</v>
      </c>
      <c r="BI936" s="17" t="s">
        <v>95</v>
      </c>
      <c r="BJ936" s="17" t="s">
        <v>95</v>
      </c>
      <c r="BK936" s="17" t="s">
        <v>95</v>
      </c>
      <c r="BL936" s="17" t="s">
        <v>95</v>
      </c>
      <c r="BM936" s="17" t="s">
        <v>95</v>
      </c>
    </row>
    <row r="937" spans="2:65" x14ac:dyDescent="0.35">
      <c r="B937" t="s">
        <v>404</v>
      </c>
      <c r="C937" s="17">
        <v>4.4257072059854803E-2</v>
      </c>
      <c r="D937" s="17">
        <v>3.7720532967515402E-2</v>
      </c>
      <c r="E937" s="17">
        <v>5.1136242058025097E-2</v>
      </c>
      <c r="F937" s="17"/>
      <c r="G937" s="17">
        <v>8.1753591760487503E-3</v>
      </c>
      <c r="H937" s="17">
        <v>3.3718854206820102E-2</v>
      </c>
      <c r="I937" s="17">
        <v>3.1402927196004099E-2</v>
      </c>
      <c r="J937" s="17">
        <v>3.7658156000019698E-2</v>
      </c>
      <c r="K937" s="17">
        <v>3.6948124348037903E-2</v>
      </c>
      <c r="L937" s="17">
        <v>7.1722870198595801E-2</v>
      </c>
      <c r="M937" s="17"/>
      <c r="N937" s="17">
        <v>5.6767830196469901E-2</v>
      </c>
      <c r="O937" s="17">
        <v>4.5693902351717601E-2</v>
      </c>
      <c r="P937" s="17">
        <v>2.9446972879859201E-2</v>
      </c>
      <c r="Q937" s="17">
        <v>3.7725379605098301E-2</v>
      </c>
      <c r="R937" s="17"/>
      <c r="S937" s="17">
        <v>5.9235422596768901E-2</v>
      </c>
      <c r="T937" s="17">
        <v>4.1420980220575103E-2</v>
      </c>
      <c r="U937" s="17">
        <v>5.3481119747686497E-2</v>
      </c>
      <c r="V937" s="17">
        <v>5.2048175799255601E-2</v>
      </c>
      <c r="W937" s="17">
        <v>4.5760505987479001E-2</v>
      </c>
      <c r="X937" s="17">
        <v>5.0049560277881502E-2</v>
      </c>
      <c r="Y937" s="17">
        <v>4.1143052499007099E-2</v>
      </c>
      <c r="Z937" s="17">
        <v>5.2558965888432299E-2</v>
      </c>
      <c r="AA937" s="17">
        <v>2.7257575885480299E-2</v>
      </c>
      <c r="AB937" s="17">
        <v>3.9551402780461001E-2</v>
      </c>
      <c r="AC937" s="17">
        <v>2.9653962929667699E-2</v>
      </c>
      <c r="AD937" s="17">
        <v>3.5752803203746797E-2</v>
      </c>
      <c r="AE937" s="17"/>
      <c r="AF937" s="17">
        <v>4.57791238958698E-2</v>
      </c>
      <c r="AG937" s="17">
        <v>4.47584453837577E-2</v>
      </c>
      <c r="AH937" s="17">
        <v>4.21858634773623E-2</v>
      </c>
      <c r="AI937" s="17"/>
      <c r="AJ937" s="17">
        <v>4.4707717779337297E-2</v>
      </c>
      <c r="AK937" s="17">
        <v>4.2571370340482098E-2</v>
      </c>
      <c r="AL937" s="17">
        <v>4.1411103465082498E-2</v>
      </c>
      <c r="AM937" s="17">
        <v>5.9057807862932098E-2</v>
      </c>
      <c r="AN937" s="17">
        <v>4.2417763388451199E-2</v>
      </c>
      <c r="AO937" s="17"/>
      <c r="AP937" s="17">
        <v>4.5354496647982301E-2</v>
      </c>
      <c r="AQ937" s="17">
        <v>4.6928568832840897E-2</v>
      </c>
      <c r="AR937" s="17">
        <v>2.99783482377017E-2</v>
      </c>
      <c r="AS937" s="17"/>
      <c r="AT937" s="17">
        <v>4.6910829258434303E-2</v>
      </c>
      <c r="AU937" s="17">
        <v>3.5977496031412502E-2</v>
      </c>
      <c r="AV937" s="17">
        <v>4.3018613695717002E-2</v>
      </c>
      <c r="AW937" s="17">
        <v>4.2705003337174099E-2</v>
      </c>
      <c r="AX937" s="17">
        <v>4.0572422216004503E-2</v>
      </c>
      <c r="AY937" s="17"/>
      <c r="AZ937" s="17">
        <v>3.9350582366902503E-2</v>
      </c>
      <c r="BA937" s="17">
        <v>4.4285162072536903E-2</v>
      </c>
      <c r="BB937" s="17">
        <v>5.8078023816802597E-2</v>
      </c>
      <c r="BC937" s="17">
        <v>3.7915714160396498E-2</v>
      </c>
      <c r="BD937" s="17">
        <v>4.55255279171764E-2</v>
      </c>
      <c r="BE937" s="17">
        <v>5.08440011570577E-2</v>
      </c>
      <c r="BF937" s="17"/>
      <c r="BG937" s="17">
        <v>5.2947113230892302E-2</v>
      </c>
      <c r="BH937" s="17">
        <v>3.0609352363665299E-2</v>
      </c>
      <c r="BI937" s="17" t="s">
        <v>95</v>
      </c>
      <c r="BJ937" s="17" t="s">
        <v>95</v>
      </c>
      <c r="BK937" s="17" t="s">
        <v>95</v>
      </c>
      <c r="BL937" s="17" t="s">
        <v>95</v>
      </c>
      <c r="BM937" s="17" t="s">
        <v>95</v>
      </c>
    </row>
    <row r="938" spans="2:65" x14ac:dyDescent="0.35">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row>
    <row r="939" spans="2:65" x14ac:dyDescent="0.35">
      <c r="B939" s="6" t="s">
        <v>413</v>
      </c>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row>
    <row r="940" spans="2:65" x14ac:dyDescent="0.35">
      <c r="B940" s="26" t="s">
        <v>127</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row>
    <row r="941" spans="2:65" x14ac:dyDescent="0.35">
      <c r="B941" t="s">
        <v>402</v>
      </c>
      <c r="C941" s="17">
        <v>0.16360950496941801</v>
      </c>
      <c r="D941" s="17">
        <v>0.18426463829004</v>
      </c>
      <c r="E941" s="17">
        <v>0.142899288918063</v>
      </c>
      <c r="F941" s="17"/>
      <c r="G941" s="17">
        <v>7.1902292918660599E-2</v>
      </c>
      <c r="H941" s="17">
        <v>0.137783490875524</v>
      </c>
      <c r="I941" s="17">
        <v>0.135960324584254</v>
      </c>
      <c r="J941" s="17">
        <v>0.177617382731667</v>
      </c>
      <c r="K941" s="17">
        <v>0.16673703771121701</v>
      </c>
      <c r="L941" s="17">
        <v>0.199350756343351</v>
      </c>
      <c r="M941" s="17"/>
      <c r="N941" s="17">
        <v>0.164176193226449</v>
      </c>
      <c r="O941" s="17">
        <v>0.168811662407406</v>
      </c>
      <c r="P941" s="17">
        <v>0.17796144385889701</v>
      </c>
      <c r="Q941" s="17">
        <v>0.13779537127539501</v>
      </c>
      <c r="R941" s="17"/>
      <c r="S941" s="17">
        <v>0.10315490819099001</v>
      </c>
      <c r="T941" s="17">
        <v>0.16051054694299299</v>
      </c>
      <c r="U941" s="17">
        <v>0.145251938757681</v>
      </c>
      <c r="V941" s="17">
        <v>0.16104940801117801</v>
      </c>
      <c r="W941" s="17">
        <v>0.151729848923009</v>
      </c>
      <c r="X941" s="17">
        <v>0.19905354812994</v>
      </c>
      <c r="Y941" s="17">
        <v>0.194560467315469</v>
      </c>
      <c r="Z941" s="17">
        <v>0.16866078649527499</v>
      </c>
      <c r="AA941" s="17">
        <v>0.172596108546032</v>
      </c>
      <c r="AB941" s="17">
        <v>0.166304527510893</v>
      </c>
      <c r="AC941" s="17">
        <v>0.160609007716671</v>
      </c>
      <c r="AD941" s="17">
        <v>0.25077235424290201</v>
      </c>
      <c r="AE941" s="17"/>
      <c r="AF941" s="17">
        <v>0.21191309739343001</v>
      </c>
      <c r="AG941" s="17">
        <v>0.12228496784102399</v>
      </c>
      <c r="AH941" s="17">
        <v>0.158318584482048</v>
      </c>
      <c r="AI941" s="17"/>
      <c r="AJ941" s="17">
        <v>0.19357094432114999</v>
      </c>
      <c r="AK941" s="17">
        <v>0.109772505457485</v>
      </c>
      <c r="AL941" s="17">
        <v>0.13018625863099501</v>
      </c>
      <c r="AM941" s="17">
        <v>0.32128675652682598</v>
      </c>
      <c r="AN941" s="17">
        <v>0.17930379262098101</v>
      </c>
      <c r="AO941" s="17"/>
      <c r="AP941" s="17">
        <v>0.183904337158804</v>
      </c>
      <c r="AQ941" s="17">
        <v>0.107865736112252</v>
      </c>
      <c r="AR941" s="17">
        <v>0.12338804460495401</v>
      </c>
      <c r="AS941" s="17"/>
      <c r="AT941" s="17">
        <v>0.16954785864980601</v>
      </c>
      <c r="AU941" s="17">
        <v>0.17809488095842499</v>
      </c>
      <c r="AV941" s="17">
        <v>0.139442638351499</v>
      </c>
      <c r="AW941" s="17">
        <v>0.14731953376355</v>
      </c>
      <c r="AX941" s="17">
        <v>0.12554389857029299</v>
      </c>
      <c r="AY941" s="17"/>
      <c r="AZ941" s="17">
        <v>0.120512681811555</v>
      </c>
      <c r="BA941" s="17">
        <v>0.16202301182391199</v>
      </c>
      <c r="BB941" s="17">
        <v>0.15330237359704299</v>
      </c>
      <c r="BC941" s="17">
        <v>0.198921139769906</v>
      </c>
      <c r="BD941" s="17">
        <v>0.15756841388319401</v>
      </c>
      <c r="BE941" s="17">
        <v>0.203712303741823</v>
      </c>
      <c r="BF941" s="17"/>
      <c r="BG941" s="17">
        <v>0.17507532620900301</v>
      </c>
      <c r="BH941" s="17">
        <v>0.14560241946952299</v>
      </c>
      <c r="BI941" s="17" t="s">
        <v>95</v>
      </c>
      <c r="BJ941" s="17" t="s">
        <v>95</v>
      </c>
      <c r="BK941" s="17" t="s">
        <v>95</v>
      </c>
      <c r="BL941" s="17" t="s">
        <v>95</v>
      </c>
      <c r="BM941" s="17" t="s">
        <v>95</v>
      </c>
    </row>
    <row r="942" spans="2:65" x14ac:dyDescent="0.35">
      <c r="B942" t="s">
        <v>289</v>
      </c>
      <c r="C942" s="17">
        <v>5.1118905542983997E-2</v>
      </c>
      <c r="D942" s="17">
        <v>5.4901775711758402E-2</v>
      </c>
      <c r="E942" s="17">
        <v>4.7397584213833999E-2</v>
      </c>
      <c r="F942" s="17"/>
      <c r="G942" s="17">
        <v>4.0433066098102301E-2</v>
      </c>
      <c r="H942" s="17">
        <v>4.1311475879324398E-2</v>
      </c>
      <c r="I942" s="17">
        <v>5.1431627042932603E-2</v>
      </c>
      <c r="J942" s="17">
        <v>4.5690847945953503E-2</v>
      </c>
      <c r="K942" s="17">
        <v>6.3487226057194299E-2</v>
      </c>
      <c r="L942" s="17">
        <v>5.3075444801472201E-2</v>
      </c>
      <c r="M942" s="17"/>
      <c r="N942" s="17">
        <v>3.8776498711333401E-2</v>
      </c>
      <c r="O942" s="17">
        <v>6.2477037876182903E-2</v>
      </c>
      <c r="P942" s="17">
        <v>4.6940167745634302E-2</v>
      </c>
      <c r="Q942" s="17">
        <v>6.21333044306192E-2</v>
      </c>
      <c r="R942" s="17"/>
      <c r="S942" s="17">
        <v>3.4331338209033099E-2</v>
      </c>
      <c r="T942" s="17">
        <v>5.94612773729008E-2</v>
      </c>
      <c r="U942" s="17">
        <v>6.6071028364650702E-2</v>
      </c>
      <c r="V942" s="17">
        <v>5.0042812153026701E-2</v>
      </c>
      <c r="W942" s="17">
        <v>3.2534521530241098E-2</v>
      </c>
      <c r="X942" s="17">
        <v>3.3837263435152302E-2</v>
      </c>
      <c r="Y942" s="17">
        <v>6.3580165077269102E-2</v>
      </c>
      <c r="Z942" s="17">
        <v>8.6687800717371102E-2</v>
      </c>
      <c r="AA942" s="17">
        <v>4.1940505671885002E-2</v>
      </c>
      <c r="AB942" s="17">
        <v>4.2343419739242098E-2</v>
      </c>
      <c r="AC942" s="17">
        <v>4.0017491779836899E-2</v>
      </c>
      <c r="AD942" s="17">
        <v>0.12777127862679599</v>
      </c>
      <c r="AE942" s="17"/>
      <c r="AF942" s="17">
        <v>5.2459496311220703E-2</v>
      </c>
      <c r="AG942" s="17">
        <v>5.2215441203621399E-2</v>
      </c>
      <c r="AH942" s="17">
        <v>4.1619433522308902E-2</v>
      </c>
      <c r="AI942" s="17"/>
      <c r="AJ942" s="17">
        <v>5.1173946140295599E-2</v>
      </c>
      <c r="AK942" s="17">
        <v>4.1026697107156701E-2</v>
      </c>
      <c r="AL942" s="17">
        <v>6.4391109701003202E-2</v>
      </c>
      <c r="AM942" s="17">
        <v>5.83984589364075E-2</v>
      </c>
      <c r="AN942" s="17">
        <v>5.0879414699371697E-2</v>
      </c>
      <c r="AO942" s="17"/>
      <c r="AP942" s="17">
        <v>4.47374767055203E-2</v>
      </c>
      <c r="AQ942" s="17">
        <v>4.8715328752030003E-2</v>
      </c>
      <c r="AR942" s="17">
        <v>7.7067390131482796E-2</v>
      </c>
      <c r="AS942" s="17"/>
      <c r="AT942" s="17">
        <v>5.9551034661317198E-2</v>
      </c>
      <c r="AU942" s="17">
        <v>6.8443304838038496E-2</v>
      </c>
      <c r="AV942" s="17">
        <v>4.3735066941209502E-2</v>
      </c>
      <c r="AW942" s="17">
        <v>2.2740334638826E-2</v>
      </c>
      <c r="AX942" s="17">
        <v>4.3833984601672302E-2</v>
      </c>
      <c r="AY942" s="17"/>
      <c r="AZ942" s="17">
        <v>3.3489416490904797E-2</v>
      </c>
      <c r="BA942" s="17">
        <v>5.36427541376686E-2</v>
      </c>
      <c r="BB942" s="17">
        <v>3.5285147891977203E-2</v>
      </c>
      <c r="BC942" s="17">
        <v>5.9266923482468897E-2</v>
      </c>
      <c r="BD942" s="17">
        <v>5.7639179951584303E-2</v>
      </c>
      <c r="BE942" s="17">
        <v>6.8783718772551905E-2</v>
      </c>
      <c r="BF942" s="17"/>
      <c r="BG942" s="17">
        <v>5.6214554726237903E-2</v>
      </c>
      <c r="BH942" s="17">
        <v>4.3116182615163499E-2</v>
      </c>
      <c r="BI942" s="17" t="s">
        <v>95</v>
      </c>
      <c r="BJ942" s="17" t="s">
        <v>95</v>
      </c>
      <c r="BK942" s="17" t="s">
        <v>95</v>
      </c>
      <c r="BL942" s="17" t="s">
        <v>95</v>
      </c>
      <c r="BM942" s="17" t="s">
        <v>95</v>
      </c>
    </row>
    <row r="943" spans="2:65" x14ac:dyDescent="0.35">
      <c r="B943" t="s">
        <v>290</v>
      </c>
      <c r="C943" s="17">
        <v>6.32177548626848E-2</v>
      </c>
      <c r="D943" s="17">
        <v>5.5960440177339497E-2</v>
      </c>
      <c r="E943" s="17">
        <v>6.9215364338530996E-2</v>
      </c>
      <c r="F943" s="17"/>
      <c r="G943" s="17">
        <v>6.4403701352576101E-2</v>
      </c>
      <c r="H943" s="17">
        <v>8.2262203665759495E-2</v>
      </c>
      <c r="I943" s="17">
        <v>4.7910349008034099E-2</v>
      </c>
      <c r="J943" s="17">
        <v>6.8057512771458994E-2</v>
      </c>
      <c r="K943" s="17">
        <v>5.4656829123029799E-2</v>
      </c>
      <c r="L943" s="17">
        <v>6.5091229420771002E-2</v>
      </c>
      <c r="M943" s="17"/>
      <c r="N943" s="17">
        <v>5.5303955161491697E-2</v>
      </c>
      <c r="O943" s="17">
        <v>7.3033604285616699E-2</v>
      </c>
      <c r="P943" s="17">
        <v>6.5300123222067505E-2</v>
      </c>
      <c r="Q943" s="17">
        <v>5.9153723362772102E-2</v>
      </c>
      <c r="R943" s="17"/>
      <c r="S943" s="17">
        <v>3.3315654968350802E-2</v>
      </c>
      <c r="T943" s="17">
        <v>7.4464199898884101E-2</v>
      </c>
      <c r="U943" s="17">
        <v>9.1635696961925903E-2</v>
      </c>
      <c r="V943" s="17">
        <v>4.7645105517829599E-2</v>
      </c>
      <c r="W943" s="17">
        <v>6.4497577244206905E-2</v>
      </c>
      <c r="X943" s="17">
        <v>7.0647636481051906E-2</v>
      </c>
      <c r="Y943" s="17">
        <v>5.7439039391831898E-2</v>
      </c>
      <c r="Z943" s="17">
        <v>5.4224862660066299E-2</v>
      </c>
      <c r="AA943" s="17">
        <v>7.2549588126007897E-2</v>
      </c>
      <c r="AB943" s="17">
        <v>7.1820311771478004E-2</v>
      </c>
      <c r="AC943" s="17">
        <v>6.8947405518677896E-2</v>
      </c>
      <c r="AD943" s="17">
        <v>1.70442968387103E-2</v>
      </c>
      <c r="AE943" s="17"/>
      <c r="AF943" s="17">
        <v>6.1225437371583001E-2</v>
      </c>
      <c r="AG943" s="17">
        <v>6.4233542218274597E-2</v>
      </c>
      <c r="AH943" s="17">
        <v>7.8402179304158506E-2</v>
      </c>
      <c r="AI943" s="17"/>
      <c r="AJ943" s="17">
        <v>5.4921557899673901E-2</v>
      </c>
      <c r="AK943" s="17">
        <v>6.17880327638698E-2</v>
      </c>
      <c r="AL943" s="17">
        <v>6.1269762972793802E-2</v>
      </c>
      <c r="AM943" s="17">
        <v>6.0583949605868201E-2</v>
      </c>
      <c r="AN943" s="17">
        <v>9.4621156627233194E-2</v>
      </c>
      <c r="AO943" s="17"/>
      <c r="AP943" s="17">
        <v>4.2891392466611597E-2</v>
      </c>
      <c r="AQ943" s="17">
        <v>6.1789578065250601E-2</v>
      </c>
      <c r="AR943" s="17">
        <v>8.4356386926780699E-2</v>
      </c>
      <c r="AS943" s="17"/>
      <c r="AT943" s="17">
        <v>6.4212562911717896E-2</v>
      </c>
      <c r="AU943" s="17">
        <v>7.1256541328415496E-2</v>
      </c>
      <c r="AV943" s="17">
        <v>6.04284197197274E-2</v>
      </c>
      <c r="AW943" s="17">
        <v>5.7473442863412098E-2</v>
      </c>
      <c r="AX943" s="17">
        <v>2.0774600794239099E-2</v>
      </c>
      <c r="AY943" s="17"/>
      <c r="AZ943" s="17">
        <v>4.6885506980216797E-2</v>
      </c>
      <c r="BA943" s="17">
        <v>6.1466216786396299E-2</v>
      </c>
      <c r="BB943" s="17">
        <v>6.8425013989844394E-2</v>
      </c>
      <c r="BC943" s="17">
        <v>5.9608394186091901E-2</v>
      </c>
      <c r="BD943" s="17">
        <v>7.0199352204004001E-2</v>
      </c>
      <c r="BE943" s="17">
        <v>0.10305091520522899</v>
      </c>
      <c r="BF943" s="17"/>
      <c r="BG943" s="17">
        <v>6.42773340642597E-2</v>
      </c>
      <c r="BH943" s="17">
        <v>6.15536845027881E-2</v>
      </c>
      <c r="BI943" s="17" t="s">
        <v>95</v>
      </c>
      <c r="BJ943" s="17" t="s">
        <v>95</v>
      </c>
      <c r="BK943" s="17" t="s">
        <v>95</v>
      </c>
      <c r="BL943" s="17" t="s">
        <v>95</v>
      </c>
      <c r="BM943" s="17" t="s">
        <v>95</v>
      </c>
    </row>
    <row r="944" spans="2:65" x14ac:dyDescent="0.35">
      <c r="B944" t="s">
        <v>291</v>
      </c>
      <c r="C944" s="17">
        <v>7.3274541862207998E-2</v>
      </c>
      <c r="D944" s="17">
        <v>6.9077159237628097E-2</v>
      </c>
      <c r="E944" s="17">
        <v>7.6145307906919396E-2</v>
      </c>
      <c r="F944" s="17"/>
      <c r="G944" s="17">
        <v>5.1552588726471699E-2</v>
      </c>
      <c r="H944" s="17">
        <v>8.6909111256404201E-2</v>
      </c>
      <c r="I944" s="17">
        <v>7.7466649084316594E-2</v>
      </c>
      <c r="J944" s="17">
        <v>7.1219614391481501E-2</v>
      </c>
      <c r="K944" s="17">
        <v>7.2392686913330506E-2</v>
      </c>
      <c r="L944" s="17">
        <v>7.22779454701937E-2</v>
      </c>
      <c r="M944" s="17"/>
      <c r="N944" s="17">
        <v>8.0373174690016397E-2</v>
      </c>
      <c r="O944" s="17">
        <v>7.9974367480647804E-2</v>
      </c>
      <c r="P944" s="17">
        <v>7.3768445285004897E-2</v>
      </c>
      <c r="Q944" s="17">
        <v>5.0926465944148E-2</v>
      </c>
      <c r="R944" s="17"/>
      <c r="S944" s="17">
        <v>6.2492446279887301E-2</v>
      </c>
      <c r="T944" s="17">
        <v>6.8634118667827995E-2</v>
      </c>
      <c r="U944" s="17">
        <v>9.0820166929355406E-2</v>
      </c>
      <c r="V944" s="17">
        <v>7.2500629821822302E-2</v>
      </c>
      <c r="W944" s="17">
        <v>6.7597467055870802E-2</v>
      </c>
      <c r="X944" s="17">
        <v>6.4674863607074903E-2</v>
      </c>
      <c r="Y944" s="17">
        <v>4.9750989409085303E-2</v>
      </c>
      <c r="Z944" s="17">
        <v>8.5252003205349702E-2</v>
      </c>
      <c r="AA944" s="17">
        <v>6.2311578931538499E-2</v>
      </c>
      <c r="AB944" s="17">
        <v>9.8368963540405294E-2</v>
      </c>
      <c r="AC944" s="17">
        <v>0.10810625731170399</v>
      </c>
      <c r="AD944" s="17">
        <v>7.1288629438287301E-2</v>
      </c>
      <c r="AE944" s="17"/>
      <c r="AF944" s="17">
        <v>7.0261650324988004E-2</v>
      </c>
      <c r="AG944" s="17">
        <v>7.45616286060196E-2</v>
      </c>
      <c r="AH944" s="17">
        <v>9.9271549435986206E-2</v>
      </c>
      <c r="AI944" s="17"/>
      <c r="AJ944" s="17">
        <v>6.8405972199392304E-2</v>
      </c>
      <c r="AK944" s="17">
        <v>6.8210125260567397E-2</v>
      </c>
      <c r="AL944" s="17">
        <v>6.7658014700555005E-2</v>
      </c>
      <c r="AM944" s="17">
        <v>5.3213739506643001E-2</v>
      </c>
      <c r="AN944" s="17">
        <v>9.6619899387070995E-2</v>
      </c>
      <c r="AO944" s="17"/>
      <c r="AP944" s="17">
        <v>5.8111474160359201E-2</v>
      </c>
      <c r="AQ944" s="17">
        <v>6.2532454886033206E-2</v>
      </c>
      <c r="AR944" s="17">
        <v>9.59319288642769E-2</v>
      </c>
      <c r="AS944" s="17"/>
      <c r="AT944" s="17">
        <v>6.5228872722827694E-2</v>
      </c>
      <c r="AU944" s="17">
        <v>7.6373852256164804E-2</v>
      </c>
      <c r="AV944" s="17">
        <v>7.7251255382655801E-2</v>
      </c>
      <c r="AW944" s="17">
        <v>7.7688954705809402E-2</v>
      </c>
      <c r="AX944" s="17">
        <v>9.3004290032455306E-2</v>
      </c>
      <c r="AY944" s="17"/>
      <c r="AZ944" s="17">
        <v>6.5985309772188402E-2</v>
      </c>
      <c r="BA944" s="17">
        <v>6.7501480927862803E-2</v>
      </c>
      <c r="BB944" s="17">
        <v>6.1260937248985799E-2</v>
      </c>
      <c r="BC944" s="17">
        <v>7.7606297979277802E-2</v>
      </c>
      <c r="BD944" s="17">
        <v>9.1712214323579705E-2</v>
      </c>
      <c r="BE944" s="17">
        <v>8.6293203174497304E-2</v>
      </c>
      <c r="BF944" s="17"/>
      <c r="BG944" s="17">
        <v>6.9357247603422101E-2</v>
      </c>
      <c r="BH944" s="17">
        <v>7.9426657020140998E-2</v>
      </c>
      <c r="BI944" s="17" t="s">
        <v>95</v>
      </c>
      <c r="BJ944" s="17" t="s">
        <v>95</v>
      </c>
      <c r="BK944" s="17" t="s">
        <v>95</v>
      </c>
      <c r="BL944" s="17" t="s">
        <v>95</v>
      </c>
      <c r="BM944" s="17" t="s">
        <v>95</v>
      </c>
    </row>
    <row r="945" spans="2:65" x14ac:dyDescent="0.35">
      <c r="B945" t="s">
        <v>292</v>
      </c>
      <c r="C945" s="17">
        <v>0.159578561576008</v>
      </c>
      <c r="D945" s="17">
        <v>0.14254051855444899</v>
      </c>
      <c r="E945" s="17">
        <v>0.17765944026292099</v>
      </c>
      <c r="F945" s="17"/>
      <c r="G945" s="17">
        <v>0.14866515538674599</v>
      </c>
      <c r="H945" s="17">
        <v>0.103081095070573</v>
      </c>
      <c r="I945" s="17">
        <v>0.142450719967358</v>
      </c>
      <c r="J945" s="17">
        <v>0.137693660446598</v>
      </c>
      <c r="K945" s="17">
        <v>0.18687494132087001</v>
      </c>
      <c r="L945" s="17">
        <v>0.19008594633303399</v>
      </c>
      <c r="M945" s="17"/>
      <c r="N945" s="17">
        <v>0.148376478900166</v>
      </c>
      <c r="O945" s="17">
        <v>0.157722341465204</v>
      </c>
      <c r="P945" s="17">
        <v>0.16469127213884799</v>
      </c>
      <c r="Q945" s="17">
        <v>0.17850628700247501</v>
      </c>
      <c r="R945" s="17"/>
      <c r="S945" s="17">
        <v>0.16475333252646401</v>
      </c>
      <c r="T945" s="17">
        <v>0.15601246466659</v>
      </c>
      <c r="U945" s="17">
        <v>0.15263551246093601</v>
      </c>
      <c r="V945" s="17">
        <v>0.18699044629300299</v>
      </c>
      <c r="W945" s="17">
        <v>0.12788446819650501</v>
      </c>
      <c r="X945" s="17">
        <v>0.163222998230625</v>
      </c>
      <c r="Y945" s="17">
        <v>0.16911748567424301</v>
      </c>
      <c r="Z945" s="17">
        <v>0.129347614702987</v>
      </c>
      <c r="AA945" s="17">
        <v>0.158293666161063</v>
      </c>
      <c r="AB945" s="17">
        <v>0.156221846646623</v>
      </c>
      <c r="AC945" s="17">
        <v>0.126870952623928</v>
      </c>
      <c r="AD945" s="17">
        <v>0.236195114880908</v>
      </c>
      <c r="AE945" s="17"/>
      <c r="AF945" s="17">
        <v>0.16178671266759501</v>
      </c>
      <c r="AG945" s="17">
        <v>0.150100912470579</v>
      </c>
      <c r="AH945" s="17">
        <v>0.16985245961472401</v>
      </c>
      <c r="AI945" s="17"/>
      <c r="AJ945" s="17">
        <v>0.157641855399827</v>
      </c>
      <c r="AK945" s="17">
        <v>0.144311016097984</v>
      </c>
      <c r="AL945" s="17">
        <v>0.13525942756468701</v>
      </c>
      <c r="AM945" s="17">
        <v>0.106723466750787</v>
      </c>
      <c r="AN945" s="17">
        <v>0.19403076230106001</v>
      </c>
      <c r="AO945" s="17"/>
      <c r="AP945" s="17">
        <v>0.13777833643583001</v>
      </c>
      <c r="AQ945" s="17">
        <v>0.15102752274581599</v>
      </c>
      <c r="AR945" s="17">
        <v>0.13734448446887701</v>
      </c>
      <c r="AS945" s="17"/>
      <c r="AT945" s="17">
        <v>0.17975662054188099</v>
      </c>
      <c r="AU945" s="17">
        <v>0.16681231005265501</v>
      </c>
      <c r="AV945" s="17">
        <v>0.145444558016394</v>
      </c>
      <c r="AW945" s="17">
        <v>0.15338359475267799</v>
      </c>
      <c r="AX945" s="17">
        <v>8.1431166682695094E-2</v>
      </c>
      <c r="AY945" s="17"/>
      <c r="AZ945" s="17">
        <v>0.103066733377005</v>
      </c>
      <c r="BA945" s="17">
        <v>0.16929597717797701</v>
      </c>
      <c r="BB945" s="17">
        <v>0.15041271887305899</v>
      </c>
      <c r="BC945" s="17">
        <v>0.18145420407083901</v>
      </c>
      <c r="BD945" s="17">
        <v>0.19362175059249401</v>
      </c>
      <c r="BE945" s="17">
        <v>0.11143455330815299</v>
      </c>
      <c r="BF945" s="17"/>
      <c r="BG945" s="17">
        <v>0.17170557277151999</v>
      </c>
      <c r="BH945" s="17">
        <v>0.14053307648665</v>
      </c>
      <c r="BI945" s="17" t="s">
        <v>95</v>
      </c>
      <c r="BJ945" s="17" t="s">
        <v>95</v>
      </c>
      <c r="BK945" s="17" t="s">
        <v>95</v>
      </c>
      <c r="BL945" s="17" t="s">
        <v>95</v>
      </c>
      <c r="BM945" s="17" t="s">
        <v>95</v>
      </c>
    </row>
    <row r="946" spans="2:65" x14ac:dyDescent="0.35">
      <c r="B946" t="s">
        <v>293</v>
      </c>
      <c r="C946" s="17">
        <v>0.115078429587956</v>
      </c>
      <c r="D946" s="17">
        <v>0.11027077248799801</v>
      </c>
      <c r="E946" s="17">
        <v>0.120417557319424</v>
      </c>
      <c r="F946" s="17"/>
      <c r="G946" s="17">
        <v>8.9440096601897903E-2</v>
      </c>
      <c r="H946" s="17">
        <v>0.12968438797294601</v>
      </c>
      <c r="I946" s="17">
        <v>0.111214165650475</v>
      </c>
      <c r="J946" s="17">
        <v>0.10902982666493299</v>
      </c>
      <c r="K946" s="17">
        <v>0.126761937458781</v>
      </c>
      <c r="L946" s="17">
        <v>0.11319906150405901</v>
      </c>
      <c r="M946" s="17"/>
      <c r="N946" s="17">
        <v>0.122381021728049</v>
      </c>
      <c r="O946" s="17">
        <v>0.111360053859121</v>
      </c>
      <c r="P946" s="17">
        <v>9.92838528582317E-2</v>
      </c>
      <c r="Q946" s="17">
        <v>0.123333487056685</v>
      </c>
      <c r="R946" s="17"/>
      <c r="S946" s="17">
        <v>0.118894918636879</v>
      </c>
      <c r="T946" s="17">
        <v>0.111383123749849</v>
      </c>
      <c r="U946" s="17">
        <v>8.7457062824551304E-2</v>
      </c>
      <c r="V946" s="17">
        <v>0.110914080914173</v>
      </c>
      <c r="W946" s="17">
        <v>0.117807151346733</v>
      </c>
      <c r="X946" s="17">
        <v>8.8061336150593403E-2</v>
      </c>
      <c r="Y946" s="17">
        <v>0.14661592107509799</v>
      </c>
      <c r="Z946" s="17">
        <v>0.14883992713831201</v>
      </c>
      <c r="AA946" s="17">
        <v>0.14290968092869399</v>
      </c>
      <c r="AB946" s="17">
        <v>0.118481734971952</v>
      </c>
      <c r="AC946" s="17">
        <v>0.101554427841084</v>
      </c>
      <c r="AD946" s="17">
        <v>5.5207770255737199E-2</v>
      </c>
      <c r="AE946" s="17"/>
      <c r="AF946" s="17">
        <v>0.10163568073021501</v>
      </c>
      <c r="AG946" s="17">
        <v>0.13329152214414999</v>
      </c>
      <c r="AH946" s="17">
        <v>0.11489843545145501</v>
      </c>
      <c r="AI946" s="17"/>
      <c r="AJ946" s="17">
        <v>0.115496211574381</v>
      </c>
      <c r="AK946" s="17">
        <v>0.12127567637066</v>
      </c>
      <c r="AL946" s="17">
        <v>0.16192683879019701</v>
      </c>
      <c r="AM946" s="17">
        <v>0.100897790993704</v>
      </c>
      <c r="AN946" s="17">
        <v>9.9842428514448994E-2</v>
      </c>
      <c r="AO946" s="17"/>
      <c r="AP946" s="17">
        <v>0.125879855483474</v>
      </c>
      <c r="AQ946" s="17">
        <v>0.117197908326582</v>
      </c>
      <c r="AR946" s="17">
        <v>0.115829271486319</v>
      </c>
      <c r="AS946" s="17"/>
      <c r="AT946" s="17">
        <v>0.124304042277694</v>
      </c>
      <c r="AU946" s="17">
        <v>9.2632567416834594E-2</v>
      </c>
      <c r="AV946" s="17">
        <v>0.13125617724612301</v>
      </c>
      <c r="AW946" s="17">
        <v>0.117582878266</v>
      </c>
      <c r="AX946" s="17">
        <v>5.4925046538000601E-2</v>
      </c>
      <c r="AY946" s="17"/>
      <c r="AZ946" s="17">
        <v>0.111745693658984</v>
      </c>
      <c r="BA946" s="17">
        <v>0.114431472417448</v>
      </c>
      <c r="BB946" s="17">
        <v>0.14910714090663099</v>
      </c>
      <c r="BC946" s="17">
        <v>8.7970371019467003E-2</v>
      </c>
      <c r="BD946" s="17">
        <v>0.123654042737999</v>
      </c>
      <c r="BE946" s="17">
        <v>0.13701885912095199</v>
      </c>
      <c r="BF946" s="17"/>
      <c r="BG946" s="17">
        <v>0.11645040408494201</v>
      </c>
      <c r="BH946" s="17">
        <v>0.112923742055797</v>
      </c>
      <c r="BI946" s="17" t="s">
        <v>95</v>
      </c>
      <c r="BJ946" s="17" t="s">
        <v>95</v>
      </c>
      <c r="BK946" s="17" t="s">
        <v>95</v>
      </c>
      <c r="BL946" s="17" t="s">
        <v>95</v>
      </c>
      <c r="BM946" s="17" t="s">
        <v>95</v>
      </c>
    </row>
    <row r="947" spans="2:65" x14ac:dyDescent="0.35">
      <c r="B947" t="s">
        <v>294</v>
      </c>
      <c r="C947" s="17">
        <v>0.124334576910467</v>
      </c>
      <c r="D947" s="17">
        <v>0.124176277750737</v>
      </c>
      <c r="E947" s="17">
        <v>0.124918581886157</v>
      </c>
      <c r="F947" s="17"/>
      <c r="G947" s="17">
        <v>0.14606939242629</v>
      </c>
      <c r="H947" s="17">
        <v>0.13501934266604301</v>
      </c>
      <c r="I947" s="17">
        <v>0.13752699923956499</v>
      </c>
      <c r="J947" s="17">
        <v>0.146687710165647</v>
      </c>
      <c r="K947" s="17">
        <v>0.122016979238718</v>
      </c>
      <c r="L947" s="17">
        <v>9.6743005305212598E-2</v>
      </c>
      <c r="M947" s="17"/>
      <c r="N947" s="17">
        <v>0.139432862323735</v>
      </c>
      <c r="O947" s="17">
        <v>0.11407932250512499</v>
      </c>
      <c r="P947" s="17">
        <v>0.116580561261188</v>
      </c>
      <c r="Q947" s="17">
        <v>0.123137214447595</v>
      </c>
      <c r="R947" s="17"/>
      <c r="S947" s="17">
        <v>0.118458101075227</v>
      </c>
      <c r="T947" s="17">
        <v>0.10704551307613799</v>
      </c>
      <c r="U947" s="17">
        <v>0.14148934403604599</v>
      </c>
      <c r="V947" s="17">
        <v>0.12468398070495799</v>
      </c>
      <c r="W947" s="17">
        <v>0.16255568553667199</v>
      </c>
      <c r="X947" s="17">
        <v>0.144383029695618</v>
      </c>
      <c r="Y947" s="17">
        <v>0.1253857418987</v>
      </c>
      <c r="Z947" s="17">
        <v>8.1106887328244198E-2</v>
      </c>
      <c r="AA947" s="17">
        <v>0.118333073125475</v>
      </c>
      <c r="AB947" s="17">
        <v>0.114158285912075</v>
      </c>
      <c r="AC947" s="17">
        <v>0.12432343551180799</v>
      </c>
      <c r="AD947" s="17">
        <v>0.13392791306370599</v>
      </c>
      <c r="AE947" s="17"/>
      <c r="AF947" s="17">
        <v>0.109013658148317</v>
      </c>
      <c r="AG947" s="17">
        <v>0.13503676830271599</v>
      </c>
      <c r="AH947" s="17">
        <v>0.11660138473774</v>
      </c>
      <c r="AI947" s="17"/>
      <c r="AJ947" s="17">
        <v>0.113008123526187</v>
      </c>
      <c r="AK947" s="17">
        <v>0.142447393692995</v>
      </c>
      <c r="AL947" s="17">
        <v>0.12893561955962701</v>
      </c>
      <c r="AM947" s="17">
        <v>5.4154556717176901E-2</v>
      </c>
      <c r="AN947" s="17">
        <v>0.13508334056228799</v>
      </c>
      <c r="AO947" s="17"/>
      <c r="AP947" s="17">
        <v>0.123465162211618</v>
      </c>
      <c r="AQ947" s="17">
        <v>0.13694102318992599</v>
      </c>
      <c r="AR947" s="17">
        <v>0.11819354527788201</v>
      </c>
      <c r="AS947" s="17"/>
      <c r="AT947" s="17">
        <v>0.102025109756402</v>
      </c>
      <c r="AU947" s="17">
        <v>0.13904348914029299</v>
      </c>
      <c r="AV947" s="17">
        <v>0.120509840271719</v>
      </c>
      <c r="AW947" s="17">
        <v>0.12733089436597</v>
      </c>
      <c r="AX947" s="17">
        <v>0.28113599100180198</v>
      </c>
      <c r="AY947" s="17"/>
      <c r="AZ947" s="17">
        <v>0.15127462503206199</v>
      </c>
      <c r="BA947" s="17">
        <v>0.13691167743756699</v>
      </c>
      <c r="BB947" s="17">
        <v>0.104354721187504</v>
      </c>
      <c r="BC947" s="17">
        <v>0.12053707591193299</v>
      </c>
      <c r="BD947" s="17">
        <v>0.10111018405801001</v>
      </c>
      <c r="BE947" s="17">
        <v>8.6878509925903805E-2</v>
      </c>
      <c r="BF947" s="17"/>
      <c r="BG947" s="17">
        <v>0.113521028180974</v>
      </c>
      <c r="BH947" s="17">
        <v>0.14131726767987901</v>
      </c>
      <c r="BI947" s="17" t="s">
        <v>95</v>
      </c>
      <c r="BJ947" s="17" t="s">
        <v>95</v>
      </c>
      <c r="BK947" s="17" t="s">
        <v>95</v>
      </c>
      <c r="BL947" s="17" t="s">
        <v>95</v>
      </c>
      <c r="BM947" s="17" t="s">
        <v>95</v>
      </c>
    </row>
    <row r="948" spans="2:65" x14ac:dyDescent="0.35">
      <c r="B948" t="s">
        <v>295</v>
      </c>
      <c r="C948" s="17">
        <v>0.110407315754125</v>
      </c>
      <c r="D948" s="17">
        <v>0.110330715088144</v>
      </c>
      <c r="E948" s="17">
        <v>0.110860050688204</v>
      </c>
      <c r="F948" s="17"/>
      <c r="G948" s="17">
        <v>0.160041049046244</v>
      </c>
      <c r="H948" s="17">
        <v>0.13285656703222801</v>
      </c>
      <c r="I948" s="17">
        <v>0.15446972890046401</v>
      </c>
      <c r="J948" s="17">
        <v>0.104925968063669</v>
      </c>
      <c r="K948" s="17">
        <v>9.3113201925386996E-2</v>
      </c>
      <c r="L948" s="17">
        <v>8.1402640013409105E-2</v>
      </c>
      <c r="M948" s="17"/>
      <c r="N948" s="17">
        <v>0.112692400343106</v>
      </c>
      <c r="O948" s="17">
        <v>0.111571719074334</v>
      </c>
      <c r="P948" s="17">
        <v>0.11434004904706201</v>
      </c>
      <c r="Q948" s="17">
        <v>0.101333158858326</v>
      </c>
      <c r="R948" s="17"/>
      <c r="S948" s="17">
        <v>0.192867972616801</v>
      </c>
      <c r="T948" s="17">
        <v>0.11165061925719499</v>
      </c>
      <c r="U948" s="17">
        <v>0.104374506310678</v>
      </c>
      <c r="V948" s="17">
        <v>7.5794120284975106E-2</v>
      </c>
      <c r="W948" s="17">
        <v>0.14097025364089799</v>
      </c>
      <c r="X948" s="17">
        <v>9.3226862142818695E-2</v>
      </c>
      <c r="Y948" s="17">
        <v>6.6200915517477907E-2</v>
      </c>
      <c r="Z948" s="17">
        <v>0.104287084654701</v>
      </c>
      <c r="AA948" s="17">
        <v>0.103257768364982</v>
      </c>
      <c r="AB948" s="17">
        <v>0.11948200148256</v>
      </c>
      <c r="AC948" s="17">
        <v>0.115369408494718</v>
      </c>
      <c r="AD948" s="17">
        <v>4.0682227484919398E-2</v>
      </c>
      <c r="AE948" s="17"/>
      <c r="AF948" s="17">
        <v>9.4719931820259506E-2</v>
      </c>
      <c r="AG948" s="17">
        <v>0.12529393363343599</v>
      </c>
      <c r="AH948" s="17">
        <v>9.3532367890739695E-2</v>
      </c>
      <c r="AI948" s="17"/>
      <c r="AJ948" s="17">
        <v>0.113091697796683</v>
      </c>
      <c r="AK948" s="17">
        <v>0.13030273299756101</v>
      </c>
      <c r="AL948" s="17">
        <v>0.10590826154168299</v>
      </c>
      <c r="AM948" s="17">
        <v>0.124675008818005</v>
      </c>
      <c r="AN948" s="17">
        <v>6.8183402990036404E-2</v>
      </c>
      <c r="AO948" s="17"/>
      <c r="AP948" s="17">
        <v>0.11934468846691</v>
      </c>
      <c r="AQ948" s="17">
        <v>0.13761958117658801</v>
      </c>
      <c r="AR948" s="17">
        <v>9.3666440067403794E-2</v>
      </c>
      <c r="AS948" s="17"/>
      <c r="AT948" s="17">
        <v>0.10388206529589</v>
      </c>
      <c r="AU948" s="17">
        <v>7.9182794610249893E-2</v>
      </c>
      <c r="AV948" s="17">
        <v>0.13873235409131299</v>
      </c>
      <c r="AW948" s="17">
        <v>0.141905482874262</v>
      </c>
      <c r="AX948" s="17">
        <v>0.135383988614354</v>
      </c>
      <c r="AY948" s="17"/>
      <c r="AZ948" s="17">
        <v>0.15693992757063999</v>
      </c>
      <c r="BA948" s="17">
        <v>0.11047456724311</v>
      </c>
      <c r="BB948" s="17">
        <v>0.128196777720576</v>
      </c>
      <c r="BC948" s="17">
        <v>8.4711040946051294E-2</v>
      </c>
      <c r="BD948" s="17">
        <v>9.1043333791332406E-2</v>
      </c>
      <c r="BE948" s="17">
        <v>8.8489739978548795E-2</v>
      </c>
      <c r="BF948" s="17"/>
      <c r="BG948" s="17">
        <v>0.10294793365896</v>
      </c>
      <c r="BH948" s="17">
        <v>0.122122283950235</v>
      </c>
      <c r="BI948" s="17" t="s">
        <v>95</v>
      </c>
      <c r="BJ948" s="17" t="s">
        <v>95</v>
      </c>
      <c r="BK948" s="17" t="s">
        <v>95</v>
      </c>
      <c r="BL948" s="17" t="s">
        <v>95</v>
      </c>
      <c r="BM948" s="17" t="s">
        <v>95</v>
      </c>
    </row>
    <row r="949" spans="2:65" x14ac:dyDescent="0.35">
      <c r="B949" t="s">
        <v>302</v>
      </c>
      <c r="C949" s="17">
        <v>5.6195590725154801E-2</v>
      </c>
      <c r="D949" s="17">
        <v>6.9354778194890304E-2</v>
      </c>
      <c r="E949" s="17">
        <v>4.2838636632026597E-2</v>
      </c>
      <c r="F949" s="17"/>
      <c r="G949" s="17">
        <v>0.121314341635729</v>
      </c>
      <c r="H949" s="17">
        <v>5.5728666602248303E-2</v>
      </c>
      <c r="I949" s="17">
        <v>5.5523631553477101E-2</v>
      </c>
      <c r="J949" s="17">
        <v>7.7846551364139094E-2</v>
      </c>
      <c r="K949" s="17">
        <v>3.6395607128778498E-2</v>
      </c>
      <c r="L949" s="17">
        <v>4.12371160800011E-2</v>
      </c>
      <c r="M949" s="17"/>
      <c r="N949" s="17">
        <v>6.9838543526762595E-2</v>
      </c>
      <c r="O949" s="17">
        <v>5.1710342854962399E-2</v>
      </c>
      <c r="P949" s="17">
        <v>5.0197473196513999E-2</v>
      </c>
      <c r="Q949" s="17">
        <v>4.6107774736818402E-2</v>
      </c>
      <c r="R949" s="17"/>
      <c r="S949" s="17">
        <v>8.9957874415397293E-2</v>
      </c>
      <c r="T949" s="17">
        <v>5.8852173801547197E-2</v>
      </c>
      <c r="U949" s="17">
        <v>2.1124609680158699E-2</v>
      </c>
      <c r="V949" s="17">
        <v>7.7726606708159895E-2</v>
      </c>
      <c r="W949" s="17">
        <v>4.5048864036108902E-2</v>
      </c>
      <c r="X949" s="17">
        <v>5.4292293900258602E-2</v>
      </c>
      <c r="Y949" s="17">
        <v>6.0225545083411498E-2</v>
      </c>
      <c r="Z949" s="17">
        <v>9.1008029656415093E-2</v>
      </c>
      <c r="AA949" s="17">
        <v>5.0867857155414302E-2</v>
      </c>
      <c r="AB949" s="17">
        <v>4.3643076967430298E-2</v>
      </c>
      <c r="AC949" s="17">
        <v>4.4805054441023E-2</v>
      </c>
      <c r="AD949" s="17">
        <v>1.4059961108375599E-2</v>
      </c>
      <c r="AE949" s="17"/>
      <c r="AF949" s="17">
        <v>4.4322874411911697E-2</v>
      </c>
      <c r="AG949" s="17">
        <v>6.4062337013948006E-2</v>
      </c>
      <c r="AH949" s="17">
        <v>5.4018003199468097E-2</v>
      </c>
      <c r="AI949" s="17"/>
      <c r="AJ949" s="17">
        <v>4.9158139100257098E-2</v>
      </c>
      <c r="AK949" s="17">
        <v>8.7062303835143406E-2</v>
      </c>
      <c r="AL949" s="17">
        <v>5.5279819285622298E-2</v>
      </c>
      <c r="AM949" s="17">
        <v>2.9108198787951199E-2</v>
      </c>
      <c r="AN949" s="17">
        <v>2.5498373046926998E-2</v>
      </c>
      <c r="AO949" s="17"/>
      <c r="AP949" s="17">
        <v>5.6159809565555399E-2</v>
      </c>
      <c r="AQ949" s="17">
        <v>8.4100263157365601E-2</v>
      </c>
      <c r="AR949" s="17">
        <v>6.1109796085458197E-2</v>
      </c>
      <c r="AS949" s="17"/>
      <c r="AT949" s="17">
        <v>4.3260490612943799E-2</v>
      </c>
      <c r="AU949" s="17">
        <v>5.4357582246635901E-2</v>
      </c>
      <c r="AV949" s="17">
        <v>6.7033774968865395E-2</v>
      </c>
      <c r="AW949" s="17">
        <v>6.1212905335407498E-2</v>
      </c>
      <c r="AX949" s="17">
        <v>9.89867772519092E-2</v>
      </c>
      <c r="AY949" s="17"/>
      <c r="AZ949" s="17">
        <v>0.101714408740704</v>
      </c>
      <c r="BA949" s="17">
        <v>5.7205638047512698E-2</v>
      </c>
      <c r="BB949" s="17">
        <v>4.63260836700101E-2</v>
      </c>
      <c r="BC949" s="17">
        <v>3.2602774790170902E-2</v>
      </c>
      <c r="BD949" s="17">
        <v>4.7403406983087398E-2</v>
      </c>
      <c r="BE949" s="17">
        <v>4.7596895426929797E-2</v>
      </c>
      <c r="BF949" s="17"/>
      <c r="BG949" s="17">
        <v>4.7749677034978101E-2</v>
      </c>
      <c r="BH949" s="17">
        <v>6.9459907930682796E-2</v>
      </c>
      <c r="BI949" s="17" t="s">
        <v>95</v>
      </c>
      <c r="BJ949" s="17" t="s">
        <v>95</v>
      </c>
      <c r="BK949" s="17" t="s">
        <v>95</v>
      </c>
      <c r="BL949" s="17" t="s">
        <v>95</v>
      </c>
      <c r="BM949" s="17" t="s">
        <v>95</v>
      </c>
    </row>
    <row r="950" spans="2:65" x14ac:dyDescent="0.35">
      <c r="B950" t="s">
        <v>403</v>
      </c>
      <c r="C950" s="17">
        <v>6.0922919537909001E-2</v>
      </c>
      <c r="D950" s="17">
        <v>5.7591337044815998E-2</v>
      </c>
      <c r="E950" s="17">
        <v>6.4559055061974305E-2</v>
      </c>
      <c r="F950" s="17"/>
      <c r="G950" s="17">
        <v>8.8310821241770199E-2</v>
      </c>
      <c r="H950" s="17">
        <v>8.1604298298164707E-2</v>
      </c>
      <c r="I950" s="17">
        <v>6.8882221605381697E-2</v>
      </c>
      <c r="J950" s="17">
        <v>4.3332497478350503E-2</v>
      </c>
      <c r="K950" s="17">
        <v>5.0540007669072302E-2</v>
      </c>
      <c r="L950" s="17">
        <v>5.8571361858167602E-2</v>
      </c>
      <c r="M950" s="17"/>
      <c r="N950" s="17">
        <v>5.38581365902044E-2</v>
      </c>
      <c r="O950" s="17">
        <v>4.1541594462728301E-2</v>
      </c>
      <c r="P950" s="17">
        <v>6.1043686976428001E-2</v>
      </c>
      <c r="Q950" s="17">
        <v>0.103005687785791</v>
      </c>
      <c r="R950" s="17"/>
      <c r="S950" s="17">
        <v>6.7260927815228799E-2</v>
      </c>
      <c r="T950" s="17">
        <v>5.7866500743982703E-2</v>
      </c>
      <c r="U950" s="17">
        <v>5.0581511466602697E-2</v>
      </c>
      <c r="V950" s="17">
        <v>7.9864021667480106E-2</v>
      </c>
      <c r="W950" s="17">
        <v>6.06250214166007E-2</v>
      </c>
      <c r="X950" s="17">
        <v>6.83044790214207E-2</v>
      </c>
      <c r="Y950" s="17">
        <v>5.8217359249257403E-2</v>
      </c>
      <c r="Z950" s="17">
        <v>3.4957056021744003E-2</v>
      </c>
      <c r="AA950" s="17">
        <v>6.2033158985760201E-2</v>
      </c>
      <c r="AB950" s="17">
        <v>3.9638318213731302E-2</v>
      </c>
      <c r="AC950" s="17">
        <v>0.10033851931697101</v>
      </c>
      <c r="AD950" s="17">
        <v>3.5452856273329302E-2</v>
      </c>
      <c r="AE950" s="17"/>
      <c r="AF950" s="17">
        <v>6.9080262618657101E-2</v>
      </c>
      <c r="AG950" s="17">
        <v>5.5837987265828302E-2</v>
      </c>
      <c r="AH950" s="17">
        <v>6.2815018240151496E-2</v>
      </c>
      <c r="AI950" s="17"/>
      <c r="AJ950" s="17">
        <v>5.6658586789111898E-2</v>
      </c>
      <c r="AK950" s="17">
        <v>7.8106352877920907E-2</v>
      </c>
      <c r="AL950" s="17">
        <v>6.4723258371567602E-2</v>
      </c>
      <c r="AM950" s="17">
        <v>9.0958073356632099E-2</v>
      </c>
      <c r="AN950" s="17">
        <v>5.0064851900193899E-2</v>
      </c>
      <c r="AO950" s="17"/>
      <c r="AP950" s="17">
        <v>7.9239410964463297E-2</v>
      </c>
      <c r="AQ950" s="17">
        <v>6.9161764962970995E-2</v>
      </c>
      <c r="AR950" s="17">
        <v>7.5162919251020102E-2</v>
      </c>
      <c r="AS950" s="17"/>
      <c r="AT950" s="17">
        <v>6.0139609939253401E-2</v>
      </c>
      <c r="AU950" s="17">
        <v>5.2343795107805298E-2</v>
      </c>
      <c r="AV950" s="17">
        <v>5.6317850077782297E-2</v>
      </c>
      <c r="AW950" s="17">
        <v>8.6384893151283601E-2</v>
      </c>
      <c r="AX950" s="17">
        <v>2.4407833696574299E-2</v>
      </c>
      <c r="AY950" s="17"/>
      <c r="AZ950" s="17">
        <v>0.102726936937486</v>
      </c>
      <c r="BA950" s="17">
        <v>4.8811494525360898E-2</v>
      </c>
      <c r="BB950" s="17">
        <v>7.2846231537097697E-2</v>
      </c>
      <c r="BC950" s="17">
        <v>6.0907190855601402E-2</v>
      </c>
      <c r="BD950" s="17">
        <v>3.8474414084593997E-2</v>
      </c>
      <c r="BE950" s="17">
        <v>5.30441086723537E-2</v>
      </c>
      <c r="BF950" s="17"/>
      <c r="BG950" s="17">
        <v>6.06055066026817E-2</v>
      </c>
      <c r="BH950" s="17">
        <v>6.1421416919298297E-2</v>
      </c>
      <c r="BI950" s="17" t="s">
        <v>95</v>
      </c>
      <c r="BJ950" s="17" t="s">
        <v>95</v>
      </c>
      <c r="BK950" s="17" t="s">
        <v>95</v>
      </c>
      <c r="BL950" s="17" t="s">
        <v>95</v>
      </c>
      <c r="BM950" s="17" t="s">
        <v>95</v>
      </c>
    </row>
    <row r="951" spans="2:65" x14ac:dyDescent="0.35">
      <c r="B951" t="s">
        <v>404</v>
      </c>
      <c r="C951" s="17">
        <v>2.2261898671086501E-2</v>
      </c>
      <c r="D951" s="17">
        <v>2.1531587462201001E-2</v>
      </c>
      <c r="E951" s="17">
        <v>2.30891327719451E-2</v>
      </c>
      <c r="F951" s="17"/>
      <c r="G951" s="17">
        <v>1.7867494565511701E-2</v>
      </c>
      <c r="H951" s="17">
        <v>1.37593606807845E-2</v>
      </c>
      <c r="I951" s="17">
        <v>1.7163583363742099E-2</v>
      </c>
      <c r="J951" s="17">
        <v>1.7898427976102398E-2</v>
      </c>
      <c r="K951" s="17">
        <v>2.7023545453622001E-2</v>
      </c>
      <c r="L951" s="17">
        <v>2.8965492870329498E-2</v>
      </c>
      <c r="M951" s="17"/>
      <c r="N951" s="17">
        <v>1.4790734798685101E-2</v>
      </c>
      <c r="O951" s="17">
        <v>2.77179537286707E-2</v>
      </c>
      <c r="P951" s="17">
        <v>2.9892924410125199E-2</v>
      </c>
      <c r="Q951" s="17">
        <v>1.45675250993748E-2</v>
      </c>
      <c r="R951" s="17"/>
      <c r="S951" s="17">
        <v>1.45125252657423E-2</v>
      </c>
      <c r="T951" s="17">
        <v>3.4119461822092301E-2</v>
      </c>
      <c r="U951" s="17">
        <v>4.8558622207414102E-2</v>
      </c>
      <c r="V951" s="17">
        <v>1.27887879233941E-2</v>
      </c>
      <c r="W951" s="17">
        <v>2.87491410731552E-2</v>
      </c>
      <c r="X951" s="17">
        <v>2.0295689205447099E-2</v>
      </c>
      <c r="Y951" s="17">
        <v>8.9063703081563306E-3</v>
      </c>
      <c r="Z951" s="17">
        <v>1.5627947419534299E-2</v>
      </c>
      <c r="AA951" s="17">
        <v>1.49070140031479E-2</v>
      </c>
      <c r="AB951" s="17">
        <v>2.95375132436098E-2</v>
      </c>
      <c r="AC951" s="17">
        <v>9.0580394435776593E-3</v>
      </c>
      <c r="AD951" s="17">
        <v>1.7597597786328099E-2</v>
      </c>
      <c r="AE951" s="17"/>
      <c r="AF951" s="17">
        <v>2.3581198201822799E-2</v>
      </c>
      <c r="AG951" s="17">
        <v>2.30809593004032E-2</v>
      </c>
      <c r="AH951" s="17">
        <v>1.0670584121219601E-2</v>
      </c>
      <c r="AI951" s="17"/>
      <c r="AJ951" s="17">
        <v>2.68729652530415E-2</v>
      </c>
      <c r="AK951" s="17">
        <v>1.5697163538657102E-2</v>
      </c>
      <c r="AL951" s="17">
        <v>2.4461628881267902E-2</v>
      </c>
      <c r="AM951" s="17">
        <v>0</v>
      </c>
      <c r="AN951" s="17">
        <v>5.8725773503881303E-3</v>
      </c>
      <c r="AO951" s="17"/>
      <c r="AP951" s="17">
        <v>2.84880563808542E-2</v>
      </c>
      <c r="AQ951" s="17">
        <v>2.3048838625185999E-2</v>
      </c>
      <c r="AR951" s="17">
        <v>1.7949792835545101E-2</v>
      </c>
      <c r="AS951" s="17"/>
      <c r="AT951" s="17">
        <v>2.8091732630266899E-2</v>
      </c>
      <c r="AU951" s="17">
        <v>2.14588820444832E-2</v>
      </c>
      <c r="AV951" s="17">
        <v>1.9848064932712101E-2</v>
      </c>
      <c r="AW951" s="17">
        <v>6.9770852828017604E-3</v>
      </c>
      <c r="AX951" s="17">
        <v>4.0572422216004503E-2</v>
      </c>
      <c r="AY951" s="17"/>
      <c r="AZ951" s="17">
        <v>5.6587596282529099E-3</v>
      </c>
      <c r="BA951" s="17">
        <v>1.8235709475184499E-2</v>
      </c>
      <c r="BB951" s="17">
        <v>3.04828533772716E-2</v>
      </c>
      <c r="BC951" s="17">
        <v>3.6414586988192797E-2</v>
      </c>
      <c r="BD951" s="17">
        <v>2.75737073901208E-2</v>
      </c>
      <c r="BE951" s="17">
        <v>1.3697192673056699E-2</v>
      </c>
      <c r="BF951" s="17"/>
      <c r="BG951" s="17">
        <v>2.2095415063022102E-2</v>
      </c>
      <c r="BH951" s="17">
        <v>2.2523361369841802E-2</v>
      </c>
      <c r="BI951" s="17" t="s">
        <v>95</v>
      </c>
      <c r="BJ951" s="17" t="s">
        <v>95</v>
      </c>
      <c r="BK951" s="17" t="s">
        <v>95</v>
      </c>
      <c r="BL951" s="17" t="s">
        <v>95</v>
      </c>
      <c r="BM951" s="17" t="s">
        <v>95</v>
      </c>
    </row>
    <row r="952" spans="2:65" x14ac:dyDescent="0.35">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row>
    <row r="953" spans="2:65" x14ac:dyDescent="0.35">
      <c r="B953" s="6" t="s">
        <v>414</v>
      </c>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row>
    <row r="954" spans="2:65" x14ac:dyDescent="0.35">
      <c r="B954" s="26" t="s">
        <v>127</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row>
    <row r="955" spans="2:65" x14ac:dyDescent="0.35">
      <c r="B955" t="s">
        <v>402</v>
      </c>
      <c r="C955" s="17">
        <v>5.7808641059139902E-2</v>
      </c>
      <c r="D955" s="17">
        <v>7.3250261533299693E-2</v>
      </c>
      <c r="E955" s="17">
        <v>4.21074075274879E-2</v>
      </c>
      <c r="F955" s="17"/>
      <c r="G955" s="17">
        <v>3.5843083839394801E-2</v>
      </c>
      <c r="H955" s="17">
        <v>5.4021544016031597E-2</v>
      </c>
      <c r="I955" s="17">
        <v>3.1335261435726999E-2</v>
      </c>
      <c r="J955" s="17">
        <v>6.3550470346482105E-2</v>
      </c>
      <c r="K955" s="17">
        <v>6.7959590478971002E-2</v>
      </c>
      <c r="L955" s="17">
        <v>6.8104015990032504E-2</v>
      </c>
      <c r="M955" s="17"/>
      <c r="N955" s="17">
        <v>5.1776522866254802E-2</v>
      </c>
      <c r="O955" s="17">
        <v>6.1832072565169198E-2</v>
      </c>
      <c r="P955" s="17">
        <v>6.3163088021630606E-2</v>
      </c>
      <c r="Q955" s="17">
        <v>5.7111684398984799E-2</v>
      </c>
      <c r="R955" s="17"/>
      <c r="S955" s="17">
        <v>3.2567427932672303E-2</v>
      </c>
      <c r="T955" s="17">
        <v>6.6939234169040698E-2</v>
      </c>
      <c r="U955" s="17">
        <v>2.9622858745030602E-2</v>
      </c>
      <c r="V955" s="17">
        <v>6.5716027964334706E-2</v>
      </c>
      <c r="W955" s="17">
        <v>5.4017935221368198E-2</v>
      </c>
      <c r="X955" s="17">
        <v>4.7320710534831598E-2</v>
      </c>
      <c r="Y955" s="17">
        <v>6.9341859180380994E-2</v>
      </c>
      <c r="Z955" s="17">
        <v>8.0666457729592606E-2</v>
      </c>
      <c r="AA955" s="17">
        <v>5.7916979101541498E-2</v>
      </c>
      <c r="AB955" s="17">
        <v>5.8037372397881301E-2</v>
      </c>
      <c r="AC955" s="17">
        <v>3.6717526940680902E-2</v>
      </c>
      <c r="AD955" s="17">
        <v>0.18163660173462801</v>
      </c>
      <c r="AE955" s="17"/>
      <c r="AF955" s="17">
        <v>7.8391317133793895E-2</v>
      </c>
      <c r="AG955" s="17">
        <v>4.23009517062541E-2</v>
      </c>
      <c r="AH955" s="17">
        <v>4.5288662196664699E-2</v>
      </c>
      <c r="AI955" s="17"/>
      <c r="AJ955" s="17">
        <v>7.0477909877093403E-2</v>
      </c>
      <c r="AK955" s="17">
        <v>2.7843023723764401E-2</v>
      </c>
      <c r="AL955" s="17">
        <v>3.2048536939687997E-2</v>
      </c>
      <c r="AM955" s="17">
        <v>0.13007040354986699</v>
      </c>
      <c r="AN955" s="17">
        <v>5.0588102740260002E-2</v>
      </c>
      <c r="AO955" s="17"/>
      <c r="AP955" s="17">
        <v>6.4675226094029495E-2</v>
      </c>
      <c r="AQ955" s="17">
        <v>2.5122049503498101E-2</v>
      </c>
      <c r="AR955" s="17">
        <v>3.0971862560981601E-2</v>
      </c>
      <c r="AS955" s="17"/>
      <c r="AT955" s="17">
        <v>6.3643678052818606E-2</v>
      </c>
      <c r="AU955" s="17">
        <v>6.0381077965958999E-2</v>
      </c>
      <c r="AV955" s="17">
        <v>4.8886376852424002E-2</v>
      </c>
      <c r="AW955" s="17">
        <v>2.8523607419086501E-2</v>
      </c>
      <c r="AX955" s="17">
        <v>6.0706277036635899E-2</v>
      </c>
      <c r="AY955" s="17"/>
      <c r="AZ955" s="17">
        <v>4.2189978733015499E-2</v>
      </c>
      <c r="BA955" s="17">
        <v>5.7466242411743799E-2</v>
      </c>
      <c r="BB955" s="17">
        <v>6.7370761747896094E-2</v>
      </c>
      <c r="BC955" s="17">
        <v>5.88762438653678E-2</v>
      </c>
      <c r="BD955" s="17">
        <v>5.9595148409424703E-2</v>
      </c>
      <c r="BE955" s="17">
        <v>7.6826825086103501E-2</v>
      </c>
      <c r="BF955" s="17"/>
      <c r="BG955" s="17">
        <v>6.0722958346662803E-2</v>
      </c>
      <c r="BH955" s="17">
        <v>5.3231702393022703E-2</v>
      </c>
      <c r="BI955" s="17" t="s">
        <v>95</v>
      </c>
      <c r="BJ955" s="17" t="s">
        <v>95</v>
      </c>
      <c r="BK955" s="17" t="s">
        <v>95</v>
      </c>
      <c r="BL955" s="17" t="s">
        <v>95</v>
      </c>
      <c r="BM955" s="17" t="s">
        <v>95</v>
      </c>
    </row>
    <row r="956" spans="2:65" x14ac:dyDescent="0.35">
      <c r="B956" t="s">
        <v>289</v>
      </c>
      <c r="C956" s="17">
        <v>1.5307466167944201E-2</v>
      </c>
      <c r="D956" s="17">
        <v>2.3988883969759501E-2</v>
      </c>
      <c r="E956" s="17">
        <v>6.4218702030896099E-3</v>
      </c>
      <c r="F956" s="17"/>
      <c r="G956" s="17">
        <v>5.59952848254927E-3</v>
      </c>
      <c r="H956" s="17">
        <v>1.81335750081466E-2</v>
      </c>
      <c r="I956" s="17">
        <v>1.36562251457546E-2</v>
      </c>
      <c r="J956" s="17">
        <v>2.1090141677486799E-2</v>
      </c>
      <c r="K956" s="17">
        <v>1.7267111258828301E-2</v>
      </c>
      <c r="L956" s="17">
        <v>1.2648783264954101E-2</v>
      </c>
      <c r="M956" s="17"/>
      <c r="N956" s="17">
        <v>1.1077937423350901E-2</v>
      </c>
      <c r="O956" s="17">
        <v>1.9093345065618501E-2</v>
      </c>
      <c r="P956" s="17">
        <v>1.07531327966274E-2</v>
      </c>
      <c r="Q956" s="17">
        <v>2.0789494969040999E-2</v>
      </c>
      <c r="R956" s="17"/>
      <c r="S956" s="17">
        <v>2.1915769396103998E-2</v>
      </c>
      <c r="T956" s="17">
        <v>8.1420123187111604E-3</v>
      </c>
      <c r="U956" s="17">
        <v>1.22868294607011E-2</v>
      </c>
      <c r="V956" s="17">
        <v>2.9930760241951099E-2</v>
      </c>
      <c r="W956" s="17">
        <v>1.68820893645364E-2</v>
      </c>
      <c r="X956" s="17">
        <v>9.5490295543391099E-3</v>
      </c>
      <c r="Y956" s="17">
        <v>1.67014606777121E-2</v>
      </c>
      <c r="Z956" s="17">
        <v>8.4537705623716104E-3</v>
      </c>
      <c r="AA956" s="17">
        <v>1.90555161486206E-2</v>
      </c>
      <c r="AB956" s="17">
        <v>5.9284358455496799E-3</v>
      </c>
      <c r="AC956" s="17">
        <v>1.42689853432167E-2</v>
      </c>
      <c r="AD956" s="17">
        <v>1.9623253018044299E-2</v>
      </c>
      <c r="AE956" s="17"/>
      <c r="AF956" s="17">
        <v>1.66395911374108E-2</v>
      </c>
      <c r="AG956" s="17">
        <v>1.18116209808005E-2</v>
      </c>
      <c r="AH956" s="17">
        <v>2.0174034453060999E-2</v>
      </c>
      <c r="AI956" s="17"/>
      <c r="AJ956" s="17">
        <v>2.23989092581609E-2</v>
      </c>
      <c r="AK956" s="17">
        <v>7.3032667007365496E-3</v>
      </c>
      <c r="AL956" s="17">
        <v>1.3054380701916999E-2</v>
      </c>
      <c r="AM956" s="17">
        <v>0</v>
      </c>
      <c r="AN956" s="17">
        <v>1.97957103124973E-2</v>
      </c>
      <c r="AO956" s="17"/>
      <c r="AP956" s="17">
        <v>1.7758215282118101E-2</v>
      </c>
      <c r="AQ956" s="17">
        <v>1.0725059947182701E-2</v>
      </c>
      <c r="AR956" s="17">
        <v>2.9393975424875599E-2</v>
      </c>
      <c r="AS956" s="17"/>
      <c r="AT956" s="17">
        <v>1.4509522671274699E-2</v>
      </c>
      <c r="AU956" s="17">
        <v>1.3247774317229601E-2</v>
      </c>
      <c r="AV956" s="17">
        <v>1.1944231508165299E-2</v>
      </c>
      <c r="AW956" s="17">
        <v>2.8267570384830899E-2</v>
      </c>
      <c r="AX956" s="17">
        <v>2.0402803494890601E-2</v>
      </c>
      <c r="AY956" s="17"/>
      <c r="AZ956" s="17">
        <v>1.6428645825845498E-2</v>
      </c>
      <c r="BA956" s="17">
        <v>1.5392454425231499E-2</v>
      </c>
      <c r="BB956" s="17">
        <v>0</v>
      </c>
      <c r="BC956" s="17">
        <v>1.75852617542025E-2</v>
      </c>
      <c r="BD956" s="17">
        <v>2.1971571517644301E-2</v>
      </c>
      <c r="BE956" s="17">
        <v>1.4677128453052499E-2</v>
      </c>
      <c r="BF956" s="17"/>
      <c r="BG956" s="17">
        <v>1.8596510833455201E-2</v>
      </c>
      <c r="BH956" s="17">
        <v>1.01420177218832E-2</v>
      </c>
      <c r="BI956" s="17" t="s">
        <v>95</v>
      </c>
      <c r="BJ956" s="17" t="s">
        <v>95</v>
      </c>
      <c r="BK956" s="17" t="s">
        <v>95</v>
      </c>
      <c r="BL956" s="17" t="s">
        <v>95</v>
      </c>
      <c r="BM956" s="17" t="s">
        <v>95</v>
      </c>
    </row>
    <row r="957" spans="2:65" x14ac:dyDescent="0.35">
      <c r="B957" t="s">
        <v>290</v>
      </c>
      <c r="C957" s="17">
        <v>3.0641013686185301E-2</v>
      </c>
      <c r="D957" s="17">
        <v>3.7646046712967798E-2</v>
      </c>
      <c r="E957" s="17">
        <v>2.2758838263858799E-2</v>
      </c>
      <c r="F957" s="17"/>
      <c r="G957" s="17">
        <v>3.5058253826376E-2</v>
      </c>
      <c r="H957" s="17">
        <v>5.5111563721438502E-2</v>
      </c>
      <c r="I957" s="17">
        <v>2.4356600853300599E-2</v>
      </c>
      <c r="J957" s="17">
        <v>3.6601248401168698E-2</v>
      </c>
      <c r="K957" s="17">
        <v>1.4934841114725801E-2</v>
      </c>
      <c r="L957" s="17">
        <v>2.8749209562862699E-2</v>
      </c>
      <c r="M957" s="17"/>
      <c r="N957" s="17">
        <v>3.4481237256762803E-2</v>
      </c>
      <c r="O957" s="17">
        <v>2.2192956123170401E-2</v>
      </c>
      <c r="P957" s="17">
        <v>3.0265808697995802E-2</v>
      </c>
      <c r="Q957" s="17">
        <v>3.7082540149133598E-2</v>
      </c>
      <c r="R957" s="17"/>
      <c r="S957" s="17">
        <v>2.9390184213040099E-2</v>
      </c>
      <c r="T957" s="17">
        <v>2.71014100851255E-2</v>
      </c>
      <c r="U957" s="17">
        <v>3.48030363557029E-2</v>
      </c>
      <c r="V957" s="17">
        <v>3.3913269088051902E-2</v>
      </c>
      <c r="W957" s="17">
        <v>3.1632931999114003E-2</v>
      </c>
      <c r="X957" s="17">
        <v>1.5113586248639699E-2</v>
      </c>
      <c r="Y957" s="17">
        <v>4.68400098296025E-2</v>
      </c>
      <c r="Z957" s="17">
        <v>2.9035568291072601E-2</v>
      </c>
      <c r="AA957" s="17">
        <v>5.3821637410900999E-2</v>
      </c>
      <c r="AB957" s="17">
        <v>1.5211925456665099E-2</v>
      </c>
      <c r="AC957" s="17">
        <v>0</v>
      </c>
      <c r="AD957" s="17">
        <v>3.9056967223893901E-2</v>
      </c>
      <c r="AE957" s="17"/>
      <c r="AF957" s="17">
        <v>3.69198272045854E-2</v>
      </c>
      <c r="AG957" s="17">
        <v>2.4425873735666698E-2</v>
      </c>
      <c r="AH957" s="17">
        <v>3.1708475056234399E-2</v>
      </c>
      <c r="AI957" s="17"/>
      <c r="AJ957" s="17">
        <v>3.0171824264059701E-2</v>
      </c>
      <c r="AK957" s="17">
        <v>2.6642437007963898E-2</v>
      </c>
      <c r="AL957" s="17">
        <v>4.52059562503382E-2</v>
      </c>
      <c r="AM957" s="17">
        <v>0.111075150905174</v>
      </c>
      <c r="AN957" s="17">
        <v>2.4795127445389298E-2</v>
      </c>
      <c r="AO957" s="17"/>
      <c r="AP957" s="17">
        <v>2.94859015853202E-2</v>
      </c>
      <c r="AQ957" s="17">
        <v>2.28415485308953E-2</v>
      </c>
      <c r="AR957" s="17">
        <v>5.30659674644893E-2</v>
      </c>
      <c r="AS957" s="17"/>
      <c r="AT957" s="17">
        <v>3.2762620776263102E-2</v>
      </c>
      <c r="AU957" s="17">
        <v>4.03994041676531E-2</v>
      </c>
      <c r="AV957" s="17">
        <v>3.17959263239391E-2</v>
      </c>
      <c r="AW957" s="17">
        <v>3.3913905614036198E-2</v>
      </c>
      <c r="AX957" s="17">
        <v>2.4744005263380199E-2</v>
      </c>
      <c r="AY957" s="17"/>
      <c r="AZ957" s="17">
        <v>2.47030288901877E-2</v>
      </c>
      <c r="BA957" s="17">
        <v>3.1518301765022801E-2</v>
      </c>
      <c r="BB957" s="17">
        <v>1.5846143399775199E-2</v>
      </c>
      <c r="BC957" s="17">
        <v>3.2861752098763901E-2</v>
      </c>
      <c r="BD957" s="17">
        <v>3.5655862014674002E-2</v>
      </c>
      <c r="BE957" s="17">
        <v>4.8255268843187503E-2</v>
      </c>
      <c r="BF957" s="17"/>
      <c r="BG957" s="17">
        <v>3.19718400343409E-2</v>
      </c>
      <c r="BH957" s="17">
        <v>2.8550949369290601E-2</v>
      </c>
      <c r="BI957" s="17" t="s">
        <v>95</v>
      </c>
      <c r="BJ957" s="17" t="s">
        <v>95</v>
      </c>
      <c r="BK957" s="17" t="s">
        <v>95</v>
      </c>
      <c r="BL957" s="17" t="s">
        <v>95</v>
      </c>
      <c r="BM957" s="17" t="s">
        <v>95</v>
      </c>
    </row>
    <row r="958" spans="2:65" x14ac:dyDescent="0.35">
      <c r="B958" t="s">
        <v>291</v>
      </c>
      <c r="C958" s="17">
        <v>4.33202052033154E-2</v>
      </c>
      <c r="D958" s="17">
        <v>4.9420947660006397E-2</v>
      </c>
      <c r="E958" s="17">
        <v>3.6262045248675601E-2</v>
      </c>
      <c r="F958" s="17"/>
      <c r="G958" s="17">
        <v>2.0329901653390998E-2</v>
      </c>
      <c r="H958" s="17">
        <v>5.6913309921573597E-2</v>
      </c>
      <c r="I958" s="17">
        <v>5.7783851616293999E-2</v>
      </c>
      <c r="J958" s="17">
        <v>3.1742207982461197E-2</v>
      </c>
      <c r="K958" s="17">
        <v>3.5659105580158598E-2</v>
      </c>
      <c r="L958" s="17">
        <v>4.7200106577111801E-2</v>
      </c>
      <c r="M958" s="17"/>
      <c r="N958" s="17">
        <v>3.8846939907867598E-2</v>
      </c>
      <c r="O958" s="17">
        <v>5.6234361136377302E-2</v>
      </c>
      <c r="P958" s="17">
        <v>3.1829983451788398E-2</v>
      </c>
      <c r="Q958" s="17">
        <v>4.6423526694979199E-2</v>
      </c>
      <c r="R958" s="17"/>
      <c r="S958" s="17">
        <v>2.09946997999335E-2</v>
      </c>
      <c r="T958" s="17">
        <v>5.1266202256404401E-2</v>
      </c>
      <c r="U958" s="17">
        <v>7.0047056159662405E-2</v>
      </c>
      <c r="V958" s="17">
        <v>4.6277294895721903E-2</v>
      </c>
      <c r="W958" s="17">
        <v>5.9940860360826097E-2</v>
      </c>
      <c r="X958" s="17">
        <v>2.0107979033471501E-2</v>
      </c>
      <c r="Y958" s="17">
        <v>2.05504313296608E-2</v>
      </c>
      <c r="Z958" s="17">
        <v>5.47727904641696E-2</v>
      </c>
      <c r="AA958" s="17">
        <v>3.8939702870616502E-2</v>
      </c>
      <c r="AB958" s="17">
        <v>5.1637965419335498E-2</v>
      </c>
      <c r="AC958" s="17">
        <v>7.2992088296893201E-2</v>
      </c>
      <c r="AD958" s="17">
        <v>1.6836555920158799E-2</v>
      </c>
      <c r="AE958" s="17"/>
      <c r="AF958" s="17">
        <v>3.9382706009249799E-2</v>
      </c>
      <c r="AG958" s="17">
        <v>4.8808307077516599E-2</v>
      </c>
      <c r="AH958" s="17">
        <v>3.8707329716104598E-2</v>
      </c>
      <c r="AI958" s="17"/>
      <c r="AJ958" s="17">
        <v>4.5455661738024497E-2</v>
      </c>
      <c r="AK958" s="17">
        <v>3.9424967324890897E-2</v>
      </c>
      <c r="AL958" s="17">
        <v>3.3893336728755399E-2</v>
      </c>
      <c r="AM958" s="17">
        <v>2.4304179886388701E-2</v>
      </c>
      <c r="AN958" s="17">
        <v>6.0130117060996302E-2</v>
      </c>
      <c r="AO958" s="17"/>
      <c r="AP958" s="17">
        <v>3.55203094399879E-2</v>
      </c>
      <c r="AQ958" s="17">
        <v>4.0880318844008903E-2</v>
      </c>
      <c r="AR958" s="17">
        <v>4.7638671061410003E-2</v>
      </c>
      <c r="AS958" s="17"/>
      <c r="AT958" s="17">
        <v>3.2840218487920798E-2</v>
      </c>
      <c r="AU958" s="17">
        <v>5.4443498622283801E-2</v>
      </c>
      <c r="AV958" s="17">
        <v>3.5761256786660298E-2</v>
      </c>
      <c r="AW958" s="17">
        <v>3.5528421761934201E-2</v>
      </c>
      <c r="AX958" s="17">
        <v>7.9731999621952696E-2</v>
      </c>
      <c r="AY958" s="17"/>
      <c r="AZ958" s="17">
        <v>2.6636684990039999E-2</v>
      </c>
      <c r="BA958" s="17">
        <v>3.8313357913288701E-2</v>
      </c>
      <c r="BB958" s="17">
        <v>6.4032176570940597E-2</v>
      </c>
      <c r="BC958" s="17">
        <v>5.2451915562986597E-2</v>
      </c>
      <c r="BD958" s="17">
        <v>3.18249668689276E-2</v>
      </c>
      <c r="BE958" s="17">
        <v>7.8510671707243199E-2</v>
      </c>
      <c r="BF958" s="17"/>
      <c r="BG958" s="17">
        <v>4.2483214125819901E-2</v>
      </c>
      <c r="BH958" s="17">
        <v>4.4634700657254299E-2</v>
      </c>
      <c r="BI958" s="17" t="s">
        <v>95</v>
      </c>
      <c r="BJ958" s="17" t="s">
        <v>95</v>
      </c>
      <c r="BK958" s="17" t="s">
        <v>95</v>
      </c>
      <c r="BL958" s="17" t="s">
        <v>95</v>
      </c>
      <c r="BM958" s="17" t="s">
        <v>95</v>
      </c>
    </row>
    <row r="959" spans="2:65" x14ac:dyDescent="0.35">
      <c r="B959" t="s">
        <v>292</v>
      </c>
      <c r="C959" s="17">
        <v>0.118734419242636</v>
      </c>
      <c r="D959" s="17">
        <v>0.132426768240406</v>
      </c>
      <c r="E959" s="17">
        <v>0.104258095540341</v>
      </c>
      <c r="F959" s="17"/>
      <c r="G959" s="17">
        <v>0.18158275079052899</v>
      </c>
      <c r="H959" s="17">
        <v>8.2764202441954704E-2</v>
      </c>
      <c r="I959" s="17">
        <v>0.116417291973648</v>
      </c>
      <c r="J959" s="17">
        <v>0.108336563083302</v>
      </c>
      <c r="K959" s="17">
        <v>0.117980153752583</v>
      </c>
      <c r="L959" s="17">
        <v>0.126784783422526</v>
      </c>
      <c r="M959" s="17"/>
      <c r="N959" s="17">
        <v>0.116031195513533</v>
      </c>
      <c r="O959" s="17">
        <v>0.11764033833703701</v>
      </c>
      <c r="P959" s="17">
        <v>0.12827438919963999</v>
      </c>
      <c r="Q959" s="17">
        <v>0.115450937714494</v>
      </c>
      <c r="R959" s="17"/>
      <c r="S959" s="17">
        <v>0.130180915272371</v>
      </c>
      <c r="T959" s="17">
        <v>9.8390722812720793E-2</v>
      </c>
      <c r="U959" s="17">
        <v>9.9841071345526097E-2</v>
      </c>
      <c r="V959" s="17">
        <v>0.121698114817542</v>
      </c>
      <c r="W959" s="17">
        <v>9.4717252626898493E-2</v>
      </c>
      <c r="X959" s="17">
        <v>0.10147977738889</v>
      </c>
      <c r="Y959" s="17">
        <v>0.16064641017234799</v>
      </c>
      <c r="Z959" s="17">
        <v>7.4972393323961398E-2</v>
      </c>
      <c r="AA959" s="17">
        <v>0.13795876571006099</v>
      </c>
      <c r="AB959" s="17">
        <v>0.10198038084939701</v>
      </c>
      <c r="AC959" s="17">
        <v>0.14826969553437599</v>
      </c>
      <c r="AD959" s="17">
        <v>0.1778697479338</v>
      </c>
      <c r="AE959" s="17"/>
      <c r="AF959" s="17">
        <v>0.115929799390681</v>
      </c>
      <c r="AG959" s="17">
        <v>0.101638059678646</v>
      </c>
      <c r="AH959" s="17">
        <v>0.18544347886524901</v>
      </c>
      <c r="AI959" s="17"/>
      <c r="AJ959" s="17">
        <v>0.112255614601103</v>
      </c>
      <c r="AK959" s="17">
        <v>0.10010309216920001</v>
      </c>
      <c r="AL959" s="17">
        <v>8.3553996076241699E-2</v>
      </c>
      <c r="AM959" s="17">
        <v>0.142060751473261</v>
      </c>
      <c r="AN959" s="17">
        <v>0.20974600553846301</v>
      </c>
      <c r="AO959" s="17"/>
      <c r="AP959" s="17">
        <v>9.4922840493647007E-2</v>
      </c>
      <c r="AQ959" s="17">
        <v>0.103301572878034</v>
      </c>
      <c r="AR959" s="17">
        <v>0.12153792586901099</v>
      </c>
      <c r="AS959" s="17"/>
      <c r="AT959" s="17">
        <v>0.138171227535024</v>
      </c>
      <c r="AU959" s="17">
        <v>0.14616171910991299</v>
      </c>
      <c r="AV959" s="17">
        <v>8.0369177795595104E-2</v>
      </c>
      <c r="AW959" s="17">
        <v>0.127948363796481</v>
      </c>
      <c r="AX959" s="17">
        <v>4.94059452620133E-2</v>
      </c>
      <c r="AY959" s="17"/>
      <c r="AZ959" s="17">
        <v>0.108374526618641</v>
      </c>
      <c r="BA959" s="17">
        <v>0.118523754091013</v>
      </c>
      <c r="BB959" s="17">
        <v>0.117886154274233</v>
      </c>
      <c r="BC959" s="17">
        <v>0.111182414813021</v>
      </c>
      <c r="BD959" s="17">
        <v>0.149112922356401</v>
      </c>
      <c r="BE959" s="17">
        <v>9.7519246991471395E-2</v>
      </c>
      <c r="BF959" s="17"/>
      <c r="BG959" s="17">
        <v>0.124369496771533</v>
      </c>
      <c r="BH959" s="17">
        <v>0.10988452347494</v>
      </c>
      <c r="BI959" s="17" t="s">
        <v>95</v>
      </c>
      <c r="BJ959" s="17" t="s">
        <v>95</v>
      </c>
      <c r="BK959" s="17" t="s">
        <v>95</v>
      </c>
      <c r="BL959" s="17" t="s">
        <v>95</v>
      </c>
      <c r="BM959" s="17" t="s">
        <v>95</v>
      </c>
    </row>
    <row r="960" spans="2:65" x14ac:dyDescent="0.35">
      <c r="B960" t="s">
        <v>293</v>
      </c>
      <c r="C960" s="17">
        <v>0.101189105616595</v>
      </c>
      <c r="D960" s="17">
        <v>9.6822170576873701E-2</v>
      </c>
      <c r="E960" s="17">
        <v>0.10602748063396</v>
      </c>
      <c r="F960" s="17"/>
      <c r="G960" s="17">
        <v>8.0421739037592102E-2</v>
      </c>
      <c r="H960" s="17">
        <v>0.150148638124219</v>
      </c>
      <c r="I960" s="17">
        <v>0.10182292424058299</v>
      </c>
      <c r="J960" s="17">
        <v>0.116624481855146</v>
      </c>
      <c r="K960" s="17">
        <v>9.4980464533624007E-2</v>
      </c>
      <c r="L960" s="17">
        <v>8.0171154914527601E-2</v>
      </c>
      <c r="M960" s="17"/>
      <c r="N960" s="17">
        <v>0.10385822218832801</v>
      </c>
      <c r="O960" s="17">
        <v>0.111060829407961</v>
      </c>
      <c r="P960" s="17">
        <v>8.70304966197126E-2</v>
      </c>
      <c r="Q960" s="17">
        <v>9.7730427037364995E-2</v>
      </c>
      <c r="R960" s="17"/>
      <c r="S960" s="17">
        <v>0.10847149118801599</v>
      </c>
      <c r="T960" s="17">
        <v>7.7712270688739093E-2</v>
      </c>
      <c r="U960" s="17">
        <v>0.122407121705867</v>
      </c>
      <c r="V960" s="17">
        <v>7.1986024881864605E-2</v>
      </c>
      <c r="W960" s="17">
        <v>0.114623625382683</v>
      </c>
      <c r="X960" s="17">
        <v>0.13423847967621899</v>
      </c>
      <c r="Y960" s="17">
        <v>9.5420044256268599E-2</v>
      </c>
      <c r="Z960" s="17">
        <v>0.12874078680152501</v>
      </c>
      <c r="AA960" s="17">
        <v>9.7975772998412897E-2</v>
      </c>
      <c r="AB960" s="17">
        <v>0.109881585666863</v>
      </c>
      <c r="AC960" s="17">
        <v>9.8436788876142503E-2</v>
      </c>
      <c r="AD960" s="17">
        <v>5.19301974797933E-2</v>
      </c>
      <c r="AE960" s="17"/>
      <c r="AF960" s="17">
        <v>9.3329397219532706E-2</v>
      </c>
      <c r="AG960" s="17">
        <v>9.9814879337221593E-2</v>
      </c>
      <c r="AH960" s="17">
        <v>0.129712602913166</v>
      </c>
      <c r="AI960" s="17"/>
      <c r="AJ960" s="17">
        <v>8.8272103858292802E-2</v>
      </c>
      <c r="AK960" s="17">
        <v>0.10728619958452799</v>
      </c>
      <c r="AL960" s="17">
        <v>8.5815905070898896E-2</v>
      </c>
      <c r="AM960" s="17">
        <v>8.3395863666851297E-2</v>
      </c>
      <c r="AN960" s="17">
        <v>0.12713672907471801</v>
      </c>
      <c r="AO960" s="17"/>
      <c r="AP960" s="17">
        <v>0.100533590720358</v>
      </c>
      <c r="AQ960" s="17">
        <v>0.102778131363126</v>
      </c>
      <c r="AR960" s="17">
        <v>5.94072842753086E-2</v>
      </c>
      <c r="AS960" s="17"/>
      <c r="AT960" s="17">
        <v>0.110466932584827</v>
      </c>
      <c r="AU960" s="17">
        <v>0.10714289643964001</v>
      </c>
      <c r="AV960" s="17">
        <v>9.7704858396055499E-2</v>
      </c>
      <c r="AW960" s="17">
        <v>0.115191455786643</v>
      </c>
      <c r="AX960" s="17">
        <v>2.1056852963146501E-2</v>
      </c>
      <c r="AY960" s="17"/>
      <c r="AZ960" s="17">
        <v>0.10444418888131</v>
      </c>
      <c r="BA960" s="17">
        <v>0.10523264747901701</v>
      </c>
      <c r="BB960" s="17">
        <v>0.127792330146552</v>
      </c>
      <c r="BC960" s="17">
        <v>9.2928352034865505E-2</v>
      </c>
      <c r="BD960" s="17">
        <v>8.5297794256719295E-2</v>
      </c>
      <c r="BE960" s="17">
        <v>8.9582346930990694E-2</v>
      </c>
      <c r="BF960" s="17"/>
      <c r="BG960" s="17">
        <v>9.9731867290747803E-2</v>
      </c>
      <c r="BH960" s="17">
        <v>0.10347770009046001</v>
      </c>
      <c r="BI960" s="17" t="s">
        <v>95</v>
      </c>
      <c r="BJ960" s="17" t="s">
        <v>95</v>
      </c>
      <c r="BK960" s="17" t="s">
        <v>95</v>
      </c>
      <c r="BL960" s="17" t="s">
        <v>95</v>
      </c>
      <c r="BM960" s="17" t="s">
        <v>95</v>
      </c>
    </row>
    <row r="961" spans="2:65" x14ac:dyDescent="0.35">
      <c r="B961" t="s">
        <v>294</v>
      </c>
      <c r="C961" s="17">
        <v>0.15920782958131899</v>
      </c>
      <c r="D961" s="17">
        <v>0.15847064266390601</v>
      </c>
      <c r="E961" s="17">
        <v>0.16050588591616699</v>
      </c>
      <c r="F961" s="17"/>
      <c r="G961" s="17">
        <v>0.14425953178904</v>
      </c>
      <c r="H961" s="17">
        <v>0.14796015167804</v>
      </c>
      <c r="I961" s="17">
        <v>0.17960360610422799</v>
      </c>
      <c r="J961" s="17">
        <v>0.16415034806470399</v>
      </c>
      <c r="K961" s="17">
        <v>0.16106886745257901</v>
      </c>
      <c r="L961" s="17">
        <v>0.153187020706508</v>
      </c>
      <c r="M961" s="17"/>
      <c r="N961" s="17">
        <v>0.180809965889562</v>
      </c>
      <c r="O961" s="17">
        <v>0.15335820460963401</v>
      </c>
      <c r="P961" s="17">
        <v>0.13763832579497701</v>
      </c>
      <c r="Q961" s="17">
        <v>0.15448468194189399</v>
      </c>
      <c r="R961" s="17"/>
      <c r="S961" s="17">
        <v>0.15475031834769001</v>
      </c>
      <c r="T961" s="17">
        <v>0.18405230469001299</v>
      </c>
      <c r="U961" s="17">
        <v>0.158021969838707</v>
      </c>
      <c r="V961" s="17">
        <v>0.16531136302522301</v>
      </c>
      <c r="W961" s="17">
        <v>0.16542135380850401</v>
      </c>
      <c r="X961" s="17">
        <v>0.17486579123888499</v>
      </c>
      <c r="Y961" s="17">
        <v>0.161806262689939</v>
      </c>
      <c r="Z961" s="17">
        <v>0.13277727040397599</v>
      </c>
      <c r="AA961" s="17">
        <v>0.13291365879544201</v>
      </c>
      <c r="AB961" s="17">
        <v>0.177162045404192</v>
      </c>
      <c r="AC961" s="17">
        <v>0.137068662952916</v>
      </c>
      <c r="AD961" s="17">
        <v>0.105467596630325</v>
      </c>
      <c r="AE961" s="17"/>
      <c r="AF961" s="17">
        <v>0.138391473913764</v>
      </c>
      <c r="AG961" s="17">
        <v>0.177869520256071</v>
      </c>
      <c r="AH961" s="17">
        <v>0.16159586508280299</v>
      </c>
      <c r="AI961" s="17"/>
      <c r="AJ961" s="17">
        <v>0.151317926982245</v>
      </c>
      <c r="AK961" s="17">
        <v>0.17588086542093001</v>
      </c>
      <c r="AL961" s="17">
        <v>0.20669143262498599</v>
      </c>
      <c r="AM961" s="17">
        <v>7.4359601104508594E-2</v>
      </c>
      <c r="AN961" s="17">
        <v>0.13926625747514301</v>
      </c>
      <c r="AO961" s="17"/>
      <c r="AP961" s="17">
        <v>0.15002991826183301</v>
      </c>
      <c r="AQ961" s="17">
        <v>0.16987900477155601</v>
      </c>
      <c r="AR961" s="17">
        <v>0.15601924357410199</v>
      </c>
      <c r="AS961" s="17"/>
      <c r="AT961" s="17">
        <v>0.14696215354929901</v>
      </c>
      <c r="AU961" s="17">
        <v>0.15105618549410901</v>
      </c>
      <c r="AV961" s="17">
        <v>0.19813999892070699</v>
      </c>
      <c r="AW961" s="17">
        <v>0.112676166396976</v>
      </c>
      <c r="AX961" s="17">
        <v>0.28384229233501801</v>
      </c>
      <c r="AY961" s="17"/>
      <c r="AZ961" s="17">
        <v>0.150234305679914</v>
      </c>
      <c r="BA961" s="17">
        <v>0.16130741350090599</v>
      </c>
      <c r="BB961" s="17">
        <v>0.161753331932214</v>
      </c>
      <c r="BC961" s="17">
        <v>0.157407518910328</v>
      </c>
      <c r="BD961" s="17">
        <v>0.170305719704681</v>
      </c>
      <c r="BE961" s="17">
        <v>0.144490368399493</v>
      </c>
      <c r="BF961" s="17"/>
      <c r="BG961" s="17">
        <v>0.14825670468779201</v>
      </c>
      <c r="BH961" s="17">
        <v>0.17640658387525099</v>
      </c>
      <c r="BI961" s="17" t="s">
        <v>95</v>
      </c>
      <c r="BJ961" s="17" t="s">
        <v>95</v>
      </c>
      <c r="BK961" s="17" t="s">
        <v>95</v>
      </c>
      <c r="BL961" s="17" t="s">
        <v>95</v>
      </c>
      <c r="BM961" s="17" t="s">
        <v>95</v>
      </c>
    </row>
    <row r="962" spans="2:65" x14ac:dyDescent="0.35">
      <c r="B962" t="s">
        <v>295</v>
      </c>
      <c r="C962" s="17">
        <v>0.16893664318631699</v>
      </c>
      <c r="D962" s="17">
        <v>0.16971278661077599</v>
      </c>
      <c r="E962" s="17">
        <v>0.168709686147513</v>
      </c>
      <c r="F962" s="17"/>
      <c r="G962" s="17">
        <v>0.18901565288196601</v>
      </c>
      <c r="H962" s="17">
        <v>0.17905416918574099</v>
      </c>
      <c r="I962" s="17">
        <v>0.173955807185359</v>
      </c>
      <c r="J962" s="17">
        <v>0.19826143200597601</v>
      </c>
      <c r="K962" s="17">
        <v>0.147108157397946</v>
      </c>
      <c r="L962" s="17">
        <v>0.15397405721159199</v>
      </c>
      <c r="M962" s="17"/>
      <c r="N962" s="17">
        <v>0.175450911866398</v>
      </c>
      <c r="O962" s="17">
        <v>0.173865576317941</v>
      </c>
      <c r="P962" s="17">
        <v>0.18294748029297001</v>
      </c>
      <c r="Q962" s="17">
        <v>0.13547930531162</v>
      </c>
      <c r="R962" s="17"/>
      <c r="S962" s="17">
        <v>0.18528829266439301</v>
      </c>
      <c r="T962" s="17">
        <v>0.17733202493597999</v>
      </c>
      <c r="U962" s="17">
        <v>0.17743116111400301</v>
      </c>
      <c r="V962" s="17">
        <v>0.16339180605207301</v>
      </c>
      <c r="W962" s="17">
        <v>0.13459801241494801</v>
      </c>
      <c r="X962" s="17">
        <v>0.15940128222868599</v>
      </c>
      <c r="Y962" s="17">
        <v>0.14146913666301</v>
      </c>
      <c r="Z962" s="17">
        <v>0.197021647761221</v>
      </c>
      <c r="AA962" s="17">
        <v>0.165779446105807</v>
      </c>
      <c r="AB962" s="17">
        <v>0.17206003655550001</v>
      </c>
      <c r="AC962" s="17">
        <v>0.164396883666933</v>
      </c>
      <c r="AD962" s="17">
        <v>0.22243296390699099</v>
      </c>
      <c r="AE962" s="17"/>
      <c r="AF962" s="17">
        <v>0.18310533626228301</v>
      </c>
      <c r="AG962" s="17">
        <v>0.16805142458105299</v>
      </c>
      <c r="AH962" s="17">
        <v>0.11390973629058999</v>
      </c>
      <c r="AI962" s="17"/>
      <c r="AJ962" s="17">
        <v>0.17633298865365399</v>
      </c>
      <c r="AK962" s="17">
        <v>0.17809774067234599</v>
      </c>
      <c r="AL962" s="17">
        <v>0.209126482502346</v>
      </c>
      <c r="AM962" s="17">
        <v>0.12928166251523401</v>
      </c>
      <c r="AN962" s="17">
        <v>0.13329304333755199</v>
      </c>
      <c r="AO962" s="17"/>
      <c r="AP962" s="17">
        <v>0.18183196239844099</v>
      </c>
      <c r="AQ962" s="17">
        <v>0.183520553208498</v>
      </c>
      <c r="AR962" s="17">
        <v>0.209569617335364</v>
      </c>
      <c r="AS962" s="17"/>
      <c r="AT962" s="17">
        <v>0.153040553319123</v>
      </c>
      <c r="AU962" s="17">
        <v>0.12936949720073301</v>
      </c>
      <c r="AV962" s="17">
        <v>0.194975657090661</v>
      </c>
      <c r="AW962" s="17">
        <v>0.196516379157746</v>
      </c>
      <c r="AX962" s="17">
        <v>0.125923662663077</v>
      </c>
      <c r="AY962" s="17"/>
      <c r="AZ962" s="17">
        <v>0.19172432964476599</v>
      </c>
      <c r="BA962" s="17">
        <v>0.17311336893173301</v>
      </c>
      <c r="BB962" s="17">
        <v>0.19274082954774399</v>
      </c>
      <c r="BC962" s="17">
        <v>0.15729894640589001</v>
      </c>
      <c r="BD962" s="17">
        <v>0.144836010454646</v>
      </c>
      <c r="BE962" s="17">
        <v>0.14097216326804901</v>
      </c>
      <c r="BF962" s="17"/>
      <c r="BG962" s="17">
        <v>0.15630092698668499</v>
      </c>
      <c r="BH962" s="17">
        <v>0.188781050072203</v>
      </c>
      <c r="BI962" s="17" t="s">
        <v>95</v>
      </c>
      <c r="BJ962" s="17" t="s">
        <v>95</v>
      </c>
      <c r="BK962" s="17" t="s">
        <v>95</v>
      </c>
      <c r="BL962" s="17" t="s">
        <v>95</v>
      </c>
      <c r="BM962" s="17" t="s">
        <v>95</v>
      </c>
    </row>
    <row r="963" spans="2:65" x14ac:dyDescent="0.35">
      <c r="B963" t="s">
        <v>302</v>
      </c>
      <c r="C963" s="17">
        <v>9.4536026928147998E-2</v>
      </c>
      <c r="D963" s="17">
        <v>8.1551174056818096E-2</v>
      </c>
      <c r="E963" s="17">
        <v>0.108223931921223</v>
      </c>
      <c r="F963" s="17"/>
      <c r="G963" s="17">
        <v>9.5110702139279302E-2</v>
      </c>
      <c r="H963" s="17">
        <v>9.4771014207351095E-2</v>
      </c>
      <c r="I963" s="17">
        <v>0.111881435028237</v>
      </c>
      <c r="J963" s="17">
        <v>7.9825440473107495E-2</v>
      </c>
      <c r="K963" s="17">
        <v>0.10476953399360101</v>
      </c>
      <c r="L963" s="17">
        <v>8.7908406267598396E-2</v>
      </c>
      <c r="M963" s="17"/>
      <c r="N963" s="17">
        <v>8.7441423534523693E-2</v>
      </c>
      <c r="O963" s="17">
        <v>9.1326573987901602E-2</v>
      </c>
      <c r="P963" s="17">
        <v>9.2451020826796002E-2</v>
      </c>
      <c r="Q963" s="17">
        <v>0.113572260871126</v>
      </c>
      <c r="R963" s="17"/>
      <c r="S963" s="17">
        <v>9.6038431969982699E-2</v>
      </c>
      <c r="T963" s="17">
        <v>0.110070351320896</v>
      </c>
      <c r="U963" s="17">
        <v>0.102447969298707</v>
      </c>
      <c r="V963" s="17">
        <v>6.3964754834456294E-2</v>
      </c>
      <c r="W963" s="17">
        <v>9.2367338267751703E-2</v>
      </c>
      <c r="X963" s="17">
        <v>8.0289334767267198E-2</v>
      </c>
      <c r="Y963" s="17">
        <v>0.11240299015656401</v>
      </c>
      <c r="Z963" s="17">
        <v>8.7030546921866694E-2</v>
      </c>
      <c r="AA963" s="17">
        <v>8.4420063522010605E-2</v>
      </c>
      <c r="AB963" s="17">
        <v>0.11676055834737201</v>
      </c>
      <c r="AC963" s="17">
        <v>9.5129955371494601E-2</v>
      </c>
      <c r="AD963" s="17">
        <v>6.8027365197611503E-2</v>
      </c>
      <c r="AE963" s="17"/>
      <c r="AF963" s="17">
        <v>8.3562790721985095E-2</v>
      </c>
      <c r="AG963" s="17">
        <v>0.106838733711413</v>
      </c>
      <c r="AH963" s="17">
        <v>8.7893901419136305E-2</v>
      </c>
      <c r="AI963" s="17"/>
      <c r="AJ963" s="17">
        <v>9.7597537120774305E-2</v>
      </c>
      <c r="AK963" s="17">
        <v>0.107537158442523</v>
      </c>
      <c r="AL963" s="17">
        <v>6.5524405306291195E-2</v>
      </c>
      <c r="AM963" s="17">
        <v>0.104045627281345</v>
      </c>
      <c r="AN963" s="17">
        <v>5.2378380322635899E-2</v>
      </c>
      <c r="AO963" s="17"/>
      <c r="AP963" s="17">
        <v>9.9751895476375599E-2</v>
      </c>
      <c r="AQ963" s="17">
        <v>0.11940512739604001</v>
      </c>
      <c r="AR963" s="17">
        <v>6.2631137221704505E-2</v>
      </c>
      <c r="AS963" s="17"/>
      <c r="AT963" s="17">
        <v>9.1522311838918596E-2</v>
      </c>
      <c r="AU963" s="17">
        <v>8.5399182601079399E-2</v>
      </c>
      <c r="AV963" s="17">
        <v>9.7354262392995897E-2</v>
      </c>
      <c r="AW963" s="17">
        <v>0.123788466719629</v>
      </c>
      <c r="AX963" s="17">
        <v>8.48628886809938E-2</v>
      </c>
      <c r="AY963" s="17"/>
      <c r="AZ963" s="17">
        <v>0.111972047687784</v>
      </c>
      <c r="BA963" s="17">
        <v>8.7018944217036501E-2</v>
      </c>
      <c r="BB963" s="17">
        <v>8.36288243274904E-2</v>
      </c>
      <c r="BC963" s="17">
        <v>9.1835074947020007E-2</v>
      </c>
      <c r="BD963" s="17">
        <v>0.104819870726149</v>
      </c>
      <c r="BE963" s="17">
        <v>9.3202587402250098E-2</v>
      </c>
      <c r="BF963" s="17"/>
      <c r="BG963" s="17">
        <v>9.3671448738110993E-2</v>
      </c>
      <c r="BH963" s="17">
        <v>9.5893847974196603E-2</v>
      </c>
      <c r="BI963" s="17" t="s">
        <v>95</v>
      </c>
      <c r="BJ963" s="17" t="s">
        <v>95</v>
      </c>
      <c r="BK963" s="17" t="s">
        <v>95</v>
      </c>
      <c r="BL963" s="17" t="s">
        <v>95</v>
      </c>
      <c r="BM963" s="17" t="s">
        <v>95</v>
      </c>
    </row>
    <row r="964" spans="2:65" x14ac:dyDescent="0.35">
      <c r="B964" t="s">
        <v>403</v>
      </c>
      <c r="C964" s="17">
        <v>0.12924680451890799</v>
      </c>
      <c r="D964" s="17">
        <v>0.11338672645427</v>
      </c>
      <c r="E964" s="17">
        <v>0.14510673024322701</v>
      </c>
      <c r="F964" s="17"/>
      <c r="G964" s="17">
        <v>0.178359501331387</v>
      </c>
      <c r="H964" s="17">
        <v>0.13146086155359099</v>
      </c>
      <c r="I964" s="17">
        <v>0.13017313608992701</v>
      </c>
      <c r="J964" s="17">
        <v>0.10976668315284099</v>
      </c>
      <c r="K964" s="17">
        <v>0.13399957793336101</v>
      </c>
      <c r="L964" s="17">
        <v>0.124853558444718</v>
      </c>
      <c r="M964" s="17"/>
      <c r="N964" s="17">
        <v>0.118819810445252</v>
      </c>
      <c r="O964" s="17">
        <v>0.11450526676785799</v>
      </c>
      <c r="P964" s="17">
        <v>0.15488024877023501</v>
      </c>
      <c r="Q964" s="17">
        <v>0.14115204347396901</v>
      </c>
      <c r="R964" s="17"/>
      <c r="S964" s="17">
        <v>0.17691854215199701</v>
      </c>
      <c r="T964" s="17">
        <v>9.9577264777132302E-2</v>
      </c>
      <c r="U964" s="17">
        <v>0.10812362618079401</v>
      </c>
      <c r="V964" s="17">
        <v>0.13564472755968701</v>
      </c>
      <c r="W964" s="17">
        <v>0.14030812586794</v>
      </c>
      <c r="X964" s="17">
        <v>0.15224287964701699</v>
      </c>
      <c r="Y964" s="17">
        <v>0.101632965579396</v>
      </c>
      <c r="Z964" s="17">
        <v>0.10687293649549599</v>
      </c>
      <c r="AA964" s="17">
        <v>0.14234162114289001</v>
      </c>
      <c r="AB964" s="17">
        <v>9.9833936063960502E-2</v>
      </c>
      <c r="AC964" s="17">
        <v>0.16864717560089301</v>
      </c>
      <c r="AD964" s="17">
        <v>0.117118750954755</v>
      </c>
      <c r="AE964" s="17"/>
      <c r="AF964" s="17">
        <v>0.12453602224613</v>
      </c>
      <c r="AG964" s="17">
        <v>0.13766533187032901</v>
      </c>
      <c r="AH964" s="17">
        <v>0.138033519230473</v>
      </c>
      <c r="AI964" s="17"/>
      <c r="AJ964" s="17">
        <v>0.12116789062354499</v>
      </c>
      <c r="AK964" s="17">
        <v>0.158327619158903</v>
      </c>
      <c r="AL964" s="17">
        <v>0.125128835926266</v>
      </c>
      <c r="AM964" s="17">
        <v>0.14123279215109799</v>
      </c>
      <c r="AN964" s="17">
        <v>0.123498142174745</v>
      </c>
      <c r="AO964" s="17"/>
      <c r="AP964" s="17">
        <v>0.13924636001842799</v>
      </c>
      <c r="AQ964" s="17">
        <v>0.14724947028687099</v>
      </c>
      <c r="AR964" s="17">
        <v>0.14262302170223401</v>
      </c>
      <c r="AS964" s="17"/>
      <c r="AT964" s="17">
        <v>0.13922863875126201</v>
      </c>
      <c r="AU964" s="17">
        <v>0.108260736711112</v>
      </c>
      <c r="AV964" s="17">
        <v>0.134419145658706</v>
      </c>
      <c r="AW964" s="17">
        <v>0.131462073430822</v>
      </c>
      <c r="AX964" s="17">
        <v>0.16902537420017499</v>
      </c>
      <c r="AY964" s="17"/>
      <c r="AZ964" s="17">
        <v>0.18115628259254701</v>
      </c>
      <c r="BA964" s="17">
        <v>0.121864403707085</v>
      </c>
      <c r="BB964" s="17">
        <v>0.12835096903922599</v>
      </c>
      <c r="BC964" s="17">
        <v>0.12777774682639201</v>
      </c>
      <c r="BD964" s="17">
        <v>9.8395016810979605E-2</v>
      </c>
      <c r="BE964" s="17">
        <v>0.11628692190319399</v>
      </c>
      <c r="BF964" s="17"/>
      <c r="BG964" s="17">
        <v>0.12876511184801301</v>
      </c>
      <c r="BH964" s="17">
        <v>0.13000330341490601</v>
      </c>
      <c r="BI964" s="17" t="s">
        <v>95</v>
      </c>
      <c r="BJ964" s="17" t="s">
        <v>95</v>
      </c>
      <c r="BK964" s="17" t="s">
        <v>95</v>
      </c>
      <c r="BL964" s="17" t="s">
        <v>95</v>
      </c>
      <c r="BM964" s="17" t="s">
        <v>95</v>
      </c>
    </row>
    <row r="965" spans="2:65" x14ac:dyDescent="0.35">
      <c r="B965" t="s">
        <v>404</v>
      </c>
      <c r="C965" s="17">
        <v>8.1071844809492796E-2</v>
      </c>
      <c r="D965" s="17">
        <v>6.3323591520916406E-2</v>
      </c>
      <c r="E965" s="17">
        <v>9.9618028354457794E-2</v>
      </c>
      <c r="F965" s="17"/>
      <c r="G965" s="17">
        <v>3.4419354228495999E-2</v>
      </c>
      <c r="H965" s="17">
        <v>2.9660970141913601E-2</v>
      </c>
      <c r="I965" s="17">
        <v>5.9013860326942301E-2</v>
      </c>
      <c r="J965" s="17">
        <v>7.0050982957324703E-2</v>
      </c>
      <c r="K965" s="17">
        <v>0.104272596503622</v>
      </c>
      <c r="L965" s="17">
        <v>0.116418903637569</v>
      </c>
      <c r="M965" s="17"/>
      <c r="N965" s="17">
        <v>8.1405833108167597E-2</v>
      </c>
      <c r="O965" s="17">
        <v>7.8890475681332006E-2</v>
      </c>
      <c r="P965" s="17">
        <v>8.0766025527627697E-2</v>
      </c>
      <c r="Q965" s="17">
        <v>8.0723097437394503E-2</v>
      </c>
      <c r="R965" s="17"/>
      <c r="S965" s="17">
        <v>4.3483927063801601E-2</v>
      </c>
      <c r="T965" s="17">
        <v>9.9416201945236898E-2</v>
      </c>
      <c r="U965" s="17">
        <v>8.4967299795298504E-2</v>
      </c>
      <c r="V965" s="17">
        <v>0.102165856639096</v>
      </c>
      <c r="W965" s="17">
        <v>9.5490474685430801E-2</v>
      </c>
      <c r="X965" s="17">
        <v>0.105391149681755</v>
      </c>
      <c r="Y965" s="17">
        <v>7.3188429465117999E-2</v>
      </c>
      <c r="Z965" s="17">
        <v>9.9655831244747403E-2</v>
      </c>
      <c r="AA965" s="17">
        <v>6.8876836193697402E-2</v>
      </c>
      <c r="AB965" s="17">
        <v>9.1505757993284406E-2</v>
      </c>
      <c r="AC965" s="17">
        <v>6.4072237416454E-2</v>
      </c>
      <c r="AD965" s="17">
        <v>0</v>
      </c>
      <c r="AE965" s="17"/>
      <c r="AF965" s="17">
        <v>8.9811738760583903E-2</v>
      </c>
      <c r="AG965" s="17">
        <v>8.0775297065028701E-2</v>
      </c>
      <c r="AH965" s="17">
        <v>4.7532394776519403E-2</v>
      </c>
      <c r="AI965" s="17"/>
      <c r="AJ965" s="17">
        <v>8.4551633023047607E-2</v>
      </c>
      <c r="AK965" s="17">
        <v>7.1553629794213605E-2</v>
      </c>
      <c r="AL965" s="17">
        <v>9.9956731872271096E-2</v>
      </c>
      <c r="AM965" s="17">
        <v>6.0173967466271898E-2</v>
      </c>
      <c r="AN965" s="17">
        <v>5.9372384517600303E-2</v>
      </c>
      <c r="AO965" s="17"/>
      <c r="AP965" s="17">
        <v>8.6243780229461497E-2</v>
      </c>
      <c r="AQ965" s="17">
        <v>7.4297163270290803E-2</v>
      </c>
      <c r="AR965" s="17">
        <v>8.7141293510520093E-2</v>
      </c>
      <c r="AS965" s="17"/>
      <c r="AT965" s="17">
        <v>7.6852142433269502E-2</v>
      </c>
      <c r="AU965" s="17">
        <v>0.104138027370289</v>
      </c>
      <c r="AV965" s="17">
        <v>6.8649108274090598E-2</v>
      </c>
      <c r="AW965" s="17">
        <v>6.61835895318163E-2</v>
      </c>
      <c r="AX965" s="17">
        <v>8.0297898478716795E-2</v>
      </c>
      <c r="AY965" s="17"/>
      <c r="AZ965" s="17">
        <v>4.2135980455948997E-2</v>
      </c>
      <c r="BA965" s="17">
        <v>9.02491115579237E-2</v>
      </c>
      <c r="BB965" s="17">
        <v>4.0598479013929697E-2</v>
      </c>
      <c r="BC965" s="17">
        <v>9.9794772781162597E-2</v>
      </c>
      <c r="BD965" s="17">
        <v>9.8185116879754106E-2</v>
      </c>
      <c r="BE965" s="17">
        <v>9.9676471014965198E-2</v>
      </c>
      <c r="BF965" s="17"/>
      <c r="BG965" s="17">
        <v>9.5129920336839396E-2</v>
      </c>
      <c r="BH965" s="17">
        <v>5.8993620956592302E-2</v>
      </c>
      <c r="BI965" s="17" t="s">
        <v>95</v>
      </c>
      <c r="BJ965" s="17" t="s">
        <v>95</v>
      </c>
      <c r="BK965" s="17" t="s">
        <v>95</v>
      </c>
      <c r="BL965" s="17" t="s">
        <v>95</v>
      </c>
      <c r="BM965" s="17" t="s">
        <v>95</v>
      </c>
    </row>
    <row r="966" spans="2:65"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row>
    <row r="967" spans="2:65" x14ac:dyDescent="0.35">
      <c r="B967" s="6" t="s">
        <v>423</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row>
    <row r="968" spans="2:65" x14ac:dyDescent="0.35">
      <c r="B968" s="26" t="s">
        <v>127</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row>
    <row r="969" spans="2:65" x14ac:dyDescent="0.35">
      <c r="B969" t="s">
        <v>370</v>
      </c>
      <c r="C969" s="17">
        <v>0.181127741209722</v>
      </c>
      <c r="D969" s="17">
        <v>0.20636273546043499</v>
      </c>
      <c r="E969" s="17">
        <v>0.154856390350921</v>
      </c>
      <c r="F969" s="17"/>
      <c r="G969" s="17">
        <v>0.25031870451625399</v>
      </c>
      <c r="H969" s="17">
        <v>0.226663547419205</v>
      </c>
      <c r="I969" s="17">
        <v>0.22448229285524901</v>
      </c>
      <c r="J969" s="17">
        <v>0.16798075954993499</v>
      </c>
      <c r="K969" s="17">
        <v>0.158809924622653</v>
      </c>
      <c r="L969" s="17">
        <v>0.14585984685849801</v>
      </c>
      <c r="M969" s="17"/>
      <c r="N969" s="17">
        <v>0.21022754192815399</v>
      </c>
      <c r="O969" s="17">
        <v>0.16621566296962301</v>
      </c>
      <c r="P969" s="17">
        <v>0.164056687791928</v>
      </c>
      <c r="Q969" s="17">
        <v>0.171274691358968</v>
      </c>
      <c r="R969" s="17"/>
      <c r="S969" s="17">
        <v>0.21294783846106399</v>
      </c>
      <c r="T969" s="17">
        <v>0.152627620527159</v>
      </c>
      <c r="U969" s="17">
        <v>0.16318545957502101</v>
      </c>
      <c r="V969" s="17">
        <v>0.14256848639379799</v>
      </c>
      <c r="W969" s="17">
        <v>0.20483743931072901</v>
      </c>
      <c r="X969" s="17">
        <v>0.20799664799776901</v>
      </c>
      <c r="Y969" s="17">
        <v>0.20628956663853801</v>
      </c>
      <c r="Z969" s="17">
        <v>0.16001846315020099</v>
      </c>
      <c r="AA969" s="17">
        <v>0.199884518493083</v>
      </c>
      <c r="AB969" s="17">
        <v>0.14755653696085999</v>
      </c>
      <c r="AC969" s="17">
        <v>0.17095520820856799</v>
      </c>
      <c r="AD969" s="17">
        <v>0.244201374382292</v>
      </c>
      <c r="AE969" s="17"/>
      <c r="AF969" s="17">
        <v>0.173047428157213</v>
      </c>
      <c r="AG969" s="17">
        <v>0.190607202758907</v>
      </c>
      <c r="AH969" s="17">
        <v>0.15760798385134001</v>
      </c>
      <c r="AI969" s="17"/>
      <c r="AJ969" s="17">
        <v>0.165716261565232</v>
      </c>
      <c r="AK969" s="17">
        <v>0.19715987281580799</v>
      </c>
      <c r="AL969" s="17">
        <v>0.19217990099384999</v>
      </c>
      <c r="AM969" s="17">
        <v>0.23357640718964401</v>
      </c>
      <c r="AN969" s="17">
        <v>0.132350062111283</v>
      </c>
      <c r="AO969" s="17"/>
      <c r="AP969" s="17">
        <v>0.18151428138033701</v>
      </c>
      <c r="AQ969" s="17">
        <v>0.215054896776389</v>
      </c>
      <c r="AR969" s="17">
        <v>0.19251622103500199</v>
      </c>
      <c r="AS969" s="17"/>
      <c r="AT969" s="17">
        <v>0.14468232183611501</v>
      </c>
      <c r="AU969" s="17">
        <v>0.151913033228226</v>
      </c>
      <c r="AV969" s="17">
        <v>0.19595029187857399</v>
      </c>
      <c r="AW969" s="17">
        <v>0.28295277272012898</v>
      </c>
      <c r="AX969" s="17">
        <v>0.359997897706689</v>
      </c>
      <c r="AY969" s="17"/>
      <c r="AZ969" s="17">
        <v>0.27377892426037898</v>
      </c>
      <c r="BA969" s="17">
        <v>0.18213330537224001</v>
      </c>
      <c r="BB969" s="17">
        <v>0.179438592901524</v>
      </c>
      <c r="BC969" s="17">
        <v>0.12175145180522701</v>
      </c>
      <c r="BD969" s="17">
        <v>0.179623165716569</v>
      </c>
      <c r="BE969" s="17">
        <v>0.13292203578337</v>
      </c>
      <c r="BF969" s="17"/>
      <c r="BG969" s="17">
        <v>0.176819124151121</v>
      </c>
      <c r="BH969" s="17">
        <v>0.18789442927674599</v>
      </c>
      <c r="BI969" s="17" t="s">
        <v>95</v>
      </c>
      <c r="BJ969" s="17" t="s">
        <v>95</v>
      </c>
      <c r="BK969" s="17" t="s">
        <v>95</v>
      </c>
      <c r="BL969" s="17" t="s">
        <v>95</v>
      </c>
      <c r="BM969" s="17" t="s">
        <v>95</v>
      </c>
    </row>
    <row r="970" spans="2:65" x14ac:dyDescent="0.35">
      <c r="B970" t="s">
        <v>371</v>
      </c>
      <c r="C970" s="17">
        <v>0.31241282230438999</v>
      </c>
      <c r="D970" s="17">
        <v>0.30665288023569998</v>
      </c>
      <c r="E970" s="17">
        <v>0.318618294527032</v>
      </c>
      <c r="F970" s="17"/>
      <c r="G970" s="17">
        <v>0.41374159015110501</v>
      </c>
      <c r="H970" s="17">
        <v>0.39440875685643001</v>
      </c>
      <c r="I970" s="17">
        <v>0.35558825943869699</v>
      </c>
      <c r="J970" s="17">
        <v>0.28285345800912398</v>
      </c>
      <c r="K970" s="17">
        <v>0.30564982059585399</v>
      </c>
      <c r="L970" s="17">
        <v>0.25457116988114598</v>
      </c>
      <c r="M970" s="17"/>
      <c r="N970" s="17">
        <v>0.30798759009454602</v>
      </c>
      <c r="O970" s="17">
        <v>0.35123084708706498</v>
      </c>
      <c r="P970" s="17">
        <v>0.29981268917304599</v>
      </c>
      <c r="Q970" s="17">
        <v>0.27972479103106102</v>
      </c>
      <c r="R970" s="17"/>
      <c r="S970" s="17">
        <v>0.33449709724930399</v>
      </c>
      <c r="T970" s="17">
        <v>0.31204811541503102</v>
      </c>
      <c r="U970" s="17">
        <v>0.39206833879125802</v>
      </c>
      <c r="V970" s="17">
        <v>0.27543832981084598</v>
      </c>
      <c r="W970" s="17">
        <v>0.33456235811058299</v>
      </c>
      <c r="X970" s="17">
        <v>0.28507288025866301</v>
      </c>
      <c r="Y970" s="17">
        <v>0.26737029237764498</v>
      </c>
      <c r="Z970" s="17">
        <v>0.41829635162146001</v>
      </c>
      <c r="AA970" s="17">
        <v>0.316389718596013</v>
      </c>
      <c r="AB970" s="17">
        <v>0.29612762177322899</v>
      </c>
      <c r="AC970" s="17">
        <v>0.279817794576043</v>
      </c>
      <c r="AD970" s="17">
        <v>0.228546423777029</v>
      </c>
      <c r="AE970" s="17"/>
      <c r="AF970" s="17">
        <v>0.27205590255297801</v>
      </c>
      <c r="AG970" s="17">
        <v>0.34908407360767801</v>
      </c>
      <c r="AH970" s="17">
        <v>0.24956103528483101</v>
      </c>
      <c r="AI970" s="17"/>
      <c r="AJ970" s="17">
        <v>0.28643176174968099</v>
      </c>
      <c r="AK970" s="17">
        <v>0.391159863367879</v>
      </c>
      <c r="AL970" s="17">
        <v>0.32193594830115302</v>
      </c>
      <c r="AM970" s="17">
        <v>0.23539097147259</v>
      </c>
      <c r="AN970" s="17">
        <v>0.253303511163956</v>
      </c>
      <c r="AO970" s="17"/>
      <c r="AP970" s="17">
        <v>0.30175923361969897</v>
      </c>
      <c r="AQ970" s="17">
        <v>0.35486866853845001</v>
      </c>
      <c r="AR970" s="17">
        <v>0.37612639335449799</v>
      </c>
      <c r="AS970" s="17"/>
      <c r="AT970" s="17">
        <v>0.273039521241356</v>
      </c>
      <c r="AU970" s="17">
        <v>0.32858947200970301</v>
      </c>
      <c r="AV970" s="17">
        <v>0.32798634806611199</v>
      </c>
      <c r="AW970" s="17">
        <v>0.369993543338966</v>
      </c>
      <c r="AX970" s="17">
        <v>0.12568974645661099</v>
      </c>
      <c r="AY970" s="17"/>
      <c r="AZ970" s="17">
        <v>0.35048129091628999</v>
      </c>
      <c r="BA970" s="17">
        <v>0.31083480706041899</v>
      </c>
      <c r="BB970" s="17">
        <v>0.31004827443719302</v>
      </c>
      <c r="BC970" s="17">
        <v>0.32172237626734801</v>
      </c>
      <c r="BD970" s="17">
        <v>0.27529100530768902</v>
      </c>
      <c r="BE970" s="17">
        <v>0.28534270384031901</v>
      </c>
      <c r="BF970" s="17"/>
      <c r="BG970" s="17">
        <v>0.281828606550099</v>
      </c>
      <c r="BH970" s="17">
        <v>0.36044536847154601</v>
      </c>
      <c r="BI970" s="17" t="s">
        <v>95</v>
      </c>
      <c r="BJ970" s="17" t="s">
        <v>95</v>
      </c>
      <c r="BK970" s="17" t="s">
        <v>95</v>
      </c>
      <c r="BL970" s="17" t="s">
        <v>95</v>
      </c>
      <c r="BM970" s="17" t="s">
        <v>95</v>
      </c>
    </row>
    <row r="971" spans="2:65" x14ac:dyDescent="0.35">
      <c r="B971" t="s">
        <v>417</v>
      </c>
      <c r="C971" s="17">
        <v>9.5657165963000196E-2</v>
      </c>
      <c r="D971" s="17">
        <v>9.4718125474335599E-2</v>
      </c>
      <c r="E971" s="17">
        <v>9.6173500072235699E-2</v>
      </c>
      <c r="F971" s="17"/>
      <c r="G971" s="17">
        <v>8.2224351723717004E-2</v>
      </c>
      <c r="H971" s="17">
        <v>7.8840037560647599E-2</v>
      </c>
      <c r="I971" s="17">
        <v>9.5037168801025501E-2</v>
      </c>
      <c r="J971" s="17">
        <v>0.109297313368126</v>
      </c>
      <c r="K971" s="17">
        <v>0.10189728186503499</v>
      </c>
      <c r="L971" s="17">
        <v>9.4342590702451004E-2</v>
      </c>
      <c r="M971" s="17"/>
      <c r="N971" s="17">
        <v>7.98423700210176E-2</v>
      </c>
      <c r="O971" s="17">
        <v>9.4368347088306298E-2</v>
      </c>
      <c r="P971" s="17">
        <v>0.10228683601053</v>
      </c>
      <c r="Q971" s="17">
        <v>0.11731322879737301</v>
      </c>
      <c r="R971" s="17"/>
      <c r="S971" s="17">
        <v>0.10834547929673</v>
      </c>
      <c r="T971" s="17">
        <v>8.0366878898933E-2</v>
      </c>
      <c r="U971" s="17">
        <v>0.103451613879537</v>
      </c>
      <c r="V971" s="17">
        <v>0.107141612659312</v>
      </c>
      <c r="W971" s="17">
        <v>7.3712498192583895E-2</v>
      </c>
      <c r="X971" s="17">
        <v>8.1264784020238096E-2</v>
      </c>
      <c r="Y971" s="17">
        <v>0.131133709628909</v>
      </c>
      <c r="Z971" s="17">
        <v>9.49151182124294E-2</v>
      </c>
      <c r="AA971" s="17">
        <v>8.8034624694744296E-2</v>
      </c>
      <c r="AB971" s="17">
        <v>9.14193118138837E-2</v>
      </c>
      <c r="AC971" s="17">
        <v>0.105362126717243</v>
      </c>
      <c r="AD971" s="17">
        <v>7.1626584028989901E-2</v>
      </c>
      <c r="AE971" s="17"/>
      <c r="AF971" s="17">
        <v>0.10015543566217899</v>
      </c>
      <c r="AG971" s="17">
        <v>8.2714487803320899E-2</v>
      </c>
      <c r="AH971" s="17">
        <v>0.147510533777124</v>
      </c>
      <c r="AI971" s="17"/>
      <c r="AJ971" s="17">
        <v>0.10371560109446699</v>
      </c>
      <c r="AK971" s="17">
        <v>7.7437270168947595E-2</v>
      </c>
      <c r="AL971" s="17">
        <v>6.8084441761964404E-2</v>
      </c>
      <c r="AM971" s="17">
        <v>5.10306326754566E-2</v>
      </c>
      <c r="AN971" s="17">
        <v>0.14636659176802899</v>
      </c>
      <c r="AO971" s="17"/>
      <c r="AP971" s="17">
        <v>9.5328478858585794E-2</v>
      </c>
      <c r="AQ971" s="17">
        <v>8.3810357634753904E-2</v>
      </c>
      <c r="AR971" s="17">
        <v>8.6099026626467803E-2</v>
      </c>
      <c r="AS971" s="17"/>
      <c r="AT971" s="17">
        <v>0.125155077237178</v>
      </c>
      <c r="AU971" s="17">
        <v>9.6821665913359903E-2</v>
      </c>
      <c r="AV971" s="17">
        <v>8.0203904161322101E-2</v>
      </c>
      <c r="AW971" s="17">
        <v>5.9868616117222301E-2</v>
      </c>
      <c r="AX971" s="17">
        <v>0.16846345046411099</v>
      </c>
      <c r="AY971" s="17"/>
      <c r="AZ971" s="17">
        <v>8.5756327477807107E-2</v>
      </c>
      <c r="BA971" s="17">
        <v>8.1565343388007194E-2</v>
      </c>
      <c r="BB971" s="17">
        <v>0.11907513961435499</v>
      </c>
      <c r="BC971" s="17">
        <v>0.11246899751983</v>
      </c>
      <c r="BD971" s="17">
        <v>9.7082358101744301E-2</v>
      </c>
      <c r="BE971" s="17">
        <v>0.100386053314323</v>
      </c>
      <c r="BF971" s="17"/>
      <c r="BG971" s="17">
        <v>9.5932416068944704E-2</v>
      </c>
      <c r="BH971" s="17">
        <v>9.5224885353698094E-2</v>
      </c>
      <c r="BI971" s="17" t="s">
        <v>95</v>
      </c>
      <c r="BJ971" s="17" t="s">
        <v>95</v>
      </c>
      <c r="BK971" s="17" t="s">
        <v>95</v>
      </c>
      <c r="BL971" s="17" t="s">
        <v>95</v>
      </c>
      <c r="BM971" s="17" t="s">
        <v>95</v>
      </c>
    </row>
    <row r="972" spans="2:65" x14ac:dyDescent="0.35">
      <c r="B972" t="s">
        <v>418</v>
      </c>
      <c r="C972" s="17">
        <v>5.6626326208653502E-2</v>
      </c>
      <c r="D972" s="17">
        <v>5.6200894535377098E-2</v>
      </c>
      <c r="E972" s="17">
        <v>5.7256059106301403E-2</v>
      </c>
      <c r="F972" s="17"/>
      <c r="G972" s="17">
        <v>8.7347578928314906E-2</v>
      </c>
      <c r="H972" s="17">
        <v>7.2564012481685106E-2</v>
      </c>
      <c r="I972" s="17">
        <v>4.9228241260351399E-2</v>
      </c>
      <c r="J972" s="17">
        <v>4.29183123633054E-2</v>
      </c>
      <c r="K972" s="17">
        <v>4.42286113141446E-2</v>
      </c>
      <c r="L972" s="17">
        <v>6.2113744016401101E-2</v>
      </c>
      <c r="M972" s="17"/>
      <c r="N972" s="17">
        <v>4.5219662128585698E-2</v>
      </c>
      <c r="O972" s="17">
        <v>7.0129532007248599E-2</v>
      </c>
      <c r="P972" s="17">
        <v>6.3414334825879506E-2</v>
      </c>
      <c r="Q972" s="17">
        <v>4.9848947941221897E-2</v>
      </c>
      <c r="R972" s="17"/>
      <c r="S972" s="17">
        <v>5.0674272950776998E-2</v>
      </c>
      <c r="T972" s="17">
        <v>6.3502936364714102E-2</v>
      </c>
      <c r="U972" s="17">
        <v>2.99835228765243E-2</v>
      </c>
      <c r="V972" s="17">
        <v>6.23977810217538E-2</v>
      </c>
      <c r="W972" s="17">
        <v>3.5219520931924098E-2</v>
      </c>
      <c r="X972" s="17">
        <v>5.5367626074111102E-2</v>
      </c>
      <c r="Y972" s="17">
        <v>5.2075695585296698E-2</v>
      </c>
      <c r="Z972" s="17">
        <v>3.6446010810560897E-2</v>
      </c>
      <c r="AA972" s="17">
        <v>6.7487555237845803E-2</v>
      </c>
      <c r="AB972" s="17">
        <v>7.7277146505351293E-2</v>
      </c>
      <c r="AC972" s="17">
        <v>5.5384505443134301E-2</v>
      </c>
      <c r="AD972" s="17">
        <v>9.4150934562670499E-2</v>
      </c>
      <c r="AE972" s="17"/>
      <c r="AF972" s="17">
        <v>5.8138176560058798E-2</v>
      </c>
      <c r="AG972" s="17">
        <v>4.9576997410832699E-2</v>
      </c>
      <c r="AH972" s="17">
        <v>7.9344893632691094E-2</v>
      </c>
      <c r="AI972" s="17"/>
      <c r="AJ972" s="17">
        <v>6.6641441052186307E-2</v>
      </c>
      <c r="AK972" s="17">
        <v>4.0693938106203399E-2</v>
      </c>
      <c r="AL972" s="17">
        <v>4.7225961630422801E-2</v>
      </c>
      <c r="AM972" s="17">
        <v>0</v>
      </c>
      <c r="AN972" s="17">
        <v>6.2725334410729097E-2</v>
      </c>
      <c r="AO972" s="17"/>
      <c r="AP972" s="17">
        <v>7.2555610919701599E-2</v>
      </c>
      <c r="AQ972" s="17">
        <v>4.3123706013782202E-2</v>
      </c>
      <c r="AR972" s="17">
        <v>4.0612179751378402E-2</v>
      </c>
      <c r="AS972" s="17"/>
      <c r="AT972" s="17">
        <v>5.7554170487171E-2</v>
      </c>
      <c r="AU972" s="17">
        <v>6.5554635873119702E-2</v>
      </c>
      <c r="AV972" s="17">
        <v>5.4321758537575503E-2</v>
      </c>
      <c r="AW972" s="17">
        <v>4.8842227046929101E-2</v>
      </c>
      <c r="AX972" s="17">
        <v>4.1281161569909401E-2</v>
      </c>
      <c r="AY972" s="17"/>
      <c r="AZ972" s="17">
        <v>3.0596853177409299E-2</v>
      </c>
      <c r="BA972" s="17">
        <v>7.0281091924679004E-2</v>
      </c>
      <c r="BB972" s="17">
        <v>5.5889058001162499E-2</v>
      </c>
      <c r="BC972" s="17">
        <v>7.1007897856951205E-2</v>
      </c>
      <c r="BD972" s="17">
        <v>4.5830623497836398E-2</v>
      </c>
      <c r="BE972" s="17">
        <v>2.8167644615737002E-2</v>
      </c>
      <c r="BF972" s="17"/>
      <c r="BG972" s="17">
        <v>5.7682996168600301E-2</v>
      </c>
      <c r="BH972" s="17">
        <v>5.4966824816093801E-2</v>
      </c>
      <c r="BI972" s="17" t="s">
        <v>95</v>
      </c>
      <c r="BJ972" s="17" t="s">
        <v>95</v>
      </c>
      <c r="BK972" s="17" t="s">
        <v>95</v>
      </c>
      <c r="BL972" s="17" t="s">
        <v>95</v>
      </c>
      <c r="BM972" s="17" t="s">
        <v>95</v>
      </c>
    </row>
    <row r="973" spans="2:65" x14ac:dyDescent="0.35">
      <c r="B973" t="s">
        <v>419</v>
      </c>
      <c r="C973" s="17">
        <v>5.1734560676439098E-2</v>
      </c>
      <c r="D973" s="17">
        <v>6.2420725364103299E-2</v>
      </c>
      <c r="E973" s="17">
        <v>4.0908452083628997E-2</v>
      </c>
      <c r="F973" s="17"/>
      <c r="G973" s="17">
        <v>2.5414216576135702E-2</v>
      </c>
      <c r="H973" s="17">
        <v>6.7394768305056196E-2</v>
      </c>
      <c r="I973" s="17">
        <v>3.9403894900771903E-2</v>
      </c>
      <c r="J973" s="17">
        <v>7.3684832958139795E-2</v>
      </c>
      <c r="K973" s="17">
        <v>4.7769808239376599E-2</v>
      </c>
      <c r="L973" s="17">
        <v>4.7169743782703201E-2</v>
      </c>
      <c r="M973" s="17"/>
      <c r="N973" s="17">
        <v>5.5912124389745702E-2</v>
      </c>
      <c r="O973" s="17">
        <v>4.7988821813677703E-2</v>
      </c>
      <c r="P973" s="17">
        <v>4.8202100488918501E-2</v>
      </c>
      <c r="Q973" s="17">
        <v>5.4617109420801398E-2</v>
      </c>
      <c r="R973" s="17"/>
      <c r="S973" s="17">
        <v>6.20152013599383E-2</v>
      </c>
      <c r="T973" s="17">
        <v>5.2880644291879102E-2</v>
      </c>
      <c r="U973" s="17">
        <v>5.3587900761165499E-2</v>
      </c>
      <c r="V973" s="17">
        <v>4.5221242962539397E-2</v>
      </c>
      <c r="W973" s="17">
        <v>5.71522237100488E-2</v>
      </c>
      <c r="X973" s="17">
        <v>6.5095573761361006E-2</v>
      </c>
      <c r="Y973" s="17">
        <v>3.0956324936320501E-2</v>
      </c>
      <c r="Z973" s="17">
        <v>2.6464669379960001E-2</v>
      </c>
      <c r="AA973" s="17">
        <v>4.4060959681705501E-2</v>
      </c>
      <c r="AB973" s="17">
        <v>4.9436194286586903E-2</v>
      </c>
      <c r="AC973" s="17">
        <v>6.1799511503955698E-2</v>
      </c>
      <c r="AD973" s="17">
        <v>8.59567413962226E-2</v>
      </c>
      <c r="AE973" s="17"/>
      <c r="AF973" s="17">
        <v>5.8346973045721499E-2</v>
      </c>
      <c r="AG973" s="17">
        <v>4.4167864268113699E-2</v>
      </c>
      <c r="AH973" s="17">
        <v>7.0108035982093198E-2</v>
      </c>
      <c r="AI973" s="17"/>
      <c r="AJ973" s="17">
        <v>5.1044134227307497E-2</v>
      </c>
      <c r="AK973" s="17">
        <v>4.4625536989533497E-2</v>
      </c>
      <c r="AL973" s="17">
        <v>4.7279746795998397E-2</v>
      </c>
      <c r="AM973" s="17">
        <v>0.130791020268168</v>
      </c>
      <c r="AN973" s="17">
        <v>5.7675253835649601E-2</v>
      </c>
      <c r="AO973" s="17"/>
      <c r="AP973" s="17">
        <v>5.5834087257347002E-2</v>
      </c>
      <c r="AQ973" s="17">
        <v>5.20822732995136E-2</v>
      </c>
      <c r="AR973" s="17">
        <v>2.4450037170209601E-2</v>
      </c>
      <c r="AS973" s="17"/>
      <c r="AT973" s="17">
        <v>6.5432705967865698E-2</v>
      </c>
      <c r="AU973" s="17">
        <v>4.18519636118636E-2</v>
      </c>
      <c r="AV973" s="17">
        <v>4.8188946896191E-2</v>
      </c>
      <c r="AW973" s="17">
        <v>6.0670489799970098E-2</v>
      </c>
      <c r="AX973" s="17">
        <v>3.7777069234314599E-2</v>
      </c>
      <c r="AY973" s="17"/>
      <c r="AZ973" s="17">
        <v>6.3539033303425793E-2</v>
      </c>
      <c r="BA973" s="17">
        <v>5.4976706891235197E-2</v>
      </c>
      <c r="BB973" s="17">
        <v>4.8163027768218201E-2</v>
      </c>
      <c r="BC973" s="17">
        <v>3.4338289758098599E-2</v>
      </c>
      <c r="BD973" s="17">
        <v>4.8120591943576797E-2</v>
      </c>
      <c r="BE973" s="17">
        <v>7.6300017460800507E-2</v>
      </c>
      <c r="BF973" s="17"/>
      <c r="BG973" s="17">
        <v>5.33169844691153E-2</v>
      </c>
      <c r="BH973" s="17">
        <v>4.9249362282327402E-2</v>
      </c>
      <c r="BI973" s="17" t="s">
        <v>95</v>
      </c>
      <c r="BJ973" s="17" t="s">
        <v>95</v>
      </c>
      <c r="BK973" s="17" t="s">
        <v>95</v>
      </c>
      <c r="BL973" s="17" t="s">
        <v>95</v>
      </c>
      <c r="BM973" s="17" t="s">
        <v>95</v>
      </c>
    </row>
    <row r="974" spans="2:65" x14ac:dyDescent="0.35">
      <c r="B974" t="s">
        <v>114</v>
      </c>
      <c r="C974" s="17">
        <v>4.2386454629622997E-2</v>
      </c>
      <c r="D974" s="17">
        <v>3.2186480401205302E-2</v>
      </c>
      <c r="E974" s="17">
        <v>5.21065560914609E-2</v>
      </c>
      <c r="F974" s="17"/>
      <c r="G974" s="17">
        <v>5.3385630734840997E-2</v>
      </c>
      <c r="H974" s="17">
        <v>5.7279833746884501E-2</v>
      </c>
      <c r="I974" s="17">
        <v>8.0658023241641202E-2</v>
      </c>
      <c r="J974" s="17">
        <v>3.8175330286198898E-2</v>
      </c>
      <c r="K974" s="17">
        <v>2.8094910124267999E-2</v>
      </c>
      <c r="L974" s="17">
        <v>2.5787194840297501E-2</v>
      </c>
      <c r="M974" s="17"/>
      <c r="N974" s="17">
        <v>2.38625386374848E-2</v>
      </c>
      <c r="O974" s="17">
        <v>4.7385056549196697E-2</v>
      </c>
      <c r="P974" s="17">
        <v>5.1328730806034999E-2</v>
      </c>
      <c r="Q974" s="17">
        <v>5.8289071529554398E-2</v>
      </c>
      <c r="R974" s="17"/>
      <c r="S974" s="17">
        <v>5.3928148526915798E-2</v>
      </c>
      <c r="T974" s="17">
        <v>5.8137430692299798E-2</v>
      </c>
      <c r="U974" s="17">
        <v>2.2079419146057599E-2</v>
      </c>
      <c r="V974" s="17">
        <v>3.9854370316752201E-2</v>
      </c>
      <c r="W974" s="17">
        <v>6.3398721537485297E-2</v>
      </c>
      <c r="X974" s="17">
        <v>4.4041436885605703E-2</v>
      </c>
      <c r="Y974" s="17">
        <v>5.9818368546016798E-2</v>
      </c>
      <c r="Z974" s="17">
        <v>1.8510607144415599E-2</v>
      </c>
      <c r="AA974" s="17">
        <v>3.8697956818013503E-2</v>
      </c>
      <c r="AB974" s="17">
        <v>2.3305597604534201E-2</v>
      </c>
      <c r="AC974" s="17">
        <v>4.6043783309993397E-2</v>
      </c>
      <c r="AD974" s="17">
        <v>0</v>
      </c>
      <c r="AE974" s="17"/>
      <c r="AF974" s="17">
        <v>3.4668465357370101E-2</v>
      </c>
      <c r="AG974" s="17">
        <v>4.1934918576087998E-2</v>
      </c>
      <c r="AH974" s="17">
        <v>7.1211453755007204E-2</v>
      </c>
      <c r="AI974" s="17"/>
      <c r="AJ974" s="17">
        <v>3.3403182785963603E-2</v>
      </c>
      <c r="AK974" s="17">
        <v>4.6470196326200801E-2</v>
      </c>
      <c r="AL974" s="17">
        <v>3.8407935262754697E-2</v>
      </c>
      <c r="AM974" s="17">
        <v>8.3995436230224998E-2</v>
      </c>
      <c r="AN974" s="17">
        <v>5.9402843864335503E-2</v>
      </c>
      <c r="AO974" s="17"/>
      <c r="AP974" s="17">
        <v>3.9117056191791302E-2</v>
      </c>
      <c r="AQ974" s="17">
        <v>4.1647721122213002E-2</v>
      </c>
      <c r="AR974" s="17">
        <v>2.1417583372639E-2</v>
      </c>
      <c r="AS974" s="17"/>
      <c r="AT974" s="17">
        <v>4.9779951760359001E-2</v>
      </c>
      <c r="AU974" s="17">
        <v>4.2654894235603501E-2</v>
      </c>
      <c r="AV974" s="17">
        <v>4.7611659808906498E-2</v>
      </c>
      <c r="AW974" s="17">
        <v>2.6782082621421201E-2</v>
      </c>
      <c r="AX974" s="17">
        <v>2.27771316385257E-2</v>
      </c>
      <c r="AY974" s="17"/>
      <c r="AZ974" s="17">
        <v>4.5028773747753298E-2</v>
      </c>
      <c r="BA974" s="17">
        <v>4.7821068838798997E-2</v>
      </c>
      <c r="BB974" s="17">
        <v>3.5886416525680503E-2</v>
      </c>
      <c r="BC974" s="17">
        <v>3.3206846398059597E-2</v>
      </c>
      <c r="BD974" s="17">
        <v>4.9660570774600399E-2</v>
      </c>
      <c r="BE974" s="17">
        <v>2.8257002308205E-2</v>
      </c>
      <c r="BF974" s="17"/>
      <c r="BG974" s="17">
        <v>3.3066804798176502E-2</v>
      </c>
      <c r="BH974" s="17">
        <v>5.7022975454188399E-2</v>
      </c>
      <c r="BI974" s="17" t="s">
        <v>95</v>
      </c>
      <c r="BJ974" s="17" t="s">
        <v>95</v>
      </c>
      <c r="BK974" s="17" t="s">
        <v>95</v>
      </c>
      <c r="BL974" s="17" t="s">
        <v>95</v>
      </c>
      <c r="BM974" s="17" t="s">
        <v>95</v>
      </c>
    </row>
    <row r="975" spans="2:65" x14ac:dyDescent="0.35">
      <c r="B975" t="s">
        <v>420</v>
      </c>
      <c r="C975" s="17">
        <v>0.20949048095932399</v>
      </c>
      <c r="D975" s="17">
        <v>0.198809814740634</v>
      </c>
      <c r="E975" s="17">
        <v>0.221195522456055</v>
      </c>
      <c r="F975" s="17"/>
      <c r="G975" s="17">
        <v>6.9189584529119399E-2</v>
      </c>
      <c r="H975" s="17">
        <v>8.6394881253854097E-2</v>
      </c>
      <c r="I975" s="17">
        <v>0.13582052092713801</v>
      </c>
      <c r="J975" s="17">
        <v>0.22777015470343301</v>
      </c>
      <c r="K975" s="17">
        <v>0.26395655478529101</v>
      </c>
      <c r="L975" s="17">
        <v>0.28591638160538002</v>
      </c>
      <c r="M975" s="17"/>
      <c r="N975" s="17">
        <v>0.22923383540549999</v>
      </c>
      <c r="O975" s="17">
        <v>0.17226642027602301</v>
      </c>
      <c r="P975" s="17">
        <v>0.21463390219056799</v>
      </c>
      <c r="Q975" s="17">
        <v>0.219116891749464</v>
      </c>
      <c r="R975" s="17"/>
      <c r="S975" s="17">
        <v>0.13631899540039999</v>
      </c>
      <c r="T975" s="17">
        <v>0.229472896131346</v>
      </c>
      <c r="U975" s="17">
        <v>0.162926032968113</v>
      </c>
      <c r="V975" s="17">
        <v>0.27006555141496802</v>
      </c>
      <c r="W975" s="17">
        <v>0.18725967394353399</v>
      </c>
      <c r="X975" s="17">
        <v>0.23053446017632301</v>
      </c>
      <c r="Y975" s="17">
        <v>0.19865685477698899</v>
      </c>
      <c r="Z975" s="17">
        <v>0.20009012695672601</v>
      </c>
      <c r="AA975" s="17">
        <v>0.20638807383364999</v>
      </c>
      <c r="AB975" s="17">
        <v>0.25024041016509002</v>
      </c>
      <c r="AC975" s="17">
        <v>0.19415776633843199</v>
      </c>
      <c r="AD975" s="17">
        <v>0.27551794185279599</v>
      </c>
      <c r="AE975" s="17"/>
      <c r="AF975" s="17">
        <v>0.25671381263813797</v>
      </c>
      <c r="AG975" s="17">
        <v>0.18327853016965301</v>
      </c>
      <c r="AH975" s="17">
        <v>0.18599181056438899</v>
      </c>
      <c r="AI975" s="17"/>
      <c r="AJ975" s="17">
        <v>0.24205381299526599</v>
      </c>
      <c r="AK975" s="17">
        <v>0.164844630592517</v>
      </c>
      <c r="AL975" s="17">
        <v>0.21277075404811499</v>
      </c>
      <c r="AM975" s="17">
        <v>0.20121306779093701</v>
      </c>
      <c r="AN975" s="17">
        <v>0.22520753096886201</v>
      </c>
      <c r="AO975" s="17"/>
      <c r="AP975" s="17">
        <v>0.202597402184506</v>
      </c>
      <c r="AQ975" s="17">
        <v>0.169856488935337</v>
      </c>
      <c r="AR975" s="17">
        <v>0.191505508538138</v>
      </c>
      <c r="AS975" s="17"/>
      <c r="AT975" s="17">
        <v>0.22500897366676101</v>
      </c>
      <c r="AU975" s="17">
        <v>0.21061410274733999</v>
      </c>
      <c r="AV975" s="17">
        <v>0.20162087902380599</v>
      </c>
      <c r="AW975" s="17">
        <v>0.11996109556724099</v>
      </c>
      <c r="AX975" s="17">
        <v>0.18611537373214701</v>
      </c>
      <c r="AY975" s="17"/>
      <c r="AZ975" s="17">
        <v>8.9597575796900503E-2</v>
      </c>
      <c r="BA975" s="17">
        <v>0.209560286047586</v>
      </c>
      <c r="BB975" s="17">
        <v>0.22301430795760399</v>
      </c>
      <c r="BC975" s="17">
        <v>0.23613639280844601</v>
      </c>
      <c r="BD975" s="17">
        <v>0.25588625502645701</v>
      </c>
      <c r="BE975" s="17">
        <v>0.301339812263625</v>
      </c>
      <c r="BF975" s="17"/>
      <c r="BG975" s="17">
        <v>0.24319383421242699</v>
      </c>
      <c r="BH975" s="17">
        <v>0.156559325747652</v>
      </c>
      <c r="BI975" s="17" t="s">
        <v>95</v>
      </c>
      <c r="BJ975" s="17" t="s">
        <v>95</v>
      </c>
      <c r="BK975" s="17" t="s">
        <v>95</v>
      </c>
      <c r="BL975" s="17" t="s">
        <v>95</v>
      </c>
      <c r="BM975" s="17" t="s">
        <v>95</v>
      </c>
    </row>
    <row r="976" spans="2:65" x14ac:dyDescent="0.35">
      <c r="B976" t="s">
        <v>421</v>
      </c>
      <c r="C976" s="17">
        <v>5.0564448048848999E-2</v>
      </c>
      <c r="D976" s="17">
        <v>4.26483437882091E-2</v>
      </c>
      <c r="E976" s="17">
        <v>5.8885225312365702E-2</v>
      </c>
      <c r="F976" s="17"/>
      <c r="G976" s="17">
        <v>1.83783428405132E-2</v>
      </c>
      <c r="H976" s="17">
        <v>1.6454162376237098E-2</v>
      </c>
      <c r="I976" s="17">
        <v>1.9781598575126701E-2</v>
      </c>
      <c r="J976" s="17">
        <v>5.7319838761737602E-2</v>
      </c>
      <c r="K976" s="17">
        <v>4.9593088453378197E-2</v>
      </c>
      <c r="L976" s="17">
        <v>8.4239328313123599E-2</v>
      </c>
      <c r="M976" s="17"/>
      <c r="N976" s="17">
        <v>4.7714337394965299E-2</v>
      </c>
      <c r="O976" s="17">
        <v>5.0415312208859697E-2</v>
      </c>
      <c r="P976" s="17">
        <v>5.6264718713095199E-2</v>
      </c>
      <c r="Q976" s="17">
        <v>4.9815268171557001E-2</v>
      </c>
      <c r="R976" s="17"/>
      <c r="S976" s="17">
        <v>4.1272966754870397E-2</v>
      </c>
      <c r="T976" s="17">
        <v>5.0963477678637702E-2</v>
      </c>
      <c r="U976" s="17">
        <v>7.2717712002323798E-2</v>
      </c>
      <c r="V976" s="17">
        <v>5.73126254200306E-2</v>
      </c>
      <c r="W976" s="17">
        <v>4.3857564263111298E-2</v>
      </c>
      <c r="X976" s="17">
        <v>3.0626590825928598E-2</v>
      </c>
      <c r="Y976" s="17">
        <v>5.3699187510285101E-2</v>
      </c>
      <c r="Z976" s="17">
        <v>4.5258652724246798E-2</v>
      </c>
      <c r="AA976" s="17">
        <v>3.90565926449453E-2</v>
      </c>
      <c r="AB976" s="17">
        <v>6.4637180890464399E-2</v>
      </c>
      <c r="AC976" s="17">
        <v>8.6479303902630103E-2</v>
      </c>
      <c r="AD976" s="17">
        <v>0</v>
      </c>
      <c r="AE976" s="17"/>
      <c r="AF976" s="17">
        <v>4.6873806026342203E-2</v>
      </c>
      <c r="AG976" s="17">
        <v>5.8635925405407102E-2</v>
      </c>
      <c r="AH976" s="17">
        <v>3.8664253152524301E-2</v>
      </c>
      <c r="AI976" s="17"/>
      <c r="AJ976" s="17">
        <v>5.09938045298957E-2</v>
      </c>
      <c r="AK976" s="17">
        <v>3.7608691632911098E-2</v>
      </c>
      <c r="AL976" s="17">
        <v>7.2115311205740995E-2</v>
      </c>
      <c r="AM976" s="17">
        <v>6.4002464372979906E-2</v>
      </c>
      <c r="AN976" s="17">
        <v>6.2968871877155802E-2</v>
      </c>
      <c r="AO976" s="17"/>
      <c r="AP976" s="17">
        <v>5.1293849588032597E-2</v>
      </c>
      <c r="AQ976" s="17">
        <v>3.9555887679561801E-2</v>
      </c>
      <c r="AR976" s="17">
        <v>6.7273050151666902E-2</v>
      </c>
      <c r="AS976" s="17"/>
      <c r="AT976" s="17">
        <v>5.9347277803193703E-2</v>
      </c>
      <c r="AU976" s="17">
        <v>6.20002323807839E-2</v>
      </c>
      <c r="AV976" s="17">
        <v>4.4116211627512697E-2</v>
      </c>
      <c r="AW976" s="17">
        <v>3.0929172788121202E-2</v>
      </c>
      <c r="AX976" s="17">
        <v>5.7898169197692799E-2</v>
      </c>
      <c r="AY976" s="17"/>
      <c r="AZ976" s="17">
        <v>6.1221221320034797E-2</v>
      </c>
      <c r="BA976" s="17">
        <v>4.28273904770341E-2</v>
      </c>
      <c r="BB976" s="17">
        <v>2.84851827942624E-2</v>
      </c>
      <c r="BC976" s="17">
        <v>6.9367747586039294E-2</v>
      </c>
      <c r="BD976" s="17">
        <v>4.8505429631526598E-2</v>
      </c>
      <c r="BE976" s="17">
        <v>4.7284730413620003E-2</v>
      </c>
      <c r="BF976" s="17"/>
      <c r="BG976" s="17">
        <v>5.8159233581516999E-2</v>
      </c>
      <c r="BH976" s="17">
        <v>3.86368285977488E-2</v>
      </c>
      <c r="BI976" s="17" t="s">
        <v>95</v>
      </c>
      <c r="BJ976" s="17" t="s">
        <v>95</v>
      </c>
      <c r="BK976" s="17" t="s">
        <v>95</v>
      </c>
      <c r="BL976" s="17" t="s">
        <v>95</v>
      </c>
      <c r="BM976" s="17" t="s">
        <v>95</v>
      </c>
    </row>
    <row r="977" spans="2:65"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row>
    <row r="978" spans="2:65" x14ac:dyDescent="0.35">
      <c r="B978" s="6" t="s">
        <v>424</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row>
    <row r="979" spans="2:65" x14ac:dyDescent="0.35">
      <c r="B979" s="26" t="s">
        <v>127</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row>
    <row r="980" spans="2:65" x14ac:dyDescent="0.35">
      <c r="B980" t="s">
        <v>370</v>
      </c>
      <c r="C980" s="17">
        <v>0.15935232729422899</v>
      </c>
      <c r="D980" s="17">
        <v>0.18303780848656501</v>
      </c>
      <c r="E980" s="17">
        <v>0.13460244581774999</v>
      </c>
      <c r="F980" s="17"/>
      <c r="G980" s="17">
        <v>0.270516722750829</v>
      </c>
      <c r="H980" s="17">
        <v>0.26740806552475299</v>
      </c>
      <c r="I980" s="17">
        <v>0.22602333467972999</v>
      </c>
      <c r="J980" s="17">
        <v>0.15879936404546899</v>
      </c>
      <c r="K980" s="17">
        <v>0.123286460793364</v>
      </c>
      <c r="L980" s="17">
        <v>7.7855302524517694E-2</v>
      </c>
      <c r="M980" s="17"/>
      <c r="N980" s="17">
        <v>0.187261782714364</v>
      </c>
      <c r="O980" s="17">
        <v>0.12513003472387499</v>
      </c>
      <c r="P980" s="17">
        <v>0.157314915956002</v>
      </c>
      <c r="Q980" s="17">
        <v>0.16215528041978</v>
      </c>
      <c r="R980" s="17"/>
      <c r="S980" s="17">
        <v>0.223394526522734</v>
      </c>
      <c r="T980" s="17">
        <v>0.121551648003213</v>
      </c>
      <c r="U980" s="17">
        <v>0.132721975146053</v>
      </c>
      <c r="V980" s="17">
        <v>0.12511507830801399</v>
      </c>
      <c r="W980" s="17">
        <v>0.17793279652300101</v>
      </c>
      <c r="X980" s="17">
        <v>0.158117214095394</v>
      </c>
      <c r="Y980" s="17">
        <v>0.13088187974266299</v>
      </c>
      <c r="Z980" s="17">
        <v>0.14529507511024101</v>
      </c>
      <c r="AA980" s="17">
        <v>0.18806205109160201</v>
      </c>
      <c r="AB980" s="17">
        <v>0.154567238865185</v>
      </c>
      <c r="AC980" s="17">
        <v>0.17398621760027999</v>
      </c>
      <c r="AD980" s="17">
        <v>0.218523528615057</v>
      </c>
      <c r="AE980" s="17"/>
      <c r="AF980" s="17">
        <v>0.125254285915256</v>
      </c>
      <c r="AG980" s="17">
        <v>0.19112422004224899</v>
      </c>
      <c r="AH980" s="17">
        <v>0.118783053039377</v>
      </c>
      <c r="AI980" s="17"/>
      <c r="AJ980" s="17">
        <v>0.12615796883642999</v>
      </c>
      <c r="AK980" s="17">
        <v>0.20897064340198199</v>
      </c>
      <c r="AL980" s="17">
        <v>0.162104840152901</v>
      </c>
      <c r="AM980" s="17">
        <v>0.126344806870205</v>
      </c>
      <c r="AN980" s="17">
        <v>0.13910652375817101</v>
      </c>
      <c r="AO980" s="17"/>
      <c r="AP980" s="17">
        <v>0.147518621891361</v>
      </c>
      <c r="AQ980" s="17">
        <v>0.201082748358964</v>
      </c>
      <c r="AR980" s="17">
        <v>0.170780226532744</v>
      </c>
      <c r="AS980" s="17"/>
      <c r="AT980" s="17">
        <v>0.11025852940445</v>
      </c>
      <c r="AU980" s="17">
        <v>0.13006055746207501</v>
      </c>
      <c r="AV980" s="17">
        <v>0.199380707843369</v>
      </c>
      <c r="AW980" s="17">
        <v>0.20464992141413399</v>
      </c>
      <c r="AX980" s="17">
        <v>0.326825565621022</v>
      </c>
      <c r="AY980" s="17"/>
      <c r="AZ980" s="17">
        <v>0.268652972034085</v>
      </c>
      <c r="BA980" s="17">
        <v>0.13931291782887401</v>
      </c>
      <c r="BB980" s="17">
        <v>0.16350286897240199</v>
      </c>
      <c r="BC980" s="17">
        <v>0.113065776906433</v>
      </c>
      <c r="BD980" s="17">
        <v>0.16002313510938301</v>
      </c>
      <c r="BE980" s="17">
        <v>0.12659953069793101</v>
      </c>
      <c r="BF980" s="17"/>
      <c r="BG980" s="17">
        <v>0.13510333522585</v>
      </c>
      <c r="BH980" s="17">
        <v>0.19743539734542001</v>
      </c>
      <c r="BI980" s="17" t="s">
        <v>95</v>
      </c>
      <c r="BJ980" s="17" t="s">
        <v>95</v>
      </c>
      <c r="BK980" s="17" t="s">
        <v>95</v>
      </c>
      <c r="BL980" s="17" t="s">
        <v>95</v>
      </c>
      <c r="BM980" s="17" t="s">
        <v>95</v>
      </c>
    </row>
    <row r="981" spans="2:65" x14ac:dyDescent="0.35">
      <c r="B981" t="s">
        <v>371</v>
      </c>
      <c r="C981" s="17">
        <v>0.235735517114257</v>
      </c>
      <c r="D981" s="17">
        <v>0.238404587887767</v>
      </c>
      <c r="E981" s="17">
        <v>0.23300375117813499</v>
      </c>
      <c r="F981" s="17"/>
      <c r="G981" s="17">
        <v>0.28781322948292998</v>
      </c>
      <c r="H981" s="17">
        <v>0.29691396784103602</v>
      </c>
      <c r="I981" s="17">
        <v>0.31513723914895803</v>
      </c>
      <c r="J981" s="17">
        <v>0.23822730319732699</v>
      </c>
      <c r="K981" s="17">
        <v>0.23787748656778801</v>
      </c>
      <c r="L981" s="17">
        <v>0.15588365963001999</v>
      </c>
      <c r="M981" s="17"/>
      <c r="N981" s="17">
        <v>0.27261234004718499</v>
      </c>
      <c r="O981" s="17">
        <v>0.24906796475686199</v>
      </c>
      <c r="P981" s="17">
        <v>0.20657915828237999</v>
      </c>
      <c r="Q981" s="17">
        <v>0.18506232938137701</v>
      </c>
      <c r="R981" s="17"/>
      <c r="S981" s="17">
        <v>0.22583695468588699</v>
      </c>
      <c r="T981" s="17">
        <v>0.23021500233398501</v>
      </c>
      <c r="U981" s="17">
        <v>0.30373242044419502</v>
      </c>
      <c r="V981" s="17">
        <v>0.22570003756450299</v>
      </c>
      <c r="W981" s="17">
        <v>0.21619180074795299</v>
      </c>
      <c r="X981" s="17">
        <v>0.239131668075173</v>
      </c>
      <c r="Y981" s="17">
        <v>0.23701987331657801</v>
      </c>
      <c r="Z981" s="17">
        <v>0.231036608438141</v>
      </c>
      <c r="AA981" s="17">
        <v>0.23868566865445601</v>
      </c>
      <c r="AB981" s="17">
        <v>0.187957867967251</v>
      </c>
      <c r="AC981" s="17">
        <v>0.26482325159645498</v>
      </c>
      <c r="AD981" s="17">
        <v>0.248984549695559</v>
      </c>
      <c r="AE981" s="17"/>
      <c r="AF981" s="17">
        <v>0.20780223335290199</v>
      </c>
      <c r="AG981" s="17">
        <v>0.24828772956230799</v>
      </c>
      <c r="AH981" s="17">
        <v>0.278824349774633</v>
      </c>
      <c r="AI981" s="17"/>
      <c r="AJ981" s="17">
        <v>0.205291074497642</v>
      </c>
      <c r="AK981" s="17">
        <v>0.294425638724778</v>
      </c>
      <c r="AL981" s="17">
        <v>0.217758878152467</v>
      </c>
      <c r="AM981" s="17">
        <v>0.15481098111626401</v>
      </c>
      <c r="AN981" s="17">
        <v>0.21666843358729601</v>
      </c>
      <c r="AO981" s="17"/>
      <c r="AP981" s="17">
        <v>0.19773795157441901</v>
      </c>
      <c r="AQ981" s="17">
        <v>0.27116935132896097</v>
      </c>
      <c r="AR981" s="17">
        <v>0.26211183565317298</v>
      </c>
      <c r="AS981" s="17"/>
      <c r="AT981" s="17">
        <v>0.193883924945875</v>
      </c>
      <c r="AU981" s="17">
        <v>0.238336691268864</v>
      </c>
      <c r="AV981" s="17">
        <v>0.276833128107079</v>
      </c>
      <c r="AW981" s="17">
        <v>0.28751527968144802</v>
      </c>
      <c r="AX981" s="17">
        <v>0.141766987915452</v>
      </c>
      <c r="AY981" s="17"/>
      <c r="AZ981" s="17">
        <v>0.23910550147246201</v>
      </c>
      <c r="BA981" s="17">
        <v>0.239036687604606</v>
      </c>
      <c r="BB981" s="17">
        <v>0.20881835059968801</v>
      </c>
      <c r="BC981" s="17">
        <v>0.239495550930996</v>
      </c>
      <c r="BD981" s="17">
        <v>0.22117340219582299</v>
      </c>
      <c r="BE981" s="17">
        <v>0.28111363008728302</v>
      </c>
      <c r="BF981" s="17"/>
      <c r="BG981" s="17">
        <v>0.18426260443147699</v>
      </c>
      <c r="BH981" s="17">
        <v>0.31657378593423602</v>
      </c>
      <c r="BI981" s="17" t="s">
        <v>95</v>
      </c>
      <c r="BJ981" s="17" t="s">
        <v>95</v>
      </c>
      <c r="BK981" s="17" t="s">
        <v>95</v>
      </c>
      <c r="BL981" s="17" t="s">
        <v>95</v>
      </c>
      <c r="BM981" s="17" t="s">
        <v>95</v>
      </c>
    </row>
    <row r="982" spans="2:65" x14ac:dyDescent="0.35">
      <c r="B982" t="s">
        <v>417</v>
      </c>
      <c r="C982" s="17">
        <v>0.125984923250858</v>
      </c>
      <c r="D982" s="17">
        <v>0.13106015307191099</v>
      </c>
      <c r="E982" s="17">
        <v>0.120412326458514</v>
      </c>
      <c r="F982" s="17"/>
      <c r="G982" s="17">
        <v>0.15208698547395</v>
      </c>
      <c r="H982" s="17">
        <v>0.12881701804742801</v>
      </c>
      <c r="I982" s="17">
        <v>0.118840265935222</v>
      </c>
      <c r="J982" s="17">
        <v>0.120744760397969</v>
      </c>
      <c r="K982" s="17">
        <v>0.12073296904743</v>
      </c>
      <c r="L982" s="17">
        <v>0.128576834591835</v>
      </c>
      <c r="M982" s="17"/>
      <c r="N982" s="17">
        <v>0.10967849552349</v>
      </c>
      <c r="O982" s="17">
        <v>0.121925207308859</v>
      </c>
      <c r="P982" s="17">
        <v>0.14372150121437099</v>
      </c>
      <c r="Q982" s="17">
        <v>0.13984869668382399</v>
      </c>
      <c r="R982" s="17"/>
      <c r="S982" s="17">
        <v>9.9939088256880304E-2</v>
      </c>
      <c r="T982" s="17">
        <v>0.106752202312178</v>
      </c>
      <c r="U982" s="17">
        <v>0.10905628598256401</v>
      </c>
      <c r="V982" s="17">
        <v>0.14488978285531001</v>
      </c>
      <c r="W982" s="17">
        <v>9.3674225643469194E-2</v>
      </c>
      <c r="X982" s="17">
        <v>0.15866230839759601</v>
      </c>
      <c r="Y982" s="17">
        <v>0.14282352050198199</v>
      </c>
      <c r="Z982" s="17">
        <v>0.16882429505357999</v>
      </c>
      <c r="AA982" s="17">
        <v>0.145240506748713</v>
      </c>
      <c r="AB982" s="17">
        <v>0.13420622817834901</v>
      </c>
      <c r="AC982" s="17">
        <v>8.3979662482779105E-2</v>
      </c>
      <c r="AD982" s="17">
        <v>0.142280452899887</v>
      </c>
      <c r="AE982" s="17"/>
      <c r="AF982" s="17">
        <v>0.12708347784891699</v>
      </c>
      <c r="AG982" s="17">
        <v>0.12555871087019799</v>
      </c>
      <c r="AH982" s="17">
        <v>0.125086555608241</v>
      </c>
      <c r="AI982" s="17"/>
      <c r="AJ982" s="17">
        <v>0.12863016764750301</v>
      </c>
      <c r="AK982" s="17">
        <v>0.12872603750429401</v>
      </c>
      <c r="AL982" s="17">
        <v>0.12802815467656001</v>
      </c>
      <c r="AM982" s="17">
        <v>0.13718744735945401</v>
      </c>
      <c r="AN982" s="17">
        <v>0.111120064996737</v>
      </c>
      <c r="AO982" s="17"/>
      <c r="AP982" s="17">
        <v>0.126869265516347</v>
      </c>
      <c r="AQ982" s="17">
        <v>0.128877495336397</v>
      </c>
      <c r="AR982" s="17">
        <v>0.103483192106182</v>
      </c>
      <c r="AS982" s="17"/>
      <c r="AT982" s="17">
        <v>0.13094291734578001</v>
      </c>
      <c r="AU982" s="17">
        <v>0.13377636947466801</v>
      </c>
      <c r="AV982" s="17">
        <v>0.104383905329181</v>
      </c>
      <c r="AW982" s="17">
        <v>0.15628490348306001</v>
      </c>
      <c r="AX982" s="17">
        <v>8.8067170367141206E-2</v>
      </c>
      <c r="AY982" s="17"/>
      <c r="AZ982" s="17">
        <v>9.2539247024550894E-2</v>
      </c>
      <c r="BA982" s="17">
        <v>0.137636710233764</v>
      </c>
      <c r="BB982" s="17">
        <v>0.165249351706833</v>
      </c>
      <c r="BC982" s="17">
        <v>0.129895724126218</v>
      </c>
      <c r="BD982" s="17">
        <v>0.111371360101556</v>
      </c>
      <c r="BE982" s="17">
        <v>0.10230375336101</v>
      </c>
      <c r="BF982" s="17"/>
      <c r="BG982" s="17">
        <v>0.127510629999008</v>
      </c>
      <c r="BH982" s="17">
        <v>0.123588799040685</v>
      </c>
      <c r="BI982" s="17" t="s">
        <v>95</v>
      </c>
      <c r="BJ982" s="17" t="s">
        <v>95</v>
      </c>
      <c r="BK982" s="17" t="s">
        <v>95</v>
      </c>
      <c r="BL982" s="17" t="s">
        <v>95</v>
      </c>
      <c r="BM982" s="17" t="s">
        <v>95</v>
      </c>
    </row>
    <row r="983" spans="2:65" x14ac:dyDescent="0.35">
      <c r="B983" t="s">
        <v>418</v>
      </c>
      <c r="C983" s="17">
        <v>0.124687710772275</v>
      </c>
      <c r="D983" s="17">
        <v>0.119891993971496</v>
      </c>
      <c r="E983" s="17">
        <v>0.129122882725902</v>
      </c>
      <c r="F983" s="17"/>
      <c r="G983" s="17">
        <v>0.101689539273319</v>
      </c>
      <c r="H983" s="17">
        <v>9.1749839051876905E-2</v>
      </c>
      <c r="I983" s="17">
        <v>0.110029620380149</v>
      </c>
      <c r="J983" s="17">
        <v>0.128411094937711</v>
      </c>
      <c r="K983" s="17">
        <v>0.127710285240906</v>
      </c>
      <c r="L983" s="17">
        <v>0.14701767581001299</v>
      </c>
      <c r="M983" s="17"/>
      <c r="N983" s="17">
        <v>0.103772340772743</v>
      </c>
      <c r="O983" s="17">
        <v>0.147175215333292</v>
      </c>
      <c r="P983" s="17">
        <v>0.13099863649358001</v>
      </c>
      <c r="Q983" s="17">
        <v>0.123169737118277</v>
      </c>
      <c r="R983" s="17"/>
      <c r="S983" s="17">
        <v>0.132740783475881</v>
      </c>
      <c r="T983" s="17">
        <v>0.108099344861195</v>
      </c>
      <c r="U983" s="17">
        <v>0.112736028090937</v>
      </c>
      <c r="V983" s="17">
        <v>9.85948221377696E-2</v>
      </c>
      <c r="W983" s="17">
        <v>0.159348933800117</v>
      </c>
      <c r="X983" s="17">
        <v>0.131395414491153</v>
      </c>
      <c r="Y983" s="17">
        <v>0.13247502007860501</v>
      </c>
      <c r="Z983" s="17">
        <v>0.15045267807816701</v>
      </c>
      <c r="AA983" s="17">
        <v>0.140284004754964</v>
      </c>
      <c r="AB983" s="17">
        <v>0.123330059246868</v>
      </c>
      <c r="AC983" s="17">
        <v>0.102661458757311</v>
      </c>
      <c r="AD983" s="17">
        <v>0.117046750400234</v>
      </c>
      <c r="AE983" s="17"/>
      <c r="AF983" s="17">
        <v>0.13354828965392501</v>
      </c>
      <c r="AG983" s="17">
        <v>0.120417099349531</v>
      </c>
      <c r="AH983" s="17">
        <v>0.12933173819017299</v>
      </c>
      <c r="AI983" s="17"/>
      <c r="AJ983" s="17">
        <v>0.14296899051295101</v>
      </c>
      <c r="AK983" s="17">
        <v>0.109847938231367</v>
      </c>
      <c r="AL983" s="17">
        <v>0.119650344421982</v>
      </c>
      <c r="AM983" s="17">
        <v>0.100442508148655</v>
      </c>
      <c r="AN983" s="17">
        <v>0.114603718823965</v>
      </c>
      <c r="AO983" s="17"/>
      <c r="AP983" s="17">
        <v>0.133646818054351</v>
      </c>
      <c r="AQ983" s="17">
        <v>0.10708046993336399</v>
      </c>
      <c r="AR983" s="17">
        <v>0.11231469889710601</v>
      </c>
      <c r="AS983" s="17"/>
      <c r="AT983" s="17">
        <v>0.120276219325383</v>
      </c>
      <c r="AU983" s="17">
        <v>0.15242465941391201</v>
      </c>
      <c r="AV983" s="17">
        <v>0.11877973230738099</v>
      </c>
      <c r="AW983" s="17">
        <v>8.74385360267248E-2</v>
      </c>
      <c r="AX983" s="17">
        <v>4.28887777281559E-2</v>
      </c>
      <c r="AY983" s="17"/>
      <c r="AZ983" s="17">
        <v>0.10317566052077699</v>
      </c>
      <c r="BA983" s="17">
        <v>0.12682981344653699</v>
      </c>
      <c r="BB983" s="17">
        <v>0.14160935938559199</v>
      </c>
      <c r="BC983" s="17">
        <v>0.14916831254201701</v>
      </c>
      <c r="BD983" s="17">
        <v>0.114625865563748</v>
      </c>
      <c r="BE983" s="17">
        <v>8.1882092313598498E-2</v>
      </c>
      <c r="BF983" s="17"/>
      <c r="BG983" s="17">
        <v>0.13295902251483799</v>
      </c>
      <c r="BH983" s="17">
        <v>0.111697606127141</v>
      </c>
      <c r="BI983" s="17" t="s">
        <v>95</v>
      </c>
      <c r="BJ983" s="17" t="s">
        <v>95</v>
      </c>
      <c r="BK983" s="17" t="s">
        <v>95</v>
      </c>
      <c r="BL983" s="17" t="s">
        <v>95</v>
      </c>
      <c r="BM983" s="17" t="s">
        <v>95</v>
      </c>
    </row>
    <row r="984" spans="2:65" x14ac:dyDescent="0.35">
      <c r="B984" t="s">
        <v>419</v>
      </c>
      <c r="C984" s="17">
        <v>0.133854011713336</v>
      </c>
      <c r="D984" s="17">
        <v>0.126728072702158</v>
      </c>
      <c r="E984" s="17">
        <v>0.14164336755649701</v>
      </c>
      <c r="F984" s="17"/>
      <c r="G984" s="17">
        <v>3.18931218239474E-2</v>
      </c>
      <c r="H984" s="17">
        <v>7.0726926786674194E-2</v>
      </c>
      <c r="I984" s="17">
        <v>0.101760230016012</v>
      </c>
      <c r="J984" s="17">
        <v>0.13154744412351299</v>
      </c>
      <c r="K984" s="17">
        <v>0.16454976978507299</v>
      </c>
      <c r="L984" s="17">
        <v>0.182244755275906</v>
      </c>
      <c r="M984" s="17"/>
      <c r="N984" s="17">
        <v>0.111635841745616</v>
      </c>
      <c r="O984" s="17">
        <v>0.13811998337412401</v>
      </c>
      <c r="P984" s="17">
        <v>0.136726719778302</v>
      </c>
      <c r="Q984" s="17">
        <v>0.16368302861789699</v>
      </c>
      <c r="R984" s="17"/>
      <c r="S984" s="17">
        <v>9.0730725265178294E-2</v>
      </c>
      <c r="T984" s="17">
        <v>0.165698026327047</v>
      </c>
      <c r="U984" s="17">
        <v>0.10392821562378</v>
      </c>
      <c r="V984" s="17">
        <v>0.13944702466599901</v>
      </c>
      <c r="W984" s="17">
        <v>0.14266022050074401</v>
      </c>
      <c r="X984" s="17">
        <v>0.12708218100285401</v>
      </c>
      <c r="Y984" s="17">
        <v>0.110947908895527</v>
      </c>
      <c r="Z984" s="17">
        <v>0.15307416135763899</v>
      </c>
      <c r="AA984" s="17">
        <v>0.13949316313222301</v>
      </c>
      <c r="AB984" s="17">
        <v>0.17555700829958601</v>
      </c>
      <c r="AC984" s="17">
        <v>0.116182138226794</v>
      </c>
      <c r="AD984" s="17">
        <v>0.14056792526831</v>
      </c>
      <c r="AE984" s="17"/>
      <c r="AF984" s="17">
        <v>0.18803397583047601</v>
      </c>
      <c r="AG984" s="17">
        <v>9.0318539760954206E-2</v>
      </c>
      <c r="AH984" s="17">
        <v>0.13456928153483599</v>
      </c>
      <c r="AI984" s="17"/>
      <c r="AJ984" s="17">
        <v>0.17421996295047401</v>
      </c>
      <c r="AK984" s="17">
        <v>7.6625747641339906E-2</v>
      </c>
      <c r="AL984" s="17">
        <v>0.100791932360756</v>
      </c>
      <c r="AM984" s="17">
        <v>0.18575884288385999</v>
      </c>
      <c r="AN984" s="17">
        <v>0.19437013322372701</v>
      </c>
      <c r="AO984" s="17"/>
      <c r="AP984" s="17">
        <v>0.17905974391125701</v>
      </c>
      <c r="AQ984" s="17">
        <v>9.1486530829877802E-2</v>
      </c>
      <c r="AR984" s="17">
        <v>7.4488971985427005E-2</v>
      </c>
      <c r="AS984" s="17"/>
      <c r="AT984" s="17">
        <v>0.208010873279938</v>
      </c>
      <c r="AU984" s="17">
        <v>0.122509145825506</v>
      </c>
      <c r="AV984" s="17">
        <v>0.101969469243561</v>
      </c>
      <c r="AW984" s="17">
        <v>7.1361087807811405E-2</v>
      </c>
      <c r="AX984" s="17">
        <v>9.9158132052897294E-2</v>
      </c>
      <c r="AY984" s="17"/>
      <c r="AZ984" s="17">
        <v>8.2240739661335396E-2</v>
      </c>
      <c r="BA984" s="17">
        <v>0.14716319898900601</v>
      </c>
      <c r="BB984" s="17">
        <v>0.13137819664874201</v>
      </c>
      <c r="BC984" s="17">
        <v>0.16204079662585899</v>
      </c>
      <c r="BD984" s="17">
        <v>0.115281628626415</v>
      </c>
      <c r="BE984" s="17">
        <v>0.15318975637641699</v>
      </c>
      <c r="BF984" s="17"/>
      <c r="BG984" s="17">
        <v>0.16579889289505401</v>
      </c>
      <c r="BH984" s="17">
        <v>8.3684538920826099E-2</v>
      </c>
      <c r="BI984" s="17" t="s">
        <v>95</v>
      </c>
      <c r="BJ984" s="17" t="s">
        <v>95</v>
      </c>
      <c r="BK984" s="17" t="s">
        <v>95</v>
      </c>
      <c r="BL984" s="17" t="s">
        <v>95</v>
      </c>
      <c r="BM984" s="17" t="s">
        <v>95</v>
      </c>
    </row>
    <row r="985" spans="2:65" x14ac:dyDescent="0.35">
      <c r="B985" t="s">
        <v>114</v>
      </c>
      <c r="C985" s="17">
        <v>3.7842052021926899E-2</v>
      </c>
      <c r="D985" s="17">
        <v>3.1761963757146898E-2</v>
      </c>
      <c r="E985" s="17">
        <v>4.4229587139075197E-2</v>
      </c>
      <c r="F985" s="17"/>
      <c r="G985" s="17">
        <v>7.9966102674763603E-2</v>
      </c>
      <c r="H985" s="17">
        <v>2.6875602917812699E-2</v>
      </c>
      <c r="I985" s="17">
        <v>3.9653623387037103E-2</v>
      </c>
      <c r="J985" s="17">
        <v>4.3118470893468597E-2</v>
      </c>
      <c r="K985" s="17">
        <v>3.72624433448294E-2</v>
      </c>
      <c r="L985" s="17">
        <v>2.90381713051121E-2</v>
      </c>
      <c r="M985" s="17"/>
      <c r="N985" s="17">
        <v>2.34721896644264E-2</v>
      </c>
      <c r="O985" s="17">
        <v>3.8008878544560698E-2</v>
      </c>
      <c r="P985" s="17">
        <v>4.4938941286717098E-2</v>
      </c>
      <c r="Q985" s="17">
        <v>5.5550860116843299E-2</v>
      </c>
      <c r="R985" s="17"/>
      <c r="S985" s="17">
        <v>5.8189178294574997E-2</v>
      </c>
      <c r="T985" s="17">
        <v>3.8377771897148201E-2</v>
      </c>
      <c r="U985" s="17">
        <v>3.6368758652394299E-2</v>
      </c>
      <c r="V985" s="17">
        <v>3.0047012950365201E-2</v>
      </c>
      <c r="W985" s="17">
        <v>4.5186772009444903E-2</v>
      </c>
      <c r="X985" s="17">
        <v>4.1357060117915803E-2</v>
      </c>
      <c r="Y985" s="17">
        <v>5.0382748213224401E-2</v>
      </c>
      <c r="Z985" s="17">
        <v>1.6964361303301999E-2</v>
      </c>
      <c r="AA985" s="17">
        <v>4.3206764536329899E-2</v>
      </c>
      <c r="AB985" s="17">
        <v>2.0983423429737202E-2</v>
      </c>
      <c r="AC985" s="17">
        <v>2.2057834614052699E-2</v>
      </c>
      <c r="AD985" s="17">
        <v>1.7293133148770699E-2</v>
      </c>
      <c r="AE985" s="17"/>
      <c r="AF985" s="17">
        <v>2.7498980866267599E-2</v>
      </c>
      <c r="AG985" s="17">
        <v>3.7806525041416399E-2</v>
      </c>
      <c r="AH985" s="17">
        <v>6.6797659267633494E-2</v>
      </c>
      <c r="AI985" s="17"/>
      <c r="AJ985" s="17">
        <v>2.70057531487315E-2</v>
      </c>
      <c r="AK985" s="17">
        <v>4.05828775868892E-2</v>
      </c>
      <c r="AL985" s="17">
        <v>4.3531185360373897E-2</v>
      </c>
      <c r="AM985" s="17">
        <v>5.8920342874406097E-2</v>
      </c>
      <c r="AN985" s="17">
        <v>5.2611388935618099E-2</v>
      </c>
      <c r="AO985" s="17"/>
      <c r="AP985" s="17">
        <v>2.6510583645629901E-2</v>
      </c>
      <c r="AQ985" s="17">
        <v>3.2901241487346099E-2</v>
      </c>
      <c r="AR985" s="17">
        <v>4.6785402655533201E-2</v>
      </c>
      <c r="AS985" s="17"/>
      <c r="AT985" s="17">
        <v>5.9795030450181703E-2</v>
      </c>
      <c r="AU985" s="17">
        <v>4.56347213417388E-2</v>
      </c>
      <c r="AV985" s="17">
        <v>2.6309662810454E-2</v>
      </c>
      <c r="AW985" s="17">
        <v>2.10165983900912E-2</v>
      </c>
      <c r="AX985" s="17">
        <v>2.4744005263380199E-2</v>
      </c>
      <c r="AY985" s="17"/>
      <c r="AZ985" s="17">
        <v>5.8533374971749902E-2</v>
      </c>
      <c r="BA985" s="17">
        <v>3.87587453627267E-2</v>
      </c>
      <c r="BB985" s="17">
        <v>5.06488886211982E-2</v>
      </c>
      <c r="BC985" s="17">
        <v>2.0830394925102198E-2</v>
      </c>
      <c r="BD985" s="17">
        <v>3.03085258143376E-2</v>
      </c>
      <c r="BE985" s="17">
        <v>3.04466522353374E-2</v>
      </c>
      <c r="BF985" s="17"/>
      <c r="BG985" s="17">
        <v>3.7108421929383899E-2</v>
      </c>
      <c r="BH985" s="17">
        <v>3.8994218929614903E-2</v>
      </c>
      <c r="BI985" s="17" t="s">
        <v>95</v>
      </c>
      <c r="BJ985" s="17" t="s">
        <v>95</v>
      </c>
      <c r="BK985" s="17" t="s">
        <v>95</v>
      </c>
      <c r="BL985" s="17" t="s">
        <v>95</v>
      </c>
      <c r="BM985" s="17" t="s">
        <v>95</v>
      </c>
    </row>
    <row r="986" spans="2:65" x14ac:dyDescent="0.35">
      <c r="B986" t="s">
        <v>420</v>
      </c>
      <c r="C986" s="17">
        <v>6.6522677117353393E-2</v>
      </c>
      <c r="D986" s="17">
        <v>6.5838278743121606E-2</v>
      </c>
      <c r="E986" s="17">
        <v>6.7452525905909694E-2</v>
      </c>
      <c r="F986" s="17"/>
      <c r="G986" s="17">
        <v>4.3882837643680603E-2</v>
      </c>
      <c r="H986" s="17">
        <v>5.7576578024629801E-2</v>
      </c>
      <c r="I986" s="17">
        <v>3.4641193622620303E-2</v>
      </c>
      <c r="J986" s="17">
        <v>5.8524287595269703E-2</v>
      </c>
      <c r="K986" s="17">
        <v>7.3959124105308097E-2</v>
      </c>
      <c r="L986" s="17">
        <v>9.1446987038760294E-2</v>
      </c>
      <c r="M986" s="17"/>
      <c r="N986" s="17">
        <v>7.9694056040480701E-2</v>
      </c>
      <c r="O986" s="17">
        <v>5.1882515957993799E-2</v>
      </c>
      <c r="P986" s="17">
        <v>6.2090948942699099E-2</v>
      </c>
      <c r="Q986" s="17">
        <v>6.6215945922283304E-2</v>
      </c>
      <c r="R986" s="17"/>
      <c r="S986" s="17">
        <v>3.2424320553389702E-2</v>
      </c>
      <c r="T986" s="17">
        <v>6.9621695901330299E-2</v>
      </c>
      <c r="U986" s="17">
        <v>7.6591916806910396E-2</v>
      </c>
      <c r="V986" s="17">
        <v>9.3537676611800902E-2</v>
      </c>
      <c r="W986" s="17">
        <v>6.9396866029127702E-2</v>
      </c>
      <c r="X986" s="17">
        <v>6.9158118311877903E-2</v>
      </c>
      <c r="Y986" s="17">
        <v>9.2652230007959302E-2</v>
      </c>
      <c r="Z986" s="17">
        <v>4.6532932845879102E-2</v>
      </c>
      <c r="AA986" s="17">
        <v>4.5601938238520198E-2</v>
      </c>
      <c r="AB986" s="17">
        <v>7.1725907093046007E-2</v>
      </c>
      <c r="AC986" s="17">
        <v>7.1898317351207899E-2</v>
      </c>
      <c r="AD986" s="17">
        <v>5.2810957476941797E-2</v>
      </c>
      <c r="AE986" s="17"/>
      <c r="AF986" s="17">
        <v>6.5341084479151407E-2</v>
      </c>
      <c r="AG986" s="17">
        <v>7.0592744767084104E-2</v>
      </c>
      <c r="AH986" s="17">
        <v>4.65130357176472E-2</v>
      </c>
      <c r="AI986" s="17"/>
      <c r="AJ986" s="17">
        <v>7.1539742896769107E-2</v>
      </c>
      <c r="AK986" s="17">
        <v>5.5149801218784197E-2</v>
      </c>
      <c r="AL986" s="17">
        <v>8.8495424357012797E-2</v>
      </c>
      <c r="AM986" s="17">
        <v>5.2609351048304401E-2</v>
      </c>
      <c r="AN986" s="17">
        <v>4.4667679235865301E-2</v>
      </c>
      <c r="AO986" s="17"/>
      <c r="AP986" s="17">
        <v>6.8558796178874004E-2</v>
      </c>
      <c r="AQ986" s="17">
        <v>5.7946503432111197E-2</v>
      </c>
      <c r="AR986" s="17">
        <v>0.108935141654239</v>
      </c>
      <c r="AS986" s="17"/>
      <c r="AT986" s="17">
        <v>4.9629848284310003E-2</v>
      </c>
      <c r="AU986" s="17">
        <v>6.5676667380573997E-2</v>
      </c>
      <c r="AV986" s="17">
        <v>6.6950877517993598E-2</v>
      </c>
      <c r="AW986" s="17">
        <v>6.6671586091421403E-2</v>
      </c>
      <c r="AX986" s="17">
        <v>5.2117513756908602E-2</v>
      </c>
      <c r="AY986" s="17"/>
      <c r="AZ986" s="17">
        <v>3.2158071988978999E-2</v>
      </c>
      <c r="BA986" s="17">
        <v>6.8395463831222497E-2</v>
      </c>
      <c r="BB986" s="17">
        <v>3.4086891333442101E-2</v>
      </c>
      <c r="BC986" s="17">
        <v>7.6575972204689896E-2</v>
      </c>
      <c r="BD986" s="17">
        <v>9.1414563803375107E-2</v>
      </c>
      <c r="BE986" s="17">
        <v>0.11019853070369701</v>
      </c>
      <c r="BF986" s="17"/>
      <c r="BG986" s="17">
        <v>7.9103897812107804E-2</v>
      </c>
      <c r="BH986" s="17">
        <v>4.67638554848194E-2</v>
      </c>
      <c r="BI986" s="17" t="s">
        <v>95</v>
      </c>
      <c r="BJ986" s="17" t="s">
        <v>95</v>
      </c>
      <c r="BK986" s="17" t="s">
        <v>95</v>
      </c>
      <c r="BL986" s="17" t="s">
        <v>95</v>
      </c>
      <c r="BM986" s="17" t="s">
        <v>95</v>
      </c>
    </row>
    <row r="987" spans="2:65" x14ac:dyDescent="0.35">
      <c r="B987" t="s">
        <v>421</v>
      </c>
      <c r="C987" s="17">
        <v>0.11602078071576501</v>
      </c>
      <c r="D987" s="17">
        <v>0.103277141379833</v>
      </c>
      <c r="E987" s="17">
        <v>0.12953311321821701</v>
      </c>
      <c r="F987" s="17"/>
      <c r="G987" s="17">
        <v>3.2151460876580898E-2</v>
      </c>
      <c r="H987" s="17">
        <v>5.9932001805789399E-2</v>
      </c>
      <c r="I987" s="17">
        <v>5.39144928302717E-2</v>
      </c>
      <c r="J987" s="17">
        <v>0.120627274809272</v>
      </c>
      <c r="K987" s="17">
        <v>0.114621461115301</v>
      </c>
      <c r="L987" s="17">
        <v>0.187936613823837</v>
      </c>
      <c r="M987" s="17"/>
      <c r="N987" s="17">
        <v>0.111872953491693</v>
      </c>
      <c r="O987" s="17">
        <v>0.12869020000043299</v>
      </c>
      <c r="P987" s="17">
        <v>0.117629178045948</v>
      </c>
      <c r="Q987" s="17">
        <v>0.104314121739719</v>
      </c>
      <c r="R987" s="17"/>
      <c r="S987" s="17">
        <v>0.13674442294547401</v>
      </c>
      <c r="T987" s="17">
        <v>0.15968430836390399</v>
      </c>
      <c r="U987" s="17">
        <v>0.124864399253166</v>
      </c>
      <c r="V987" s="17">
        <v>0.142668564906238</v>
      </c>
      <c r="W987" s="17">
        <v>9.5608384746143596E-2</v>
      </c>
      <c r="X987" s="17">
        <v>7.5096035508036604E-2</v>
      </c>
      <c r="Y987" s="17">
        <v>0.102816819243462</v>
      </c>
      <c r="Z987" s="17">
        <v>8.7819887813050307E-2</v>
      </c>
      <c r="AA987" s="17">
        <v>5.94259028431917E-2</v>
      </c>
      <c r="AB987" s="17">
        <v>0.13167226691997799</v>
      </c>
      <c r="AC987" s="17">
        <v>0.16441111937112099</v>
      </c>
      <c r="AD987" s="17">
        <v>6.2492702495239902E-2</v>
      </c>
      <c r="AE987" s="17"/>
      <c r="AF987" s="17">
        <v>0.12543767205310599</v>
      </c>
      <c r="AG987" s="17">
        <v>0.11589443060625899</v>
      </c>
      <c r="AH987" s="17">
        <v>0.10009432686746</v>
      </c>
      <c r="AI987" s="17"/>
      <c r="AJ987" s="17">
        <v>0.12418633950949901</v>
      </c>
      <c r="AK987" s="17">
        <v>8.56713156905657E-2</v>
      </c>
      <c r="AL987" s="17">
        <v>0.13963924051794699</v>
      </c>
      <c r="AM987" s="17">
        <v>0.18392571969885099</v>
      </c>
      <c r="AN987" s="17">
        <v>0.12685205743861999</v>
      </c>
      <c r="AO987" s="17"/>
      <c r="AP987" s="17">
        <v>0.120098219227761</v>
      </c>
      <c r="AQ987" s="17">
        <v>0.109455659292979</v>
      </c>
      <c r="AR987" s="17">
        <v>0.12110053051559699</v>
      </c>
      <c r="AS987" s="17"/>
      <c r="AT987" s="17">
        <v>0.12720265696408301</v>
      </c>
      <c r="AU987" s="17">
        <v>0.11158118783266301</v>
      </c>
      <c r="AV987" s="17">
        <v>0.105392516840981</v>
      </c>
      <c r="AW987" s="17">
        <v>0.10506208710531</v>
      </c>
      <c r="AX987" s="17">
        <v>0.22443184729504301</v>
      </c>
      <c r="AY987" s="17"/>
      <c r="AZ987" s="17">
        <v>0.12359443232606</v>
      </c>
      <c r="BA987" s="17">
        <v>0.10286646270326499</v>
      </c>
      <c r="BB987" s="17">
        <v>0.104706092732104</v>
      </c>
      <c r="BC987" s="17">
        <v>0.108927471738685</v>
      </c>
      <c r="BD987" s="17">
        <v>0.155801518785362</v>
      </c>
      <c r="BE987" s="17">
        <v>0.11426605422472599</v>
      </c>
      <c r="BF987" s="17"/>
      <c r="BG987" s="17">
        <v>0.138153195192282</v>
      </c>
      <c r="BH987" s="17">
        <v>8.1261798217257694E-2</v>
      </c>
      <c r="BI987" s="17" t="s">
        <v>95</v>
      </c>
      <c r="BJ987" s="17" t="s">
        <v>95</v>
      </c>
      <c r="BK987" s="17" t="s">
        <v>95</v>
      </c>
      <c r="BL987" s="17" t="s">
        <v>95</v>
      </c>
      <c r="BM987" s="17" t="s">
        <v>95</v>
      </c>
    </row>
    <row r="988" spans="2:65" x14ac:dyDescent="0.3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row>
    <row r="989" spans="2:65" x14ac:dyDescent="0.35">
      <c r="B989" s="6" t="s">
        <v>425</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row>
    <row r="990" spans="2:65" x14ac:dyDescent="0.35">
      <c r="B990" s="26" t="s">
        <v>127</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row>
    <row r="991" spans="2:65" x14ac:dyDescent="0.35">
      <c r="B991" t="s">
        <v>370</v>
      </c>
      <c r="C991" s="17">
        <v>9.9032160344516201E-2</v>
      </c>
      <c r="D991" s="17">
        <v>0.123121584215762</v>
      </c>
      <c r="E991" s="17">
        <v>7.3662160119130599E-2</v>
      </c>
      <c r="F991" s="17"/>
      <c r="G991" s="17">
        <v>0.18947473790047001</v>
      </c>
      <c r="H991" s="17">
        <v>0.179605329157705</v>
      </c>
      <c r="I991" s="17">
        <v>0.136418689478047</v>
      </c>
      <c r="J991" s="17">
        <v>7.9985093860168999E-2</v>
      </c>
      <c r="K991" s="17">
        <v>8.1340302165216594E-2</v>
      </c>
      <c r="L991" s="17">
        <v>4.7806142167677999E-2</v>
      </c>
      <c r="M991" s="17"/>
      <c r="N991" s="17">
        <v>0.126310432474567</v>
      </c>
      <c r="O991" s="17">
        <v>6.5329185905195E-2</v>
      </c>
      <c r="P991" s="17">
        <v>9.9320587112825695E-2</v>
      </c>
      <c r="Q991" s="17">
        <v>0.100778454788434</v>
      </c>
      <c r="R991" s="17"/>
      <c r="S991" s="17">
        <v>0.15810546102044701</v>
      </c>
      <c r="T991" s="17">
        <v>9.8812527884449206E-2</v>
      </c>
      <c r="U991" s="17">
        <v>9.02601452477335E-2</v>
      </c>
      <c r="V991" s="17">
        <v>9.6408888112000199E-2</v>
      </c>
      <c r="W991" s="17">
        <v>0.13819898769619099</v>
      </c>
      <c r="X991" s="17">
        <v>7.4126917636056597E-2</v>
      </c>
      <c r="Y991" s="17">
        <v>6.9031786496199996E-2</v>
      </c>
      <c r="Z991" s="17">
        <v>0.1054415734586</v>
      </c>
      <c r="AA991" s="17">
        <v>0.102489714718857</v>
      </c>
      <c r="AB991" s="17">
        <v>8.7188246982814299E-2</v>
      </c>
      <c r="AC991" s="17">
        <v>3.8271404528316601E-2</v>
      </c>
      <c r="AD991" s="17">
        <v>0.115397509310388</v>
      </c>
      <c r="AE991" s="17"/>
      <c r="AF991" s="17">
        <v>7.9455313568679298E-2</v>
      </c>
      <c r="AG991" s="17">
        <v>0.12054799185604501</v>
      </c>
      <c r="AH991" s="17">
        <v>6.3542529680413407E-2</v>
      </c>
      <c r="AI991" s="17"/>
      <c r="AJ991" s="17">
        <v>8.5147212626425897E-2</v>
      </c>
      <c r="AK991" s="17">
        <v>0.13433544798508701</v>
      </c>
      <c r="AL991" s="17">
        <v>8.6773467710811306E-2</v>
      </c>
      <c r="AM991" s="17">
        <v>8.1957044737798995E-2</v>
      </c>
      <c r="AN991" s="17">
        <v>6.46763305897676E-2</v>
      </c>
      <c r="AO991" s="17"/>
      <c r="AP991" s="17">
        <v>9.1305961172702899E-2</v>
      </c>
      <c r="AQ991" s="17">
        <v>0.13794201766947001</v>
      </c>
      <c r="AR991" s="17">
        <v>9.7478806894693404E-2</v>
      </c>
      <c r="AS991" s="17"/>
      <c r="AT991" s="17">
        <v>5.7553807159419497E-2</v>
      </c>
      <c r="AU991" s="17">
        <v>8.3006687008793906E-2</v>
      </c>
      <c r="AV991" s="17">
        <v>0.118015519413286</v>
      </c>
      <c r="AW991" s="17">
        <v>0.161636053785606</v>
      </c>
      <c r="AX991" s="17">
        <v>0.24008389743348901</v>
      </c>
      <c r="AY991" s="17"/>
      <c r="AZ991" s="17">
        <v>0.16743354554773399</v>
      </c>
      <c r="BA991" s="17">
        <v>9.1382457991381102E-2</v>
      </c>
      <c r="BB991" s="17">
        <v>9.8601668979189497E-2</v>
      </c>
      <c r="BC991" s="17">
        <v>7.4978793113179107E-2</v>
      </c>
      <c r="BD991" s="17">
        <v>6.6164845488450502E-2</v>
      </c>
      <c r="BE991" s="17">
        <v>0.12457915320311599</v>
      </c>
      <c r="BF991" s="17"/>
      <c r="BG991" s="17">
        <v>8.6308022329992004E-2</v>
      </c>
      <c r="BH991" s="17">
        <v>0.11901543379281899</v>
      </c>
      <c r="BI991" s="17" t="s">
        <v>95</v>
      </c>
      <c r="BJ991" s="17" t="s">
        <v>95</v>
      </c>
      <c r="BK991" s="17" t="s">
        <v>95</v>
      </c>
      <c r="BL991" s="17" t="s">
        <v>95</v>
      </c>
      <c r="BM991" s="17" t="s">
        <v>95</v>
      </c>
    </row>
    <row r="992" spans="2:65" x14ac:dyDescent="0.35">
      <c r="B992" t="s">
        <v>371</v>
      </c>
      <c r="C992" s="17">
        <v>0.184359671251901</v>
      </c>
      <c r="D992" s="17">
        <v>0.18379792862434099</v>
      </c>
      <c r="E992" s="17">
        <v>0.185562281831262</v>
      </c>
      <c r="F992" s="17"/>
      <c r="G992" s="17">
        <v>0.324568137855827</v>
      </c>
      <c r="H992" s="17">
        <v>0.30470411640982198</v>
      </c>
      <c r="I992" s="17">
        <v>0.233621838827126</v>
      </c>
      <c r="J992" s="17">
        <v>0.179060926655737</v>
      </c>
      <c r="K992" s="17">
        <v>0.12721921055754001</v>
      </c>
      <c r="L992" s="17">
        <v>0.11537690959758</v>
      </c>
      <c r="M992" s="17"/>
      <c r="N992" s="17">
        <v>0.212330015939239</v>
      </c>
      <c r="O992" s="17">
        <v>0.19901992427915799</v>
      </c>
      <c r="P992" s="17">
        <v>0.16904424008223401</v>
      </c>
      <c r="Q992" s="17">
        <v>0.13280613286836301</v>
      </c>
      <c r="R992" s="17"/>
      <c r="S992" s="17">
        <v>0.203265634522109</v>
      </c>
      <c r="T992" s="17">
        <v>0.20060698982549599</v>
      </c>
      <c r="U992" s="17">
        <v>0.15414180714949199</v>
      </c>
      <c r="V992" s="17">
        <v>0.15426303003392799</v>
      </c>
      <c r="W992" s="17">
        <v>0.224598631370897</v>
      </c>
      <c r="X992" s="17">
        <v>0.23747768682570999</v>
      </c>
      <c r="Y992" s="17">
        <v>0.17608179204990701</v>
      </c>
      <c r="Z992" s="17">
        <v>0.15925324249585601</v>
      </c>
      <c r="AA992" s="17">
        <v>0.15836641046424299</v>
      </c>
      <c r="AB992" s="17">
        <v>0.16408279788517099</v>
      </c>
      <c r="AC992" s="17">
        <v>0.20033592947829201</v>
      </c>
      <c r="AD992" s="17">
        <v>0.185007655990092</v>
      </c>
      <c r="AE992" s="17"/>
      <c r="AF992" s="17">
        <v>0.136255980230958</v>
      </c>
      <c r="AG992" s="17">
        <v>0.21168419157915599</v>
      </c>
      <c r="AH992" s="17">
        <v>0.206078576110476</v>
      </c>
      <c r="AI992" s="17"/>
      <c r="AJ992" s="17">
        <v>0.14937459833324601</v>
      </c>
      <c r="AK992" s="17">
        <v>0.26229555404354898</v>
      </c>
      <c r="AL992" s="17">
        <v>0.22704818415699701</v>
      </c>
      <c r="AM992" s="17">
        <v>7.2298109068441696E-2</v>
      </c>
      <c r="AN992" s="17">
        <v>0.119641251168131</v>
      </c>
      <c r="AO992" s="17"/>
      <c r="AP992" s="17">
        <v>0.164037264848094</v>
      </c>
      <c r="AQ992" s="17">
        <v>0.23707341341580199</v>
      </c>
      <c r="AR992" s="17">
        <v>0.23728870274477201</v>
      </c>
      <c r="AS992" s="17"/>
      <c r="AT992" s="17">
        <v>0.132923774368401</v>
      </c>
      <c r="AU992" s="17">
        <v>0.16037529781078799</v>
      </c>
      <c r="AV992" s="17">
        <v>0.218427412134576</v>
      </c>
      <c r="AW992" s="17">
        <v>0.27217254279655401</v>
      </c>
      <c r="AX992" s="17">
        <v>0.216593941734472</v>
      </c>
      <c r="AY992" s="17"/>
      <c r="AZ992" s="17">
        <v>0.24115999558434001</v>
      </c>
      <c r="BA992" s="17">
        <v>0.16332477547417401</v>
      </c>
      <c r="BB992" s="17">
        <v>0.210806319121085</v>
      </c>
      <c r="BC992" s="17">
        <v>0.183988645987231</v>
      </c>
      <c r="BD992" s="17">
        <v>0.17404629783706599</v>
      </c>
      <c r="BE992" s="17">
        <v>0.130682287613651</v>
      </c>
      <c r="BF992" s="17"/>
      <c r="BG992" s="17">
        <v>0.14360380202568099</v>
      </c>
      <c r="BH992" s="17">
        <v>0.24836681094507099</v>
      </c>
      <c r="BI992" s="17" t="s">
        <v>95</v>
      </c>
      <c r="BJ992" s="17" t="s">
        <v>95</v>
      </c>
      <c r="BK992" s="17" t="s">
        <v>95</v>
      </c>
      <c r="BL992" s="17" t="s">
        <v>95</v>
      </c>
      <c r="BM992" s="17" t="s">
        <v>95</v>
      </c>
    </row>
    <row r="993" spans="2:65" x14ac:dyDescent="0.35">
      <c r="B993" t="s">
        <v>417</v>
      </c>
      <c r="C993" s="17">
        <v>0.15092825993925599</v>
      </c>
      <c r="D993" s="17">
        <v>0.15579837978924399</v>
      </c>
      <c r="E993" s="17">
        <v>0.14486902595411599</v>
      </c>
      <c r="F993" s="17"/>
      <c r="G993" s="17">
        <v>0.18547995699244099</v>
      </c>
      <c r="H993" s="17">
        <v>0.14685413501953301</v>
      </c>
      <c r="I993" s="17">
        <v>0.14151289432133299</v>
      </c>
      <c r="J993" s="17">
        <v>0.16298298808081299</v>
      </c>
      <c r="K993" s="17">
        <v>0.14772626124080401</v>
      </c>
      <c r="L993" s="17">
        <v>0.144284224986445</v>
      </c>
      <c r="M993" s="17"/>
      <c r="N993" s="17">
        <v>0.137606164831371</v>
      </c>
      <c r="O993" s="17">
        <v>0.15670763798748599</v>
      </c>
      <c r="P993" s="17">
        <v>0.14891742408928799</v>
      </c>
      <c r="Q993" s="17">
        <v>0.168570919571193</v>
      </c>
      <c r="R993" s="17"/>
      <c r="S993" s="17">
        <v>0.166153401289444</v>
      </c>
      <c r="T993" s="17">
        <v>0.111889003482556</v>
      </c>
      <c r="U993" s="17">
        <v>0.154830170646165</v>
      </c>
      <c r="V993" s="17">
        <v>0.139598998872283</v>
      </c>
      <c r="W993" s="17">
        <v>0.106119699467204</v>
      </c>
      <c r="X993" s="17">
        <v>0.19105613576737501</v>
      </c>
      <c r="Y993" s="17">
        <v>0.156370986222199</v>
      </c>
      <c r="Z993" s="17">
        <v>0.125812430801504</v>
      </c>
      <c r="AA993" s="17">
        <v>0.22454980725775001</v>
      </c>
      <c r="AB993" s="17">
        <v>0.11682628520999</v>
      </c>
      <c r="AC993" s="17">
        <v>0.12753259142121401</v>
      </c>
      <c r="AD993" s="17">
        <v>0.153916689031739</v>
      </c>
      <c r="AE993" s="17"/>
      <c r="AF993" s="17">
        <v>0.14103792800110601</v>
      </c>
      <c r="AG993" s="17">
        <v>0.16576178597372099</v>
      </c>
      <c r="AH993" s="17">
        <v>9.9892048067086195E-2</v>
      </c>
      <c r="AI993" s="17"/>
      <c r="AJ993" s="17">
        <v>0.14313419703319699</v>
      </c>
      <c r="AK993" s="17">
        <v>0.17751243832143901</v>
      </c>
      <c r="AL993" s="17">
        <v>0.159326997605159</v>
      </c>
      <c r="AM993" s="17">
        <v>0.138059574730062</v>
      </c>
      <c r="AN993" s="17">
        <v>9.0086388973019599E-2</v>
      </c>
      <c r="AO993" s="17"/>
      <c r="AP993" s="17">
        <v>0.15837846947700501</v>
      </c>
      <c r="AQ993" s="17">
        <v>0.17550512391765699</v>
      </c>
      <c r="AR993" s="17">
        <v>0.16260627645911399</v>
      </c>
      <c r="AS993" s="17"/>
      <c r="AT993" s="17">
        <v>0.16603425999083199</v>
      </c>
      <c r="AU993" s="17">
        <v>0.16141688498415599</v>
      </c>
      <c r="AV993" s="17">
        <v>0.13949409618949199</v>
      </c>
      <c r="AW993" s="17">
        <v>0.15636182932707801</v>
      </c>
      <c r="AX993" s="17">
        <v>0.13746245363676701</v>
      </c>
      <c r="AY993" s="17"/>
      <c r="AZ993" s="17">
        <v>0.16020895035558999</v>
      </c>
      <c r="BA993" s="17">
        <v>0.17797830292977701</v>
      </c>
      <c r="BB993" s="17">
        <v>0.11526324160276601</v>
      </c>
      <c r="BC993" s="17">
        <v>0.140677133187771</v>
      </c>
      <c r="BD993" s="17">
        <v>0.141118685075868</v>
      </c>
      <c r="BE993" s="17">
        <v>9.3931868201900706E-2</v>
      </c>
      <c r="BF993" s="17"/>
      <c r="BG993" s="17">
        <v>0.14365141641908799</v>
      </c>
      <c r="BH993" s="17">
        <v>0.1623565510925</v>
      </c>
      <c r="BI993" s="17" t="s">
        <v>95</v>
      </c>
      <c r="BJ993" s="17" t="s">
        <v>95</v>
      </c>
      <c r="BK993" s="17" t="s">
        <v>95</v>
      </c>
      <c r="BL993" s="17" t="s">
        <v>95</v>
      </c>
      <c r="BM993" s="17" t="s">
        <v>95</v>
      </c>
    </row>
    <row r="994" spans="2:65" x14ac:dyDescent="0.35">
      <c r="B994" t="s">
        <v>418</v>
      </c>
      <c r="C994" s="17">
        <v>0.14609987209175901</v>
      </c>
      <c r="D994" s="17">
        <v>0.14070092798909101</v>
      </c>
      <c r="E994" s="17">
        <v>0.151228569056993</v>
      </c>
      <c r="F994" s="17"/>
      <c r="G994" s="17">
        <v>8.3578786878856101E-2</v>
      </c>
      <c r="H994" s="17">
        <v>0.112962523764398</v>
      </c>
      <c r="I994" s="17">
        <v>0.172871204371841</v>
      </c>
      <c r="J994" s="17">
        <v>0.150860316999398</v>
      </c>
      <c r="K994" s="17">
        <v>0.17456950922273601</v>
      </c>
      <c r="L994" s="17">
        <v>0.14081131170944899</v>
      </c>
      <c r="M994" s="17"/>
      <c r="N994" s="17">
        <v>0.14122750987729499</v>
      </c>
      <c r="O994" s="17">
        <v>0.15337390732363701</v>
      </c>
      <c r="P994" s="17">
        <v>0.13808091540133999</v>
      </c>
      <c r="Q994" s="17">
        <v>0.15126133096401101</v>
      </c>
      <c r="R994" s="17"/>
      <c r="S994" s="17">
        <v>0.11757201921224</v>
      </c>
      <c r="T994" s="17">
        <v>0.14738048435773701</v>
      </c>
      <c r="U994" s="17">
        <v>0.14791885053381601</v>
      </c>
      <c r="V994" s="17">
        <v>0.114254875011935</v>
      </c>
      <c r="W994" s="17">
        <v>0.12967954008213101</v>
      </c>
      <c r="X994" s="17">
        <v>0.13074981822895901</v>
      </c>
      <c r="Y994" s="17">
        <v>0.177737557840974</v>
      </c>
      <c r="Z994" s="17">
        <v>0.183588995421234</v>
      </c>
      <c r="AA994" s="17">
        <v>0.15307404041983499</v>
      </c>
      <c r="AB994" s="17">
        <v>0.17779612174371601</v>
      </c>
      <c r="AC994" s="17">
        <v>0.16977693417876899</v>
      </c>
      <c r="AD994" s="17">
        <v>0.110877371338229</v>
      </c>
      <c r="AE994" s="17"/>
      <c r="AF994" s="17">
        <v>0.13309227648503799</v>
      </c>
      <c r="AG994" s="17">
        <v>0.15248780667852399</v>
      </c>
      <c r="AH994" s="17">
        <v>0.20317193527410099</v>
      </c>
      <c r="AI994" s="17"/>
      <c r="AJ994" s="17">
        <v>0.14664000729426599</v>
      </c>
      <c r="AK994" s="17">
        <v>0.13925033686002</v>
      </c>
      <c r="AL994" s="17">
        <v>0.12882743549129799</v>
      </c>
      <c r="AM994" s="17">
        <v>8.2444801138139207E-2</v>
      </c>
      <c r="AN994" s="17">
        <v>0.20922590764034901</v>
      </c>
      <c r="AO994" s="17"/>
      <c r="AP994" s="17">
        <v>0.14206314436874501</v>
      </c>
      <c r="AQ994" s="17">
        <v>0.13268601230851201</v>
      </c>
      <c r="AR994" s="17">
        <v>0.126187835082684</v>
      </c>
      <c r="AS994" s="17"/>
      <c r="AT994" s="17">
        <v>0.15978675579591001</v>
      </c>
      <c r="AU994" s="17">
        <v>0.15348568925102901</v>
      </c>
      <c r="AV994" s="17">
        <v>0.13497610003885199</v>
      </c>
      <c r="AW994" s="17">
        <v>0.14026292094347401</v>
      </c>
      <c r="AX994" s="17">
        <v>9.5069017291030497E-2</v>
      </c>
      <c r="AY994" s="17"/>
      <c r="AZ994" s="17">
        <v>0.112466551161402</v>
      </c>
      <c r="BA994" s="17">
        <v>0.153208226343514</v>
      </c>
      <c r="BB994" s="17">
        <v>0.138361287538834</v>
      </c>
      <c r="BC994" s="17">
        <v>0.16282182057741801</v>
      </c>
      <c r="BD994" s="17">
        <v>0.15795274968179701</v>
      </c>
      <c r="BE994" s="17">
        <v>0.122854212564338</v>
      </c>
      <c r="BF994" s="17"/>
      <c r="BG994" s="17">
        <v>0.147377167242948</v>
      </c>
      <c r="BH994" s="17">
        <v>0.144093878581529</v>
      </c>
      <c r="BI994" s="17" t="s">
        <v>95</v>
      </c>
      <c r="BJ994" s="17" t="s">
        <v>95</v>
      </c>
      <c r="BK994" s="17" t="s">
        <v>95</v>
      </c>
      <c r="BL994" s="17" t="s">
        <v>95</v>
      </c>
      <c r="BM994" s="17" t="s">
        <v>95</v>
      </c>
    </row>
    <row r="995" spans="2:65" x14ac:dyDescent="0.35">
      <c r="B995" t="s">
        <v>419</v>
      </c>
      <c r="C995" s="17">
        <v>0.23394011062162601</v>
      </c>
      <c r="D995" s="17">
        <v>0.25091017246324898</v>
      </c>
      <c r="E995" s="17">
        <v>0.21726180094516001</v>
      </c>
      <c r="F995" s="17"/>
      <c r="G995" s="17">
        <v>8.8746523763111096E-2</v>
      </c>
      <c r="H995" s="17">
        <v>0.13541908377069201</v>
      </c>
      <c r="I995" s="17">
        <v>0.16954463778130699</v>
      </c>
      <c r="J995" s="17">
        <v>0.21562467000994801</v>
      </c>
      <c r="K995" s="17">
        <v>0.27559408180633799</v>
      </c>
      <c r="L995" s="17">
        <v>0.32572829385113999</v>
      </c>
      <c r="M995" s="17"/>
      <c r="N995" s="17">
        <v>0.23127619362771901</v>
      </c>
      <c r="O995" s="17">
        <v>0.23360339555917001</v>
      </c>
      <c r="P995" s="17">
        <v>0.259040938850428</v>
      </c>
      <c r="Q995" s="17">
        <v>0.21250834732077001</v>
      </c>
      <c r="R995" s="17"/>
      <c r="S995" s="17">
        <v>0.17876556579803499</v>
      </c>
      <c r="T995" s="17">
        <v>0.28166331592809601</v>
      </c>
      <c r="U995" s="17">
        <v>0.204972329722554</v>
      </c>
      <c r="V995" s="17">
        <v>0.22470209364336</v>
      </c>
      <c r="W995" s="17">
        <v>0.23866113378230899</v>
      </c>
      <c r="X995" s="17">
        <v>0.17423594938515699</v>
      </c>
      <c r="Y995" s="17">
        <v>0.25661344590589003</v>
      </c>
      <c r="Z995" s="17">
        <v>0.320842505607838</v>
      </c>
      <c r="AA995" s="17">
        <v>0.23374636916070499</v>
      </c>
      <c r="AB995" s="17">
        <v>0.253841522630606</v>
      </c>
      <c r="AC995" s="17">
        <v>0.26027970563814101</v>
      </c>
      <c r="AD995" s="17">
        <v>0.21677031486145301</v>
      </c>
      <c r="AE995" s="17"/>
      <c r="AF995" s="17">
        <v>0.32176527210470002</v>
      </c>
      <c r="AG995" s="17">
        <v>0.16518812736435401</v>
      </c>
      <c r="AH995" s="17">
        <v>0.23686699047676099</v>
      </c>
      <c r="AI995" s="17"/>
      <c r="AJ995" s="17">
        <v>0.29026547752210702</v>
      </c>
      <c r="AK995" s="17">
        <v>0.140679963640504</v>
      </c>
      <c r="AL995" s="17">
        <v>0.20520453203639499</v>
      </c>
      <c r="AM995" s="17">
        <v>0.50890785739438704</v>
      </c>
      <c r="AN995" s="17">
        <v>0.29320647263403898</v>
      </c>
      <c r="AO995" s="17"/>
      <c r="AP995" s="17">
        <v>0.25827752919060398</v>
      </c>
      <c r="AQ995" s="17">
        <v>0.16358268266701101</v>
      </c>
      <c r="AR995" s="17">
        <v>0.203742622995498</v>
      </c>
      <c r="AS995" s="17"/>
      <c r="AT995" s="17">
        <v>0.28727532199074202</v>
      </c>
      <c r="AU995" s="17">
        <v>0.232698023098345</v>
      </c>
      <c r="AV995" s="17">
        <v>0.20934224759061901</v>
      </c>
      <c r="AW995" s="17">
        <v>0.137678590273973</v>
      </c>
      <c r="AX995" s="17">
        <v>0.10767245944099101</v>
      </c>
      <c r="AY995" s="17"/>
      <c r="AZ995" s="17">
        <v>0.13506284518718401</v>
      </c>
      <c r="BA995" s="17">
        <v>0.25363985801114602</v>
      </c>
      <c r="BB995" s="17">
        <v>0.259078512884864</v>
      </c>
      <c r="BC995" s="17">
        <v>0.290360115922766</v>
      </c>
      <c r="BD995" s="17">
        <v>0.196203123370747</v>
      </c>
      <c r="BE995" s="17">
        <v>0.247323880075451</v>
      </c>
      <c r="BF995" s="17"/>
      <c r="BG995" s="17">
        <v>0.27728163258342597</v>
      </c>
      <c r="BH995" s="17">
        <v>0.16587220032077499</v>
      </c>
      <c r="BI995" s="17" t="s">
        <v>95</v>
      </c>
      <c r="BJ995" s="17" t="s">
        <v>95</v>
      </c>
      <c r="BK995" s="17" t="s">
        <v>95</v>
      </c>
      <c r="BL995" s="17" t="s">
        <v>95</v>
      </c>
      <c r="BM995" s="17" t="s">
        <v>95</v>
      </c>
    </row>
    <row r="996" spans="2:65" x14ac:dyDescent="0.35">
      <c r="B996" t="s">
        <v>114</v>
      </c>
      <c r="C996" s="17">
        <v>5.3778217783062701E-2</v>
      </c>
      <c r="D996" s="17">
        <v>3.2372190020168598E-2</v>
      </c>
      <c r="E996" s="17">
        <v>7.5997618095597005E-2</v>
      </c>
      <c r="F996" s="17"/>
      <c r="G996" s="17">
        <v>9.6239066880126095E-2</v>
      </c>
      <c r="H996" s="17">
        <v>5.2883577310737603E-2</v>
      </c>
      <c r="I996" s="17">
        <v>5.2690820537988098E-2</v>
      </c>
      <c r="J996" s="17">
        <v>6.3936650630285793E-2</v>
      </c>
      <c r="K996" s="17">
        <v>4.4641258893526402E-2</v>
      </c>
      <c r="L996" s="17">
        <v>4.4571678204706602E-2</v>
      </c>
      <c r="M996" s="17"/>
      <c r="N996" s="17">
        <v>3.2139981945425798E-2</v>
      </c>
      <c r="O996" s="17">
        <v>5.43263663845866E-2</v>
      </c>
      <c r="P996" s="17">
        <v>6.4249916883476296E-2</v>
      </c>
      <c r="Q996" s="17">
        <v>7.8027655469459098E-2</v>
      </c>
      <c r="R996" s="17"/>
      <c r="S996" s="17">
        <v>6.6744192486851706E-2</v>
      </c>
      <c r="T996" s="17">
        <v>4.3430163852981797E-2</v>
      </c>
      <c r="U996" s="17">
        <v>3.9939051161880602E-2</v>
      </c>
      <c r="V996" s="17">
        <v>4.7405392272691103E-2</v>
      </c>
      <c r="W996" s="17">
        <v>7.0677234581272896E-2</v>
      </c>
      <c r="X996" s="17">
        <v>7.7676247842103696E-2</v>
      </c>
      <c r="Y996" s="17">
        <v>8.1105609183727001E-2</v>
      </c>
      <c r="Z996" s="17">
        <v>2.52513325225594E-2</v>
      </c>
      <c r="AA996" s="17">
        <v>5.1452656751887503E-2</v>
      </c>
      <c r="AB996" s="17">
        <v>4.5018159570285002E-2</v>
      </c>
      <c r="AC996" s="17">
        <v>2.4724131224098299E-2</v>
      </c>
      <c r="AD996" s="17">
        <v>5.5541433358080497E-2</v>
      </c>
      <c r="AE996" s="17"/>
      <c r="AF996" s="17">
        <v>3.9576485370005403E-2</v>
      </c>
      <c r="AG996" s="17">
        <v>5.42780433727151E-2</v>
      </c>
      <c r="AH996" s="17">
        <v>8.6909935695710802E-2</v>
      </c>
      <c r="AI996" s="17"/>
      <c r="AJ996" s="17">
        <v>4.0761476893996E-2</v>
      </c>
      <c r="AK996" s="17">
        <v>5.5123765280644298E-2</v>
      </c>
      <c r="AL996" s="17">
        <v>4.5301034205254297E-2</v>
      </c>
      <c r="AM996" s="17">
        <v>0</v>
      </c>
      <c r="AN996" s="17">
        <v>9.1187615662480598E-2</v>
      </c>
      <c r="AO996" s="17"/>
      <c r="AP996" s="17">
        <v>4.4064316287527203E-2</v>
      </c>
      <c r="AQ996" s="17">
        <v>5.5197189328303801E-2</v>
      </c>
      <c r="AR996" s="17">
        <v>5.25961051014779E-2</v>
      </c>
      <c r="AS996" s="17"/>
      <c r="AT996" s="17">
        <v>5.3058199134145799E-2</v>
      </c>
      <c r="AU996" s="17">
        <v>7.3710838093632602E-2</v>
      </c>
      <c r="AV996" s="17">
        <v>5.2010159009459302E-2</v>
      </c>
      <c r="AW996" s="17">
        <v>4.2139124705347697E-2</v>
      </c>
      <c r="AX996" s="17">
        <v>2.27771316385257E-2</v>
      </c>
      <c r="AY996" s="17"/>
      <c r="AZ996" s="17">
        <v>6.5728567902746796E-2</v>
      </c>
      <c r="BA996" s="17">
        <v>6.1677816849157803E-2</v>
      </c>
      <c r="BB996" s="17">
        <v>5.9932817810308001E-2</v>
      </c>
      <c r="BC996" s="17">
        <v>3.4971560505460297E-2</v>
      </c>
      <c r="BD996" s="17">
        <v>4.8494784033137298E-2</v>
      </c>
      <c r="BE996" s="17">
        <v>4.2238781892702797E-2</v>
      </c>
      <c r="BF996" s="17"/>
      <c r="BG996" s="17">
        <v>5.1828608052283703E-2</v>
      </c>
      <c r="BH996" s="17">
        <v>5.68400821170678E-2</v>
      </c>
      <c r="BI996" s="17" t="s">
        <v>95</v>
      </c>
      <c r="BJ996" s="17" t="s">
        <v>95</v>
      </c>
      <c r="BK996" s="17" t="s">
        <v>95</v>
      </c>
      <c r="BL996" s="17" t="s">
        <v>95</v>
      </c>
      <c r="BM996" s="17" t="s">
        <v>95</v>
      </c>
    </row>
    <row r="997" spans="2:65" x14ac:dyDescent="0.35">
      <c r="B997" t="s">
        <v>420</v>
      </c>
      <c r="C997" s="17">
        <v>2.4524548250072501E-2</v>
      </c>
      <c r="D997" s="17">
        <v>2.21798844699461E-2</v>
      </c>
      <c r="E997" s="17">
        <v>2.7021404111335499E-2</v>
      </c>
      <c r="F997" s="17"/>
      <c r="G997" s="17">
        <v>1.92294808288088E-2</v>
      </c>
      <c r="H997" s="17">
        <v>1.5820850448303499E-2</v>
      </c>
      <c r="I997" s="17">
        <v>2.8362702293479002E-2</v>
      </c>
      <c r="J997" s="17">
        <v>1.7767558642705801E-2</v>
      </c>
      <c r="K997" s="17">
        <v>3.05328683066808E-2</v>
      </c>
      <c r="L997" s="17">
        <v>2.7690890164409399E-2</v>
      </c>
      <c r="M997" s="17"/>
      <c r="N997" s="17">
        <v>2.3906920334158501E-2</v>
      </c>
      <c r="O997" s="17">
        <v>2.2585902480067199E-2</v>
      </c>
      <c r="P997" s="17">
        <v>2.0958885712522801E-2</v>
      </c>
      <c r="Q997" s="17">
        <v>3.0852620795116401E-2</v>
      </c>
      <c r="R997" s="17"/>
      <c r="S997" s="17">
        <v>1.8245120249179202E-2</v>
      </c>
      <c r="T997" s="17">
        <v>1.8310925423968501E-2</v>
      </c>
      <c r="U997" s="17">
        <v>5.4213538074652602E-2</v>
      </c>
      <c r="V997" s="17">
        <v>4.2665730910812799E-2</v>
      </c>
      <c r="W997" s="17">
        <v>2.2173102878361699E-2</v>
      </c>
      <c r="X997" s="17">
        <v>3.6928136517864599E-2</v>
      </c>
      <c r="Y997" s="17">
        <v>9.1954223685208492E-3</v>
      </c>
      <c r="Z997" s="17">
        <v>0</v>
      </c>
      <c r="AA997" s="17">
        <v>1.54716051177777E-2</v>
      </c>
      <c r="AB997" s="17">
        <v>2.6288858920887899E-2</v>
      </c>
      <c r="AC997" s="17">
        <v>1.5570545398045799E-2</v>
      </c>
      <c r="AD997" s="17">
        <v>1.80817599045641E-2</v>
      </c>
      <c r="AE997" s="17"/>
      <c r="AF997" s="17">
        <v>2.07113012280415E-2</v>
      </c>
      <c r="AG997" s="17">
        <v>2.8727308153032399E-2</v>
      </c>
      <c r="AH997" s="17">
        <v>1.64167142476742E-2</v>
      </c>
      <c r="AI997" s="17"/>
      <c r="AJ997" s="17">
        <v>2.5349727224004099E-2</v>
      </c>
      <c r="AK997" s="17">
        <v>1.6271890550119801E-2</v>
      </c>
      <c r="AL997" s="17">
        <v>2.8148464800140899E-2</v>
      </c>
      <c r="AM997" s="17">
        <v>0</v>
      </c>
      <c r="AN997" s="17">
        <v>2.25580461523575E-2</v>
      </c>
      <c r="AO997" s="17"/>
      <c r="AP997" s="17">
        <v>2.8653362770243399E-2</v>
      </c>
      <c r="AQ997" s="17">
        <v>1.5193235677601001E-2</v>
      </c>
      <c r="AR997" s="17">
        <v>2.0804622773502399E-2</v>
      </c>
      <c r="AS997" s="17"/>
      <c r="AT997" s="17">
        <v>2.52621464449122E-2</v>
      </c>
      <c r="AU997" s="17">
        <v>2.90172086013223E-2</v>
      </c>
      <c r="AV997" s="17">
        <v>2.4208428743850399E-2</v>
      </c>
      <c r="AW997" s="17">
        <v>1.3030217349154501E-2</v>
      </c>
      <c r="AX997" s="17">
        <v>0</v>
      </c>
      <c r="AY997" s="17"/>
      <c r="AZ997" s="17">
        <v>1.6372794158964799E-2</v>
      </c>
      <c r="BA997" s="17">
        <v>1.6068761538754601E-2</v>
      </c>
      <c r="BB997" s="17">
        <v>1.9508666143427299E-2</v>
      </c>
      <c r="BC997" s="17">
        <v>2.5137835849598E-2</v>
      </c>
      <c r="BD997" s="17">
        <v>4.8399010006035997E-2</v>
      </c>
      <c r="BE997" s="17">
        <v>4.1503367297631197E-2</v>
      </c>
      <c r="BF997" s="17"/>
      <c r="BG997" s="17">
        <v>2.8447286925525402E-2</v>
      </c>
      <c r="BH997" s="17">
        <v>1.8363882629475602E-2</v>
      </c>
      <c r="BI997" s="17" t="s">
        <v>95</v>
      </c>
      <c r="BJ997" s="17" t="s">
        <v>95</v>
      </c>
      <c r="BK997" s="17" t="s">
        <v>95</v>
      </c>
      <c r="BL997" s="17" t="s">
        <v>95</v>
      </c>
      <c r="BM997" s="17" t="s">
        <v>95</v>
      </c>
    </row>
    <row r="998" spans="2:65" x14ac:dyDescent="0.35">
      <c r="B998" t="s">
        <v>421</v>
      </c>
      <c r="C998" s="17">
        <v>0.107337159717807</v>
      </c>
      <c r="D998" s="17">
        <v>9.1118932428198907E-2</v>
      </c>
      <c r="E998" s="17">
        <v>0.12439713988640699</v>
      </c>
      <c r="F998" s="17"/>
      <c r="G998" s="17">
        <v>1.26833089003598E-2</v>
      </c>
      <c r="H998" s="17">
        <v>5.1750384118808702E-2</v>
      </c>
      <c r="I998" s="17">
        <v>6.4977212388878297E-2</v>
      </c>
      <c r="J998" s="17">
        <v>0.12978179512094201</v>
      </c>
      <c r="K998" s="17">
        <v>0.118376507807158</v>
      </c>
      <c r="L998" s="17">
        <v>0.15373054931859301</v>
      </c>
      <c r="M998" s="17"/>
      <c r="N998" s="17">
        <v>9.5202780970224998E-2</v>
      </c>
      <c r="O998" s="17">
        <v>0.11505368008069999</v>
      </c>
      <c r="P998" s="17">
        <v>0.100387091867885</v>
      </c>
      <c r="Q998" s="17">
        <v>0.125194538222653</v>
      </c>
      <c r="R998" s="17"/>
      <c r="S998" s="17">
        <v>9.1148605421693604E-2</v>
      </c>
      <c r="T998" s="17">
        <v>9.7906589244715694E-2</v>
      </c>
      <c r="U998" s="17">
        <v>0.15372410746370599</v>
      </c>
      <c r="V998" s="17">
        <v>0.18070099114298999</v>
      </c>
      <c r="W998" s="17">
        <v>6.9891670141633902E-2</v>
      </c>
      <c r="X998" s="17">
        <v>7.77491077967737E-2</v>
      </c>
      <c r="Y998" s="17">
        <v>7.3863399932582396E-2</v>
      </c>
      <c r="Z998" s="17">
        <v>7.9809919692408596E-2</v>
      </c>
      <c r="AA998" s="17">
        <v>6.0849396108944701E-2</v>
      </c>
      <c r="AB998" s="17">
        <v>0.12895800705652999</v>
      </c>
      <c r="AC998" s="17">
        <v>0.16350875813312199</v>
      </c>
      <c r="AD998" s="17">
        <v>0.14440726620545499</v>
      </c>
      <c r="AE998" s="17"/>
      <c r="AF998" s="17">
        <v>0.128105443011471</v>
      </c>
      <c r="AG998" s="17">
        <v>0.10132474502245201</v>
      </c>
      <c r="AH998" s="17">
        <v>8.7121270447777399E-2</v>
      </c>
      <c r="AI998" s="17"/>
      <c r="AJ998" s="17">
        <v>0.119327303072758</v>
      </c>
      <c r="AK998" s="17">
        <v>7.4530603318637506E-2</v>
      </c>
      <c r="AL998" s="17">
        <v>0.11936988399394501</v>
      </c>
      <c r="AM998" s="17">
        <v>0.116332612931171</v>
      </c>
      <c r="AN998" s="17">
        <v>0.109417987179856</v>
      </c>
      <c r="AO998" s="17"/>
      <c r="AP998" s="17">
        <v>0.113219951885079</v>
      </c>
      <c r="AQ998" s="17">
        <v>8.2820325015644E-2</v>
      </c>
      <c r="AR998" s="17">
        <v>9.9295027948258396E-2</v>
      </c>
      <c r="AS998" s="17"/>
      <c r="AT998" s="17">
        <v>0.118105735115638</v>
      </c>
      <c r="AU998" s="17">
        <v>0.106289371151933</v>
      </c>
      <c r="AV998" s="17">
        <v>0.103526036879864</v>
      </c>
      <c r="AW998" s="17">
        <v>7.6718720818812106E-2</v>
      </c>
      <c r="AX998" s="17">
        <v>0.18034109882472499</v>
      </c>
      <c r="AY998" s="17"/>
      <c r="AZ998" s="17">
        <v>0.101566750102038</v>
      </c>
      <c r="BA998" s="17">
        <v>8.2719800862095794E-2</v>
      </c>
      <c r="BB998" s="17">
        <v>9.8447485919526997E-2</v>
      </c>
      <c r="BC998" s="17">
        <v>8.7064094856575999E-2</v>
      </c>
      <c r="BD998" s="17">
        <v>0.167620504506898</v>
      </c>
      <c r="BE998" s="17">
        <v>0.19688644915120901</v>
      </c>
      <c r="BF998" s="17"/>
      <c r="BG998" s="17">
        <v>0.121502064421057</v>
      </c>
      <c r="BH998" s="17">
        <v>8.5091160520762502E-2</v>
      </c>
      <c r="BI998" s="17" t="s">
        <v>95</v>
      </c>
      <c r="BJ998" s="17" t="s">
        <v>95</v>
      </c>
      <c r="BK998" s="17" t="s">
        <v>95</v>
      </c>
      <c r="BL998" s="17" t="s">
        <v>95</v>
      </c>
      <c r="BM998" s="17" t="s">
        <v>95</v>
      </c>
    </row>
    <row r="999" spans="2:65" x14ac:dyDescent="0.35">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row>
    <row r="1000" spans="2:65" x14ac:dyDescent="0.35">
      <c r="B1000" s="6" t="s">
        <v>426</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row>
    <row r="1001" spans="2:65" x14ac:dyDescent="0.35">
      <c r="B1001" s="26" t="s">
        <v>127</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row>
    <row r="1002" spans="2:65" x14ac:dyDescent="0.35">
      <c r="B1002" t="s">
        <v>370</v>
      </c>
      <c r="C1002" s="17">
        <v>0.18263911264053201</v>
      </c>
      <c r="D1002" s="17">
        <v>0.18662867863573901</v>
      </c>
      <c r="E1002" s="17">
        <v>0.178244833866223</v>
      </c>
      <c r="F1002" s="17"/>
      <c r="G1002" s="17">
        <v>0.24038275003510901</v>
      </c>
      <c r="H1002" s="17">
        <v>0.23683731190569601</v>
      </c>
      <c r="I1002" s="17">
        <v>0.21886884561091099</v>
      </c>
      <c r="J1002" s="17">
        <v>0.181912904737173</v>
      </c>
      <c r="K1002" s="17">
        <v>0.16974032070379699</v>
      </c>
      <c r="L1002" s="17">
        <v>0.13698552804614</v>
      </c>
      <c r="M1002" s="17"/>
      <c r="N1002" s="17">
        <v>0.20348809098297899</v>
      </c>
      <c r="O1002" s="17">
        <v>0.147311250369803</v>
      </c>
      <c r="P1002" s="17">
        <v>0.182737202222227</v>
      </c>
      <c r="Q1002" s="17">
        <v>0.19544700730343501</v>
      </c>
      <c r="R1002" s="17"/>
      <c r="S1002" s="17">
        <v>0.19688277767217599</v>
      </c>
      <c r="T1002" s="17">
        <v>0.15133290557821499</v>
      </c>
      <c r="U1002" s="17">
        <v>0.17355251857464199</v>
      </c>
      <c r="V1002" s="17">
        <v>0.13951221714788101</v>
      </c>
      <c r="W1002" s="17">
        <v>0.23822844251758901</v>
      </c>
      <c r="X1002" s="17">
        <v>0.19574828976484901</v>
      </c>
      <c r="Y1002" s="17">
        <v>0.19273414216669801</v>
      </c>
      <c r="Z1002" s="17">
        <v>0.13873881665531199</v>
      </c>
      <c r="AA1002" s="17">
        <v>0.22677281585204301</v>
      </c>
      <c r="AB1002" s="17">
        <v>0.16472045602768801</v>
      </c>
      <c r="AC1002" s="17">
        <v>0.17947670454690301</v>
      </c>
      <c r="AD1002" s="17">
        <v>0.18798530479883399</v>
      </c>
      <c r="AE1002" s="17"/>
      <c r="AF1002" s="17">
        <v>0.16479048176177499</v>
      </c>
      <c r="AG1002" s="17">
        <v>0.203279746068978</v>
      </c>
      <c r="AH1002" s="17">
        <v>0.15183599978661699</v>
      </c>
      <c r="AI1002" s="17"/>
      <c r="AJ1002" s="17">
        <v>0.16015814215681601</v>
      </c>
      <c r="AK1002" s="17">
        <v>0.22496343406789501</v>
      </c>
      <c r="AL1002" s="17">
        <v>0.202675646609939</v>
      </c>
      <c r="AM1002" s="17">
        <v>0.21578190605276901</v>
      </c>
      <c r="AN1002" s="17">
        <v>0.127405350912701</v>
      </c>
      <c r="AO1002" s="17"/>
      <c r="AP1002" s="17">
        <v>0.181122159278095</v>
      </c>
      <c r="AQ1002" s="17">
        <v>0.21858601734636501</v>
      </c>
      <c r="AR1002" s="17">
        <v>0.21844118487731301</v>
      </c>
      <c r="AS1002" s="17"/>
      <c r="AT1002" s="17">
        <v>0.16766765214295701</v>
      </c>
      <c r="AU1002" s="17">
        <v>0.12876785904924601</v>
      </c>
      <c r="AV1002" s="17">
        <v>0.209524138323812</v>
      </c>
      <c r="AW1002" s="17">
        <v>0.25496774553111901</v>
      </c>
      <c r="AX1002" s="17">
        <v>0.272629210391368</v>
      </c>
      <c r="AY1002" s="17"/>
      <c r="AZ1002" s="17">
        <v>0.23026498483369401</v>
      </c>
      <c r="BA1002" s="17">
        <v>0.18455614641731599</v>
      </c>
      <c r="BB1002" s="17">
        <v>0.21063061875189901</v>
      </c>
      <c r="BC1002" s="17">
        <v>0.14766222243375199</v>
      </c>
      <c r="BD1002" s="17">
        <v>0.14731610057809799</v>
      </c>
      <c r="BE1002" s="17">
        <v>0.201460691434106</v>
      </c>
      <c r="BF1002" s="17"/>
      <c r="BG1002" s="17">
        <v>0.167188501325157</v>
      </c>
      <c r="BH1002" s="17">
        <v>0.20690431555692401</v>
      </c>
      <c r="BI1002" s="17" t="s">
        <v>95</v>
      </c>
      <c r="BJ1002" s="17" t="s">
        <v>95</v>
      </c>
      <c r="BK1002" s="17" t="s">
        <v>95</v>
      </c>
      <c r="BL1002" s="17" t="s">
        <v>95</v>
      </c>
      <c r="BM1002" s="17" t="s">
        <v>95</v>
      </c>
    </row>
    <row r="1003" spans="2:65" x14ac:dyDescent="0.35">
      <c r="B1003" t="s">
        <v>371</v>
      </c>
      <c r="C1003" s="17">
        <v>0.29620818297893398</v>
      </c>
      <c r="D1003" s="17">
        <v>0.29309815003525302</v>
      </c>
      <c r="E1003" s="17">
        <v>0.30041298841665398</v>
      </c>
      <c r="F1003" s="17"/>
      <c r="G1003" s="17">
        <v>0.30105705813686201</v>
      </c>
      <c r="H1003" s="17">
        <v>0.40271212491890501</v>
      </c>
      <c r="I1003" s="17">
        <v>0.32679117788484202</v>
      </c>
      <c r="J1003" s="17">
        <v>0.302620420025421</v>
      </c>
      <c r="K1003" s="17">
        <v>0.26296195642861597</v>
      </c>
      <c r="L1003" s="17">
        <v>0.25220887432241801</v>
      </c>
      <c r="M1003" s="17"/>
      <c r="N1003" s="17">
        <v>0.30774605659202098</v>
      </c>
      <c r="O1003" s="17">
        <v>0.306850381002434</v>
      </c>
      <c r="P1003" s="17">
        <v>0.294878617825101</v>
      </c>
      <c r="Q1003" s="17">
        <v>0.26506942369375303</v>
      </c>
      <c r="R1003" s="17"/>
      <c r="S1003" s="17">
        <v>0.27590112819426799</v>
      </c>
      <c r="T1003" s="17">
        <v>0.34004906828411302</v>
      </c>
      <c r="U1003" s="17">
        <v>0.307962060588584</v>
      </c>
      <c r="V1003" s="17">
        <v>0.26166348759344599</v>
      </c>
      <c r="W1003" s="17">
        <v>0.26494883900093802</v>
      </c>
      <c r="X1003" s="17">
        <v>0.35595600393122201</v>
      </c>
      <c r="Y1003" s="17">
        <v>0.27942177544806801</v>
      </c>
      <c r="Z1003" s="17">
        <v>0.35348847577921</v>
      </c>
      <c r="AA1003" s="17">
        <v>0.31025483182670799</v>
      </c>
      <c r="AB1003" s="17">
        <v>0.24296931525284801</v>
      </c>
      <c r="AC1003" s="17">
        <v>0.306756916267863</v>
      </c>
      <c r="AD1003" s="17">
        <v>0.224471391850777</v>
      </c>
      <c r="AE1003" s="17"/>
      <c r="AF1003" s="17">
        <v>0.27929987952595597</v>
      </c>
      <c r="AG1003" s="17">
        <v>0.31899112735292201</v>
      </c>
      <c r="AH1003" s="17">
        <v>0.221051409787065</v>
      </c>
      <c r="AI1003" s="17"/>
      <c r="AJ1003" s="17">
        <v>0.28990405788561702</v>
      </c>
      <c r="AK1003" s="17">
        <v>0.33689360564662202</v>
      </c>
      <c r="AL1003" s="17">
        <v>0.30085258525217501</v>
      </c>
      <c r="AM1003" s="17">
        <v>0.264111589355362</v>
      </c>
      <c r="AN1003" s="17">
        <v>0.209849991973764</v>
      </c>
      <c r="AO1003" s="17"/>
      <c r="AP1003" s="17">
        <v>0.28905173468196799</v>
      </c>
      <c r="AQ1003" s="17">
        <v>0.330789113725943</v>
      </c>
      <c r="AR1003" s="17">
        <v>0.32931158685046502</v>
      </c>
      <c r="AS1003" s="17"/>
      <c r="AT1003" s="17">
        <v>0.270599687614409</v>
      </c>
      <c r="AU1003" s="17">
        <v>0.31111945248554701</v>
      </c>
      <c r="AV1003" s="17">
        <v>0.31621790019997897</v>
      </c>
      <c r="AW1003" s="17">
        <v>0.30253020207953601</v>
      </c>
      <c r="AX1003" s="17">
        <v>0.22667098771509001</v>
      </c>
      <c r="AY1003" s="17"/>
      <c r="AZ1003" s="17">
        <v>0.32193349155772699</v>
      </c>
      <c r="BA1003" s="17">
        <v>0.29976686928929602</v>
      </c>
      <c r="BB1003" s="17">
        <v>0.26229196591992499</v>
      </c>
      <c r="BC1003" s="17">
        <v>0.28540525833560099</v>
      </c>
      <c r="BD1003" s="17">
        <v>0.30961519413850302</v>
      </c>
      <c r="BE1003" s="17">
        <v>0.26962669997898397</v>
      </c>
      <c r="BF1003" s="17"/>
      <c r="BG1003" s="17">
        <v>0.26621992715095599</v>
      </c>
      <c r="BH1003" s="17">
        <v>0.34330477339347498</v>
      </c>
      <c r="BI1003" s="17" t="s">
        <v>95</v>
      </c>
      <c r="BJ1003" s="17" t="s">
        <v>95</v>
      </c>
      <c r="BK1003" s="17" t="s">
        <v>95</v>
      </c>
      <c r="BL1003" s="17" t="s">
        <v>95</v>
      </c>
      <c r="BM1003" s="17" t="s">
        <v>95</v>
      </c>
    </row>
    <row r="1004" spans="2:65" x14ac:dyDescent="0.35">
      <c r="B1004" t="s">
        <v>417</v>
      </c>
      <c r="C1004" s="17">
        <v>0.16988912259214101</v>
      </c>
      <c r="D1004" s="17">
        <v>0.187283661298739</v>
      </c>
      <c r="E1004" s="17">
        <v>0.151782595561501</v>
      </c>
      <c r="F1004" s="17"/>
      <c r="G1004" s="17">
        <v>0.17429484906262999</v>
      </c>
      <c r="H1004" s="17">
        <v>0.159253713190012</v>
      </c>
      <c r="I1004" s="17">
        <v>0.16744215300778201</v>
      </c>
      <c r="J1004" s="17">
        <v>0.15161299438724599</v>
      </c>
      <c r="K1004" s="17">
        <v>0.16608447242931301</v>
      </c>
      <c r="L1004" s="17">
        <v>0.18744365441622701</v>
      </c>
      <c r="M1004" s="17"/>
      <c r="N1004" s="17">
        <v>0.165141859127936</v>
      </c>
      <c r="O1004" s="17">
        <v>0.18617521844044599</v>
      </c>
      <c r="P1004" s="17">
        <v>0.155839750193556</v>
      </c>
      <c r="Q1004" s="17">
        <v>0.17103817415817299</v>
      </c>
      <c r="R1004" s="17"/>
      <c r="S1004" s="17">
        <v>0.19569372588689099</v>
      </c>
      <c r="T1004" s="17">
        <v>0.162269733954679</v>
      </c>
      <c r="U1004" s="17">
        <v>0.192682357120187</v>
      </c>
      <c r="V1004" s="17">
        <v>0.20166809375207401</v>
      </c>
      <c r="W1004" s="17">
        <v>0.17275278931865001</v>
      </c>
      <c r="X1004" s="17">
        <v>0.112835679537458</v>
      </c>
      <c r="Y1004" s="17">
        <v>0.15943864194467999</v>
      </c>
      <c r="Z1004" s="17">
        <v>0.159515171273648</v>
      </c>
      <c r="AA1004" s="17">
        <v>0.167754168444433</v>
      </c>
      <c r="AB1004" s="17">
        <v>0.175702772188262</v>
      </c>
      <c r="AC1004" s="17">
        <v>0.17301445397394</v>
      </c>
      <c r="AD1004" s="17">
        <v>0.123627266356667</v>
      </c>
      <c r="AE1004" s="17"/>
      <c r="AF1004" s="17">
        <v>0.16122056404649601</v>
      </c>
      <c r="AG1004" s="17">
        <v>0.17531501151945</v>
      </c>
      <c r="AH1004" s="17">
        <v>0.19271819585165101</v>
      </c>
      <c r="AI1004" s="17"/>
      <c r="AJ1004" s="17">
        <v>0.17504870071103101</v>
      </c>
      <c r="AK1004" s="17">
        <v>0.16130157581086399</v>
      </c>
      <c r="AL1004" s="17">
        <v>0.16979030732331499</v>
      </c>
      <c r="AM1004" s="17">
        <v>0.15198900347482799</v>
      </c>
      <c r="AN1004" s="17">
        <v>0.197342622972182</v>
      </c>
      <c r="AO1004" s="17"/>
      <c r="AP1004" s="17">
        <v>0.16979283598937001</v>
      </c>
      <c r="AQ1004" s="17">
        <v>0.15034976869588701</v>
      </c>
      <c r="AR1004" s="17">
        <v>0.14940482320057499</v>
      </c>
      <c r="AS1004" s="17"/>
      <c r="AT1004" s="17">
        <v>0.17064460594908501</v>
      </c>
      <c r="AU1004" s="17">
        <v>0.16900745441430701</v>
      </c>
      <c r="AV1004" s="17">
        <v>0.15092557372305501</v>
      </c>
      <c r="AW1004" s="17">
        <v>0.19334910450172901</v>
      </c>
      <c r="AX1004" s="17">
        <v>0.11868250134267599</v>
      </c>
      <c r="AY1004" s="17"/>
      <c r="AZ1004" s="17">
        <v>0.15200195280926301</v>
      </c>
      <c r="BA1004" s="17">
        <v>0.167109737742208</v>
      </c>
      <c r="BB1004" s="17">
        <v>0.189800389430307</v>
      </c>
      <c r="BC1004" s="17">
        <v>0.18656670218284899</v>
      </c>
      <c r="BD1004" s="17">
        <v>0.18802619549730401</v>
      </c>
      <c r="BE1004" s="17">
        <v>9.4436739173339002E-2</v>
      </c>
      <c r="BF1004" s="17"/>
      <c r="BG1004" s="17">
        <v>0.173904419459016</v>
      </c>
      <c r="BH1004" s="17">
        <v>0.16358309422501</v>
      </c>
      <c r="BI1004" s="17" t="s">
        <v>95</v>
      </c>
      <c r="BJ1004" s="17" t="s">
        <v>95</v>
      </c>
      <c r="BK1004" s="17" t="s">
        <v>95</v>
      </c>
      <c r="BL1004" s="17" t="s">
        <v>95</v>
      </c>
      <c r="BM1004" s="17" t="s">
        <v>95</v>
      </c>
    </row>
    <row r="1005" spans="2:65" x14ac:dyDescent="0.35">
      <c r="B1005" t="s">
        <v>418</v>
      </c>
      <c r="C1005" s="17">
        <v>0.12571294051717399</v>
      </c>
      <c r="D1005" s="17">
        <v>0.120365405677663</v>
      </c>
      <c r="E1005" s="17">
        <v>0.129937413194949</v>
      </c>
      <c r="F1005" s="17"/>
      <c r="G1005" s="17">
        <v>7.5585794018047298E-2</v>
      </c>
      <c r="H1005" s="17">
        <v>6.6700730269667094E-2</v>
      </c>
      <c r="I1005" s="17">
        <v>0.107207635022048</v>
      </c>
      <c r="J1005" s="17">
        <v>0.12980432068063899</v>
      </c>
      <c r="K1005" s="17">
        <v>0.14502038280617699</v>
      </c>
      <c r="L1005" s="17">
        <v>0.15689036247514901</v>
      </c>
      <c r="M1005" s="17"/>
      <c r="N1005" s="17">
        <v>0.11216828064001701</v>
      </c>
      <c r="O1005" s="17">
        <v>0.12785543404093899</v>
      </c>
      <c r="P1005" s="17">
        <v>0.123279891134604</v>
      </c>
      <c r="Q1005" s="17">
        <v>0.14924130964712701</v>
      </c>
      <c r="R1005" s="17"/>
      <c r="S1005" s="17">
        <v>0.117055966414349</v>
      </c>
      <c r="T1005" s="17">
        <v>0.109534389148603</v>
      </c>
      <c r="U1005" s="17">
        <v>0.109680298822911</v>
      </c>
      <c r="V1005" s="17">
        <v>0.129364943861319</v>
      </c>
      <c r="W1005" s="17">
        <v>0.112968237900042</v>
      </c>
      <c r="X1005" s="17">
        <v>0.120346440132531</v>
      </c>
      <c r="Y1005" s="17">
        <v>0.120396922343532</v>
      </c>
      <c r="Z1005" s="17">
        <v>0.15156044423352799</v>
      </c>
      <c r="AA1005" s="17">
        <v>0.113073633295757</v>
      </c>
      <c r="AB1005" s="17">
        <v>0.14306558726336599</v>
      </c>
      <c r="AC1005" s="17">
        <v>0.154195493775207</v>
      </c>
      <c r="AD1005" s="17">
        <v>0.231836993745204</v>
      </c>
      <c r="AE1005" s="17"/>
      <c r="AF1005" s="17">
        <v>0.14614174782476</v>
      </c>
      <c r="AG1005" s="17">
        <v>0.106379261079908</v>
      </c>
      <c r="AH1005" s="17">
        <v>0.147417997164694</v>
      </c>
      <c r="AI1005" s="17"/>
      <c r="AJ1005" s="17">
        <v>0.144748056882399</v>
      </c>
      <c r="AK1005" s="17">
        <v>9.9190389643858595E-2</v>
      </c>
      <c r="AL1005" s="17">
        <v>9.7181181867783101E-2</v>
      </c>
      <c r="AM1005" s="17">
        <v>7.9836010669297006E-2</v>
      </c>
      <c r="AN1005" s="17">
        <v>0.16568739392511</v>
      </c>
      <c r="AO1005" s="17"/>
      <c r="AP1005" s="17">
        <v>0.149751815978621</v>
      </c>
      <c r="AQ1005" s="17">
        <v>0.106914015679988</v>
      </c>
      <c r="AR1005" s="17">
        <v>8.7988938221174401E-2</v>
      </c>
      <c r="AS1005" s="17"/>
      <c r="AT1005" s="17">
        <v>0.14318502247935799</v>
      </c>
      <c r="AU1005" s="17">
        <v>0.136555452937973</v>
      </c>
      <c r="AV1005" s="17">
        <v>0.120011971579737</v>
      </c>
      <c r="AW1005" s="17">
        <v>7.5419959867175701E-2</v>
      </c>
      <c r="AX1005" s="17">
        <v>0.154379336699972</v>
      </c>
      <c r="AY1005" s="17"/>
      <c r="AZ1005" s="17">
        <v>7.9867397051953795E-2</v>
      </c>
      <c r="BA1005" s="17">
        <v>0.13108730488030201</v>
      </c>
      <c r="BB1005" s="17">
        <v>0.10949360303474399</v>
      </c>
      <c r="BC1005" s="17">
        <v>0.15281267744159099</v>
      </c>
      <c r="BD1005" s="17">
        <v>0.12727266853781199</v>
      </c>
      <c r="BE1005" s="17">
        <v>0.152325998250151</v>
      </c>
      <c r="BF1005" s="17"/>
      <c r="BG1005" s="17">
        <v>0.14790175996524799</v>
      </c>
      <c r="BH1005" s="17">
        <v>9.0865373945689096E-2</v>
      </c>
      <c r="BI1005" s="17" t="s">
        <v>95</v>
      </c>
      <c r="BJ1005" s="17" t="s">
        <v>95</v>
      </c>
      <c r="BK1005" s="17" t="s">
        <v>95</v>
      </c>
      <c r="BL1005" s="17" t="s">
        <v>95</v>
      </c>
      <c r="BM1005" s="17" t="s">
        <v>95</v>
      </c>
    </row>
    <row r="1006" spans="2:65" x14ac:dyDescent="0.35">
      <c r="B1006" t="s">
        <v>419</v>
      </c>
      <c r="C1006" s="17">
        <v>0.100167990599329</v>
      </c>
      <c r="D1006" s="17">
        <v>0.103421212228846</v>
      </c>
      <c r="E1006" s="17">
        <v>9.7158033360606105E-2</v>
      </c>
      <c r="F1006" s="17"/>
      <c r="G1006" s="17">
        <v>3.5709521206008302E-2</v>
      </c>
      <c r="H1006" s="17">
        <v>5.4256117809575698E-2</v>
      </c>
      <c r="I1006" s="17">
        <v>8.0194707504789603E-2</v>
      </c>
      <c r="J1006" s="17">
        <v>9.58673850683322E-2</v>
      </c>
      <c r="K1006" s="17">
        <v>0.13632205023071201</v>
      </c>
      <c r="L1006" s="17">
        <v>0.12446670562899299</v>
      </c>
      <c r="M1006" s="17"/>
      <c r="N1006" s="17">
        <v>9.89940092399864E-2</v>
      </c>
      <c r="O1006" s="17">
        <v>9.5404492687234804E-2</v>
      </c>
      <c r="P1006" s="17">
        <v>0.11120785371978199</v>
      </c>
      <c r="Q1006" s="17">
        <v>9.5358993464481595E-2</v>
      </c>
      <c r="R1006" s="17"/>
      <c r="S1006" s="17">
        <v>6.5272814701094195E-2</v>
      </c>
      <c r="T1006" s="17">
        <v>0.131667327316562</v>
      </c>
      <c r="U1006" s="17">
        <v>8.0289817892749596E-2</v>
      </c>
      <c r="V1006" s="17">
        <v>7.7712166836674798E-2</v>
      </c>
      <c r="W1006" s="17">
        <v>9.8248849578766895E-2</v>
      </c>
      <c r="X1006" s="17">
        <v>0.106455415660931</v>
      </c>
      <c r="Y1006" s="17">
        <v>0.118081699285398</v>
      </c>
      <c r="Z1006" s="17">
        <v>9.2214700876757899E-2</v>
      </c>
      <c r="AA1006" s="17">
        <v>7.7534332331089098E-2</v>
      </c>
      <c r="AB1006" s="17">
        <v>0.141642546116962</v>
      </c>
      <c r="AC1006" s="17">
        <v>9.9537640902800498E-2</v>
      </c>
      <c r="AD1006" s="17">
        <v>0.124569834572273</v>
      </c>
      <c r="AE1006" s="17"/>
      <c r="AF1006" s="17">
        <v>0.125037334804769</v>
      </c>
      <c r="AG1006" s="17">
        <v>8.2166611677053802E-2</v>
      </c>
      <c r="AH1006" s="17">
        <v>0.112470127375724</v>
      </c>
      <c r="AI1006" s="17"/>
      <c r="AJ1006" s="17">
        <v>0.11043823339645401</v>
      </c>
      <c r="AK1006" s="17">
        <v>7.8835698719646699E-2</v>
      </c>
      <c r="AL1006" s="17">
        <v>9.9949056454079796E-2</v>
      </c>
      <c r="AM1006" s="17">
        <v>0.138196178524296</v>
      </c>
      <c r="AN1006" s="17">
        <v>0.108144848837643</v>
      </c>
      <c r="AO1006" s="17"/>
      <c r="AP1006" s="17">
        <v>9.9722101791669293E-2</v>
      </c>
      <c r="AQ1006" s="17">
        <v>8.7445704858471099E-2</v>
      </c>
      <c r="AR1006" s="17">
        <v>8.8449387090343501E-2</v>
      </c>
      <c r="AS1006" s="17"/>
      <c r="AT1006" s="17">
        <v>0.119885299024234</v>
      </c>
      <c r="AU1006" s="17">
        <v>9.8863948394380605E-2</v>
      </c>
      <c r="AV1006" s="17">
        <v>9.6856869324928097E-2</v>
      </c>
      <c r="AW1006" s="17">
        <v>8.5019919124966106E-2</v>
      </c>
      <c r="AX1006" s="17">
        <v>9.8471529095966501E-2</v>
      </c>
      <c r="AY1006" s="17"/>
      <c r="AZ1006" s="17">
        <v>6.9680207211785E-2</v>
      </c>
      <c r="BA1006" s="17">
        <v>0.106439208567651</v>
      </c>
      <c r="BB1006" s="17">
        <v>0.11363094005825</v>
      </c>
      <c r="BC1006" s="17">
        <v>0.10033392360997199</v>
      </c>
      <c r="BD1006" s="17">
        <v>9.4491976651812803E-2</v>
      </c>
      <c r="BE1006" s="17">
        <v>0.13667615956250501</v>
      </c>
      <c r="BF1006" s="17"/>
      <c r="BG1006" s="17">
        <v>0.110013986462118</v>
      </c>
      <c r="BH1006" s="17">
        <v>8.4704842724605794E-2</v>
      </c>
      <c r="BI1006" s="17" t="s">
        <v>95</v>
      </c>
      <c r="BJ1006" s="17" t="s">
        <v>95</v>
      </c>
      <c r="BK1006" s="17" t="s">
        <v>95</v>
      </c>
      <c r="BL1006" s="17" t="s">
        <v>95</v>
      </c>
      <c r="BM1006" s="17" t="s">
        <v>95</v>
      </c>
    </row>
    <row r="1007" spans="2:65" x14ac:dyDescent="0.35">
      <c r="B1007" t="s">
        <v>114</v>
      </c>
      <c r="C1007" s="17">
        <v>4.1841560675337203E-2</v>
      </c>
      <c r="D1007" s="17">
        <v>3.6167375058232601E-2</v>
      </c>
      <c r="E1007" s="17">
        <v>4.7824766756886697E-2</v>
      </c>
      <c r="F1007" s="17"/>
      <c r="G1007" s="17">
        <v>9.5271056643962404E-2</v>
      </c>
      <c r="H1007" s="17">
        <v>2.9161353917678001E-2</v>
      </c>
      <c r="I1007" s="17">
        <v>3.3845868719331498E-2</v>
      </c>
      <c r="J1007" s="17">
        <v>5.5149858191642802E-2</v>
      </c>
      <c r="K1007" s="17">
        <v>3.5577853469819898E-2</v>
      </c>
      <c r="L1007" s="17">
        <v>3.4850224425853303E-2</v>
      </c>
      <c r="M1007" s="17"/>
      <c r="N1007" s="17">
        <v>2.2236445610478099E-2</v>
      </c>
      <c r="O1007" s="17">
        <v>4.4267670920519898E-2</v>
      </c>
      <c r="P1007" s="17">
        <v>5.30808090144178E-2</v>
      </c>
      <c r="Q1007" s="17">
        <v>5.8582945785181702E-2</v>
      </c>
      <c r="R1007" s="17"/>
      <c r="S1007" s="17">
        <v>5.1803386586961202E-2</v>
      </c>
      <c r="T1007" s="17">
        <v>4.8226451038956203E-2</v>
      </c>
      <c r="U1007" s="17">
        <v>2.8289658911992199E-2</v>
      </c>
      <c r="V1007" s="17">
        <v>3.6909507951493899E-2</v>
      </c>
      <c r="W1007" s="17">
        <v>3.5117640448226101E-2</v>
      </c>
      <c r="X1007" s="17">
        <v>4.4575490694187703E-2</v>
      </c>
      <c r="Y1007" s="17">
        <v>5.5519514064269297E-2</v>
      </c>
      <c r="Z1007" s="17">
        <v>1.8186673026564199E-2</v>
      </c>
      <c r="AA1007" s="17">
        <v>5.3355527220074001E-2</v>
      </c>
      <c r="AB1007" s="17">
        <v>4.1410672134248303E-2</v>
      </c>
      <c r="AC1007" s="17">
        <v>7.2736115304736096E-3</v>
      </c>
      <c r="AD1007" s="17">
        <v>5.1794802844986998E-2</v>
      </c>
      <c r="AE1007" s="17"/>
      <c r="AF1007" s="17">
        <v>3.5785863232265097E-2</v>
      </c>
      <c r="AG1007" s="17">
        <v>3.4808323753632103E-2</v>
      </c>
      <c r="AH1007" s="17">
        <v>8.5654185195143603E-2</v>
      </c>
      <c r="AI1007" s="17"/>
      <c r="AJ1007" s="17">
        <v>3.03024323159879E-2</v>
      </c>
      <c r="AK1007" s="17">
        <v>3.7251720723440698E-2</v>
      </c>
      <c r="AL1007" s="17">
        <v>4.1032153571113297E-2</v>
      </c>
      <c r="AM1007" s="17">
        <v>5.8920342874406097E-2</v>
      </c>
      <c r="AN1007" s="17">
        <v>9.5859738447400797E-2</v>
      </c>
      <c r="AO1007" s="17"/>
      <c r="AP1007" s="17">
        <v>3.18338856066053E-2</v>
      </c>
      <c r="AQ1007" s="17">
        <v>3.2920651364316801E-2</v>
      </c>
      <c r="AR1007" s="17">
        <v>4.08885831301199E-2</v>
      </c>
      <c r="AS1007" s="17"/>
      <c r="AT1007" s="17">
        <v>5.0513139373433998E-2</v>
      </c>
      <c r="AU1007" s="17">
        <v>6.2668198100222602E-2</v>
      </c>
      <c r="AV1007" s="17">
        <v>2.9272126816690499E-2</v>
      </c>
      <c r="AW1007" s="17">
        <v>2.19187104642652E-2</v>
      </c>
      <c r="AX1007" s="17">
        <v>1.91161221807752E-2</v>
      </c>
      <c r="AY1007" s="17"/>
      <c r="AZ1007" s="17">
        <v>6.3354923363115004E-2</v>
      </c>
      <c r="BA1007" s="17">
        <v>3.9562915980357001E-2</v>
      </c>
      <c r="BB1007" s="17">
        <v>4.7028180509938601E-2</v>
      </c>
      <c r="BC1007" s="17">
        <v>3.9725338742075698E-2</v>
      </c>
      <c r="BD1007" s="17">
        <v>2.0551987217777699E-2</v>
      </c>
      <c r="BE1007" s="17">
        <v>4.89018036526584E-2</v>
      </c>
      <c r="BF1007" s="17"/>
      <c r="BG1007" s="17">
        <v>4.53368736875501E-2</v>
      </c>
      <c r="BH1007" s="17">
        <v>3.6352167552538998E-2</v>
      </c>
      <c r="BI1007" s="17" t="s">
        <v>95</v>
      </c>
      <c r="BJ1007" s="17" t="s">
        <v>95</v>
      </c>
      <c r="BK1007" s="17" t="s">
        <v>95</v>
      </c>
      <c r="BL1007" s="17" t="s">
        <v>95</v>
      </c>
      <c r="BM1007" s="17" t="s">
        <v>95</v>
      </c>
    </row>
    <row r="1008" spans="2:65" x14ac:dyDescent="0.35">
      <c r="B1008" t="s">
        <v>420</v>
      </c>
      <c r="C1008" s="17">
        <v>4.9348918271015202E-2</v>
      </c>
      <c r="D1008" s="17">
        <v>4.2658746640692899E-2</v>
      </c>
      <c r="E1008" s="17">
        <v>5.6403494075806901E-2</v>
      </c>
      <c r="F1008" s="17"/>
      <c r="G1008" s="17">
        <v>5.8087815876936497E-2</v>
      </c>
      <c r="H1008" s="17">
        <v>3.4871348503536799E-2</v>
      </c>
      <c r="I1008" s="17">
        <v>3.99756518609133E-2</v>
      </c>
      <c r="J1008" s="17">
        <v>4.9405240135717801E-2</v>
      </c>
      <c r="K1008" s="17">
        <v>5.3822553137203702E-2</v>
      </c>
      <c r="L1008" s="17">
        <v>5.5240115463531497E-2</v>
      </c>
      <c r="M1008" s="17"/>
      <c r="N1008" s="17">
        <v>5.4789686889118401E-2</v>
      </c>
      <c r="O1008" s="17">
        <v>4.5913885511986399E-2</v>
      </c>
      <c r="P1008" s="17">
        <v>5.06536265708507E-2</v>
      </c>
      <c r="Q1008" s="17">
        <v>4.3731473820742203E-2</v>
      </c>
      <c r="R1008" s="17"/>
      <c r="S1008" s="17">
        <v>5.2058045488942398E-2</v>
      </c>
      <c r="T1008" s="17">
        <v>3.0478907951167599E-2</v>
      </c>
      <c r="U1008" s="17">
        <v>6.0885850470436098E-2</v>
      </c>
      <c r="V1008" s="17">
        <v>0.10759316810698701</v>
      </c>
      <c r="W1008" s="17">
        <v>6.6335284270093303E-2</v>
      </c>
      <c r="X1008" s="17">
        <v>3.72130711732125E-2</v>
      </c>
      <c r="Y1008" s="17">
        <v>3.9245370226484597E-2</v>
      </c>
      <c r="Z1008" s="17">
        <v>6.8549682143946702E-2</v>
      </c>
      <c r="AA1008" s="17">
        <v>3.18985404126483E-2</v>
      </c>
      <c r="AB1008" s="17">
        <v>3.9653309388570403E-2</v>
      </c>
      <c r="AC1008" s="17">
        <v>3.9496331377165302E-2</v>
      </c>
      <c r="AD1008" s="17">
        <v>1.7678097106629799E-2</v>
      </c>
      <c r="AE1008" s="17"/>
      <c r="AF1008" s="17">
        <v>5.2592151328291897E-2</v>
      </c>
      <c r="AG1008" s="17">
        <v>4.37157095981099E-2</v>
      </c>
      <c r="AH1008" s="17">
        <v>5.8710312379967003E-2</v>
      </c>
      <c r="AI1008" s="17"/>
      <c r="AJ1008" s="17">
        <v>5.6617006899220897E-2</v>
      </c>
      <c r="AK1008" s="17">
        <v>3.8584241268194402E-2</v>
      </c>
      <c r="AL1008" s="17">
        <v>5.10618844446925E-2</v>
      </c>
      <c r="AM1008" s="17">
        <v>5.7336416375283999E-2</v>
      </c>
      <c r="AN1008" s="17">
        <v>7.0311065522197305E-2</v>
      </c>
      <c r="AO1008" s="17"/>
      <c r="AP1008" s="17">
        <v>4.3521569452002598E-2</v>
      </c>
      <c r="AQ1008" s="17">
        <v>5.0989607018029098E-2</v>
      </c>
      <c r="AR1008" s="17">
        <v>3.9467075111278997E-2</v>
      </c>
      <c r="AS1008" s="17"/>
      <c r="AT1008" s="17">
        <v>4.0018893059281503E-2</v>
      </c>
      <c r="AU1008" s="17">
        <v>5.8636642523761599E-2</v>
      </c>
      <c r="AV1008" s="17">
        <v>4.7461128705390702E-2</v>
      </c>
      <c r="AW1008" s="17">
        <v>3.6439650293249803E-2</v>
      </c>
      <c r="AX1008" s="17">
        <v>2.4744005263380199E-2</v>
      </c>
      <c r="AY1008" s="17"/>
      <c r="AZ1008" s="17">
        <v>3.4324598211365902E-2</v>
      </c>
      <c r="BA1008" s="17">
        <v>4.4716575541166897E-2</v>
      </c>
      <c r="BB1008" s="17">
        <v>5.36405358748126E-2</v>
      </c>
      <c r="BC1008" s="17">
        <v>5.1361562229513699E-2</v>
      </c>
      <c r="BD1008" s="17">
        <v>6.8502645728600098E-2</v>
      </c>
      <c r="BE1008" s="17">
        <v>5.3262974875851299E-2</v>
      </c>
      <c r="BF1008" s="17"/>
      <c r="BG1008" s="17">
        <v>5.30683454449608E-2</v>
      </c>
      <c r="BH1008" s="17">
        <v>4.35075535983621E-2</v>
      </c>
      <c r="BI1008" s="17" t="s">
        <v>95</v>
      </c>
      <c r="BJ1008" s="17" t="s">
        <v>95</v>
      </c>
      <c r="BK1008" s="17" t="s">
        <v>95</v>
      </c>
      <c r="BL1008" s="17" t="s">
        <v>95</v>
      </c>
      <c r="BM1008" s="17" t="s">
        <v>95</v>
      </c>
    </row>
    <row r="1009" spans="2:65" x14ac:dyDescent="0.35">
      <c r="B1009" t="s">
        <v>421</v>
      </c>
      <c r="C1009" s="17">
        <v>3.4192171725537603E-2</v>
      </c>
      <c r="D1009" s="17">
        <v>3.03767704248331E-2</v>
      </c>
      <c r="E1009" s="17">
        <v>3.82358747673733E-2</v>
      </c>
      <c r="F1009" s="17"/>
      <c r="G1009" s="17">
        <v>1.96111550204447E-2</v>
      </c>
      <c r="H1009" s="17">
        <v>1.6207299484929098E-2</v>
      </c>
      <c r="I1009" s="17">
        <v>2.5673960389382501E-2</v>
      </c>
      <c r="J1009" s="17">
        <v>3.36268767738288E-2</v>
      </c>
      <c r="K1009" s="17">
        <v>3.0470410794361299E-2</v>
      </c>
      <c r="L1009" s="17">
        <v>5.1914535221687499E-2</v>
      </c>
      <c r="M1009" s="17"/>
      <c r="N1009" s="17">
        <v>3.5435570917463702E-2</v>
      </c>
      <c r="O1009" s="17">
        <v>4.6221667026635598E-2</v>
      </c>
      <c r="P1009" s="17">
        <v>2.8322249319462801E-2</v>
      </c>
      <c r="Q1009" s="17">
        <v>2.1530672127106201E-2</v>
      </c>
      <c r="R1009" s="17"/>
      <c r="S1009" s="17">
        <v>4.5332155055317902E-2</v>
      </c>
      <c r="T1009" s="17">
        <v>2.6441216727703099E-2</v>
      </c>
      <c r="U1009" s="17">
        <v>4.6657437618498401E-2</v>
      </c>
      <c r="V1009" s="17">
        <v>4.5576414750123397E-2</v>
      </c>
      <c r="W1009" s="17">
        <v>1.13999169656937E-2</v>
      </c>
      <c r="X1009" s="17">
        <v>2.68696091056079E-2</v>
      </c>
      <c r="Y1009" s="17">
        <v>3.5161934520869499E-2</v>
      </c>
      <c r="Z1009" s="17">
        <v>1.7746036011033001E-2</v>
      </c>
      <c r="AA1009" s="17">
        <v>1.93561506172482E-2</v>
      </c>
      <c r="AB1009" s="17">
        <v>5.0835341628055003E-2</v>
      </c>
      <c r="AC1009" s="17">
        <v>4.0248847625647503E-2</v>
      </c>
      <c r="AD1009" s="17">
        <v>3.8036308724626502E-2</v>
      </c>
      <c r="AE1009" s="17"/>
      <c r="AF1009" s="17">
        <v>3.51319774756867E-2</v>
      </c>
      <c r="AG1009" s="17">
        <v>3.5344208949945298E-2</v>
      </c>
      <c r="AH1009" s="17">
        <v>3.0141772459137999E-2</v>
      </c>
      <c r="AI1009" s="17"/>
      <c r="AJ1009" s="17">
        <v>3.27833697524747E-2</v>
      </c>
      <c r="AK1009" s="17">
        <v>2.29793341194784E-2</v>
      </c>
      <c r="AL1009" s="17">
        <v>3.74571844769023E-2</v>
      </c>
      <c r="AM1009" s="17">
        <v>3.3828552673757603E-2</v>
      </c>
      <c r="AN1009" s="17">
        <v>2.53989874090014E-2</v>
      </c>
      <c r="AO1009" s="17"/>
      <c r="AP1009" s="17">
        <v>3.5203897221668598E-2</v>
      </c>
      <c r="AQ1009" s="17">
        <v>2.20051213110002E-2</v>
      </c>
      <c r="AR1009" s="17">
        <v>4.6048421518729399E-2</v>
      </c>
      <c r="AS1009" s="17"/>
      <c r="AT1009" s="17">
        <v>3.7485700357240498E-2</v>
      </c>
      <c r="AU1009" s="17">
        <v>3.4380992094564002E-2</v>
      </c>
      <c r="AV1009" s="17">
        <v>2.9730291326407001E-2</v>
      </c>
      <c r="AW1009" s="17">
        <v>3.0354708137959499E-2</v>
      </c>
      <c r="AX1009" s="17">
        <v>8.5306307310771004E-2</v>
      </c>
      <c r="AY1009" s="17"/>
      <c r="AZ1009" s="17">
        <v>4.8572444961096098E-2</v>
      </c>
      <c r="BA1009" s="17">
        <v>2.6761241581703201E-2</v>
      </c>
      <c r="BB1009" s="17">
        <v>1.34837664201236E-2</v>
      </c>
      <c r="BC1009" s="17">
        <v>3.6132315024644701E-2</v>
      </c>
      <c r="BD1009" s="17">
        <v>4.4223231650093002E-2</v>
      </c>
      <c r="BE1009" s="17">
        <v>4.3308933072406297E-2</v>
      </c>
      <c r="BF1009" s="17"/>
      <c r="BG1009" s="17">
        <v>3.6366186504993799E-2</v>
      </c>
      <c r="BH1009" s="17">
        <v>3.0777879003395101E-2</v>
      </c>
      <c r="BI1009" s="17" t="s">
        <v>95</v>
      </c>
      <c r="BJ1009" s="17" t="s">
        <v>95</v>
      </c>
      <c r="BK1009" s="17" t="s">
        <v>95</v>
      </c>
      <c r="BL1009" s="17" t="s">
        <v>95</v>
      </c>
      <c r="BM1009" s="17" t="s">
        <v>95</v>
      </c>
    </row>
    <row r="1010" spans="2:65" x14ac:dyDescent="0.3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row>
    <row r="1011" spans="2:65" x14ac:dyDescent="0.35">
      <c r="B1011" s="6" t="s">
        <v>427</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row>
    <row r="1012" spans="2:65" x14ac:dyDescent="0.35">
      <c r="B1012" s="26" t="s">
        <v>127</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row>
    <row r="1013" spans="2:65" x14ac:dyDescent="0.35">
      <c r="B1013" t="s">
        <v>370</v>
      </c>
      <c r="C1013" s="17">
        <v>0.111386728605692</v>
      </c>
      <c r="D1013" s="17">
        <v>0.12728249834149699</v>
      </c>
      <c r="E1013" s="17">
        <v>9.4493849276494193E-2</v>
      </c>
      <c r="F1013" s="17"/>
      <c r="G1013" s="17">
        <v>0.23816768520018</v>
      </c>
      <c r="H1013" s="17">
        <v>0.19848758145485901</v>
      </c>
      <c r="I1013" s="17">
        <v>0.154909908272367</v>
      </c>
      <c r="J1013" s="17">
        <v>8.0532044091386895E-2</v>
      </c>
      <c r="K1013" s="17">
        <v>8.4436176259520004E-2</v>
      </c>
      <c r="L1013" s="17">
        <v>5.8492126533525597E-2</v>
      </c>
      <c r="M1013" s="17"/>
      <c r="N1013" s="17">
        <v>0.137787987862279</v>
      </c>
      <c r="O1013" s="17">
        <v>8.9111252416194095E-2</v>
      </c>
      <c r="P1013" s="17">
        <v>0.11659537998870401</v>
      </c>
      <c r="Q1013" s="17">
        <v>8.9991046049223394E-2</v>
      </c>
      <c r="R1013" s="17"/>
      <c r="S1013" s="17">
        <v>0.142925106286935</v>
      </c>
      <c r="T1013" s="17">
        <v>8.5784711577323897E-2</v>
      </c>
      <c r="U1013" s="17">
        <v>8.7168886259656797E-2</v>
      </c>
      <c r="V1013" s="17">
        <v>0.107755076857427</v>
      </c>
      <c r="W1013" s="17">
        <v>0.12734199768568999</v>
      </c>
      <c r="X1013" s="17">
        <v>0.11936286812614499</v>
      </c>
      <c r="Y1013" s="17">
        <v>0.10375323683264499</v>
      </c>
      <c r="Z1013" s="17">
        <v>0.111742439652878</v>
      </c>
      <c r="AA1013" s="17">
        <v>0.148024135812516</v>
      </c>
      <c r="AB1013" s="17">
        <v>9.7501360981853802E-2</v>
      </c>
      <c r="AC1013" s="17">
        <v>6.0461297307153203E-2</v>
      </c>
      <c r="AD1013" s="17">
        <v>0.147208422671846</v>
      </c>
      <c r="AE1013" s="17"/>
      <c r="AF1013" s="17">
        <v>8.8861620248632395E-2</v>
      </c>
      <c r="AG1013" s="17">
        <v>0.12651840045836299</v>
      </c>
      <c r="AH1013" s="17">
        <v>9.3996978713201604E-2</v>
      </c>
      <c r="AI1013" s="17"/>
      <c r="AJ1013" s="17">
        <v>8.8777943318519001E-2</v>
      </c>
      <c r="AK1013" s="17">
        <v>0.15911487716429201</v>
      </c>
      <c r="AL1013" s="17">
        <v>7.8130295284555201E-2</v>
      </c>
      <c r="AM1013" s="17">
        <v>0.107099144432296</v>
      </c>
      <c r="AN1013" s="17">
        <v>7.4706808341225797E-2</v>
      </c>
      <c r="AO1013" s="17"/>
      <c r="AP1013" s="17">
        <v>9.6770457608102101E-2</v>
      </c>
      <c r="AQ1013" s="17">
        <v>0.154719952566514</v>
      </c>
      <c r="AR1013" s="17">
        <v>0.108206179012659</v>
      </c>
      <c r="AS1013" s="17"/>
      <c r="AT1013" s="17">
        <v>7.1705412401463206E-2</v>
      </c>
      <c r="AU1013" s="17">
        <v>8.8788621122541794E-2</v>
      </c>
      <c r="AV1013" s="17">
        <v>0.14154603947889199</v>
      </c>
      <c r="AW1013" s="17">
        <v>0.19523055551499599</v>
      </c>
      <c r="AX1013" s="17">
        <v>0.18869428303131899</v>
      </c>
      <c r="AY1013" s="17"/>
      <c r="AZ1013" s="17">
        <v>0.20500278380887399</v>
      </c>
      <c r="BA1013" s="17">
        <v>0.104863046210874</v>
      </c>
      <c r="BB1013" s="17">
        <v>9.0598391016578697E-2</v>
      </c>
      <c r="BC1013" s="17">
        <v>8.9592334783521299E-2</v>
      </c>
      <c r="BD1013" s="17">
        <v>8.1299419270788195E-2</v>
      </c>
      <c r="BE1013" s="17">
        <v>8.3558437579799499E-2</v>
      </c>
      <c r="BF1013" s="17"/>
      <c r="BG1013" s="17">
        <v>0.100199118292773</v>
      </c>
      <c r="BH1013" s="17">
        <v>0.12895688352392001</v>
      </c>
      <c r="BI1013" s="17" t="s">
        <v>95</v>
      </c>
      <c r="BJ1013" s="17" t="s">
        <v>95</v>
      </c>
      <c r="BK1013" s="17" t="s">
        <v>95</v>
      </c>
      <c r="BL1013" s="17" t="s">
        <v>95</v>
      </c>
      <c r="BM1013" s="17" t="s">
        <v>95</v>
      </c>
    </row>
    <row r="1014" spans="2:65" x14ac:dyDescent="0.35">
      <c r="B1014" t="s">
        <v>371</v>
      </c>
      <c r="C1014" s="17">
        <v>0.22690078206820499</v>
      </c>
      <c r="D1014" s="17">
        <v>0.22316322970082</v>
      </c>
      <c r="E1014" s="17">
        <v>0.23073465272632601</v>
      </c>
      <c r="F1014" s="17"/>
      <c r="G1014" s="17">
        <v>0.41869862500967198</v>
      </c>
      <c r="H1014" s="17">
        <v>0.31678911263190102</v>
      </c>
      <c r="I1014" s="17">
        <v>0.25768065358196202</v>
      </c>
      <c r="J1014" s="17">
        <v>0.232198367906292</v>
      </c>
      <c r="K1014" s="17">
        <v>0.1631911665588</v>
      </c>
      <c r="L1014" s="17">
        <v>0.165736318196048</v>
      </c>
      <c r="M1014" s="17"/>
      <c r="N1014" s="17">
        <v>0.24597187131919401</v>
      </c>
      <c r="O1014" s="17">
        <v>0.24214806314707901</v>
      </c>
      <c r="P1014" s="17">
        <v>0.21437898774167</v>
      </c>
      <c r="Q1014" s="17">
        <v>0.187743109227614</v>
      </c>
      <c r="R1014" s="17"/>
      <c r="S1014" s="17">
        <v>0.26922891476905703</v>
      </c>
      <c r="T1014" s="17">
        <v>0.22661583366451399</v>
      </c>
      <c r="U1014" s="17">
        <v>0.23596505983635399</v>
      </c>
      <c r="V1014" s="17">
        <v>0.205528915742581</v>
      </c>
      <c r="W1014" s="17">
        <v>0.232990852560608</v>
      </c>
      <c r="X1014" s="17">
        <v>0.22337865651642999</v>
      </c>
      <c r="Y1014" s="17">
        <v>0.267887277549749</v>
      </c>
      <c r="Z1014" s="17">
        <v>0.15715770497117601</v>
      </c>
      <c r="AA1014" s="17">
        <v>0.22851175077795099</v>
      </c>
      <c r="AB1014" s="17">
        <v>0.21271842417242301</v>
      </c>
      <c r="AC1014" s="17">
        <v>0.22458513911207001</v>
      </c>
      <c r="AD1014" s="17">
        <v>0.12928486017369401</v>
      </c>
      <c r="AE1014" s="17"/>
      <c r="AF1014" s="17">
        <v>0.18388865308560701</v>
      </c>
      <c r="AG1014" s="17">
        <v>0.259530872641133</v>
      </c>
      <c r="AH1014" s="17">
        <v>0.180459314174199</v>
      </c>
      <c r="AI1014" s="17"/>
      <c r="AJ1014" s="17">
        <v>0.199644657551273</v>
      </c>
      <c r="AK1014" s="17">
        <v>0.28107522573451799</v>
      </c>
      <c r="AL1014" s="17">
        <v>0.32233685176059201</v>
      </c>
      <c r="AM1014" s="17">
        <v>9.94343199432043E-2</v>
      </c>
      <c r="AN1014" s="17">
        <v>0.151749784392889</v>
      </c>
      <c r="AO1014" s="17"/>
      <c r="AP1014" s="17">
        <v>0.22159866324222299</v>
      </c>
      <c r="AQ1014" s="17">
        <v>0.26554322166500399</v>
      </c>
      <c r="AR1014" s="17">
        <v>0.30435584210873801</v>
      </c>
      <c r="AS1014" s="17"/>
      <c r="AT1014" s="17">
        <v>0.17834568155376801</v>
      </c>
      <c r="AU1014" s="17">
        <v>0.21668625297427699</v>
      </c>
      <c r="AV1014" s="17">
        <v>0.25143195516537697</v>
      </c>
      <c r="AW1014" s="17">
        <v>0.24634322225255401</v>
      </c>
      <c r="AX1014" s="17">
        <v>0.32250677581283599</v>
      </c>
      <c r="AY1014" s="17"/>
      <c r="AZ1014" s="17">
        <v>0.27130528909496898</v>
      </c>
      <c r="BA1014" s="17">
        <v>0.22835330926306399</v>
      </c>
      <c r="BB1014" s="17">
        <v>0.21339593512545299</v>
      </c>
      <c r="BC1014" s="17">
        <v>0.22246404873907499</v>
      </c>
      <c r="BD1014" s="17">
        <v>0.18808734784509901</v>
      </c>
      <c r="BE1014" s="17">
        <v>0.236909541646487</v>
      </c>
      <c r="BF1014" s="17"/>
      <c r="BG1014" s="17">
        <v>0.187595268610706</v>
      </c>
      <c r="BH1014" s="17">
        <v>0.28863013635142698</v>
      </c>
      <c r="BI1014" s="17" t="s">
        <v>95</v>
      </c>
      <c r="BJ1014" s="17" t="s">
        <v>95</v>
      </c>
      <c r="BK1014" s="17" t="s">
        <v>95</v>
      </c>
      <c r="BL1014" s="17" t="s">
        <v>95</v>
      </c>
      <c r="BM1014" s="17" t="s">
        <v>95</v>
      </c>
    </row>
    <row r="1015" spans="2:65" x14ac:dyDescent="0.35">
      <c r="B1015" t="s">
        <v>417</v>
      </c>
      <c r="C1015" s="17">
        <v>0.18402949596379101</v>
      </c>
      <c r="D1015" s="17">
        <v>0.18714013824868</v>
      </c>
      <c r="E1015" s="17">
        <v>0.18067598015147099</v>
      </c>
      <c r="F1015" s="17"/>
      <c r="G1015" s="17">
        <v>0.158757728002108</v>
      </c>
      <c r="H1015" s="17">
        <v>0.15841254126328599</v>
      </c>
      <c r="I1015" s="17">
        <v>0.19591087302361099</v>
      </c>
      <c r="J1015" s="17">
        <v>0.19757538727562901</v>
      </c>
      <c r="K1015" s="17">
        <v>0.214125467529589</v>
      </c>
      <c r="L1015" s="17">
        <v>0.16830303094968899</v>
      </c>
      <c r="M1015" s="17"/>
      <c r="N1015" s="17">
        <v>0.175552427018353</v>
      </c>
      <c r="O1015" s="17">
        <v>0.185266438048344</v>
      </c>
      <c r="P1015" s="17">
        <v>0.17730059891203001</v>
      </c>
      <c r="Q1015" s="17">
        <v>0.20569739811575199</v>
      </c>
      <c r="R1015" s="17"/>
      <c r="S1015" s="17">
        <v>0.20377575960558</v>
      </c>
      <c r="T1015" s="17">
        <v>0.21018848731522399</v>
      </c>
      <c r="U1015" s="17">
        <v>0.18327775914340499</v>
      </c>
      <c r="V1015" s="17">
        <v>0.18041529398910799</v>
      </c>
      <c r="W1015" s="17">
        <v>0.156440850292178</v>
      </c>
      <c r="X1015" s="17">
        <v>0.17746919106331199</v>
      </c>
      <c r="Y1015" s="17">
        <v>0.181942117228619</v>
      </c>
      <c r="Z1015" s="17">
        <v>0.21285835701318201</v>
      </c>
      <c r="AA1015" s="17">
        <v>0.195087832650264</v>
      </c>
      <c r="AB1015" s="17">
        <v>0.13625683197730401</v>
      </c>
      <c r="AC1015" s="17">
        <v>0.180968849634181</v>
      </c>
      <c r="AD1015" s="17">
        <v>0.17745514001729901</v>
      </c>
      <c r="AE1015" s="17"/>
      <c r="AF1015" s="17">
        <v>0.17823045514920899</v>
      </c>
      <c r="AG1015" s="17">
        <v>0.18349599382829199</v>
      </c>
      <c r="AH1015" s="17">
        <v>0.228756368837785</v>
      </c>
      <c r="AI1015" s="17"/>
      <c r="AJ1015" s="17">
        <v>0.17490637812576901</v>
      </c>
      <c r="AK1015" s="17">
        <v>0.19544628368617101</v>
      </c>
      <c r="AL1015" s="17">
        <v>0.21766804647929</v>
      </c>
      <c r="AM1015" s="17">
        <v>0.22045089392306799</v>
      </c>
      <c r="AN1015" s="17">
        <v>0.18917364835283601</v>
      </c>
      <c r="AO1015" s="17"/>
      <c r="AP1015" s="17">
        <v>0.17907355803099101</v>
      </c>
      <c r="AQ1015" s="17">
        <v>0.17890011288788399</v>
      </c>
      <c r="AR1015" s="17">
        <v>0.200190557875465</v>
      </c>
      <c r="AS1015" s="17"/>
      <c r="AT1015" s="17">
        <v>0.193961981002888</v>
      </c>
      <c r="AU1015" s="17">
        <v>0.19156110614407801</v>
      </c>
      <c r="AV1015" s="17">
        <v>0.18237174724838001</v>
      </c>
      <c r="AW1015" s="17">
        <v>0.18624598930193301</v>
      </c>
      <c r="AX1015" s="17">
        <v>0.11221692646025</v>
      </c>
      <c r="AY1015" s="17"/>
      <c r="AZ1015" s="17">
        <v>0.18086489217061999</v>
      </c>
      <c r="BA1015" s="17">
        <v>0.191323844303665</v>
      </c>
      <c r="BB1015" s="17">
        <v>0.19332061115871099</v>
      </c>
      <c r="BC1015" s="17">
        <v>0.20728020835931299</v>
      </c>
      <c r="BD1015" s="17">
        <v>0.158774970297728</v>
      </c>
      <c r="BE1015" s="17">
        <v>0.11836736311526</v>
      </c>
      <c r="BF1015" s="17"/>
      <c r="BG1015" s="17">
        <v>0.17901934351439999</v>
      </c>
      <c r="BH1015" s="17">
        <v>0.19189794617233</v>
      </c>
      <c r="BI1015" s="17" t="s">
        <v>95</v>
      </c>
      <c r="BJ1015" s="17" t="s">
        <v>95</v>
      </c>
      <c r="BK1015" s="17" t="s">
        <v>95</v>
      </c>
      <c r="BL1015" s="17" t="s">
        <v>95</v>
      </c>
      <c r="BM1015" s="17" t="s">
        <v>95</v>
      </c>
    </row>
    <row r="1016" spans="2:65" x14ac:dyDescent="0.35">
      <c r="B1016" t="s">
        <v>418</v>
      </c>
      <c r="C1016" s="17">
        <v>0.14007794609131999</v>
      </c>
      <c r="D1016" s="17">
        <v>0.14265277149953401</v>
      </c>
      <c r="E1016" s="17">
        <v>0.13790153909619601</v>
      </c>
      <c r="F1016" s="17"/>
      <c r="G1016" s="17">
        <v>5.0549583195828703E-2</v>
      </c>
      <c r="H1016" s="17">
        <v>0.11987025274824099</v>
      </c>
      <c r="I1016" s="17">
        <v>0.122088709966707</v>
      </c>
      <c r="J1016" s="17">
        <v>0.14136118129974701</v>
      </c>
      <c r="K1016" s="17">
        <v>0.13870511400006899</v>
      </c>
      <c r="L1016" s="17">
        <v>0.17830199711539799</v>
      </c>
      <c r="M1016" s="17"/>
      <c r="N1016" s="17">
        <v>0.14019898258278701</v>
      </c>
      <c r="O1016" s="17">
        <v>0.14165956727833701</v>
      </c>
      <c r="P1016" s="17">
        <v>0.13582936227256201</v>
      </c>
      <c r="Q1016" s="17">
        <v>0.142251425263271</v>
      </c>
      <c r="R1016" s="17"/>
      <c r="S1016" s="17">
        <v>0.121127460074321</v>
      </c>
      <c r="T1016" s="17">
        <v>0.11821675140681</v>
      </c>
      <c r="U1016" s="17">
        <v>0.13685830622630299</v>
      </c>
      <c r="V1016" s="17">
        <v>0.138969274376088</v>
      </c>
      <c r="W1016" s="17">
        <v>0.15551604046754999</v>
      </c>
      <c r="X1016" s="17">
        <v>0.156272952875122</v>
      </c>
      <c r="Y1016" s="17">
        <v>0.126743999260894</v>
      </c>
      <c r="Z1016" s="17">
        <v>0.17687941558985301</v>
      </c>
      <c r="AA1016" s="17">
        <v>0.13937018184001199</v>
      </c>
      <c r="AB1016" s="17">
        <v>0.18672907019754401</v>
      </c>
      <c r="AC1016" s="17">
        <v>0.15116184967643501</v>
      </c>
      <c r="AD1016" s="17">
        <v>5.9385098242922298E-2</v>
      </c>
      <c r="AE1016" s="17"/>
      <c r="AF1016" s="17">
        <v>0.15532885407630401</v>
      </c>
      <c r="AG1016" s="17">
        <v>0.14040075058448301</v>
      </c>
      <c r="AH1016" s="17">
        <v>0.112088564568778</v>
      </c>
      <c r="AI1016" s="17"/>
      <c r="AJ1016" s="17">
        <v>0.161658908907059</v>
      </c>
      <c r="AK1016" s="17">
        <v>0.120497678705919</v>
      </c>
      <c r="AL1016" s="17">
        <v>0.121817576640031</v>
      </c>
      <c r="AM1016" s="17">
        <v>0.12941307803419699</v>
      </c>
      <c r="AN1016" s="17">
        <v>0.149586479992457</v>
      </c>
      <c r="AO1016" s="17"/>
      <c r="AP1016" s="17">
        <v>0.16349137725903201</v>
      </c>
      <c r="AQ1016" s="17">
        <v>0.126214634692249</v>
      </c>
      <c r="AR1016" s="17">
        <v>0.11504036596139</v>
      </c>
      <c r="AS1016" s="17"/>
      <c r="AT1016" s="17">
        <v>0.16325146225352699</v>
      </c>
      <c r="AU1016" s="17">
        <v>0.136622312408022</v>
      </c>
      <c r="AV1016" s="17">
        <v>0.13588344672404801</v>
      </c>
      <c r="AW1016" s="17">
        <v>9.4924057050043295E-2</v>
      </c>
      <c r="AX1016" s="17">
        <v>0.15419332661274501</v>
      </c>
      <c r="AY1016" s="17"/>
      <c r="AZ1016" s="17">
        <v>7.9187457768976496E-2</v>
      </c>
      <c r="BA1016" s="17">
        <v>0.15266754308455799</v>
      </c>
      <c r="BB1016" s="17">
        <v>0.16619638808246001</v>
      </c>
      <c r="BC1016" s="17">
        <v>0.15696895349704901</v>
      </c>
      <c r="BD1016" s="17">
        <v>0.16125721488214001</v>
      </c>
      <c r="BE1016" s="17">
        <v>7.30952080958895E-2</v>
      </c>
      <c r="BF1016" s="17"/>
      <c r="BG1016" s="17">
        <v>0.15680017792592499</v>
      </c>
      <c r="BH1016" s="17">
        <v>0.113815661680745</v>
      </c>
      <c r="BI1016" s="17" t="s">
        <v>95</v>
      </c>
      <c r="BJ1016" s="17" t="s">
        <v>95</v>
      </c>
      <c r="BK1016" s="17" t="s">
        <v>95</v>
      </c>
      <c r="BL1016" s="17" t="s">
        <v>95</v>
      </c>
      <c r="BM1016" s="17" t="s">
        <v>95</v>
      </c>
    </row>
    <row r="1017" spans="2:65" x14ac:dyDescent="0.35">
      <c r="B1017" t="s">
        <v>419</v>
      </c>
      <c r="C1017" s="17">
        <v>0.15106408845871999</v>
      </c>
      <c r="D1017" s="17">
        <v>0.15929783885829801</v>
      </c>
      <c r="E1017" s="17">
        <v>0.142174874409185</v>
      </c>
      <c r="F1017" s="17"/>
      <c r="G1017" s="17">
        <v>4.4195758606587303E-2</v>
      </c>
      <c r="H1017" s="17">
        <v>6.8382846509082607E-2</v>
      </c>
      <c r="I1017" s="17">
        <v>0.11346053869343101</v>
      </c>
      <c r="J1017" s="17">
        <v>0.14793483753686401</v>
      </c>
      <c r="K1017" s="17">
        <v>0.19244054687809101</v>
      </c>
      <c r="L1017" s="17">
        <v>0.205396439078254</v>
      </c>
      <c r="M1017" s="17"/>
      <c r="N1017" s="17">
        <v>0.12905113825356099</v>
      </c>
      <c r="O1017" s="17">
        <v>0.15328238776290501</v>
      </c>
      <c r="P1017" s="17">
        <v>0.16731196651816899</v>
      </c>
      <c r="Q1017" s="17">
        <v>0.17011515836181401</v>
      </c>
      <c r="R1017" s="17"/>
      <c r="S1017" s="17">
        <v>9.6063681425716904E-2</v>
      </c>
      <c r="T1017" s="17">
        <v>0.188689263766673</v>
      </c>
      <c r="U1017" s="17">
        <v>0.137151249214644</v>
      </c>
      <c r="V1017" s="17">
        <v>0.120703727273791</v>
      </c>
      <c r="W1017" s="17">
        <v>0.127090142447259</v>
      </c>
      <c r="X1017" s="17">
        <v>0.13853658881959399</v>
      </c>
      <c r="Y1017" s="17">
        <v>0.192069488071896</v>
      </c>
      <c r="Z1017" s="17">
        <v>0.19613678098655801</v>
      </c>
      <c r="AA1017" s="17">
        <v>0.13831658525853299</v>
      </c>
      <c r="AB1017" s="17">
        <v>0.17884684154508201</v>
      </c>
      <c r="AC1017" s="17">
        <v>0.16558425375491301</v>
      </c>
      <c r="AD1017" s="17">
        <v>0.17558035606130901</v>
      </c>
      <c r="AE1017" s="17"/>
      <c r="AF1017" s="17">
        <v>0.202344240890967</v>
      </c>
      <c r="AG1017" s="17">
        <v>0.107663477372063</v>
      </c>
      <c r="AH1017" s="17">
        <v>0.18329319810386899</v>
      </c>
      <c r="AI1017" s="17"/>
      <c r="AJ1017" s="17">
        <v>0.18997565011564699</v>
      </c>
      <c r="AK1017" s="17">
        <v>8.7094467844656395E-2</v>
      </c>
      <c r="AL1017" s="17">
        <v>0.104251845301676</v>
      </c>
      <c r="AM1017" s="17">
        <v>0.244092878437003</v>
      </c>
      <c r="AN1017" s="17">
        <v>0.18807737303549399</v>
      </c>
      <c r="AO1017" s="17"/>
      <c r="AP1017" s="17">
        <v>0.166243808585883</v>
      </c>
      <c r="AQ1017" s="17">
        <v>0.105259973564161</v>
      </c>
      <c r="AR1017" s="17">
        <v>0.11614117011998799</v>
      </c>
      <c r="AS1017" s="17"/>
      <c r="AT1017" s="17">
        <v>0.18208967697861</v>
      </c>
      <c r="AU1017" s="17">
        <v>0.166106865373924</v>
      </c>
      <c r="AV1017" s="17">
        <v>0.12271410095862</v>
      </c>
      <c r="AW1017" s="17">
        <v>0.111721854482317</v>
      </c>
      <c r="AX1017" s="17">
        <v>0.10698585648406</v>
      </c>
      <c r="AY1017" s="17"/>
      <c r="AZ1017" s="17">
        <v>9.1839462717949003E-2</v>
      </c>
      <c r="BA1017" s="17">
        <v>0.171910076449412</v>
      </c>
      <c r="BB1017" s="17">
        <v>0.19371875972257699</v>
      </c>
      <c r="BC1017" s="17">
        <v>0.158417915368774</v>
      </c>
      <c r="BD1017" s="17">
        <v>0.118811748545363</v>
      </c>
      <c r="BE1017" s="17">
        <v>0.171974059568648</v>
      </c>
      <c r="BF1017" s="17"/>
      <c r="BG1017" s="17">
        <v>0.17688072079855399</v>
      </c>
      <c r="BH1017" s="17">
        <v>0.11051903755057101</v>
      </c>
      <c r="BI1017" s="17" t="s">
        <v>95</v>
      </c>
      <c r="BJ1017" s="17" t="s">
        <v>95</v>
      </c>
      <c r="BK1017" s="17" t="s">
        <v>95</v>
      </c>
      <c r="BL1017" s="17" t="s">
        <v>95</v>
      </c>
      <c r="BM1017" s="17" t="s">
        <v>95</v>
      </c>
    </row>
    <row r="1018" spans="2:65" x14ac:dyDescent="0.35">
      <c r="B1018" t="s">
        <v>114</v>
      </c>
      <c r="C1018" s="17">
        <v>4.0144137069270003E-2</v>
      </c>
      <c r="D1018" s="17">
        <v>2.5872011471153099E-2</v>
      </c>
      <c r="E1018" s="17">
        <v>5.4973087601566203E-2</v>
      </c>
      <c r="F1018" s="17"/>
      <c r="G1018" s="17">
        <v>3.9391498384918198E-2</v>
      </c>
      <c r="H1018" s="17">
        <v>2.61315990568689E-2</v>
      </c>
      <c r="I1018" s="17">
        <v>4.87365967659514E-2</v>
      </c>
      <c r="J1018" s="17">
        <v>5.1396147955764901E-2</v>
      </c>
      <c r="K1018" s="17">
        <v>4.2096200539742799E-2</v>
      </c>
      <c r="L1018" s="17">
        <v>3.4150618073901601E-2</v>
      </c>
      <c r="M1018" s="17"/>
      <c r="N1018" s="17">
        <v>2.3416100290090901E-2</v>
      </c>
      <c r="O1018" s="17">
        <v>3.7427261559017898E-2</v>
      </c>
      <c r="P1018" s="17">
        <v>5.0156849268027798E-2</v>
      </c>
      <c r="Q1018" s="17">
        <v>6.2945669699430495E-2</v>
      </c>
      <c r="R1018" s="17"/>
      <c r="S1018" s="17">
        <v>4.56347794294766E-2</v>
      </c>
      <c r="T1018" s="17">
        <v>3.9177039692388699E-2</v>
      </c>
      <c r="U1018" s="17">
        <v>1.38601238161494E-2</v>
      </c>
      <c r="V1018" s="17">
        <v>3.2589165905564599E-2</v>
      </c>
      <c r="W1018" s="17">
        <v>5.8034058444685399E-2</v>
      </c>
      <c r="X1018" s="17">
        <v>6.06756865921547E-2</v>
      </c>
      <c r="Y1018" s="17">
        <v>3.7472913417290997E-2</v>
      </c>
      <c r="Z1018" s="17">
        <v>2.8808757534985099E-2</v>
      </c>
      <c r="AA1018" s="17">
        <v>5.39291776861449E-2</v>
      </c>
      <c r="AB1018" s="17">
        <v>4.37380281935228E-2</v>
      </c>
      <c r="AC1018" s="17">
        <v>3.2066163290917798E-2</v>
      </c>
      <c r="AD1018" s="17">
        <v>0</v>
      </c>
      <c r="AE1018" s="17"/>
      <c r="AF1018" s="17">
        <v>3.2687714325205897E-2</v>
      </c>
      <c r="AG1018" s="17">
        <v>3.6123301417482899E-2</v>
      </c>
      <c r="AH1018" s="17">
        <v>7.8210326120068396E-2</v>
      </c>
      <c r="AI1018" s="17"/>
      <c r="AJ1018" s="17">
        <v>3.09893952604769E-2</v>
      </c>
      <c r="AK1018" s="17">
        <v>4.0405157364798702E-2</v>
      </c>
      <c r="AL1018" s="17">
        <v>2.0966760414127698E-2</v>
      </c>
      <c r="AM1018" s="17">
        <v>8.10594664194558E-2</v>
      </c>
      <c r="AN1018" s="17">
        <v>7.8775320346416294E-2</v>
      </c>
      <c r="AO1018" s="17"/>
      <c r="AP1018" s="17">
        <v>2.33040005957008E-2</v>
      </c>
      <c r="AQ1018" s="17">
        <v>3.9701537356639498E-2</v>
      </c>
      <c r="AR1018" s="17">
        <v>4.1550938296459297E-2</v>
      </c>
      <c r="AS1018" s="17"/>
      <c r="AT1018" s="17">
        <v>4.95905987692783E-2</v>
      </c>
      <c r="AU1018" s="17">
        <v>5.5551084116418799E-2</v>
      </c>
      <c r="AV1018" s="17">
        <v>3.5988610319188499E-2</v>
      </c>
      <c r="AW1018" s="17">
        <v>1.6386907915237101E-2</v>
      </c>
      <c r="AX1018" s="17">
        <v>1.91161221807752E-2</v>
      </c>
      <c r="AY1018" s="17"/>
      <c r="AZ1018" s="17">
        <v>4.6467440448602397E-2</v>
      </c>
      <c r="BA1018" s="17">
        <v>4.2385800128143303E-2</v>
      </c>
      <c r="BB1018" s="17">
        <v>3.9267273857869399E-2</v>
      </c>
      <c r="BC1018" s="17">
        <v>3.9891208274999299E-2</v>
      </c>
      <c r="BD1018" s="17">
        <v>2.53719437837726E-2</v>
      </c>
      <c r="BE1018" s="17">
        <v>5.03685519276965E-2</v>
      </c>
      <c r="BF1018" s="17"/>
      <c r="BG1018" s="17">
        <v>4.0171301244065198E-2</v>
      </c>
      <c r="BH1018" s="17">
        <v>4.0101475701379501E-2</v>
      </c>
      <c r="BI1018" s="17" t="s">
        <v>95</v>
      </c>
      <c r="BJ1018" s="17" t="s">
        <v>95</v>
      </c>
      <c r="BK1018" s="17" t="s">
        <v>95</v>
      </c>
      <c r="BL1018" s="17" t="s">
        <v>95</v>
      </c>
      <c r="BM1018" s="17" t="s">
        <v>95</v>
      </c>
    </row>
    <row r="1019" spans="2:65" x14ac:dyDescent="0.35">
      <c r="B1019" t="s">
        <v>420</v>
      </c>
      <c r="C1019" s="17">
        <v>8.6930869555595397E-2</v>
      </c>
      <c r="D1019" s="17">
        <v>8.1183780477050493E-2</v>
      </c>
      <c r="E1019" s="17">
        <v>9.3141816178499495E-2</v>
      </c>
      <c r="F1019" s="17"/>
      <c r="G1019" s="17">
        <v>3.46266037532948E-2</v>
      </c>
      <c r="H1019" s="17">
        <v>8.3947101290218706E-2</v>
      </c>
      <c r="I1019" s="17">
        <v>7.5930321010676205E-2</v>
      </c>
      <c r="J1019" s="17">
        <v>8.2988723484569898E-2</v>
      </c>
      <c r="K1019" s="17">
        <v>9.3676739951462501E-2</v>
      </c>
      <c r="L1019" s="17">
        <v>0.10391991752553401</v>
      </c>
      <c r="M1019" s="17"/>
      <c r="N1019" s="17">
        <v>9.2580086866428102E-2</v>
      </c>
      <c r="O1019" s="17">
        <v>8.9177157274787699E-2</v>
      </c>
      <c r="P1019" s="17">
        <v>9.0729813746466395E-2</v>
      </c>
      <c r="Q1019" s="17">
        <v>6.5660005703691598E-2</v>
      </c>
      <c r="R1019" s="17"/>
      <c r="S1019" s="17">
        <v>8.8332543269107403E-2</v>
      </c>
      <c r="T1019" s="17">
        <v>7.49108510690321E-2</v>
      </c>
      <c r="U1019" s="17">
        <v>0.12193751400264</v>
      </c>
      <c r="V1019" s="17">
        <v>0.113085675319053</v>
      </c>
      <c r="W1019" s="17">
        <v>8.4414826941463406E-2</v>
      </c>
      <c r="X1019" s="17">
        <v>8.892053310294E-2</v>
      </c>
      <c r="Y1019" s="17">
        <v>5.4306371568172002E-2</v>
      </c>
      <c r="Z1019" s="17">
        <v>7.9524584027457199E-2</v>
      </c>
      <c r="AA1019" s="17">
        <v>6.3764923317530198E-2</v>
      </c>
      <c r="AB1019" s="17">
        <v>8.1341099608603001E-2</v>
      </c>
      <c r="AC1019" s="17">
        <v>8.3765673329853199E-2</v>
      </c>
      <c r="AD1019" s="17">
        <v>0.16200528889775301</v>
      </c>
      <c r="AE1019" s="17"/>
      <c r="AF1019" s="17">
        <v>8.7598929648603094E-2</v>
      </c>
      <c r="AG1019" s="17">
        <v>9.1108225157745096E-2</v>
      </c>
      <c r="AH1019" s="17">
        <v>8.0775033921158507E-2</v>
      </c>
      <c r="AI1019" s="17"/>
      <c r="AJ1019" s="17">
        <v>8.3839661003090094E-2</v>
      </c>
      <c r="AK1019" s="17">
        <v>7.3376364858751902E-2</v>
      </c>
      <c r="AL1019" s="17">
        <v>8.8775423740669698E-2</v>
      </c>
      <c r="AM1019" s="17">
        <v>0</v>
      </c>
      <c r="AN1019" s="17">
        <v>9.9755966615668698E-2</v>
      </c>
      <c r="AO1019" s="17"/>
      <c r="AP1019" s="17">
        <v>8.3543924742794706E-2</v>
      </c>
      <c r="AQ1019" s="17">
        <v>8.5151628172712795E-2</v>
      </c>
      <c r="AR1019" s="17">
        <v>7.0487584964822894E-2</v>
      </c>
      <c r="AS1019" s="17"/>
      <c r="AT1019" s="17">
        <v>0.101592633536502</v>
      </c>
      <c r="AU1019" s="17">
        <v>7.8117313355736795E-2</v>
      </c>
      <c r="AV1019" s="17">
        <v>7.7648652967084397E-2</v>
      </c>
      <c r="AW1019" s="17">
        <v>0.10079947686693699</v>
      </c>
      <c r="AX1019" s="17">
        <v>3.8388540220322002E-2</v>
      </c>
      <c r="AY1019" s="17"/>
      <c r="AZ1019" s="17">
        <v>8.6978791278176704E-2</v>
      </c>
      <c r="BA1019" s="17">
        <v>7.0396260697568894E-2</v>
      </c>
      <c r="BB1019" s="17">
        <v>8.5109973781167095E-2</v>
      </c>
      <c r="BC1019" s="17">
        <v>7.4221215461122703E-2</v>
      </c>
      <c r="BD1019" s="17">
        <v>0.13415276649139199</v>
      </c>
      <c r="BE1019" s="17">
        <v>0.108251663396414</v>
      </c>
      <c r="BF1019" s="17"/>
      <c r="BG1019" s="17">
        <v>8.8833867857719295E-2</v>
      </c>
      <c r="BH1019" s="17">
        <v>8.3942208524129897E-2</v>
      </c>
      <c r="BI1019" s="17" t="s">
        <v>95</v>
      </c>
      <c r="BJ1019" s="17" t="s">
        <v>95</v>
      </c>
      <c r="BK1019" s="17" t="s">
        <v>95</v>
      </c>
      <c r="BL1019" s="17" t="s">
        <v>95</v>
      </c>
      <c r="BM1019" s="17" t="s">
        <v>95</v>
      </c>
    </row>
    <row r="1020" spans="2:65" x14ac:dyDescent="0.35">
      <c r="B1020" t="s">
        <v>421</v>
      </c>
      <c r="C1020" s="17">
        <v>5.94659521874066E-2</v>
      </c>
      <c r="D1020" s="17">
        <v>5.3407731402967402E-2</v>
      </c>
      <c r="E1020" s="17">
        <v>6.5904200560261195E-2</v>
      </c>
      <c r="F1020" s="17"/>
      <c r="G1020" s="17">
        <v>1.56125178474101E-2</v>
      </c>
      <c r="H1020" s="17">
        <v>2.79789650455417E-2</v>
      </c>
      <c r="I1020" s="17">
        <v>3.1282398685293498E-2</v>
      </c>
      <c r="J1020" s="17">
        <v>6.6013310449746704E-2</v>
      </c>
      <c r="K1020" s="17">
        <v>7.1328588282726299E-2</v>
      </c>
      <c r="L1020" s="17">
        <v>8.5699552527651296E-2</v>
      </c>
      <c r="M1020" s="17"/>
      <c r="N1020" s="17">
        <v>5.5441405807307199E-2</v>
      </c>
      <c r="O1020" s="17">
        <v>6.1927872513335903E-2</v>
      </c>
      <c r="P1020" s="17">
        <v>4.7697041552369999E-2</v>
      </c>
      <c r="Q1020" s="17">
        <v>7.5596187579204596E-2</v>
      </c>
      <c r="R1020" s="17"/>
      <c r="S1020" s="17">
        <v>3.2911755139807201E-2</v>
      </c>
      <c r="T1020" s="17">
        <v>5.6417061508035098E-2</v>
      </c>
      <c r="U1020" s="17">
        <v>8.3781101500847402E-2</v>
      </c>
      <c r="V1020" s="17">
        <v>0.10095287053638601</v>
      </c>
      <c r="W1020" s="17">
        <v>5.8171231160565801E-2</v>
      </c>
      <c r="X1020" s="17">
        <v>3.5383522904302599E-2</v>
      </c>
      <c r="Y1020" s="17">
        <v>3.5824596070733301E-2</v>
      </c>
      <c r="Z1020" s="17">
        <v>3.6891960223910003E-2</v>
      </c>
      <c r="AA1020" s="17">
        <v>3.2995412657049999E-2</v>
      </c>
      <c r="AB1020" s="17">
        <v>6.2868343323667003E-2</v>
      </c>
      <c r="AC1020" s="17">
        <v>0.101406773894477</v>
      </c>
      <c r="AD1020" s="17">
        <v>0.14908083393517699</v>
      </c>
      <c r="AE1020" s="17"/>
      <c r="AF1020" s="17">
        <v>7.1059532575471804E-2</v>
      </c>
      <c r="AG1020" s="17">
        <v>5.5158978540436998E-2</v>
      </c>
      <c r="AH1020" s="17">
        <v>4.2420215560940597E-2</v>
      </c>
      <c r="AI1020" s="17"/>
      <c r="AJ1020" s="17">
        <v>7.0207405718165097E-2</v>
      </c>
      <c r="AK1020" s="17">
        <v>4.2989944640893001E-2</v>
      </c>
      <c r="AL1020" s="17">
        <v>4.6053200379059002E-2</v>
      </c>
      <c r="AM1020" s="17">
        <v>0.118450218810777</v>
      </c>
      <c r="AN1020" s="17">
        <v>6.8174618923012895E-2</v>
      </c>
      <c r="AO1020" s="17"/>
      <c r="AP1020" s="17">
        <v>6.5974209935273406E-2</v>
      </c>
      <c r="AQ1020" s="17">
        <v>4.4508939094835401E-2</v>
      </c>
      <c r="AR1020" s="17">
        <v>4.4027361660477701E-2</v>
      </c>
      <c r="AS1020" s="17"/>
      <c r="AT1020" s="17">
        <v>5.94625535039634E-2</v>
      </c>
      <c r="AU1020" s="17">
        <v>6.6566444505001002E-2</v>
      </c>
      <c r="AV1020" s="17">
        <v>5.2415447138409302E-2</v>
      </c>
      <c r="AW1020" s="17">
        <v>4.8347936615982301E-2</v>
      </c>
      <c r="AX1020" s="17">
        <v>5.7898169197692799E-2</v>
      </c>
      <c r="AY1020" s="17"/>
      <c r="AZ1020" s="17">
        <v>3.8353882711832002E-2</v>
      </c>
      <c r="BA1020" s="17">
        <v>3.8100119862714797E-2</v>
      </c>
      <c r="BB1020" s="17">
        <v>1.83926672551845E-2</v>
      </c>
      <c r="BC1020" s="17">
        <v>5.1164115516146101E-2</v>
      </c>
      <c r="BD1020" s="17">
        <v>0.13224458888371801</v>
      </c>
      <c r="BE1020" s="17">
        <v>0.15747517466980501</v>
      </c>
      <c r="BF1020" s="17"/>
      <c r="BG1020" s="17">
        <v>7.0500201755858097E-2</v>
      </c>
      <c r="BH1020" s="17">
        <v>4.2136650495496898E-2</v>
      </c>
      <c r="BI1020" s="17" t="s">
        <v>95</v>
      </c>
      <c r="BJ1020" s="17" t="s">
        <v>95</v>
      </c>
      <c r="BK1020" s="17" t="s">
        <v>95</v>
      </c>
      <c r="BL1020" s="17" t="s">
        <v>95</v>
      </c>
      <c r="BM1020" s="17" t="s">
        <v>95</v>
      </c>
    </row>
    <row r="1021" spans="2:65" x14ac:dyDescent="0.3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row>
    <row r="1022" spans="2:65" x14ac:dyDescent="0.35">
      <c r="B1022" s="6" t="s">
        <v>428</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row>
    <row r="1023" spans="2:65" x14ac:dyDescent="0.35">
      <c r="B1023" s="26" t="s">
        <v>127</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row>
    <row r="1024" spans="2:65" x14ac:dyDescent="0.35">
      <c r="B1024" t="s">
        <v>370</v>
      </c>
      <c r="C1024" s="17">
        <v>0.26467285083214398</v>
      </c>
      <c r="D1024" s="17">
        <v>0.26529822506461198</v>
      </c>
      <c r="E1024" s="17">
        <v>0.26323750449608901</v>
      </c>
      <c r="F1024" s="17"/>
      <c r="G1024" s="17">
        <v>0.32032336520797799</v>
      </c>
      <c r="H1024" s="17">
        <v>0.32523896767743299</v>
      </c>
      <c r="I1024" s="17">
        <v>0.30235491234769302</v>
      </c>
      <c r="J1024" s="17">
        <v>0.273901304945118</v>
      </c>
      <c r="K1024" s="17">
        <v>0.231202414559144</v>
      </c>
      <c r="L1024" s="17">
        <v>0.222989806624492</v>
      </c>
      <c r="M1024" s="17"/>
      <c r="N1024" s="17">
        <v>0.27905013787883198</v>
      </c>
      <c r="O1024" s="17">
        <v>0.244747487276431</v>
      </c>
      <c r="P1024" s="17">
        <v>0.27239383193141897</v>
      </c>
      <c r="Q1024" s="17">
        <v>0.25834089709972102</v>
      </c>
      <c r="R1024" s="17"/>
      <c r="S1024" s="17">
        <v>0.28075546405302498</v>
      </c>
      <c r="T1024" s="17">
        <v>0.26786911458832802</v>
      </c>
      <c r="U1024" s="17">
        <v>0.23580216300568499</v>
      </c>
      <c r="V1024" s="17">
        <v>0.25138986333947999</v>
      </c>
      <c r="W1024" s="17">
        <v>0.28366504716486102</v>
      </c>
      <c r="X1024" s="17">
        <v>0.21400305775714501</v>
      </c>
      <c r="Y1024" s="17">
        <v>0.24508230841095599</v>
      </c>
      <c r="Z1024" s="17">
        <v>0.25898465153876499</v>
      </c>
      <c r="AA1024" s="17">
        <v>0.322128910003883</v>
      </c>
      <c r="AB1024" s="17">
        <v>0.23992906013878301</v>
      </c>
      <c r="AC1024" s="17">
        <v>0.25124411966391602</v>
      </c>
      <c r="AD1024" s="17">
        <v>0.36582891105784998</v>
      </c>
      <c r="AE1024" s="17"/>
      <c r="AF1024" s="17">
        <v>0.23850810084108101</v>
      </c>
      <c r="AG1024" s="17">
        <v>0.29050449945793999</v>
      </c>
      <c r="AH1024" s="17">
        <v>0.218953151283519</v>
      </c>
      <c r="AI1024" s="17"/>
      <c r="AJ1024" s="17">
        <v>0.24508491577432301</v>
      </c>
      <c r="AK1024" s="17">
        <v>0.31856738448175898</v>
      </c>
      <c r="AL1024" s="17">
        <v>0.29661925078911</v>
      </c>
      <c r="AM1024" s="17">
        <v>0.31661392934795501</v>
      </c>
      <c r="AN1024" s="17">
        <v>0.179888882007293</v>
      </c>
      <c r="AO1024" s="17"/>
      <c r="AP1024" s="17">
        <v>0.27890136377341901</v>
      </c>
      <c r="AQ1024" s="17">
        <v>0.29829826469375698</v>
      </c>
      <c r="AR1024" s="17">
        <v>0.27610288756619999</v>
      </c>
      <c r="AS1024" s="17"/>
      <c r="AT1024" s="17">
        <v>0.221342209712205</v>
      </c>
      <c r="AU1024" s="17">
        <v>0.24057705670037799</v>
      </c>
      <c r="AV1024" s="17">
        <v>0.297387660619639</v>
      </c>
      <c r="AW1024" s="17">
        <v>0.31988189910484199</v>
      </c>
      <c r="AX1024" s="17">
        <v>0.38602502005165501</v>
      </c>
      <c r="AY1024" s="17"/>
      <c r="AZ1024" s="17">
        <v>0.30403846606712198</v>
      </c>
      <c r="BA1024" s="17">
        <v>0.26417020196845797</v>
      </c>
      <c r="BB1024" s="17">
        <v>0.29560145693708101</v>
      </c>
      <c r="BC1024" s="17">
        <v>0.26759703031052001</v>
      </c>
      <c r="BD1024" s="17">
        <v>0.22134882215093299</v>
      </c>
      <c r="BE1024" s="17">
        <v>0.20494288929230201</v>
      </c>
      <c r="BF1024" s="17"/>
      <c r="BG1024" s="17">
        <v>0.24723662906768101</v>
      </c>
      <c r="BH1024" s="17">
        <v>0.29205645725222601</v>
      </c>
      <c r="BI1024" s="17" t="s">
        <v>95</v>
      </c>
      <c r="BJ1024" s="17" t="s">
        <v>95</v>
      </c>
      <c r="BK1024" s="17" t="s">
        <v>95</v>
      </c>
      <c r="BL1024" s="17" t="s">
        <v>95</v>
      </c>
      <c r="BM1024" s="17" t="s">
        <v>95</v>
      </c>
    </row>
    <row r="1025" spans="2:65" x14ac:dyDescent="0.35">
      <c r="B1025" t="s">
        <v>371</v>
      </c>
      <c r="C1025" s="17">
        <v>0.21383308906359599</v>
      </c>
      <c r="D1025" s="17">
        <v>0.21922377303498</v>
      </c>
      <c r="E1025" s="17">
        <v>0.20900754314460401</v>
      </c>
      <c r="F1025" s="17"/>
      <c r="G1025" s="17">
        <v>0.29163130846803498</v>
      </c>
      <c r="H1025" s="17">
        <v>0.344028417010391</v>
      </c>
      <c r="I1025" s="17">
        <v>0.26896936837320601</v>
      </c>
      <c r="J1025" s="17">
        <v>0.18504793706112699</v>
      </c>
      <c r="K1025" s="17">
        <v>0.18619128989084599</v>
      </c>
      <c r="L1025" s="17">
        <v>0.147792687267606</v>
      </c>
      <c r="M1025" s="17"/>
      <c r="N1025" s="17">
        <v>0.203619999021246</v>
      </c>
      <c r="O1025" s="17">
        <v>0.211355219516173</v>
      </c>
      <c r="P1025" s="17">
        <v>0.21360639050139499</v>
      </c>
      <c r="Q1025" s="17">
        <v>0.23893168230484099</v>
      </c>
      <c r="R1025" s="17"/>
      <c r="S1025" s="17">
        <v>0.23046942284227401</v>
      </c>
      <c r="T1025" s="17">
        <v>0.219222358353761</v>
      </c>
      <c r="U1025" s="17">
        <v>0.218964086680807</v>
      </c>
      <c r="V1025" s="17">
        <v>0.168818056539041</v>
      </c>
      <c r="W1025" s="17">
        <v>0.159787058389606</v>
      </c>
      <c r="X1025" s="17">
        <v>0.24647052840432199</v>
      </c>
      <c r="Y1025" s="17">
        <v>0.23247291740603801</v>
      </c>
      <c r="Z1025" s="17">
        <v>0.21098968858699699</v>
      </c>
      <c r="AA1025" s="17">
        <v>0.23268506069957301</v>
      </c>
      <c r="AB1025" s="17">
        <v>0.180012901725637</v>
      </c>
      <c r="AC1025" s="17">
        <v>0.25085333860071901</v>
      </c>
      <c r="AD1025" s="17">
        <v>0.204913963227976</v>
      </c>
      <c r="AE1025" s="17"/>
      <c r="AF1025" s="17">
        <v>0.20296809280995201</v>
      </c>
      <c r="AG1025" s="17">
        <v>0.21300282070617399</v>
      </c>
      <c r="AH1025" s="17">
        <v>0.24218441168728599</v>
      </c>
      <c r="AI1025" s="17"/>
      <c r="AJ1025" s="17">
        <v>0.20610698010452599</v>
      </c>
      <c r="AK1025" s="17">
        <v>0.25766136061174699</v>
      </c>
      <c r="AL1025" s="17">
        <v>0.17396716225449099</v>
      </c>
      <c r="AM1025" s="17">
        <v>0.18771689163469099</v>
      </c>
      <c r="AN1025" s="17">
        <v>0.2207203769569</v>
      </c>
      <c r="AO1025" s="17"/>
      <c r="AP1025" s="17">
        <v>0.18825138328157001</v>
      </c>
      <c r="AQ1025" s="17">
        <v>0.258361036151811</v>
      </c>
      <c r="AR1025" s="17">
        <v>0.20359813119814699</v>
      </c>
      <c r="AS1025" s="17"/>
      <c r="AT1025" s="17">
        <v>0.239132077769004</v>
      </c>
      <c r="AU1025" s="17">
        <v>0.21729214975033101</v>
      </c>
      <c r="AV1025" s="17">
        <v>0.197555359800791</v>
      </c>
      <c r="AW1025" s="17">
        <v>0.26194740774039399</v>
      </c>
      <c r="AX1025" s="17">
        <v>0.17336792993628</v>
      </c>
      <c r="AY1025" s="17"/>
      <c r="AZ1025" s="17">
        <v>0.266773505412504</v>
      </c>
      <c r="BA1025" s="17">
        <v>0.217820643594655</v>
      </c>
      <c r="BB1025" s="17">
        <v>0.20358006982273999</v>
      </c>
      <c r="BC1025" s="17">
        <v>0.19754905752779101</v>
      </c>
      <c r="BD1025" s="17">
        <v>0.18871453939869601</v>
      </c>
      <c r="BE1025" s="17">
        <v>0.185234478041085</v>
      </c>
      <c r="BF1025" s="17"/>
      <c r="BG1025" s="17">
        <v>0.175814570054483</v>
      </c>
      <c r="BH1025" s="17">
        <v>0.27354121707913698</v>
      </c>
      <c r="BI1025" s="17" t="s">
        <v>95</v>
      </c>
      <c r="BJ1025" s="17" t="s">
        <v>95</v>
      </c>
      <c r="BK1025" s="17" t="s">
        <v>95</v>
      </c>
      <c r="BL1025" s="17" t="s">
        <v>95</v>
      </c>
      <c r="BM1025" s="17" t="s">
        <v>95</v>
      </c>
    </row>
    <row r="1026" spans="2:65" x14ac:dyDescent="0.35">
      <c r="B1026" t="s">
        <v>417</v>
      </c>
      <c r="C1026" s="17">
        <v>7.2035406917045797E-2</v>
      </c>
      <c r="D1026" s="17">
        <v>9.1048230597193094E-2</v>
      </c>
      <c r="E1026" s="17">
        <v>5.1931507108901702E-2</v>
      </c>
      <c r="F1026" s="17"/>
      <c r="G1026" s="17">
        <v>0.14469730558749699</v>
      </c>
      <c r="H1026" s="17">
        <v>8.7342905952208894E-2</v>
      </c>
      <c r="I1026" s="17">
        <v>8.5610220735402198E-2</v>
      </c>
      <c r="J1026" s="17">
        <v>8.2756240706922501E-2</v>
      </c>
      <c r="K1026" s="17">
        <v>5.8668864483249199E-2</v>
      </c>
      <c r="L1026" s="17">
        <v>4.4050748183836801E-2</v>
      </c>
      <c r="M1026" s="17"/>
      <c r="N1026" s="17">
        <v>6.1990339100642902E-2</v>
      </c>
      <c r="O1026" s="17">
        <v>6.7045283019736501E-2</v>
      </c>
      <c r="P1026" s="17">
        <v>9.7433329457482398E-2</v>
      </c>
      <c r="Q1026" s="17">
        <v>6.6222047382202096E-2</v>
      </c>
      <c r="R1026" s="17"/>
      <c r="S1026" s="17">
        <v>0.111565760831393</v>
      </c>
      <c r="T1026" s="17">
        <v>6.2870851576126097E-2</v>
      </c>
      <c r="U1026" s="17">
        <v>5.9222366389168002E-2</v>
      </c>
      <c r="V1026" s="17">
        <v>7.6984109216871696E-2</v>
      </c>
      <c r="W1026" s="17">
        <v>7.0427109159540494E-2</v>
      </c>
      <c r="X1026" s="17">
        <v>6.3629572169045606E-2</v>
      </c>
      <c r="Y1026" s="17">
        <v>5.9958043785908702E-2</v>
      </c>
      <c r="Z1026" s="17">
        <v>6.5430805363998604E-2</v>
      </c>
      <c r="AA1026" s="17">
        <v>6.53584463310838E-2</v>
      </c>
      <c r="AB1026" s="17">
        <v>7.6559129710867105E-2</v>
      </c>
      <c r="AC1026" s="17">
        <v>7.2365026026482898E-2</v>
      </c>
      <c r="AD1026" s="17">
        <v>7.3010618832906299E-2</v>
      </c>
      <c r="AE1026" s="17"/>
      <c r="AF1026" s="17">
        <v>7.4433689842621706E-2</v>
      </c>
      <c r="AG1026" s="17">
        <v>6.00169550556377E-2</v>
      </c>
      <c r="AH1026" s="17">
        <v>0.10322460579702999</v>
      </c>
      <c r="AI1026" s="17"/>
      <c r="AJ1026" s="17">
        <v>6.8334977253668203E-2</v>
      </c>
      <c r="AK1026" s="17">
        <v>7.4682350060394601E-2</v>
      </c>
      <c r="AL1026" s="17">
        <v>5.7620786428415699E-2</v>
      </c>
      <c r="AM1026" s="17">
        <v>0.10504430353393</v>
      </c>
      <c r="AN1026" s="17">
        <v>0.101487986500263</v>
      </c>
      <c r="AO1026" s="17"/>
      <c r="AP1026" s="17">
        <v>7.5496250459721997E-2</v>
      </c>
      <c r="AQ1026" s="17">
        <v>6.6904608213872799E-2</v>
      </c>
      <c r="AR1026" s="17">
        <v>6.9658402174393605E-2</v>
      </c>
      <c r="AS1026" s="17"/>
      <c r="AT1026" s="17">
        <v>8.4093393298708796E-2</v>
      </c>
      <c r="AU1026" s="17">
        <v>7.6016027901655597E-2</v>
      </c>
      <c r="AV1026" s="17">
        <v>6.5831084173135795E-2</v>
      </c>
      <c r="AW1026" s="17">
        <v>5.7778080583609302E-2</v>
      </c>
      <c r="AX1026" s="17">
        <v>0.100512824900064</v>
      </c>
      <c r="AY1026" s="17"/>
      <c r="AZ1026" s="17">
        <v>8.8172744741976297E-2</v>
      </c>
      <c r="BA1026" s="17">
        <v>7.2113524943082194E-2</v>
      </c>
      <c r="BB1026" s="17">
        <v>6.9471630205802201E-2</v>
      </c>
      <c r="BC1026" s="17">
        <v>6.8618567670668207E-2</v>
      </c>
      <c r="BD1026" s="17">
        <v>5.7346312027476899E-2</v>
      </c>
      <c r="BE1026" s="17">
        <v>8.1725883286741796E-2</v>
      </c>
      <c r="BF1026" s="17"/>
      <c r="BG1026" s="17">
        <v>6.4161783688963303E-2</v>
      </c>
      <c r="BH1026" s="17">
        <v>8.4400941290854403E-2</v>
      </c>
      <c r="BI1026" s="17" t="s">
        <v>95</v>
      </c>
      <c r="BJ1026" s="17" t="s">
        <v>95</v>
      </c>
      <c r="BK1026" s="17" t="s">
        <v>95</v>
      </c>
      <c r="BL1026" s="17" t="s">
        <v>95</v>
      </c>
      <c r="BM1026" s="17" t="s">
        <v>95</v>
      </c>
    </row>
    <row r="1027" spans="2:65" x14ac:dyDescent="0.35">
      <c r="B1027" t="s">
        <v>418</v>
      </c>
      <c r="C1027" s="17">
        <v>3.3236349128087699E-2</v>
      </c>
      <c r="D1027" s="17">
        <v>3.8812301514833503E-2</v>
      </c>
      <c r="E1027" s="17">
        <v>2.7608511551198801E-2</v>
      </c>
      <c r="F1027" s="17"/>
      <c r="G1027" s="17">
        <v>7.7379270839492406E-2</v>
      </c>
      <c r="H1027" s="17">
        <v>4.21777858782982E-2</v>
      </c>
      <c r="I1027" s="17">
        <v>2.6957276814451099E-2</v>
      </c>
      <c r="J1027" s="17">
        <v>2.63294215567603E-2</v>
      </c>
      <c r="K1027" s="17">
        <v>2.9437119309799101E-2</v>
      </c>
      <c r="L1027" s="17">
        <v>2.8746482490646499E-2</v>
      </c>
      <c r="M1027" s="17"/>
      <c r="N1027" s="17">
        <v>3.6802867460497102E-2</v>
      </c>
      <c r="O1027" s="17">
        <v>4.3443216988746598E-2</v>
      </c>
      <c r="P1027" s="17">
        <v>2.19576450812289E-2</v>
      </c>
      <c r="Q1027" s="17">
        <v>2.54905277490463E-2</v>
      </c>
      <c r="R1027" s="17"/>
      <c r="S1027" s="17">
        <v>6.2749873147579696E-2</v>
      </c>
      <c r="T1027" s="17">
        <v>3.2838077897164898E-2</v>
      </c>
      <c r="U1027" s="17">
        <v>3.9003424467684601E-2</v>
      </c>
      <c r="V1027" s="17">
        <v>2.9618894928176698E-2</v>
      </c>
      <c r="W1027" s="17">
        <v>4.5479893184611903E-2</v>
      </c>
      <c r="X1027" s="17">
        <v>2.1154418459527698E-2</v>
      </c>
      <c r="Y1027" s="17">
        <v>2.9916945048209201E-2</v>
      </c>
      <c r="Z1027" s="17">
        <v>2.7211833233671798E-2</v>
      </c>
      <c r="AA1027" s="17">
        <v>2.58369628943757E-2</v>
      </c>
      <c r="AB1027" s="17">
        <v>3.6176400312178801E-2</v>
      </c>
      <c r="AC1027" s="17">
        <v>1.45907579591242E-2</v>
      </c>
      <c r="AD1027" s="17">
        <v>0</v>
      </c>
      <c r="AE1027" s="17"/>
      <c r="AF1027" s="17">
        <v>3.3043983956192499E-2</v>
      </c>
      <c r="AG1027" s="17">
        <v>3.04879580736615E-2</v>
      </c>
      <c r="AH1027" s="17">
        <v>2.8667013895637299E-2</v>
      </c>
      <c r="AI1027" s="17"/>
      <c r="AJ1027" s="17">
        <v>3.71159618612164E-2</v>
      </c>
      <c r="AK1027" s="17">
        <v>2.5391150370251098E-2</v>
      </c>
      <c r="AL1027" s="17">
        <v>1.7495145649519001E-2</v>
      </c>
      <c r="AM1027" s="17">
        <v>4.6119780361990999E-2</v>
      </c>
      <c r="AN1027" s="17">
        <v>4.2981782072843699E-2</v>
      </c>
      <c r="AO1027" s="17"/>
      <c r="AP1027" s="17">
        <v>4.2455741698522703E-2</v>
      </c>
      <c r="AQ1027" s="17">
        <v>2.8159770538472701E-2</v>
      </c>
      <c r="AR1027" s="17">
        <v>2.0764917918652901E-2</v>
      </c>
      <c r="AS1027" s="17"/>
      <c r="AT1027" s="17">
        <v>3.08800939132148E-2</v>
      </c>
      <c r="AU1027" s="17">
        <v>4.83080018221555E-2</v>
      </c>
      <c r="AV1027" s="17">
        <v>2.94856087597174E-2</v>
      </c>
      <c r="AW1027" s="17">
        <v>3.7443268183158497E-2</v>
      </c>
      <c r="AX1027" s="17">
        <v>4.0464790101448399E-2</v>
      </c>
      <c r="AY1027" s="17"/>
      <c r="AZ1027" s="17">
        <v>5.3117832722106802E-2</v>
      </c>
      <c r="BA1027" s="17">
        <v>3.7542012234504998E-2</v>
      </c>
      <c r="BB1027" s="17">
        <v>2.2512189047851901E-2</v>
      </c>
      <c r="BC1027" s="17">
        <v>3.0249093699920401E-2</v>
      </c>
      <c r="BD1027" s="17">
        <v>1.88352292743387E-2</v>
      </c>
      <c r="BE1027" s="17">
        <v>2.0766252479211399E-2</v>
      </c>
      <c r="BF1027" s="17"/>
      <c r="BG1027" s="17">
        <v>3.6808654125863503E-2</v>
      </c>
      <c r="BH1027" s="17">
        <v>2.76260400030367E-2</v>
      </c>
      <c r="BI1027" s="17" t="s">
        <v>95</v>
      </c>
      <c r="BJ1027" s="17" t="s">
        <v>95</v>
      </c>
      <c r="BK1027" s="17" t="s">
        <v>95</v>
      </c>
      <c r="BL1027" s="17" t="s">
        <v>95</v>
      </c>
      <c r="BM1027" s="17" t="s">
        <v>95</v>
      </c>
    </row>
    <row r="1028" spans="2:65" x14ac:dyDescent="0.35">
      <c r="B1028" t="s">
        <v>419</v>
      </c>
      <c r="C1028" s="17">
        <v>3.0968964519608899E-2</v>
      </c>
      <c r="D1028" s="17">
        <v>3.4857163805854803E-2</v>
      </c>
      <c r="E1028" s="17">
        <v>2.6146770095928699E-2</v>
      </c>
      <c r="F1028" s="17"/>
      <c r="G1028" s="17">
        <v>4.3135515920613897E-2</v>
      </c>
      <c r="H1028" s="17">
        <v>2.79947158902762E-2</v>
      </c>
      <c r="I1028" s="17">
        <v>3.4096642227632798E-2</v>
      </c>
      <c r="J1028" s="17">
        <v>3.3575374971448399E-2</v>
      </c>
      <c r="K1028" s="17">
        <v>3.59647624210414E-2</v>
      </c>
      <c r="L1028" s="17">
        <v>2.32509925176098E-2</v>
      </c>
      <c r="M1028" s="17"/>
      <c r="N1028" s="17">
        <v>3.3530768931277002E-2</v>
      </c>
      <c r="O1028" s="17">
        <v>3.5851861442015298E-2</v>
      </c>
      <c r="P1028" s="17">
        <v>2.91689797996646E-2</v>
      </c>
      <c r="Q1028" s="17">
        <v>2.1655211634993801E-2</v>
      </c>
      <c r="R1028" s="17"/>
      <c r="S1028" s="17">
        <v>2.6007984537869198E-2</v>
      </c>
      <c r="T1028" s="17">
        <v>1.70138461640531E-2</v>
      </c>
      <c r="U1028" s="17">
        <v>2.7742468677672001E-2</v>
      </c>
      <c r="V1028" s="17">
        <v>2.42094730025788E-2</v>
      </c>
      <c r="W1028" s="17">
        <v>2.9519308494752702E-2</v>
      </c>
      <c r="X1028" s="17">
        <v>5.8852415119390003E-2</v>
      </c>
      <c r="Y1028" s="17">
        <v>2.6870355252944299E-2</v>
      </c>
      <c r="Z1028" s="17">
        <v>1.7395848256638199E-2</v>
      </c>
      <c r="AA1028" s="17">
        <v>3.5327163523799603E-2</v>
      </c>
      <c r="AB1028" s="17">
        <v>4.7095593613198802E-2</v>
      </c>
      <c r="AC1028" s="17">
        <v>1.5662097515014999E-2</v>
      </c>
      <c r="AD1028" s="17">
        <v>5.2043195627441703E-2</v>
      </c>
      <c r="AE1028" s="17"/>
      <c r="AF1028" s="17">
        <v>3.4798598672522801E-2</v>
      </c>
      <c r="AG1028" s="17">
        <v>2.4637650783264999E-2</v>
      </c>
      <c r="AH1028" s="17">
        <v>4.9519823538205797E-2</v>
      </c>
      <c r="AI1028" s="17"/>
      <c r="AJ1028" s="17">
        <v>3.3651360039932701E-2</v>
      </c>
      <c r="AK1028" s="17">
        <v>2.7559823091074399E-2</v>
      </c>
      <c r="AL1028" s="17">
        <v>1.8787321889985501E-2</v>
      </c>
      <c r="AM1028" s="17">
        <v>5.1498962678599297E-2</v>
      </c>
      <c r="AN1028" s="17">
        <v>2.3343133323126399E-2</v>
      </c>
      <c r="AO1028" s="17"/>
      <c r="AP1028" s="17">
        <v>3.9426035869862201E-2</v>
      </c>
      <c r="AQ1028" s="17">
        <v>2.29042448457441E-2</v>
      </c>
      <c r="AR1028" s="17">
        <v>1.9642426885963502E-2</v>
      </c>
      <c r="AS1028" s="17"/>
      <c r="AT1028" s="17">
        <v>2.8635831117825899E-2</v>
      </c>
      <c r="AU1028" s="17">
        <v>3.1965669568110602E-2</v>
      </c>
      <c r="AV1028" s="17">
        <v>3.1153796437446198E-2</v>
      </c>
      <c r="AW1028" s="17">
        <v>2.55504111773159E-2</v>
      </c>
      <c r="AX1028" s="17">
        <v>3.4682461164301001E-2</v>
      </c>
      <c r="AY1028" s="17"/>
      <c r="AZ1028" s="17">
        <v>3.3064767170534602E-2</v>
      </c>
      <c r="BA1028" s="17">
        <v>3.2405919013075601E-2</v>
      </c>
      <c r="BB1028" s="17">
        <v>2.8738403647215301E-2</v>
      </c>
      <c r="BC1028" s="17">
        <v>2.3376025017608999E-2</v>
      </c>
      <c r="BD1028" s="17">
        <v>3.0855911842721798E-2</v>
      </c>
      <c r="BE1028" s="17">
        <v>4.7386539644011599E-2</v>
      </c>
      <c r="BF1028" s="17"/>
      <c r="BG1028" s="17">
        <v>2.8684260035811801E-2</v>
      </c>
      <c r="BH1028" s="17">
        <v>3.4557095550266301E-2</v>
      </c>
      <c r="BI1028" s="17" t="s">
        <v>95</v>
      </c>
      <c r="BJ1028" s="17" t="s">
        <v>95</v>
      </c>
      <c r="BK1028" s="17" t="s">
        <v>95</v>
      </c>
      <c r="BL1028" s="17" t="s">
        <v>95</v>
      </c>
      <c r="BM1028" s="17" t="s">
        <v>95</v>
      </c>
    </row>
    <row r="1029" spans="2:65" x14ac:dyDescent="0.35">
      <c r="B1029" t="s">
        <v>114</v>
      </c>
      <c r="C1029" s="17">
        <v>1.7060932519217E-2</v>
      </c>
      <c r="D1029" s="17">
        <v>1.6051207430198999E-2</v>
      </c>
      <c r="E1029" s="17">
        <v>1.8158208216908001E-2</v>
      </c>
      <c r="F1029" s="17"/>
      <c r="G1029" s="17">
        <v>4.6766040670497999E-2</v>
      </c>
      <c r="H1029" s="17">
        <v>1.03790992302188E-2</v>
      </c>
      <c r="I1029" s="17">
        <v>2.4538734495158102E-2</v>
      </c>
      <c r="J1029" s="17">
        <v>1.85726495179213E-2</v>
      </c>
      <c r="K1029" s="17">
        <v>8.4682438412353907E-3</v>
      </c>
      <c r="L1029" s="17">
        <v>1.36311536698737E-2</v>
      </c>
      <c r="M1029" s="17"/>
      <c r="N1029" s="17">
        <v>9.78522049808251E-3</v>
      </c>
      <c r="O1029" s="17">
        <v>1.9806829571067799E-2</v>
      </c>
      <c r="P1029" s="17">
        <v>2.16435269293806E-2</v>
      </c>
      <c r="Q1029" s="17">
        <v>2.08842505499706E-2</v>
      </c>
      <c r="R1029" s="17"/>
      <c r="S1029" s="17">
        <v>2.6562032923887799E-2</v>
      </c>
      <c r="T1029" s="17">
        <v>1.3005336641861201E-2</v>
      </c>
      <c r="U1029" s="17">
        <v>8.0511756375006398E-3</v>
      </c>
      <c r="V1029" s="17">
        <v>1.28001321850384E-2</v>
      </c>
      <c r="W1029" s="17">
        <v>1.6197920025659798E-2</v>
      </c>
      <c r="X1029" s="17">
        <v>2.5442237359677902E-2</v>
      </c>
      <c r="Y1029" s="17">
        <v>2.41886408742845E-2</v>
      </c>
      <c r="Z1029" s="17">
        <v>1.1361805214339099E-2</v>
      </c>
      <c r="AA1029" s="17">
        <v>1.99219736871111E-2</v>
      </c>
      <c r="AB1029" s="17">
        <v>2.08775019652215E-2</v>
      </c>
      <c r="AC1029" s="17">
        <v>7.2736115304736096E-3</v>
      </c>
      <c r="AD1029" s="17">
        <v>0</v>
      </c>
      <c r="AE1029" s="17"/>
      <c r="AF1029" s="17">
        <v>1.3363095678754299E-2</v>
      </c>
      <c r="AG1029" s="17">
        <v>1.5361699024836299E-2</v>
      </c>
      <c r="AH1029" s="17">
        <v>3.3088149633246397E-2</v>
      </c>
      <c r="AI1029" s="17"/>
      <c r="AJ1029" s="17">
        <v>1.1489425253271899E-2</v>
      </c>
      <c r="AK1029" s="17">
        <v>1.4880084499033899E-2</v>
      </c>
      <c r="AL1029" s="17">
        <v>1.42332102818832E-2</v>
      </c>
      <c r="AM1029" s="17">
        <v>6.0139366240857403E-2</v>
      </c>
      <c r="AN1029" s="17">
        <v>2.5437520376946299E-2</v>
      </c>
      <c r="AO1029" s="17"/>
      <c r="AP1029" s="17">
        <v>1.51727221692423E-2</v>
      </c>
      <c r="AQ1029" s="17">
        <v>1.62726702582193E-2</v>
      </c>
      <c r="AR1029" s="17">
        <v>1.09231139896125E-2</v>
      </c>
      <c r="AS1029" s="17"/>
      <c r="AT1029" s="17">
        <v>2.2329699832109001E-2</v>
      </c>
      <c r="AU1029" s="17">
        <v>2.0562874458515699E-2</v>
      </c>
      <c r="AV1029" s="17">
        <v>1.7940251047878199E-2</v>
      </c>
      <c r="AW1029" s="17">
        <v>3.2338841253211001E-3</v>
      </c>
      <c r="AX1029" s="17">
        <v>0</v>
      </c>
      <c r="AY1029" s="17"/>
      <c r="AZ1029" s="17">
        <v>2.85391138517616E-2</v>
      </c>
      <c r="BA1029" s="17">
        <v>1.56176740998823E-2</v>
      </c>
      <c r="BB1029" s="17">
        <v>2.15440725207603E-2</v>
      </c>
      <c r="BC1029" s="17">
        <v>1.42794284481542E-2</v>
      </c>
      <c r="BD1029" s="17">
        <v>9.1831245997701701E-3</v>
      </c>
      <c r="BE1029" s="17">
        <v>1.5725118138720399E-2</v>
      </c>
      <c r="BF1029" s="17"/>
      <c r="BG1029" s="17">
        <v>1.69476066835864E-2</v>
      </c>
      <c r="BH1029" s="17">
        <v>1.7238910874967098E-2</v>
      </c>
      <c r="BI1029" s="17" t="s">
        <v>95</v>
      </c>
      <c r="BJ1029" s="17" t="s">
        <v>95</v>
      </c>
      <c r="BK1029" s="17" t="s">
        <v>95</v>
      </c>
      <c r="BL1029" s="17" t="s">
        <v>95</v>
      </c>
      <c r="BM1029" s="17" t="s">
        <v>95</v>
      </c>
    </row>
    <row r="1030" spans="2:65" x14ac:dyDescent="0.35">
      <c r="B1030" t="s">
        <v>420</v>
      </c>
      <c r="C1030" s="17">
        <v>0.34903969218981201</v>
      </c>
      <c r="D1030" s="17">
        <v>0.31886720505474497</v>
      </c>
      <c r="E1030" s="17">
        <v>0.38128392602650901</v>
      </c>
      <c r="F1030" s="17"/>
      <c r="G1030" s="17">
        <v>7.60671933058856E-2</v>
      </c>
      <c r="H1030" s="17">
        <v>0.15590432921751199</v>
      </c>
      <c r="I1030" s="17">
        <v>0.25502524901311602</v>
      </c>
      <c r="J1030" s="17">
        <v>0.36048211253423701</v>
      </c>
      <c r="K1030" s="17">
        <v>0.41527071260527898</v>
      </c>
      <c r="L1030" s="17">
        <v>0.49224795438460001</v>
      </c>
      <c r="M1030" s="17"/>
      <c r="N1030" s="17">
        <v>0.35663746996148599</v>
      </c>
      <c r="O1030" s="17">
        <v>0.35932981357056998</v>
      </c>
      <c r="P1030" s="17">
        <v>0.323164552852163</v>
      </c>
      <c r="Q1030" s="17">
        <v>0.34871735283837901</v>
      </c>
      <c r="R1030" s="17"/>
      <c r="S1030" s="17">
        <v>0.25186406356199498</v>
      </c>
      <c r="T1030" s="17">
        <v>0.35232576871661198</v>
      </c>
      <c r="U1030" s="17">
        <v>0.38052773513331301</v>
      </c>
      <c r="V1030" s="17">
        <v>0.42300505483655798</v>
      </c>
      <c r="W1030" s="17">
        <v>0.38435143137493899</v>
      </c>
      <c r="X1030" s="17">
        <v>0.35603943596962201</v>
      </c>
      <c r="Y1030" s="17">
        <v>0.35466733261088601</v>
      </c>
      <c r="Z1030" s="17">
        <v>0.39986073837777197</v>
      </c>
      <c r="AA1030" s="17">
        <v>0.28886164718464702</v>
      </c>
      <c r="AB1030" s="17">
        <v>0.36974800188209</v>
      </c>
      <c r="AC1030" s="17">
        <v>0.371040588109044</v>
      </c>
      <c r="AD1030" s="17">
        <v>0.30420331125382599</v>
      </c>
      <c r="AE1030" s="17"/>
      <c r="AF1030" s="17">
        <v>0.37718486785359001</v>
      </c>
      <c r="AG1030" s="17">
        <v>0.35128385099088599</v>
      </c>
      <c r="AH1030" s="17">
        <v>0.30289712129103802</v>
      </c>
      <c r="AI1030" s="17"/>
      <c r="AJ1030" s="17">
        <v>0.37959275003748</v>
      </c>
      <c r="AK1030" s="17">
        <v>0.26905797395703401</v>
      </c>
      <c r="AL1030" s="17">
        <v>0.400672626848944</v>
      </c>
      <c r="AM1030" s="17">
        <v>0.16992072327135399</v>
      </c>
      <c r="AN1030" s="17">
        <v>0.36719620096744698</v>
      </c>
      <c r="AO1030" s="17"/>
      <c r="AP1030" s="17">
        <v>0.34620495796662099</v>
      </c>
      <c r="AQ1030" s="17">
        <v>0.29432533138671901</v>
      </c>
      <c r="AR1030" s="17">
        <v>0.37698207932838701</v>
      </c>
      <c r="AS1030" s="17"/>
      <c r="AT1030" s="17">
        <v>0.35462388725280197</v>
      </c>
      <c r="AU1030" s="17">
        <v>0.34213428195470102</v>
      </c>
      <c r="AV1030" s="17">
        <v>0.34411019528674802</v>
      </c>
      <c r="AW1030" s="17">
        <v>0.28475375598922498</v>
      </c>
      <c r="AX1030" s="17">
        <v>0.24418918793910399</v>
      </c>
      <c r="AY1030" s="17"/>
      <c r="AZ1030" s="17">
        <v>0.21076901050795199</v>
      </c>
      <c r="BA1030" s="17">
        <v>0.340804959240667</v>
      </c>
      <c r="BB1030" s="17">
        <v>0.33904892269626402</v>
      </c>
      <c r="BC1030" s="17">
        <v>0.37505852077644403</v>
      </c>
      <c r="BD1030" s="17">
        <v>0.45832212934342398</v>
      </c>
      <c r="BE1030" s="17">
        <v>0.42242323552488498</v>
      </c>
      <c r="BF1030" s="17"/>
      <c r="BG1030" s="17">
        <v>0.40347043375799702</v>
      </c>
      <c r="BH1030" s="17">
        <v>0.263556149688986</v>
      </c>
      <c r="BI1030" s="17" t="s">
        <v>95</v>
      </c>
      <c r="BJ1030" s="17" t="s">
        <v>95</v>
      </c>
      <c r="BK1030" s="17" t="s">
        <v>95</v>
      </c>
      <c r="BL1030" s="17" t="s">
        <v>95</v>
      </c>
      <c r="BM1030" s="17" t="s">
        <v>95</v>
      </c>
    </row>
    <row r="1031" spans="2:65" x14ac:dyDescent="0.35">
      <c r="B1031" t="s">
        <v>421</v>
      </c>
      <c r="C1031" s="17">
        <v>1.91527148304876E-2</v>
      </c>
      <c r="D1031" s="17">
        <v>1.5841893497582801E-2</v>
      </c>
      <c r="E1031" s="17">
        <v>2.2626029359859998E-2</v>
      </c>
      <c r="F1031" s="17"/>
      <c r="G1031" s="17">
        <v>0</v>
      </c>
      <c r="H1031" s="17">
        <v>6.9337791436618499E-3</v>
      </c>
      <c r="I1031" s="17">
        <v>2.4475959933402099E-3</v>
      </c>
      <c r="J1031" s="17">
        <v>1.9334958706465399E-2</v>
      </c>
      <c r="K1031" s="17">
        <v>3.4796592889406099E-2</v>
      </c>
      <c r="L1031" s="17">
        <v>2.7290174861335E-2</v>
      </c>
      <c r="M1031" s="17"/>
      <c r="N1031" s="17">
        <v>1.8583197147936301E-2</v>
      </c>
      <c r="O1031" s="17">
        <v>1.84202886152607E-2</v>
      </c>
      <c r="P1031" s="17">
        <v>2.0631743447266999E-2</v>
      </c>
      <c r="Q1031" s="17">
        <v>1.97580304408463E-2</v>
      </c>
      <c r="R1031" s="17"/>
      <c r="S1031" s="17">
        <v>1.0025398101977501E-2</v>
      </c>
      <c r="T1031" s="17">
        <v>3.4854646062093403E-2</v>
      </c>
      <c r="U1031" s="17">
        <v>3.06865800081693E-2</v>
      </c>
      <c r="V1031" s="17">
        <v>1.3174415952255899E-2</v>
      </c>
      <c r="W1031" s="17">
        <v>1.0572232206029099E-2</v>
      </c>
      <c r="X1031" s="17">
        <v>1.44083347612696E-2</v>
      </c>
      <c r="Y1031" s="17">
        <v>2.6843456610773499E-2</v>
      </c>
      <c r="Z1031" s="17">
        <v>8.7646294278179299E-3</v>
      </c>
      <c r="AA1031" s="17">
        <v>9.8798356755273094E-3</v>
      </c>
      <c r="AB1031" s="17">
        <v>2.9601410652024599E-2</v>
      </c>
      <c r="AC1031" s="17">
        <v>1.69704605952249E-2</v>
      </c>
      <c r="AD1031" s="17">
        <v>0</v>
      </c>
      <c r="AE1031" s="17"/>
      <c r="AF1031" s="17">
        <v>2.56995703452856E-2</v>
      </c>
      <c r="AG1031" s="17">
        <v>1.47045659076E-2</v>
      </c>
      <c r="AH1031" s="17">
        <v>2.1465722874036901E-2</v>
      </c>
      <c r="AI1031" s="17"/>
      <c r="AJ1031" s="17">
        <v>1.8623629675581999E-2</v>
      </c>
      <c r="AK1031" s="17">
        <v>1.21998729287058E-2</v>
      </c>
      <c r="AL1031" s="17">
        <v>2.0604495857652699E-2</v>
      </c>
      <c r="AM1031" s="17">
        <v>6.2946042930621907E-2</v>
      </c>
      <c r="AN1031" s="17">
        <v>3.8944117795179901E-2</v>
      </c>
      <c r="AO1031" s="17"/>
      <c r="AP1031" s="17">
        <v>1.4091544781040299E-2</v>
      </c>
      <c r="AQ1031" s="17">
        <v>1.4774073911403399E-2</v>
      </c>
      <c r="AR1031" s="17">
        <v>2.23280409386441E-2</v>
      </c>
      <c r="AS1031" s="17"/>
      <c r="AT1031" s="17">
        <v>1.89628071041304E-2</v>
      </c>
      <c r="AU1031" s="17">
        <v>2.31439378441517E-2</v>
      </c>
      <c r="AV1031" s="17">
        <v>1.6536043874643899E-2</v>
      </c>
      <c r="AW1031" s="17">
        <v>9.4112930961342996E-3</v>
      </c>
      <c r="AX1031" s="17">
        <v>2.0757785907147101E-2</v>
      </c>
      <c r="AY1031" s="17"/>
      <c r="AZ1031" s="17">
        <v>1.5524559526042E-2</v>
      </c>
      <c r="BA1031" s="17">
        <v>1.95250649056752E-2</v>
      </c>
      <c r="BB1031" s="17">
        <v>1.9503255122285301E-2</v>
      </c>
      <c r="BC1031" s="17">
        <v>2.3272276548893699E-2</v>
      </c>
      <c r="BD1031" s="17">
        <v>1.53939313626392E-2</v>
      </c>
      <c r="BE1031" s="17">
        <v>2.1795603593042698E-2</v>
      </c>
      <c r="BF1031" s="17"/>
      <c r="BG1031" s="17">
        <v>2.6876062585613501E-2</v>
      </c>
      <c r="BH1031" s="17">
        <v>7.0231882605268098E-3</v>
      </c>
      <c r="BI1031" s="17" t="s">
        <v>95</v>
      </c>
      <c r="BJ1031" s="17" t="s">
        <v>95</v>
      </c>
      <c r="BK1031" s="17" t="s">
        <v>95</v>
      </c>
      <c r="BL1031" s="17" t="s">
        <v>95</v>
      </c>
      <c r="BM1031" s="17" t="s">
        <v>95</v>
      </c>
    </row>
    <row r="1032" spans="2:65" x14ac:dyDescent="0.3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row>
    <row r="1033" spans="2:65" x14ac:dyDescent="0.35">
      <c r="B1033" s="6" t="s">
        <v>429</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row>
    <row r="1034" spans="2:65" x14ac:dyDescent="0.35">
      <c r="B1034" s="26" t="s">
        <v>127</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row>
    <row r="1035" spans="2:65" x14ac:dyDescent="0.35">
      <c r="B1035" t="s">
        <v>370</v>
      </c>
      <c r="C1035" s="17">
        <v>0.106725745269292</v>
      </c>
      <c r="D1035" s="17">
        <v>0.131691783714497</v>
      </c>
      <c r="E1035" s="17">
        <v>8.13848688409292E-2</v>
      </c>
      <c r="F1035" s="17"/>
      <c r="G1035" s="17">
        <v>0.19990581277716701</v>
      </c>
      <c r="H1035" s="17">
        <v>0.14295411716078699</v>
      </c>
      <c r="I1035" s="17">
        <v>0.15342302238709701</v>
      </c>
      <c r="J1035" s="17">
        <v>7.4805402507684499E-2</v>
      </c>
      <c r="K1035" s="17">
        <v>8.6216083886256997E-2</v>
      </c>
      <c r="L1035" s="17">
        <v>7.7878477178500993E-2</v>
      </c>
      <c r="M1035" s="17"/>
      <c r="N1035" s="17">
        <v>0.155619459111834</v>
      </c>
      <c r="O1035" s="17">
        <v>7.6963579017711406E-2</v>
      </c>
      <c r="P1035" s="17">
        <v>9.58165756224513E-2</v>
      </c>
      <c r="Q1035" s="17">
        <v>7.7078599708648596E-2</v>
      </c>
      <c r="R1035" s="17"/>
      <c r="S1035" s="17">
        <v>0.176021193510181</v>
      </c>
      <c r="T1035" s="17">
        <v>7.5083807043549E-2</v>
      </c>
      <c r="U1035" s="17">
        <v>9.6919312728527399E-2</v>
      </c>
      <c r="V1035" s="17">
        <v>0.104455152756776</v>
      </c>
      <c r="W1035" s="17">
        <v>9.3131739581855902E-2</v>
      </c>
      <c r="X1035" s="17">
        <v>0.110410261475861</v>
      </c>
      <c r="Y1035" s="17">
        <v>7.1931876678762094E-2</v>
      </c>
      <c r="Z1035" s="17">
        <v>0.11701850503927901</v>
      </c>
      <c r="AA1035" s="17">
        <v>0.124640173710323</v>
      </c>
      <c r="AB1035" s="17">
        <v>0.104152274323983</v>
      </c>
      <c r="AC1035" s="17">
        <v>7.3744991659664194E-2</v>
      </c>
      <c r="AD1035" s="17">
        <v>0.13244860977613501</v>
      </c>
      <c r="AE1035" s="17"/>
      <c r="AF1035" s="17">
        <v>8.7491658413642204E-2</v>
      </c>
      <c r="AG1035" s="17">
        <v>0.12553419000507199</v>
      </c>
      <c r="AH1035" s="17">
        <v>0.103455412629419</v>
      </c>
      <c r="AI1035" s="17"/>
      <c r="AJ1035" s="17">
        <v>9.2333955110896399E-2</v>
      </c>
      <c r="AK1035" s="17">
        <v>0.14788606951531599</v>
      </c>
      <c r="AL1035" s="17">
        <v>8.7155384669157801E-2</v>
      </c>
      <c r="AM1035" s="17">
        <v>8.1957044737798995E-2</v>
      </c>
      <c r="AN1035" s="17">
        <v>3.7672066473004799E-2</v>
      </c>
      <c r="AO1035" s="17"/>
      <c r="AP1035" s="17">
        <v>0.11886258144467</v>
      </c>
      <c r="AQ1035" s="17">
        <v>0.13712513138334001</v>
      </c>
      <c r="AR1035" s="17">
        <v>0.10726307378777999</v>
      </c>
      <c r="AS1035" s="17"/>
      <c r="AT1035" s="17">
        <v>6.2614947936921794E-2</v>
      </c>
      <c r="AU1035" s="17">
        <v>8.7218430713823306E-2</v>
      </c>
      <c r="AV1035" s="17">
        <v>0.13578267603487601</v>
      </c>
      <c r="AW1035" s="17">
        <v>0.17448387759740999</v>
      </c>
      <c r="AX1035" s="17">
        <v>0.29403079010831201</v>
      </c>
      <c r="AY1035" s="17"/>
      <c r="AZ1035" s="17">
        <v>0.18830349612911701</v>
      </c>
      <c r="BA1035" s="17">
        <v>9.4767512602838694E-2</v>
      </c>
      <c r="BB1035" s="17">
        <v>8.2775023230847206E-2</v>
      </c>
      <c r="BC1035" s="17">
        <v>8.1808378093731496E-2</v>
      </c>
      <c r="BD1035" s="17">
        <v>0.10159912896744901</v>
      </c>
      <c r="BE1035" s="17">
        <v>9.5625110608163699E-2</v>
      </c>
      <c r="BF1035" s="17"/>
      <c r="BG1035" s="17">
        <v>9.8071240703882998E-2</v>
      </c>
      <c r="BH1035" s="17">
        <v>0.120317654685297</v>
      </c>
      <c r="BI1035" s="17" t="s">
        <v>95</v>
      </c>
      <c r="BJ1035" s="17" t="s">
        <v>95</v>
      </c>
      <c r="BK1035" s="17" t="s">
        <v>95</v>
      </c>
      <c r="BL1035" s="17" t="s">
        <v>95</v>
      </c>
      <c r="BM1035" s="17" t="s">
        <v>95</v>
      </c>
    </row>
    <row r="1036" spans="2:65" x14ac:dyDescent="0.35">
      <c r="B1036" t="s">
        <v>371</v>
      </c>
      <c r="C1036" s="17">
        <v>0.16384252753004599</v>
      </c>
      <c r="D1036" s="17">
        <v>0.17390451462114401</v>
      </c>
      <c r="E1036" s="17">
        <v>0.154038637759388</v>
      </c>
      <c r="F1036" s="17"/>
      <c r="G1036" s="17">
        <v>0.24775872393910001</v>
      </c>
      <c r="H1036" s="17">
        <v>0.24822822178887</v>
      </c>
      <c r="I1036" s="17">
        <v>0.23113393715893801</v>
      </c>
      <c r="J1036" s="17">
        <v>0.16628277483288301</v>
      </c>
      <c r="K1036" s="17">
        <v>0.12151041641926</v>
      </c>
      <c r="L1036" s="17">
        <v>0.10031760239410099</v>
      </c>
      <c r="M1036" s="17"/>
      <c r="N1036" s="17">
        <v>0.18497748735897401</v>
      </c>
      <c r="O1036" s="17">
        <v>0.16801574450909801</v>
      </c>
      <c r="P1036" s="17">
        <v>0.15383765678259401</v>
      </c>
      <c r="Q1036" s="17">
        <v>0.133575888905101</v>
      </c>
      <c r="R1036" s="17"/>
      <c r="S1036" s="17">
        <v>0.21380180020502301</v>
      </c>
      <c r="T1036" s="17">
        <v>0.15680814989067501</v>
      </c>
      <c r="U1036" s="17">
        <v>0.155208214859271</v>
      </c>
      <c r="V1036" s="17">
        <v>0.15685843374488101</v>
      </c>
      <c r="W1036" s="17">
        <v>0.17488355940884501</v>
      </c>
      <c r="X1036" s="17">
        <v>0.15257135539855499</v>
      </c>
      <c r="Y1036" s="17">
        <v>0.1693218039727</v>
      </c>
      <c r="Z1036" s="17">
        <v>0.150390825408838</v>
      </c>
      <c r="AA1036" s="17">
        <v>0.136949753349172</v>
      </c>
      <c r="AB1036" s="17">
        <v>0.17166602037292999</v>
      </c>
      <c r="AC1036" s="17">
        <v>0.16257758763446301</v>
      </c>
      <c r="AD1036" s="17">
        <v>0.15378265708232999</v>
      </c>
      <c r="AE1036" s="17"/>
      <c r="AF1036" s="17">
        <v>0.117072649197989</v>
      </c>
      <c r="AG1036" s="17">
        <v>0.20657262867984599</v>
      </c>
      <c r="AH1036" s="17">
        <v>0.116924548692385</v>
      </c>
      <c r="AI1036" s="17"/>
      <c r="AJ1036" s="17">
        <v>0.12962148957004899</v>
      </c>
      <c r="AK1036" s="17">
        <v>0.22463350393508499</v>
      </c>
      <c r="AL1036" s="17">
        <v>0.227616274287674</v>
      </c>
      <c r="AM1036" s="17">
        <v>0.15890492655625599</v>
      </c>
      <c r="AN1036" s="17">
        <v>9.1320812809135204E-2</v>
      </c>
      <c r="AO1036" s="17"/>
      <c r="AP1036" s="17">
        <v>0.141548260979593</v>
      </c>
      <c r="AQ1036" s="17">
        <v>0.20749776292136299</v>
      </c>
      <c r="AR1036" s="17">
        <v>0.181164741538233</v>
      </c>
      <c r="AS1036" s="17"/>
      <c r="AT1036" s="17">
        <v>9.5380921670881996E-2</v>
      </c>
      <c r="AU1036" s="17">
        <v>0.132721036975644</v>
      </c>
      <c r="AV1036" s="17">
        <v>0.21667853378600299</v>
      </c>
      <c r="AW1036" s="17">
        <v>0.21165627831344999</v>
      </c>
      <c r="AX1036" s="17">
        <v>0.30836850490207501</v>
      </c>
      <c r="AY1036" s="17"/>
      <c r="AZ1036" s="17">
        <v>0.20616174753970601</v>
      </c>
      <c r="BA1036" s="17">
        <v>0.174866837818793</v>
      </c>
      <c r="BB1036" s="17">
        <v>0.15125995324112501</v>
      </c>
      <c r="BC1036" s="17">
        <v>0.121898531070705</v>
      </c>
      <c r="BD1036" s="17">
        <v>0.15968507006816901</v>
      </c>
      <c r="BE1036" s="17">
        <v>0.16195259232538001</v>
      </c>
      <c r="BF1036" s="17"/>
      <c r="BG1036" s="17">
        <v>0.12938685175383699</v>
      </c>
      <c r="BH1036" s="17">
        <v>0.217955206133195</v>
      </c>
      <c r="BI1036" s="17" t="s">
        <v>95</v>
      </c>
      <c r="BJ1036" s="17" t="s">
        <v>95</v>
      </c>
      <c r="BK1036" s="17" t="s">
        <v>95</v>
      </c>
      <c r="BL1036" s="17" t="s">
        <v>95</v>
      </c>
      <c r="BM1036" s="17" t="s">
        <v>95</v>
      </c>
    </row>
    <row r="1037" spans="2:65" x14ac:dyDescent="0.35">
      <c r="B1037" t="s">
        <v>417</v>
      </c>
      <c r="C1037" s="17">
        <v>0.15320766017844401</v>
      </c>
      <c r="D1037" s="17">
        <v>0.15589885107030901</v>
      </c>
      <c r="E1037" s="17">
        <v>0.15018159251645699</v>
      </c>
      <c r="F1037" s="17"/>
      <c r="G1037" s="17">
        <v>0.20935732100382101</v>
      </c>
      <c r="H1037" s="17">
        <v>0.14741050768265401</v>
      </c>
      <c r="I1037" s="17">
        <v>0.14245466163510601</v>
      </c>
      <c r="J1037" s="17">
        <v>0.169568241747412</v>
      </c>
      <c r="K1037" s="17">
        <v>0.15910160416174099</v>
      </c>
      <c r="L1037" s="17">
        <v>0.13486079868825299</v>
      </c>
      <c r="M1037" s="17"/>
      <c r="N1037" s="17">
        <v>0.158209887903211</v>
      </c>
      <c r="O1037" s="17">
        <v>0.16359453092697401</v>
      </c>
      <c r="P1037" s="17">
        <v>0.154500715181184</v>
      </c>
      <c r="Q1037" s="17">
        <v>0.124868778805322</v>
      </c>
      <c r="R1037" s="17"/>
      <c r="S1037" s="17">
        <v>0.19635846335946899</v>
      </c>
      <c r="T1037" s="17">
        <v>0.16776474836029001</v>
      </c>
      <c r="U1037" s="17">
        <v>0.16317965323918701</v>
      </c>
      <c r="V1037" s="17">
        <v>0.14127034831872301</v>
      </c>
      <c r="W1037" s="17">
        <v>0.144640026291494</v>
      </c>
      <c r="X1037" s="17">
        <v>0.18434165968202801</v>
      </c>
      <c r="Y1037" s="17">
        <v>0.147126856270865</v>
      </c>
      <c r="Z1037" s="17">
        <v>0.13527706937446399</v>
      </c>
      <c r="AA1037" s="17">
        <v>0.12855729986859701</v>
      </c>
      <c r="AB1037" s="17">
        <v>0.131994233981685</v>
      </c>
      <c r="AC1037" s="17">
        <v>0.15420696815484</v>
      </c>
      <c r="AD1037" s="17">
        <v>7.5787567109945303E-2</v>
      </c>
      <c r="AE1037" s="17"/>
      <c r="AF1037" s="17">
        <v>0.13127681871534</v>
      </c>
      <c r="AG1037" s="17">
        <v>0.17054655015911499</v>
      </c>
      <c r="AH1037" s="17">
        <v>0.154549355997324</v>
      </c>
      <c r="AI1037" s="17"/>
      <c r="AJ1037" s="17">
        <v>0.15181830491741999</v>
      </c>
      <c r="AK1037" s="17">
        <v>0.162541888023291</v>
      </c>
      <c r="AL1037" s="17">
        <v>0.170964474736545</v>
      </c>
      <c r="AM1037" s="17">
        <v>2.2502780269544501E-2</v>
      </c>
      <c r="AN1037" s="17">
        <v>0.15199798726601399</v>
      </c>
      <c r="AO1037" s="17"/>
      <c r="AP1037" s="17">
        <v>0.14934863479973701</v>
      </c>
      <c r="AQ1037" s="17">
        <v>0.16353688221142201</v>
      </c>
      <c r="AR1037" s="17">
        <v>0.20202969626985201</v>
      </c>
      <c r="AS1037" s="17"/>
      <c r="AT1037" s="17">
        <v>0.13127914484959</v>
      </c>
      <c r="AU1037" s="17">
        <v>0.173941392511998</v>
      </c>
      <c r="AV1037" s="17">
        <v>0.167039809071059</v>
      </c>
      <c r="AW1037" s="17">
        <v>0.15300144048772299</v>
      </c>
      <c r="AX1037" s="17">
        <v>3.6949962551794301E-2</v>
      </c>
      <c r="AY1037" s="17"/>
      <c r="AZ1037" s="17">
        <v>0.16120720801410501</v>
      </c>
      <c r="BA1037" s="17">
        <v>0.150868621275044</v>
      </c>
      <c r="BB1037" s="17">
        <v>0.17881555321481099</v>
      </c>
      <c r="BC1037" s="17">
        <v>0.16217664643171001</v>
      </c>
      <c r="BD1037" s="17">
        <v>0.147806606313823</v>
      </c>
      <c r="BE1037" s="17">
        <v>8.1146628369713994E-2</v>
      </c>
      <c r="BF1037" s="17"/>
      <c r="BG1037" s="17">
        <v>0.14385766268488301</v>
      </c>
      <c r="BH1037" s="17">
        <v>0.167891842041411</v>
      </c>
      <c r="BI1037" s="17" t="s">
        <v>95</v>
      </c>
      <c r="BJ1037" s="17" t="s">
        <v>95</v>
      </c>
      <c r="BK1037" s="17" t="s">
        <v>95</v>
      </c>
      <c r="BL1037" s="17" t="s">
        <v>95</v>
      </c>
      <c r="BM1037" s="17" t="s">
        <v>95</v>
      </c>
    </row>
    <row r="1038" spans="2:65" x14ac:dyDescent="0.35">
      <c r="B1038" t="s">
        <v>418</v>
      </c>
      <c r="C1038" s="17">
        <v>9.9651579439064997E-2</v>
      </c>
      <c r="D1038" s="17">
        <v>9.2643335428067297E-2</v>
      </c>
      <c r="E1038" s="17">
        <v>0.10627974529968599</v>
      </c>
      <c r="F1038" s="17"/>
      <c r="G1038" s="17">
        <v>7.7133328905058696E-2</v>
      </c>
      <c r="H1038" s="17">
        <v>8.1680636136912496E-2</v>
      </c>
      <c r="I1038" s="17">
        <v>9.4170417304181506E-2</v>
      </c>
      <c r="J1038" s="17">
        <v>0.11466767922083999</v>
      </c>
      <c r="K1038" s="17">
        <v>0.124349527961695</v>
      </c>
      <c r="L1038" s="17">
        <v>9.1215189066235006E-2</v>
      </c>
      <c r="M1038" s="17"/>
      <c r="N1038" s="17">
        <v>8.6656262032159204E-2</v>
      </c>
      <c r="O1038" s="17">
        <v>0.112492824230983</v>
      </c>
      <c r="P1038" s="17">
        <v>0.119486103366788</v>
      </c>
      <c r="Q1038" s="17">
        <v>7.9689205242356606E-2</v>
      </c>
      <c r="R1038" s="17"/>
      <c r="S1038" s="17">
        <v>5.13494547522685E-2</v>
      </c>
      <c r="T1038" s="17">
        <v>8.7935900734034705E-2</v>
      </c>
      <c r="U1038" s="17">
        <v>0.11869354414735001</v>
      </c>
      <c r="V1038" s="17">
        <v>0.13057538523697099</v>
      </c>
      <c r="W1038" s="17">
        <v>9.6477155870103401E-2</v>
      </c>
      <c r="X1038" s="17">
        <v>0.11209206962794099</v>
      </c>
      <c r="Y1038" s="17">
        <v>9.1323439294483694E-2</v>
      </c>
      <c r="Z1038" s="17">
        <v>0.125623168030533</v>
      </c>
      <c r="AA1038" s="17">
        <v>0.11312914068773799</v>
      </c>
      <c r="AB1038" s="17">
        <v>0.10045711513568099</v>
      </c>
      <c r="AC1038" s="17">
        <v>9.1598491704046006E-2</v>
      </c>
      <c r="AD1038" s="17">
        <v>8.9462849788372101E-2</v>
      </c>
      <c r="AE1038" s="17"/>
      <c r="AF1038" s="17">
        <v>0.10832640618645301</v>
      </c>
      <c r="AG1038" s="17">
        <v>8.8612901338533306E-2</v>
      </c>
      <c r="AH1038" s="17">
        <v>0.11416045257686901</v>
      </c>
      <c r="AI1038" s="17"/>
      <c r="AJ1038" s="17">
        <v>0.10944188156031499</v>
      </c>
      <c r="AK1038" s="17">
        <v>7.4276566629504506E-2</v>
      </c>
      <c r="AL1038" s="17">
        <v>7.6541404735193094E-2</v>
      </c>
      <c r="AM1038" s="17">
        <v>0.14796989106922601</v>
      </c>
      <c r="AN1038" s="17">
        <v>0.14731807665406699</v>
      </c>
      <c r="AO1038" s="17"/>
      <c r="AP1038" s="17">
        <v>0.102291133341183</v>
      </c>
      <c r="AQ1038" s="17">
        <v>8.58217807188459E-2</v>
      </c>
      <c r="AR1038" s="17">
        <v>7.5548554011338503E-2</v>
      </c>
      <c r="AS1038" s="17"/>
      <c r="AT1038" s="17">
        <v>0.110150137052945</v>
      </c>
      <c r="AU1038" s="17">
        <v>0.10516694456214599</v>
      </c>
      <c r="AV1038" s="17">
        <v>8.8990107172053801E-2</v>
      </c>
      <c r="AW1038" s="17">
        <v>7.6174501563525204E-2</v>
      </c>
      <c r="AX1038" s="17">
        <v>2.42351122261617E-2</v>
      </c>
      <c r="AY1038" s="17"/>
      <c r="AZ1038" s="17">
        <v>7.8135600365672506E-2</v>
      </c>
      <c r="BA1038" s="17">
        <v>9.9695866202467703E-2</v>
      </c>
      <c r="BB1038" s="17">
        <v>6.8250634473105601E-2</v>
      </c>
      <c r="BC1038" s="17">
        <v>0.123635247597878</v>
      </c>
      <c r="BD1038" s="17">
        <v>0.102652397840059</v>
      </c>
      <c r="BE1038" s="17">
        <v>0.12538014426975999</v>
      </c>
      <c r="BF1038" s="17"/>
      <c r="BG1038" s="17">
        <v>9.56603506016485E-2</v>
      </c>
      <c r="BH1038" s="17">
        <v>0.10591980893813201</v>
      </c>
      <c r="BI1038" s="17" t="s">
        <v>95</v>
      </c>
      <c r="BJ1038" s="17" t="s">
        <v>95</v>
      </c>
      <c r="BK1038" s="17" t="s">
        <v>95</v>
      </c>
      <c r="BL1038" s="17" t="s">
        <v>95</v>
      </c>
      <c r="BM1038" s="17" t="s">
        <v>95</v>
      </c>
    </row>
    <row r="1039" spans="2:65" x14ac:dyDescent="0.35">
      <c r="B1039" t="s">
        <v>419</v>
      </c>
      <c r="C1039" s="17">
        <v>0.217063890667443</v>
      </c>
      <c r="D1039" s="17">
        <v>0.21891962364063</v>
      </c>
      <c r="E1039" s="17">
        <v>0.215106219551916</v>
      </c>
      <c r="F1039" s="17"/>
      <c r="G1039" s="17">
        <v>0.12342082084375799</v>
      </c>
      <c r="H1039" s="17">
        <v>0.17008238129231901</v>
      </c>
      <c r="I1039" s="17">
        <v>0.177193224458254</v>
      </c>
      <c r="J1039" s="17">
        <v>0.21102220703816399</v>
      </c>
      <c r="K1039" s="17">
        <v>0.229292676575301</v>
      </c>
      <c r="L1039" s="17">
        <v>0.27418251300096402</v>
      </c>
      <c r="M1039" s="17"/>
      <c r="N1039" s="17">
        <v>0.19715210627836899</v>
      </c>
      <c r="O1039" s="17">
        <v>0.210010929581813</v>
      </c>
      <c r="P1039" s="17">
        <v>0.22502063966156699</v>
      </c>
      <c r="Q1039" s="17">
        <v>0.25243626130240099</v>
      </c>
      <c r="R1039" s="17"/>
      <c r="S1039" s="17">
        <v>0.118208910321963</v>
      </c>
      <c r="T1039" s="17">
        <v>0.20829360317842899</v>
      </c>
      <c r="U1039" s="17">
        <v>0.19573231922470999</v>
      </c>
      <c r="V1039" s="17">
        <v>0.19574506785130699</v>
      </c>
      <c r="W1039" s="17">
        <v>0.229937966890741</v>
      </c>
      <c r="X1039" s="17">
        <v>0.21354464702044901</v>
      </c>
      <c r="Y1039" s="17">
        <v>0.24413328711542201</v>
      </c>
      <c r="Z1039" s="17">
        <v>0.20637402256474799</v>
      </c>
      <c r="AA1039" s="17">
        <v>0.24705732071714301</v>
      </c>
      <c r="AB1039" s="17">
        <v>0.259851754222227</v>
      </c>
      <c r="AC1039" s="17">
        <v>0.25867801765199699</v>
      </c>
      <c r="AD1039" s="17">
        <v>0.33370258162562599</v>
      </c>
      <c r="AE1039" s="17"/>
      <c r="AF1039" s="17">
        <v>0.28094683573012302</v>
      </c>
      <c r="AG1039" s="17">
        <v>0.15506372993837</v>
      </c>
      <c r="AH1039" s="17">
        <v>0.27647714311923899</v>
      </c>
      <c r="AI1039" s="17"/>
      <c r="AJ1039" s="17">
        <v>0.249745006944536</v>
      </c>
      <c r="AK1039" s="17">
        <v>0.160968079374607</v>
      </c>
      <c r="AL1039" s="17">
        <v>0.15371292641354001</v>
      </c>
      <c r="AM1039" s="17">
        <v>0.26942970791127402</v>
      </c>
      <c r="AN1039" s="17">
        <v>0.32282272322470201</v>
      </c>
      <c r="AO1039" s="17"/>
      <c r="AP1039" s="17">
        <v>0.23393940899830301</v>
      </c>
      <c r="AQ1039" s="17">
        <v>0.15363100945543701</v>
      </c>
      <c r="AR1039" s="17">
        <v>0.154287376339236</v>
      </c>
      <c r="AS1039" s="17"/>
      <c r="AT1039" s="17">
        <v>0.27846197906693998</v>
      </c>
      <c r="AU1039" s="17">
        <v>0.238599549380897</v>
      </c>
      <c r="AV1039" s="17">
        <v>0.161402384992064</v>
      </c>
      <c r="AW1039" s="17">
        <v>0.16521794067640899</v>
      </c>
      <c r="AX1039" s="17">
        <v>0.13788112099514099</v>
      </c>
      <c r="AY1039" s="17"/>
      <c r="AZ1039" s="17">
        <v>0.129144743220928</v>
      </c>
      <c r="BA1039" s="17">
        <v>0.22293874885864701</v>
      </c>
      <c r="BB1039" s="17">
        <v>0.217376063896289</v>
      </c>
      <c r="BC1039" s="17">
        <v>0.239514198301679</v>
      </c>
      <c r="BD1039" s="17">
        <v>0.22264564107719301</v>
      </c>
      <c r="BE1039" s="17">
        <v>0.331450633633248</v>
      </c>
      <c r="BF1039" s="17"/>
      <c r="BG1039" s="17">
        <v>0.24862472548616699</v>
      </c>
      <c r="BH1039" s="17">
        <v>0.167497563131592</v>
      </c>
      <c r="BI1039" s="17" t="s">
        <v>95</v>
      </c>
      <c r="BJ1039" s="17" t="s">
        <v>95</v>
      </c>
      <c r="BK1039" s="17" t="s">
        <v>95</v>
      </c>
      <c r="BL1039" s="17" t="s">
        <v>95</v>
      </c>
      <c r="BM1039" s="17" t="s">
        <v>95</v>
      </c>
    </row>
    <row r="1040" spans="2:65" x14ac:dyDescent="0.35">
      <c r="B1040" t="s">
        <v>114</v>
      </c>
      <c r="C1040" s="17">
        <v>5.1229225651894202E-2</v>
      </c>
      <c r="D1040" s="17">
        <v>4.4919810583814598E-2</v>
      </c>
      <c r="E1040" s="17">
        <v>5.7898183753005199E-2</v>
      </c>
      <c r="F1040" s="17"/>
      <c r="G1040" s="17">
        <v>5.5481076184839301E-2</v>
      </c>
      <c r="H1040" s="17">
        <v>4.2799824398491101E-2</v>
      </c>
      <c r="I1040" s="17">
        <v>4.6010689878310002E-2</v>
      </c>
      <c r="J1040" s="17">
        <v>5.9936317118152699E-2</v>
      </c>
      <c r="K1040" s="17">
        <v>5.2329300590550701E-2</v>
      </c>
      <c r="L1040" s="17">
        <v>5.06298687051107E-2</v>
      </c>
      <c r="M1040" s="17"/>
      <c r="N1040" s="17">
        <v>3.8610551974042402E-2</v>
      </c>
      <c r="O1040" s="17">
        <v>4.9385265525836601E-2</v>
      </c>
      <c r="P1040" s="17">
        <v>4.8933642774834703E-2</v>
      </c>
      <c r="Q1040" s="17">
        <v>8.0070176000793206E-2</v>
      </c>
      <c r="R1040" s="17"/>
      <c r="S1040" s="17">
        <v>4.9152852509370397E-2</v>
      </c>
      <c r="T1040" s="17">
        <v>5.9823538121243497E-2</v>
      </c>
      <c r="U1040" s="17">
        <v>3.56824275751082E-2</v>
      </c>
      <c r="V1040" s="17">
        <v>5.3817930178314197E-2</v>
      </c>
      <c r="W1040" s="17">
        <v>0.101243206624446</v>
      </c>
      <c r="X1040" s="17">
        <v>3.9867185016830398E-2</v>
      </c>
      <c r="Y1040" s="17">
        <v>6.1150606372377597E-2</v>
      </c>
      <c r="Z1040" s="17">
        <v>7.4475316457677396E-2</v>
      </c>
      <c r="AA1040" s="17">
        <v>5.9157348734671301E-2</v>
      </c>
      <c r="AB1040" s="17">
        <v>2.39133692586933E-2</v>
      </c>
      <c r="AC1040" s="17">
        <v>2.01826534357567E-2</v>
      </c>
      <c r="AD1040" s="17">
        <v>3.4213694736359199E-2</v>
      </c>
      <c r="AE1040" s="17"/>
      <c r="AF1040" s="17">
        <v>4.6057322762215497E-2</v>
      </c>
      <c r="AG1040" s="17">
        <v>5.3266825996838803E-2</v>
      </c>
      <c r="AH1040" s="17">
        <v>4.9755925398562301E-2</v>
      </c>
      <c r="AI1040" s="17"/>
      <c r="AJ1040" s="17">
        <v>5.6437052325372397E-2</v>
      </c>
      <c r="AK1040" s="17">
        <v>4.5331038149164303E-2</v>
      </c>
      <c r="AL1040" s="17">
        <v>5.9698327954843901E-2</v>
      </c>
      <c r="AM1040" s="17">
        <v>0</v>
      </c>
      <c r="AN1040" s="17">
        <v>2.1428757596725599E-2</v>
      </c>
      <c r="AO1040" s="17"/>
      <c r="AP1040" s="17">
        <v>6.2762039094931193E-2</v>
      </c>
      <c r="AQ1040" s="17">
        <v>4.5838677497774802E-2</v>
      </c>
      <c r="AR1040" s="17">
        <v>5.6547389836715103E-2</v>
      </c>
      <c r="AS1040" s="17"/>
      <c r="AT1040" s="17">
        <v>6.9248226565544205E-2</v>
      </c>
      <c r="AU1040" s="17">
        <v>5.7291054341511299E-2</v>
      </c>
      <c r="AV1040" s="17">
        <v>4.2915403969855402E-2</v>
      </c>
      <c r="AW1040" s="17">
        <v>2.6584506656293899E-2</v>
      </c>
      <c r="AX1040" s="17">
        <v>4.4580777969211699E-2</v>
      </c>
      <c r="AY1040" s="17"/>
      <c r="AZ1040" s="17">
        <v>4.5092908185597698E-2</v>
      </c>
      <c r="BA1040" s="17">
        <v>4.5344773226836298E-2</v>
      </c>
      <c r="BB1040" s="17">
        <v>6.2397408660710398E-2</v>
      </c>
      <c r="BC1040" s="17">
        <v>5.66655478873389E-2</v>
      </c>
      <c r="BD1040" s="17">
        <v>4.8291407497807297E-2</v>
      </c>
      <c r="BE1040" s="17">
        <v>7.0720082357061606E-2</v>
      </c>
      <c r="BF1040" s="17"/>
      <c r="BG1040" s="17">
        <v>5.5811143155058598E-2</v>
      </c>
      <c r="BH1040" s="17">
        <v>4.4033318921018902E-2</v>
      </c>
      <c r="BI1040" s="17" t="s">
        <v>95</v>
      </c>
      <c r="BJ1040" s="17" t="s">
        <v>95</v>
      </c>
      <c r="BK1040" s="17" t="s">
        <v>95</v>
      </c>
      <c r="BL1040" s="17" t="s">
        <v>95</v>
      </c>
      <c r="BM1040" s="17" t="s">
        <v>95</v>
      </c>
    </row>
    <row r="1041" spans="2:65" x14ac:dyDescent="0.35">
      <c r="B1041" t="s">
        <v>420</v>
      </c>
      <c r="C1041" s="17">
        <v>3.5287250371840599E-2</v>
      </c>
      <c r="D1041" s="17">
        <v>3.6972828620514098E-2</v>
      </c>
      <c r="E1041" s="17">
        <v>3.3671458750937598E-2</v>
      </c>
      <c r="F1041" s="17"/>
      <c r="G1041" s="17">
        <v>3.1342920024481302E-2</v>
      </c>
      <c r="H1041" s="17">
        <v>5.2644191651511997E-2</v>
      </c>
      <c r="I1041" s="17">
        <v>3.1516299516285901E-2</v>
      </c>
      <c r="J1041" s="17">
        <v>2.71776724222881E-2</v>
      </c>
      <c r="K1041" s="17">
        <v>3.3358124414617801E-2</v>
      </c>
      <c r="L1041" s="17">
        <v>3.6739842363354099E-2</v>
      </c>
      <c r="M1041" s="17"/>
      <c r="N1041" s="17">
        <v>4.5328350907520597E-2</v>
      </c>
      <c r="O1041" s="17">
        <v>3.6922043451945899E-2</v>
      </c>
      <c r="P1041" s="17">
        <v>2.8292657552994399E-2</v>
      </c>
      <c r="Q1041" s="17">
        <v>2.35295839814425E-2</v>
      </c>
      <c r="R1041" s="17"/>
      <c r="S1041" s="17">
        <v>2.6792635474968102E-2</v>
      </c>
      <c r="T1041" s="17">
        <v>3.50170056389471E-2</v>
      </c>
      <c r="U1041" s="17">
        <v>5.4076121636939298E-2</v>
      </c>
      <c r="V1041" s="17">
        <v>3.37654546765635E-2</v>
      </c>
      <c r="W1041" s="17">
        <v>5.1561446059771303E-2</v>
      </c>
      <c r="X1041" s="17">
        <v>3.10597106230294E-2</v>
      </c>
      <c r="Y1041" s="17">
        <v>2.9749803204710601E-2</v>
      </c>
      <c r="Z1041" s="17">
        <v>6.0340417090035299E-2</v>
      </c>
      <c r="AA1041" s="17">
        <v>2.3484219409622299E-2</v>
      </c>
      <c r="AB1041" s="17">
        <v>3.7688995637153798E-2</v>
      </c>
      <c r="AC1041" s="17">
        <v>2.2579842049931E-2</v>
      </c>
      <c r="AD1041" s="17">
        <v>3.6110570297678703E-2</v>
      </c>
      <c r="AE1041" s="17"/>
      <c r="AF1041" s="17">
        <v>3.0141897272607399E-2</v>
      </c>
      <c r="AG1041" s="17">
        <v>4.4603890459294498E-2</v>
      </c>
      <c r="AH1041" s="17">
        <v>2.08987451225736E-2</v>
      </c>
      <c r="AI1041" s="17"/>
      <c r="AJ1041" s="17">
        <v>3.3977225241766003E-2</v>
      </c>
      <c r="AK1041" s="17">
        <v>3.8158264127749399E-2</v>
      </c>
      <c r="AL1041" s="17">
        <v>4.8925220258654603E-2</v>
      </c>
      <c r="AM1041" s="17">
        <v>5.9057807862932098E-2</v>
      </c>
      <c r="AN1041" s="17">
        <v>2.0950090020096301E-2</v>
      </c>
      <c r="AO1041" s="17"/>
      <c r="AP1041" s="17">
        <v>4.1450705500710699E-2</v>
      </c>
      <c r="AQ1041" s="17">
        <v>4.1446074171512401E-2</v>
      </c>
      <c r="AR1041" s="17">
        <v>2.8367530321809001E-2</v>
      </c>
      <c r="AS1041" s="17"/>
      <c r="AT1041" s="17">
        <v>1.36008811307023E-2</v>
      </c>
      <c r="AU1041" s="17">
        <v>2.8574611684113599E-2</v>
      </c>
      <c r="AV1041" s="17">
        <v>4.0972338785959003E-2</v>
      </c>
      <c r="AW1041" s="17">
        <v>5.3780026014708902E-2</v>
      </c>
      <c r="AX1041" s="17">
        <v>3.6384953989353902E-2</v>
      </c>
      <c r="AY1041" s="17"/>
      <c r="AZ1041" s="17">
        <v>2.81823957656855E-2</v>
      </c>
      <c r="BA1041" s="17">
        <v>4.9824300740122299E-2</v>
      </c>
      <c r="BB1041" s="17">
        <v>2.89253370953656E-2</v>
      </c>
      <c r="BC1041" s="17">
        <v>2.7131269091269599E-2</v>
      </c>
      <c r="BD1041" s="17">
        <v>3.1426010964759103E-2</v>
      </c>
      <c r="BE1041" s="17">
        <v>1.9859228531420699E-2</v>
      </c>
      <c r="BF1041" s="17"/>
      <c r="BG1041" s="17">
        <v>3.5447288797465698E-2</v>
      </c>
      <c r="BH1041" s="17">
        <v>3.5035909839550503E-2</v>
      </c>
      <c r="BI1041" s="17" t="s">
        <v>95</v>
      </c>
      <c r="BJ1041" s="17" t="s">
        <v>95</v>
      </c>
      <c r="BK1041" s="17" t="s">
        <v>95</v>
      </c>
      <c r="BL1041" s="17" t="s">
        <v>95</v>
      </c>
      <c r="BM1041" s="17" t="s">
        <v>95</v>
      </c>
    </row>
    <row r="1042" spans="2:65" x14ac:dyDescent="0.35">
      <c r="B1042" t="s">
        <v>421</v>
      </c>
      <c r="C1042" s="17">
        <v>0.17299212089197499</v>
      </c>
      <c r="D1042" s="17">
        <v>0.145049252321024</v>
      </c>
      <c r="E1042" s="17">
        <v>0.201439293527681</v>
      </c>
      <c r="F1042" s="17"/>
      <c r="G1042" s="17">
        <v>5.5599996321775702E-2</v>
      </c>
      <c r="H1042" s="17">
        <v>0.11420011988845399</v>
      </c>
      <c r="I1042" s="17">
        <v>0.124097747661827</v>
      </c>
      <c r="J1042" s="17">
        <v>0.176539705112575</v>
      </c>
      <c r="K1042" s="17">
        <v>0.193842265990577</v>
      </c>
      <c r="L1042" s="17">
        <v>0.23417570860348</v>
      </c>
      <c r="M1042" s="17"/>
      <c r="N1042" s="17">
        <v>0.13344589443388999</v>
      </c>
      <c r="O1042" s="17">
        <v>0.18261508275563901</v>
      </c>
      <c r="P1042" s="17">
        <v>0.174112009057587</v>
      </c>
      <c r="Q1042" s="17">
        <v>0.22875150605393399</v>
      </c>
      <c r="R1042" s="17"/>
      <c r="S1042" s="17">
        <v>0.16831468986675699</v>
      </c>
      <c r="T1042" s="17">
        <v>0.20927324703283101</v>
      </c>
      <c r="U1042" s="17">
        <v>0.18050840658890699</v>
      </c>
      <c r="V1042" s="17">
        <v>0.18351222723646399</v>
      </c>
      <c r="W1042" s="17">
        <v>0.10812489927274301</v>
      </c>
      <c r="X1042" s="17">
        <v>0.15611311115530499</v>
      </c>
      <c r="Y1042" s="17">
        <v>0.185262327090679</v>
      </c>
      <c r="Z1042" s="17">
        <v>0.130500676034424</v>
      </c>
      <c r="AA1042" s="17">
        <v>0.167024743522733</v>
      </c>
      <c r="AB1042" s="17">
        <v>0.170276237067647</v>
      </c>
      <c r="AC1042" s="17">
        <v>0.21643144770930201</v>
      </c>
      <c r="AD1042" s="17">
        <v>0.14449146958355299</v>
      </c>
      <c r="AE1042" s="17"/>
      <c r="AF1042" s="17">
        <v>0.19868641172163001</v>
      </c>
      <c r="AG1042" s="17">
        <v>0.15579928342293001</v>
      </c>
      <c r="AH1042" s="17">
        <v>0.16377841646362801</v>
      </c>
      <c r="AI1042" s="17"/>
      <c r="AJ1042" s="17">
        <v>0.17662508432964499</v>
      </c>
      <c r="AK1042" s="17">
        <v>0.14620459024528301</v>
      </c>
      <c r="AL1042" s="17">
        <v>0.175385986944392</v>
      </c>
      <c r="AM1042" s="17">
        <v>0.26017784159296797</v>
      </c>
      <c r="AN1042" s="17">
        <v>0.20648948595625499</v>
      </c>
      <c r="AO1042" s="17"/>
      <c r="AP1042" s="17">
        <v>0.14979723584087201</v>
      </c>
      <c r="AQ1042" s="17">
        <v>0.165102681640306</v>
      </c>
      <c r="AR1042" s="17">
        <v>0.19479163789503601</v>
      </c>
      <c r="AS1042" s="17"/>
      <c r="AT1042" s="17">
        <v>0.23926376172647501</v>
      </c>
      <c r="AU1042" s="17">
        <v>0.176486979829867</v>
      </c>
      <c r="AV1042" s="17">
        <v>0.14621874618812999</v>
      </c>
      <c r="AW1042" s="17">
        <v>0.13910142869048001</v>
      </c>
      <c r="AX1042" s="17">
        <v>0.11756877725794999</v>
      </c>
      <c r="AY1042" s="17"/>
      <c r="AZ1042" s="17">
        <v>0.16377190077918899</v>
      </c>
      <c r="BA1042" s="17">
        <v>0.16169333927525101</v>
      </c>
      <c r="BB1042" s="17">
        <v>0.210200026187746</v>
      </c>
      <c r="BC1042" s="17">
        <v>0.18717018152568901</v>
      </c>
      <c r="BD1042" s="17">
        <v>0.18589373727074199</v>
      </c>
      <c r="BE1042" s="17">
        <v>0.11386557990525201</v>
      </c>
      <c r="BF1042" s="17"/>
      <c r="BG1042" s="17">
        <v>0.19314073681705701</v>
      </c>
      <c r="BH1042" s="17">
        <v>0.14134869630980301</v>
      </c>
      <c r="BI1042" s="17" t="s">
        <v>95</v>
      </c>
      <c r="BJ1042" s="17" t="s">
        <v>95</v>
      </c>
      <c r="BK1042" s="17" t="s">
        <v>95</v>
      </c>
      <c r="BL1042" s="17" t="s">
        <v>95</v>
      </c>
      <c r="BM1042" s="17" t="s">
        <v>95</v>
      </c>
    </row>
    <row r="1043" spans="2:65" x14ac:dyDescent="0.35">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row>
    <row r="1044" spans="2:65" x14ac:dyDescent="0.35">
      <c r="B1044" s="6" t="s">
        <v>430</v>
      </c>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row>
    <row r="1045" spans="2:65" x14ac:dyDescent="0.35">
      <c r="B1045" s="26" t="s">
        <v>127</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c r="BK1045" s="17"/>
      <c r="BL1045" s="17"/>
      <c r="BM1045" s="17"/>
    </row>
    <row r="1046" spans="2:65" x14ac:dyDescent="0.35">
      <c r="B1046" t="s">
        <v>370</v>
      </c>
      <c r="C1046" s="17">
        <v>0.12793176905044101</v>
      </c>
      <c r="D1046" s="17">
        <v>0.12770671458223901</v>
      </c>
      <c r="E1046" s="17">
        <v>0.12859667921323201</v>
      </c>
      <c r="F1046" s="17"/>
      <c r="G1046" s="17">
        <v>0.205219976858521</v>
      </c>
      <c r="H1046" s="17">
        <v>0.19259742288614501</v>
      </c>
      <c r="I1046" s="17">
        <v>0.155402653814143</v>
      </c>
      <c r="J1046" s="17">
        <v>9.4250534710930894E-2</v>
      </c>
      <c r="K1046" s="17">
        <v>0.115444482305277</v>
      </c>
      <c r="L1046" s="17">
        <v>9.6603515572927096E-2</v>
      </c>
      <c r="M1046" s="17"/>
      <c r="N1046" s="17">
        <v>0.162840864329554</v>
      </c>
      <c r="O1046" s="17">
        <v>9.6356923718839499E-2</v>
      </c>
      <c r="P1046" s="17">
        <v>0.11964114961501</v>
      </c>
      <c r="Q1046" s="17">
        <v>0.123325764254186</v>
      </c>
      <c r="R1046" s="17"/>
      <c r="S1046" s="17">
        <v>0.20521725870756799</v>
      </c>
      <c r="T1046" s="17">
        <v>0.11147415414006399</v>
      </c>
      <c r="U1046" s="17">
        <v>0.100937151651135</v>
      </c>
      <c r="V1046" s="17">
        <v>0.12857782291755199</v>
      </c>
      <c r="W1046" s="17">
        <v>0.13071434515283001</v>
      </c>
      <c r="X1046" s="17">
        <v>0.12084838316152099</v>
      </c>
      <c r="Y1046" s="17">
        <v>0.10969191014277101</v>
      </c>
      <c r="Z1046" s="17">
        <v>0.109082366020089</v>
      </c>
      <c r="AA1046" s="17">
        <v>0.16684565869838799</v>
      </c>
      <c r="AB1046" s="17">
        <v>8.2459508674509602E-2</v>
      </c>
      <c r="AC1046" s="17">
        <v>0.12579635400615799</v>
      </c>
      <c r="AD1046" s="17">
        <v>8.5642425210124301E-2</v>
      </c>
      <c r="AE1046" s="17"/>
      <c r="AF1046" s="17">
        <v>0.10663073441830601</v>
      </c>
      <c r="AG1046" s="17">
        <v>0.146208189471217</v>
      </c>
      <c r="AH1046" s="17">
        <v>0.10862613583049199</v>
      </c>
      <c r="AI1046" s="17"/>
      <c r="AJ1046" s="17">
        <v>0.114970486998887</v>
      </c>
      <c r="AK1046" s="17">
        <v>0.16214789139253299</v>
      </c>
      <c r="AL1046" s="17">
        <v>0.120297403692111</v>
      </c>
      <c r="AM1046" s="17">
        <v>0.18370807888187199</v>
      </c>
      <c r="AN1046" s="17">
        <v>8.6442380985876796E-2</v>
      </c>
      <c r="AO1046" s="17"/>
      <c r="AP1046" s="17">
        <v>0.14694265280333199</v>
      </c>
      <c r="AQ1046" s="17">
        <v>0.15392829086736701</v>
      </c>
      <c r="AR1046" s="17">
        <v>0.14884449345376</v>
      </c>
      <c r="AS1046" s="17"/>
      <c r="AT1046" s="17">
        <v>8.7447421748906906E-2</v>
      </c>
      <c r="AU1046" s="17">
        <v>0.11144802736622</v>
      </c>
      <c r="AV1046" s="17">
        <v>0.14899406435198201</v>
      </c>
      <c r="AW1046" s="17">
        <v>0.195423911129849</v>
      </c>
      <c r="AX1046" s="17">
        <v>0.23731575801383301</v>
      </c>
      <c r="AY1046" s="17"/>
      <c r="AZ1046" s="17">
        <v>0.221618245855428</v>
      </c>
      <c r="BA1046" s="17">
        <v>0.117478556086499</v>
      </c>
      <c r="BB1046" s="17">
        <v>0.14611178259687399</v>
      </c>
      <c r="BC1046" s="17">
        <v>0.103984413240629</v>
      </c>
      <c r="BD1046" s="17">
        <v>8.9372681047026406E-2</v>
      </c>
      <c r="BE1046" s="17">
        <v>8.0828393157044501E-2</v>
      </c>
      <c r="BF1046" s="17"/>
      <c r="BG1046" s="17">
        <v>0.121299521553505</v>
      </c>
      <c r="BH1046" s="17">
        <v>0.13834772140468399</v>
      </c>
      <c r="BI1046" s="17" t="s">
        <v>95</v>
      </c>
      <c r="BJ1046" s="17" t="s">
        <v>95</v>
      </c>
      <c r="BK1046" s="17" t="s">
        <v>95</v>
      </c>
      <c r="BL1046" s="17" t="s">
        <v>95</v>
      </c>
      <c r="BM1046" s="17" t="s">
        <v>95</v>
      </c>
    </row>
    <row r="1047" spans="2:65" x14ac:dyDescent="0.35">
      <c r="B1047" t="s">
        <v>371</v>
      </c>
      <c r="C1047" s="17">
        <v>0.23037334326629799</v>
      </c>
      <c r="D1047" s="17">
        <v>0.221234727939392</v>
      </c>
      <c r="E1047" s="17">
        <v>0.23963737160128001</v>
      </c>
      <c r="F1047" s="17"/>
      <c r="G1047" s="17">
        <v>0.32545828201319899</v>
      </c>
      <c r="H1047" s="17">
        <v>0.29211604330164698</v>
      </c>
      <c r="I1047" s="17">
        <v>0.27251687630535998</v>
      </c>
      <c r="J1047" s="17">
        <v>0.22709987826522601</v>
      </c>
      <c r="K1047" s="17">
        <v>0.18802875908962199</v>
      </c>
      <c r="L1047" s="17">
        <v>0.18953246871399601</v>
      </c>
      <c r="M1047" s="17"/>
      <c r="N1047" s="17">
        <v>0.22024441739775399</v>
      </c>
      <c r="O1047" s="17">
        <v>0.24596033285920901</v>
      </c>
      <c r="P1047" s="17">
        <v>0.22235891216565401</v>
      </c>
      <c r="Q1047" s="17">
        <v>0.23588810509529901</v>
      </c>
      <c r="R1047" s="17"/>
      <c r="S1047" s="17">
        <v>0.25707786416950301</v>
      </c>
      <c r="T1047" s="17">
        <v>0.24063915054336699</v>
      </c>
      <c r="U1047" s="17">
        <v>0.192176539036715</v>
      </c>
      <c r="V1047" s="17">
        <v>0.22085220012835199</v>
      </c>
      <c r="W1047" s="17">
        <v>0.213353254217233</v>
      </c>
      <c r="X1047" s="17">
        <v>0.25167109261367199</v>
      </c>
      <c r="Y1047" s="17">
        <v>0.254851327171778</v>
      </c>
      <c r="Z1047" s="17">
        <v>0.27003259539810598</v>
      </c>
      <c r="AA1047" s="17">
        <v>0.199837786711593</v>
      </c>
      <c r="AB1047" s="17">
        <v>0.22598447297001401</v>
      </c>
      <c r="AC1047" s="17">
        <v>0.24398044711844799</v>
      </c>
      <c r="AD1047" s="17">
        <v>0.19963813725495999</v>
      </c>
      <c r="AE1047" s="17"/>
      <c r="AF1047" s="17">
        <v>0.203547706589778</v>
      </c>
      <c r="AG1047" s="17">
        <v>0.25579183075691903</v>
      </c>
      <c r="AH1047" s="17">
        <v>0.16222662562464199</v>
      </c>
      <c r="AI1047" s="17"/>
      <c r="AJ1047" s="17">
        <v>0.21859346229308399</v>
      </c>
      <c r="AK1047" s="17">
        <v>0.28307588755658603</v>
      </c>
      <c r="AL1047" s="17">
        <v>0.242083081293723</v>
      </c>
      <c r="AM1047" s="17">
        <v>9.2350390757866205E-2</v>
      </c>
      <c r="AN1047" s="17">
        <v>0.17068283022422601</v>
      </c>
      <c r="AO1047" s="17"/>
      <c r="AP1047" s="17">
        <v>0.248158743125349</v>
      </c>
      <c r="AQ1047" s="17">
        <v>0.274275637064685</v>
      </c>
      <c r="AR1047" s="17">
        <v>0.211851428502982</v>
      </c>
      <c r="AS1047" s="17"/>
      <c r="AT1047" s="17">
        <v>0.22399381040393901</v>
      </c>
      <c r="AU1047" s="17">
        <v>0.19128667505613001</v>
      </c>
      <c r="AV1047" s="17">
        <v>0.250631619161446</v>
      </c>
      <c r="AW1047" s="17">
        <v>0.275327930104172</v>
      </c>
      <c r="AX1047" s="17">
        <v>0.35713732315199298</v>
      </c>
      <c r="AY1047" s="17"/>
      <c r="AZ1047" s="17">
        <v>0.280030494126635</v>
      </c>
      <c r="BA1047" s="17">
        <v>0.228611640049531</v>
      </c>
      <c r="BB1047" s="17">
        <v>0.19278840917953599</v>
      </c>
      <c r="BC1047" s="17">
        <v>0.17698432280350701</v>
      </c>
      <c r="BD1047" s="17">
        <v>0.276157602425191</v>
      </c>
      <c r="BE1047" s="17">
        <v>0.23901709622157399</v>
      </c>
      <c r="BF1047" s="17"/>
      <c r="BG1047" s="17">
        <v>0.20834125683894</v>
      </c>
      <c r="BH1047" s="17">
        <v>0.26497476044772</v>
      </c>
      <c r="BI1047" s="17" t="s">
        <v>95</v>
      </c>
      <c r="BJ1047" s="17" t="s">
        <v>95</v>
      </c>
      <c r="BK1047" s="17" t="s">
        <v>95</v>
      </c>
      <c r="BL1047" s="17" t="s">
        <v>95</v>
      </c>
      <c r="BM1047" s="17" t="s">
        <v>95</v>
      </c>
    </row>
    <row r="1048" spans="2:65" x14ac:dyDescent="0.35">
      <c r="B1048" t="s">
        <v>417</v>
      </c>
      <c r="C1048" s="17">
        <v>0.174214922731808</v>
      </c>
      <c r="D1048" s="17">
        <v>0.18290081743997899</v>
      </c>
      <c r="E1048" s="17">
        <v>0.16508850542891701</v>
      </c>
      <c r="F1048" s="17"/>
      <c r="G1048" s="17">
        <v>0.170027610368887</v>
      </c>
      <c r="H1048" s="17">
        <v>0.13706211812062899</v>
      </c>
      <c r="I1048" s="17">
        <v>0.161010557794044</v>
      </c>
      <c r="J1048" s="17">
        <v>0.17343064317971699</v>
      </c>
      <c r="K1048" s="17">
        <v>0.181867541030278</v>
      </c>
      <c r="L1048" s="17">
        <v>0.19298538802610299</v>
      </c>
      <c r="M1048" s="17"/>
      <c r="N1048" s="17">
        <v>0.17772081949944299</v>
      </c>
      <c r="O1048" s="17">
        <v>0.16165729285914601</v>
      </c>
      <c r="P1048" s="17">
        <v>0.17374629973592701</v>
      </c>
      <c r="Q1048" s="17">
        <v>0.18287378027839701</v>
      </c>
      <c r="R1048" s="17"/>
      <c r="S1048" s="17">
        <v>0.15532635097811501</v>
      </c>
      <c r="T1048" s="17">
        <v>0.17036555635660799</v>
      </c>
      <c r="U1048" s="17">
        <v>0.20012291073807301</v>
      </c>
      <c r="V1048" s="17">
        <v>0.175238185827604</v>
      </c>
      <c r="W1048" s="17">
        <v>0.18416483537526401</v>
      </c>
      <c r="X1048" s="17">
        <v>0.15929172746374501</v>
      </c>
      <c r="Y1048" s="17">
        <v>0.18268773771967201</v>
      </c>
      <c r="Z1048" s="17">
        <v>0.18795807984648799</v>
      </c>
      <c r="AA1048" s="17">
        <v>0.19303231978378699</v>
      </c>
      <c r="AB1048" s="17">
        <v>0.14948128427691801</v>
      </c>
      <c r="AC1048" s="17">
        <v>0.18439998872623101</v>
      </c>
      <c r="AD1048" s="17">
        <v>0.14371266695110299</v>
      </c>
      <c r="AE1048" s="17"/>
      <c r="AF1048" s="17">
        <v>0.17102745763872401</v>
      </c>
      <c r="AG1048" s="17">
        <v>0.17578026926867801</v>
      </c>
      <c r="AH1048" s="17">
        <v>0.197814625533556</v>
      </c>
      <c r="AI1048" s="17"/>
      <c r="AJ1048" s="17">
        <v>0.171810918006672</v>
      </c>
      <c r="AK1048" s="17">
        <v>0.173339707230416</v>
      </c>
      <c r="AL1048" s="17">
        <v>0.19801345758089001</v>
      </c>
      <c r="AM1048" s="17">
        <v>0.172606096236575</v>
      </c>
      <c r="AN1048" s="17">
        <v>0.16745016650851599</v>
      </c>
      <c r="AO1048" s="17"/>
      <c r="AP1048" s="17">
        <v>0.152899162496656</v>
      </c>
      <c r="AQ1048" s="17">
        <v>0.16852753750784499</v>
      </c>
      <c r="AR1048" s="17">
        <v>0.22607795800281499</v>
      </c>
      <c r="AS1048" s="17"/>
      <c r="AT1048" s="17">
        <v>0.17380598883054699</v>
      </c>
      <c r="AU1048" s="17">
        <v>0.186820602606384</v>
      </c>
      <c r="AV1048" s="17">
        <v>0.18114814039204299</v>
      </c>
      <c r="AW1048" s="17">
        <v>0.135609632389422</v>
      </c>
      <c r="AX1048" s="17">
        <v>0.15299924180764601</v>
      </c>
      <c r="AY1048" s="17"/>
      <c r="AZ1048" s="17">
        <v>0.151434571841215</v>
      </c>
      <c r="BA1048" s="17">
        <v>0.16185106971904201</v>
      </c>
      <c r="BB1048" s="17">
        <v>0.20286974114373901</v>
      </c>
      <c r="BC1048" s="17">
        <v>0.19178838400461801</v>
      </c>
      <c r="BD1048" s="17">
        <v>0.17738706804844601</v>
      </c>
      <c r="BE1048" s="17">
        <v>0.187473855395104</v>
      </c>
      <c r="BF1048" s="17"/>
      <c r="BG1048" s="17">
        <v>0.17730759343481001</v>
      </c>
      <c r="BH1048" s="17">
        <v>0.16935787982068001</v>
      </c>
      <c r="BI1048" s="17" t="s">
        <v>95</v>
      </c>
      <c r="BJ1048" s="17" t="s">
        <v>95</v>
      </c>
      <c r="BK1048" s="17" t="s">
        <v>95</v>
      </c>
      <c r="BL1048" s="17" t="s">
        <v>95</v>
      </c>
      <c r="BM1048" s="17" t="s">
        <v>95</v>
      </c>
    </row>
    <row r="1049" spans="2:65" x14ac:dyDescent="0.35">
      <c r="B1049" t="s">
        <v>418</v>
      </c>
      <c r="C1049" s="17">
        <v>0.13466110996338099</v>
      </c>
      <c r="D1049" s="17">
        <v>0.13531682246153501</v>
      </c>
      <c r="E1049" s="17">
        <v>0.13444206717030099</v>
      </c>
      <c r="F1049" s="17"/>
      <c r="G1049" s="17">
        <v>7.3790701867106595E-2</v>
      </c>
      <c r="H1049" s="17">
        <v>9.2903803513163699E-2</v>
      </c>
      <c r="I1049" s="17">
        <v>0.13999798542493699</v>
      </c>
      <c r="J1049" s="17">
        <v>0.15284982493962099</v>
      </c>
      <c r="K1049" s="17">
        <v>0.14188651611783501</v>
      </c>
      <c r="L1049" s="17">
        <v>0.14851504143483499</v>
      </c>
      <c r="M1049" s="17"/>
      <c r="N1049" s="17">
        <v>0.119343766510109</v>
      </c>
      <c r="O1049" s="17">
        <v>0.148610933487762</v>
      </c>
      <c r="P1049" s="17">
        <v>0.14147701037203</v>
      </c>
      <c r="Q1049" s="17">
        <v>0.13305122589325599</v>
      </c>
      <c r="R1049" s="17"/>
      <c r="S1049" s="17">
        <v>0.122893491900727</v>
      </c>
      <c r="T1049" s="17">
        <v>0.15261131988636201</v>
      </c>
      <c r="U1049" s="17">
        <v>0.100166956547259</v>
      </c>
      <c r="V1049" s="17">
        <v>0.115184181855235</v>
      </c>
      <c r="W1049" s="17">
        <v>0.14916334893705999</v>
      </c>
      <c r="X1049" s="17">
        <v>0.115676700576039</v>
      </c>
      <c r="Y1049" s="17">
        <v>0.10064666079031501</v>
      </c>
      <c r="Z1049" s="17">
        <v>0.13950026482842701</v>
      </c>
      <c r="AA1049" s="17">
        <v>0.14588815790965901</v>
      </c>
      <c r="AB1049" s="17">
        <v>0.17623206077112899</v>
      </c>
      <c r="AC1049" s="17">
        <v>0.16724758858691399</v>
      </c>
      <c r="AD1049" s="17">
        <v>0.142862228778563</v>
      </c>
      <c r="AE1049" s="17"/>
      <c r="AF1049" s="17">
        <v>0.14430546735795199</v>
      </c>
      <c r="AG1049" s="17">
        <v>0.132384993753564</v>
      </c>
      <c r="AH1049" s="17">
        <v>0.13583006451903601</v>
      </c>
      <c r="AI1049" s="17"/>
      <c r="AJ1049" s="17">
        <v>0.150535015686804</v>
      </c>
      <c r="AK1049" s="17">
        <v>0.12649724358485401</v>
      </c>
      <c r="AL1049" s="17">
        <v>0.142642475175556</v>
      </c>
      <c r="AM1049" s="17">
        <v>0.104780193432152</v>
      </c>
      <c r="AN1049" s="17">
        <v>0.118880197976814</v>
      </c>
      <c r="AO1049" s="17"/>
      <c r="AP1049" s="17">
        <v>0.15498775598710099</v>
      </c>
      <c r="AQ1049" s="17">
        <v>0.125362305790825</v>
      </c>
      <c r="AR1049" s="17">
        <v>0.132151602038071</v>
      </c>
      <c r="AS1049" s="17"/>
      <c r="AT1049" s="17">
        <v>0.15271279574697399</v>
      </c>
      <c r="AU1049" s="17">
        <v>0.152012249444655</v>
      </c>
      <c r="AV1049" s="17">
        <v>0.13017867751783399</v>
      </c>
      <c r="AW1049" s="17">
        <v>9.5317688744583795E-2</v>
      </c>
      <c r="AX1049" s="17">
        <v>7.0425306018907105E-2</v>
      </c>
      <c r="AY1049" s="17"/>
      <c r="AZ1049" s="17">
        <v>9.2868553728825201E-2</v>
      </c>
      <c r="BA1049" s="17">
        <v>0.144304029450047</v>
      </c>
      <c r="BB1049" s="17">
        <v>0.126132316155213</v>
      </c>
      <c r="BC1049" s="17">
        <v>0.16177189353621699</v>
      </c>
      <c r="BD1049" s="17">
        <v>0.125306553209897</v>
      </c>
      <c r="BE1049" s="17">
        <v>0.13940595425136201</v>
      </c>
      <c r="BF1049" s="17"/>
      <c r="BG1049" s="17">
        <v>0.141707079631753</v>
      </c>
      <c r="BH1049" s="17">
        <v>0.123595406461044</v>
      </c>
      <c r="BI1049" s="17" t="s">
        <v>95</v>
      </c>
      <c r="BJ1049" s="17" t="s">
        <v>95</v>
      </c>
      <c r="BK1049" s="17" t="s">
        <v>95</v>
      </c>
      <c r="BL1049" s="17" t="s">
        <v>95</v>
      </c>
      <c r="BM1049" s="17" t="s">
        <v>95</v>
      </c>
    </row>
    <row r="1050" spans="2:65" x14ac:dyDescent="0.35">
      <c r="B1050" t="s">
        <v>419</v>
      </c>
      <c r="C1050" s="17">
        <v>0.224309380417196</v>
      </c>
      <c r="D1050" s="17">
        <v>0.238953662041925</v>
      </c>
      <c r="E1050" s="17">
        <v>0.208305026403032</v>
      </c>
      <c r="F1050" s="17"/>
      <c r="G1050" s="17">
        <v>0.115277929838372</v>
      </c>
      <c r="H1050" s="17">
        <v>0.206416103641024</v>
      </c>
      <c r="I1050" s="17">
        <v>0.18240471214515699</v>
      </c>
      <c r="J1050" s="17">
        <v>0.24773918130290701</v>
      </c>
      <c r="K1050" s="17">
        <v>0.25037292166248698</v>
      </c>
      <c r="L1050" s="17">
        <v>0.248322667161545</v>
      </c>
      <c r="M1050" s="17"/>
      <c r="N1050" s="17">
        <v>0.22917113348158299</v>
      </c>
      <c r="O1050" s="17">
        <v>0.23241284094171699</v>
      </c>
      <c r="P1050" s="17">
        <v>0.237709108037683</v>
      </c>
      <c r="Q1050" s="17">
        <v>0.19056540082065601</v>
      </c>
      <c r="R1050" s="17"/>
      <c r="S1050" s="17">
        <v>0.16410351109676299</v>
      </c>
      <c r="T1050" s="17">
        <v>0.21120965807730699</v>
      </c>
      <c r="U1050" s="17">
        <v>0.23605141238003799</v>
      </c>
      <c r="V1050" s="17">
        <v>0.241856720670135</v>
      </c>
      <c r="W1050" s="17">
        <v>0.196249262422378</v>
      </c>
      <c r="X1050" s="17">
        <v>0.26529077205389101</v>
      </c>
      <c r="Y1050" s="17">
        <v>0.264704568716009</v>
      </c>
      <c r="Z1050" s="17">
        <v>0.21870078594499101</v>
      </c>
      <c r="AA1050" s="17">
        <v>0.20857696854882701</v>
      </c>
      <c r="AB1050" s="17">
        <v>0.23442942602262601</v>
      </c>
      <c r="AC1050" s="17">
        <v>0.20848932408034301</v>
      </c>
      <c r="AD1050" s="17">
        <v>0.30238243588450298</v>
      </c>
      <c r="AE1050" s="17"/>
      <c r="AF1050" s="17">
        <v>0.26897857944783998</v>
      </c>
      <c r="AG1050" s="17">
        <v>0.18647324664621001</v>
      </c>
      <c r="AH1050" s="17">
        <v>0.25042066092634102</v>
      </c>
      <c r="AI1050" s="17"/>
      <c r="AJ1050" s="17">
        <v>0.246623132214154</v>
      </c>
      <c r="AK1050" s="17">
        <v>0.16064447505467999</v>
      </c>
      <c r="AL1050" s="17">
        <v>0.16669567773003699</v>
      </c>
      <c r="AM1050" s="17">
        <v>0.38112999456213298</v>
      </c>
      <c r="AN1050" s="17">
        <v>0.29874136043154997</v>
      </c>
      <c r="AO1050" s="17"/>
      <c r="AP1050" s="17">
        <v>0.20265186731152399</v>
      </c>
      <c r="AQ1050" s="17">
        <v>0.17553456542677101</v>
      </c>
      <c r="AR1050" s="17">
        <v>0.19538528000097799</v>
      </c>
      <c r="AS1050" s="17"/>
      <c r="AT1050" s="17">
        <v>0.22606027952951999</v>
      </c>
      <c r="AU1050" s="17">
        <v>0.25141337236676198</v>
      </c>
      <c r="AV1050" s="17">
        <v>0.19823515866177899</v>
      </c>
      <c r="AW1050" s="17">
        <v>0.21711300280333001</v>
      </c>
      <c r="AX1050" s="17">
        <v>0.14335038532768701</v>
      </c>
      <c r="AY1050" s="17"/>
      <c r="AZ1050" s="17">
        <v>0.15445015842521601</v>
      </c>
      <c r="BA1050" s="17">
        <v>0.24092641154060701</v>
      </c>
      <c r="BB1050" s="17">
        <v>0.21375907499499999</v>
      </c>
      <c r="BC1050" s="17">
        <v>0.245075380566907</v>
      </c>
      <c r="BD1050" s="17">
        <v>0.225213076383453</v>
      </c>
      <c r="BE1050" s="17">
        <v>0.26444916489537801</v>
      </c>
      <c r="BF1050" s="17"/>
      <c r="BG1050" s="17">
        <v>0.234411196905076</v>
      </c>
      <c r="BH1050" s="17">
        <v>0.20844446595529201</v>
      </c>
      <c r="BI1050" s="17" t="s">
        <v>95</v>
      </c>
      <c r="BJ1050" s="17" t="s">
        <v>95</v>
      </c>
      <c r="BK1050" s="17" t="s">
        <v>95</v>
      </c>
      <c r="BL1050" s="17" t="s">
        <v>95</v>
      </c>
      <c r="BM1050" s="17" t="s">
        <v>95</v>
      </c>
    </row>
    <row r="1051" spans="2:65" x14ac:dyDescent="0.35">
      <c r="B1051" t="s">
        <v>114</v>
      </c>
      <c r="C1051" s="17">
        <v>5.1955983354804502E-2</v>
      </c>
      <c r="D1051" s="17">
        <v>3.7138200839444697E-2</v>
      </c>
      <c r="E1051" s="17">
        <v>6.7386680958351597E-2</v>
      </c>
      <c r="F1051" s="17"/>
      <c r="G1051" s="17">
        <v>6.1694833252880402E-2</v>
      </c>
      <c r="H1051" s="17">
        <v>3.8858864916916203E-2</v>
      </c>
      <c r="I1051" s="17">
        <v>6.1429754540710403E-2</v>
      </c>
      <c r="J1051" s="17">
        <v>4.4936435294274699E-2</v>
      </c>
      <c r="K1051" s="17">
        <v>5.3024365460873399E-2</v>
      </c>
      <c r="L1051" s="17">
        <v>5.3844117588814598E-2</v>
      </c>
      <c r="M1051" s="17"/>
      <c r="N1051" s="17">
        <v>3.5528180112673502E-2</v>
      </c>
      <c r="O1051" s="17">
        <v>4.8454549291318497E-2</v>
      </c>
      <c r="P1051" s="17">
        <v>6.1218310306003498E-2</v>
      </c>
      <c r="Q1051" s="17">
        <v>7.6421463426463998E-2</v>
      </c>
      <c r="R1051" s="17"/>
      <c r="S1051" s="17">
        <v>4.5470985030320703E-2</v>
      </c>
      <c r="T1051" s="17">
        <v>4.7311768589950703E-2</v>
      </c>
      <c r="U1051" s="17">
        <v>7.9831878565956096E-2</v>
      </c>
      <c r="V1051" s="17">
        <v>4.2699424689297001E-2</v>
      </c>
      <c r="W1051" s="17">
        <v>8.7876089744557101E-2</v>
      </c>
      <c r="X1051" s="17">
        <v>5.1168937252158299E-2</v>
      </c>
      <c r="Y1051" s="17">
        <v>5.4862605366098903E-2</v>
      </c>
      <c r="Z1051" s="17">
        <v>4.82587130796341E-2</v>
      </c>
      <c r="AA1051" s="17">
        <v>4.7999290838707097E-2</v>
      </c>
      <c r="AB1051" s="17">
        <v>4.4493643590630502E-2</v>
      </c>
      <c r="AC1051" s="17">
        <v>2.21155946189057E-2</v>
      </c>
      <c r="AD1051" s="17">
        <v>5.2828041771056801E-2</v>
      </c>
      <c r="AE1051" s="17"/>
      <c r="AF1051" s="17">
        <v>3.9076789446624197E-2</v>
      </c>
      <c r="AG1051" s="17">
        <v>5.1194727855568202E-2</v>
      </c>
      <c r="AH1051" s="17">
        <v>9.6733702114721196E-2</v>
      </c>
      <c r="AI1051" s="17"/>
      <c r="AJ1051" s="17">
        <v>4.0002475027609702E-2</v>
      </c>
      <c r="AK1051" s="17">
        <v>4.5618265367329498E-2</v>
      </c>
      <c r="AL1051" s="17">
        <v>6.4085013141023994E-2</v>
      </c>
      <c r="AM1051" s="17">
        <v>0</v>
      </c>
      <c r="AN1051" s="17">
        <v>0.10944017098935301</v>
      </c>
      <c r="AO1051" s="17"/>
      <c r="AP1051" s="17">
        <v>3.9167812263754397E-2</v>
      </c>
      <c r="AQ1051" s="17">
        <v>4.7267778363523902E-2</v>
      </c>
      <c r="AR1051" s="17">
        <v>4.2066478996562399E-2</v>
      </c>
      <c r="AS1051" s="17"/>
      <c r="AT1051" s="17">
        <v>6.9767223417772195E-2</v>
      </c>
      <c r="AU1051" s="17">
        <v>5.3237844698616303E-2</v>
      </c>
      <c r="AV1051" s="17">
        <v>4.40860842554101E-2</v>
      </c>
      <c r="AW1051" s="17">
        <v>3.2797370068330702E-2</v>
      </c>
      <c r="AX1051" s="17">
        <v>0</v>
      </c>
      <c r="AY1051" s="17"/>
      <c r="AZ1051" s="17">
        <v>4.4385630947041801E-2</v>
      </c>
      <c r="BA1051" s="17">
        <v>5.2909379910211003E-2</v>
      </c>
      <c r="BB1051" s="17">
        <v>7.0674488735228094E-2</v>
      </c>
      <c r="BC1051" s="17">
        <v>5.50649065724945E-2</v>
      </c>
      <c r="BD1051" s="17">
        <v>4.8709607860454897E-2</v>
      </c>
      <c r="BE1051" s="17">
        <v>3.0608702048763099E-2</v>
      </c>
      <c r="BF1051" s="17"/>
      <c r="BG1051" s="17">
        <v>5.5307124048143599E-2</v>
      </c>
      <c r="BH1051" s="17">
        <v>4.6693013025317899E-2</v>
      </c>
      <c r="BI1051" s="17" t="s">
        <v>95</v>
      </c>
      <c r="BJ1051" s="17" t="s">
        <v>95</v>
      </c>
      <c r="BK1051" s="17" t="s">
        <v>95</v>
      </c>
      <c r="BL1051" s="17" t="s">
        <v>95</v>
      </c>
      <c r="BM1051" s="17" t="s">
        <v>95</v>
      </c>
    </row>
    <row r="1052" spans="2:65" x14ac:dyDescent="0.35">
      <c r="B1052" t="s">
        <v>420</v>
      </c>
      <c r="C1052" s="17">
        <v>3.0781460934057502E-2</v>
      </c>
      <c r="D1052" s="17">
        <v>3.06648125505328E-2</v>
      </c>
      <c r="E1052" s="17">
        <v>3.10057853735663E-2</v>
      </c>
      <c r="F1052" s="17"/>
      <c r="G1052" s="17">
        <v>3.23118494972107E-2</v>
      </c>
      <c r="H1052" s="17">
        <v>2.01181150863665E-2</v>
      </c>
      <c r="I1052" s="17">
        <v>1.41684812001337E-2</v>
      </c>
      <c r="J1052" s="17">
        <v>3.0001590980151899E-2</v>
      </c>
      <c r="K1052" s="17">
        <v>4.2679894146528299E-2</v>
      </c>
      <c r="L1052" s="17">
        <v>3.6288541203658202E-2</v>
      </c>
      <c r="M1052" s="17"/>
      <c r="N1052" s="17">
        <v>3.5958426912232298E-2</v>
      </c>
      <c r="O1052" s="17">
        <v>3.8897964265561198E-2</v>
      </c>
      <c r="P1052" s="17">
        <v>1.9587819688949501E-2</v>
      </c>
      <c r="Q1052" s="17">
        <v>2.09098975294922E-2</v>
      </c>
      <c r="R1052" s="17"/>
      <c r="S1052" s="17">
        <v>3.1129567402105301E-2</v>
      </c>
      <c r="T1052" s="17">
        <v>3.9302367531848403E-2</v>
      </c>
      <c r="U1052" s="17">
        <v>6.0491540191976202E-2</v>
      </c>
      <c r="V1052" s="17">
        <v>3.5874392264632002E-2</v>
      </c>
      <c r="W1052" s="17">
        <v>2.7796025461521101E-2</v>
      </c>
      <c r="X1052" s="17">
        <v>2.2267375631912799E-2</v>
      </c>
      <c r="Y1052" s="17">
        <v>0</v>
      </c>
      <c r="Z1052" s="17">
        <v>1.6479488488920401E-2</v>
      </c>
      <c r="AA1052" s="17">
        <v>1.2817174282256601E-2</v>
      </c>
      <c r="AB1052" s="17">
        <v>6.2957333798619106E-2</v>
      </c>
      <c r="AC1052" s="17">
        <v>7.2310684724388096E-3</v>
      </c>
      <c r="AD1052" s="17">
        <v>3.4451989518360003E-2</v>
      </c>
      <c r="AE1052" s="17"/>
      <c r="AF1052" s="17">
        <v>3.1687936198583101E-2</v>
      </c>
      <c r="AG1052" s="17">
        <v>3.03388918208213E-2</v>
      </c>
      <c r="AH1052" s="17">
        <v>3.7538104470140901E-2</v>
      </c>
      <c r="AI1052" s="17"/>
      <c r="AJ1052" s="17">
        <v>3.26078905955519E-2</v>
      </c>
      <c r="AK1052" s="17">
        <v>2.4807034931291699E-2</v>
      </c>
      <c r="AL1052" s="17">
        <v>3.27597389569547E-2</v>
      </c>
      <c r="AM1052" s="17">
        <v>0</v>
      </c>
      <c r="AN1052" s="17">
        <v>3.8078286628410202E-2</v>
      </c>
      <c r="AO1052" s="17"/>
      <c r="AP1052" s="17">
        <v>3.8265158331080198E-2</v>
      </c>
      <c r="AQ1052" s="17">
        <v>3.2634321644121701E-2</v>
      </c>
      <c r="AR1052" s="17">
        <v>8.8322008889773606E-3</v>
      </c>
      <c r="AS1052" s="17"/>
      <c r="AT1052" s="17">
        <v>3.1141851300337201E-2</v>
      </c>
      <c r="AU1052" s="17">
        <v>3.0614613370511901E-2</v>
      </c>
      <c r="AV1052" s="17">
        <v>3.27665557870538E-2</v>
      </c>
      <c r="AW1052" s="17">
        <v>2.0264592714806001E-2</v>
      </c>
      <c r="AX1052" s="17">
        <v>1.96558634991588E-2</v>
      </c>
      <c r="AY1052" s="17"/>
      <c r="AZ1052" s="17">
        <v>2.6549632721911E-2</v>
      </c>
      <c r="BA1052" s="17">
        <v>2.84381574466856E-2</v>
      </c>
      <c r="BB1052" s="17">
        <v>3.2126228533778001E-2</v>
      </c>
      <c r="BC1052" s="17">
        <v>3.2374551500154301E-2</v>
      </c>
      <c r="BD1052" s="17">
        <v>3.1870815339938803E-2</v>
      </c>
      <c r="BE1052" s="17">
        <v>4.5252089282855297E-2</v>
      </c>
      <c r="BF1052" s="17"/>
      <c r="BG1052" s="17">
        <v>3.42395044431478E-2</v>
      </c>
      <c r="BH1052" s="17">
        <v>2.5350599608960099E-2</v>
      </c>
      <c r="BI1052" s="17" t="s">
        <v>95</v>
      </c>
      <c r="BJ1052" s="17" t="s">
        <v>95</v>
      </c>
      <c r="BK1052" s="17" t="s">
        <v>95</v>
      </c>
      <c r="BL1052" s="17" t="s">
        <v>95</v>
      </c>
      <c r="BM1052" s="17" t="s">
        <v>95</v>
      </c>
    </row>
    <row r="1053" spans="2:65" x14ac:dyDescent="0.35">
      <c r="B1053" t="s">
        <v>421</v>
      </c>
      <c r="C1053" s="17">
        <v>2.5772030282014899E-2</v>
      </c>
      <c r="D1053" s="17">
        <v>2.6084242144951999E-2</v>
      </c>
      <c r="E1053" s="17">
        <v>2.5537883851318999E-2</v>
      </c>
      <c r="F1053" s="17"/>
      <c r="G1053" s="17">
        <v>1.62188163038233E-2</v>
      </c>
      <c r="H1053" s="17">
        <v>1.9927528534108001E-2</v>
      </c>
      <c r="I1053" s="17">
        <v>1.3068978775514E-2</v>
      </c>
      <c r="J1053" s="17">
        <v>2.9691911327171801E-2</v>
      </c>
      <c r="K1053" s="17">
        <v>2.6695520187101002E-2</v>
      </c>
      <c r="L1053" s="17">
        <v>3.3908260298120697E-2</v>
      </c>
      <c r="M1053" s="17"/>
      <c r="N1053" s="17">
        <v>1.9192391756650901E-2</v>
      </c>
      <c r="O1053" s="17">
        <v>2.7649162576447801E-2</v>
      </c>
      <c r="P1053" s="17">
        <v>2.4261390078743599E-2</v>
      </c>
      <c r="Q1053" s="17">
        <v>3.69643627022503E-2</v>
      </c>
      <c r="R1053" s="17"/>
      <c r="S1053" s="17">
        <v>1.87809707148981E-2</v>
      </c>
      <c r="T1053" s="17">
        <v>2.7086024874492201E-2</v>
      </c>
      <c r="U1053" s="17">
        <v>3.0221610888847499E-2</v>
      </c>
      <c r="V1053" s="17">
        <v>3.9717071647192501E-2</v>
      </c>
      <c r="W1053" s="17">
        <v>1.0682838689156199E-2</v>
      </c>
      <c r="X1053" s="17">
        <v>1.3785011247061E-2</v>
      </c>
      <c r="Y1053" s="17">
        <v>3.2555190093356098E-2</v>
      </c>
      <c r="Z1053" s="17">
        <v>9.9877063933453691E-3</v>
      </c>
      <c r="AA1053" s="17">
        <v>2.5002643226781401E-2</v>
      </c>
      <c r="AB1053" s="17">
        <v>2.3962269895554399E-2</v>
      </c>
      <c r="AC1053" s="17">
        <v>4.0739634390561802E-2</v>
      </c>
      <c r="AD1053" s="17">
        <v>3.8482074631329799E-2</v>
      </c>
      <c r="AE1053" s="17"/>
      <c r="AF1053" s="17">
        <v>3.4745328902192799E-2</v>
      </c>
      <c r="AG1053" s="17">
        <v>2.1827850427023301E-2</v>
      </c>
      <c r="AH1053" s="17">
        <v>1.0810080981071399E-2</v>
      </c>
      <c r="AI1053" s="17"/>
      <c r="AJ1053" s="17">
        <v>2.48566191772388E-2</v>
      </c>
      <c r="AK1053" s="17">
        <v>2.3869494882309099E-2</v>
      </c>
      <c r="AL1053" s="17">
        <v>3.3423152429704499E-2</v>
      </c>
      <c r="AM1053" s="17">
        <v>6.5425246129400705E-2</v>
      </c>
      <c r="AN1053" s="17">
        <v>1.0284606255254101E-2</v>
      </c>
      <c r="AO1053" s="17"/>
      <c r="AP1053" s="17">
        <v>1.6926847681202901E-2</v>
      </c>
      <c r="AQ1053" s="17">
        <v>2.2469563334860498E-2</v>
      </c>
      <c r="AR1053" s="17">
        <v>3.4790558115854603E-2</v>
      </c>
      <c r="AS1053" s="17"/>
      <c r="AT1053" s="17">
        <v>3.5070629022004203E-2</v>
      </c>
      <c r="AU1053" s="17">
        <v>2.3166615090720401E-2</v>
      </c>
      <c r="AV1053" s="17">
        <v>1.3959699872452699E-2</v>
      </c>
      <c r="AW1053" s="17">
        <v>2.8145872045506001E-2</v>
      </c>
      <c r="AX1053" s="17">
        <v>1.91161221807752E-2</v>
      </c>
      <c r="AY1053" s="17"/>
      <c r="AZ1053" s="17">
        <v>2.8662712353727901E-2</v>
      </c>
      <c r="BA1053" s="17">
        <v>2.5480755797377099E-2</v>
      </c>
      <c r="BB1053" s="17">
        <v>1.55379586606315E-2</v>
      </c>
      <c r="BC1053" s="17">
        <v>3.2956147775473503E-2</v>
      </c>
      <c r="BD1053" s="17">
        <v>2.5982595685593898E-2</v>
      </c>
      <c r="BE1053" s="17">
        <v>1.29647447479191E-2</v>
      </c>
      <c r="BF1053" s="17"/>
      <c r="BG1053" s="17">
        <v>2.7386723144624599E-2</v>
      </c>
      <c r="BH1053" s="17">
        <v>2.3236153276301699E-2</v>
      </c>
      <c r="BI1053" s="17" t="s">
        <v>95</v>
      </c>
      <c r="BJ1053" s="17" t="s">
        <v>95</v>
      </c>
      <c r="BK1053" s="17" t="s">
        <v>95</v>
      </c>
      <c r="BL1053" s="17" t="s">
        <v>95</v>
      </c>
      <c r="BM1053" s="17" t="s">
        <v>95</v>
      </c>
    </row>
    <row r="1054" spans="2:65"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row>
    <row r="1055" spans="2:65" x14ac:dyDescent="0.35">
      <c r="B1055" s="6" t="s">
        <v>431</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row>
    <row r="1056" spans="2:65" x14ac:dyDescent="0.35">
      <c r="B1056" s="26" t="s">
        <v>127</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row>
    <row r="1057" spans="2:65" x14ac:dyDescent="0.35">
      <c r="B1057" t="s">
        <v>370</v>
      </c>
      <c r="C1057" s="17">
        <v>0.24498385287060201</v>
      </c>
      <c r="D1057" s="17">
        <v>0.232637250887585</v>
      </c>
      <c r="E1057" s="17">
        <v>0.258524150611044</v>
      </c>
      <c r="F1057" s="17"/>
      <c r="G1057" s="17">
        <v>0.34167319772851401</v>
      </c>
      <c r="H1057" s="17">
        <v>0.26901525710452501</v>
      </c>
      <c r="I1057" s="17">
        <v>0.268015156245687</v>
      </c>
      <c r="J1057" s="17">
        <v>0.25953822674507498</v>
      </c>
      <c r="K1057" s="17">
        <v>0.228570888579466</v>
      </c>
      <c r="L1057" s="17">
        <v>0.20273580414409401</v>
      </c>
      <c r="M1057" s="17"/>
      <c r="N1057" s="17">
        <v>0.26213092401687899</v>
      </c>
      <c r="O1057" s="17">
        <v>0.20786239054845701</v>
      </c>
      <c r="P1057" s="17">
        <v>0.251267159501051</v>
      </c>
      <c r="Q1057" s="17">
        <v>0.26270873307033898</v>
      </c>
      <c r="R1057" s="17"/>
      <c r="S1057" s="17">
        <v>0.31132694203926498</v>
      </c>
      <c r="T1057" s="17">
        <v>0.23984950874462299</v>
      </c>
      <c r="U1057" s="17">
        <v>0.21707595072976099</v>
      </c>
      <c r="V1057" s="17">
        <v>0.190637172665206</v>
      </c>
      <c r="W1057" s="17">
        <v>0.25368487082510999</v>
      </c>
      <c r="X1057" s="17">
        <v>0.25360253318544002</v>
      </c>
      <c r="Y1057" s="17">
        <v>0.25167550127791899</v>
      </c>
      <c r="Z1057" s="17">
        <v>0.22709310569805299</v>
      </c>
      <c r="AA1057" s="17">
        <v>0.258822972069985</v>
      </c>
      <c r="AB1057" s="17">
        <v>0.239209928280399</v>
      </c>
      <c r="AC1057" s="17">
        <v>0.21775908808147401</v>
      </c>
      <c r="AD1057" s="17">
        <v>0.257997716236886</v>
      </c>
      <c r="AE1057" s="17"/>
      <c r="AF1057" s="17">
        <v>0.23367501380206199</v>
      </c>
      <c r="AG1057" s="17">
        <v>0.25664093374444802</v>
      </c>
      <c r="AH1057" s="17">
        <v>0.183159606081083</v>
      </c>
      <c r="AI1057" s="17"/>
      <c r="AJ1057" s="17">
        <v>0.22125136084352401</v>
      </c>
      <c r="AK1057" s="17">
        <v>0.29420039535176601</v>
      </c>
      <c r="AL1057" s="17">
        <v>0.26501661640341401</v>
      </c>
      <c r="AM1057" s="17">
        <v>0.33802758862079202</v>
      </c>
      <c r="AN1057" s="17">
        <v>0.18956790398932599</v>
      </c>
      <c r="AO1057" s="17"/>
      <c r="AP1057" s="17">
        <v>0.26960217875641102</v>
      </c>
      <c r="AQ1057" s="17">
        <v>0.28237532883009597</v>
      </c>
      <c r="AR1057" s="17">
        <v>0.23555078787157699</v>
      </c>
      <c r="AS1057" s="17"/>
      <c r="AT1057" s="17">
        <v>0.22547396318231799</v>
      </c>
      <c r="AU1057" s="17">
        <v>0.22763762694874701</v>
      </c>
      <c r="AV1057" s="17">
        <v>0.256584967407397</v>
      </c>
      <c r="AW1057" s="17">
        <v>0.281450775215006</v>
      </c>
      <c r="AX1057" s="17">
        <v>0.45762279410759599</v>
      </c>
      <c r="AY1057" s="17"/>
      <c r="AZ1057" s="17">
        <v>0.31179662878473102</v>
      </c>
      <c r="BA1057" s="17">
        <v>0.25215688398750702</v>
      </c>
      <c r="BB1057" s="17">
        <v>0.224191589823416</v>
      </c>
      <c r="BC1057" s="17">
        <v>0.23200288129896901</v>
      </c>
      <c r="BD1057" s="17">
        <v>0.20254668895662201</v>
      </c>
      <c r="BE1057" s="17">
        <v>0.21241957607228901</v>
      </c>
      <c r="BF1057" s="17"/>
      <c r="BG1057" s="17">
        <v>0.23122786109721</v>
      </c>
      <c r="BH1057" s="17">
        <v>0.26658765383900701</v>
      </c>
      <c r="BI1057" s="17" t="s">
        <v>95</v>
      </c>
      <c r="BJ1057" s="17" t="s">
        <v>95</v>
      </c>
      <c r="BK1057" s="17" t="s">
        <v>95</v>
      </c>
      <c r="BL1057" s="17" t="s">
        <v>95</v>
      </c>
      <c r="BM1057" s="17" t="s">
        <v>95</v>
      </c>
    </row>
    <row r="1058" spans="2:65" x14ac:dyDescent="0.35">
      <c r="B1058" t="s">
        <v>371</v>
      </c>
      <c r="C1058" s="17">
        <v>0.26084895860781598</v>
      </c>
      <c r="D1058" s="17">
        <v>0.252378140099972</v>
      </c>
      <c r="E1058" s="17">
        <v>0.269670638654188</v>
      </c>
      <c r="F1058" s="17"/>
      <c r="G1058" s="17">
        <v>0.31850565714822099</v>
      </c>
      <c r="H1058" s="17">
        <v>0.365257068009335</v>
      </c>
      <c r="I1058" s="17">
        <v>0.327990604876853</v>
      </c>
      <c r="J1058" s="17">
        <v>0.24193910424961801</v>
      </c>
      <c r="K1058" s="17">
        <v>0.232031936599045</v>
      </c>
      <c r="L1058" s="17">
        <v>0.199228470262174</v>
      </c>
      <c r="M1058" s="17"/>
      <c r="N1058" s="17">
        <v>0.22959704247669299</v>
      </c>
      <c r="O1058" s="17">
        <v>0.294824139999942</v>
      </c>
      <c r="P1058" s="17">
        <v>0.28211840813469802</v>
      </c>
      <c r="Q1058" s="17">
        <v>0.24064800625180599</v>
      </c>
      <c r="R1058" s="17"/>
      <c r="S1058" s="17">
        <v>0.23807087060780299</v>
      </c>
      <c r="T1058" s="17">
        <v>0.26444946024520299</v>
      </c>
      <c r="U1058" s="17">
        <v>0.28456962388736901</v>
      </c>
      <c r="V1058" s="17">
        <v>0.23821007762288901</v>
      </c>
      <c r="W1058" s="17">
        <v>0.29945414108181301</v>
      </c>
      <c r="X1058" s="17">
        <v>0.204755360817129</v>
      </c>
      <c r="Y1058" s="17">
        <v>0.290922094470906</v>
      </c>
      <c r="Z1058" s="17">
        <v>0.286372663920541</v>
      </c>
      <c r="AA1058" s="17">
        <v>0.29769780996266398</v>
      </c>
      <c r="AB1058" s="17">
        <v>0.22494427526497901</v>
      </c>
      <c r="AC1058" s="17">
        <v>0.26595386449917502</v>
      </c>
      <c r="AD1058" s="17">
        <v>0.245638702292137</v>
      </c>
      <c r="AE1058" s="17"/>
      <c r="AF1058" s="17">
        <v>0.25305477808550902</v>
      </c>
      <c r="AG1058" s="17">
        <v>0.25598395794536399</v>
      </c>
      <c r="AH1058" s="17">
        <v>0.307219029231527</v>
      </c>
      <c r="AI1058" s="17"/>
      <c r="AJ1058" s="17">
        <v>0.25465645956313598</v>
      </c>
      <c r="AK1058" s="17">
        <v>0.286503372778106</v>
      </c>
      <c r="AL1058" s="17">
        <v>0.24989587136381999</v>
      </c>
      <c r="AM1058" s="17">
        <v>0.29792141897135399</v>
      </c>
      <c r="AN1058" s="17">
        <v>0.223989316547062</v>
      </c>
      <c r="AO1058" s="17"/>
      <c r="AP1058" s="17">
        <v>0.24757631694735399</v>
      </c>
      <c r="AQ1058" s="17">
        <v>0.28023696203933701</v>
      </c>
      <c r="AR1058" s="17">
        <v>0.28803407470621001</v>
      </c>
      <c r="AS1058" s="17"/>
      <c r="AT1058" s="17">
        <v>0.27742203390264097</v>
      </c>
      <c r="AU1058" s="17">
        <v>0.24890078219833001</v>
      </c>
      <c r="AV1058" s="17">
        <v>0.25292626103684601</v>
      </c>
      <c r="AW1058" s="17">
        <v>0.31804783511582102</v>
      </c>
      <c r="AX1058" s="17">
        <v>0.20856954665914201</v>
      </c>
      <c r="AY1058" s="17"/>
      <c r="AZ1058" s="17">
        <v>0.28306376927440602</v>
      </c>
      <c r="BA1058" s="17">
        <v>0.26015254926419801</v>
      </c>
      <c r="BB1058" s="17">
        <v>0.28874864323476102</v>
      </c>
      <c r="BC1058" s="17">
        <v>0.26463716995689601</v>
      </c>
      <c r="BD1058" s="17">
        <v>0.219852081762241</v>
      </c>
      <c r="BE1058" s="17">
        <v>0.245786634763415</v>
      </c>
      <c r="BF1058" s="17"/>
      <c r="BG1058" s="17">
        <v>0.229958280119337</v>
      </c>
      <c r="BH1058" s="17">
        <v>0.30936280485298201</v>
      </c>
      <c r="BI1058" s="17" t="s">
        <v>95</v>
      </c>
      <c r="BJ1058" s="17" t="s">
        <v>95</v>
      </c>
      <c r="BK1058" s="17" t="s">
        <v>95</v>
      </c>
      <c r="BL1058" s="17" t="s">
        <v>95</v>
      </c>
      <c r="BM1058" s="17" t="s">
        <v>95</v>
      </c>
    </row>
    <row r="1059" spans="2:65" x14ac:dyDescent="0.35">
      <c r="B1059" t="s">
        <v>417</v>
      </c>
      <c r="C1059" s="17">
        <v>7.9200805368330393E-2</v>
      </c>
      <c r="D1059" s="17">
        <v>0.10430257656083899</v>
      </c>
      <c r="E1059" s="17">
        <v>5.36269849869331E-2</v>
      </c>
      <c r="F1059" s="17"/>
      <c r="G1059" s="17">
        <v>0.12647432735144201</v>
      </c>
      <c r="H1059" s="17">
        <v>0.12740577070415801</v>
      </c>
      <c r="I1059" s="17">
        <v>0.103238339261801</v>
      </c>
      <c r="J1059" s="17">
        <v>8.1498350121431404E-2</v>
      </c>
      <c r="K1059" s="17">
        <v>5.2612659977721903E-2</v>
      </c>
      <c r="L1059" s="17">
        <v>5.1194309411694998E-2</v>
      </c>
      <c r="M1059" s="17"/>
      <c r="N1059" s="17">
        <v>8.6739647045259993E-2</v>
      </c>
      <c r="O1059" s="17">
        <v>7.43386422057883E-2</v>
      </c>
      <c r="P1059" s="17">
        <v>8.4778055445095396E-2</v>
      </c>
      <c r="Q1059" s="17">
        <v>6.51182545678574E-2</v>
      </c>
      <c r="R1059" s="17"/>
      <c r="S1059" s="17">
        <v>9.2863457686337705E-2</v>
      </c>
      <c r="T1059" s="17">
        <v>6.79235141029393E-2</v>
      </c>
      <c r="U1059" s="17">
        <v>7.5220515444936603E-2</v>
      </c>
      <c r="V1059" s="17">
        <v>8.5571120980680898E-2</v>
      </c>
      <c r="W1059" s="17">
        <v>7.2351066310701304E-2</v>
      </c>
      <c r="X1059" s="17">
        <v>7.7303811223616306E-2</v>
      </c>
      <c r="Y1059" s="17">
        <v>5.61419249791269E-2</v>
      </c>
      <c r="Z1059" s="17">
        <v>7.7237484907122997E-2</v>
      </c>
      <c r="AA1059" s="17">
        <v>7.6958651040817005E-2</v>
      </c>
      <c r="AB1059" s="17">
        <v>9.9733807763100105E-2</v>
      </c>
      <c r="AC1059" s="17">
        <v>9.3607398361617106E-2</v>
      </c>
      <c r="AD1059" s="17">
        <v>7.6392178862764101E-2</v>
      </c>
      <c r="AE1059" s="17"/>
      <c r="AF1059" s="17">
        <v>5.9855088400949101E-2</v>
      </c>
      <c r="AG1059" s="17">
        <v>8.9331063488628501E-2</v>
      </c>
      <c r="AH1059" s="17">
        <v>0.10162374712418</v>
      </c>
      <c r="AI1059" s="17"/>
      <c r="AJ1059" s="17">
        <v>7.2712346474477399E-2</v>
      </c>
      <c r="AK1059" s="17">
        <v>9.5447279108366201E-2</v>
      </c>
      <c r="AL1059" s="17">
        <v>8.3398426296241196E-2</v>
      </c>
      <c r="AM1059" s="17">
        <v>2.19329883085033E-2</v>
      </c>
      <c r="AN1059" s="17">
        <v>7.8379299827735394E-2</v>
      </c>
      <c r="AO1059" s="17"/>
      <c r="AP1059" s="17">
        <v>8.0765641896801396E-2</v>
      </c>
      <c r="AQ1059" s="17">
        <v>8.8027866227674598E-2</v>
      </c>
      <c r="AR1059" s="17">
        <v>8.7284071040336905E-2</v>
      </c>
      <c r="AS1059" s="17"/>
      <c r="AT1059" s="17">
        <v>7.2697644249323498E-2</v>
      </c>
      <c r="AU1059" s="17">
        <v>8.4075014951686997E-2</v>
      </c>
      <c r="AV1059" s="17">
        <v>8.5136149914645007E-2</v>
      </c>
      <c r="AW1059" s="17">
        <v>8.8520308274884801E-2</v>
      </c>
      <c r="AX1059" s="17">
        <v>6.3213539060547094E-2</v>
      </c>
      <c r="AY1059" s="17"/>
      <c r="AZ1059" s="17">
        <v>0.112356395294904</v>
      </c>
      <c r="BA1059" s="17">
        <v>7.6674401266860606E-2</v>
      </c>
      <c r="BB1059" s="17">
        <v>6.2515919627585306E-2</v>
      </c>
      <c r="BC1059" s="17">
        <v>7.2527868467118298E-2</v>
      </c>
      <c r="BD1059" s="17">
        <v>6.9243698433965606E-2</v>
      </c>
      <c r="BE1059" s="17">
        <v>8.2233170839633704E-2</v>
      </c>
      <c r="BF1059" s="17"/>
      <c r="BG1059" s="17">
        <v>6.9939154919630098E-2</v>
      </c>
      <c r="BH1059" s="17">
        <v>9.3746238095303205E-2</v>
      </c>
      <c r="BI1059" s="17" t="s">
        <v>95</v>
      </c>
      <c r="BJ1059" s="17" t="s">
        <v>95</v>
      </c>
      <c r="BK1059" s="17" t="s">
        <v>95</v>
      </c>
      <c r="BL1059" s="17" t="s">
        <v>95</v>
      </c>
      <c r="BM1059" s="17" t="s">
        <v>95</v>
      </c>
    </row>
    <row r="1060" spans="2:65" x14ac:dyDescent="0.35">
      <c r="B1060" t="s">
        <v>418</v>
      </c>
      <c r="C1060" s="17">
        <v>4.4391818691042001E-2</v>
      </c>
      <c r="D1060" s="17">
        <v>5.6378269224409E-2</v>
      </c>
      <c r="E1060" s="17">
        <v>3.0503685388759898E-2</v>
      </c>
      <c r="F1060" s="17"/>
      <c r="G1060" s="17">
        <v>4.91253132775719E-2</v>
      </c>
      <c r="H1060" s="17">
        <v>5.2429816748169003E-2</v>
      </c>
      <c r="I1060" s="17">
        <v>3.0154680519639199E-2</v>
      </c>
      <c r="J1060" s="17">
        <v>4.8857764576139599E-2</v>
      </c>
      <c r="K1060" s="17">
        <v>2.8883319956357099E-2</v>
      </c>
      <c r="L1060" s="17">
        <v>5.3973644669122203E-2</v>
      </c>
      <c r="M1060" s="17"/>
      <c r="N1060" s="17">
        <v>5.6565433584358601E-2</v>
      </c>
      <c r="O1060" s="17">
        <v>2.7240287485111401E-2</v>
      </c>
      <c r="P1060" s="17">
        <v>4.9141841129389602E-2</v>
      </c>
      <c r="Q1060" s="17">
        <v>3.84326748496438E-2</v>
      </c>
      <c r="R1060" s="17"/>
      <c r="S1060" s="17">
        <v>5.6104658538600298E-2</v>
      </c>
      <c r="T1060" s="17">
        <v>4.96491146784446E-2</v>
      </c>
      <c r="U1060" s="17">
        <v>4.0824654300441902E-2</v>
      </c>
      <c r="V1060" s="17">
        <v>3.9049735522611199E-2</v>
      </c>
      <c r="W1060" s="17">
        <v>3.5454567373348303E-2</v>
      </c>
      <c r="X1060" s="17">
        <v>4.0795622065418903E-2</v>
      </c>
      <c r="Y1060" s="17">
        <v>3.0508307786138299E-2</v>
      </c>
      <c r="Z1060" s="17">
        <v>5.4152094043435801E-2</v>
      </c>
      <c r="AA1060" s="17">
        <v>4.1615983523726398E-2</v>
      </c>
      <c r="AB1060" s="17">
        <v>5.3191897609478803E-2</v>
      </c>
      <c r="AC1060" s="17">
        <v>7.0635188956814601E-2</v>
      </c>
      <c r="AD1060" s="17">
        <v>0</v>
      </c>
      <c r="AE1060" s="17"/>
      <c r="AF1060" s="17">
        <v>4.9173568448672898E-2</v>
      </c>
      <c r="AG1060" s="17">
        <v>3.9151470540951597E-2</v>
      </c>
      <c r="AH1060" s="17">
        <v>5.5679615327208103E-2</v>
      </c>
      <c r="AI1060" s="17"/>
      <c r="AJ1060" s="17">
        <v>5.6457119512975801E-2</v>
      </c>
      <c r="AK1060" s="17">
        <v>3.81044259978017E-2</v>
      </c>
      <c r="AL1060" s="17">
        <v>2.3746253450094901E-2</v>
      </c>
      <c r="AM1060" s="17">
        <v>2.7226073560701801E-2</v>
      </c>
      <c r="AN1060" s="17">
        <v>4.9835270087079803E-2</v>
      </c>
      <c r="AO1060" s="17"/>
      <c r="AP1060" s="17">
        <v>6.1801135676066897E-2</v>
      </c>
      <c r="AQ1060" s="17">
        <v>3.3001633538140202E-2</v>
      </c>
      <c r="AR1060" s="17">
        <v>4.2161066339261498E-2</v>
      </c>
      <c r="AS1060" s="17"/>
      <c r="AT1060" s="17">
        <v>5.2334777810643697E-2</v>
      </c>
      <c r="AU1060" s="17">
        <v>5.8395086500858701E-2</v>
      </c>
      <c r="AV1060" s="17">
        <v>3.5140942669347197E-2</v>
      </c>
      <c r="AW1060" s="17">
        <v>5.2573257513783597E-2</v>
      </c>
      <c r="AX1060" s="17">
        <v>1.5720784838068099E-2</v>
      </c>
      <c r="AY1060" s="17"/>
      <c r="AZ1060" s="17">
        <v>4.2201056232840102E-2</v>
      </c>
      <c r="BA1060" s="17">
        <v>4.1644447265790301E-2</v>
      </c>
      <c r="BB1060" s="17">
        <v>2.6088556191836199E-2</v>
      </c>
      <c r="BC1060" s="17">
        <v>4.8101723196572597E-2</v>
      </c>
      <c r="BD1060" s="17">
        <v>6.1849219619696798E-2</v>
      </c>
      <c r="BE1060" s="17">
        <v>4.2006324173255997E-2</v>
      </c>
      <c r="BF1060" s="17"/>
      <c r="BG1060" s="17">
        <v>4.4666038597087399E-2</v>
      </c>
      <c r="BH1060" s="17">
        <v>4.3961156011871297E-2</v>
      </c>
      <c r="BI1060" s="17" t="s">
        <v>95</v>
      </c>
      <c r="BJ1060" s="17" t="s">
        <v>95</v>
      </c>
      <c r="BK1060" s="17" t="s">
        <v>95</v>
      </c>
      <c r="BL1060" s="17" t="s">
        <v>95</v>
      </c>
      <c r="BM1060" s="17" t="s">
        <v>95</v>
      </c>
    </row>
    <row r="1061" spans="2:65" x14ac:dyDescent="0.35">
      <c r="B1061" t="s">
        <v>419</v>
      </c>
      <c r="C1061" s="17">
        <v>4.1343282692775901E-2</v>
      </c>
      <c r="D1061" s="17">
        <v>5.5620304562377203E-2</v>
      </c>
      <c r="E1061" s="17">
        <v>2.6785234582608401E-2</v>
      </c>
      <c r="F1061" s="17"/>
      <c r="G1061" s="17">
        <v>3.3293939622654402E-2</v>
      </c>
      <c r="H1061" s="17">
        <v>3.7204703689374397E-2</v>
      </c>
      <c r="I1061" s="17">
        <v>3.7968113451688899E-2</v>
      </c>
      <c r="J1061" s="17">
        <v>4.7955848983133903E-2</v>
      </c>
      <c r="K1061" s="17">
        <v>4.7705173319228703E-2</v>
      </c>
      <c r="L1061" s="17">
        <v>3.88743836625157E-2</v>
      </c>
      <c r="M1061" s="17"/>
      <c r="N1061" s="17">
        <v>4.14185287382451E-2</v>
      </c>
      <c r="O1061" s="17">
        <v>5.1292341245891597E-2</v>
      </c>
      <c r="P1061" s="17">
        <v>2.99217080802642E-2</v>
      </c>
      <c r="Q1061" s="17">
        <v>4.0541147099393597E-2</v>
      </c>
      <c r="R1061" s="17"/>
      <c r="S1061" s="17">
        <v>4.6997942607082101E-2</v>
      </c>
      <c r="T1061" s="17">
        <v>4.0088587230210901E-2</v>
      </c>
      <c r="U1061" s="17">
        <v>4.0156052189581903E-2</v>
      </c>
      <c r="V1061" s="17">
        <v>4.5290759526837303E-2</v>
      </c>
      <c r="W1061" s="17">
        <v>5.2161516838583298E-2</v>
      </c>
      <c r="X1061" s="17">
        <v>5.8783514483285698E-2</v>
      </c>
      <c r="Y1061" s="17">
        <v>1.9180699748242502E-2</v>
      </c>
      <c r="Z1061" s="17">
        <v>1.8819466015492E-2</v>
      </c>
      <c r="AA1061" s="17">
        <v>2.6510193056751799E-2</v>
      </c>
      <c r="AB1061" s="17">
        <v>4.8377086179669397E-2</v>
      </c>
      <c r="AC1061" s="17">
        <v>2.8435024803527099E-2</v>
      </c>
      <c r="AD1061" s="17">
        <v>9.4370043466772302E-2</v>
      </c>
      <c r="AE1061" s="17"/>
      <c r="AF1061" s="17">
        <v>5.5724860202177103E-2</v>
      </c>
      <c r="AG1061" s="17">
        <v>2.8666858015229502E-2</v>
      </c>
      <c r="AH1061" s="17">
        <v>4.2565925195691197E-2</v>
      </c>
      <c r="AI1061" s="17"/>
      <c r="AJ1061" s="17">
        <v>4.30107763460299E-2</v>
      </c>
      <c r="AK1061" s="17">
        <v>2.6842244192840502E-2</v>
      </c>
      <c r="AL1061" s="17">
        <v>2.3706515558817899E-2</v>
      </c>
      <c r="AM1061" s="17">
        <v>8.0616452935463698E-2</v>
      </c>
      <c r="AN1061" s="17">
        <v>7.9702348651302199E-2</v>
      </c>
      <c r="AO1061" s="17"/>
      <c r="AP1061" s="17">
        <v>5.2939271955188202E-2</v>
      </c>
      <c r="AQ1061" s="17">
        <v>2.64677397194404E-2</v>
      </c>
      <c r="AR1061" s="17">
        <v>2.2377519957072899E-2</v>
      </c>
      <c r="AS1061" s="17"/>
      <c r="AT1061" s="17">
        <v>3.1649050312570398E-2</v>
      </c>
      <c r="AU1061" s="17">
        <v>4.6931498063615601E-2</v>
      </c>
      <c r="AV1061" s="17">
        <v>3.5316586651011797E-2</v>
      </c>
      <c r="AW1061" s="17">
        <v>4.3220788367679203E-2</v>
      </c>
      <c r="AX1061" s="17">
        <v>4.6800289659626702E-2</v>
      </c>
      <c r="AY1061" s="17"/>
      <c r="AZ1061" s="17">
        <v>4.7174070490658401E-2</v>
      </c>
      <c r="BA1061" s="17">
        <v>4.77098899949015E-2</v>
      </c>
      <c r="BB1061" s="17">
        <v>4.2823452250644503E-2</v>
      </c>
      <c r="BC1061" s="17">
        <v>2.8828751210272299E-2</v>
      </c>
      <c r="BD1061" s="17">
        <v>3.4356777196970403E-2</v>
      </c>
      <c r="BE1061" s="17">
        <v>4.6753378118401197E-2</v>
      </c>
      <c r="BF1061" s="17"/>
      <c r="BG1061" s="17">
        <v>4.5294252593950202E-2</v>
      </c>
      <c r="BH1061" s="17">
        <v>3.51382798995762E-2</v>
      </c>
      <c r="BI1061" s="17" t="s">
        <v>95</v>
      </c>
      <c r="BJ1061" s="17" t="s">
        <v>95</v>
      </c>
      <c r="BK1061" s="17" t="s">
        <v>95</v>
      </c>
      <c r="BL1061" s="17" t="s">
        <v>95</v>
      </c>
      <c r="BM1061" s="17" t="s">
        <v>95</v>
      </c>
    </row>
    <row r="1062" spans="2:65" x14ac:dyDescent="0.35">
      <c r="B1062" t="s">
        <v>114</v>
      </c>
      <c r="C1062" s="17">
        <v>1.5870216129424498E-2</v>
      </c>
      <c r="D1062" s="17">
        <v>1.7833237190807202E-2</v>
      </c>
      <c r="E1062" s="17">
        <v>1.3903047495865401E-2</v>
      </c>
      <c r="F1062" s="17"/>
      <c r="G1062" s="17">
        <v>5.3443714864916801E-2</v>
      </c>
      <c r="H1062" s="17">
        <v>1.9778584424780799E-2</v>
      </c>
      <c r="I1062" s="17">
        <v>2.3272253469697801E-2</v>
      </c>
      <c r="J1062" s="17">
        <v>9.5928009001359192E-3</v>
      </c>
      <c r="K1062" s="17">
        <v>6.4502150723854297E-3</v>
      </c>
      <c r="L1062" s="17">
        <v>1.12688138818916E-2</v>
      </c>
      <c r="M1062" s="17"/>
      <c r="N1062" s="17">
        <v>7.5418587045105604E-3</v>
      </c>
      <c r="O1062" s="17">
        <v>1.4805276854048701E-2</v>
      </c>
      <c r="P1062" s="17">
        <v>2.09379933584764E-2</v>
      </c>
      <c r="Q1062" s="17">
        <v>2.6644766432365002E-2</v>
      </c>
      <c r="R1062" s="17"/>
      <c r="S1062" s="17">
        <v>1.87482870885716E-2</v>
      </c>
      <c r="T1062" s="17">
        <v>6.4842996327186897E-3</v>
      </c>
      <c r="U1062" s="17">
        <v>1.7165891734339501E-2</v>
      </c>
      <c r="V1062" s="17">
        <v>1.7094355650937299E-2</v>
      </c>
      <c r="W1062" s="17">
        <v>1.7652092066067299E-2</v>
      </c>
      <c r="X1062" s="17">
        <v>2.6865737830486802E-2</v>
      </c>
      <c r="Y1062" s="17">
        <v>1.6848076567642301E-2</v>
      </c>
      <c r="Z1062" s="17">
        <v>0</v>
      </c>
      <c r="AA1062" s="17">
        <v>2.6752947140414599E-2</v>
      </c>
      <c r="AB1062" s="17">
        <v>1.7847401397401201E-2</v>
      </c>
      <c r="AC1062" s="17">
        <v>0</v>
      </c>
      <c r="AD1062" s="17">
        <v>0</v>
      </c>
      <c r="AE1062" s="17"/>
      <c r="AF1062" s="17">
        <v>1.2121291556235699E-2</v>
      </c>
      <c r="AG1062" s="17">
        <v>1.11235255281229E-2</v>
      </c>
      <c r="AH1062" s="17">
        <v>3.4222971485690201E-2</v>
      </c>
      <c r="AI1062" s="17"/>
      <c r="AJ1062" s="17">
        <v>1.2125246896045499E-2</v>
      </c>
      <c r="AK1062" s="17">
        <v>1.41330079999368E-2</v>
      </c>
      <c r="AL1062" s="17">
        <v>1.05936790637469E-2</v>
      </c>
      <c r="AM1062" s="17">
        <v>3.0858397561314199E-2</v>
      </c>
      <c r="AN1062" s="17">
        <v>3.0063198723674401E-2</v>
      </c>
      <c r="AO1062" s="17"/>
      <c r="AP1062" s="17">
        <v>1.4139891339835901E-2</v>
      </c>
      <c r="AQ1062" s="17">
        <v>1.8157687180150799E-2</v>
      </c>
      <c r="AR1062" s="17">
        <v>1.1488373154566901E-2</v>
      </c>
      <c r="AS1062" s="17"/>
      <c r="AT1062" s="17">
        <v>2.9867346993035001E-2</v>
      </c>
      <c r="AU1062" s="17">
        <v>1.05579543298953E-2</v>
      </c>
      <c r="AV1062" s="17">
        <v>1.5807919585661901E-2</v>
      </c>
      <c r="AW1062" s="17">
        <v>1.07027258333608E-2</v>
      </c>
      <c r="AX1062" s="17">
        <v>0</v>
      </c>
      <c r="AY1062" s="17"/>
      <c r="AZ1062" s="17">
        <v>2.4140646360049599E-2</v>
      </c>
      <c r="BA1062" s="17">
        <v>1.4983889250568301E-2</v>
      </c>
      <c r="BB1062" s="17">
        <v>2.63191320465073E-2</v>
      </c>
      <c r="BC1062" s="17">
        <v>1.23077195623429E-2</v>
      </c>
      <c r="BD1062" s="17">
        <v>9.5579577192963193E-3</v>
      </c>
      <c r="BE1062" s="17">
        <v>7.8298088445203501E-3</v>
      </c>
      <c r="BF1062" s="17"/>
      <c r="BG1062" s="17">
        <v>1.41159788963979E-2</v>
      </c>
      <c r="BH1062" s="17">
        <v>1.8625247730052301E-2</v>
      </c>
      <c r="BI1062" s="17" t="s">
        <v>95</v>
      </c>
      <c r="BJ1062" s="17" t="s">
        <v>95</v>
      </c>
      <c r="BK1062" s="17" t="s">
        <v>95</v>
      </c>
      <c r="BL1062" s="17" t="s">
        <v>95</v>
      </c>
      <c r="BM1062" s="17" t="s">
        <v>95</v>
      </c>
    </row>
    <row r="1063" spans="2:65" x14ac:dyDescent="0.35">
      <c r="B1063" t="s">
        <v>420</v>
      </c>
      <c r="C1063" s="17">
        <v>0.28724116125500698</v>
      </c>
      <c r="D1063" s="17">
        <v>0.255036115440883</v>
      </c>
      <c r="E1063" s="17">
        <v>0.32046308702840998</v>
      </c>
      <c r="F1063" s="17"/>
      <c r="G1063" s="17">
        <v>7.74838500066799E-2</v>
      </c>
      <c r="H1063" s="17">
        <v>0.122413859786612</v>
      </c>
      <c r="I1063" s="17">
        <v>0.18921368479265499</v>
      </c>
      <c r="J1063" s="17">
        <v>0.28144041534679498</v>
      </c>
      <c r="K1063" s="17">
        <v>0.36236482621697103</v>
      </c>
      <c r="L1063" s="17">
        <v>0.41054742255933002</v>
      </c>
      <c r="M1063" s="17"/>
      <c r="N1063" s="17">
        <v>0.288622032303193</v>
      </c>
      <c r="O1063" s="17">
        <v>0.30592769987257001</v>
      </c>
      <c r="P1063" s="17">
        <v>0.26957101461460597</v>
      </c>
      <c r="Q1063" s="17">
        <v>0.28172988849479003</v>
      </c>
      <c r="R1063" s="17"/>
      <c r="S1063" s="17">
        <v>0.221375814987921</v>
      </c>
      <c r="T1063" s="17">
        <v>0.30156838246511802</v>
      </c>
      <c r="U1063" s="17">
        <v>0.28581380860319799</v>
      </c>
      <c r="V1063" s="17">
        <v>0.35421051731583503</v>
      </c>
      <c r="W1063" s="17">
        <v>0.26412985814432999</v>
      </c>
      <c r="X1063" s="17">
        <v>0.31277558570481301</v>
      </c>
      <c r="Y1063" s="17">
        <v>0.30905458723700302</v>
      </c>
      <c r="Z1063" s="17">
        <v>0.31656995923271503</v>
      </c>
      <c r="AA1063" s="17">
        <v>0.24265068926500499</v>
      </c>
      <c r="AB1063" s="17">
        <v>0.29770345256917702</v>
      </c>
      <c r="AC1063" s="17">
        <v>0.26733948613227998</v>
      </c>
      <c r="AD1063" s="17">
        <v>0.308758082518858</v>
      </c>
      <c r="AE1063" s="17"/>
      <c r="AF1063" s="17">
        <v>0.306498912997759</v>
      </c>
      <c r="AG1063" s="17">
        <v>0.291420676060336</v>
      </c>
      <c r="AH1063" s="17">
        <v>0.26441772432442201</v>
      </c>
      <c r="AI1063" s="17"/>
      <c r="AJ1063" s="17">
        <v>0.31146208963694</v>
      </c>
      <c r="AK1063" s="17">
        <v>0.22325348251586299</v>
      </c>
      <c r="AL1063" s="17">
        <v>0.30548554026691099</v>
      </c>
      <c r="AM1063" s="17">
        <v>0.169588527368113</v>
      </c>
      <c r="AN1063" s="17">
        <v>0.331203935383167</v>
      </c>
      <c r="AO1063" s="17"/>
      <c r="AP1063" s="17">
        <v>0.255798960970678</v>
      </c>
      <c r="AQ1063" s="17">
        <v>0.25070173224607301</v>
      </c>
      <c r="AR1063" s="17">
        <v>0.276475538292622</v>
      </c>
      <c r="AS1063" s="17"/>
      <c r="AT1063" s="17">
        <v>0.27413939674174198</v>
      </c>
      <c r="AU1063" s="17">
        <v>0.300892105713501</v>
      </c>
      <c r="AV1063" s="17">
        <v>0.29754478753864999</v>
      </c>
      <c r="AW1063" s="17">
        <v>0.192019746457679</v>
      </c>
      <c r="AX1063" s="17">
        <v>0.16819913758709801</v>
      </c>
      <c r="AY1063" s="17"/>
      <c r="AZ1063" s="17">
        <v>0.15829431376499101</v>
      </c>
      <c r="BA1063" s="17">
        <v>0.28715123972018303</v>
      </c>
      <c r="BB1063" s="17">
        <v>0.31003596668396399</v>
      </c>
      <c r="BC1063" s="17">
        <v>0.30843571207811299</v>
      </c>
      <c r="BD1063" s="17">
        <v>0.35878655588745501</v>
      </c>
      <c r="BE1063" s="17">
        <v>0.34176460899411298</v>
      </c>
      <c r="BF1063" s="17"/>
      <c r="BG1063" s="17">
        <v>0.33520373926857</v>
      </c>
      <c r="BH1063" s="17">
        <v>0.21191587708749901</v>
      </c>
      <c r="BI1063" s="17" t="s">
        <v>95</v>
      </c>
      <c r="BJ1063" s="17" t="s">
        <v>95</v>
      </c>
      <c r="BK1063" s="17" t="s">
        <v>95</v>
      </c>
      <c r="BL1063" s="17" t="s">
        <v>95</v>
      </c>
      <c r="BM1063" s="17" t="s">
        <v>95</v>
      </c>
    </row>
    <row r="1064" spans="2:65" x14ac:dyDescent="0.35">
      <c r="B1064" t="s">
        <v>421</v>
      </c>
      <c r="C1064" s="17">
        <v>2.6119904385003001E-2</v>
      </c>
      <c r="D1064" s="17">
        <v>2.5814106033127001E-2</v>
      </c>
      <c r="E1064" s="17">
        <v>2.6523171252190201E-2</v>
      </c>
      <c r="F1064" s="17"/>
      <c r="G1064" s="17">
        <v>0</v>
      </c>
      <c r="H1064" s="17">
        <v>6.4949395330459996E-3</v>
      </c>
      <c r="I1064" s="17">
        <v>2.0147167381978599E-2</v>
      </c>
      <c r="J1064" s="17">
        <v>2.9177489077670898E-2</v>
      </c>
      <c r="K1064" s="17">
        <v>4.1380980278824898E-2</v>
      </c>
      <c r="L1064" s="17">
        <v>3.2177151409177797E-2</v>
      </c>
      <c r="M1064" s="17"/>
      <c r="N1064" s="17">
        <v>2.73845331308607E-2</v>
      </c>
      <c r="O1064" s="17">
        <v>2.3709221788191501E-2</v>
      </c>
      <c r="P1064" s="17">
        <v>1.2263819736418999E-2</v>
      </c>
      <c r="Q1064" s="17">
        <v>4.4176529233804898E-2</v>
      </c>
      <c r="R1064" s="17"/>
      <c r="S1064" s="17">
        <v>1.45120264444195E-2</v>
      </c>
      <c r="T1064" s="17">
        <v>2.99871329007424E-2</v>
      </c>
      <c r="U1064" s="17">
        <v>3.91735031103723E-2</v>
      </c>
      <c r="V1064" s="17">
        <v>2.9936260715003001E-2</v>
      </c>
      <c r="W1064" s="17">
        <v>5.11188736004728E-3</v>
      </c>
      <c r="X1064" s="17">
        <v>2.51178346898096E-2</v>
      </c>
      <c r="Y1064" s="17">
        <v>2.5668807933021599E-2</v>
      </c>
      <c r="Z1064" s="17">
        <v>1.9755226182640001E-2</v>
      </c>
      <c r="AA1064" s="17">
        <v>2.89907539406359E-2</v>
      </c>
      <c r="AB1064" s="17">
        <v>1.8992150935795302E-2</v>
      </c>
      <c r="AC1064" s="17">
        <v>5.6269949165113298E-2</v>
      </c>
      <c r="AD1064" s="17">
        <v>1.6843276622582601E-2</v>
      </c>
      <c r="AE1064" s="17"/>
      <c r="AF1064" s="17">
        <v>2.98964865066353E-2</v>
      </c>
      <c r="AG1064" s="17">
        <v>2.7681514676919199E-2</v>
      </c>
      <c r="AH1064" s="17">
        <v>1.1111381230198E-2</v>
      </c>
      <c r="AI1064" s="17"/>
      <c r="AJ1064" s="17">
        <v>2.8324600726871499E-2</v>
      </c>
      <c r="AK1064" s="17">
        <v>2.15157920553204E-2</v>
      </c>
      <c r="AL1064" s="17">
        <v>3.8157097596954098E-2</v>
      </c>
      <c r="AM1064" s="17">
        <v>3.3828552673757603E-2</v>
      </c>
      <c r="AN1064" s="17">
        <v>1.7258726790653101E-2</v>
      </c>
      <c r="AO1064" s="17"/>
      <c r="AP1064" s="17">
        <v>1.73766024576649E-2</v>
      </c>
      <c r="AQ1064" s="17">
        <v>2.1031050219087501E-2</v>
      </c>
      <c r="AR1064" s="17">
        <v>3.6628568638352302E-2</v>
      </c>
      <c r="AS1064" s="17"/>
      <c r="AT1064" s="17">
        <v>3.6415786807727502E-2</v>
      </c>
      <c r="AU1064" s="17">
        <v>2.2609931293366099E-2</v>
      </c>
      <c r="AV1064" s="17">
        <v>2.1542385196441499E-2</v>
      </c>
      <c r="AW1064" s="17">
        <v>1.3464563221784701E-2</v>
      </c>
      <c r="AX1064" s="17">
        <v>3.9873908087922301E-2</v>
      </c>
      <c r="AY1064" s="17"/>
      <c r="AZ1064" s="17">
        <v>2.0973119797420201E-2</v>
      </c>
      <c r="BA1064" s="17">
        <v>1.9526699249991199E-2</v>
      </c>
      <c r="BB1064" s="17">
        <v>1.9276740141285501E-2</v>
      </c>
      <c r="BC1064" s="17">
        <v>3.3158174229715801E-2</v>
      </c>
      <c r="BD1064" s="17">
        <v>4.38070204237525E-2</v>
      </c>
      <c r="BE1064" s="17">
        <v>2.1206498194372099E-2</v>
      </c>
      <c r="BF1064" s="17"/>
      <c r="BG1064" s="17">
        <v>2.9594694507817799E-2</v>
      </c>
      <c r="BH1064" s="17">
        <v>2.0662742483708699E-2</v>
      </c>
      <c r="BI1064" s="17" t="s">
        <v>95</v>
      </c>
      <c r="BJ1064" s="17" t="s">
        <v>95</v>
      </c>
      <c r="BK1064" s="17" t="s">
        <v>95</v>
      </c>
      <c r="BL1064" s="17" t="s">
        <v>95</v>
      </c>
      <c r="BM1064" s="17" t="s">
        <v>95</v>
      </c>
    </row>
    <row r="1065" spans="2:65"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row>
    <row r="1066" spans="2:65" x14ac:dyDescent="0.35">
      <c r="B1066" s="6" t="s">
        <v>433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row>
    <row r="1067" spans="2:65" x14ac:dyDescent="0.35">
      <c r="B1067" s="26" t="s">
        <v>127</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row>
    <row r="1068" spans="2:65" x14ac:dyDescent="0.35">
      <c r="B1068" t="s">
        <v>370</v>
      </c>
      <c r="C1068" s="17">
        <v>0.26722830166982597</v>
      </c>
      <c r="D1068" s="17">
        <v>0.273870964240846</v>
      </c>
      <c r="E1068" s="17">
        <v>0.25960687127899401</v>
      </c>
      <c r="F1068" s="17"/>
      <c r="G1068" s="17">
        <v>0.33939824396405399</v>
      </c>
      <c r="H1068" s="17">
        <v>0.32101840148740501</v>
      </c>
      <c r="I1068" s="17">
        <v>0.305824895322586</v>
      </c>
      <c r="J1068" s="17">
        <v>0.26704275561912</v>
      </c>
      <c r="K1068" s="17">
        <v>0.24519313717413799</v>
      </c>
      <c r="L1068" s="17">
        <v>0.22251750689798</v>
      </c>
      <c r="M1068" s="17"/>
      <c r="N1068" s="17">
        <v>0.29507160923630898</v>
      </c>
      <c r="O1068" s="17">
        <v>0.25209828686400698</v>
      </c>
      <c r="P1068" s="17">
        <v>0.24320268153331501</v>
      </c>
      <c r="Q1068" s="17">
        <v>0.26931840831607401</v>
      </c>
      <c r="R1068" s="17"/>
      <c r="S1068" s="17">
        <v>0.286964415527381</v>
      </c>
      <c r="T1068" s="17">
        <v>0.240405576670569</v>
      </c>
      <c r="U1068" s="17">
        <v>0.27514205460450097</v>
      </c>
      <c r="V1068" s="17">
        <v>0.17985158968016801</v>
      </c>
      <c r="W1068" s="17">
        <v>0.337030492860589</v>
      </c>
      <c r="X1068" s="17">
        <v>0.26345733980744501</v>
      </c>
      <c r="Y1068" s="17">
        <v>0.30248531655878602</v>
      </c>
      <c r="Z1068" s="17">
        <v>0.26630245861181201</v>
      </c>
      <c r="AA1068" s="17">
        <v>0.28554837041312497</v>
      </c>
      <c r="AB1068" s="17">
        <v>0.20636260204201801</v>
      </c>
      <c r="AC1068" s="17">
        <v>0.28560891350777901</v>
      </c>
      <c r="AD1068" s="17">
        <v>0.41303303905308503</v>
      </c>
      <c r="AE1068" s="17"/>
      <c r="AF1068" s="17">
        <v>0.24489740194514401</v>
      </c>
      <c r="AG1068" s="17">
        <v>0.29282490206293299</v>
      </c>
      <c r="AH1068" s="17">
        <v>0.20286293227504201</v>
      </c>
      <c r="AI1068" s="17"/>
      <c r="AJ1068" s="17">
        <v>0.24433226468897401</v>
      </c>
      <c r="AK1068" s="17">
        <v>0.310853857469089</v>
      </c>
      <c r="AL1068" s="17">
        <v>0.25357136825997501</v>
      </c>
      <c r="AM1068" s="17">
        <v>0.34048766072511799</v>
      </c>
      <c r="AN1068" s="17">
        <v>0.195009870798594</v>
      </c>
      <c r="AO1068" s="17"/>
      <c r="AP1068" s="17">
        <v>0.28299941920224803</v>
      </c>
      <c r="AQ1068" s="17">
        <v>0.29898064487472797</v>
      </c>
      <c r="AR1068" s="17">
        <v>0.28639292291957502</v>
      </c>
      <c r="AS1068" s="17"/>
      <c r="AT1068" s="17">
        <v>0.22167597247172899</v>
      </c>
      <c r="AU1068" s="17">
        <v>0.238044085842784</v>
      </c>
      <c r="AV1068" s="17">
        <v>0.288498031470307</v>
      </c>
      <c r="AW1068" s="17">
        <v>0.38394336146144997</v>
      </c>
      <c r="AX1068" s="17">
        <v>0.34527666232413101</v>
      </c>
      <c r="AY1068" s="17"/>
      <c r="AZ1068" s="17">
        <v>0.34084429077488698</v>
      </c>
      <c r="BA1068" s="17">
        <v>0.29014347239335903</v>
      </c>
      <c r="BB1068" s="17">
        <v>0.22470791336742901</v>
      </c>
      <c r="BC1068" s="17">
        <v>0.203045064227832</v>
      </c>
      <c r="BD1068" s="17">
        <v>0.26013474866228198</v>
      </c>
      <c r="BE1068" s="17">
        <v>0.249305079855976</v>
      </c>
      <c r="BF1068" s="17"/>
      <c r="BG1068" s="17">
        <v>0.25247359988164803</v>
      </c>
      <c r="BH1068" s="17">
        <v>0.29040057786997098</v>
      </c>
      <c r="BI1068" s="17" t="s">
        <v>95</v>
      </c>
      <c r="BJ1068" s="17" t="s">
        <v>95</v>
      </c>
      <c r="BK1068" s="17" t="s">
        <v>95</v>
      </c>
      <c r="BL1068" s="17" t="s">
        <v>95</v>
      </c>
      <c r="BM1068" s="17" t="s">
        <v>95</v>
      </c>
    </row>
    <row r="1069" spans="2:65" x14ac:dyDescent="0.35">
      <c r="B1069" t="s">
        <v>371</v>
      </c>
      <c r="C1069" s="17">
        <v>0.311118051695423</v>
      </c>
      <c r="D1069" s="17">
        <v>0.313869499841401</v>
      </c>
      <c r="E1069" s="17">
        <v>0.30933901117354001</v>
      </c>
      <c r="F1069" s="17"/>
      <c r="G1069" s="17">
        <v>0.33104715890091102</v>
      </c>
      <c r="H1069" s="17">
        <v>0.40679703052916799</v>
      </c>
      <c r="I1069" s="17">
        <v>0.376624716684062</v>
      </c>
      <c r="J1069" s="17">
        <v>0.292636269414768</v>
      </c>
      <c r="K1069" s="17">
        <v>0.31948190631455198</v>
      </c>
      <c r="L1069" s="17">
        <v>0.23961546885450299</v>
      </c>
      <c r="M1069" s="17"/>
      <c r="N1069" s="17">
        <v>0.28579740531919401</v>
      </c>
      <c r="O1069" s="17">
        <v>0.34394581059687701</v>
      </c>
      <c r="P1069" s="17">
        <v>0.31792217278239099</v>
      </c>
      <c r="Q1069" s="17">
        <v>0.30191794137489097</v>
      </c>
      <c r="R1069" s="17"/>
      <c r="S1069" s="17">
        <v>0.34844309607385199</v>
      </c>
      <c r="T1069" s="17">
        <v>0.32810419954564801</v>
      </c>
      <c r="U1069" s="17">
        <v>0.32731057206507402</v>
      </c>
      <c r="V1069" s="17">
        <v>0.32890559665954699</v>
      </c>
      <c r="W1069" s="17">
        <v>0.227587444323889</v>
      </c>
      <c r="X1069" s="17">
        <v>0.33517438734333299</v>
      </c>
      <c r="Y1069" s="17">
        <v>0.28551893485776197</v>
      </c>
      <c r="Z1069" s="17">
        <v>0.36853114442986001</v>
      </c>
      <c r="AA1069" s="17">
        <v>0.335867917707521</v>
      </c>
      <c r="AB1069" s="17">
        <v>0.299759784780879</v>
      </c>
      <c r="AC1069" s="17">
        <v>0.26664886074966299</v>
      </c>
      <c r="AD1069" s="17">
        <v>0.13279399434859299</v>
      </c>
      <c r="AE1069" s="17"/>
      <c r="AF1069" s="17">
        <v>0.28344601430681399</v>
      </c>
      <c r="AG1069" s="17">
        <v>0.33524988371091402</v>
      </c>
      <c r="AH1069" s="17">
        <v>0.29205561459431001</v>
      </c>
      <c r="AI1069" s="17"/>
      <c r="AJ1069" s="17">
        <v>0.30073539254547599</v>
      </c>
      <c r="AK1069" s="17">
        <v>0.366246660812998</v>
      </c>
      <c r="AL1069" s="17">
        <v>0.34084021327371899</v>
      </c>
      <c r="AM1069" s="17">
        <v>0.20879275616784701</v>
      </c>
      <c r="AN1069" s="17">
        <v>0.23763904029101901</v>
      </c>
      <c r="AO1069" s="17"/>
      <c r="AP1069" s="17">
        <v>0.30639374491660798</v>
      </c>
      <c r="AQ1069" s="17">
        <v>0.36387284764448902</v>
      </c>
      <c r="AR1069" s="17">
        <v>0.33191458035594501</v>
      </c>
      <c r="AS1069" s="17"/>
      <c r="AT1069" s="17">
        <v>0.27337476586882198</v>
      </c>
      <c r="AU1069" s="17">
        <v>0.32591693976814301</v>
      </c>
      <c r="AV1069" s="17">
        <v>0.32514419139245498</v>
      </c>
      <c r="AW1069" s="17">
        <v>0.334636919556007</v>
      </c>
      <c r="AX1069" s="17">
        <v>0.32861631674161901</v>
      </c>
      <c r="AY1069" s="17"/>
      <c r="AZ1069" s="17">
        <v>0.34629181836728001</v>
      </c>
      <c r="BA1069" s="17">
        <v>0.30020039023617001</v>
      </c>
      <c r="BB1069" s="17">
        <v>0.34074859089586501</v>
      </c>
      <c r="BC1069" s="17">
        <v>0.32016685382107601</v>
      </c>
      <c r="BD1069" s="17">
        <v>0.287020894793095</v>
      </c>
      <c r="BE1069" s="17">
        <v>0.25513237232059599</v>
      </c>
      <c r="BF1069" s="17"/>
      <c r="BG1069" s="17">
        <v>0.28390619009100199</v>
      </c>
      <c r="BH1069" s="17">
        <v>0.35385431177510801</v>
      </c>
      <c r="BI1069" s="17" t="s">
        <v>95</v>
      </c>
      <c r="BJ1069" s="17" t="s">
        <v>95</v>
      </c>
      <c r="BK1069" s="17" t="s">
        <v>95</v>
      </c>
      <c r="BL1069" s="17" t="s">
        <v>95</v>
      </c>
      <c r="BM1069" s="17" t="s">
        <v>95</v>
      </c>
    </row>
    <row r="1070" spans="2:65" x14ac:dyDescent="0.35">
      <c r="B1070" t="s">
        <v>417</v>
      </c>
      <c r="C1070" s="17">
        <v>9.2465162486281005E-2</v>
      </c>
      <c r="D1070" s="17">
        <v>0.103370767125177</v>
      </c>
      <c r="E1070" s="17">
        <v>7.9852541212288006E-2</v>
      </c>
      <c r="F1070" s="17"/>
      <c r="G1070" s="17">
        <v>0.119192564808163</v>
      </c>
      <c r="H1070" s="17">
        <v>8.6833310341187506E-2</v>
      </c>
      <c r="I1070" s="17">
        <v>9.9140656197443999E-2</v>
      </c>
      <c r="J1070" s="17">
        <v>9.0847360799498997E-2</v>
      </c>
      <c r="K1070" s="17">
        <v>7.2391948336868406E-2</v>
      </c>
      <c r="L1070" s="17">
        <v>9.8550586742914101E-2</v>
      </c>
      <c r="M1070" s="17"/>
      <c r="N1070" s="17">
        <v>7.0961982944576396E-2</v>
      </c>
      <c r="O1070" s="17">
        <v>9.6205598180314406E-2</v>
      </c>
      <c r="P1070" s="17">
        <v>0.108712889173707</v>
      </c>
      <c r="Q1070" s="17">
        <v>0.107585274924035</v>
      </c>
      <c r="R1070" s="17"/>
      <c r="S1070" s="17">
        <v>0.100103504658618</v>
      </c>
      <c r="T1070" s="17">
        <v>9.3093452107752897E-2</v>
      </c>
      <c r="U1070" s="17">
        <v>0.10294210812030199</v>
      </c>
      <c r="V1070" s="17">
        <v>9.4580593471983193E-2</v>
      </c>
      <c r="W1070" s="17">
        <v>9.0972218817671494E-2</v>
      </c>
      <c r="X1070" s="17">
        <v>7.6905535537706807E-2</v>
      </c>
      <c r="Y1070" s="17">
        <v>0.10158372623327599</v>
      </c>
      <c r="Z1070" s="17">
        <v>0.13490360558970399</v>
      </c>
      <c r="AA1070" s="17">
        <v>7.9368865758674703E-2</v>
      </c>
      <c r="AB1070" s="17">
        <v>7.5058580645685297E-2</v>
      </c>
      <c r="AC1070" s="17">
        <v>9.5755464734700493E-2</v>
      </c>
      <c r="AD1070" s="17">
        <v>9.1868690057927693E-2</v>
      </c>
      <c r="AE1070" s="17"/>
      <c r="AF1070" s="17">
        <v>9.7560283101763901E-2</v>
      </c>
      <c r="AG1070" s="17">
        <v>7.5969244856427601E-2</v>
      </c>
      <c r="AH1070" s="17">
        <v>0.151314847007814</v>
      </c>
      <c r="AI1070" s="17"/>
      <c r="AJ1070" s="17">
        <v>9.0122153380377407E-2</v>
      </c>
      <c r="AK1070" s="17">
        <v>7.9960821969389403E-2</v>
      </c>
      <c r="AL1070" s="17">
        <v>7.5284033681615195E-2</v>
      </c>
      <c r="AM1070" s="17">
        <v>0.107222421852948</v>
      </c>
      <c r="AN1070" s="17">
        <v>0.17873654506495401</v>
      </c>
      <c r="AO1070" s="17"/>
      <c r="AP1070" s="17">
        <v>9.0382876427430606E-2</v>
      </c>
      <c r="AQ1070" s="17">
        <v>7.2814987241923701E-2</v>
      </c>
      <c r="AR1070" s="17">
        <v>0.104166902393385</v>
      </c>
      <c r="AS1070" s="17"/>
      <c r="AT1070" s="17">
        <v>0.124538922684997</v>
      </c>
      <c r="AU1070" s="17">
        <v>8.7269978892601296E-2</v>
      </c>
      <c r="AV1070" s="17">
        <v>8.7914864254019495E-2</v>
      </c>
      <c r="AW1070" s="17">
        <v>6.7884837806384796E-2</v>
      </c>
      <c r="AX1070" s="17">
        <v>7.2607787154921596E-2</v>
      </c>
      <c r="AY1070" s="17"/>
      <c r="AZ1070" s="17">
        <v>9.3743787577252699E-2</v>
      </c>
      <c r="BA1070" s="17">
        <v>8.2834980580413595E-2</v>
      </c>
      <c r="BB1070" s="17">
        <v>0.10061814208504399</v>
      </c>
      <c r="BC1070" s="17">
        <v>0.104481865486834</v>
      </c>
      <c r="BD1070" s="17">
        <v>9.8323673882945703E-2</v>
      </c>
      <c r="BE1070" s="17">
        <v>7.3584845422724698E-2</v>
      </c>
      <c r="BF1070" s="17"/>
      <c r="BG1070" s="17">
        <v>9.1246802449216E-2</v>
      </c>
      <c r="BH1070" s="17">
        <v>9.4378598331708405E-2</v>
      </c>
      <c r="BI1070" s="17" t="s">
        <v>95</v>
      </c>
      <c r="BJ1070" s="17" t="s">
        <v>95</v>
      </c>
      <c r="BK1070" s="17" t="s">
        <v>95</v>
      </c>
      <c r="BL1070" s="17" t="s">
        <v>95</v>
      </c>
      <c r="BM1070" s="17" t="s">
        <v>95</v>
      </c>
    </row>
    <row r="1071" spans="2:65" x14ac:dyDescent="0.35">
      <c r="B1071" t="s">
        <v>418</v>
      </c>
      <c r="C1071" s="17">
        <v>3.6995636414831799E-2</v>
      </c>
      <c r="D1071" s="17">
        <v>4.1287534009628001E-2</v>
      </c>
      <c r="E1071" s="17">
        <v>3.27024504716006E-2</v>
      </c>
      <c r="F1071" s="17"/>
      <c r="G1071" s="17">
        <v>5.0645241566500403E-2</v>
      </c>
      <c r="H1071" s="17">
        <v>4.4507836647360299E-2</v>
      </c>
      <c r="I1071" s="17">
        <v>2.6208789729857501E-2</v>
      </c>
      <c r="J1071" s="17">
        <v>3.8743838680452801E-2</v>
      </c>
      <c r="K1071" s="17">
        <v>2.6234427380445301E-2</v>
      </c>
      <c r="L1071" s="17">
        <v>4.1671659543356297E-2</v>
      </c>
      <c r="M1071" s="17"/>
      <c r="N1071" s="17">
        <v>4.0090559513645402E-2</v>
      </c>
      <c r="O1071" s="17">
        <v>4.6361303182445697E-2</v>
      </c>
      <c r="P1071" s="17">
        <v>3.3522445537540899E-2</v>
      </c>
      <c r="Q1071" s="17">
        <v>2.0028345923029298E-2</v>
      </c>
      <c r="R1071" s="17"/>
      <c r="S1071" s="17">
        <v>4.5345594860038002E-2</v>
      </c>
      <c r="T1071" s="17">
        <v>3.8886739808887801E-2</v>
      </c>
      <c r="U1071" s="17">
        <v>2.1604565425062301E-2</v>
      </c>
      <c r="V1071" s="17">
        <v>2.94479501364369E-2</v>
      </c>
      <c r="W1071" s="17">
        <v>6.16576293269714E-2</v>
      </c>
      <c r="X1071" s="17">
        <v>3.7674041134427003E-2</v>
      </c>
      <c r="Y1071" s="17">
        <v>4.2708868621763797E-2</v>
      </c>
      <c r="Z1071" s="17">
        <v>9.7329024641925506E-3</v>
      </c>
      <c r="AA1071" s="17">
        <v>4.1878886422704702E-2</v>
      </c>
      <c r="AB1071" s="17">
        <v>3.0299636929481899E-2</v>
      </c>
      <c r="AC1071" s="17">
        <v>3.4509230043357403E-2</v>
      </c>
      <c r="AD1071" s="17">
        <v>3.7644253780810502E-2</v>
      </c>
      <c r="AE1071" s="17"/>
      <c r="AF1071" s="17">
        <v>3.9880794386244298E-2</v>
      </c>
      <c r="AG1071" s="17">
        <v>3.0105923756514202E-2</v>
      </c>
      <c r="AH1071" s="17">
        <v>5.6675446968899902E-2</v>
      </c>
      <c r="AI1071" s="17"/>
      <c r="AJ1071" s="17">
        <v>4.28632017428058E-2</v>
      </c>
      <c r="AK1071" s="17">
        <v>2.65337649095569E-2</v>
      </c>
      <c r="AL1071" s="17">
        <v>3.3043300299068198E-2</v>
      </c>
      <c r="AM1071" s="17">
        <v>0</v>
      </c>
      <c r="AN1071" s="17">
        <v>4.4145071694870003E-2</v>
      </c>
      <c r="AO1071" s="17"/>
      <c r="AP1071" s="17">
        <v>4.1627791654166198E-2</v>
      </c>
      <c r="AQ1071" s="17">
        <v>3.1449850402584502E-2</v>
      </c>
      <c r="AR1071" s="17">
        <v>3.9044925938074203E-2</v>
      </c>
      <c r="AS1071" s="17"/>
      <c r="AT1071" s="17">
        <v>5.4295866443384903E-2</v>
      </c>
      <c r="AU1071" s="17">
        <v>3.3735652026343203E-2</v>
      </c>
      <c r="AV1071" s="17">
        <v>3.1264966052490899E-2</v>
      </c>
      <c r="AW1071" s="17">
        <v>4.0287457865527197E-2</v>
      </c>
      <c r="AX1071" s="17">
        <v>1.5720784838068099E-2</v>
      </c>
      <c r="AY1071" s="17"/>
      <c r="AZ1071" s="17">
        <v>3.4519234064025198E-2</v>
      </c>
      <c r="BA1071" s="17">
        <v>4.1276045577813003E-2</v>
      </c>
      <c r="BB1071" s="17">
        <v>2.0458963961079699E-2</v>
      </c>
      <c r="BC1071" s="17">
        <v>4.1771198166015898E-2</v>
      </c>
      <c r="BD1071" s="17">
        <v>3.8289200992905802E-2</v>
      </c>
      <c r="BE1071" s="17">
        <v>2.93144860977128E-2</v>
      </c>
      <c r="BF1071" s="17"/>
      <c r="BG1071" s="17">
        <v>3.9204285199960998E-2</v>
      </c>
      <c r="BH1071" s="17">
        <v>3.3526950946777302E-2</v>
      </c>
      <c r="BI1071" s="17" t="s">
        <v>95</v>
      </c>
      <c r="BJ1071" s="17" t="s">
        <v>95</v>
      </c>
      <c r="BK1071" s="17" t="s">
        <v>95</v>
      </c>
      <c r="BL1071" s="17" t="s">
        <v>95</v>
      </c>
      <c r="BM1071" s="17" t="s">
        <v>95</v>
      </c>
    </row>
    <row r="1072" spans="2:65" x14ac:dyDescent="0.35">
      <c r="B1072" t="s">
        <v>419</v>
      </c>
      <c r="C1072" s="17">
        <v>3.2648487042575398E-2</v>
      </c>
      <c r="D1072" s="17">
        <v>3.6440151911741998E-2</v>
      </c>
      <c r="E1072" s="17">
        <v>2.8855564773387601E-2</v>
      </c>
      <c r="F1072" s="17"/>
      <c r="G1072" s="17">
        <v>1.6720269574121802E-2</v>
      </c>
      <c r="H1072" s="17">
        <v>3.05571840669377E-2</v>
      </c>
      <c r="I1072" s="17">
        <v>3.09288206829865E-2</v>
      </c>
      <c r="J1072" s="17">
        <v>3.8602233822016198E-2</v>
      </c>
      <c r="K1072" s="17">
        <v>4.1464141524947901E-2</v>
      </c>
      <c r="L1072" s="17">
        <v>2.92043033950849E-2</v>
      </c>
      <c r="M1072" s="17"/>
      <c r="N1072" s="17">
        <v>2.9991895059989199E-2</v>
      </c>
      <c r="O1072" s="17">
        <v>3.7697398654429497E-2</v>
      </c>
      <c r="P1072" s="17">
        <v>2.8478910409537699E-2</v>
      </c>
      <c r="Q1072" s="17">
        <v>3.53172833474781E-2</v>
      </c>
      <c r="R1072" s="17"/>
      <c r="S1072" s="17">
        <v>3.5029801744750101E-2</v>
      </c>
      <c r="T1072" s="17">
        <v>3.4359237024824699E-2</v>
      </c>
      <c r="U1072" s="17">
        <v>1.75220344378503E-2</v>
      </c>
      <c r="V1072" s="17">
        <v>3.1797334079013799E-2</v>
      </c>
      <c r="W1072" s="17">
        <v>4.0745524062243597E-2</v>
      </c>
      <c r="X1072" s="17">
        <v>3.0588092761662598E-2</v>
      </c>
      <c r="Y1072" s="17">
        <v>3.6773574957580699E-2</v>
      </c>
      <c r="Z1072" s="17">
        <v>1.9023176616222999E-2</v>
      </c>
      <c r="AA1072" s="17">
        <v>1.9019333788504102E-2</v>
      </c>
      <c r="AB1072" s="17">
        <v>5.5235295770193801E-2</v>
      </c>
      <c r="AC1072" s="17">
        <v>2.41046017270286E-2</v>
      </c>
      <c r="AD1072" s="17">
        <v>5.49450785472839E-2</v>
      </c>
      <c r="AE1072" s="17"/>
      <c r="AF1072" s="17">
        <v>4.4003673873585301E-2</v>
      </c>
      <c r="AG1072" s="17">
        <v>2.29027074229687E-2</v>
      </c>
      <c r="AH1072" s="17">
        <v>3.7734732220846001E-2</v>
      </c>
      <c r="AI1072" s="17"/>
      <c r="AJ1072" s="17">
        <v>3.3611227470206603E-2</v>
      </c>
      <c r="AK1072" s="17">
        <v>1.8617781061110901E-2</v>
      </c>
      <c r="AL1072" s="17">
        <v>2.3854118350344001E-2</v>
      </c>
      <c r="AM1072" s="17">
        <v>0.10597705426421</v>
      </c>
      <c r="AN1072" s="17">
        <v>4.5513751268731903E-2</v>
      </c>
      <c r="AO1072" s="17"/>
      <c r="AP1072" s="17">
        <v>3.74909912733353E-2</v>
      </c>
      <c r="AQ1072" s="17">
        <v>2.2306084413527799E-2</v>
      </c>
      <c r="AR1072" s="17">
        <v>2.09950250606179E-2</v>
      </c>
      <c r="AS1072" s="17"/>
      <c r="AT1072" s="17">
        <v>3.3450676055669502E-2</v>
      </c>
      <c r="AU1072" s="17">
        <v>3.3753246092808997E-2</v>
      </c>
      <c r="AV1072" s="17">
        <v>2.0078573575962801E-2</v>
      </c>
      <c r="AW1072" s="17">
        <v>3.8196129822379903E-2</v>
      </c>
      <c r="AX1072" s="17">
        <v>2.20562843962465E-2</v>
      </c>
      <c r="AY1072" s="17"/>
      <c r="AZ1072" s="17">
        <v>3.4993781826376698E-2</v>
      </c>
      <c r="BA1072" s="17">
        <v>3.28105511367651E-2</v>
      </c>
      <c r="BB1072" s="17">
        <v>2.1802696607401001E-2</v>
      </c>
      <c r="BC1072" s="17">
        <v>2.7452305537544699E-2</v>
      </c>
      <c r="BD1072" s="17">
        <v>2.99922823932657E-2</v>
      </c>
      <c r="BE1072" s="17">
        <v>6.9851281509976701E-2</v>
      </c>
      <c r="BF1072" s="17"/>
      <c r="BG1072" s="17">
        <v>3.5812752935956503E-2</v>
      </c>
      <c r="BH1072" s="17">
        <v>2.7679003802265199E-2</v>
      </c>
      <c r="BI1072" s="17" t="s">
        <v>95</v>
      </c>
      <c r="BJ1072" s="17" t="s">
        <v>95</v>
      </c>
      <c r="BK1072" s="17" t="s">
        <v>95</v>
      </c>
      <c r="BL1072" s="17" t="s">
        <v>95</v>
      </c>
      <c r="BM1072" s="17" t="s">
        <v>95</v>
      </c>
    </row>
    <row r="1073" spans="2:65" x14ac:dyDescent="0.35">
      <c r="B1073" t="s">
        <v>114</v>
      </c>
      <c r="C1073" s="17">
        <v>3.0818102375560999E-2</v>
      </c>
      <c r="D1073" s="17">
        <v>2.1989175796127001E-2</v>
      </c>
      <c r="E1073" s="17">
        <v>4.0011753416745899E-2</v>
      </c>
      <c r="F1073" s="17"/>
      <c r="G1073" s="17">
        <v>2.46651614979671E-2</v>
      </c>
      <c r="H1073" s="17">
        <v>3.8811071602087702E-2</v>
      </c>
      <c r="I1073" s="17">
        <v>3.5013933497779599E-2</v>
      </c>
      <c r="J1073" s="17">
        <v>3.2675159283532297E-2</v>
      </c>
      <c r="K1073" s="17">
        <v>2.0515291781701198E-2</v>
      </c>
      <c r="L1073" s="17">
        <v>3.2075755183789703E-2</v>
      </c>
      <c r="M1073" s="17"/>
      <c r="N1073" s="17">
        <v>2.0223967501690102E-2</v>
      </c>
      <c r="O1073" s="17">
        <v>2.83380682392106E-2</v>
      </c>
      <c r="P1073" s="17">
        <v>3.02540542204752E-2</v>
      </c>
      <c r="Q1073" s="17">
        <v>5.4638881814028498E-2</v>
      </c>
      <c r="R1073" s="17"/>
      <c r="S1073" s="17">
        <v>3.3342906613776202E-2</v>
      </c>
      <c r="T1073" s="17">
        <v>1.6153694580970001E-2</v>
      </c>
      <c r="U1073" s="17">
        <v>4.0797281875757103E-2</v>
      </c>
      <c r="V1073" s="17">
        <v>3.5273171187393398E-2</v>
      </c>
      <c r="W1073" s="17">
        <v>3.6372392256875899E-2</v>
      </c>
      <c r="X1073" s="17">
        <v>4.3713225564765298E-2</v>
      </c>
      <c r="Y1073" s="17">
        <v>2.6176486351954499E-2</v>
      </c>
      <c r="Z1073" s="17">
        <v>9.1829101016989295E-3</v>
      </c>
      <c r="AA1073" s="17">
        <v>3.38745808859768E-2</v>
      </c>
      <c r="AB1073" s="17">
        <v>3.5591677458139702E-2</v>
      </c>
      <c r="AC1073" s="17">
        <v>2.3806185984072799E-2</v>
      </c>
      <c r="AD1073" s="17">
        <v>1.8093828010876601E-2</v>
      </c>
      <c r="AE1073" s="17"/>
      <c r="AF1073" s="17">
        <v>2.7095442931985601E-2</v>
      </c>
      <c r="AG1073" s="17">
        <v>3.1047480293868699E-2</v>
      </c>
      <c r="AH1073" s="17">
        <v>4.6778630019326597E-2</v>
      </c>
      <c r="AI1073" s="17"/>
      <c r="AJ1073" s="17">
        <v>2.9941619306373901E-2</v>
      </c>
      <c r="AK1073" s="17">
        <v>3.1496298973712901E-2</v>
      </c>
      <c r="AL1073" s="17">
        <v>1.5797494585591099E-2</v>
      </c>
      <c r="AM1073" s="17">
        <v>3.0858397561314199E-2</v>
      </c>
      <c r="AN1073" s="17">
        <v>3.8266638868318499E-2</v>
      </c>
      <c r="AO1073" s="17"/>
      <c r="AP1073" s="17">
        <v>2.9158004448674099E-2</v>
      </c>
      <c r="AQ1073" s="17">
        <v>2.9693441543064799E-2</v>
      </c>
      <c r="AR1073" s="17">
        <v>1.03105904702842E-2</v>
      </c>
      <c r="AS1073" s="17"/>
      <c r="AT1073" s="17">
        <v>3.8677836086418199E-2</v>
      </c>
      <c r="AU1073" s="17">
        <v>3.3368621259511698E-2</v>
      </c>
      <c r="AV1073" s="17">
        <v>2.92201375663921E-2</v>
      </c>
      <c r="AW1073" s="17">
        <v>1.7189813734053601E-2</v>
      </c>
      <c r="AX1073" s="17">
        <v>0</v>
      </c>
      <c r="AY1073" s="17"/>
      <c r="AZ1073" s="17">
        <v>1.8726517895428101E-2</v>
      </c>
      <c r="BA1073" s="17">
        <v>3.7436680680028901E-2</v>
      </c>
      <c r="BB1073" s="17">
        <v>3.7420005606005197E-2</v>
      </c>
      <c r="BC1073" s="17">
        <v>2.878858540023E-2</v>
      </c>
      <c r="BD1073" s="17">
        <v>3.0095567310899501E-2</v>
      </c>
      <c r="BE1073" s="17">
        <v>2.2227780192470899E-2</v>
      </c>
      <c r="BF1073" s="17"/>
      <c r="BG1073" s="17">
        <v>2.9698398782667799E-2</v>
      </c>
      <c r="BH1073" s="17">
        <v>3.2576598161467303E-2</v>
      </c>
      <c r="BI1073" s="17" t="s">
        <v>95</v>
      </c>
      <c r="BJ1073" s="17" t="s">
        <v>95</v>
      </c>
      <c r="BK1073" s="17" t="s">
        <v>95</v>
      </c>
      <c r="BL1073" s="17" t="s">
        <v>95</v>
      </c>
      <c r="BM1073" s="17" t="s">
        <v>95</v>
      </c>
    </row>
    <row r="1074" spans="2:65" x14ac:dyDescent="0.35">
      <c r="B1074" t="s">
        <v>420</v>
      </c>
      <c r="C1074" s="17">
        <v>0.19049911330883099</v>
      </c>
      <c r="D1074" s="17">
        <v>0.170851317387927</v>
      </c>
      <c r="E1074" s="17">
        <v>0.211371413393279</v>
      </c>
      <c r="F1074" s="17"/>
      <c r="G1074" s="17">
        <v>9.4639608425167304E-2</v>
      </c>
      <c r="H1074" s="17">
        <v>5.89580234174494E-2</v>
      </c>
      <c r="I1074" s="17">
        <v>0.112428280786629</v>
      </c>
      <c r="J1074" s="17">
        <v>0.19989536242280501</v>
      </c>
      <c r="K1074" s="17">
        <v>0.23698220386490201</v>
      </c>
      <c r="L1074" s="17">
        <v>0.27238230415206499</v>
      </c>
      <c r="M1074" s="17"/>
      <c r="N1074" s="17">
        <v>0.22169459099093999</v>
      </c>
      <c r="O1074" s="17">
        <v>0.15300066186651201</v>
      </c>
      <c r="P1074" s="17">
        <v>0.19542319599381899</v>
      </c>
      <c r="Q1074" s="17">
        <v>0.179922027548096</v>
      </c>
      <c r="R1074" s="17"/>
      <c r="S1074" s="17">
        <v>0.12036104084428199</v>
      </c>
      <c r="T1074" s="17">
        <v>0.19933014968814999</v>
      </c>
      <c r="U1074" s="17">
        <v>0.16075785002450199</v>
      </c>
      <c r="V1074" s="17">
        <v>0.24845421883143301</v>
      </c>
      <c r="W1074" s="17">
        <v>0.188759847567116</v>
      </c>
      <c r="X1074" s="17">
        <v>0.18720739778808401</v>
      </c>
      <c r="Y1074" s="17">
        <v>0.187526536967034</v>
      </c>
      <c r="Z1074" s="17">
        <v>0.18374318795918201</v>
      </c>
      <c r="AA1074" s="17">
        <v>0.17178295992343601</v>
      </c>
      <c r="AB1074" s="17">
        <v>0.237390473642069</v>
      </c>
      <c r="AC1074" s="17">
        <v>0.19720501466285301</v>
      </c>
      <c r="AD1074" s="17">
        <v>0.25162111620142302</v>
      </c>
      <c r="AE1074" s="17"/>
      <c r="AF1074" s="17">
        <v>0.228370863999311</v>
      </c>
      <c r="AG1074" s="17">
        <v>0.16887952188011901</v>
      </c>
      <c r="AH1074" s="17">
        <v>0.17852657295802299</v>
      </c>
      <c r="AI1074" s="17"/>
      <c r="AJ1074" s="17">
        <v>0.220903688468505</v>
      </c>
      <c r="AK1074" s="17">
        <v>0.143327934240701</v>
      </c>
      <c r="AL1074" s="17">
        <v>0.196225356961751</v>
      </c>
      <c r="AM1074" s="17">
        <v>0.14779139764768401</v>
      </c>
      <c r="AN1074" s="17">
        <v>0.20660982637186101</v>
      </c>
      <c r="AO1074" s="17"/>
      <c r="AP1074" s="17">
        <v>0.176818115974199</v>
      </c>
      <c r="AQ1074" s="17">
        <v>0.15383732424669999</v>
      </c>
      <c r="AR1074" s="17">
        <v>0.15910320096948899</v>
      </c>
      <c r="AS1074" s="17"/>
      <c r="AT1074" s="17">
        <v>0.20890037151419799</v>
      </c>
      <c r="AU1074" s="17">
        <v>0.20199374918320201</v>
      </c>
      <c r="AV1074" s="17">
        <v>0.18297052281443399</v>
      </c>
      <c r="AW1074" s="17">
        <v>0.10399431056993</v>
      </c>
      <c r="AX1074" s="17">
        <v>0.17747985884647999</v>
      </c>
      <c r="AY1074" s="17"/>
      <c r="AZ1074" s="17">
        <v>7.6142202487038804E-2</v>
      </c>
      <c r="BA1074" s="17">
        <v>0.179944666381432</v>
      </c>
      <c r="BB1074" s="17">
        <v>0.230603324643333</v>
      </c>
      <c r="BC1074" s="17">
        <v>0.22782626977452</v>
      </c>
      <c r="BD1074" s="17">
        <v>0.22638174064911501</v>
      </c>
      <c r="BE1074" s="17">
        <v>0.27075235085299898</v>
      </c>
      <c r="BF1074" s="17"/>
      <c r="BG1074" s="17">
        <v>0.21964511312110799</v>
      </c>
      <c r="BH1074" s="17">
        <v>0.14472528693976</v>
      </c>
      <c r="BI1074" s="17" t="s">
        <v>95</v>
      </c>
      <c r="BJ1074" s="17" t="s">
        <v>95</v>
      </c>
      <c r="BK1074" s="17" t="s">
        <v>95</v>
      </c>
      <c r="BL1074" s="17" t="s">
        <v>95</v>
      </c>
      <c r="BM1074" s="17" t="s">
        <v>95</v>
      </c>
    </row>
    <row r="1075" spans="2:65" x14ac:dyDescent="0.35">
      <c r="B1075" t="s">
        <v>421</v>
      </c>
      <c r="C1075" s="17">
        <v>3.8227145006671702E-2</v>
      </c>
      <c r="D1075" s="17">
        <v>3.8320589687150901E-2</v>
      </c>
      <c r="E1075" s="17">
        <v>3.8260394280165498E-2</v>
      </c>
      <c r="F1075" s="17"/>
      <c r="G1075" s="17">
        <v>2.36917512631158E-2</v>
      </c>
      <c r="H1075" s="17">
        <v>1.25171419084039E-2</v>
      </c>
      <c r="I1075" s="17">
        <v>1.38299070986551E-2</v>
      </c>
      <c r="J1075" s="17">
        <v>3.9557019957806798E-2</v>
      </c>
      <c r="K1075" s="17">
        <v>3.7736943622445597E-2</v>
      </c>
      <c r="L1075" s="17">
        <v>6.3982415230306705E-2</v>
      </c>
      <c r="M1075" s="17"/>
      <c r="N1075" s="17">
        <v>3.6167989433655998E-2</v>
      </c>
      <c r="O1075" s="17">
        <v>4.23528724162031E-2</v>
      </c>
      <c r="P1075" s="17">
        <v>4.24836503492141E-2</v>
      </c>
      <c r="Q1075" s="17">
        <v>3.1271836752367603E-2</v>
      </c>
      <c r="R1075" s="17"/>
      <c r="S1075" s="17">
        <v>3.0409639677303198E-2</v>
      </c>
      <c r="T1075" s="17">
        <v>4.9666950573197498E-2</v>
      </c>
      <c r="U1075" s="17">
        <v>5.3923533446951097E-2</v>
      </c>
      <c r="V1075" s="17">
        <v>5.1689545954024897E-2</v>
      </c>
      <c r="W1075" s="17">
        <v>1.6874450784644501E-2</v>
      </c>
      <c r="X1075" s="17">
        <v>2.5279980062576601E-2</v>
      </c>
      <c r="Y1075" s="17">
        <v>1.7226555451843199E-2</v>
      </c>
      <c r="Z1075" s="17">
        <v>8.5806142273286805E-3</v>
      </c>
      <c r="AA1075" s="17">
        <v>3.2659085100058202E-2</v>
      </c>
      <c r="AB1075" s="17">
        <v>6.0301948731533002E-2</v>
      </c>
      <c r="AC1075" s="17">
        <v>7.2361728590545807E-2</v>
      </c>
      <c r="AD1075" s="17">
        <v>0</v>
      </c>
      <c r="AE1075" s="17"/>
      <c r="AF1075" s="17">
        <v>3.47455254551527E-2</v>
      </c>
      <c r="AG1075" s="17">
        <v>4.3020336016255198E-2</v>
      </c>
      <c r="AH1075" s="17">
        <v>3.4051223955739701E-2</v>
      </c>
      <c r="AI1075" s="17"/>
      <c r="AJ1075" s="17">
        <v>3.7490452397281403E-2</v>
      </c>
      <c r="AK1075" s="17">
        <v>2.2962880563441701E-2</v>
      </c>
      <c r="AL1075" s="17">
        <v>6.1384114587937202E-2</v>
      </c>
      <c r="AM1075" s="17">
        <v>5.8870311780878697E-2</v>
      </c>
      <c r="AN1075" s="17">
        <v>5.4079255641651398E-2</v>
      </c>
      <c r="AO1075" s="17"/>
      <c r="AP1075" s="17">
        <v>3.5129056103339301E-2</v>
      </c>
      <c r="AQ1075" s="17">
        <v>2.7044819632981099E-2</v>
      </c>
      <c r="AR1075" s="17">
        <v>4.8071851892629601E-2</v>
      </c>
      <c r="AS1075" s="17"/>
      <c r="AT1075" s="17">
        <v>4.5085588874782201E-2</v>
      </c>
      <c r="AU1075" s="17">
        <v>4.59177269346061E-2</v>
      </c>
      <c r="AV1075" s="17">
        <v>3.4908712873938E-2</v>
      </c>
      <c r="AW1075" s="17">
        <v>1.38671691842676E-2</v>
      </c>
      <c r="AX1075" s="17">
        <v>3.8242305698533999E-2</v>
      </c>
      <c r="AY1075" s="17"/>
      <c r="AZ1075" s="17">
        <v>5.4738367007711702E-2</v>
      </c>
      <c r="BA1075" s="17">
        <v>3.5353213014018503E-2</v>
      </c>
      <c r="BB1075" s="17">
        <v>2.3640362833844498E-2</v>
      </c>
      <c r="BC1075" s="17">
        <v>4.64678575859475E-2</v>
      </c>
      <c r="BD1075" s="17">
        <v>2.9761891315490299E-2</v>
      </c>
      <c r="BE1075" s="17">
        <v>2.9831803747543101E-2</v>
      </c>
      <c r="BF1075" s="17"/>
      <c r="BG1075" s="17">
        <v>4.8012857538441298E-2</v>
      </c>
      <c r="BH1075" s="17">
        <v>2.2858672172942299E-2</v>
      </c>
      <c r="BI1075" s="17" t="s">
        <v>95</v>
      </c>
      <c r="BJ1075" s="17" t="s">
        <v>95</v>
      </c>
      <c r="BK1075" s="17" t="s">
        <v>95</v>
      </c>
      <c r="BL1075" s="17" t="s">
        <v>95</v>
      </c>
      <c r="BM1075" s="17" t="s">
        <v>95</v>
      </c>
    </row>
    <row r="1076" spans="2:65" x14ac:dyDescent="0.3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row>
    <row r="1077" spans="2:65" x14ac:dyDescent="0.35">
      <c r="B1077" s="6" t="s">
        <v>434</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row>
    <row r="1078" spans="2:65" x14ac:dyDescent="0.35">
      <c r="B1078" s="26" t="s">
        <v>127</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row>
    <row r="1079" spans="2:65" x14ac:dyDescent="0.35">
      <c r="B1079" t="s">
        <v>370</v>
      </c>
      <c r="C1079" s="17">
        <v>0.21959967734890901</v>
      </c>
      <c r="D1079" s="17">
        <v>0.229431533747847</v>
      </c>
      <c r="E1079" s="17">
        <v>0.208533717965007</v>
      </c>
      <c r="F1079" s="17"/>
      <c r="G1079" s="17">
        <v>0.35036734027710598</v>
      </c>
      <c r="H1079" s="17">
        <v>0.34764837451748798</v>
      </c>
      <c r="I1079" s="17">
        <v>0.31334608038212097</v>
      </c>
      <c r="J1079" s="17">
        <v>0.22905848423383299</v>
      </c>
      <c r="K1079" s="17">
        <v>0.17474009029975901</v>
      </c>
      <c r="L1079" s="17">
        <v>0.111344095029313</v>
      </c>
      <c r="M1079" s="17"/>
      <c r="N1079" s="17">
        <v>0.253142474678137</v>
      </c>
      <c r="O1079" s="17">
        <v>0.199552242634809</v>
      </c>
      <c r="P1079" s="17">
        <v>0.21913841896799199</v>
      </c>
      <c r="Q1079" s="17">
        <v>0.18804903751375199</v>
      </c>
      <c r="R1079" s="17"/>
      <c r="S1079" s="17">
        <v>0.26188116195086802</v>
      </c>
      <c r="T1079" s="17">
        <v>0.17138292095978799</v>
      </c>
      <c r="U1079" s="17">
        <v>0.215140484624877</v>
      </c>
      <c r="V1079" s="17">
        <v>0.18240248733349401</v>
      </c>
      <c r="W1079" s="17">
        <v>0.24048547951999799</v>
      </c>
      <c r="X1079" s="17">
        <v>0.23085962869611801</v>
      </c>
      <c r="Y1079" s="17">
        <v>0.21134956769361399</v>
      </c>
      <c r="Z1079" s="17">
        <v>0.19002463634207101</v>
      </c>
      <c r="AA1079" s="17">
        <v>0.250826959585711</v>
      </c>
      <c r="AB1079" s="17">
        <v>0.17831945446391601</v>
      </c>
      <c r="AC1079" s="17">
        <v>0.24342185135951899</v>
      </c>
      <c r="AD1079" s="17">
        <v>0.35732655277977399</v>
      </c>
      <c r="AE1079" s="17"/>
      <c r="AF1079" s="17">
        <v>0.183553441864689</v>
      </c>
      <c r="AG1079" s="17">
        <v>0.24426084949374799</v>
      </c>
      <c r="AH1079" s="17">
        <v>0.22747430880193101</v>
      </c>
      <c r="AI1079" s="17"/>
      <c r="AJ1079" s="17">
        <v>0.179963907226696</v>
      </c>
      <c r="AK1079" s="17">
        <v>0.28018648398198998</v>
      </c>
      <c r="AL1079" s="17">
        <v>0.21236086524160799</v>
      </c>
      <c r="AM1079" s="17">
        <v>0.12935403510031901</v>
      </c>
      <c r="AN1079" s="17">
        <v>0.19720068511549099</v>
      </c>
      <c r="AO1079" s="17"/>
      <c r="AP1079" s="17">
        <v>0.206314728703826</v>
      </c>
      <c r="AQ1079" s="17">
        <v>0.25631816258845502</v>
      </c>
      <c r="AR1079" s="17">
        <v>0.226167253786873</v>
      </c>
      <c r="AS1079" s="17"/>
      <c r="AT1079" s="17">
        <v>0.14228122678725899</v>
      </c>
      <c r="AU1079" s="17">
        <v>0.188087241134516</v>
      </c>
      <c r="AV1079" s="17">
        <v>0.281811847616178</v>
      </c>
      <c r="AW1079" s="17">
        <v>0.28935271479007002</v>
      </c>
      <c r="AX1079" s="17">
        <v>0.39936685328876897</v>
      </c>
      <c r="AY1079" s="17"/>
      <c r="AZ1079" s="17">
        <v>0.31466929669370203</v>
      </c>
      <c r="BA1079" s="17">
        <v>0.20657273293581699</v>
      </c>
      <c r="BB1079" s="17">
        <v>0.188084794489395</v>
      </c>
      <c r="BC1079" s="17">
        <v>0.189972246796315</v>
      </c>
      <c r="BD1079" s="17">
        <v>0.20951258643255499</v>
      </c>
      <c r="BE1079" s="17">
        <v>0.220599514221372</v>
      </c>
      <c r="BF1079" s="17"/>
      <c r="BG1079" s="17">
        <v>0.17955229522914001</v>
      </c>
      <c r="BH1079" s="17">
        <v>0.28249413722309102</v>
      </c>
      <c r="BI1079" s="17" t="s">
        <v>95</v>
      </c>
      <c r="BJ1079" s="17" t="s">
        <v>95</v>
      </c>
      <c r="BK1079" s="17" t="s">
        <v>95</v>
      </c>
      <c r="BL1079" s="17" t="s">
        <v>95</v>
      </c>
      <c r="BM1079" s="17" t="s">
        <v>95</v>
      </c>
    </row>
    <row r="1080" spans="2:65" x14ac:dyDescent="0.35">
      <c r="B1080" t="s">
        <v>371</v>
      </c>
      <c r="C1080" s="17">
        <v>0.231933456668732</v>
      </c>
      <c r="D1080" s="17">
        <v>0.23177248943499401</v>
      </c>
      <c r="E1080" s="17">
        <v>0.23288457343699401</v>
      </c>
      <c r="F1080" s="17"/>
      <c r="G1080" s="17">
        <v>0.27508711244293998</v>
      </c>
      <c r="H1080" s="17">
        <v>0.29107044551830602</v>
      </c>
      <c r="I1080" s="17">
        <v>0.303272590778985</v>
      </c>
      <c r="J1080" s="17">
        <v>0.230142338628612</v>
      </c>
      <c r="K1080" s="17">
        <v>0.222976229079594</v>
      </c>
      <c r="L1080" s="17">
        <v>0.168313178556316</v>
      </c>
      <c r="M1080" s="17"/>
      <c r="N1080" s="17">
        <v>0.24544558733903199</v>
      </c>
      <c r="O1080" s="17">
        <v>0.25012406676665999</v>
      </c>
      <c r="P1080" s="17">
        <v>0.22157238123426501</v>
      </c>
      <c r="Q1080" s="17">
        <v>0.193807544769143</v>
      </c>
      <c r="R1080" s="17"/>
      <c r="S1080" s="17">
        <v>0.233990323508318</v>
      </c>
      <c r="T1080" s="17">
        <v>0.25629041598080798</v>
      </c>
      <c r="U1080" s="17">
        <v>0.25271555630102999</v>
      </c>
      <c r="V1080" s="17">
        <v>0.21449656888111801</v>
      </c>
      <c r="W1080" s="17">
        <v>0.17896887932577901</v>
      </c>
      <c r="X1080" s="17">
        <v>0.238902161365694</v>
      </c>
      <c r="Y1080" s="17">
        <v>0.22656400120626899</v>
      </c>
      <c r="Z1080" s="17">
        <v>0.27432892061212599</v>
      </c>
      <c r="AA1080" s="17">
        <v>0.25025488741151602</v>
      </c>
      <c r="AB1080" s="17">
        <v>0.216462515383682</v>
      </c>
      <c r="AC1080" s="17">
        <v>0.220278323709197</v>
      </c>
      <c r="AD1080" s="17">
        <v>0.17021356722641801</v>
      </c>
      <c r="AE1080" s="17"/>
      <c r="AF1080" s="17">
        <v>0.20092516657553999</v>
      </c>
      <c r="AG1080" s="17">
        <v>0.25970480950278102</v>
      </c>
      <c r="AH1080" s="17">
        <v>0.21203636868740999</v>
      </c>
      <c r="AI1080" s="17"/>
      <c r="AJ1080" s="17">
        <v>0.213065722976572</v>
      </c>
      <c r="AK1080" s="17">
        <v>0.27375611116565202</v>
      </c>
      <c r="AL1080" s="17">
        <v>0.24781514834795099</v>
      </c>
      <c r="AM1080" s="17">
        <v>0.14691569314179101</v>
      </c>
      <c r="AN1080" s="17">
        <v>0.20235398894812401</v>
      </c>
      <c r="AO1080" s="17"/>
      <c r="AP1080" s="17">
        <v>0.20465720127669401</v>
      </c>
      <c r="AQ1080" s="17">
        <v>0.26599235510047697</v>
      </c>
      <c r="AR1080" s="17">
        <v>0.25733998225797999</v>
      </c>
      <c r="AS1080" s="17"/>
      <c r="AT1080" s="17">
        <v>0.199945195803829</v>
      </c>
      <c r="AU1080" s="17">
        <v>0.24123425259588099</v>
      </c>
      <c r="AV1080" s="17">
        <v>0.24768961541098</v>
      </c>
      <c r="AW1080" s="17">
        <v>0.28066123414208599</v>
      </c>
      <c r="AX1080" s="17">
        <v>0.13223595152508999</v>
      </c>
      <c r="AY1080" s="17"/>
      <c r="AZ1080" s="17">
        <v>0.235515082011827</v>
      </c>
      <c r="BA1080" s="17">
        <v>0.23762188803572601</v>
      </c>
      <c r="BB1080" s="17">
        <v>0.269239766913002</v>
      </c>
      <c r="BC1080" s="17">
        <v>0.21126601776870099</v>
      </c>
      <c r="BD1080" s="17">
        <v>0.22138435137284199</v>
      </c>
      <c r="BE1080" s="17">
        <v>0.21924809121997699</v>
      </c>
      <c r="BF1080" s="17"/>
      <c r="BG1080" s="17">
        <v>0.19138630736087001</v>
      </c>
      <c r="BH1080" s="17">
        <v>0.295612801489049</v>
      </c>
      <c r="BI1080" s="17" t="s">
        <v>95</v>
      </c>
      <c r="BJ1080" s="17" t="s">
        <v>95</v>
      </c>
      <c r="BK1080" s="17" t="s">
        <v>95</v>
      </c>
      <c r="BL1080" s="17" t="s">
        <v>95</v>
      </c>
      <c r="BM1080" s="17" t="s">
        <v>95</v>
      </c>
    </row>
    <row r="1081" spans="2:65" x14ac:dyDescent="0.35">
      <c r="B1081" t="s">
        <v>417</v>
      </c>
      <c r="C1081" s="17">
        <v>0.12694764562074901</v>
      </c>
      <c r="D1081" s="17">
        <v>0.14124859881201199</v>
      </c>
      <c r="E1081" s="17">
        <v>0.110956316239324</v>
      </c>
      <c r="F1081" s="17"/>
      <c r="G1081" s="17">
        <v>0.132989312568217</v>
      </c>
      <c r="H1081" s="17">
        <v>0.12593917742712399</v>
      </c>
      <c r="I1081" s="17">
        <v>0.11627096668261699</v>
      </c>
      <c r="J1081" s="17">
        <v>0.13194799294294901</v>
      </c>
      <c r="K1081" s="17">
        <v>0.121166988938814</v>
      </c>
      <c r="L1081" s="17">
        <v>0.131936279720442</v>
      </c>
      <c r="M1081" s="17"/>
      <c r="N1081" s="17">
        <v>0.10775301371673</v>
      </c>
      <c r="O1081" s="17">
        <v>0.12883216329407901</v>
      </c>
      <c r="P1081" s="17">
        <v>0.138566931777303</v>
      </c>
      <c r="Q1081" s="17">
        <v>0.146592365833911</v>
      </c>
      <c r="R1081" s="17"/>
      <c r="S1081" s="17">
        <v>0.14104701319383101</v>
      </c>
      <c r="T1081" s="17">
        <v>0.110404800757382</v>
      </c>
      <c r="U1081" s="17">
        <v>0.12158772445457</v>
      </c>
      <c r="V1081" s="17">
        <v>0.13278275885194299</v>
      </c>
      <c r="W1081" s="17">
        <v>0.125784431557664</v>
      </c>
      <c r="X1081" s="17">
        <v>0.15328221951604201</v>
      </c>
      <c r="Y1081" s="17">
        <v>0.127305565135127</v>
      </c>
      <c r="Z1081" s="17">
        <v>0.14632760553030499</v>
      </c>
      <c r="AA1081" s="17">
        <v>0.119941338633335</v>
      </c>
      <c r="AB1081" s="17">
        <v>0.128356454769183</v>
      </c>
      <c r="AC1081" s="17">
        <v>0.104023970667269</v>
      </c>
      <c r="AD1081" s="17">
        <v>0.109945431786031</v>
      </c>
      <c r="AE1081" s="17"/>
      <c r="AF1081" s="17">
        <v>0.12907994969988901</v>
      </c>
      <c r="AG1081" s="17">
        <v>0.12292418763867601</v>
      </c>
      <c r="AH1081" s="17">
        <v>0.13910402713796599</v>
      </c>
      <c r="AI1081" s="17"/>
      <c r="AJ1081" s="17">
        <v>0.13796080826264301</v>
      </c>
      <c r="AK1081" s="17">
        <v>0.11319108495897</v>
      </c>
      <c r="AL1081" s="17">
        <v>0.13470811003998201</v>
      </c>
      <c r="AM1081" s="17">
        <v>0.163308531599797</v>
      </c>
      <c r="AN1081" s="17">
        <v>8.8755380477442802E-2</v>
      </c>
      <c r="AO1081" s="17"/>
      <c r="AP1081" s="17">
        <v>0.145905997334738</v>
      </c>
      <c r="AQ1081" s="17">
        <v>0.113356402410645</v>
      </c>
      <c r="AR1081" s="17">
        <v>0.13474854813067699</v>
      </c>
      <c r="AS1081" s="17"/>
      <c r="AT1081" s="17">
        <v>0.14913614020193999</v>
      </c>
      <c r="AU1081" s="17">
        <v>0.13654517260358401</v>
      </c>
      <c r="AV1081" s="17">
        <v>0.12446111630373601</v>
      </c>
      <c r="AW1081" s="17">
        <v>0.11316602632875999</v>
      </c>
      <c r="AX1081" s="17">
        <v>0.115071919033778</v>
      </c>
      <c r="AY1081" s="17"/>
      <c r="AZ1081" s="17">
        <v>0.128308905799221</v>
      </c>
      <c r="BA1081" s="17">
        <v>0.12699911894423599</v>
      </c>
      <c r="BB1081" s="17">
        <v>0.14864670851176701</v>
      </c>
      <c r="BC1081" s="17">
        <v>0.123293436179702</v>
      </c>
      <c r="BD1081" s="17">
        <v>0.114775611200488</v>
      </c>
      <c r="BE1081" s="17">
        <v>0.12725435145741101</v>
      </c>
      <c r="BF1081" s="17"/>
      <c r="BG1081" s="17">
        <v>0.12870859500444801</v>
      </c>
      <c r="BH1081" s="17">
        <v>0.124182072579738</v>
      </c>
      <c r="BI1081" s="17" t="s">
        <v>95</v>
      </c>
      <c r="BJ1081" s="17" t="s">
        <v>95</v>
      </c>
      <c r="BK1081" s="17" t="s">
        <v>95</v>
      </c>
      <c r="BL1081" s="17" t="s">
        <v>95</v>
      </c>
      <c r="BM1081" s="17" t="s">
        <v>95</v>
      </c>
    </row>
    <row r="1082" spans="2:65" x14ac:dyDescent="0.35">
      <c r="B1082" t="s">
        <v>418</v>
      </c>
      <c r="C1082" s="17">
        <v>9.0601359985148594E-2</v>
      </c>
      <c r="D1082" s="17">
        <v>8.2753641757089005E-2</v>
      </c>
      <c r="E1082" s="17">
        <v>9.8987312610788594E-2</v>
      </c>
      <c r="F1082" s="17"/>
      <c r="G1082" s="17">
        <v>4.9445072563726898E-2</v>
      </c>
      <c r="H1082" s="17">
        <v>5.0327475687520599E-2</v>
      </c>
      <c r="I1082" s="17">
        <v>7.5638938341957507E-2</v>
      </c>
      <c r="J1082" s="17">
        <v>6.6458800503486307E-2</v>
      </c>
      <c r="K1082" s="17">
        <v>0.107833781192189</v>
      </c>
      <c r="L1082" s="17">
        <v>0.127773879652641</v>
      </c>
      <c r="M1082" s="17"/>
      <c r="N1082" s="17">
        <v>9.1294845275737294E-2</v>
      </c>
      <c r="O1082" s="17">
        <v>8.3708490522210396E-2</v>
      </c>
      <c r="P1082" s="17">
        <v>9.3414270891826995E-2</v>
      </c>
      <c r="Q1082" s="17">
        <v>9.7402211808812006E-2</v>
      </c>
      <c r="R1082" s="17"/>
      <c r="S1082" s="17">
        <v>5.6997176122074798E-2</v>
      </c>
      <c r="T1082" s="17">
        <v>9.5244914635117403E-2</v>
      </c>
      <c r="U1082" s="17">
        <v>7.9720556941199699E-2</v>
      </c>
      <c r="V1082" s="17">
        <v>9.2638098615811307E-2</v>
      </c>
      <c r="W1082" s="17">
        <v>8.7187949872975998E-2</v>
      </c>
      <c r="X1082" s="17">
        <v>8.6314210914094802E-2</v>
      </c>
      <c r="Y1082" s="17">
        <v>0.101136139133168</v>
      </c>
      <c r="Z1082" s="17">
        <v>0.136053161990487</v>
      </c>
      <c r="AA1082" s="17">
        <v>9.9324724468860204E-2</v>
      </c>
      <c r="AB1082" s="17">
        <v>0.104959915260568</v>
      </c>
      <c r="AC1082" s="17">
        <v>8.9080140818648998E-2</v>
      </c>
      <c r="AD1082" s="17">
        <v>7.1778273969408501E-2</v>
      </c>
      <c r="AE1082" s="17"/>
      <c r="AF1082" s="17">
        <v>0.106676380162531</v>
      </c>
      <c r="AG1082" s="17">
        <v>7.7942627189581004E-2</v>
      </c>
      <c r="AH1082" s="17">
        <v>9.7270279105216795E-2</v>
      </c>
      <c r="AI1082" s="17"/>
      <c r="AJ1082" s="17">
        <v>0.10774685294753</v>
      </c>
      <c r="AK1082" s="17">
        <v>7.1335928558735801E-2</v>
      </c>
      <c r="AL1082" s="17">
        <v>9.4961210823991907E-2</v>
      </c>
      <c r="AM1082" s="17">
        <v>0.104349583347168</v>
      </c>
      <c r="AN1082" s="17">
        <v>0.10879368575279599</v>
      </c>
      <c r="AO1082" s="17"/>
      <c r="AP1082" s="17">
        <v>0.10558161470217001</v>
      </c>
      <c r="AQ1082" s="17">
        <v>7.8843189172243297E-2</v>
      </c>
      <c r="AR1082" s="17">
        <v>7.16026775784918E-2</v>
      </c>
      <c r="AS1082" s="17"/>
      <c r="AT1082" s="17">
        <v>0.112446193058281</v>
      </c>
      <c r="AU1082" s="17">
        <v>0.104938015989664</v>
      </c>
      <c r="AV1082" s="17">
        <v>7.1391943664657703E-2</v>
      </c>
      <c r="AW1082" s="17">
        <v>7.8700460503672506E-2</v>
      </c>
      <c r="AX1082" s="17">
        <v>1.9836772705831399E-2</v>
      </c>
      <c r="AY1082" s="17"/>
      <c r="AZ1082" s="17">
        <v>4.4123717567734998E-2</v>
      </c>
      <c r="BA1082" s="17">
        <v>9.6927906684436405E-2</v>
      </c>
      <c r="BB1082" s="17">
        <v>9.0293947077901296E-2</v>
      </c>
      <c r="BC1082" s="17">
        <v>0.12533769488227101</v>
      </c>
      <c r="BD1082" s="17">
        <v>8.7829338918556404E-2</v>
      </c>
      <c r="BE1082" s="17">
        <v>6.9202606276196801E-2</v>
      </c>
      <c r="BF1082" s="17"/>
      <c r="BG1082" s="17">
        <v>0.11088221657322</v>
      </c>
      <c r="BH1082" s="17">
        <v>5.8750251289012997E-2</v>
      </c>
      <c r="BI1082" s="17" t="s">
        <v>95</v>
      </c>
      <c r="BJ1082" s="17" t="s">
        <v>95</v>
      </c>
      <c r="BK1082" s="17" t="s">
        <v>95</v>
      </c>
      <c r="BL1082" s="17" t="s">
        <v>95</v>
      </c>
      <c r="BM1082" s="17" t="s">
        <v>95</v>
      </c>
    </row>
    <row r="1083" spans="2:65" x14ac:dyDescent="0.35">
      <c r="B1083" t="s">
        <v>419</v>
      </c>
      <c r="C1083" s="17">
        <v>0.12298403787686001</v>
      </c>
      <c r="D1083" s="17">
        <v>0.124271159768372</v>
      </c>
      <c r="E1083" s="17">
        <v>0.12207542309292201</v>
      </c>
      <c r="F1083" s="17"/>
      <c r="G1083" s="17">
        <v>7.0113331972066706E-2</v>
      </c>
      <c r="H1083" s="17">
        <v>6.6814967685608004E-2</v>
      </c>
      <c r="I1083" s="17">
        <v>7.5060400425351004E-2</v>
      </c>
      <c r="J1083" s="17">
        <v>0.14212513118821901</v>
      </c>
      <c r="K1083" s="17">
        <v>0.135868127451029</v>
      </c>
      <c r="L1083" s="17">
        <v>0.16348886832596499</v>
      </c>
      <c r="M1083" s="17"/>
      <c r="N1083" s="17">
        <v>9.6628079834850805E-2</v>
      </c>
      <c r="O1083" s="17">
        <v>0.14346731514741301</v>
      </c>
      <c r="P1083" s="17">
        <v>0.12275279805740399</v>
      </c>
      <c r="Q1083" s="17">
        <v>0.139776555638708</v>
      </c>
      <c r="R1083" s="17"/>
      <c r="S1083" s="17">
        <v>0.110810784538534</v>
      </c>
      <c r="T1083" s="17">
        <v>0.13012571992042499</v>
      </c>
      <c r="U1083" s="17">
        <v>7.8611509770382906E-2</v>
      </c>
      <c r="V1083" s="17">
        <v>0.11592548006117399</v>
      </c>
      <c r="W1083" s="17">
        <v>0.16615355640211599</v>
      </c>
      <c r="X1083" s="17">
        <v>0.106759137093414</v>
      </c>
      <c r="Y1083" s="17">
        <v>0.10797121415203299</v>
      </c>
      <c r="Z1083" s="17">
        <v>0.12736607060128</v>
      </c>
      <c r="AA1083" s="17">
        <v>0.12800099513209801</v>
      </c>
      <c r="AB1083" s="17">
        <v>0.16759345465873601</v>
      </c>
      <c r="AC1083" s="17">
        <v>9.8870152487256197E-2</v>
      </c>
      <c r="AD1083" s="17">
        <v>0.15993710043030701</v>
      </c>
      <c r="AE1083" s="17"/>
      <c r="AF1083" s="17">
        <v>0.16191951068270299</v>
      </c>
      <c r="AG1083" s="17">
        <v>9.3553176987798706E-2</v>
      </c>
      <c r="AH1083" s="17">
        <v>0.126577268603736</v>
      </c>
      <c r="AI1083" s="17"/>
      <c r="AJ1083" s="17">
        <v>0.14688949324518899</v>
      </c>
      <c r="AK1083" s="17">
        <v>9.1145336827660697E-2</v>
      </c>
      <c r="AL1083" s="17">
        <v>6.7821855526804503E-2</v>
      </c>
      <c r="AM1083" s="17">
        <v>0.161065102844031</v>
      </c>
      <c r="AN1083" s="17">
        <v>0.182075046607719</v>
      </c>
      <c r="AO1083" s="17"/>
      <c r="AP1083" s="17">
        <v>0.14448369050450899</v>
      </c>
      <c r="AQ1083" s="17">
        <v>9.6272493476670398E-2</v>
      </c>
      <c r="AR1083" s="17">
        <v>6.4381773187742894E-2</v>
      </c>
      <c r="AS1083" s="17"/>
      <c r="AT1083" s="17">
        <v>0.18052009177042899</v>
      </c>
      <c r="AU1083" s="17">
        <v>0.115128849006359</v>
      </c>
      <c r="AV1083" s="17">
        <v>9.6896970625967596E-2</v>
      </c>
      <c r="AW1083" s="17">
        <v>4.9304597838929397E-2</v>
      </c>
      <c r="AX1083" s="17">
        <v>0.119198424053218</v>
      </c>
      <c r="AY1083" s="17"/>
      <c r="AZ1083" s="17">
        <v>9.8139545554930693E-2</v>
      </c>
      <c r="BA1083" s="17">
        <v>0.13055487914754499</v>
      </c>
      <c r="BB1083" s="17">
        <v>0.13613577743250399</v>
      </c>
      <c r="BC1083" s="17">
        <v>0.13711314007689601</v>
      </c>
      <c r="BD1083" s="17">
        <v>0.100822926225463</v>
      </c>
      <c r="BE1083" s="17">
        <v>0.13148457380589601</v>
      </c>
      <c r="BF1083" s="17"/>
      <c r="BG1083" s="17">
        <v>0.14347922467077201</v>
      </c>
      <c r="BH1083" s="17">
        <v>9.0796323344897095E-2</v>
      </c>
      <c r="BI1083" s="17" t="s">
        <v>95</v>
      </c>
      <c r="BJ1083" s="17" t="s">
        <v>95</v>
      </c>
      <c r="BK1083" s="17" t="s">
        <v>95</v>
      </c>
      <c r="BL1083" s="17" t="s">
        <v>95</v>
      </c>
      <c r="BM1083" s="17" t="s">
        <v>95</v>
      </c>
    </row>
    <row r="1084" spans="2:65" x14ac:dyDescent="0.35">
      <c r="B1084" t="s">
        <v>114</v>
      </c>
      <c r="C1084" s="17">
        <v>3.1271583651705397E-2</v>
      </c>
      <c r="D1084" s="17">
        <v>2.3565733282124E-2</v>
      </c>
      <c r="E1084" s="17">
        <v>3.9310574699421702E-2</v>
      </c>
      <c r="F1084" s="17"/>
      <c r="G1084" s="17">
        <v>3.8999371959950499E-2</v>
      </c>
      <c r="H1084" s="17">
        <v>2.29023646593382E-2</v>
      </c>
      <c r="I1084" s="17">
        <v>4.0710110402791301E-2</v>
      </c>
      <c r="J1084" s="17">
        <v>3.1342958683779003E-2</v>
      </c>
      <c r="K1084" s="17">
        <v>3.2615933382730701E-2</v>
      </c>
      <c r="L1084" s="17">
        <v>2.73956668380404E-2</v>
      </c>
      <c r="M1084" s="17"/>
      <c r="N1084" s="17">
        <v>2.6610758538935401E-2</v>
      </c>
      <c r="O1084" s="17">
        <v>2.4525631730584599E-2</v>
      </c>
      <c r="P1084" s="17">
        <v>3.3951574968578098E-2</v>
      </c>
      <c r="Q1084" s="17">
        <v>4.6887646379536102E-2</v>
      </c>
      <c r="R1084" s="17"/>
      <c r="S1084" s="17">
        <v>4.0069872514943303E-2</v>
      </c>
      <c r="T1084" s="17">
        <v>1.66335365807577E-2</v>
      </c>
      <c r="U1084" s="17">
        <v>3.4754823241428298E-2</v>
      </c>
      <c r="V1084" s="17">
        <v>2.5372307553402002E-2</v>
      </c>
      <c r="W1084" s="17">
        <v>2.9060041659189201E-2</v>
      </c>
      <c r="X1084" s="17">
        <v>3.6241309170951003E-2</v>
      </c>
      <c r="Y1084" s="17">
        <v>4.3670749674892498E-2</v>
      </c>
      <c r="Z1084" s="17">
        <v>1.75336436142896E-2</v>
      </c>
      <c r="AA1084" s="17">
        <v>4.5982871874011698E-2</v>
      </c>
      <c r="AB1084" s="17">
        <v>2.9617414446656099E-2</v>
      </c>
      <c r="AC1084" s="17">
        <v>1.66615850246612E-2</v>
      </c>
      <c r="AD1084" s="17">
        <v>1.8093828010876601E-2</v>
      </c>
      <c r="AE1084" s="17"/>
      <c r="AF1084" s="17">
        <v>3.0727156716381002E-2</v>
      </c>
      <c r="AG1084" s="17">
        <v>2.6370368692183399E-2</v>
      </c>
      <c r="AH1084" s="17">
        <v>4.5434317139787003E-2</v>
      </c>
      <c r="AI1084" s="17"/>
      <c r="AJ1084" s="17">
        <v>2.6582693788095399E-2</v>
      </c>
      <c r="AK1084" s="17">
        <v>3.43524011006748E-2</v>
      </c>
      <c r="AL1084" s="17">
        <v>5.3084746569771503E-3</v>
      </c>
      <c r="AM1084" s="17">
        <v>2.80619453130918E-2</v>
      </c>
      <c r="AN1084" s="17">
        <v>4.4377067190810401E-2</v>
      </c>
      <c r="AO1084" s="17"/>
      <c r="AP1084" s="17">
        <v>2.0653295339283201E-2</v>
      </c>
      <c r="AQ1084" s="17">
        <v>3.2379273275190502E-2</v>
      </c>
      <c r="AR1084" s="17">
        <v>1.40175640236622E-2</v>
      </c>
      <c r="AS1084" s="17"/>
      <c r="AT1084" s="17">
        <v>3.42086954008319E-2</v>
      </c>
      <c r="AU1084" s="17">
        <v>3.5410169874885801E-2</v>
      </c>
      <c r="AV1084" s="17">
        <v>2.9471178822425899E-2</v>
      </c>
      <c r="AW1084" s="17">
        <v>2.70374512015201E-2</v>
      </c>
      <c r="AX1084" s="17">
        <v>0</v>
      </c>
      <c r="AY1084" s="17"/>
      <c r="AZ1084" s="17">
        <v>3.9583926063555E-2</v>
      </c>
      <c r="BA1084" s="17">
        <v>3.3699375439181299E-2</v>
      </c>
      <c r="BB1084" s="17">
        <v>3.0847177363236E-2</v>
      </c>
      <c r="BC1084" s="17">
        <v>2.1862251552664799E-2</v>
      </c>
      <c r="BD1084" s="17">
        <v>2.7939788852117699E-2</v>
      </c>
      <c r="BE1084" s="17">
        <v>3.6154308443868501E-2</v>
      </c>
      <c r="BF1084" s="17"/>
      <c r="BG1084" s="17">
        <v>2.9923864699354801E-2</v>
      </c>
      <c r="BH1084" s="17">
        <v>3.33881778229995E-2</v>
      </c>
      <c r="BI1084" s="17" t="s">
        <v>95</v>
      </c>
      <c r="BJ1084" s="17" t="s">
        <v>95</v>
      </c>
      <c r="BK1084" s="17" t="s">
        <v>95</v>
      </c>
      <c r="BL1084" s="17" t="s">
        <v>95</v>
      </c>
      <c r="BM1084" s="17" t="s">
        <v>95</v>
      </c>
    </row>
    <row r="1085" spans="2:65" x14ac:dyDescent="0.35">
      <c r="B1085" t="s">
        <v>420</v>
      </c>
      <c r="C1085" s="17">
        <v>6.5879078522104798E-2</v>
      </c>
      <c r="D1085" s="17">
        <v>6.6261729722506393E-2</v>
      </c>
      <c r="E1085" s="17">
        <v>6.5708231101354306E-2</v>
      </c>
      <c r="F1085" s="17"/>
      <c r="G1085" s="17">
        <v>4.4585648235542799E-2</v>
      </c>
      <c r="H1085" s="17">
        <v>5.4843943991469399E-2</v>
      </c>
      <c r="I1085" s="17">
        <v>3.79439801178676E-2</v>
      </c>
      <c r="J1085" s="17">
        <v>6.1435548187804001E-2</v>
      </c>
      <c r="K1085" s="17">
        <v>7.2160479506009595E-2</v>
      </c>
      <c r="L1085" s="17">
        <v>8.8043575626128398E-2</v>
      </c>
      <c r="M1085" s="17"/>
      <c r="N1085" s="17">
        <v>7.3474954458241995E-2</v>
      </c>
      <c r="O1085" s="17">
        <v>5.31848055881428E-2</v>
      </c>
      <c r="P1085" s="17">
        <v>6.2151503274793497E-2</v>
      </c>
      <c r="Q1085" s="17">
        <v>7.1887413950106296E-2</v>
      </c>
      <c r="R1085" s="17"/>
      <c r="S1085" s="17">
        <v>2.53083955424049E-2</v>
      </c>
      <c r="T1085" s="17">
        <v>6.7328631262084299E-2</v>
      </c>
      <c r="U1085" s="17">
        <v>9.4355921862203304E-2</v>
      </c>
      <c r="V1085" s="17">
        <v>8.9337089254400995E-2</v>
      </c>
      <c r="W1085" s="17">
        <v>8.1035194355303694E-2</v>
      </c>
      <c r="X1085" s="17">
        <v>7.8980864081722807E-2</v>
      </c>
      <c r="Y1085" s="17">
        <v>8.2826650854902706E-2</v>
      </c>
      <c r="Z1085" s="17">
        <v>4.6532932845879102E-2</v>
      </c>
      <c r="AA1085" s="17">
        <v>4.63875981400904E-2</v>
      </c>
      <c r="AB1085" s="17">
        <v>5.4587977153244899E-2</v>
      </c>
      <c r="AC1085" s="17">
        <v>7.1898317351207899E-2</v>
      </c>
      <c r="AD1085" s="17">
        <v>5.2810957476941797E-2</v>
      </c>
      <c r="AE1085" s="17"/>
      <c r="AF1085" s="17">
        <v>6.9110159487345099E-2</v>
      </c>
      <c r="AG1085" s="17">
        <v>6.5617712282283303E-2</v>
      </c>
      <c r="AH1085" s="17">
        <v>4.7870111362241702E-2</v>
      </c>
      <c r="AI1085" s="17"/>
      <c r="AJ1085" s="17">
        <v>6.9870075877118701E-2</v>
      </c>
      <c r="AK1085" s="17">
        <v>5.7004386089469998E-2</v>
      </c>
      <c r="AL1085" s="17">
        <v>8.9070859139617098E-2</v>
      </c>
      <c r="AM1085" s="17">
        <v>5.2609351048304401E-2</v>
      </c>
      <c r="AN1085" s="17">
        <v>5.0898621373500701E-2</v>
      </c>
      <c r="AO1085" s="17"/>
      <c r="AP1085" s="17">
        <v>6.2022041073630699E-2</v>
      </c>
      <c r="AQ1085" s="17">
        <v>5.85094997873679E-2</v>
      </c>
      <c r="AR1085" s="17">
        <v>0.12078941146111399</v>
      </c>
      <c r="AS1085" s="17"/>
      <c r="AT1085" s="17">
        <v>4.9796995595180998E-2</v>
      </c>
      <c r="AU1085" s="17">
        <v>6.8148744658158206E-2</v>
      </c>
      <c r="AV1085" s="17">
        <v>6.2533309198052903E-2</v>
      </c>
      <c r="AW1085" s="17">
        <v>6.7695261887959393E-2</v>
      </c>
      <c r="AX1085" s="17">
        <v>5.2117513756908602E-2</v>
      </c>
      <c r="AY1085" s="17"/>
      <c r="AZ1085" s="17">
        <v>3.8606230985474901E-2</v>
      </c>
      <c r="BA1085" s="17">
        <v>6.4634538828843499E-2</v>
      </c>
      <c r="BB1085" s="17">
        <v>3.0336717953065799E-2</v>
      </c>
      <c r="BC1085" s="17">
        <v>7.5974444148621395E-2</v>
      </c>
      <c r="BD1085" s="17">
        <v>9.2473842755219304E-2</v>
      </c>
      <c r="BE1085" s="17">
        <v>0.109401054560055</v>
      </c>
      <c r="BF1085" s="17"/>
      <c r="BG1085" s="17">
        <v>7.8607605369327704E-2</v>
      </c>
      <c r="BH1085" s="17">
        <v>4.5888912406979197E-2</v>
      </c>
      <c r="BI1085" s="17" t="s">
        <v>95</v>
      </c>
      <c r="BJ1085" s="17" t="s">
        <v>95</v>
      </c>
      <c r="BK1085" s="17" t="s">
        <v>95</v>
      </c>
      <c r="BL1085" s="17" t="s">
        <v>95</v>
      </c>
      <c r="BM1085" s="17" t="s">
        <v>95</v>
      </c>
    </row>
    <row r="1086" spans="2:65" x14ac:dyDescent="0.35">
      <c r="B1086" t="s">
        <v>421</v>
      </c>
      <c r="C1086" s="17">
        <v>0.110783160325791</v>
      </c>
      <c r="D1086" s="17">
        <v>0.100695113475055</v>
      </c>
      <c r="E1086" s="17">
        <v>0.12154385085418901</v>
      </c>
      <c r="F1086" s="17"/>
      <c r="G1086" s="17">
        <v>3.8412809980449603E-2</v>
      </c>
      <c r="H1086" s="17">
        <v>4.04532505131453E-2</v>
      </c>
      <c r="I1086" s="17">
        <v>3.7756932868309903E-2</v>
      </c>
      <c r="J1086" s="17">
        <v>0.107488745631317</v>
      </c>
      <c r="K1086" s="17">
        <v>0.13263837014987501</v>
      </c>
      <c r="L1086" s="17">
        <v>0.181704456251155</v>
      </c>
      <c r="M1086" s="17"/>
      <c r="N1086" s="17">
        <v>0.10565028615833599</v>
      </c>
      <c r="O1086" s="17">
        <v>0.116605284316102</v>
      </c>
      <c r="P1086" s="17">
        <v>0.10845212082783701</v>
      </c>
      <c r="Q1086" s="17">
        <v>0.115597224106031</v>
      </c>
      <c r="R1086" s="17"/>
      <c r="S1086" s="17">
        <v>0.129895272629026</v>
      </c>
      <c r="T1086" s="17">
        <v>0.152589059903637</v>
      </c>
      <c r="U1086" s="17">
        <v>0.123113422804308</v>
      </c>
      <c r="V1086" s="17">
        <v>0.14704520944865601</v>
      </c>
      <c r="W1086" s="17">
        <v>9.1324467306974896E-2</v>
      </c>
      <c r="X1086" s="17">
        <v>6.8660469161962806E-2</v>
      </c>
      <c r="Y1086" s="17">
        <v>9.9176112149993806E-2</v>
      </c>
      <c r="Z1086" s="17">
        <v>6.1833028463562499E-2</v>
      </c>
      <c r="AA1086" s="17">
        <v>5.9280624754378501E-2</v>
      </c>
      <c r="AB1086" s="17">
        <v>0.120102813864014</v>
      </c>
      <c r="AC1086" s="17">
        <v>0.15576565858224001</v>
      </c>
      <c r="AD1086" s="17">
        <v>5.9894288320243197E-2</v>
      </c>
      <c r="AE1086" s="17"/>
      <c r="AF1086" s="17">
        <v>0.118008234810922</v>
      </c>
      <c r="AG1086" s="17">
        <v>0.109626268212949</v>
      </c>
      <c r="AH1086" s="17">
        <v>0.104233319161712</v>
      </c>
      <c r="AI1086" s="17"/>
      <c r="AJ1086" s="17">
        <v>0.11792044567615501</v>
      </c>
      <c r="AK1086" s="17">
        <v>7.9028267316847506E-2</v>
      </c>
      <c r="AL1086" s="17">
        <v>0.14795347622306801</v>
      </c>
      <c r="AM1086" s="17">
        <v>0.214335757605497</v>
      </c>
      <c r="AN1086" s="17">
        <v>0.12554552453411499</v>
      </c>
      <c r="AO1086" s="17"/>
      <c r="AP1086" s="17">
        <v>0.110381431065149</v>
      </c>
      <c r="AQ1086" s="17">
        <v>9.8328624188949998E-2</v>
      </c>
      <c r="AR1086" s="17">
        <v>0.110952789573458</v>
      </c>
      <c r="AS1086" s="17"/>
      <c r="AT1086" s="17">
        <v>0.13166546138224899</v>
      </c>
      <c r="AU1086" s="17">
        <v>0.110507554136952</v>
      </c>
      <c r="AV1086" s="17">
        <v>8.5744018358002799E-2</v>
      </c>
      <c r="AW1086" s="17">
        <v>9.40822533070029E-2</v>
      </c>
      <c r="AX1086" s="17">
        <v>0.162172565636405</v>
      </c>
      <c r="AY1086" s="17"/>
      <c r="AZ1086" s="17">
        <v>0.101053295323554</v>
      </c>
      <c r="BA1086" s="17">
        <v>0.102989559984214</v>
      </c>
      <c r="BB1086" s="17">
        <v>0.106415110259128</v>
      </c>
      <c r="BC1086" s="17">
        <v>0.11518076859482899</v>
      </c>
      <c r="BD1086" s="17">
        <v>0.145261554242758</v>
      </c>
      <c r="BE1086" s="17">
        <v>8.6655500015224499E-2</v>
      </c>
      <c r="BF1086" s="17"/>
      <c r="BG1086" s="17">
        <v>0.13745989109286799</v>
      </c>
      <c r="BH1086" s="17">
        <v>6.8887323844233198E-2</v>
      </c>
      <c r="BI1086" s="17" t="s">
        <v>95</v>
      </c>
      <c r="BJ1086" s="17" t="s">
        <v>95</v>
      </c>
      <c r="BK1086" s="17" t="s">
        <v>95</v>
      </c>
      <c r="BL1086" s="17" t="s">
        <v>95</v>
      </c>
      <c r="BM1086" s="17" t="s">
        <v>95</v>
      </c>
    </row>
    <row r="1087" spans="2:65" x14ac:dyDescent="0.35">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row>
    <row r="1088" spans="2:65" x14ac:dyDescent="0.35">
      <c r="B1088" s="6" t="s">
        <v>435</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row>
    <row r="1089" spans="2:65" x14ac:dyDescent="0.35">
      <c r="B1089" s="26" t="s">
        <v>127</v>
      </c>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c r="BK1089" s="17"/>
      <c r="BL1089" s="17"/>
      <c r="BM1089" s="17"/>
    </row>
    <row r="1090" spans="2:65" x14ac:dyDescent="0.35">
      <c r="B1090" t="s">
        <v>370</v>
      </c>
      <c r="C1090" s="17">
        <v>0.15863567087486399</v>
      </c>
      <c r="D1090" s="17">
        <v>0.17257504948671601</v>
      </c>
      <c r="E1090" s="17">
        <v>0.14391687686256899</v>
      </c>
      <c r="F1090" s="17"/>
      <c r="G1090" s="17">
        <v>0.31873212567967601</v>
      </c>
      <c r="H1090" s="17">
        <v>0.26679268465847999</v>
      </c>
      <c r="I1090" s="17">
        <v>0.20830289303820901</v>
      </c>
      <c r="J1090" s="17">
        <v>0.140309682438686</v>
      </c>
      <c r="K1090" s="17">
        <v>0.12972684254001501</v>
      </c>
      <c r="L1090" s="17">
        <v>8.0133170600177106E-2</v>
      </c>
      <c r="M1090" s="17"/>
      <c r="N1090" s="17">
        <v>0.195661951562216</v>
      </c>
      <c r="O1090" s="17">
        <v>0.132894622955578</v>
      </c>
      <c r="P1090" s="17">
        <v>0.16523591527622</v>
      </c>
      <c r="Q1090" s="17">
        <v>0.12220119870360199</v>
      </c>
      <c r="R1090" s="17"/>
      <c r="S1090" s="17">
        <v>0.23080658656391401</v>
      </c>
      <c r="T1090" s="17">
        <v>0.13281515086585199</v>
      </c>
      <c r="U1090" s="17">
        <v>0.12957915352617699</v>
      </c>
      <c r="V1090" s="17">
        <v>0.13921971918512299</v>
      </c>
      <c r="W1090" s="17">
        <v>0.20098958354152299</v>
      </c>
      <c r="X1090" s="17">
        <v>0.168379688992532</v>
      </c>
      <c r="Y1090" s="17">
        <v>0.15829896240518601</v>
      </c>
      <c r="Z1090" s="17">
        <v>0.17797479065605301</v>
      </c>
      <c r="AA1090" s="17">
        <v>0.18931242398557399</v>
      </c>
      <c r="AB1090" s="17">
        <v>8.8961752531258501E-2</v>
      </c>
      <c r="AC1090" s="17">
        <v>0.121704118512743</v>
      </c>
      <c r="AD1090" s="17">
        <v>0.180640515142376</v>
      </c>
      <c r="AE1090" s="17"/>
      <c r="AF1090" s="17">
        <v>0.116613378689066</v>
      </c>
      <c r="AG1090" s="17">
        <v>0.189181681514657</v>
      </c>
      <c r="AH1090" s="17">
        <v>0.13215956122115599</v>
      </c>
      <c r="AI1090" s="17"/>
      <c r="AJ1090" s="17">
        <v>0.128550234591604</v>
      </c>
      <c r="AK1090" s="17">
        <v>0.21476506571676501</v>
      </c>
      <c r="AL1090" s="17">
        <v>0.15914447486292499</v>
      </c>
      <c r="AM1090" s="17">
        <v>0.10670601560747001</v>
      </c>
      <c r="AN1090" s="17">
        <v>0.117697950327963</v>
      </c>
      <c r="AO1090" s="17"/>
      <c r="AP1090" s="17">
        <v>0.14939867649267199</v>
      </c>
      <c r="AQ1090" s="17">
        <v>0.212013997812664</v>
      </c>
      <c r="AR1090" s="17">
        <v>0.19227045999909201</v>
      </c>
      <c r="AS1090" s="17"/>
      <c r="AT1090" s="17">
        <v>9.9357560584234395E-2</v>
      </c>
      <c r="AU1090" s="17">
        <v>0.13859000010514499</v>
      </c>
      <c r="AV1090" s="17">
        <v>0.18242314905923099</v>
      </c>
      <c r="AW1090" s="17">
        <v>0.24914089727098901</v>
      </c>
      <c r="AX1090" s="17">
        <v>0.34205621669866798</v>
      </c>
      <c r="AY1090" s="17"/>
      <c r="AZ1090" s="17">
        <v>0.24140969654116801</v>
      </c>
      <c r="BA1090" s="17">
        <v>0.157981041165104</v>
      </c>
      <c r="BB1090" s="17">
        <v>0.13580063592786301</v>
      </c>
      <c r="BC1090" s="17">
        <v>0.13454484668039701</v>
      </c>
      <c r="BD1090" s="17">
        <v>0.12817218493964599</v>
      </c>
      <c r="BE1090" s="17">
        <v>0.13898561116572999</v>
      </c>
      <c r="BF1090" s="17"/>
      <c r="BG1090" s="17">
        <v>0.127865331203453</v>
      </c>
      <c r="BH1090" s="17">
        <v>0.20696052486883301</v>
      </c>
      <c r="BI1090" s="17" t="s">
        <v>95</v>
      </c>
      <c r="BJ1090" s="17" t="s">
        <v>95</v>
      </c>
      <c r="BK1090" s="17" t="s">
        <v>95</v>
      </c>
      <c r="BL1090" s="17" t="s">
        <v>95</v>
      </c>
      <c r="BM1090" s="17" t="s">
        <v>95</v>
      </c>
    </row>
    <row r="1091" spans="2:65" x14ac:dyDescent="0.35">
      <c r="B1091" t="s">
        <v>371</v>
      </c>
      <c r="C1091" s="17">
        <v>0.22086093637414</v>
      </c>
      <c r="D1091" s="17">
        <v>0.219656861692831</v>
      </c>
      <c r="E1091" s="17">
        <v>0.22206616441457799</v>
      </c>
      <c r="F1091" s="17"/>
      <c r="G1091" s="17">
        <v>0.28564656383266002</v>
      </c>
      <c r="H1091" s="17">
        <v>0.35584915888256602</v>
      </c>
      <c r="I1091" s="17">
        <v>0.27882868730878202</v>
      </c>
      <c r="J1091" s="17">
        <v>0.23217454488036901</v>
      </c>
      <c r="K1091" s="17">
        <v>0.15434184692259101</v>
      </c>
      <c r="L1091" s="17">
        <v>0.15505644544319799</v>
      </c>
      <c r="M1091" s="17"/>
      <c r="N1091" s="17">
        <v>0.24180252657788101</v>
      </c>
      <c r="O1091" s="17">
        <v>0.226469282832749</v>
      </c>
      <c r="P1091" s="17">
        <v>0.20055188107945299</v>
      </c>
      <c r="Q1091" s="17">
        <v>0.199645556075873</v>
      </c>
      <c r="R1091" s="17"/>
      <c r="S1091" s="17">
        <v>0.23503897067118901</v>
      </c>
      <c r="T1091" s="17">
        <v>0.26494298441111402</v>
      </c>
      <c r="U1091" s="17">
        <v>0.18407258176956301</v>
      </c>
      <c r="V1091" s="17">
        <v>0.18962508402491099</v>
      </c>
      <c r="W1091" s="17">
        <v>0.209738263424016</v>
      </c>
      <c r="X1091" s="17">
        <v>0.25433767564844401</v>
      </c>
      <c r="Y1091" s="17">
        <v>0.20034098364069799</v>
      </c>
      <c r="Z1091" s="17">
        <v>0.26422549623302499</v>
      </c>
      <c r="AA1091" s="17">
        <v>0.19953097201283801</v>
      </c>
      <c r="AB1091" s="17">
        <v>0.230003928592041</v>
      </c>
      <c r="AC1091" s="17">
        <v>0.230102825345255</v>
      </c>
      <c r="AD1091" s="17">
        <v>0.15871839648222399</v>
      </c>
      <c r="AE1091" s="17"/>
      <c r="AF1091" s="17">
        <v>0.16518787602537499</v>
      </c>
      <c r="AG1091" s="17">
        <v>0.26531256763456401</v>
      </c>
      <c r="AH1091" s="17">
        <v>0.21887614360508201</v>
      </c>
      <c r="AI1091" s="17"/>
      <c r="AJ1091" s="17">
        <v>0.183486922703232</v>
      </c>
      <c r="AK1091" s="17">
        <v>0.31429977112268997</v>
      </c>
      <c r="AL1091" s="17">
        <v>0.24696205594885601</v>
      </c>
      <c r="AM1091" s="17">
        <v>7.7382426603157806E-2</v>
      </c>
      <c r="AN1091" s="17">
        <v>0.14355723521198499</v>
      </c>
      <c r="AO1091" s="17"/>
      <c r="AP1091" s="17">
        <v>0.222120668663841</v>
      </c>
      <c r="AQ1091" s="17">
        <v>0.29253010489425002</v>
      </c>
      <c r="AR1091" s="17">
        <v>0.21907760094840401</v>
      </c>
      <c r="AS1091" s="17"/>
      <c r="AT1091" s="17">
        <v>0.160884034849654</v>
      </c>
      <c r="AU1091" s="17">
        <v>0.213287815055725</v>
      </c>
      <c r="AV1091" s="17">
        <v>0.257139033145731</v>
      </c>
      <c r="AW1091" s="17">
        <v>0.28704371559933101</v>
      </c>
      <c r="AX1091" s="17">
        <v>0.21650769190195501</v>
      </c>
      <c r="AY1091" s="17"/>
      <c r="AZ1091" s="17">
        <v>0.27609995814397498</v>
      </c>
      <c r="BA1091" s="17">
        <v>0.209944079856171</v>
      </c>
      <c r="BB1091" s="17">
        <v>0.226969188521041</v>
      </c>
      <c r="BC1091" s="17">
        <v>0.23273201555950501</v>
      </c>
      <c r="BD1091" s="17">
        <v>0.18598711294777201</v>
      </c>
      <c r="BE1091" s="17">
        <v>0.170974725661142</v>
      </c>
      <c r="BF1091" s="17"/>
      <c r="BG1091" s="17">
        <v>0.18402102104312201</v>
      </c>
      <c r="BH1091" s="17">
        <v>0.27871806595193399</v>
      </c>
      <c r="BI1091" s="17" t="s">
        <v>95</v>
      </c>
      <c r="BJ1091" s="17" t="s">
        <v>95</v>
      </c>
      <c r="BK1091" s="17" t="s">
        <v>95</v>
      </c>
      <c r="BL1091" s="17" t="s">
        <v>95</v>
      </c>
      <c r="BM1091" s="17" t="s">
        <v>95</v>
      </c>
    </row>
    <row r="1092" spans="2:65" x14ac:dyDescent="0.35">
      <c r="B1092" t="s">
        <v>417</v>
      </c>
      <c r="C1092" s="17">
        <v>0.15432580421064701</v>
      </c>
      <c r="D1092" s="17">
        <v>0.16435622536721001</v>
      </c>
      <c r="E1092" s="17">
        <v>0.14282365589124599</v>
      </c>
      <c r="F1092" s="17"/>
      <c r="G1092" s="17">
        <v>0.207445094246583</v>
      </c>
      <c r="H1092" s="17">
        <v>0.118173435731753</v>
      </c>
      <c r="I1092" s="17">
        <v>0.14606864051302701</v>
      </c>
      <c r="J1092" s="17">
        <v>0.17903206776609901</v>
      </c>
      <c r="K1092" s="17">
        <v>0.14732383973287899</v>
      </c>
      <c r="L1092" s="17">
        <v>0.15115393464808</v>
      </c>
      <c r="M1092" s="17"/>
      <c r="N1092" s="17">
        <v>0.138426697243582</v>
      </c>
      <c r="O1092" s="17">
        <v>0.16418274245112699</v>
      </c>
      <c r="P1092" s="17">
        <v>0.16236796061643499</v>
      </c>
      <c r="Q1092" s="17">
        <v>0.160818192097647</v>
      </c>
      <c r="R1092" s="17"/>
      <c r="S1092" s="17">
        <v>0.17242538907764299</v>
      </c>
      <c r="T1092" s="17">
        <v>0.16018738462643001</v>
      </c>
      <c r="U1092" s="17">
        <v>0.14910523314622301</v>
      </c>
      <c r="V1092" s="17">
        <v>0.15798696336134099</v>
      </c>
      <c r="W1092" s="17">
        <v>0.15466083649635301</v>
      </c>
      <c r="X1092" s="17">
        <v>0.180755279945394</v>
      </c>
      <c r="Y1092" s="17">
        <v>0.14429808157822299</v>
      </c>
      <c r="Z1092" s="17">
        <v>0.107212527501448</v>
      </c>
      <c r="AA1092" s="17">
        <v>0.15971111646755701</v>
      </c>
      <c r="AB1092" s="17">
        <v>0.15386812566177799</v>
      </c>
      <c r="AC1092" s="17">
        <v>0.12521546911203499</v>
      </c>
      <c r="AD1092" s="17">
        <v>0.113302545317627</v>
      </c>
      <c r="AE1092" s="17"/>
      <c r="AF1092" s="17">
        <v>0.14228809267475701</v>
      </c>
      <c r="AG1092" s="17">
        <v>0.15492026329370001</v>
      </c>
      <c r="AH1092" s="17">
        <v>0.20995229999732601</v>
      </c>
      <c r="AI1092" s="17"/>
      <c r="AJ1092" s="17">
        <v>0.16007155874385701</v>
      </c>
      <c r="AK1092" s="17">
        <v>0.1420318150797</v>
      </c>
      <c r="AL1092" s="17">
        <v>0.12944360327360699</v>
      </c>
      <c r="AM1092" s="17">
        <v>0.18233311441740599</v>
      </c>
      <c r="AN1092" s="17">
        <v>0.144454814235949</v>
      </c>
      <c r="AO1092" s="17"/>
      <c r="AP1092" s="17">
        <v>0.151510412613103</v>
      </c>
      <c r="AQ1092" s="17">
        <v>0.146564524399521</v>
      </c>
      <c r="AR1092" s="17">
        <v>0.15804210569494201</v>
      </c>
      <c r="AS1092" s="17"/>
      <c r="AT1092" s="17">
        <v>0.16950235540567701</v>
      </c>
      <c r="AU1092" s="17">
        <v>0.17632550330883801</v>
      </c>
      <c r="AV1092" s="17">
        <v>0.148900751761356</v>
      </c>
      <c r="AW1092" s="17">
        <v>0.119754578262821</v>
      </c>
      <c r="AX1092" s="17">
        <v>8.5492797389058503E-2</v>
      </c>
      <c r="AY1092" s="17"/>
      <c r="AZ1092" s="17">
        <v>0.14790008733726301</v>
      </c>
      <c r="BA1092" s="17">
        <v>0.166752105235454</v>
      </c>
      <c r="BB1092" s="17">
        <v>0.175048569905497</v>
      </c>
      <c r="BC1092" s="17">
        <v>0.145199120057106</v>
      </c>
      <c r="BD1092" s="17">
        <v>0.154381032409001</v>
      </c>
      <c r="BE1092" s="17">
        <v>9.3056398215372704E-2</v>
      </c>
      <c r="BF1092" s="17"/>
      <c r="BG1092" s="17">
        <v>0.159688753860141</v>
      </c>
      <c r="BH1092" s="17">
        <v>0.145903285591863</v>
      </c>
      <c r="BI1092" s="17" t="s">
        <v>95</v>
      </c>
      <c r="BJ1092" s="17" t="s">
        <v>95</v>
      </c>
      <c r="BK1092" s="17" t="s">
        <v>95</v>
      </c>
      <c r="BL1092" s="17" t="s">
        <v>95</v>
      </c>
      <c r="BM1092" s="17" t="s">
        <v>95</v>
      </c>
    </row>
    <row r="1093" spans="2:65" x14ac:dyDescent="0.35">
      <c r="B1093" t="s">
        <v>418</v>
      </c>
      <c r="C1093" s="17">
        <v>0.10251180070775499</v>
      </c>
      <c r="D1093" s="17">
        <v>9.4834139608047999E-2</v>
      </c>
      <c r="E1093" s="17">
        <v>0.11076301388717399</v>
      </c>
      <c r="F1093" s="17"/>
      <c r="G1093" s="17">
        <v>4.4603472005588701E-2</v>
      </c>
      <c r="H1093" s="17">
        <v>8.0299961675485407E-2</v>
      </c>
      <c r="I1093" s="17">
        <v>9.8525942631173299E-2</v>
      </c>
      <c r="J1093" s="17">
        <v>0.106307376396402</v>
      </c>
      <c r="K1093" s="17">
        <v>0.115471238588174</v>
      </c>
      <c r="L1093" s="17">
        <v>0.117009615791278</v>
      </c>
      <c r="M1093" s="17"/>
      <c r="N1093" s="17">
        <v>9.5444464955660405E-2</v>
      </c>
      <c r="O1093" s="17">
        <v>9.8020954037329106E-2</v>
      </c>
      <c r="P1093" s="17">
        <v>0.10529020677763599</v>
      </c>
      <c r="Q1093" s="17">
        <v>0.11781225561666001</v>
      </c>
      <c r="R1093" s="17"/>
      <c r="S1093" s="17">
        <v>7.2788823114842194E-2</v>
      </c>
      <c r="T1093" s="17">
        <v>9.3336575839943606E-2</v>
      </c>
      <c r="U1093" s="17">
        <v>0.114000817231488</v>
      </c>
      <c r="V1093" s="17">
        <v>0.10453026400250499</v>
      </c>
      <c r="W1093" s="17">
        <v>0.113241176277983</v>
      </c>
      <c r="X1093" s="17">
        <v>0.111106346581908</v>
      </c>
      <c r="Y1093" s="17">
        <v>0.11668019530845</v>
      </c>
      <c r="Z1093" s="17">
        <v>9.9184481849261694E-2</v>
      </c>
      <c r="AA1093" s="17">
        <v>0.11215606105174999</v>
      </c>
      <c r="AB1093" s="17">
        <v>0.10469115008105399</v>
      </c>
      <c r="AC1093" s="17">
        <v>0.11326046680433199</v>
      </c>
      <c r="AD1093" s="17">
        <v>5.9933455498782803E-2</v>
      </c>
      <c r="AE1093" s="17"/>
      <c r="AF1093" s="17">
        <v>0.108837802090784</v>
      </c>
      <c r="AG1093" s="17">
        <v>0.104651174847523</v>
      </c>
      <c r="AH1093" s="17">
        <v>8.8980648264786896E-2</v>
      </c>
      <c r="AI1093" s="17"/>
      <c r="AJ1093" s="17">
        <v>0.112286902311062</v>
      </c>
      <c r="AK1093" s="17">
        <v>8.6547970836832494E-2</v>
      </c>
      <c r="AL1093" s="17">
        <v>0.14034695536334199</v>
      </c>
      <c r="AM1093" s="17">
        <v>8.0179928051483801E-2</v>
      </c>
      <c r="AN1093" s="17">
        <v>0.13379424448614899</v>
      </c>
      <c r="AO1093" s="17"/>
      <c r="AP1093" s="17">
        <v>0.10306047262788399</v>
      </c>
      <c r="AQ1093" s="17">
        <v>8.4929380474619801E-2</v>
      </c>
      <c r="AR1093" s="17">
        <v>0.13276970235649299</v>
      </c>
      <c r="AS1093" s="17"/>
      <c r="AT1093" s="17">
        <v>0.152079157823299</v>
      </c>
      <c r="AU1093" s="17">
        <v>0.10310746021042699</v>
      </c>
      <c r="AV1093" s="17">
        <v>7.8033763706438899E-2</v>
      </c>
      <c r="AW1093" s="17">
        <v>8.6916406855569797E-2</v>
      </c>
      <c r="AX1093" s="17">
        <v>9.5885921152487702E-2</v>
      </c>
      <c r="AY1093" s="17"/>
      <c r="AZ1093" s="17">
        <v>6.7788487912641707E-2</v>
      </c>
      <c r="BA1093" s="17">
        <v>0.106382473763522</v>
      </c>
      <c r="BB1093" s="17">
        <v>0.111211709203807</v>
      </c>
      <c r="BC1093" s="17">
        <v>0.129972932369363</v>
      </c>
      <c r="BD1093" s="17">
        <v>0.107947952308901</v>
      </c>
      <c r="BE1093" s="17">
        <v>5.0615557283146602E-2</v>
      </c>
      <c r="BF1093" s="17"/>
      <c r="BG1093" s="17">
        <v>0.11139759739130201</v>
      </c>
      <c r="BH1093" s="17">
        <v>8.8556646753070206E-2</v>
      </c>
      <c r="BI1093" s="17" t="s">
        <v>95</v>
      </c>
      <c r="BJ1093" s="17" t="s">
        <v>95</v>
      </c>
      <c r="BK1093" s="17" t="s">
        <v>95</v>
      </c>
      <c r="BL1093" s="17" t="s">
        <v>95</v>
      </c>
      <c r="BM1093" s="17" t="s">
        <v>95</v>
      </c>
    </row>
    <row r="1094" spans="2:65" x14ac:dyDescent="0.35">
      <c r="B1094" t="s">
        <v>419</v>
      </c>
      <c r="C1094" s="17">
        <v>0.18616322228617899</v>
      </c>
      <c r="D1094" s="17">
        <v>0.19987843259974</v>
      </c>
      <c r="E1094" s="17">
        <v>0.17267396123890399</v>
      </c>
      <c r="F1094" s="17"/>
      <c r="G1094" s="17">
        <v>6.5539786193388905E-2</v>
      </c>
      <c r="H1094" s="17">
        <v>7.9713425295094106E-2</v>
      </c>
      <c r="I1094" s="17">
        <v>0.1161205859951</v>
      </c>
      <c r="J1094" s="17">
        <v>0.15383567172033799</v>
      </c>
      <c r="K1094" s="17">
        <v>0.23746032137100401</v>
      </c>
      <c r="L1094" s="17">
        <v>0.28057174883050401</v>
      </c>
      <c r="M1094" s="17"/>
      <c r="N1094" s="17">
        <v>0.18048354188177601</v>
      </c>
      <c r="O1094" s="17">
        <v>0.18660888748111201</v>
      </c>
      <c r="P1094" s="17">
        <v>0.201542781777279</v>
      </c>
      <c r="Q1094" s="17">
        <v>0.17990888199267799</v>
      </c>
      <c r="R1094" s="17"/>
      <c r="S1094" s="17">
        <v>0.13803695651925499</v>
      </c>
      <c r="T1094" s="17">
        <v>0.184363712505724</v>
      </c>
      <c r="U1094" s="17">
        <v>0.143354973470838</v>
      </c>
      <c r="V1094" s="17">
        <v>0.18434296329775299</v>
      </c>
      <c r="W1094" s="17">
        <v>0.18594600538589601</v>
      </c>
      <c r="X1094" s="17">
        <v>0.145340557120858</v>
      </c>
      <c r="Y1094" s="17">
        <v>0.24237712888524901</v>
      </c>
      <c r="Z1094" s="17">
        <v>0.24374936408102801</v>
      </c>
      <c r="AA1094" s="17">
        <v>0.207010364055871</v>
      </c>
      <c r="AB1094" s="17">
        <v>0.21513899419588101</v>
      </c>
      <c r="AC1094" s="17">
        <v>0.21522990663424399</v>
      </c>
      <c r="AD1094" s="17">
        <v>0.158048296740158</v>
      </c>
      <c r="AE1094" s="17"/>
      <c r="AF1094" s="17">
        <v>0.27521847714752501</v>
      </c>
      <c r="AG1094" s="17">
        <v>0.11514175540757</v>
      </c>
      <c r="AH1094" s="17">
        <v>0.17966483443715001</v>
      </c>
      <c r="AI1094" s="17"/>
      <c r="AJ1094" s="17">
        <v>0.242463211643624</v>
      </c>
      <c r="AK1094" s="17">
        <v>0.105497635699215</v>
      </c>
      <c r="AL1094" s="17">
        <v>0.12723529010033299</v>
      </c>
      <c r="AM1094" s="17">
        <v>0.38004114522952798</v>
      </c>
      <c r="AN1094" s="17">
        <v>0.239725413730072</v>
      </c>
      <c r="AO1094" s="17"/>
      <c r="AP1094" s="17">
        <v>0.208912244017782</v>
      </c>
      <c r="AQ1094" s="17">
        <v>0.1198760821298</v>
      </c>
      <c r="AR1094" s="17">
        <v>0.120127882494678</v>
      </c>
      <c r="AS1094" s="17"/>
      <c r="AT1094" s="17">
        <v>0.22955153113698901</v>
      </c>
      <c r="AU1094" s="17">
        <v>0.17469006891417799</v>
      </c>
      <c r="AV1094" s="17">
        <v>0.16376413406566501</v>
      </c>
      <c r="AW1094" s="17">
        <v>0.111816824696235</v>
      </c>
      <c r="AX1094" s="17">
        <v>9.8471529095966501E-2</v>
      </c>
      <c r="AY1094" s="17"/>
      <c r="AZ1094" s="17">
        <v>0.12665113281446</v>
      </c>
      <c r="BA1094" s="17">
        <v>0.199859031461734</v>
      </c>
      <c r="BB1094" s="17">
        <v>0.19950642609038399</v>
      </c>
      <c r="BC1094" s="17">
        <v>0.199726828790421</v>
      </c>
      <c r="BD1094" s="17">
        <v>0.172227411533491</v>
      </c>
      <c r="BE1094" s="17">
        <v>0.23437895338018699</v>
      </c>
      <c r="BF1094" s="17"/>
      <c r="BG1094" s="17">
        <v>0.22588367559372499</v>
      </c>
      <c r="BH1094" s="17">
        <v>0.12378220448919899</v>
      </c>
      <c r="BI1094" s="17" t="s">
        <v>95</v>
      </c>
      <c r="BJ1094" s="17" t="s">
        <v>95</v>
      </c>
      <c r="BK1094" s="17" t="s">
        <v>95</v>
      </c>
      <c r="BL1094" s="17" t="s">
        <v>95</v>
      </c>
      <c r="BM1094" s="17" t="s">
        <v>95</v>
      </c>
    </row>
    <row r="1095" spans="2:65" x14ac:dyDescent="0.35">
      <c r="B1095" t="s">
        <v>114</v>
      </c>
      <c r="C1095" s="17">
        <v>5.4427592164510201E-2</v>
      </c>
      <c r="D1095" s="17">
        <v>3.5663626737886402E-2</v>
      </c>
      <c r="E1095" s="17">
        <v>7.3929214946667807E-2</v>
      </c>
      <c r="F1095" s="17"/>
      <c r="G1095" s="17">
        <v>4.9054766816372802E-2</v>
      </c>
      <c r="H1095" s="17">
        <v>4.4819680088569798E-2</v>
      </c>
      <c r="I1095" s="17">
        <v>7.2638954959136998E-2</v>
      </c>
      <c r="J1095" s="17">
        <v>6.0109182509604002E-2</v>
      </c>
      <c r="K1095" s="17">
        <v>6.4235824724158799E-2</v>
      </c>
      <c r="L1095" s="17">
        <v>4.1285355271055799E-2</v>
      </c>
      <c r="M1095" s="17"/>
      <c r="N1095" s="17">
        <v>3.6048189496222502E-2</v>
      </c>
      <c r="O1095" s="17">
        <v>5.7735263676178497E-2</v>
      </c>
      <c r="P1095" s="17">
        <v>6.0527360711904898E-2</v>
      </c>
      <c r="Q1095" s="17">
        <v>7.6100370852497004E-2</v>
      </c>
      <c r="R1095" s="17"/>
      <c r="S1095" s="17">
        <v>6.04588040278385E-2</v>
      </c>
      <c r="T1095" s="17">
        <v>3.9572017849951402E-2</v>
      </c>
      <c r="U1095" s="17">
        <v>4.9453589173997101E-2</v>
      </c>
      <c r="V1095" s="17">
        <v>4.5988682450668499E-2</v>
      </c>
      <c r="W1095" s="17">
        <v>6.5826906020993101E-2</v>
      </c>
      <c r="X1095" s="17">
        <v>6.6117287653427198E-2</v>
      </c>
      <c r="Y1095" s="17">
        <v>6.6078099469615598E-2</v>
      </c>
      <c r="Z1095" s="17">
        <v>5.3207551365625702E-2</v>
      </c>
      <c r="AA1095" s="17">
        <v>7.3569814537397499E-2</v>
      </c>
      <c r="AB1095" s="17">
        <v>3.6182953894529003E-2</v>
      </c>
      <c r="AC1095" s="17">
        <v>9.2049681973406308E-3</v>
      </c>
      <c r="AD1095" s="17">
        <v>0.112610565434991</v>
      </c>
      <c r="AE1095" s="17"/>
      <c r="AF1095" s="17">
        <v>5.3284045225797001E-2</v>
      </c>
      <c r="AG1095" s="17">
        <v>4.7593006509278897E-2</v>
      </c>
      <c r="AH1095" s="17">
        <v>8.0984031129823497E-2</v>
      </c>
      <c r="AI1095" s="17"/>
      <c r="AJ1095" s="17">
        <v>4.29984973768903E-2</v>
      </c>
      <c r="AK1095" s="17">
        <v>5.54262693856718E-2</v>
      </c>
      <c r="AL1095" s="17">
        <v>5.4862954097996401E-2</v>
      </c>
      <c r="AM1095" s="17">
        <v>2.80619453130918E-2</v>
      </c>
      <c r="AN1095" s="17">
        <v>9.6798691303604203E-2</v>
      </c>
      <c r="AO1095" s="17"/>
      <c r="AP1095" s="17">
        <v>4.0110235909066698E-2</v>
      </c>
      <c r="AQ1095" s="17">
        <v>5.9118082992743598E-2</v>
      </c>
      <c r="AR1095" s="17">
        <v>3.5266905842155097E-2</v>
      </c>
      <c r="AS1095" s="17"/>
      <c r="AT1095" s="17">
        <v>6.3282958948113893E-2</v>
      </c>
      <c r="AU1095" s="17">
        <v>6.0487054755705497E-2</v>
      </c>
      <c r="AV1095" s="17">
        <v>5.3162946227680898E-2</v>
      </c>
      <c r="AW1095" s="17">
        <v>5.05699430342543E-2</v>
      </c>
      <c r="AX1095" s="17">
        <v>0</v>
      </c>
      <c r="AY1095" s="17"/>
      <c r="AZ1095" s="17">
        <v>3.6382956386991003E-2</v>
      </c>
      <c r="BA1095" s="17">
        <v>6.2177140542871899E-2</v>
      </c>
      <c r="BB1095" s="17">
        <v>6.73602286765978E-2</v>
      </c>
      <c r="BC1095" s="17">
        <v>5.4763894712567901E-2</v>
      </c>
      <c r="BD1095" s="17">
        <v>4.2941794522914897E-2</v>
      </c>
      <c r="BE1095" s="17">
        <v>6.3619656744095004E-2</v>
      </c>
      <c r="BF1095" s="17"/>
      <c r="BG1095" s="17">
        <v>4.9639638777763999E-2</v>
      </c>
      <c r="BH1095" s="17">
        <v>6.1947078488523898E-2</v>
      </c>
      <c r="BI1095" s="17" t="s">
        <v>95</v>
      </c>
      <c r="BJ1095" s="17" t="s">
        <v>95</v>
      </c>
      <c r="BK1095" s="17" t="s">
        <v>95</v>
      </c>
      <c r="BL1095" s="17" t="s">
        <v>95</v>
      </c>
      <c r="BM1095" s="17" t="s">
        <v>95</v>
      </c>
    </row>
    <row r="1096" spans="2:65" x14ac:dyDescent="0.35">
      <c r="B1096" t="s">
        <v>420</v>
      </c>
      <c r="C1096" s="17">
        <v>2.65014602892297E-2</v>
      </c>
      <c r="D1096" s="17">
        <v>2.4952350771829199E-2</v>
      </c>
      <c r="E1096" s="17">
        <v>2.81859955332412E-2</v>
      </c>
      <c r="F1096" s="17"/>
      <c r="G1096" s="17">
        <v>1.31755370727093E-2</v>
      </c>
      <c r="H1096" s="17">
        <v>2.19310180191787E-2</v>
      </c>
      <c r="I1096" s="17">
        <v>2.4727502147884699E-2</v>
      </c>
      <c r="J1096" s="17">
        <v>2.46613886150172E-2</v>
      </c>
      <c r="K1096" s="17">
        <v>3.2370484900175002E-2</v>
      </c>
      <c r="L1096" s="17">
        <v>2.9839857094239999E-2</v>
      </c>
      <c r="M1096" s="17"/>
      <c r="N1096" s="17">
        <v>2.32457061193116E-2</v>
      </c>
      <c r="O1096" s="17">
        <v>2.3930095360640599E-2</v>
      </c>
      <c r="P1096" s="17">
        <v>2.58342520530007E-2</v>
      </c>
      <c r="Q1096" s="17">
        <v>3.2917929726614698E-2</v>
      </c>
      <c r="R1096" s="17"/>
      <c r="S1096" s="17">
        <v>1.00129997233602E-2</v>
      </c>
      <c r="T1096" s="17">
        <v>3.1035706723609401E-2</v>
      </c>
      <c r="U1096" s="17">
        <v>6.6540795225047605E-2</v>
      </c>
      <c r="V1096" s="17">
        <v>3.8691814026099301E-2</v>
      </c>
      <c r="W1096" s="17">
        <v>1.06724425498531E-2</v>
      </c>
      <c r="X1096" s="17">
        <v>3.4902377197693402E-2</v>
      </c>
      <c r="Y1096" s="17">
        <v>1.0453623958787E-2</v>
      </c>
      <c r="Z1096" s="17">
        <v>8.5771904425077008E-3</v>
      </c>
      <c r="AA1096" s="17">
        <v>1.2256790226536E-2</v>
      </c>
      <c r="AB1096" s="17">
        <v>3.6434586877266903E-2</v>
      </c>
      <c r="AC1096" s="17">
        <v>2.3010243038566702E-2</v>
      </c>
      <c r="AD1096" s="17">
        <v>1.80817599045641E-2</v>
      </c>
      <c r="AE1096" s="17"/>
      <c r="AF1096" s="17">
        <v>2.74908935953815E-2</v>
      </c>
      <c r="AG1096" s="17">
        <v>2.9528556421909401E-2</v>
      </c>
      <c r="AH1096" s="17">
        <v>1.1966968436037799E-2</v>
      </c>
      <c r="AI1096" s="17"/>
      <c r="AJ1096" s="17">
        <v>3.1356950096142498E-2</v>
      </c>
      <c r="AK1096" s="17">
        <v>1.7702516203976702E-2</v>
      </c>
      <c r="AL1096" s="17">
        <v>1.85263952301114E-2</v>
      </c>
      <c r="AM1096" s="17">
        <v>0</v>
      </c>
      <c r="AN1096" s="17">
        <v>2.25580461523575E-2</v>
      </c>
      <c r="AO1096" s="17"/>
      <c r="AP1096" s="17">
        <v>3.00164904512518E-2</v>
      </c>
      <c r="AQ1096" s="17">
        <v>1.7339538297345101E-2</v>
      </c>
      <c r="AR1096" s="17">
        <v>3.2245371874250001E-2</v>
      </c>
      <c r="AS1096" s="17"/>
      <c r="AT1096" s="17">
        <v>3.3501185660485398E-2</v>
      </c>
      <c r="AU1096" s="17">
        <v>2.6071163321773699E-2</v>
      </c>
      <c r="AV1096" s="17">
        <v>2.38877067351644E-2</v>
      </c>
      <c r="AW1096" s="17">
        <v>2.0622453742682699E-2</v>
      </c>
      <c r="AX1096" s="17">
        <v>0</v>
      </c>
      <c r="AY1096" s="17"/>
      <c r="AZ1096" s="17">
        <v>1.7735295374077201E-2</v>
      </c>
      <c r="BA1096" s="17">
        <v>1.5036510956497299E-2</v>
      </c>
      <c r="BB1096" s="17">
        <v>1.56194119537971E-2</v>
      </c>
      <c r="BC1096" s="17">
        <v>2.2985940416871999E-2</v>
      </c>
      <c r="BD1096" s="17">
        <v>6.1538341772026599E-2</v>
      </c>
      <c r="BE1096" s="17">
        <v>5.8809226583986199E-2</v>
      </c>
      <c r="BF1096" s="17"/>
      <c r="BG1096" s="17">
        <v>2.8583616980286101E-2</v>
      </c>
      <c r="BH1096" s="17">
        <v>2.3231430801016102E-2</v>
      </c>
      <c r="BI1096" s="17" t="s">
        <v>95</v>
      </c>
      <c r="BJ1096" s="17" t="s">
        <v>95</v>
      </c>
      <c r="BK1096" s="17" t="s">
        <v>95</v>
      </c>
      <c r="BL1096" s="17" t="s">
        <v>95</v>
      </c>
      <c r="BM1096" s="17" t="s">
        <v>95</v>
      </c>
    </row>
    <row r="1097" spans="2:65" x14ac:dyDescent="0.35">
      <c r="B1097" t="s">
        <v>421</v>
      </c>
      <c r="C1097" s="17">
        <v>9.6573513092675506E-2</v>
      </c>
      <c r="D1097" s="17">
        <v>8.8083313735739105E-2</v>
      </c>
      <c r="E1097" s="17">
        <v>0.105641117225621</v>
      </c>
      <c r="F1097" s="17"/>
      <c r="G1097" s="17">
        <v>1.5802654153021699E-2</v>
      </c>
      <c r="H1097" s="17">
        <v>3.24206356488735E-2</v>
      </c>
      <c r="I1097" s="17">
        <v>5.47867934066869E-2</v>
      </c>
      <c r="J1097" s="17">
        <v>0.103570085673485</v>
      </c>
      <c r="K1097" s="17">
        <v>0.119069601221004</v>
      </c>
      <c r="L1097" s="17">
        <v>0.144949872321467</v>
      </c>
      <c r="M1097" s="17"/>
      <c r="N1097" s="17">
        <v>8.8886922163350701E-2</v>
      </c>
      <c r="O1097" s="17">
        <v>0.11015815120528601</v>
      </c>
      <c r="P1097" s="17">
        <v>7.8649641708071594E-2</v>
      </c>
      <c r="Q1097" s="17">
        <v>0.110595614934428</v>
      </c>
      <c r="R1097" s="17"/>
      <c r="S1097" s="17">
        <v>8.0431470301958297E-2</v>
      </c>
      <c r="T1097" s="17">
        <v>9.3746467177374698E-2</v>
      </c>
      <c r="U1097" s="17">
        <v>0.16389285645666701</v>
      </c>
      <c r="V1097" s="17">
        <v>0.13961450965159899</v>
      </c>
      <c r="W1097" s="17">
        <v>5.8924786303384297E-2</v>
      </c>
      <c r="X1097" s="17">
        <v>3.9060786859742701E-2</v>
      </c>
      <c r="Y1097" s="17">
        <v>6.1472924753791403E-2</v>
      </c>
      <c r="Z1097" s="17">
        <v>4.5868597871050798E-2</v>
      </c>
      <c r="AA1097" s="17">
        <v>4.6452457662476999E-2</v>
      </c>
      <c r="AB1097" s="17">
        <v>0.13471850816619199</v>
      </c>
      <c r="AC1097" s="17">
        <v>0.162272002355485</v>
      </c>
      <c r="AD1097" s="17">
        <v>0.19866446547927699</v>
      </c>
      <c r="AE1097" s="17"/>
      <c r="AF1097" s="17">
        <v>0.111079434551314</v>
      </c>
      <c r="AG1097" s="17">
        <v>9.3670994370797803E-2</v>
      </c>
      <c r="AH1097" s="17">
        <v>7.7415512908638198E-2</v>
      </c>
      <c r="AI1097" s="17"/>
      <c r="AJ1097" s="17">
        <v>9.8785722533588097E-2</v>
      </c>
      <c r="AK1097" s="17">
        <v>6.37289559551482E-2</v>
      </c>
      <c r="AL1097" s="17">
        <v>0.123478271122829</v>
      </c>
      <c r="AM1097" s="17">
        <v>0.145295424777862</v>
      </c>
      <c r="AN1097" s="17">
        <v>0.10141360455192</v>
      </c>
      <c r="AO1097" s="17"/>
      <c r="AP1097" s="17">
        <v>9.4870799224398894E-2</v>
      </c>
      <c r="AQ1097" s="17">
        <v>6.7628288999057207E-2</v>
      </c>
      <c r="AR1097" s="17">
        <v>0.110199970789986</v>
      </c>
      <c r="AS1097" s="17"/>
      <c r="AT1097" s="17">
        <v>9.1841215591546399E-2</v>
      </c>
      <c r="AU1097" s="17">
        <v>0.107440934328208</v>
      </c>
      <c r="AV1097" s="17">
        <v>9.2688515298732496E-2</v>
      </c>
      <c r="AW1097" s="17">
        <v>7.4135180538116796E-2</v>
      </c>
      <c r="AX1097" s="17">
        <v>0.161585843761864</v>
      </c>
      <c r="AY1097" s="17"/>
      <c r="AZ1097" s="17">
        <v>8.6032385489424504E-2</v>
      </c>
      <c r="BA1097" s="17">
        <v>8.1867617018645797E-2</v>
      </c>
      <c r="BB1097" s="17">
        <v>6.8483829721012496E-2</v>
      </c>
      <c r="BC1097" s="17">
        <v>8.0074421413768096E-2</v>
      </c>
      <c r="BD1097" s="17">
        <v>0.14680416956624601</v>
      </c>
      <c r="BE1097" s="17">
        <v>0.189559870966341</v>
      </c>
      <c r="BF1097" s="17"/>
      <c r="BG1097" s="17">
        <v>0.11292036515020799</v>
      </c>
      <c r="BH1097" s="17">
        <v>7.0900763055561297E-2</v>
      </c>
      <c r="BI1097" s="17" t="s">
        <v>95</v>
      </c>
      <c r="BJ1097" s="17" t="s">
        <v>95</v>
      </c>
      <c r="BK1097" s="17" t="s">
        <v>95</v>
      </c>
      <c r="BL1097" s="17" t="s">
        <v>95</v>
      </c>
      <c r="BM1097" s="17" t="s">
        <v>95</v>
      </c>
    </row>
    <row r="1098" spans="2:65"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c r="BI1098" s="17"/>
      <c r="BJ1098" s="17"/>
      <c r="BK1098" s="17"/>
      <c r="BL1098" s="17"/>
      <c r="BM1098" s="17"/>
    </row>
    <row r="1099" spans="2:65" x14ac:dyDescent="0.35">
      <c r="B1099" s="6" t="s">
        <v>436</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row>
    <row r="1100" spans="2:65" x14ac:dyDescent="0.35">
      <c r="B1100" s="26" t="s">
        <v>127</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row>
    <row r="1101" spans="2:65" x14ac:dyDescent="0.35">
      <c r="B1101" t="s">
        <v>370</v>
      </c>
      <c r="C1101" s="17">
        <v>0.269683561604595</v>
      </c>
      <c r="D1101" s="17">
        <v>0.26394161824565399</v>
      </c>
      <c r="E1101" s="17">
        <v>0.275602534553059</v>
      </c>
      <c r="F1101" s="17"/>
      <c r="G1101" s="17">
        <v>0.34290973346787001</v>
      </c>
      <c r="H1101" s="17">
        <v>0.33967412900627902</v>
      </c>
      <c r="I1101" s="17">
        <v>0.33644802663054402</v>
      </c>
      <c r="J1101" s="17">
        <v>0.28163857559927202</v>
      </c>
      <c r="K1101" s="17">
        <v>0.24322223324482201</v>
      </c>
      <c r="L1101" s="17">
        <v>0.19963231301562401</v>
      </c>
      <c r="M1101" s="17"/>
      <c r="N1101" s="17">
        <v>0.28465326858085299</v>
      </c>
      <c r="O1101" s="17">
        <v>0.25637206601233198</v>
      </c>
      <c r="P1101" s="17">
        <v>0.27167010451955398</v>
      </c>
      <c r="Q1101" s="17">
        <v>0.25934807168132401</v>
      </c>
      <c r="R1101" s="17"/>
      <c r="S1101" s="17">
        <v>0.27145638805052003</v>
      </c>
      <c r="T1101" s="17">
        <v>0.25909926478426898</v>
      </c>
      <c r="U1101" s="17">
        <v>0.236422802286363</v>
      </c>
      <c r="V1101" s="17">
        <v>0.20745865145939499</v>
      </c>
      <c r="W1101" s="17">
        <v>0.34047700392498698</v>
      </c>
      <c r="X1101" s="17">
        <v>0.31398636589062801</v>
      </c>
      <c r="Y1101" s="17">
        <v>0.295934910193627</v>
      </c>
      <c r="Z1101" s="17">
        <v>0.291010379978275</v>
      </c>
      <c r="AA1101" s="17">
        <v>0.29302126643013998</v>
      </c>
      <c r="AB1101" s="17">
        <v>0.21202426892738199</v>
      </c>
      <c r="AC1101" s="17">
        <v>0.26215944251203199</v>
      </c>
      <c r="AD1101" s="17">
        <v>0.32685376588748799</v>
      </c>
      <c r="AE1101" s="17"/>
      <c r="AF1101" s="17">
        <v>0.23657394675334101</v>
      </c>
      <c r="AG1101" s="17">
        <v>0.29577620947212202</v>
      </c>
      <c r="AH1101" s="17">
        <v>0.241914753564375</v>
      </c>
      <c r="AI1101" s="17"/>
      <c r="AJ1101" s="17">
        <v>0.240333415615405</v>
      </c>
      <c r="AK1101" s="17">
        <v>0.30751709406411398</v>
      </c>
      <c r="AL1101" s="17">
        <v>0.30095465487387801</v>
      </c>
      <c r="AM1101" s="17">
        <v>0.267267621731898</v>
      </c>
      <c r="AN1101" s="17">
        <v>0.210680659594179</v>
      </c>
      <c r="AO1101" s="17"/>
      <c r="AP1101" s="17">
        <v>0.256619287749836</v>
      </c>
      <c r="AQ1101" s="17">
        <v>0.30238047879559798</v>
      </c>
      <c r="AR1101" s="17">
        <v>0.32195529871322798</v>
      </c>
      <c r="AS1101" s="17"/>
      <c r="AT1101" s="17">
        <v>0.24172568889297999</v>
      </c>
      <c r="AU1101" s="17">
        <v>0.228806767469695</v>
      </c>
      <c r="AV1101" s="17">
        <v>0.30175389142089198</v>
      </c>
      <c r="AW1101" s="17">
        <v>0.33356015388154098</v>
      </c>
      <c r="AX1101" s="17">
        <v>0.312768786252697</v>
      </c>
      <c r="AY1101" s="17"/>
      <c r="AZ1101" s="17">
        <v>0.29421712846581499</v>
      </c>
      <c r="BA1101" s="17">
        <v>0.28507435038941298</v>
      </c>
      <c r="BB1101" s="17">
        <v>0.26439896356637599</v>
      </c>
      <c r="BC1101" s="17">
        <v>0.23440517365716301</v>
      </c>
      <c r="BD1101" s="17">
        <v>0.25535949026792398</v>
      </c>
      <c r="BE1101" s="17">
        <v>0.28105291668858701</v>
      </c>
      <c r="BF1101" s="17"/>
      <c r="BG1101" s="17">
        <v>0.23950631793442501</v>
      </c>
      <c r="BH1101" s="17">
        <v>0.31707695764358201</v>
      </c>
      <c r="BI1101" s="17" t="s">
        <v>95</v>
      </c>
      <c r="BJ1101" s="17" t="s">
        <v>95</v>
      </c>
      <c r="BK1101" s="17" t="s">
        <v>95</v>
      </c>
      <c r="BL1101" s="17" t="s">
        <v>95</v>
      </c>
      <c r="BM1101" s="17" t="s">
        <v>95</v>
      </c>
    </row>
    <row r="1102" spans="2:65" x14ac:dyDescent="0.35">
      <c r="B1102" t="s">
        <v>371</v>
      </c>
      <c r="C1102" s="17">
        <v>0.29943550931962298</v>
      </c>
      <c r="D1102" s="17">
        <v>0.29413829780882</v>
      </c>
      <c r="E1102" s="17">
        <v>0.30590292181377399</v>
      </c>
      <c r="F1102" s="17"/>
      <c r="G1102" s="17">
        <v>0.263785272929487</v>
      </c>
      <c r="H1102" s="17">
        <v>0.39306945990416198</v>
      </c>
      <c r="I1102" s="17">
        <v>0.31333953772837397</v>
      </c>
      <c r="J1102" s="17">
        <v>0.30572082351286001</v>
      </c>
      <c r="K1102" s="17">
        <v>0.29437929120131801</v>
      </c>
      <c r="L1102" s="17">
        <v>0.26125608792463301</v>
      </c>
      <c r="M1102" s="17"/>
      <c r="N1102" s="17">
        <v>0.30083119380220702</v>
      </c>
      <c r="O1102" s="17">
        <v>0.30695753988693703</v>
      </c>
      <c r="P1102" s="17">
        <v>0.29048343803432403</v>
      </c>
      <c r="Q1102" s="17">
        <v>0.29813951745671502</v>
      </c>
      <c r="R1102" s="17"/>
      <c r="S1102" s="17">
        <v>0.31747519939375501</v>
      </c>
      <c r="T1102" s="17">
        <v>0.33953018116259298</v>
      </c>
      <c r="U1102" s="17">
        <v>0.30086147842359401</v>
      </c>
      <c r="V1102" s="17">
        <v>0.315842371881557</v>
      </c>
      <c r="W1102" s="17">
        <v>0.20888525772219299</v>
      </c>
      <c r="X1102" s="17">
        <v>0.33707351013252401</v>
      </c>
      <c r="Y1102" s="17">
        <v>0.26387582530233</v>
      </c>
      <c r="Z1102" s="17">
        <v>0.32662489332700401</v>
      </c>
      <c r="AA1102" s="17">
        <v>0.27930136473574302</v>
      </c>
      <c r="AB1102" s="17">
        <v>0.27037881388044599</v>
      </c>
      <c r="AC1102" s="17">
        <v>0.34706845814882098</v>
      </c>
      <c r="AD1102" s="17">
        <v>0.25150592716050102</v>
      </c>
      <c r="AE1102" s="17"/>
      <c r="AF1102" s="17">
        <v>0.28021504347064502</v>
      </c>
      <c r="AG1102" s="17">
        <v>0.33072445182754101</v>
      </c>
      <c r="AH1102" s="17">
        <v>0.220156156547722</v>
      </c>
      <c r="AI1102" s="17"/>
      <c r="AJ1102" s="17">
        <v>0.301334720840994</v>
      </c>
      <c r="AK1102" s="17">
        <v>0.34021220371886901</v>
      </c>
      <c r="AL1102" s="17">
        <v>0.29783645420937199</v>
      </c>
      <c r="AM1102" s="17">
        <v>0.23644730864497401</v>
      </c>
      <c r="AN1102" s="17">
        <v>0.22651282395589001</v>
      </c>
      <c r="AO1102" s="17"/>
      <c r="AP1102" s="17">
        <v>0.318200675590742</v>
      </c>
      <c r="AQ1102" s="17">
        <v>0.329861288750953</v>
      </c>
      <c r="AR1102" s="17">
        <v>0.26980056015468601</v>
      </c>
      <c r="AS1102" s="17"/>
      <c r="AT1102" s="17">
        <v>0.26376576170697202</v>
      </c>
      <c r="AU1102" s="17">
        <v>0.30793911027781801</v>
      </c>
      <c r="AV1102" s="17">
        <v>0.32505163315053998</v>
      </c>
      <c r="AW1102" s="17">
        <v>0.33559906741877299</v>
      </c>
      <c r="AX1102" s="17">
        <v>0.25690088543172701</v>
      </c>
      <c r="AY1102" s="17"/>
      <c r="AZ1102" s="17">
        <v>0.32566716172818799</v>
      </c>
      <c r="BA1102" s="17">
        <v>0.29219374173467499</v>
      </c>
      <c r="BB1102" s="17">
        <v>0.28819121165048001</v>
      </c>
      <c r="BC1102" s="17">
        <v>0.32425013087784899</v>
      </c>
      <c r="BD1102" s="17">
        <v>0.28447301982134698</v>
      </c>
      <c r="BE1102" s="17">
        <v>0.24339494383650701</v>
      </c>
      <c r="BF1102" s="17"/>
      <c r="BG1102" s="17">
        <v>0.28282739026500803</v>
      </c>
      <c r="BH1102" s="17">
        <v>0.32551857947742202</v>
      </c>
      <c r="BI1102" s="17" t="s">
        <v>95</v>
      </c>
      <c r="BJ1102" s="17" t="s">
        <v>95</v>
      </c>
      <c r="BK1102" s="17" t="s">
        <v>95</v>
      </c>
      <c r="BL1102" s="17" t="s">
        <v>95</v>
      </c>
      <c r="BM1102" s="17" t="s">
        <v>95</v>
      </c>
    </row>
    <row r="1103" spans="2:65" x14ac:dyDescent="0.35">
      <c r="B1103" t="s">
        <v>417</v>
      </c>
      <c r="C1103" s="17">
        <v>0.15148750179218301</v>
      </c>
      <c r="D1103" s="17">
        <v>0.16161747039222801</v>
      </c>
      <c r="E1103" s="17">
        <v>0.140015200351085</v>
      </c>
      <c r="F1103" s="17"/>
      <c r="G1103" s="17">
        <v>0.137602744439145</v>
      </c>
      <c r="H1103" s="17">
        <v>0.102134594890365</v>
      </c>
      <c r="I1103" s="17">
        <v>0.13892277632875</v>
      </c>
      <c r="J1103" s="17">
        <v>0.144982550152086</v>
      </c>
      <c r="K1103" s="17">
        <v>0.14408458934634999</v>
      </c>
      <c r="L1103" s="17">
        <v>0.18982487617979099</v>
      </c>
      <c r="M1103" s="17"/>
      <c r="N1103" s="17">
        <v>0.14177252692019601</v>
      </c>
      <c r="O1103" s="17">
        <v>0.14696508932893501</v>
      </c>
      <c r="P1103" s="17">
        <v>0.17382520200346699</v>
      </c>
      <c r="Q1103" s="17">
        <v>0.15116445285767599</v>
      </c>
      <c r="R1103" s="17"/>
      <c r="S1103" s="17">
        <v>0.16168142379690301</v>
      </c>
      <c r="T1103" s="17">
        <v>0.14543189904842899</v>
      </c>
      <c r="U1103" s="17">
        <v>0.18342764434982201</v>
      </c>
      <c r="V1103" s="17">
        <v>0.14010693813989</v>
      </c>
      <c r="W1103" s="17">
        <v>0.16977358752611199</v>
      </c>
      <c r="X1103" s="17">
        <v>9.5935421282113895E-2</v>
      </c>
      <c r="Y1103" s="17">
        <v>0.14604449053921201</v>
      </c>
      <c r="Z1103" s="17">
        <v>0.16580729143063799</v>
      </c>
      <c r="AA1103" s="17">
        <v>0.180108852684392</v>
      </c>
      <c r="AB1103" s="17">
        <v>0.167993781616843</v>
      </c>
      <c r="AC1103" s="17">
        <v>0.117563820434275</v>
      </c>
      <c r="AD1103" s="17">
        <v>9.2385080760671104E-2</v>
      </c>
      <c r="AE1103" s="17"/>
      <c r="AF1103" s="17">
        <v>0.165901104655091</v>
      </c>
      <c r="AG1103" s="17">
        <v>0.12605460877764399</v>
      </c>
      <c r="AH1103" s="17">
        <v>0.24551079170977499</v>
      </c>
      <c r="AI1103" s="17"/>
      <c r="AJ1103" s="17">
        <v>0.16167995188773299</v>
      </c>
      <c r="AK1103" s="17">
        <v>0.12634537145607799</v>
      </c>
      <c r="AL1103" s="17">
        <v>0.13444649729988301</v>
      </c>
      <c r="AM1103" s="17">
        <v>0.100974687633112</v>
      </c>
      <c r="AN1103" s="17">
        <v>0.21202709512624601</v>
      </c>
      <c r="AO1103" s="17"/>
      <c r="AP1103" s="17">
        <v>0.14393346792492701</v>
      </c>
      <c r="AQ1103" s="17">
        <v>0.121861125412318</v>
      </c>
      <c r="AR1103" s="17">
        <v>0.181288461693252</v>
      </c>
      <c r="AS1103" s="17"/>
      <c r="AT1103" s="17">
        <v>0.176365774128073</v>
      </c>
      <c r="AU1103" s="17">
        <v>0.15464443476112</v>
      </c>
      <c r="AV1103" s="17">
        <v>0.13430126896210901</v>
      </c>
      <c r="AW1103" s="17">
        <v>0.103643262758185</v>
      </c>
      <c r="AX1103" s="17">
        <v>0.19534778005037401</v>
      </c>
      <c r="AY1103" s="17"/>
      <c r="AZ1103" s="17">
        <v>0.145180351678141</v>
      </c>
      <c r="BA1103" s="17">
        <v>0.14516194188338599</v>
      </c>
      <c r="BB1103" s="17">
        <v>0.16060902150282999</v>
      </c>
      <c r="BC1103" s="17">
        <v>0.15585546615277099</v>
      </c>
      <c r="BD1103" s="17">
        <v>0.14885470682601701</v>
      </c>
      <c r="BE1103" s="17">
        <v>0.180645408519227</v>
      </c>
      <c r="BF1103" s="17"/>
      <c r="BG1103" s="17">
        <v>0.16945466982535001</v>
      </c>
      <c r="BH1103" s="17">
        <v>0.12327004364385601</v>
      </c>
      <c r="BI1103" s="17" t="s">
        <v>95</v>
      </c>
      <c r="BJ1103" s="17" t="s">
        <v>95</v>
      </c>
      <c r="BK1103" s="17" t="s">
        <v>95</v>
      </c>
      <c r="BL1103" s="17" t="s">
        <v>95</v>
      </c>
      <c r="BM1103" s="17" t="s">
        <v>95</v>
      </c>
    </row>
    <row r="1104" spans="2:65" x14ac:dyDescent="0.35">
      <c r="B1104" t="s">
        <v>418</v>
      </c>
      <c r="C1104" s="17">
        <v>8.8048590696552007E-2</v>
      </c>
      <c r="D1104" s="17">
        <v>9.9051665037609093E-2</v>
      </c>
      <c r="E1104" s="17">
        <v>7.7019198007973105E-2</v>
      </c>
      <c r="F1104" s="17"/>
      <c r="G1104" s="17">
        <v>0.110509014694247</v>
      </c>
      <c r="H1104" s="17">
        <v>4.37410216390582E-2</v>
      </c>
      <c r="I1104" s="17">
        <v>5.4903316104452697E-2</v>
      </c>
      <c r="J1104" s="17">
        <v>8.2420348900839505E-2</v>
      </c>
      <c r="K1104" s="17">
        <v>9.3997809976114899E-2</v>
      </c>
      <c r="L1104" s="17">
        <v>0.117408015584454</v>
      </c>
      <c r="M1104" s="17"/>
      <c r="N1104" s="17">
        <v>9.0600923219718105E-2</v>
      </c>
      <c r="O1104" s="17">
        <v>8.5318800565877206E-2</v>
      </c>
      <c r="P1104" s="17">
        <v>7.46670044226867E-2</v>
      </c>
      <c r="Q1104" s="17">
        <v>0.10229714722343899</v>
      </c>
      <c r="R1104" s="17"/>
      <c r="S1104" s="17">
        <v>7.0277218406576802E-2</v>
      </c>
      <c r="T1104" s="17">
        <v>7.9585652083670994E-2</v>
      </c>
      <c r="U1104" s="17">
        <v>7.6411600612985603E-2</v>
      </c>
      <c r="V1104" s="17">
        <v>8.8609084102728594E-2</v>
      </c>
      <c r="W1104" s="17">
        <v>0.100120710710408</v>
      </c>
      <c r="X1104" s="17">
        <v>9.1094592015089099E-2</v>
      </c>
      <c r="Y1104" s="17">
        <v>9.5696399968247206E-2</v>
      </c>
      <c r="Z1104" s="17">
        <v>6.7747237092878707E-2</v>
      </c>
      <c r="AA1104" s="17">
        <v>8.4599505374568201E-2</v>
      </c>
      <c r="AB1104" s="17">
        <v>0.107150115530601</v>
      </c>
      <c r="AC1104" s="17">
        <v>0.10370057766467</v>
      </c>
      <c r="AD1104" s="17">
        <v>0.11512766611977999</v>
      </c>
      <c r="AE1104" s="17"/>
      <c r="AF1104" s="17">
        <v>9.6639582794635207E-2</v>
      </c>
      <c r="AG1104" s="17">
        <v>8.8521188405676396E-2</v>
      </c>
      <c r="AH1104" s="17">
        <v>5.8309459434288599E-2</v>
      </c>
      <c r="AI1104" s="17"/>
      <c r="AJ1104" s="17">
        <v>9.7273443433211301E-2</v>
      </c>
      <c r="AK1104" s="17">
        <v>7.8961548516646704E-2</v>
      </c>
      <c r="AL1104" s="17">
        <v>7.8236297362339197E-2</v>
      </c>
      <c r="AM1104" s="17">
        <v>8.0322155775997606E-2</v>
      </c>
      <c r="AN1104" s="17">
        <v>8.0119682626330693E-2</v>
      </c>
      <c r="AO1104" s="17"/>
      <c r="AP1104" s="17">
        <v>9.3648104310053396E-2</v>
      </c>
      <c r="AQ1104" s="17">
        <v>8.2660898208488806E-2</v>
      </c>
      <c r="AR1104" s="17">
        <v>5.99091881483119E-2</v>
      </c>
      <c r="AS1104" s="17"/>
      <c r="AT1104" s="17">
        <v>0.11568366295481</v>
      </c>
      <c r="AU1104" s="17">
        <v>8.9459360595857407E-2</v>
      </c>
      <c r="AV1104" s="17">
        <v>7.9801827154406493E-2</v>
      </c>
      <c r="AW1104" s="17">
        <v>6.7953145058674502E-2</v>
      </c>
      <c r="AX1104" s="17">
        <v>0.11102624831404199</v>
      </c>
      <c r="AY1104" s="17"/>
      <c r="AZ1104" s="17">
        <v>8.2832191918959394E-2</v>
      </c>
      <c r="BA1104" s="17">
        <v>7.8501825746760595E-2</v>
      </c>
      <c r="BB1104" s="17">
        <v>8.8822055840142897E-2</v>
      </c>
      <c r="BC1104" s="17">
        <v>0.100580058489883</v>
      </c>
      <c r="BD1104" s="17">
        <v>0.111408453490506</v>
      </c>
      <c r="BE1104" s="17">
        <v>5.3033242794043103E-2</v>
      </c>
      <c r="BF1104" s="17"/>
      <c r="BG1104" s="17">
        <v>0.10302416507147499</v>
      </c>
      <c r="BH1104" s="17">
        <v>6.4529433843813599E-2</v>
      </c>
      <c r="BI1104" s="17" t="s">
        <v>95</v>
      </c>
      <c r="BJ1104" s="17" t="s">
        <v>95</v>
      </c>
      <c r="BK1104" s="17" t="s">
        <v>95</v>
      </c>
      <c r="BL1104" s="17" t="s">
        <v>95</v>
      </c>
      <c r="BM1104" s="17" t="s">
        <v>95</v>
      </c>
    </row>
    <row r="1105" spans="2:65" x14ac:dyDescent="0.35">
      <c r="B1105" t="s">
        <v>419</v>
      </c>
      <c r="C1105" s="17">
        <v>6.9644975012902496E-2</v>
      </c>
      <c r="D1105" s="17">
        <v>7.7313615063732397E-2</v>
      </c>
      <c r="E1105" s="17">
        <v>6.1061824590442897E-2</v>
      </c>
      <c r="F1105" s="17"/>
      <c r="G1105" s="17">
        <v>3.5399995041209803E-2</v>
      </c>
      <c r="H1105" s="17">
        <v>5.0721658359565297E-2</v>
      </c>
      <c r="I1105" s="17">
        <v>4.8924851296244201E-2</v>
      </c>
      <c r="J1105" s="17">
        <v>6.4305012111593701E-2</v>
      </c>
      <c r="K1105" s="17">
        <v>9.1879008536394802E-2</v>
      </c>
      <c r="L1105" s="17">
        <v>8.5226542348995404E-2</v>
      </c>
      <c r="M1105" s="17"/>
      <c r="N1105" s="17">
        <v>6.7518715419275094E-2</v>
      </c>
      <c r="O1105" s="17">
        <v>6.96457935533875E-2</v>
      </c>
      <c r="P1105" s="17">
        <v>7.1394435870412803E-2</v>
      </c>
      <c r="Q1105" s="17">
        <v>7.0110126715318299E-2</v>
      </c>
      <c r="R1105" s="17"/>
      <c r="S1105" s="17">
        <v>5.0544289563709398E-2</v>
      </c>
      <c r="T1105" s="17">
        <v>7.4655799489593999E-2</v>
      </c>
      <c r="U1105" s="17">
        <v>5.2691520122299697E-2</v>
      </c>
      <c r="V1105" s="17">
        <v>3.9093833952997203E-2</v>
      </c>
      <c r="W1105" s="17">
        <v>9.6739547541477594E-2</v>
      </c>
      <c r="X1105" s="17">
        <v>7.7901098431313695E-2</v>
      </c>
      <c r="Y1105" s="17">
        <v>9.2541427406085494E-2</v>
      </c>
      <c r="Z1105" s="17">
        <v>7.4709570806253497E-2</v>
      </c>
      <c r="AA1105" s="17">
        <v>5.7002291624774798E-2</v>
      </c>
      <c r="AB1105" s="17">
        <v>9.4080224423360601E-2</v>
      </c>
      <c r="AC1105" s="17">
        <v>5.5992663617139303E-2</v>
      </c>
      <c r="AD1105" s="17">
        <v>0.105584977241042</v>
      </c>
      <c r="AE1105" s="17"/>
      <c r="AF1105" s="17">
        <v>9.9239620606584006E-2</v>
      </c>
      <c r="AG1105" s="17">
        <v>4.8034601062009998E-2</v>
      </c>
      <c r="AH1105" s="17">
        <v>6.2716331160937694E-2</v>
      </c>
      <c r="AI1105" s="17"/>
      <c r="AJ1105" s="17">
        <v>8.4961210472194099E-2</v>
      </c>
      <c r="AK1105" s="17">
        <v>4.8557630623129802E-2</v>
      </c>
      <c r="AL1105" s="17">
        <v>4.97645651969447E-2</v>
      </c>
      <c r="AM1105" s="17">
        <v>0.19064263721021199</v>
      </c>
      <c r="AN1105" s="17">
        <v>7.2384984023249901E-2</v>
      </c>
      <c r="AO1105" s="17"/>
      <c r="AP1105" s="17">
        <v>8.3183985608373007E-2</v>
      </c>
      <c r="AQ1105" s="17">
        <v>5.3594721673112002E-2</v>
      </c>
      <c r="AR1105" s="17">
        <v>6.5129207776945905E-2</v>
      </c>
      <c r="AS1105" s="17"/>
      <c r="AT1105" s="17">
        <v>8.0239514863523195E-2</v>
      </c>
      <c r="AU1105" s="17">
        <v>7.0445816037453798E-2</v>
      </c>
      <c r="AV1105" s="17">
        <v>5.8153511664292001E-2</v>
      </c>
      <c r="AW1105" s="17">
        <v>6.08631628988658E-2</v>
      </c>
      <c r="AX1105" s="17">
        <v>1.9533870459614099E-2</v>
      </c>
      <c r="AY1105" s="17"/>
      <c r="AZ1105" s="17">
        <v>5.35970955973427E-2</v>
      </c>
      <c r="BA1105" s="17">
        <v>7.3717481621960401E-2</v>
      </c>
      <c r="BB1105" s="17">
        <v>7.6147275975320797E-2</v>
      </c>
      <c r="BC1105" s="17">
        <v>6.7717884558518696E-2</v>
      </c>
      <c r="BD1105" s="17">
        <v>5.4680433289176301E-2</v>
      </c>
      <c r="BE1105" s="17">
        <v>0.123281280193501</v>
      </c>
      <c r="BF1105" s="17"/>
      <c r="BG1105" s="17">
        <v>7.8502016800624699E-2</v>
      </c>
      <c r="BH1105" s="17">
        <v>5.5734980655322598E-2</v>
      </c>
      <c r="BI1105" s="17" t="s">
        <v>95</v>
      </c>
      <c r="BJ1105" s="17" t="s">
        <v>95</v>
      </c>
      <c r="BK1105" s="17" t="s">
        <v>95</v>
      </c>
      <c r="BL1105" s="17" t="s">
        <v>95</v>
      </c>
      <c r="BM1105" s="17" t="s">
        <v>95</v>
      </c>
    </row>
    <row r="1106" spans="2:65" x14ac:dyDescent="0.35">
      <c r="B1106" t="s">
        <v>114</v>
      </c>
      <c r="C1106" s="17">
        <v>4.4826639962891601E-2</v>
      </c>
      <c r="D1106" s="17">
        <v>3.4765187662271102E-2</v>
      </c>
      <c r="E1106" s="17">
        <v>5.5336601296524603E-2</v>
      </c>
      <c r="F1106" s="17"/>
      <c r="G1106" s="17">
        <v>5.9430497865792402E-2</v>
      </c>
      <c r="H1106" s="17">
        <v>2.3069776022109599E-2</v>
      </c>
      <c r="I1106" s="17">
        <v>5.0107582791591498E-2</v>
      </c>
      <c r="J1106" s="17">
        <v>4.4565939041301801E-2</v>
      </c>
      <c r="K1106" s="17">
        <v>6.0837351335397298E-2</v>
      </c>
      <c r="L1106" s="17">
        <v>3.81891416393852E-2</v>
      </c>
      <c r="M1106" s="17"/>
      <c r="N1106" s="17">
        <v>3.4955090139391E-2</v>
      </c>
      <c r="O1106" s="17">
        <v>4.8054171185932103E-2</v>
      </c>
      <c r="P1106" s="17">
        <v>4.7931735254708799E-2</v>
      </c>
      <c r="Q1106" s="17">
        <v>5.2531914260248697E-2</v>
      </c>
      <c r="R1106" s="17"/>
      <c r="S1106" s="17">
        <v>4.4848231621446397E-2</v>
      </c>
      <c r="T1106" s="17">
        <v>4.50550170502362E-2</v>
      </c>
      <c r="U1106" s="17">
        <v>4.0232746654337098E-2</v>
      </c>
      <c r="V1106" s="17">
        <v>5.1532150657570497E-2</v>
      </c>
      <c r="W1106" s="17">
        <v>1.8263514953088499E-2</v>
      </c>
      <c r="X1106" s="17">
        <v>3.3917806834755301E-2</v>
      </c>
      <c r="Y1106" s="17">
        <v>6.1693417986176502E-2</v>
      </c>
      <c r="Z1106" s="17">
        <v>9.1829101016989295E-3</v>
      </c>
      <c r="AA1106" s="17">
        <v>5.39521821499786E-2</v>
      </c>
      <c r="AB1106" s="17">
        <v>6.2347004466843603E-2</v>
      </c>
      <c r="AC1106" s="17">
        <v>2.41943449298339E-2</v>
      </c>
      <c r="AD1106" s="17">
        <v>6.9987033368851398E-2</v>
      </c>
      <c r="AE1106" s="17"/>
      <c r="AF1106" s="17">
        <v>3.9922643553154898E-2</v>
      </c>
      <c r="AG1106" s="17">
        <v>3.7947752287015399E-2</v>
      </c>
      <c r="AH1106" s="17">
        <v>8.5464342570199997E-2</v>
      </c>
      <c r="AI1106" s="17"/>
      <c r="AJ1106" s="17">
        <v>3.3939165270006698E-2</v>
      </c>
      <c r="AK1106" s="17">
        <v>3.6751364981292597E-2</v>
      </c>
      <c r="AL1106" s="17">
        <v>3.6147373697519303E-2</v>
      </c>
      <c r="AM1106" s="17">
        <v>5.8920342874406097E-2</v>
      </c>
      <c r="AN1106" s="17">
        <v>0.105673010675011</v>
      </c>
      <c r="AO1106" s="17"/>
      <c r="AP1106" s="17">
        <v>3.4524740058430099E-2</v>
      </c>
      <c r="AQ1106" s="17">
        <v>3.6247777461185397E-2</v>
      </c>
      <c r="AR1106" s="17">
        <v>2.2559711408744899E-2</v>
      </c>
      <c r="AS1106" s="17"/>
      <c r="AT1106" s="17">
        <v>4.5298440162667999E-2</v>
      </c>
      <c r="AU1106" s="17">
        <v>6.4841271356410699E-2</v>
      </c>
      <c r="AV1106" s="17">
        <v>3.02263476069746E-2</v>
      </c>
      <c r="AW1106" s="17">
        <v>4.0565163531025399E-2</v>
      </c>
      <c r="AX1106" s="17">
        <v>1.91161221807752E-2</v>
      </c>
      <c r="AY1106" s="17"/>
      <c r="AZ1106" s="17">
        <v>2.9533885215282701E-2</v>
      </c>
      <c r="BA1106" s="17">
        <v>6.0024723250245701E-2</v>
      </c>
      <c r="BB1106" s="17">
        <v>4.9363481849397699E-2</v>
      </c>
      <c r="BC1106" s="17">
        <v>3.85684273963844E-2</v>
      </c>
      <c r="BD1106" s="17">
        <v>3.5917588231659803E-2</v>
      </c>
      <c r="BE1106" s="17">
        <v>3.45542422765103E-2</v>
      </c>
      <c r="BF1106" s="17"/>
      <c r="BG1106" s="17">
        <v>4.2397691032158201E-2</v>
      </c>
      <c r="BH1106" s="17">
        <v>4.8641307064066101E-2</v>
      </c>
      <c r="BI1106" s="17" t="s">
        <v>95</v>
      </c>
      <c r="BJ1106" s="17" t="s">
        <v>95</v>
      </c>
      <c r="BK1106" s="17" t="s">
        <v>95</v>
      </c>
      <c r="BL1106" s="17" t="s">
        <v>95</v>
      </c>
      <c r="BM1106" s="17" t="s">
        <v>95</v>
      </c>
    </row>
    <row r="1107" spans="2:65" x14ac:dyDescent="0.35">
      <c r="B1107" t="s">
        <v>420</v>
      </c>
      <c r="C1107" s="17">
        <v>4.66390051095181E-2</v>
      </c>
      <c r="D1107" s="17">
        <v>4.0282607874611E-2</v>
      </c>
      <c r="E1107" s="17">
        <v>5.3340786887764398E-2</v>
      </c>
      <c r="F1107" s="17"/>
      <c r="G1107" s="17">
        <v>3.4560087409226802E-2</v>
      </c>
      <c r="H1107" s="17">
        <v>3.4871348503536799E-2</v>
      </c>
      <c r="I1107" s="17">
        <v>4.2906238300670599E-2</v>
      </c>
      <c r="J1107" s="17">
        <v>4.23563255875226E-2</v>
      </c>
      <c r="K1107" s="17">
        <v>4.7991392902817002E-2</v>
      </c>
      <c r="L1107" s="17">
        <v>5.7848971271962597E-2</v>
      </c>
      <c r="M1107" s="17"/>
      <c r="N1107" s="17">
        <v>5.1170277130344201E-2</v>
      </c>
      <c r="O1107" s="17">
        <v>4.5934302262694397E-2</v>
      </c>
      <c r="P1107" s="17">
        <v>4.5304330681560499E-2</v>
      </c>
      <c r="Q1107" s="17">
        <v>4.1707929723740003E-2</v>
      </c>
      <c r="R1107" s="17"/>
      <c r="S1107" s="17">
        <v>4.95529323009056E-2</v>
      </c>
      <c r="T1107" s="17">
        <v>3.0478907951167599E-2</v>
      </c>
      <c r="U1107" s="17">
        <v>6.5124615685019802E-2</v>
      </c>
      <c r="V1107" s="17">
        <v>9.3944375386075002E-2</v>
      </c>
      <c r="W1107" s="17">
        <v>6.0628490261686499E-2</v>
      </c>
      <c r="X1107" s="17">
        <v>3.2395180503961403E-2</v>
      </c>
      <c r="Y1107" s="17">
        <v>3.1030187142399902E-2</v>
      </c>
      <c r="Z1107" s="17">
        <v>5.6149589229987203E-2</v>
      </c>
      <c r="AA1107" s="17">
        <v>3.18985404126483E-2</v>
      </c>
      <c r="AB1107" s="17">
        <v>4.4620197284584703E-2</v>
      </c>
      <c r="AC1107" s="17">
        <v>3.9496331377165302E-2</v>
      </c>
      <c r="AD1107" s="17">
        <v>1.7678097106629799E-2</v>
      </c>
      <c r="AE1107" s="17"/>
      <c r="AF1107" s="17">
        <v>4.7760918502869898E-2</v>
      </c>
      <c r="AG1107" s="17">
        <v>4.3822679725539097E-2</v>
      </c>
      <c r="AH1107" s="17">
        <v>5.8710312379967003E-2</v>
      </c>
      <c r="AI1107" s="17"/>
      <c r="AJ1107" s="17">
        <v>5.1879688101519203E-2</v>
      </c>
      <c r="AK1107" s="17">
        <v>3.8515406044269E-2</v>
      </c>
      <c r="AL1107" s="17">
        <v>4.5823990414489597E-2</v>
      </c>
      <c r="AM1107" s="17">
        <v>3.1596693455643199E-2</v>
      </c>
      <c r="AN1107" s="17">
        <v>8.2067397609365295E-2</v>
      </c>
      <c r="AO1107" s="17"/>
      <c r="AP1107" s="17">
        <v>3.6085494262244597E-2</v>
      </c>
      <c r="AQ1107" s="17">
        <v>5.1462655775008102E-2</v>
      </c>
      <c r="AR1107" s="17">
        <v>3.8317903670376498E-2</v>
      </c>
      <c r="AS1107" s="17"/>
      <c r="AT1107" s="17">
        <v>3.9750937755469597E-2</v>
      </c>
      <c r="AU1107" s="17">
        <v>6.18468499094844E-2</v>
      </c>
      <c r="AV1107" s="17">
        <v>4.2869794658937303E-2</v>
      </c>
      <c r="AW1107" s="17">
        <v>2.8948005658723502E-2</v>
      </c>
      <c r="AX1107" s="17">
        <v>0</v>
      </c>
      <c r="AY1107" s="17"/>
      <c r="AZ1107" s="17">
        <v>3.3369782544238398E-2</v>
      </c>
      <c r="BA1107" s="17">
        <v>4.3841092451575601E-2</v>
      </c>
      <c r="BB1107" s="17">
        <v>5.4258207795177898E-2</v>
      </c>
      <c r="BC1107" s="17">
        <v>4.5157314314700402E-2</v>
      </c>
      <c r="BD1107" s="17">
        <v>6.4102988475704406E-2</v>
      </c>
      <c r="BE1107" s="17">
        <v>4.53861554208752E-2</v>
      </c>
      <c r="BF1107" s="17"/>
      <c r="BG1107" s="17">
        <v>4.8385737728707301E-2</v>
      </c>
      <c r="BH1107" s="17">
        <v>4.3895759513589899E-2</v>
      </c>
      <c r="BI1107" s="17" t="s">
        <v>95</v>
      </c>
      <c r="BJ1107" s="17" t="s">
        <v>95</v>
      </c>
      <c r="BK1107" s="17" t="s">
        <v>95</v>
      </c>
      <c r="BL1107" s="17" t="s">
        <v>95</v>
      </c>
      <c r="BM1107" s="17" t="s">
        <v>95</v>
      </c>
    </row>
    <row r="1108" spans="2:65" x14ac:dyDescent="0.35">
      <c r="B1108" t="s">
        <v>421</v>
      </c>
      <c r="C1108" s="17">
        <v>3.0234216501734398E-2</v>
      </c>
      <c r="D1108" s="17">
        <v>2.8889537915073701E-2</v>
      </c>
      <c r="E1108" s="17">
        <v>3.1720932499376998E-2</v>
      </c>
      <c r="F1108" s="17"/>
      <c r="G1108" s="17">
        <v>1.5802654153021699E-2</v>
      </c>
      <c r="H1108" s="17">
        <v>1.27180116749243E-2</v>
      </c>
      <c r="I1108" s="17">
        <v>1.44476708193729E-2</v>
      </c>
      <c r="J1108" s="17">
        <v>3.4010425094524899E-2</v>
      </c>
      <c r="K1108" s="17">
        <v>2.3608323456786501E-2</v>
      </c>
      <c r="L1108" s="17">
        <v>5.0614052035155503E-2</v>
      </c>
      <c r="M1108" s="17"/>
      <c r="N1108" s="17">
        <v>2.8498004788015299E-2</v>
      </c>
      <c r="O1108" s="17">
        <v>4.0752237203905001E-2</v>
      </c>
      <c r="P1108" s="17">
        <v>2.4723749213286701E-2</v>
      </c>
      <c r="Q1108" s="17">
        <v>2.4700840081539398E-2</v>
      </c>
      <c r="R1108" s="17"/>
      <c r="S1108" s="17">
        <v>3.41643168661835E-2</v>
      </c>
      <c r="T1108" s="17">
        <v>2.61632784300408E-2</v>
      </c>
      <c r="U1108" s="17">
        <v>4.4827591865577998E-2</v>
      </c>
      <c r="V1108" s="17">
        <v>6.3412594419786805E-2</v>
      </c>
      <c r="W1108" s="17">
        <v>5.11188736004728E-3</v>
      </c>
      <c r="X1108" s="17">
        <v>1.7696024909614E-2</v>
      </c>
      <c r="Y1108" s="17">
        <v>1.3183341461921299E-2</v>
      </c>
      <c r="Z1108" s="17">
        <v>8.7681280332642698E-3</v>
      </c>
      <c r="AA1108" s="17">
        <v>2.0115996587755099E-2</v>
      </c>
      <c r="AB1108" s="17">
        <v>4.1405593869938397E-2</v>
      </c>
      <c r="AC1108" s="17">
        <v>4.9824361316063902E-2</v>
      </c>
      <c r="AD1108" s="17">
        <v>2.0877452355037299E-2</v>
      </c>
      <c r="AE1108" s="17"/>
      <c r="AF1108" s="17">
        <v>3.37471396636796E-2</v>
      </c>
      <c r="AG1108" s="17">
        <v>2.9118508442452298E-2</v>
      </c>
      <c r="AH1108" s="17">
        <v>2.72178526327343E-2</v>
      </c>
      <c r="AI1108" s="17"/>
      <c r="AJ1108" s="17">
        <v>2.85984043789369E-2</v>
      </c>
      <c r="AK1108" s="17">
        <v>2.3139380595600698E-2</v>
      </c>
      <c r="AL1108" s="17">
        <v>5.67901669455739E-2</v>
      </c>
      <c r="AM1108" s="17">
        <v>3.3828552673757603E-2</v>
      </c>
      <c r="AN1108" s="17">
        <v>1.0534346389727899E-2</v>
      </c>
      <c r="AO1108" s="17"/>
      <c r="AP1108" s="17">
        <v>3.3804244495393099E-2</v>
      </c>
      <c r="AQ1108" s="17">
        <v>2.1931053923337399E-2</v>
      </c>
      <c r="AR1108" s="17">
        <v>4.10396684344543E-2</v>
      </c>
      <c r="AS1108" s="17"/>
      <c r="AT1108" s="17">
        <v>3.7170219535504603E-2</v>
      </c>
      <c r="AU1108" s="17">
        <v>2.2016389592160901E-2</v>
      </c>
      <c r="AV1108" s="17">
        <v>2.7841725381848099E-2</v>
      </c>
      <c r="AW1108" s="17">
        <v>2.8868038794212101E-2</v>
      </c>
      <c r="AX1108" s="17">
        <v>8.5306307310771004E-2</v>
      </c>
      <c r="AY1108" s="17"/>
      <c r="AZ1108" s="17">
        <v>3.5602402852032998E-2</v>
      </c>
      <c r="BA1108" s="17">
        <v>2.1484842921983899E-2</v>
      </c>
      <c r="BB1108" s="17">
        <v>1.82097818202752E-2</v>
      </c>
      <c r="BC1108" s="17">
        <v>3.3465544552731201E-2</v>
      </c>
      <c r="BD1108" s="17">
        <v>4.5203319597665097E-2</v>
      </c>
      <c r="BE1108" s="17">
        <v>3.8651810270749001E-2</v>
      </c>
      <c r="BF1108" s="17"/>
      <c r="BG1108" s="17">
        <v>3.5902011342252099E-2</v>
      </c>
      <c r="BH1108" s="17">
        <v>2.1332938158347799E-2</v>
      </c>
      <c r="BI1108" s="17" t="s">
        <v>95</v>
      </c>
      <c r="BJ1108" s="17" t="s">
        <v>95</v>
      </c>
      <c r="BK1108" s="17" t="s">
        <v>95</v>
      </c>
      <c r="BL1108" s="17" t="s">
        <v>95</v>
      </c>
      <c r="BM1108" s="17" t="s">
        <v>95</v>
      </c>
    </row>
    <row r="1109" spans="2:65"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row>
    <row r="1110" spans="2:65" x14ac:dyDescent="0.35">
      <c r="B1110" s="6" t="s">
        <v>437</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row>
    <row r="1111" spans="2:65" x14ac:dyDescent="0.35">
      <c r="B1111" s="26" t="s">
        <v>127</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row>
    <row r="1112" spans="2:65" x14ac:dyDescent="0.35">
      <c r="B1112" t="s">
        <v>370</v>
      </c>
      <c r="C1112" s="17">
        <v>0.17484768431643599</v>
      </c>
      <c r="D1112" s="17">
        <v>0.178577807785713</v>
      </c>
      <c r="E1112" s="17">
        <v>0.170694114678166</v>
      </c>
      <c r="F1112" s="17"/>
      <c r="G1112" s="17">
        <v>0.32118492933464499</v>
      </c>
      <c r="H1112" s="17">
        <v>0.323636013900304</v>
      </c>
      <c r="I1112" s="17">
        <v>0.23252759398796399</v>
      </c>
      <c r="J1112" s="17">
        <v>0.15211179584106299</v>
      </c>
      <c r="K1112" s="17">
        <v>0.13596796331408101</v>
      </c>
      <c r="L1112" s="17">
        <v>8.73068444293333E-2</v>
      </c>
      <c r="M1112" s="17"/>
      <c r="N1112" s="17">
        <v>0.21306522336807701</v>
      </c>
      <c r="O1112" s="17">
        <v>0.16519775557562</v>
      </c>
      <c r="P1112" s="17">
        <v>0.17591191782698101</v>
      </c>
      <c r="Q1112" s="17">
        <v>0.119199660863242</v>
      </c>
      <c r="R1112" s="17"/>
      <c r="S1112" s="17">
        <v>0.234501659989762</v>
      </c>
      <c r="T1112" s="17">
        <v>0.147474189966154</v>
      </c>
      <c r="U1112" s="17">
        <v>0.14267297860273501</v>
      </c>
      <c r="V1112" s="17">
        <v>0.12526299831755699</v>
      </c>
      <c r="W1112" s="17">
        <v>0.22653821738581101</v>
      </c>
      <c r="X1112" s="17">
        <v>0.19954594018910801</v>
      </c>
      <c r="Y1112" s="17">
        <v>0.17302349787423299</v>
      </c>
      <c r="Z1112" s="17">
        <v>0.21402819136701501</v>
      </c>
      <c r="AA1112" s="17">
        <v>0.19562428189671899</v>
      </c>
      <c r="AB1112" s="17">
        <v>0.13822597314642299</v>
      </c>
      <c r="AC1112" s="17">
        <v>0.14905007360911601</v>
      </c>
      <c r="AD1112" s="17">
        <v>0.18276112700842001</v>
      </c>
      <c r="AE1112" s="17"/>
      <c r="AF1112" s="17">
        <v>0.127325384190666</v>
      </c>
      <c r="AG1112" s="17">
        <v>0.21101198714854899</v>
      </c>
      <c r="AH1112" s="17">
        <v>0.14309720073540799</v>
      </c>
      <c r="AI1112" s="17"/>
      <c r="AJ1112" s="17">
        <v>0.134805358790798</v>
      </c>
      <c r="AK1112" s="17">
        <v>0.232572594618178</v>
      </c>
      <c r="AL1112" s="17">
        <v>0.215449129332943</v>
      </c>
      <c r="AM1112" s="17">
        <v>0.107099144432296</v>
      </c>
      <c r="AN1112" s="17">
        <v>0.129197702357667</v>
      </c>
      <c r="AO1112" s="17"/>
      <c r="AP1112" s="17">
        <v>0.16128180550958801</v>
      </c>
      <c r="AQ1112" s="17">
        <v>0.225809728395929</v>
      </c>
      <c r="AR1112" s="17">
        <v>0.222281109690978</v>
      </c>
      <c r="AS1112" s="17"/>
      <c r="AT1112" s="17">
        <v>0.108116933279869</v>
      </c>
      <c r="AU1112" s="17">
        <v>0.145525695969146</v>
      </c>
      <c r="AV1112" s="17">
        <v>0.23135318587798501</v>
      </c>
      <c r="AW1112" s="17">
        <v>0.26680373059628598</v>
      </c>
      <c r="AX1112" s="17">
        <v>0.31743045111599399</v>
      </c>
      <c r="AY1112" s="17"/>
      <c r="AZ1112" s="17">
        <v>0.28384037836494203</v>
      </c>
      <c r="BA1112" s="17">
        <v>0.16976445837836199</v>
      </c>
      <c r="BB1112" s="17">
        <v>0.136957561335529</v>
      </c>
      <c r="BC1112" s="17">
        <v>0.15695162875452401</v>
      </c>
      <c r="BD1112" s="17">
        <v>0.136610937157466</v>
      </c>
      <c r="BE1112" s="17">
        <v>0.135369639987553</v>
      </c>
      <c r="BF1112" s="17"/>
      <c r="BG1112" s="17">
        <v>0.14625309134050299</v>
      </c>
      <c r="BH1112" s="17">
        <v>0.21975552561214901</v>
      </c>
      <c r="BI1112" s="17" t="s">
        <v>95</v>
      </c>
      <c r="BJ1112" s="17" t="s">
        <v>95</v>
      </c>
      <c r="BK1112" s="17" t="s">
        <v>95</v>
      </c>
      <c r="BL1112" s="17" t="s">
        <v>95</v>
      </c>
      <c r="BM1112" s="17" t="s">
        <v>95</v>
      </c>
    </row>
    <row r="1113" spans="2:65" x14ac:dyDescent="0.35">
      <c r="B1113" t="s">
        <v>371</v>
      </c>
      <c r="C1113" s="17">
        <v>0.24193518798991101</v>
      </c>
      <c r="D1113" s="17">
        <v>0.25031082456021297</v>
      </c>
      <c r="E1113" s="17">
        <v>0.23334956424374401</v>
      </c>
      <c r="F1113" s="17"/>
      <c r="G1113" s="17">
        <v>0.39793483234677501</v>
      </c>
      <c r="H1113" s="17">
        <v>0.24683893033872201</v>
      </c>
      <c r="I1113" s="17">
        <v>0.304301405003571</v>
      </c>
      <c r="J1113" s="17">
        <v>0.28661822416564198</v>
      </c>
      <c r="K1113" s="17">
        <v>0.18128619300634899</v>
      </c>
      <c r="L1113" s="17">
        <v>0.184001596110207</v>
      </c>
      <c r="M1113" s="17"/>
      <c r="N1113" s="17">
        <v>0.25164187184291698</v>
      </c>
      <c r="O1113" s="17">
        <v>0.25426953701010202</v>
      </c>
      <c r="P1113" s="17">
        <v>0.23234706938948699</v>
      </c>
      <c r="Q1113" s="17">
        <v>0.220674745266012</v>
      </c>
      <c r="R1113" s="17"/>
      <c r="S1113" s="17">
        <v>0.26436582113833001</v>
      </c>
      <c r="T1113" s="17">
        <v>0.27846346703824298</v>
      </c>
      <c r="U1113" s="17">
        <v>0.21107994829826299</v>
      </c>
      <c r="V1113" s="17">
        <v>0.22026469752542199</v>
      </c>
      <c r="W1113" s="17">
        <v>0.178654870839181</v>
      </c>
      <c r="X1113" s="17">
        <v>0.26090503013726601</v>
      </c>
      <c r="Y1113" s="17">
        <v>0.278469429422468</v>
      </c>
      <c r="Z1113" s="17">
        <v>0.18013195813675101</v>
      </c>
      <c r="AA1113" s="17">
        <v>0.25919475685229898</v>
      </c>
      <c r="AB1113" s="17">
        <v>0.24799798076033899</v>
      </c>
      <c r="AC1113" s="17">
        <v>0.23958897337469501</v>
      </c>
      <c r="AD1113" s="17">
        <v>0.145143314909573</v>
      </c>
      <c r="AE1113" s="17"/>
      <c r="AF1113" s="17">
        <v>0.20826077180744201</v>
      </c>
      <c r="AG1113" s="17">
        <v>0.26832764586801999</v>
      </c>
      <c r="AH1113" s="17">
        <v>0.209268994170141</v>
      </c>
      <c r="AI1113" s="17"/>
      <c r="AJ1113" s="17">
        <v>0.22310961027950199</v>
      </c>
      <c r="AK1113" s="17">
        <v>0.30743979216013401</v>
      </c>
      <c r="AL1113" s="17">
        <v>0.29609584201734002</v>
      </c>
      <c r="AM1113" s="17">
        <v>0.280936044158966</v>
      </c>
      <c r="AN1113" s="17">
        <v>0.14813137835196399</v>
      </c>
      <c r="AO1113" s="17"/>
      <c r="AP1113" s="17">
        <v>0.24266275827439501</v>
      </c>
      <c r="AQ1113" s="17">
        <v>0.29812604260714598</v>
      </c>
      <c r="AR1113" s="17">
        <v>0.29530314612237601</v>
      </c>
      <c r="AS1113" s="17"/>
      <c r="AT1113" s="17">
        <v>0.18750846540025101</v>
      </c>
      <c r="AU1113" s="17">
        <v>0.25062706976527899</v>
      </c>
      <c r="AV1113" s="17">
        <v>0.26877586888090799</v>
      </c>
      <c r="AW1113" s="17">
        <v>0.24670793397814</v>
      </c>
      <c r="AX1113" s="17">
        <v>0.28599906472363901</v>
      </c>
      <c r="AY1113" s="17"/>
      <c r="AZ1113" s="17">
        <v>0.28032678651109399</v>
      </c>
      <c r="BA1113" s="17">
        <v>0.238525949607305</v>
      </c>
      <c r="BB1113" s="17">
        <v>0.25480474920565899</v>
      </c>
      <c r="BC1113" s="17">
        <v>0.23155759372606499</v>
      </c>
      <c r="BD1113" s="17">
        <v>0.21113462900361499</v>
      </c>
      <c r="BE1113" s="17">
        <v>0.24828619005656799</v>
      </c>
      <c r="BF1113" s="17"/>
      <c r="BG1113" s="17">
        <v>0.21289789702332201</v>
      </c>
      <c r="BH1113" s="17">
        <v>0.28753828699126999</v>
      </c>
      <c r="BI1113" s="17" t="s">
        <v>95</v>
      </c>
      <c r="BJ1113" s="17" t="s">
        <v>95</v>
      </c>
      <c r="BK1113" s="17" t="s">
        <v>95</v>
      </c>
      <c r="BL1113" s="17" t="s">
        <v>95</v>
      </c>
      <c r="BM1113" s="17" t="s">
        <v>95</v>
      </c>
    </row>
    <row r="1114" spans="2:65" x14ac:dyDescent="0.35">
      <c r="B1114" t="s">
        <v>417</v>
      </c>
      <c r="C1114" s="17">
        <v>0.17257351718468</v>
      </c>
      <c r="D1114" s="17">
        <v>0.17106768783237</v>
      </c>
      <c r="E1114" s="17">
        <v>0.173933818661306</v>
      </c>
      <c r="F1114" s="17"/>
      <c r="G1114" s="17">
        <v>0.10797612738944901</v>
      </c>
      <c r="H1114" s="17">
        <v>0.15336762235503701</v>
      </c>
      <c r="I1114" s="17">
        <v>0.18086019564648101</v>
      </c>
      <c r="J1114" s="17">
        <v>0.166705447059562</v>
      </c>
      <c r="K1114" s="17">
        <v>0.17411028271612</v>
      </c>
      <c r="L1114" s="17">
        <v>0.19387121188637299</v>
      </c>
      <c r="M1114" s="17"/>
      <c r="N1114" s="17">
        <v>0.140537709183614</v>
      </c>
      <c r="O1114" s="17">
        <v>0.171701462553534</v>
      </c>
      <c r="P1114" s="17">
        <v>0.16622003342788</v>
      </c>
      <c r="Q1114" s="17">
        <v>0.23920033503668101</v>
      </c>
      <c r="R1114" s="17"/>
      <c r="S1114" s="17">
        <v>0.189939317906031</v>
      </c>
      <c r="T1114" s="17">
        <v>0.17241560379187101</v>
      </c>
      <c r="U1114" s="17">
        <v>0.19303897300503201</v>
      </c>
      <c r="V1114" s="17">
        <v>0.15746265139887999</v>
      </c>
      <c r="W1114" s="17">
        <v>0.18353666952578901</v>
      </c>
      <c r="X1114" s="17">
        <v>0.17679464623633501</v>
      </c>
      <c r="Y1114" s="17">
        <v>0.14837904318774101</v>
      </c>
      <c r="Z1114" s="17">
        <v>0.17432102485338299</v>
      </c>
      <c r="AA1114" s="17">
        <v>0.18517435265399901</v>
      </c>
      <c r="AB1114" s="17">
        <v>0.139468498969399</v>
      </c>
      <c r="AC1114" s="17">
        <v>0.188482191558383</v>
      </c>
      <c r="AD1114" s="17">
        <v>0.15555675804413299</v>
      </c>
      <c r="AE1114" s="17"/>
      <c r="AF1114" s="17">
        <v>0.17325594599612301</v>
      </c>
      <c r="AG1114" s="17">
        <v>0.16460722454079699</v>
      </c>
      <c r="AH1114" s="17">
        <v>0.24935936646717</v>
      </c>
      <c r="AI1114" s="17"/>
      <c r="AJ1114" s="17">
        <v>0.17227235642219299</v>
      </c>
      <c r="AK1114" s="17">
        <v>0.176071864628703</v>
      </c>
      <c r="AL1114" s="17">
        <v>0.15563080771287199</v>
      </c>
      <c r="AM1114" s="17">
        <v>0.109887745432295</v>
      </c>
      <c r="AN1114" s="17">
        <v>0.21113771709335299</v>
      </c>
      <c r="AO1114" s="17"/>
      <c r="AP1114" s="17">
        <v>0.14712973897419299</v>
      </c>
      <c r="AQ1114" s="17">
        <v>0.16329496508593699</v>
      </c>
      <c r="AR1114" s="17">
        <v>0.17107317543238901</v>
      </c>
      <c r="AS1114" s="17"/>
      <c r="AT1114" s="17">
        <v>0.217512499643433</v>
      </c>
      <c r="AU1114" s="17">
        <v>0.16880101801195699</v>
      </c>
      <c r="AV1114" s="17">
        <v>0.15468324499391001</v>
      </c>
      <c r="AW1114" s="17">
        <v>0.14007016212833101</v>
      </c>
      <c r="AX1114" s="17">
        <v>0.18702388593856201</v>
      </c>
      <c r="AY1114" s="17"/>
      <c r="AZ1114" s="17">
        <v>0.16518770683565001</v>
      </c>
      <c r="BA1114" s="17">
        <v>0.18005700499334501</v>
      </c>
      <c r="BB1114" s="17">
        <v>0.170475201017869</v>
      </c>
      <c r="BC1114" s="17">
        <v>0.21513519881736301</v>
      </c>
      <c r="BD1114" s="17">
        <v>0.144577207722207</v>
      </c>
      <c r="BE1114" s="17">
        <v>7.8755798350843495E-2</v>
      </c>
      <c r="BF1114" s="17"/>
      <c r="BG1114" s="17">
        <v>0.17750237769062299</v>
      </c>
      <c r="BH1114" s="17">
        <v>0.16483273606721899</v>
      </c>
      <c r="BI1114" s="17" t="s">
        <v>95</v>
      </c>
      <c r="BJ1114" s="17" t="s">
        <v>95</v>
      </c>
      <c r="BK1114" s="17" t="s">
        <v>95</v>
      </c>
      <c r="BL1114" s="17" t="s">
        <v>95</v>
      </c>
      <c r="BM1114" s="17" t="s">
        <v>95</v>
      </c>
    </row>
    <row r="1115" spans="2:65" x14ac:dyDescent="0.35">
      <c r="B1115" t="s">
        <v>418</v>
      </c>
      <c r="C1115" s="17">
        <v>0.109483693844251</v>
      </c>
      <c r="D1115" s="17">
        <v>0.11278028325407501</v>
      </c>
      <c r="E1115" s="17">
        <v>0.105536432401849</v>
      </c>
      <c r="F1115" s="17"/>
      <c r="G1115" s="17">
        <v>5.9102251614800302E-2</v>
      </c>
      <c r="H1115" s="17">
        <v>9.1614514058999494E-2</v>
      </c>
      <c r="I1115" s="17">
        <v>7.4596128063114095E-2</v>
      </c>
      <c r="J1115" s="17">
        <v>0.104508197415558</v>
      </c>
      <c r="K1115" s="17">
        <v>0.109902165566792</v>
      </c>
      <c r="L1115" s="17">
        <v>0.148606568468551</v>
      </c>
      <c r="M1115" s="17"/>
      <c r="N1115" s="17">
        <v>0.11815906838137</v>
      </c>
      <c r="O1115" s="17">
        <v>0.106723195800127</v>
      </c>
      <c r="P1115" s="17">
        <v>0.102315519946959</v>
      </c>
      <c r="Q1115" s="17">
        <v>0.105749735818118</v>
      </c>
      <c r="R1115" s="17"/>
      <c r="S1115" s="17">
        <v>7.3822712264357104E-2</v>
      </c>
      <c r="T1115" s="17">
        <v>0.109175780645575</v>
      </c>
      <c r="U1115" s="17">
        <v>0.10044036114211501</v>
      </c>
      <c r="V1115" s="17">
        <v>0.122793613772119</v>
      </c>
      <c r="W1115" s="17">
        <v>9.5162736613088605E-2</v>
      </c>
      <c r="X1115" s="17">
        <v>0.101156223216747</v>
      </c>
      <c r="Y1115" s="17">
        <v>9.6201236678062602E-2</v>
      </c>
      <c r="Z1115" s="17">
        <v>0.14983073045019499</v>
      </c>
      <c r="AA1115" s="17">
        <v>0.11354417840424599</v>
      </c>
      <c r="AB1115" s="17">
        <v>0.165478296440939</v>
      </c>
      <c r="AC1115" s="17">
        <v>0.12951991230770499</v>
      </c>
      <c r="AD1115" s="17">
        <v>3.4814610421984103E-2</v>
      </c>
      <c r="AE1115" s="17"/>
      <c r="AF1115" s="17">
        <v>0.129398224718347</v>
      </c>
      <c r="AG1115" s="17">
        <v>9.8020245240352299E-2</v>
      </c>
      <c r="AH1115" s="17">
        <v>0.100648378316959</v>
      </c>
      <c r="AI1115" s="17"/>
      <c r="AJ1115" s="17">
        <v>0.130972054570754</v>
      </c>
      <c r="AK1115" s="17">
        <v>7.9247209267402599E-2</v>
      </c>
      <c r="AL1115" s="17">
        <v>9.3562151121058396E-2</v>
      </c>
      <c r="AM1115" s="17">
        <v>5.8065315243035799E-2</v>
      </c>
      <c r="AN1115" s="17">
        <v>0.12044093284127</v>
      </c>
      <c r="AO1115" s="17"/>
      <c r="AP1115" s="17">
        <v>0.14172970677772501</v>
      </c>
      <c r="AQ1115" s="17">
        <v>8.46542320145965E-2</v>
      </c>
      <c r="AR1115" s="17">
        <v>5.7705526129139303E-2</v>
      </c>
      <c r="AS1115" s="17"/>
      <c r="AT1115" s="17">
        <v>0.13531986269363799</v>
      </c>
      <c r="AU1115" s="17">
        <v>0.11825840938344601</v>
      </c>
      <c r="AV1115" s="17">
        <v>9.2495882070037796E-2</v>
      </c>
      <c r="AW1115" s="17">
        <v>0.101954098691674</v>
      </c>
      <c r="AX1115" s="17">
        <v>5.2852678823153802E-2</v>
      </c>
      <c r="AY1115" s="17"/>
      <c r="AZ1115" s="17">
        <v>6.5585943819408896E-2</v>
      </c>
      <c r="BA1115" s="17">
        <v>0.123099165990198</v>
      </c>
      <c r="BB1115" s="17">
        <v>0.129375786333502</v>
      </c>
      <c r="BC1115" s="17">
        <v>0.119911407235278</v>
      </c>
      <c r="BD1115" s="17">
        <v>0.113337095500325</v>
      </c>
      <c r="BE1115" s="17">
        <v>6.8323386500791797E-2</v>
      </c>
      <c r="BF1115" s="17"/>
      <c r="BG1115" s="17">
        <v>0.125509742757375</v>
      </c>
      <c r="BH1115" s="17">
        <v>8.4314765515961093E-2</v>
      </c>
      <c r="BI1115" s="17" t="s">
        <v>95</v>
      </c>
      <c r="BJ1115" s="17" t="s">
        <v>95</v>
      </c>
      <c r="BK1115" s="17" t="s">
        <v>95</v>
      </c>
      <c r="BL1115" s="17" t="s">
        <v>95</v>
      </c>
      <c r="BM1115" s="17" t="s">
        <v>95</v>
      </c>
    </row>
    <row r="1116" spans="2:65" x14ac:dyDescent="0.35">
      <c r="B1116" t="s">
        <v>419</v>
      </c>
      <c r="C1116" s="17">
        <v>0.118794066736397</v>
      </c>
      <c r="D1116" s="17">
        <v>0.124585549286561</v>
      </c>
      <c r="E1116" s="17">
        <v>0.11323406947577799</v>
      </c>
      <c r="F1116" s="17"/>
      <c r="G1116" s="17">
        <v>2.8447244176192401E-2</v>
      </c>
      <c r="H1116" s="17">
        <v>5.4042684383510398E-2</v>
      </c>
      <c r="I1116" s="17">
        <v>6.5947028685866702E-2</v>
      </c>
      <c r="J1116" s="17">
        <v>0.107429985672436</v>
      </c>
      <c r="K1116" s="17">
        <v>0.16355506808183401</v>
      </c>
      <c r="L1116" s="17">
        <v>0.17212219505085799</v>
      </c>
      <c r="M1116" s="17"/>
      <c r="N1116" s="17">
        <v>0.10879217291884299</v>
      </c>
      <c r="O1116" s="17">
        <v>0.116747012381447</v>
      </c>
      <c r="P1116" s="17">
        <v>0.13017650188301999</v>
      </c>
      <c r="Q1116" s="17">
        <v>0.12788357851590501</v>
      </c>
      <c r="R1116" s="17"/>
      <c r="S1116" s="17">
        <v>8.9399018543031297E-2</v>
      </c>
      <c r="T1116" s="17">
        <v>0.130612319179265</v>
      </c>
      <c r="U1116" s="17">
        <v>0.10799878446974601</v>
      </c>
      <c r="V1116" s="17">
        <v>0.108434726233269</v>
      </c>
      <c r="W1116" s="17">
        <v>0.12917545662907901</v>
      </c>
      <c r="X1116" s="17">
        <v>0.13218249562029999</v>
      </c>
      <c r="Y1116" s="17">
        <v>0.16502617724959501</v>
      </c>
      <c r="Z1116" s="17">
        <v>0.129238625097813</v>
      </c>
      <c r="AA1116" s="17">
        <v>0.100443943583663</v>
      </c>
      <c r="AB1116" s="17">
        <v>0.130221034875773</v>
      </c>
      <c r="AC1116" s="17">
        <v>9.7293977370779605E-2</v>
      </c>
      <c r="AD1116" s="17">
        <v>0.10656745048149099</v>
      </c>
      <c r="AE1116" s="17"/>
      <c r="AF1116" s="17">
        <v>0.16943336380934701</v>
      </c>
      <c r="AG1116" s="17">
        <v>8.1453937178009E-2</v>
      </c>
      <c r="AH1116" s="17">
        <v>0.110597116256013</v>
      </c>
      <c r="AI1116" s="17"/>
      <c r="AJ1116" s="17">
        <v>0.15743730778883899</v>
      </c>
      <c r="AK1116" s="17">
        <v>6.0298231095434897E-2</v>
      </c>
      <c r="AL1116" s="17">
        <v>5.9232751611436797E-2</v>
      </c>
      <c r="AM1116" s="17">
        <v>0.29825672662309299</v>
      </c>
      <c r="AN1116" s="17">
        <v>0.15835562749326099</v>
      </c>
      <c r="AO1116" s="17"/>
      <c r="AP1116" s="17">
        <v>0.13066554569882299</v>
      </c>
      <c r="AQ1116" s="17">
        <v>7.2814826724588694E-2</v>
      </c>
      <c r="AR1116" s="17">
        <v>8.7937832699006402E-2</v>
      </c>
      <c r="AS1116" s="17"/>
      <c r="AT1116" s="17">
        <v>0.146069987964004</v>
      </c>
      <c r="AU1116" s="17">
        <v>0.12509746132451199</v>
      </c>
      <c r="AV1116" s="17">
        <v>9.1149654781743597E-2</v>
      </c>
      <c r="AW1116" s="17">
        <v>6.7967735364494505E-2</v>
      </c>
      <c r="AX1116" s="17">
        <v>6.2347940763007703E-2</v>
      </c>
      <c r="AY1116" s="17"/>
      <c r="AZ1116" s="17">
        <v>7.1446202186643298E-2</v>
      </c>
      <c r="BA1116" s="17">
        <v>0.12533772794679099</v>
      </c>
      <c r="BB1116" s="17">
        <v>0.168379328081742</v>
      </c>
      <c r="BC1116" s="17">
        <v>0.10836594813119201</v>
      </c>
      <c r="BD1116" s="17">
        <v>0.11718864504324</v>
      </c>
      <c r="BE1116" s="17">
        <v>0.15987473588779</v>
      </c>
      <c r="BF1116" s="17"/>
      <c r="BG1116" s="17">
        <v>0.14151973909590901</v>
      </c>
      <c r="BH1116" s="17">
        <v>8.3103372047428001E-2</v>
      </c>
      <c r="BI1116" s="17" t="s">
        <v>95</v>
      </c>
      <c r="BJ1116" s="17" t="s">
        <v>95</v>
      </c>
      <c r="BK1116" s="17" t="s">
        <v>95</v>
      </c>
      <c r="BL1116" s="17" t="s">
        <v>95</v>
      </c>
      <c r="BM1116" s="17" t="s">
        <v>95</v>
      </c>
    </row>
    <row r="1117" spans="2:65" x14ac:dyDescent="0.35">
      <c r="B1117" t="s">
        <v>114</v>
      </c>
      <c r="C1117" s="17">
        <v>4.9590652458727798E-2</v>
      </c>
      <c r="D1117" s="17">
        <v>4.0270131611116602E-2</v>
      </c>
      <c r="E1117" s="17">
        <v>5.9353964841440399E-2</v>
      </c>
      <c r="F1117" s="17"/>
      <c r="G1117" s="17">
        <v>4.3740793500426201E-2</v>
      </c>
      <c r="H1117" s="17">
        <v>4.5765297976759003E-2</v>
      </c>
      <c r="I1117" s="17">
        <v>5.0609046010262698E-2</v>
      </c>
      <c r="J1117" s="17">
        <v>5.5763726888978897E-2</v>
      </c>
      <c r="K1117" s="17">
        <v>6.3154379816307199E-2</v>
      </c>
      <c r="L1117" s="17">
        <v>4.01260961562084E-2</v>
      </c>
      <c r="M1117" s="17"/>
      <c r="N1117" s="17">
        <v>3.2765209381263503E-2</v>
      </c>
      <c r="O1117" s="17">
        <v>4.6927962847105403E-2</v>
      </c>
      <c r="P1117" s="17">
        <v>7.0382260348289302E-2</v>
      </c>
      <c r="Q1117" s="17">
        <v>5.9832450736525503E-2</v>
      </c>
      <c r="R1117" s="17"/>
      <c r="S1117" s="17">
        <v>4.0837092327303599E-2</v>
      </c>
      <c r="T1117" s="17">
        <v>4.33995537326003E-2</v>
      </c>
      <c r="U1117" s="17">
        <v>3.9497497340026999E-2</v>
      </c>
      <c r="V1117" s="17">
        <v>5.4114293470447702E-2</v>
      </c>
      <c r="W1117" s="17">
        <v>7.2556737693275697E-2</v>
      </c>
      <c r="X1117" s="17">
        <v>3.8651398733031098E-2</v>
      </c>
      <c r="Y1117" s="17">
        <v>6.6089816034870394E-2</v>
      </c>
      <c r="Z1117" s="17">
        <v>4.4801053876740403E-2</v>
      </c>
      <c r="AA1117" s="17">
        <v>6.1255811996576197E-2</v>
      </c>
      <c r="AB1117" s="17">
        <v>4.8023985021819801E-2</v>
      </c>
      <c r="AC1117" s="17">
        <v>3.3353418885645997E-2</v>
      </c>
      <c r="AD1117" s="17">
        <v>5.1302062642548898E-2</v>
      </c>
      <c r="AE1117" s="17"/>
      <c r="AF1117" s="17">
        <v>4.4705171407705697E-2</v>
      </c>
      <c r="AG1117" s="17">
        <v>4.4623046140701797E-2</v>
      </c>
      <c r="AH1117" s="17">
        <v>9.6539682674469204E-2</v>
      </c>
      <c r="AI1117" s="17"/>
      <c r="AJ1117" s="17">
        <v>3.82847650358644E-2</v>
      </c>
      <c r="AK1117" s="17">
        <v>5.0023105972385101E-2</v>
      </c>
      <c r="AL1117" s="17">
        <v>4.8674751741152503E-2</v>
      </c>
      <c r="AM1117" s="17">
        <v>5.5288018873793601E-2</v>
      </c>
      <c r="AN1117" s="17">
        <v>7.5754003238975701E-2</v>
      </c>
      <c r="AO1117" s="17"/>
      <c r="AP1117" s="17">
        <v>3.0875183335070298E-2</v>
      </c>
      <c r="AQ1117" s="17">
        <v>4.9109462747750597E-2</v>
      </c>
      <c r="AR1117" s="17">
        <v>4.7085286302721803E-2</v>
      </c>
      <c r="AS1117" s="17"/>
      <c r="AT1117" s="17">
        <v>4.92732843199215E-2</v>
      </c>
      <c r="AU1117" s="17">
        <v>7.1810884962428004E-2</v>
      </c>
      <c r="AV1117" s="17">
        <v>3.5913780982363003E-2</v>
      </c>
      <c r="AW1117" s="17">
        <v>3.7737012642711502E-2</v>
      </c>
      <c r="AX1117" s="17">
        <v>1.91161221807752E-2</v>
      </c>
      <c r="AY1117" s="17"/>
      <c r="AZ1117" s="17">
        <v>3.3925889145862198E-2</v>
      </c>
      <c r="BA1117" s="17">
        <v>6.0098662043335901E-2</v>
      </c>
      <c r="BB1117" s="17">
        <v>5.12814734027221E-2</v>
      </c>
      <c r="BC1117" s="17">
        <v>6.1009424557154503E-2</v>
      </c>
      <c r="BD1117" s="17">
        <v>2.83572125761434E-2</v>
      </c>
      <c r="BE1117" s="17">
        <v>4.3742013074077199E-2</v>
      </c>
      <c r="BF1117" s="17"/>
      <c r="BG1117" s="17">
        <v>4.70973701992373E-2</v>
      </c>
      <c r="BH1117" s="17">
        <v>5.3506355127021003E-2</v>
      </c>
      <c r="BI1117" s="17" t="s">
        <v>95</v>
      </c>
      <c r="BJ1117" s="17" t="s">
        <v>95</v>
      </c>
      <c r="BK1117" s="17" t="s">
        <v>95</v>
      </c>
      <c r="BL1117" s="17" t="s">
        <v>95</v>
      </c>
      <c r="BM1117" s="17" t="s">
        <v>95</v>
      </c>
    </row>
    <row r="1118" spans="2:65" x14ac:dyDescent="0.35">
      <c r="B1118" t="s">
        <v>420</v>
      </c>
      <c r="C1118" s="17">
        <v>8.36343757283112E-2</v>
      </c>
      <c r="D1118" s="17">
        <v>7.5822059794130203E-2</v>
      </c>
      <c r="E1118" s="17">
        <v>9.1960289559656794E-2</v>
      </c>
      <c r="F1118" s="17"/>
      <c r="G1118" s="17">
        <v>3.2949596024288E-2</v>
      </c>
      <c r="H1118" s="17">
        <v>7.32044880964874E-2</v>
      </c>
      <c r="I1118" s="17">
        <v>6.8572176236983806E-2</v>
      </c>
      <c r="J1118" s="17">
        <v>7.7658042218590004E-2</v>
      </c>
      <c r="K1118" s="17">
        <v>9.8635412575835593E-2</v>
      </c>
      <c r="L1118" s="17">
        <v>0.101481903518339</v>
      </c>
      <c r="M1118" s="17"/>
      <c r="N1118" s="17">
        <v>9.3681895023805195E-2</v>
      </c>
      <c r="O1118" s="17">
        <v>8.1145309734266299E-2</v>
      </c>
      <c r="P1118" s="17">
        <v>8.5815932896668001E-2</v>
      </c>
      <c r="Q1118" s="17">
        <v>6.3332849841004804E-2</v>
      </c>
      <c r="R1118" s="17"/>
      <c r="S1118" s="17">
        <v>8.4770950760088296E-2</v>
      </c>
      <c r="T1118" s="17">
        <v>6.9053064203229694E-2</v>
      </c>
      <c r="U1118" s="17">
        <v>0.12420537167206699</v>
      </c>
      <c r="V1118" s="17">
        <v>0.11092251429232899</v>
      </c>
      <c r="W1118" s="17">
        <v>7.7914362022230496E-2</v>
      </c>
      <c r="X1118" s="17">
        <v>6.9260998493924003E-2</v>
      </c>
      <c r="Y1118" s="17">
        <v>5.0362795823556503E-2</v>
      </c>
      <c r="Z1118" s="17">
        <v>9.7076100137162002E-2</v>
      </c>
      <c r="AA1118" s="17">
        <v>4.8765178272424603E-2</v>
      </c>
      <c r="AB1118" s="17">
        <v>8.19692515662616E-2</v>
      </c>
      <c r="AC1118" s="17">
        <v>7.7448789777021201E-2</v>
      </c>
      <c r="AD1118" s="17">
        <v>0.21800879799606501</v>
      </c>
      <c r="AE1118" s="17"/>
      <c r="AF1118" s="17">
        <v>8.8070004671526994E-2</v>
      </c>
      <c r="AG1118" s="17">
        <v>8.4690957941115405E-2</v>
      </c>
      <c r="AH1118" s="17">
        <v>6.6167631181323405E-2</v>
      </c>
      <c r="AI1118" s="17"/>
      <c r="AJ1118" s="17">
        <v>8.31578849817559E-2</v>
      </c>
      <c r="AK1118" s="17">
        <v>6.7559690995162E-2</v>
      </c>
      <c r="AL1118" s="17">
        <v>6.1107344514313398E-2</v>
      </c>
      <c r="AM1118" s="17">
        <v>0</v>
      </c>
      <c r="AN1118" s="17">
        <v>0.10406624461208</v>
      </c>
      <c r="AO1118" s="17"/>
      <c r="AP1118" s="17">
        <v>8.4777731536871501E-2</v>
      </c>
      <c r="AQ1118" s="17">
        <v>7.0794121461307605E-2</v>
      </c>
      <c r="AR1118" s="17">
        <v>8.1527714453170905E-2</v>
      </c>
      <c r="AS1118" s="17"/>
      <c r="AT1118" s="17">
        <v>0.110041492155802</v>
      </c>
      <c r="AU1118" s="17">
        <v>7.1693338629756895E-2</v>
      </c>
      <c r="AV1118" s="17">
        <v>7.0595528477282302E-2</v>
      </c>
      <c r="AW1118" s="17">
        <v>9.6574247635014598E-2</v>
      </c>
      <c r="AX1118" s="17">
        <v>3.8388540220322002E-2</v>
      </c>
      <c r="AY1118" s="17"/>
      <c r="AZ1118" s="17">
        <v>7.3494494550219502E-2</v>
      </c>
      <c r="BA1118" s="17">
        <v>7.9623237506245295E-2</v>
      </c>
      <c r="BB1118" s="17">
        <v>7.4522358102032296E-2</v>
      </c>
      <c r="BC1118" s="17">
        <v>6.8759683444571701E-2</v>
      </c>
      <c r="BD1118" s="17">
        <v>0.13450210531873499</v>
      </c>
      <c r="BE1118" s="17">
        <v>7.1382612460480097E-2</v>
      </c>
      <c r="BF1118" s="17"/>
      <c r="BG1118" s="17">
        <v>8.4725403535237095E-2</v>
      </c>
      <c r="BH1118" s="17">
        <v>8.1920915297387098E-2</v>
      </c>
      <c r="BI1118" s="17" t="s">
        <v>95</v>
      </c>
      <c r="BJ1118" s="17" t="s">
        <v>95</v>
      </c>
      <c r="BK1118" s="17" t="s">
        <v>95</v>
      </c>
      <c r="BL1118" s="17" t="s">
        <v>95</v>
      </c>
      <c r="BM1118" s="17" t="s">
        <v>95</v>
      </c>
    </row>
    <row r="1119" spans="2:65" x14ac:dyDescent="0.35">
      <c r="B1119" t="s">
        <v>421</v>
      </c>
      <c r="C1119" s="17">
        <v>4.9140821741285097E-2</v>
      </c>
      <c r="D1119" s="17">
        <v>4.6585655875819802E-2</v>
      </c>
      <c r="E1119" s="17">
        <v>5.1937746138059897E-2</v>
      </c>
      <c r="F1119" s="17"/>
      <c r="G1119" s="17">
        <v>8.6642256134241095E-3</v>
      </c>
      <c r="H1119" s="17">
        <v>1.1530448890180799E-2</v>
      </c>
      <c r="I1119" s="17">
        <v>2.25864263657569E-2</v>
      </c>
      <c r="J1119" s="17">
        <v>4.9204580738169502E-2</v>
      </c>
      <c r="K1119" s="17">
        <v>7.3388534922681201E-2</v>
      </c>
      <c r="L1119" s="17">
        <v>7.2483584380129806E-2</v>
      </c>
      <c r="M1119" s="17"/>
      <c r="N1119" s="17">
        <v>4.1356849900110897E-2</v>
      </c>
      <c r="O1119" s="17">
        <v>5.7287764097797997E-2</v>
      </c>
      <c r="P1119" s="17">
        <v>3.6830764280714801E-2</v>
      </c>
      <c r="Q1119" s="17">
        <v>6.4126643922511606E-2</v>
      </c>
      <c r="R1119" s="17"/>
      <c r="S1119" s="17">
        <v>2.23634270710962E-2</v>
      </c>
      <c r="T1119" s="17">
        <v>4.9406021443061901E-2</v>
      </c>
      <c r="U1119" s="17">
        <v>8.1066085470013899E-2</v>
      </c>
      <c r="V1119" s="17">
        <v>0.100744504989976</v>
      </c>
      <c r="W1119" s="17">
        <v>3.6460949291545301E-2</v>
      </c>
      <c r="X1119" s="17">
        <v>2.1503267373288899E-2</v>
      </c>
      <c r="Y1119" s="17">
        <v>2.2448003729473299E-2</v>
      </c>
      <c r="Z1119" s="17">
        <v>1.0572316080941E-2</v>
      </c>
      <c r="AA1119" s="17">
        <v>3.5997496340073001E-2</v>
      </c>
      <c r="AB1119" s="17">
        <v>4.8614979219045798E-2</v>
      </c>
      <c r="AC1119" s="17">
        <v>8.52626631166543E-2</v>
      </c>
      <c r="AD1119" s="17">
        <v>0.105845878495785</v>
      </c>
      <c r="AE1119" s="17"/>
      <c r="AF1119" s="17">
        <v>5.9551133398841903E-2</v>
      </c>
      <c r="AG1119" s="17">
        <v>4.7264955942455097E-2</v>
      </c>
      <c r="AH1119" s="17">
        <v>2.4321630198516599E-2</v>
      </c>
      <c r="AI1119" s="17"/>
      <c r="AJ1119" s="17">
        <v>5.9960662130295099E-2</v>
      </c>
      <c r="AK1119" s="17">
        <v>2.6787511262600299E-2</v>
      </c>
      <c r="AL1119" s="17">
        <v>7.0247221948882999E-2</v>
      </c>
      <c r="AM1119" s="17">
        <v>9.0467005236521805E-2</v>
      </c>
      <c r="AN1119" s="17">
        <v>5.2916394011429502E-2</v>
      </c>
      <c r="AO1119" s="17"/>
      <c r="AP1119" s="17">
        <v>6.0877529893334802E-2</v>
      </c>
      <c r="AQ1119" s="17">
        <v>3.5396620962744298E-2</v>
      </c>
      <c r="AR1119" s="17">
        <v>3.7086209170218501E-2</v>
      </c>
      <c r="AS1119" s="17"/>
      <c r="AT1119" s="17">
        <v>4.6157474543082298E-2</v>
      </c>
      <c r="AU1119" s="17">
        <v>4.81861219534757E-2</v>
      </c>
      <c r="AV1119" s="17">
        <v>5.5032853935770003E-2</v>
      </c>
      <c r="AW1119" s="17">
        <v>4.2185078963348201E-2</v>
      </c>
      <c r="AX1119" s="17">
        <v>3.6841316234546201E-2</v>
      </c>
      <c r="AY1119" s="17"/>
      <c r="AZ1119" s="17">
        <v>2.61925985861809E-2</v>
      </c>
      <c r="BA1119" s="17">
        <v>2.34937935344189E-2</v>
      </c>
      <c r="BB1119" s="17">
        <v>1.4203542520945101E-2</v>
      </c>
      <c r="BC1119" s="17">
        <v>3.8309115333851701E-2</v>
      </c>
      <c r="BD1119" s="17">
        <v>0.114292167678269</v>
      </c>
      <c r="BE1119" s="17">
        <v>0.19426562368189601</v>
      </c>
      <c r="BF1119" s="17"/>
      <c r="BG1119" s="17">
        <v>6.4494378357793203E-2</v>
      </c>
      <c r="BH1119" s="17">
        <v>2.5028043341564402E-2</v>
      </c>
      <c r="BI1119" s="17" t="s">
        <v>95</v>
      </c>
      <c r="BJ1119" s="17" t="s">
        <v>95</v>
      </c>
      <c r="BK1119" s="17" t="s">
        <v>95</v>
      </c>
      <c r="BL1119" s="17" t="s">
        <v>95</v>
      </c>
      <c r="BM1119" s="17" t="s">
        <v>95</v>
      </c>
    </row>
    <row r="1120" spans="2:65" x14ac:dyDescent="0.35">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row>
    <row r="1121" spans="2:65" x14ac:dyDescent="0.35">
      <c r="B1121" s="6" t="s">
        <v>438</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row>
    <row r="1122" spans="2:65" x14ac:dyDescent="0.35">
      <c r="B1122" s="26" t="s">
        <v>127</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row>
    <row r="1123" spans="2:65" x14ac:dyDescent="0.35">
      <c r="B1123" t="s">
        <v>370</v>
      </c>
      <c r="C1123" s="17">
        <v>0.30856485044932203</v>
      </c>
      <c r="D1123" s="17">
        <v>0.30617450414439801</v>
      </c>
      <c r="E1123" s="17">
        <v>0.31038279066886298</v>
      </c>
      <c r="F1123" s="17"/>
      <c r="G1123" s="17">
        <v>0.43839073143399199</v>
      </c>
      <c r="H1123" s="17">
        <v>0.38903704102016101</v>
      </c>
      <c r="I1123" s="17">
        <v>0.37241241601165298</v>
      </c>
      <c r="J1123" s="17">
        <v>0.29578269618709901</v>
      </c>
      <c r="K1123" s="17">
        <v>0.25301178617810099</v>
      </c>
      <c r="L1123" s="17">
        <v>0.25468376446537699</v>
      </c>
      <c r="M1123" s="17"/>
      <c r="N1123" s="17">
        <v>0.32606431582422502</v>
      </c>
      <c r="O1123" s="17">
        <v>0.28509346876285202</v>
      </c>
      <c r="P1123" s="17">
        <v>0.29875575770103902</v>
      </c>
      <c r="Q1123" s="17">
        <v>0.323211228556955</v>
      </c>
      <c r="R1123" s="17"/>
      <c r="S1123" s="17">
        <v>0.33917223146157899</v>
      </c>
      <c r="T1123" s="17">
        <v>0.33480899283725502</v>
      </c>
      <c r="U1123" s="17">
        <v>0.252936490980887</v>
      </c>
      <c r="V1123" s="17">
        <v>0.26835607179135001</v>
      </c>
      <c r="W1123" s="17">
        <v>0.31323681278028798</v>
      </c>
      <c r="X1123" s="17">
        <v>0.35496869082287602</v>
      </c>
      <c r="Y1123" s="17">
        <v>0.28746694435473602</v>
      </c>
      <c r="Z1123" s="17">
        <v>0.28098980419712399</v>
      </c>
      <c r="AA1123" s="17">
        <v>0.33989158711781098</v>
      </c>
      <c r="AB1123" s="17">
        <v>0.25428460498361899</v>
      </c>
      <c r="AC1123" s="17">
        <v>0.31656360820915602</v>
      </c>
      <c r="AD1123" s="17">
        <v>0.369328922136968</v>
      </c>
      <c r="AE1123" s="17"/>
      <c r="AF1123" s="17">
        <v>0.27342136988250798</v>
      </c>
      <c r="AG1123" s="17">
        <v>0.33068754010111201</v>
      </c>
      <c r="AH1123" s="17">
        <v>0.27633632805889902</v>
      </c>
      <c r="AI1123" s="17"/>
      <c r="AJ1123" s="17">
        <v>0.27993660593526198</v>
      </c>
      <c r="AK1123" s="17">
        <v>0.36159564409795403</v>
      </c>
      <c r="AL1123" s="17">
        <v>0.358910799818768</v>
      </c>
      <c r="AM1123" s="17">
        <v>0.29148766082945798</v>
      </c>
      <c r="AN1123" s="17">
        <v>0.233984708194236</v>
      </c>
      <c r="AO1123" s="17"/>
      <c r="AP1123" s="17">
        <v>0.30696921662256299</v>
      </c>
      <c r="AQ1123" s="17">
        <v>0.34601458755475301</v>
      </c>
      <c r="AR1123" s="17">
        <v>0.35828457091404198</v>
      </c>
      <c r="AS1123" s="17"/>
      <c r="AT1123" s="17">
        <v>0.266024791174227</v>
      </c>
      <c r="AU1123" s="17">
        <v>0.29372049608348599</v>
      </c>
      <c r="AV1123" s="17">
        <v>0.32369353485192398</v>
      </c>
      <c r="AW1123" s="17">
        <v>0.387552308462492</v>
      </c>
      <c r="AX1123" s="17">
        <v>0.47574690766328898</v>
      </c>
      <c r="AY1123" s="17"/>
      <c r="AZ1123" s="17">
        <v>0.38627045594206599</v>
      </c>
      <c r="BA1123" s="17">
        <v>0.30514270202578903</v>
      </c>
      <c r="BB1123" s="17">
        <v>0.28535192543443899</v>
      </c>
      <c r="BC1123" s="17">
        <v>0.31629066028962999</v>
      </c>
      <c r="BD1123" s="17">
        <v>0.268857986148967</v>
      </c>
      <c r="BE1123" s="17">
        <v>0.233861711300827</v>
      </c>
      <c r="BF1123" s="17"/>
      <c r="BG1123" s="17">
        <v>0.28139693734885202</v>
      </c>
      <c r="BH1123" s="17">
        <v>0.35123208935279199</v>
      </c>
      <c r="BI1123" s="17" t="s">
        <v>95</v>
      </c>
      <c r="BJ1123" s="17" t="s">
        <v>95</v>
      </c>
      <c r="BK1123" s="17" t="s">
        <v>95</v>
      </c>
      <c r="BL1123" s="17" t="s">
        <v>95</v>
      </c>
      <c r="BM1123" s="17" t="s">
        <v>95</v>
      </c>
    </row>
    <row r="1124" spans="2:65" x14ac:dyDescent="0.35">
      <c r="B1124" t="s">
        <v>371</v>
      </c>
      <c r="C1124" s="17">
        <v>0.18480891377396599</v>
      </c>
      <c r="D1124" s="17">
        <v>0.189332049842827</v>
      </c>
      <c r="E1124" s="17">
        <v>0.180778214308913</v>
      </c>
      <c r="F1124" s="17"/>
      <c r="G1124" s="17">
        <v>0.238906161831903</v>
      </c>
      <c r="H1124" s="17">
        <v>0.29663009109038102</v>
      </c>
      <c r="I1124" s="17">
        <v>0.219177147871186</v>
      </c>
      <c r="J1124" s="17">
        <v>0.19129077853814999</v>
      </c>
      <c r="K1124" s="17">
        <v>0.16438122842733099</v>
      </c>
      <c r="L1124" s="17">
        <v>0.117385105778795</v>
      </c>
      <c r="M1124" s="17"/>
      <c r="N1124" s="17">
        <v>0.17236573500039401</v>
      </c>
      <c r="O1124" s="17">
        <v>0.19716329029425</v>
      </c>
      <c r="P1124" s="17">
        <v>0.19734462357236099</v>
      </c>
      <c r="Q1124" s="17">
        <v>0.17432245796781301</v>
      </c>
      <c r="R1124" s="17"/>
      <c r="S1124" s="17">
        <v>0.207341292488252</v>
      </c>
      <c r="T1124" s="17">
        <v>0.20157008089172301</v>
      </c>
      <c r="U1124" s="17">
        <v>0.18407576639782</v>
      </c>
      <c r="V1124" s="17">
        <v>0.17222723434260701</v>
      </c>
      <c r="W1124" s="17">
        <v>0.14297871429276801</v>
      </c>
      <c r="X1124" s="17">
        <v>0.157344840456553</v>
      </c>
      <c r="Y1124" s="17">
        <v>0.19959671872675</v>
      </c>
      <c r="Z1124" s="17">
        <v>0.19985633210957601</v>
      </c>
      <c r="AA1124" s="17">
        <v>0.18533671605020399</v>
      </c>
      <c r="AB1124" s="17">
        <v>0.18786588500618501</v>
      </c>
      <c r="AC1124" s="17">
        <v>0.18858237343265399</v>
      </c>
      <c r="AD1124" s="17">
        <v>0.16523051141818099</v>
      </c>
      <c r="AE1124" s="17"/>
      <c r="AF1124" s="17">
        <v>0.168457451500685</v>
      </c>
      <c r="AG1124" s="17">
        <v>0.18877056125612399</v>
      </c>
      <c r="AH1124" s="17">
        <v>0.23474825145185901</v>
      </c>
      <c r="AI1124" s="17"/>
      <c r="AJ1124" s="17">
        <v>0.17883441778880399</v>
      </c>
      <c r="AK1124" s="17">
        <v>0.23751191315052</v>
      </c>
      <c r="AL1124" s="17">
        <v>0.120952107934896</v>
      </c>
      <c r="AM1124" s="17">
        <v>0.23262225796289299</v>
      </c>
      <c r="AN1124" s="17">
        <v>0.204938055714455</v>
      </c>
      <c r="AO1124" s="17"/>
      <c r="AP1124" s="17">
        <v>0.18608130409599499</v>
      </c>
      <c r="AQ1124" s="17">
        <v>0.22909820133067099</v>
      </c>
      <c r="AR1124" s="17">
        <v>0.142737205217983</v>
      </c>
      <c r="AS1124" s="17"/>
      <c r="AT1124" s="17">
        <v>0.18281798572020599</v>
      </c>
      <c r="AU1124" s="17">
        <v>0.18673670391616001</v>
      </c>
      <c r="AV1124" s="17">
        <v>0.19607852193257799</v>
      </c>
      <c r="AW1124" s="17">
        <v>0.20458351901965399</v>
      </c>
      <c r="AX1124" s="17">
        <v>0.16330057220809699</v>
      </c>
      <c r="AY1124" s="17"/>
      <c r="AZ1124" s="17">
        <v>0.22458418631402899</v>
      </c>
      <c r="BA1124" s="17">
        <v>0.18440072759770401</v>
      </c>
      <c r="BB1124" s="17">
        <v>0.20752148032064099</v>
      </c>
      <c r="BC1124" s="17">
        <v>0.169029719665861</v>
      </c>
      <c r="BD1124" s="17">
        <v>0.15257853260769</v>
      </c>
      <c r="BE1124" s="17">
        <v>0.17421446697149201</v>
      </c>
      <c r="BF1124" s="17"/>
      <c r="BG1124" s="17">
        <v>0.15103984989868599</v>
      </c>
      <c r="BH1124" s="17">
        <v>0.237843267593665</v>
      </c>
      <c r="BI1124" s="17" t="s">
        <v>95</v>
      </c>
      <c r="BJ1124" s="17" t="s">
        <v>95</v>
      </c>
      <c r="BK1124" s="17" t="s">
        <v>95</v>
      </c>
      <c r="BL1124" s="17" t="s">
        <v>95</v>
      </c>
      <c r="BM1124" s="17" t="s">
        <v>95</v>
      </c>
    </row>
    <row r="1125" spans="2:65" x14ac:dyDescent="0.35">
      <c r="B1125" t="s">
        <v>417</v>
      </c>
      <c r="C1125" s="17">
        <v>6.7608621686005094E-2</v>
      </c>
      <c r="D1125" s="17">
        <v>8.98952733664415E-2</v>
      </c>
      <c r="E1125" s="17">
        <v>4.4119358430507197E-2</v>
      </c>
      <c r="F1125" s="17"/>
      <c r="G1125" s="17">
        <v>0.10029985348989399</v>
      </c>
      <c r="H1125" s="17">
        <v>9.1653482469293598E-2</v>
      </c>
      <c r="I1125" s="17">
        <v>9.1047371480218103E-2</v>
      </c>
      <c r="J1125" s="17">
        <v>4.4637503846801603E-2</v>
      </c>
      <c r="K1125" s="17">
        <v>5.0990015956232398E-2</v>
      </c>
      <c r="L1125" s="17">
        <v>6.18637619801677E-2</v>
      </c>
      <c r="M1125" s="17"/>
      <c r="N1125" s="17">
        <v>5.33024398276443E-2</v>
      </c>
      <c r="O1125" s="17">
        <v>7.2679412430981694E-2</v>
      </c>
      <c r="P1125" s="17">
        <v>8.4861804613748107E-2</v>
      </c>
      <c r="Q1125" s="17">
        <v>6.6283139770468402E-2</v>
      </c>
      <c r="R1125" s="17"/>
      <c r="S1125" s="17">
        <v>0.11889263993212799</v>
      </c>
      <c r="T1125" s="17">
        <v>3.9081337144226402E-2</v>
      </c>
      <c r="U1125" s="17">
        <v>6.3539377490700696E-2</v>
      </c>
      <c r="V1125" s="17">
        <v>6.0833963663937098E-2</v>
      </c>
      <c r="W1125" s="17">
        <v>8.3797718988030803E-2</v>
      </c>
      <c r="X1125" s="17">
        <v>4.53553651537974E-2</v>
      </c>
      <c r="Y1125" s="17">
        <v>6.3566359734276295E-2</v>
      </c>
      <c r="Z1125" s="17">
        <v>6.6772339436066405E-2</v>
      </c>
      <c r="AA1125" s="17">
        <v>8.3563159836039597E-2</v>
      </c>
      <c r="AB1125" s="17">
        <v>6.5346538371817697E-2</v>
      </c>
      <c r="AC1125" s="17">
        <v>4.8396404065338301E-2</v>
      </c>
      <c r="AD1125" s="17">
        <v>5.8518743381506901E-2</v>
      </c>
      <c r="AE1125" s="17"/>
      <c r="AF1125" s="17">
        <v>7.0991538328793999E-2</v>
      </c>
      <c r="AG1125" s="17">
        <v>5.9522383301340798E-2</v>
      </c>
      <c r="AH1125" s="17">
        <v>0.109286230068358</v>
      </c>
      <c r="AI1125" s="17"/>
      <c r="AJ1125" s="17">
        <v>6.9729359645914299E-2</v>
      </c>
      <c r="AK1125" s="17">
        <v>6.6431102023896599E-2</v>
      </c>
      <c r="AL1125" s="17">
        <v>5.7546591844320802E-2</v>
      </c>
      <c r="AM1125" s="17">
        <v>5.7091412362206002E-2</v>
      </c>
      <c r="AN1125" s="17">
        <v>9.1345036785171793E-2</v>
      </c>
      <c r="AO1125" s="17"/>
      <c r="AP1125" s="17">
        <v>7.3797494543699604E-2</v>
      </c>
      <c r="AQ1125" s="17">
        <v>6.0084552016048801E-2</v>
      </c>
      <c r="AR1125" s="17">
        <v>7.3518423703949204E-2</v>
      </c>
      <c r="AS1125" s="17"/>
      <c r="AT1125" s="17">
        <v>9.1393187142936205E-2</v>
      </c>
      <c r="AU1125" s="17">
        <v>6.3532749793807602E-2</v>
      </c>
      <c r="AV1125" s="17">
        <v>6.3296500033147796E-2</v>
      </c>
      <c r="AW1125" s="17">
        <v>5.9696645688914203E-2</v>
      </c>
      <c r="AX1125" s="17">
        <v>5.2582814644699397E-2</v>
      </c>
      <c r="AY1125" s="17"/>
      <c r="AZ1125" s="17">
        <v>9.1233786018080895E-2</v>
      </c>
      <c r="BA1125" s="17">
        <v>6.9756739947187299E-2</v>
      </c>
      <c r="BB1125" s="17">
        <v>7.7987591637055403E-2</v>
      </c>
      <c r="BC1125" s="17">
        <v>5.4389712940730701E-2</v>
      </c>
      <c r="BD1125" s="17">
        <v>5.3972428902865001E-2</v>
      </c>
      <c r="BE1125" s="17">
        <v>5.2132391788457001E-2</v>
      </c>
      <c r="BF1125" s="17"/>
      <c r="BG1125" s="17">
        <v>6.8900937315042904E-2</v>
      </c>
      <c r="BH1125" s="17">
        <v>6.5579038497965106E-2</v>
      </c>
      <c r="BI1125" s="17" t="s">
        <v>95</v>
      </c>
      <c r="BJ1125" s="17" t="s">
        <v>95</v>
      </c>
      <c r="BK1125" s="17" t="s">
        <v>95</v>
      </c>
      <c r="BL1125" s="17" t="s">
        <v>95</v>
      </c>
      <c r="BM1125" s="17" t="s">
        <v>95</v>
      </c>
    </row>
    <row r="1126" spans="2:65" x14ac:dyDescent="0.35">
      <c r="B1126" t="s">
        <v>418</v>
      </c>
      <c r="C1126" s="17">
        <v>2.6102712447896002E-2</v>
      </c>
      <c r="D1126" s="17">
        <v>2.5385502635323302E-2</v>
      </c>
      <c r="E1126" s="17">
        <v>2.6005261513750901E-2</v>
      </c>
      <c r="F1126" s="17"/>
      <c r="G1126" s="17">
        <v>4.3827746447348298E-2</v>
      </c>
      <c r="H1126" s="17">
        <v>3.0495255927604201E-2</v>
      </c>
      <c r="I1126" s="17">
        <v>1.5941204887129801E-2</v>
      </c>
      <c r="J1126" s="17">
        <v>3.4689766960832702E-2</v>
      </c>
      <c r="K1126" s="17">
        <v>2.1036723390697201E-2</v>
      </c>
      <c r="L1126" s="17">
        <v>2.3360557077640599E-2</v>
      </c>
      <c r="M1126" s="17"/>
      <c r="N1126" s="17">
        <v>2.6332318188218899E-2</v>
      </c>
      <c r="O1126" s="17">
        <v>2.5157772489071299E-2</v>
      </c>
      <c r="P1126" s="17">
        <v>2.7204824848328701E-2</v>
      </c>
      <c r="Q1126" s="17">
        <v>2.6120402885962402E-2</v>
      </c>
      <c r="R1126" s="17"/>
      <c r="S1126" s="17">
        <v>2.26375936719183E-2</v>
      </c>
      <c r="T1126" s="17">
        <v>1.7709813965201798E-2</v>
      </c>
      <c r="U1126" s="17">
        <v>3.0573745477777699E-2</v>
      </c>
      <c r="V1126" s="17">
        <v>3.6766275127229797E-2</v>
      </c>
      <c r="W1126" s="17">
        <v>2.8381113782138302E-2</v>
      </c>
      <c r="X1126" s="17">
        <v>3.7169357705869897E-2</v>
      </c>
      <c r="Y1126" s="17">
        <v>2.4904406050216699E-2</v>
      </c>
      <c r="Z1126" s="17">
        <v>8.5105907409303398E-3</v>
      </c>
      <c r="AA1126" s="17">
        <v>3.6909512283897702E-2</v>
      </c>
      <c r="AB1126" s="17">
        <v>1.85073088284365E-2</v>
      </c>
      <c r="AC1126" s="17">
        <v>2.5373398263841801E-2</v>
      </c>
      <c r="AD1126" s="17">
        <v>0</v>
      </c>
      <c r="AE1126" s="17"/>
      <c r="AF1126" s="17">
        <v>3.0591057490284099E-2</v>
      </c>
      <c r="AG1126" s="17">
        <v>2.2118354324113399E-2</v>
      </c>
      <c r="AH1126" s="17">
        <v>1.58458485909879E-2</v>
      </c>
      <c r="AI1126" s="17"/>
      <c r="AJ1126" s="17">
        <v>3.2734067956990701E-2</v>
      </c>
      <c r="AK1126" s="17">
        <v>2.63214879054448E-2</v>
      </c>
      <c r="AL1126" s="17">
        <v>4.0272282284957196E-3</v>
      </c>
      <c r="AM1126" s="17">
        <v>2.19329883085033E-2</v>
      </c>
      <c r="AN1126" s="17">
        <v>9.4994957773963107E-3</v>
      </c>
      <c r="AO1126" s="17"/>
      <c r="AP1126" s="17">
        <v>3.8407919564773199E-2</v>
      </c>
      <c r="AQ1126" s="17">
        <v>2.5542018913071399E-2</v>
      </c>
      <c r="AR1126" s="17">
        <v>4.3673496609779403E-3</v>
      </c>
      <c r="AS1126" s="17"/>
      <c r="AT1126" s="17">
        <v>2.5612149684583599E-2</v>
      </c>
      <c r="AU1126" s="17">
        <v>3.2700196816726798E-2</v>
      </c>
      <c r="AV1126" s="17">
        <v>2.8171386615211898E-2</v>
      </c>
      <c r="AW1126" s="17">
        <v>1.4383122210166801E-2</v>
      </c>
      <c r="AX1126" s="17">
        <v>0</v>
      </c>
      <c r="AY1126" s="17"/>
      <c r="AZ1126" s="17">
        <v>2.22951464961599E-2</v>
      </c>
      <c r="BA1126" s="17">
        <v>2.8747823935214099E-2</v>
      </c>
      <c r="BB1126" s="17">
        <v>1.3985221828141201E-2</v>
      </c>
      <c r="BC1126" s="17">
        <v>2.7788327128575499E-2</v>
      </c>
      <c r="BD1126" s="17">
        <v>3.1961072836478997E-2</v>
      </c>
      <c r="BE1126" s="17">
        <v>2.2369651963617398E-2</v>
      </c>
      <c r="BF1126" s="17"/>
      <c r="BG1126" s="17">
        <v>2.5597980967929899E-2</v>
      </c>
      <c r="BH1126" s="17">
        <v>2.6895393820151998E-2</v>
      </c>
      <c r="BI1126" s="17" t="s">
        <v>95</v>
      </c>
      <c r="BJ1126" s="17" t="s">
        <v>95</v>
      </c>
      <c r="BK1126" s="17" t="s">
        <v>95</v>
      </c>
      <c r="BL1126" s="17" t="s">
        <v>95</v>
      </c>
      <c r="BM1126" s="17" t="s">
        <v>95</v>
      </c>
    </row>
    <row r="1127" spans="2:65" x14ac:dyDescent="0.35">
      <c r="B1127" t="s">
        <v>419</v>
      </c>
      <c r="C1127" s="17">
        <v>2.81113841009062E-2</v>
      </c>
      <c r="D1127" s="17">
        <v>3.6166780583502998E-2</v>
      </c>
      <c r="E1127" s="17">
        <v>1.9913629027925199E-2</v>
      </c>
      <c r="F1127" s="17"/>
      <c r="G1127" s="17">
        <v>5.09949206569952E-2</v>
      </c>
      <c r="H1127" s="17">
        <v>3.6353158292261899E-2</v>
      </c>
      <c r="I1127" s="17">
        <v>2.19151128292282E-2</v>
      </c>
      <c r="J1127" s="17">
        <v>3.4021593493300001E-2</v>
      </c>
      <c r="K1127" s="17">
        <v>3.06851701897656E-2</v>
      </c>
      <c r="L1127" s="17">
        <v>1.7457134310517999E-2</v>
      </c>
      <c r="M1127" s="17"/>
      <c r="N1127" s="17">
        <v>3.1430772290281302E-2</v>
      </c>
      <c r="O1127" s="17">
        <v>2.9551812022861602E-2</v>
      </c>
      <c r="P1127" s="17">
        <v>3.1805726785226203E-2</v>
      </c>
      <c r="Q1127" s="17">
        <v>1.59837329043559E-2</v>
      </c>
      <c r="R1127" s="17"/>
      <c r="S1127" s="17">
        <v>3.1946495955762703E-2</v>
      </c>
      <c r="T1127" s="17">
        <v>2.3947850131807599E-2</v>
      </c>
      <c r="U1127" s="17">
        <v>2.3444596756125799E-2</v>
      </c>
      <c r="V1127" s="17">
        <v>1.29641092663796E-2</v>
      </c>
      <c r="W1127" s="17">
        <v>2.3621948320806E-2</v>
      </c>
      <c r="X1127" s="17">
        <v>5.4222974076905003E-2</v>
      </c>
      <c r="Y1127" s="17">
        <v>1.8893504306106999E-2</v>
      </c>
      <c r="Z1127" s="17">
        <v>4.6151927337053797E-2</v>
      </c>
      <c r="AA1127" s="17">
        <v>2.22602511478271E-2</v>
      </c>
      <c r="AB1127" s="17">
        <v>3.7734129518111399E-2</v>
      </c>
      <c r="AC1127" s="17">
        <v>2.29491697944426E-2</v>
      </c>
      <c r="AD1127" s="17">
        <v>3.4372152328259097E-2</v>
      </c>
      <c r="AE1127" s="17"/>
      <c r="AF1127" s="17">
        <v>3.6062167874949397E-2</v>
      </c>
      <c r="AG1127" s="17">
        <v>1.7414409102635E-2</v>
      </c>
      <c r="AH1127" s="17">
        <v>4.2864253234746401E-2</v>
      </c>
      <c r="AI1127" s="17"/>
      <c r="AJ1127" s="17">
        <v>2.7576794570736401E-2</v>
      </c>
      <c r="AK1127" s="17">
        <v>1.9651458026554901E-2</v>
      </c>
      <c r="AL1127" s="17">
        <v>1.33113852985092E-2</v>
      </c>
      <c r="AM1127" s="17">
        <v>7.5803142564988005E-2</v>
      </c>
      <c r="AN1127" s="17">
        <v>4.5122583433222001E-2</v>
      </c>
      <c r="AO1127" s="17"/>
      <c r="AP1127" s="17">
        <v>3.00331075752991E-2</v>
      </c>
      <c r="AQ1127" s="17">
        <v>2.5200149634045699E-2</v>
      </c>
      <c r="AR1127" s="17">
        <v>2.0360444112191602E-2</v>
      </c>
      <c r="AS1127" s="17"/>
      <c r="AT1127" s="17">
        <v>3.3450111043982898E-2</v>
      </c>
      <c r="AU1127" s="17">
        <v>3.1480786366935E-2</v>
      </c>
      <c r="AV1127" s="17">
        <v>2.1783795731193E-2</v>
      </c>
      <c r="AW1127" s="17">
        <v>1.7461374113120001E-2</v>
      </c>
      <c r="AX1127" s="17">
        <v>4.0464790101448399E-2</v>
      </c>
      <c r="AY1127" s="17"/>
      <c r="AZ1127" s="17">
        <v>3.7418129574075802E-2</v>
      </c>
      <c r="BA1127" s="17">
        <v>2.9081442639262999E-2</v>
      </c>
      <c r="BB1127" s="17">
        <v>3.2473451977909899E-2</v>
      </c>
      <c r="BC1127" s="17">
        <v>1.9086309785214299E-2</v>
      </c>
      <c r="BD1127" s="17">
        <v>1.4271357333927001E-2</v>
      </c>
      <c r="BE1127" s="17">
        <v>5.5792642176238298E-2</v>
      </c>
      <c r="BF1127" s="17"/>
      <c r="BG1127" s="17">
        <v>2.6690679526986699E-2</v>
      </c>
      <c r="BH1127" s="17">
        <v>3.03426022751732E-2</v>
      </c>
      <c r="BI1127" s="17" t="s">
        <v>95</v>
      </c>
      <c r="BJ1127" s="17" t="s">
        <v>95</v>
      </c>
      <c r="BK1127" s="17" t="s">
        <v>95</v>
      </c>
      <c r="BL1127" s="17" t="s">
        <v>95</v>
      </c>
      <c r="BM1127" s="17" t="s">
        <v>95</v>
      </c>
    </row>
    <row r="1128" spans="2:65" x14ac:dyDescent="0.35">
      <c r="B1128" t="s">
        <v>114</v>
      </c>
      <c r="C1128" s="17">
        <v>1.57521878318828E-2</v>
      </c>
      <c r="D1128" s="17">
        <v>1.39598197182512E-2</v>
      </c>
      <c r="E1128" s="17">
        <v>1.7650754790851798E-2</v>
      </c>
      <c r="F1128" s="17"/>
      <c r="G1128" s="17">
        <v>3.5994696402341098E-2</v>
      </c>
      <c r="H1128" s="17">
        <v>2.0263956361994399E-2</v>
      </c>
      <c r="I1128" s="17">
        <v>1.8765054427643101E-2</v>
      </c>
      <c r="J1128" s="17">
        <v>1.4844755078253001E-2</v>
      </c>
      <c r="K1128" s="17">
        <v>1.09483582705934E-2</v>
      </c>
      <c r="L1128" s="17">
        <v>1.1156468313623E-2</v>
      </c>
      <c r="M1128" s="17"/>
      <c r="N1128" s="17">
        <v>9.7455063472044103E-3</v>
      </c>
      <c r="O1128" s="17">
        <v>1.5420825255131301E-2</v>
      </c>
      <c r="P1128" s="17">
        <v>1.7300268077496399E-2</v>
      </c>
      <c r="Q1128" s="17">
        <v>2.5429375484925899E-2</v>
      </c>
      <c r="R1128" s="17"/>
      <c r="S1128" s="17">
        <v>2.1071955564189601E-2</v>
      </c>
      <c r="T1128" s="17">
        <v>1.3067595704602799E-2</v>
      </c>
      <c r="U1128" s="17">
        <v>1.64075901607111E-2</v>
      </c>
      <c r="V1128" s="17">
        <v>1.7199180970653202E-2</v>
      </c>
      <c r="W1128" s="17">
        <v>1.29390914512352E-2</v>
      </c>
      <c r="X1128" s="17">
        <v>5.41024176663789E-3</v>
      </c>
      <c r="Y1128" s="17">
        <v>2.1246161248135099E-2</v>
      </c>
      <c r="Z1128" s="17">
        <v>9.1829101016989295E-3</v>
      </c>
      <c r="AA1128" s="17">
        <v>1.6825073945281301E-2</v>
      </c>
      <c r="AB1128" s="17">
        <v>2.1906886346980198E-2</v>
      </c>
      <c r="AC1128" s="17">
        <v>9.2049681973406308E-3</v>
      </c>
      <c r="AD1128" s="17">
        <v>1.8093828010876601E-2</v>
      </c>
      <c r="AE1128" s="17"/>
      <c r="AF1128" s="17">
        <v>1.29877283891626E-2</v>
      </c>
      <c r="AG1128" s="17">
        <v>1.30607919914609E-2</v>
      </c>
      <c r="AH1128" s="17">
        <v>2.7506642191394801E-2</v>
      </c>
      <c r="AI1128" s="17"/>
      <c r="AJ1128" s="17">
        <v>1.0720590924828599E-2</v>
      </c>
      <c r="AK1128" s="17">
        <v>1.8533125556305801E-2</v>
      </c>
      <c r="AL1128" s="17">
        <v>5.3084746569771503E-3</v>
      </c>
      <c r="AM1128" s="17">
        <v>3.0858397561314199E-2</v>
      </c>
      <c r="AN1128" s="17">
        <v>2.7868417420098501E-2</v>
      </c>
      <c r="AO1128" s="17"/>
      <c r="AP1128" s="17">
        <v>6.9997979465467501E-3</v>
      </c>
      <c r="AQ1128" s="17">
        <v>1.9160674084793199E-2</v>
      </c>
      <c r="AR1128" s="17">
        <v>4.9421638832485796E-3</v>
      </c>
      <c r="AS1128" s="17"/>
      <c r="AT1128" s="17">
        <v>2.15546556059171E-2</v>
      </c>
      <c r="AU1128" s="17">
        <v>2.3990634947618401E-2</v>
      </c>
      <c r="AV1128" s="17">
        <v>7.5455121365412599E-3</v>
      </c>
      <c r="AW1128" s="17">
        <v>1.16203465230533E-2</v>
      </c>
      <c r="AX1128" s="17">
        <v>0</v>
      </c>
      <c r="AY1128" s="17"/>
      <c r="AZ1128" s="17">
        <v>1.7071472542015902E-2</v>
      </c>
      <c r="BA1128" s="17">
        <v>1.5875653978228699E-2</v>
      </c>
      <c r="BB1128" s="17">
        <v>2.6167726739243599E-2</v>
      </c>
      <c r="BC1128" s="17">
        <v>1.164383408614E-2</v>
      </c>
      <c r="BD1128" s="17">
        <v>1.52500871596264E-2</v>
      </c>
      <c r="BE1128" s="17">
        <v>7.8298088445203501E-3</v>
      </c>
      <c r="BF1128" s="17"/>
      <c r="BG1128" s="17">
        <v>1.4888016986365901E-2</v>
      </c>
      <c r="BH1128" s="17">
        <v>1.71093691428921E-2</v>
      </c>
      <c r="BI1128" s="17" t="s">
        <v>95</v>
      </c>
      <c r="BJ1128" s="17" t="s">
        <v>95</v>
      </c>
      <c r="BK1128" s="17" t="s">
        <v>95</v>
      </c>
      <c r="BL1128" s="17" t="s">
        <v>95</v>
      </c>
      <c r="BM1128" s="17" t="s">
        <v>95</v>
      </c>
    </row>
    <row r="1129" spans="2:65" x14ac:dyDescent="0.35">
      <c r="B1129" t="s">
        <v>420</v>
      </c>
      <c r="C1129" s="17">
        <v>0.349363122823244</v>
      </c>
      <c r="D1129" s="17">
        <v>0.31725128846915901</v>
      </c>
      <c r="E1129" s="17">
        <v>0.38360499030170903</v>
      </c>
      <c r="F1129" s="17"/>
      <c r="G1129" s="17">
        <v>8.2921664124102207E-2</v>
      </c>
      <c r="H1129" s="17">
        <v>0.13240719474622201</v>
      </c>
      <c r="I1129" s="17">
        <v>0.25254188853127402</v>
      </c>
      <c r="J1129" s="17">
        <v>0.367988960279166</v>
      </c>
      <c r="K1129" s="17">
        <v>0.443613575177779</v>
      </c>
      <c r="L1129" s="17">
        <v>0.48100546374582498</v>
      </c>
      <c r="M1129" s="17"/>
      <c r="N1129" s="17">
        <v>0.36633839709614002</v>
      </c>
      <c r="O1129" s="17">
        <v>0.34290379329932402</v>
      </c>
      <c r="P1129" s="17">
        <v>0.32636182856447998</v>
      </c>
      <c r="Q1129" s="17">
        <v>0.35356573240434702</v>
      </c>
      <c r="R1129" s="17"/>
      <c r="S1129" s="17">
        <v>0.255262818508255</v>
      </c>
      <c r="T1129" s="17">
        <v>0.33921220817210401</v>
      </c>
      <c r="U1129" s="17">
        <v>0.40089417272026001</v>
      </c>
      <c r="V1129" s="17">
        <v>0.39250070101958501</v>
      </c>
      <c r="W1129" s="17">
        <v>0.38979679168055797</v>
      </c>
      <c r="X1129" s="17">
        <v>0.33096168938604997</v>
      </c>
      <c r="Y1129" s="17">
        <v>0.37213772070053902</v>
      </c>
      <c r="Z1129" s="17">
        <v>0.37977146664973299</v>
      </c>
      <c r="AA1129" s="17">
        <v>0.29890679967293898</v>
      </c>
      <c r="AB1129" s="17">
        <v>0.39004621072149698</v>
      </c>
      <c r="AC1129" s="17">
        <v>0.35598290077607703</v>
      </c>
      <c r="AD1129" s="17">
        <v>0.35445584272420799</v>
      </c>
      <c r="AE1129" s="17"/>
      <c r="AF1129" s="17">
        <v>0.37833160475476602</v>
      </c>
      <c r="AG1129" s="17">
        <v>0.35336697610197398</v>
      </c>
      <c r="AH1129" s="17">
        <v>0.29341244640375502</v>
      </c>
      <c r="AI1129" s="17"/>
      <c r="AJ1129" s="17">
        <v>0.37607471462428599</v>
      </c>
      <c r="AK1129" s="17">
        <v>0.26068508988816402</v>
      </c>
      <c r="AL1129" s="17">
        <v>0.41113388937493001</v>
      </c>
      <c r="AM1129" s="17">
        <v>0.25637558773688002</v>
      </c>
      <c r="AN1129" s="17">
        <v>0.37075656247642003</v>
      </c>
      <c r="AO1129" s="17"/>
      <c r="AP1129" s="17">
        <v>0.33840694613963201</v>
      </c>
      <c r="AQ1129" s="17">
        <v>0.28115351360493701</v>
      </c>
      <c r="AR1129" s="17">
        <v>0.386135621252021</v>
      </c>
      <c r="AS1129" s="17"/>
      <c r="AT1129" s="17">
        <v>0.35736243978371202</v>
      </c>
      <c r="AU1129" s="17">
        <v>0.34033181112414101</v>
      </c>
      <c r="AV1129" s="17">
        <v>0.34311939122289398</v>
      </c>
      <c r="AW1129" s="17">
        <v>0.30107294719604799</v>
      </c>
      <c r="AX1129" s="17">
        <v>0.26790491538246602</v>
      </c>
      <c r="AY1129" s="17"/>
      <c r="AZ1129" s="17">
        <v>0.21356305419326599</v>
      </c>
      <c r="BA1129" s="17">
        <v>0.34343129387263499</v>
      </c>
      <c r="BB1129" s="17">
        <v>0.34737659591168901</v>
      </c>
      <c r="BC1129" s="17">
        <v>0.38169404019290998</v>
      </c>
      <c r="BD1129" s="17">
        <v>0.43403860256055199</v>
      </c>
      <c r="BE1129" s="17">
        <v>0.42970380968043398</v>
      </c>
      <c r="BF1129" s="17"/>
      <c r="BG1129" s="17">
        <v>0.40242456626742501</v>
      </c>
      <c r="BH1129" s="17">
        <v>0.266030064607719</v>
      </c>
      <c r="BI1129" s="17" t="s">
        <v>95</v>
      </c>
      <c r="BJ1129" s="17" t="s">
        <v>95</v>
      </c>
      <c r="BK1129" s="17" t="s">
        <v>95</v>
      </c>
      <c r="BL1129" s="17" t="s">
        <v>95</v>
      </c>
      <c r="BM1129" s="17" t="s">
        <v>95</v>
      </c>
    </row>
    <row r="1130" spans="2:65" x14ac:dyDescent="0.35">
      <c r="B1130" t="s">
        <v>421</v>
      </c>
      <c r="C1130" s="17">
        <v>1.9688206886777401E-2</v>
      </c>
      <c r="D1130" s="17">
        <v>2.1834781240097498E-2</v>
      </c>
      <c r="E1130" s="17">
        <v>1.7545000957479899E-2</v>
      </c>
      <c r="F1130" s="17"/>
      <c r="G1130" s="17">
        <v>8.6642256134241095E-3</v>
      </c>
      <c r="H1130" s="17">
        <v>3.1598200920819001E-3</v>
      </c>
      <c r="I1130" s="17">
        <v>8.1998039616668992E-3</v>
      </c>
      <c r="J1130" s="17">
        <v>1.6743945616396801E-2</v>
      </c>
      <c r="K1130" s="17">
        <v>2.53331424095006E-2</v>
      </c>
      <c r="L1130" s="17">
        <v>3.30877443280541E-2</v>
      </c>
      <c r="M1130" s="17"/>
      <c r="N1130" s="17">
        <v>1.4420515425893E-2</v>
      </c>
      <c r="O1130" s="17">
        <v>3.20296254455276E-2</v>
      </c>
      <c r="P1130" s="17">
        <v>1.6365165837320901E-2</v>
      </c>
      <c r="Q1130" s="17">
        <v>1.50839300251717E-2</v>
      </c>
      <c r="R1130" s="17"/>
      <c r="S1130" s="17">
        <v>3.6749724179163E-3</v>
      </c>
      <c r="T1130" s="17">
        <v>3.06021211530795E-2</v>
      </c>
      <c r="U1130" s="17">
        <v>2.81282600157177E-2</v>
      </c>
      <c r="V1130" s="17">
        <v>3.9152463818259202E-2</v>
      </c>
      <c r="W1130" s="17">
        <v>5.2478087041759004E-3</v>
      </c>
      <c r="X1130" s="17">
        <v>1.4566840631311501E-2</v>
      </c>
      <c r="Y1130" s="17">
        <v>1.21881848792397E-2</v>
      </c>
      <c r="Z1130" s="17">
        <v>8.7646294278179299E-3</v>
      </c>
      <c r="AA1130" s="17">
        <v>1.6306899946000701E-2</v>
      </c>
      <c r="AB1130" s="17">
        <v>2.4308436223353401E-2</v>
      </c>
      <c r="AC1130" s="17">
        <v>3.2947177261149298E-2</v>
      </c>
      <c r="AD1130" s="17">
        <v>0</v>
      </c>
      <c r="AE1130" s="17"/>
      <c r="AF1130" s="17">
        <v>2.9157081778850898E-2</v>
      </c>
      <c r="AG1130" s="17">
        <v>1.5058983821239999E-2</v>
      </c>
      <c r="AH1130" s="17">
        <v>0</v>
      </c>
      <c r="AI1130" s="17"/>
      <c r="AJ1130" s="17">
        <v>2.4393448553178099E-2</v>
      </c>
      <c r="AK1130" s="17">
        <v>9.2701793511595597E-3</v>
      </c>
      <c r="AL1130" s="17">
        <v>2.8809522843103199E-2</v>
      </c>
      <c r="AM1130" s="17">
        <v>3.3828552673757603E-2</v>
      </c>
      <c r="AN1130" s="17">
        <v>1.6485140199000201E-2</v>
      </c>
      <c r="AO1130" s="17"/>
      <c r="AP1130" s="17">
        <v>1.9304213511491801E-2</v>
      </c>
      <c r="AQ1130" s="17">
        <v>1.374630286168E-2</v>
      </c>
      <c r="AR1130" s="17">
        <v>9.6542212555878297E-3</v>
      </c>
      <c r="AS1130" s="17"/>
      <c r="AT1130" s="17">
        <v>2.1784679844434999E-2</v>
      </c>
      <c r="AU1130" s="17">
        <v>2.75066209511261E-2</v>
      </c>
      <c r="AV1130" s="17">
        <v>1.631135747651E-2</v>
      </c>
      <c r="AW1130" s="17">
        <v>3.62973678655195E-3</v>
      </c>
      <c r="AX1130" s="17">
        <v>0</v>
      </c>
      <c r="AY1130" s="17"/>
      <c r="AZ1130" s="17">
        <v>7.563768920306E-3</v>
      </c>
      <c r="BA1130" s="17">
        <v>2.3563616003978601E-2</v>
      </c>
      <c r="BB1130" s="17">
        <v>9.1360061508806798E-3</v>
      </c>
      <c r="BC1130" s="17">
        <v>2.0077395910938101E-2</v>
      </c>
      <c r="BD1130" s="17">
        <v>2.90699324498934E-2</v>
      </c>
      <c r="BE1130" s="17">
        <v>2.40955172744142E-2</v>
      </c>
      <c r="BF1130" s="17"/>
      <c r="BG1130" s="17">
        <v>2.9061031688712099E-2</v>
      </c>
      <c r="BH1130" s="17">
        <v>4.9681747096425397E-3</v>
      </c>
      <c r="BI1130" s="17" t="s">
        <v>95</v>
      </c>
      <c r="BJ1130" s="17" t="s">
        <v>95</v>
      </c>
      <c r="BK1130" s="17" t="s">
        <v>95</v>
      </c>
      <c r="BL1130" s="17" t="s">
        <v>95</v>
      </c>
      <c r="BM1130" s="17" t="s">
        <v>95</v>
      </c>
    </row>
    <row r="1131" spans="2:65" x14ac:dyDescent="0.35">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row>
    <row r="1132" spans="2:65" x14ac:dyDescent="0.35">
      <c r="B1132" s="6" t="s">
        <v>439</v>
      </c>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row>
    <row r="1133" spans="2:65" x14ac:dyDescent="0.35">
      <c r="B1133" s="26" t="s">
        <v>127</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row>
    <row r="1134" spans="2:65" x14ac:dyDescent="0.35">
      <c r="B1134" t="s">
        <v>370</v>
      </c>
      <c r="C1134" s="17">
        <v>0.16380179156756</v>
      </c>
      <c r="D1134" s="17">
        <v>0.18257589247324499</v>
      </c>
      <c r="E1134" s="17">
        <v>0.14502873055875201</v>
      </c>
      <c r="F1134" s="17"/>
      <c r="G1134" s="17">
        <v>0.28433655030607802</v>
      </c>
      <c r="H1134" s="17">
        <v>0.21600704217848199</v>
      </c>
      <c r="I1134" s="17">
        <v>0.238588089572454</v>
      </c>
      <c r="J1134" s="17">
        <v>0.16026868380665699</v>
      </c>
      <c r="K1134" s="17">
        <v>0.117819083136408</v>
      </c>
      <c r="L1134" s="17">
        <v>0.10715503523909101</v>
      </c>
      <c r="M1134" s="17"/>
      <c r="N1134" s="17">
        <v>0.23573528344435099</v>
      </c>
      <c r="O1134" s="17">
        <v>0.12749303845806001</v>
      </c>
      <c r="P1134" s="17">
        <v>0.14356845742685401</v>
      </c>
      <c r="Q1134" s="17">
        <v>0.114151903228057</v>
      </c>
      <c r="R1134" s="17"/>
      <c r="S1134" s="17">
        <v>0.23351447492611199</v>
      </c>
      <c r="T1134" s="17">
        <v>0.109733397719586</v>
      </c>
      <c r="U1134" s="17">
        <v>0.11808345780337801</v>
      </c>
      <c r="V1134" s="17">
        <v>0.14398157713416901</v>
      </c>
      <c r="W1134" s="17">
        <v>0.20169381497156699</v>
      </c>
      <c r="X1134" s="17">
        <v>0.20577570696335701</v>
      </c>
      <c r="Y1134" s="17">
        <v>0.160995762154378</v>
      </c>
      <c r="Z1134" s="17">
        <v>0.166721939177049</v>
      </c>
      <c r="AA1134" s="17">
        <v>0.18113238879705101</v>
      </c>
      <c r="AB1134" s="17">
        <v>0.14464078411018999</v>
      </c>
      <c r="AC1134" s="17">
        <v>0.111785264603506</v>
      </c>
      <c r="AD1134" s="17">
        <v>0.231870303712818</v>
      </c>
      <c r="AE1134" s="17"/>
      <c r="AF1134" s="17">
        <v>0.11665122140998201</v>
      </c>
      <c r="AG1134" s="17">
        <v>0.205076155785999</v>
      </c>
      <c r="AH1134" s="17">
        <v>0.14232882449856299</v>
      </c>
      <c r="AI1134" s="17"/>
      <c r="AJ1134" s="17">
        <v>0.13660567110149999</v>
      </c>
      <c r="AK1134" s="17">
        <v>0.21973637974750801</v>
      </c>
      <c r="AL1134" s="17">
        <v>0.182271823268252</v>
      </c>
      <c r="AM1134" s="17">
        <v>0.106451417194456</v>
      </c>
      <c r="AN1134" s="17">
        <v>6.1102055290723697E-2</v>
      </c>
      <c r="AO1134" s="17"/>
      <c r="AP1134" s="17">
        <v>0.177920858676507</v>
      </c>
      <c r="AQ1134" s="17">
        <v>0.198917725853021</v>
      </c>
      <c r="AR1134" s="17">
        <v>0.15422393300756801</v>
      </c>
      <c r="AS1134" s="17"/>
      <c r="AT1134" s="17">
        <v>0.102087894516823</v>
      </c>
      <c r="AU1134" s="17">
        <v>0.13447342521244801</v>
      </c>
      <c r="AV1134" s="17">
        <v>0.20568323360369201</v>
      </c>
      <c r="AW1134" s="17">
        <v>0.24907291817749699</v>
      </c>
      <c r="AX1134" s="17">
        <v>0.38579449174158198</v>
      </c>
      <c r="AY1134" s="17"/>
      <c r="AZ1134" s="17">
        <v>0.24733317428120899</v>
      </c>
      <c r="BA1134" s="17">
        <v>0.16095207030369399</v>
      </c>
      <c r="BB1134" s="17">
        <v>0.139022906630594</v>
      </c>
      <c r="BC1134" s="17">
        <v>0.133534033594296</v>
      </c>
      <c r="BD1134" s="17">
        <v>0.139942835662235</v>
      </c>
      <c r="BE1134" s="17">
        <v>0.16263256228158701</v>
      </c>
      <c r="BF1134" s="17"/>
      <c r="BG1134" s="17">
        <v>0.139908928897161</v>
      </c>
      <c r="BH1134" s="17">
        <v>0.20132555998789201</v>
      </c>
      <c r="BI1134" s="17" t="s">
        <v>95</v>
      </c>
      <c r="BJ1134" s="17" t="s">
        <v>95</v>
      </c>
      <c r="BK1134" s="17" t="s">
        <v>95</v>
      </c>
      <c r="BL1134" s="17" t="s">
        <v>95</v>
      </c>
      <c r="BM1134" s="17" t="s">
        <v>95</v>
      </c>
    </row>
    <row r="1135" spans="2:65" x14ac:dyDescent="0.35">
      <c r="B1135" t="s">
        <v>371</v>
      </c>
      <c r="C1135" s="17">
        <v>0.18005148235370799</v>
      </c>
      <c r="D1135" s="17">
        <v>0.18782173114210299</v>
      </c>
      <c r="E1135" s="17">
        <v>0.17266180287710001</v>
      </c>
      <c r="F1135" s="17"/>
      <c r="G1135" s="17">
        <v>0.26959064680095202</v>
      </c>
      <c r="H1135" s="17">
        <v>0.24343740323374399</v>
      </c>
      <c r="I1135" s="17">
        <v>0.23672916458914001</v>
      </c>
      <c r="J1135" s="17">
        <v>0.18198034957426901</v>
      </c>
      <c r="K1135" s="17">
        <v>0.16800744226318401</v>
      </c>
      <c r="L1135" s="17">
        <v>0.110953406598607</v>
      </c>
      <c r="M1135" s="17"/>
      <c r="N1135" s="17">
        <v>0.19298611422532899</v>
      </c>
      <c r="O1135" s="17">
        <v>0.209817264372366</v>
      </c>
      <c r="P1135" s="17">
        <v>0.16840000375950401</v>
      </c>
      <c r="Q1135" s="17">
        <v>0.124556495840369</v>
      </c>
      <c r="R1135" s="17"/>
      <c r="S1135" s="17">
        <v>0.23118603472294399</v>
      </c>
      <c r="T1135" s="17">
        <v>0.18534864135043699</v>
      </c>
      <c r="U1135" s="17">
        <v>0.204992778131698</v>
      </c>
      <c r="V1135" s="17">
        <v>0.17585051765823301</v>
      </c>
      <c r="W1135" s="17">
        <v>0.15888512527462001</v>
      </c>
      <c r="X1135" s="17">
        <v>0.171627529618571</v>
      </c>
      <c r="Y1135" s="17">
        <v>0.139596221091109</v>
      </c>
      <c r="Z1135" s="17">
        <v>0.23697197878533999</v>
      </c>
      <c r="AA1135" s="17">
        <v>0.15009117977753</v>
      </c>
      <c r="AB1135" s="17">
        <v>0.18247144194227299</v>
      </c>
      <c r="AC1135" s="17">
        <v>0.21431514387513001</v>
      </c>
      <c r="AD1135" s="17">
        <v>7.2101914802515293E-2</v>
      </c>
      <c r="AE1135" s="17"/>
      <c r="AF1135" s="17">
        <v>0.15479936939071301</v>
      </c>
      <c r="AG1135" s="17">
        <v>0.203681075385443</v>
      </c>
      <c r="AH1135" s="17">
        <v>0.15512908420122201</v>
      </c>
      <c r="AI1135" s="17"/>
      <c r="AJ1135" s="17">
        <v>0.16416418481778999</v>
      </c>
      <c r="AK1135" s="17">
        <v>0.221458525182537</v>
      </c>
      <c r="AL1135" s="17">
        <v>0.20938923747568799</v>
      </c>
      <c r="AM1135" s="17">
        <v>0.119396039833356</v>
      </c>
      <c r="AN1135" s="17">
        <v>0.14027681471551701</v>
      </c>
      <c r="AO1135" s="17"/>
      <c r="AP1135" s="17">
        <v>0.16996328206008299</v>
      </c>
      <c r="AQ1135" s="17">
        <v>0.22221808797444501</v>
      </c>
      <c r="AR1135" s="17">
        <v>0.23066151342166</v>
      </c>
      <c r="AS1135" s="17"/>
      <c r="AT1135" s="17">
        <v>0.125918804122788</v>
      </c>
      <c r="AU1135" s="17">
        <v>0.16535773397696099</v>
      </c>
      <c r="AV1135" s="17">
        <v>0.22011372474089799</v>
      </c>
      <c r="AW1135" s="17">
        <v>0.24901955786903701</v>
      </c>
      <c r="AX1135" s="17">
        <v>0.16320836672146999</v>
      </c>
      <c r="AY1135" s="17"/>
      <c r="AZ1135" s="17">
        <v>0.211970037500301</v>
      </c>
      <c r="BA1135" s="17">
        <v>0.17912590625166</v>
      </c>
      <c r="BB1135" s="17">
        <v>0.165381275158311</v>
      </c>
      <c r="BC1135" s="17">
        <v>0.17722396611221</v>
      </c>
      <c r="BD1135" s="17">
        <v>0.17459633227621699</v>
      </c>
      <c r="BE1135" s="17">
        <v>0.14861807872854599</v>
      </c>
      <c r="BF1135" s="17"/>
      <c r="BG1135" s="17">
        <v>0.14886463741696901</v>
      </c>
      <c r="BH1135" s="17">
        <v>0.22903045834794</v>
      </c>
      <c r="BI1135" s="17" t="s">
        <v>95</v>
      </c>
      <c r="BJ1135" s="17" t="s">
        <v>95</v>
      </c>
      <c r="BK1135" s="17" t="s">
        <v>95</v>
      </c>
      <c r="BL1135" s="17" t="s">
        <v>95</v>
      </c>
      <c r="BM1135" s="17" t="s">
        <v>95</v>
      </c>
    </row>
    <row r="1136" spans="2:65" x14ac:dyDescent="0.35">
      <c r="B1136" t="s">
        <v>417</v>
      </c>
      <c r="C1136" s="17">
        <v>0.156481891869235</v>
      </c>
      <c r="D1136" s="17">
        <v>0.16644769521092501</v>
      </c>
      <c r="E1136" s="17">
        <v>0.14505356815720999</v>
      </c>
      <c r="F1136" s="17"/>
      <c r="G1136" s="17">
        <v>0.15394978300773701</v>
      </c>
      <c r="H1136" s="17">
        <v>0.175783861968732</v>
      </c>
      <c r="I1136" s="17">
        <v>0.14470065544161601</v>
      </c>
      <c r="J1136" s="17">
        <v>0.14150317759077999</v>
      </c>
      <c r="K1136" s="17">
        <v>0.143936940863507</v>
      </c>
      <c r="L1136" s="17">
        <v>0.17128704097594399</v>
      </c>
      <c r="M1136" s="17"/>
      <c r="N1136" s="17">
        <v>0.14073774506813699</v>
      </c>
      <c r="O1136" s="17">
        <v>0.17145734136528601</v>
      </c>
      <c r="P1136" s="17">
        <v>0.16649543051898399</v>
      </c>
      <c r="Q1136" s="17">
        <v>0.14841260702107001</v>
      </c>
      <c r="R1136" s="17"/>
      <c r="S1136" s="17">
        <v>0.17400050664212499</v>
      </c>
      <c r="T1136" s="17">
        <v>0.18513405287909199</v>
      </c>
      <c r="U1136" s="17">
        <v>0.138536778734899</v>
      </c>
      <c r="V1136" s="17">
        <v>0.18133800827666599</v>
      </c>
      <c r="W1136" s="17">
        <v>0.14516927474345401</v>
      </c>
      <c r="X1136" s="17">
        <v>0.180875126988817</v>
      </c>
      <c r="Y1136" s="17">
        <v>0.141427124018487</v>
      </c>
      <c r="Z1136" s="17">
        <v>0.12064990747284</v>
      </c>
      <c r="AA1136" s="17">
        <v>0.13588934784245801</v>
      </c>
      <c r="AB1136" s="17">
        <v>0.137406202384809</v>
      </c>
      <c r="AC1136" s="17">
        <v>0.145461780712314</v>
      </c>
      <c r="AD1136" s="17">
        <v>0.149932360056272</v>
      </c>
      <c r="AE1136" s="17"/>
      <c r="AF1136" s="17">
        <v>0.13850430326690999</v>
      </c>
      <c r="AG1136" s="17">
        <v>0.16854759254961099</v>
      </c>
      <c r="AH1136" s="17">
        <v>0.17956701331700101</v>
      </c>
      <c r="AI1136" s="17"/>
      <c r="AJ1136" s="17">
        <v>0.15620268764058801</v>
      </c>
      <c r="AK1136" s="17">
        <v>0.16118585332414601</v>
      </c>
      <c r="AL1136" s="17">
        <v>0.17246905044710301</v>
      </c>
      <c r="AM1136" s="17">
        <v>0.112502697109686</v>
      </c>
      <c r="AN1136" s="17">
        <v>0.14539483447711901</v>
      </c>
      <c r="AO1136" s="17"/>
      <c r="AP1136" s="17">
        <v>0.153388446675435</v>
      </c>
      <c r="AQ1136" s="17">
        <v>0.16235142360950799</v>
      </c>
      <c r="AR1136" s="17">
        <v>0.134560455886828</v>
      </c>
      <c r="AS1136" s="17"/>
      <c r="AT1136" s="17">
        <v>0.145950867272236</v>
      </c>
      <c r="AU1136" s="17">
        <v>0.169598389254877</v>
      </c>
      <c r="AV1136" s="17">
        <v>0.15171512654028599</v>
      </c>
      <c r="AW1136" s="17">
        <v>0.139637730426389</v>
      </c>
      <c r="AX1136" s="17">
        <v>0.13099919330326601</v>
      </c>
      <c r="AY1136" s="17"/>
      <c r="AZ1136" s="17">
        <v>0.163236621415907</v>
      </c>
      <c r="BA1136" s="17">
        <v>0.15971744978143099</v>
      </c>
      <c r="BB1136" s="17">
        <v>0.186419366096165</v>
      </c>
      <c r="BC1136" s="17">
        <v>0.13972997094676201</v>
      </c>
      <c r="BD1136" s="17">
        <v>0.14471711903162701</v>
      </c>
      <c r="BE1136" s="17">
        <v>0.152491785466663</v>
      </c>
      <c r="BF1136" s="17"/>
      <c r="BG1136" s="17">
        <v>0.15860637415762999</v>
      </c>
      <c r="BH1136" s="17">
        <v>0.153145389981514</v>
      </c>
      <c r="BI1136" s="17" t="s">
        <v>95</v>
      </c>
      <c r="BJ1136" s="17" t="s">
        <v>95</v>
      </c>
      <c r="BK1136" s="17" t="s">
        <v>95</v>
      </c>
      <c r="BL1136" s="17" t="s">
        <v>95</v>
      </c>
      <c r="BM1136" s="17" t="s">
        <v>95</v>
      </c>
    </row>
    <row r="1137" spans="2:65" x14ac:dyDescent="0.35">
      <c r="B1137" t="s">
        <v>418</v>
      </c>
      <c r="C1137" s="17">
        <v>8.43573809997374E-2</v>
      </c>
      <c r="D1137" s="17">
        <v>8.2653464727489995E-2</v>
      </c>
      <c r="E1137" s="17">
        <v>8.5614945183127095E-2</v>
      </c>
      <c r="F1137" s="17"/>
      <c r="G1137" s="17">
        <v>7.1175883718502794E-2</v>
      </c>
      <c r="H1137" s="17">
        <v>7.4792303716830405E-2</v>
      </c>
      <c r="I1137" s="17">
        <v>6.2521253489162695E-2</v>
      </c>
      <c r="J1137" s="17">
        <v>8.9142107251038605E-2</v>
      </c>
      <c r="K1137" s="17">
        <v>0.108460941956264</v>
      </c>
      <c r="L1137" s="17">
        <v>8.4700515647172694E-2</v>
      </c>
      <c r="M1137" s="17"/>
      <c r="N1137" s="17">
        <v>7.4060418596282401E-2</v>
      </c>
      <c r="O1137" s="17">
        <v>7.8431740208445705E-2</v>
      </c>
      <c r="P1137" s="17">
        <v>9.3549409258851204E-2</v>
      </c>
      <c r="Q1137" s="17">
        <v>0.10187573989807901</v>
      </c>
      <c r="R1137" s="17"/>
      <c r="S1137" s="17">
        <v>4.10811388255337E-2</v>
      </c>
      <c r="T1137" s="17">
        <v>8.3578943094321304E-2</v>
      </c>
      <c r="U1137" s="17">
        <v>8.7780343324794605E-2</v>
      </c>
      <c r="V1137" s="17">
        <v>7.08426751126017E-2</v>
      </c>
      <c r="W1137" s="17">
        <v>0.107074778091665</v>
      </c>
      <c r="X1137" s="17">
        <v>8.7329250361140906E-2</v>
      </c>
      <c r="Y1137" s="17">
        <v>9.7939199810064895E-2</v>
      </c>
      <c r="Z1137" s="17">
        <v>7.1758104155408703E-2</v>
      </c>
      <c r="AA1137" s="17">
        <v>8.5836059677152896E-2</v>
      </c>
      <c r="AB1137" s="17">
        <v>0.103994928275648</v>
      </c>
      <c r="AC1137" s="17">
        <v>0.104820505207812</v>
      </c>
      <c r="AD1137" s="17">
        <v>9.0221398293356403E-2</v>
      </c>
      <c r="AE1137" s="17"/>
      <c r="AF1137" s="17">
        <v>9.1014375178161702E-2</v>
      </c>
      <c r="AG1137" s="17">
        <v>8.0018287247356296E-2</v>
      </c>
      <c r="AH1137" s="17">
        <v>7.5961844740204398E-2</v>
      </c>
      <c r="AI1137" s="17"/>
      <c r="AJ1137" s="17">
        <v>9.3723746273155897E-2</v>
      </c>
      <c r="AK1137" s="17">
        <v>7.6035410406044807E-2</v>
      </c>
      <c r="AL1137" s="17">
        <v>6.2152510239961899E-2</v>
      </c>
      <c r="AM1137" s="17">
        <v>4.6119780361990999E-2</v>
      </c>
      <c r="AN1137" s="17">
        <v>0.11059739638466599</v>
      </c>
      <c r="AO1137" s="17"/>
      <c r="AP1137" s="17">
        <v>8.6012527850688997E-2</v>
      </c>
      <c r="AQ1137" s="17">
        <v>7.4207093475796806E-2</v>
      </c>
      <c r="AR1137" s="17">
        <v>6.0147498562927698E-2</v>
      </c>
      <c r="AS1137" s="17"/>
      <c r="AT1137" s="17">
        <v>0.10905943003688499</v>
      </c>
      <c r="AU1137" s="17">
        <v>8.2194392906465796E-2</v>
      </c>
      <c r="AV1137" s="17">
        <v>8.1221969183486897E-2</v>
      </c>
      <c r="AW1137" s="17">
        <v>5.2827373236252202E-2</v>
      </c>
      <c r="AX1137" s="17">
        <v>4.4962007183413401E-2</v>
      </c>
      <c r="AY1137" s="17"/>
      <c r="AZ1137" s="17">
        <v>6.1719387296045203E-2</v>
      </c>
      <c r="BA1137" s="17">
        <v>6.4980691974267701E-2</v>
      </c>
      <c r="BB1137" s="17">
        <v>7.4473737947650595E-2</v>
      </c>
      <c r="BC1137" s="17">
        <v>0.12973593965021701</v>
      </c>
      <c r="BD1137" s="17">
        <v>9.2392655862505793E-2</v>
      </c>
      <c r="BE1137" s="17">
        <v>0.10014462976537</v>
      </c>
      <c r="BF1137" s="17"/>
      <c r="BG1137" s="17">
        <v>9.1123665072710899E-2</v>
      </c>
      <c r="BH1137" s="17">
        <v>7.3730924048013902E-2</v>
      </c>
      <c r="BI1137" s="17" t="s">
        <v>95</v>
      </c>
      <c r="BJ1137" s="17" t="s">
        <v>95</v>
      </c>
      <c r="BK1137" s="17" t="s">
        <v>95</v>
      </c>
      <c r="BL1137" s="17" t="s">
        <v>95</v>
      </c>
      <c r="BM1137" s="17" t="s">
        <v>95</v>
      </c>
    </row>
    <row r="1138" spans="2:65" x14ac:dyDescent="0.35">
      <c r="B1138" t="s">
        <v>419</v>
      </c>
      <c r="C1138" s="17">
        <v>0.17136558028173299</v>
      </c>
      <c r="D1138" s="17">
        <v>0.16678161106567199</v>
      </c>
      <c r="E1138" s="17">
        <v>0.176665030315074</v>
      </c>
      <c r="F1138" s="17"/>
      <c r="G1138" s="17">
        <v>5.6716187488153803E-2</v>
      </c>
      <c r="H1138" s="17">
        <v>0.10535807545161401</v>
      </c>
      <c r="I1138" s="17">
        <v>0.12871548802045499</v>
      </c>
      <c r="J1138" s="17">
        <v>0.187722793790674</v>
      </c>
      <c r="K1138" s="17">
        <v>0.17979593738456801</v>
      </c>
      <c r="L1138" s="17">
        <v>0.23200644002764001</v>
      </c>
      <c r="M1138" s="17"/>
      <c r="N1138" s="17">
        <v>0.159089967119768</v>
      </c>
      <c r="O1138" s="17">
        <v>0.156587038306748</v>
      </c>
      <c r="P1138" s="17">
        <v>0.191874797160484</v>
      </c>
      <c r="Q1138" s="17">
        <v>0.19108388521290401</v>
      </c>
      <c r="R1138" s="17"/>
      <c r="S1138" s="17">
        <v>0.11180765770829899</v>
      </c>
      <c r="T1138" s="17">
        <v>0.16303831789234499</v>
      </c>
      <c r="U1138" s="17">
        <v>0.16959358067646799</v>
      </c>
      <c r="V1138" s="17">
        <v>0.159159275092945</v>
      </c>
      <c r="W1138" s="17">
        <v>0.18298482754297599</v>
      </c>
      <c r="X1138" s="17">
        <v>0.15667131992178299</v>
      </c>
      <c r="Y1138" s="17">
        <v>0.19783853122744999</v>
      </c>
      <c r="Z1138" s="17">
        <v>0.15657701835953</v>
      </c>
      <c r="AA1138" s="17">
        <v>0.215705855192905</v>
      </c>
      <c r="AB1138" s="17">
        <v>0.17268190486124399</v>
      </c>
      <c r="AC1138" s="17">
        <v>0.17640643487509799</v>
      </c>
      <c r="AD1138" s="17">
        <v>0.23989354945227001</v>
      </c>
      <c r="AE1138" s="17"/>
      <c r="AF1138" s="17">
        <v>0.239897112665824</v>
      </c>
      <c r="AG1138" s="17">
        <v>0.11307037256107701</v>
      </c>
      <c r="AH1138" s="17">
        <v>0.19566123715641301</v>
      </c>
      <c r="AI1138" s="17"/>
      <c r="AJ1138" s="17">
        <v>0.20831803480709099</v>
      </c>
      <c r="AK1138" s="17">
        <v>0.107393740319951</v>
      </c>
      <c r="AL1138" s="17">
        <v>0.11621018376202601</v>
      </c>
      <c r="AM1138" s="17">
        <v>0.35788649587513599</v>
      </c>
      <c r="AN1138" s="17">
        <v>0.24374581586260599</v>
      </c>
      <c r="AO1138" s="17"/>
      <c r="AP1138" s="17">
        <v>0.19507290766166999</v>
      </c>
      <c r="AQ1138" s="17">
        <v>0.102001408038598</v>
      </c>
      <c r="AR1138" s="17">
        <v>0.16588982329051</v>
      </c>
      <c r="AS1138" s="17"/>
      <c r="AT1138" s="17">
        <v>0.20429237331401001</v>
      </c>
      <c r="AU1138" s="17">
        <v>0.18538979977605999</v>
      </c>
      <c r="AV1138" s="17">
        <v>0.143319559714573</v>
      </c>
      <c r="AW1138" s="17">
        <v>0.115422718298345</v>
      </c>
      <c r="AX1138" s="17">
        <v>0.117123335087994</v>
      </c>
      <c r="AY1138" s="17"/>
      <c r="AZ1138" s="17">
        <v>9.8266664806214196E-2</v>
      </c>
      <c r="BA1138" s="17">
        <v>0.18732116890758299</v>
      </c>
      <c r="BB1138" s="17">
        <v>0.153796384158192</v>
      </c>
      <c r="BC1138" s="17">
        <v>0.17872228513742999</v>
      </c>
      <c r="BD1138" s="17">
        <v>0.17245967346074501</v>
      </c>
      <c r="BE1138" s="17">
        <v>0.28274724824664199</v>
      </c>
      <c r="BF1138" s="17"/>
      <c r="BG1138" s="17">
        <v>0.19871556807840901</v>
      </c>
      <c r="BH1138" s="17">
        <v>0.128412392857573</v>
      </c>
      <c r="BI1138" s="17" t="s">
        <v>95</v>
      </c>
      <c r="BJ1138" s="17" t="s">
        <v>95</v>
      </c>
      <c r="BK1138" s="17" t="s">
        <v>95</v>
      </c>
      <c r="BL1138" s="17" t="s">
        <v>95</v>
      </c>
      <c r="BM1138" s="17" t="s">
        <v>95</v>
      </c>
    </row>
    <row r="1139" spans="2:65" x14ac:dyDescent="0.35">
      <c r="B1139" t="s">
        <v>114</v>
      </c>
      <c r="C1139" s="17">
        <v>5.9592483002000797E-2</v>
      </c>
      <c r="D1139" s="17">
        <v>5.2113221961978498E-2</v>
      </c>
      <c r="E1139" s="17">
        <v>6.7494106458683201E-2</v>
      </c>
      <c r="F1139" s="17"/>
      <c r="G1139" s="17">
        <v>6.8963600004965597E-2</v>
      </c>
      <c r="H1139" s="17">
        <v>6.3695832754551096E-2</v>
      </c>
      <c r="I1139" s="17">
        <v>4.6202129759024199E-2</v>
      </c>
      <c r="J1139" s="17">
        <v>6.0840168056482201E-2</v>
      </c>
      <c r="K1139" s="17">
        <v>7.2056708057882696E-2</v>
      </c>
      <c r="L1139" s="17">
        <v>5.4007187748743399E-2</v>
      </c>
      <c r="M1139" s="17"/>
      <c r="N1139" s="17">
        <v>3.3476832714468802E-2</v>
      </c>
      <c r="O1139" s="17">
        <v>6.06834295504994E-2</v>
      </c>
      <c r="P1139" s="17">
        <v>6.2206975667084899E-2</v>
      </c>
      <c r="Q1139" s="17">
        <v>0.10268005092705899</v>
      </c>
      <c r="R1139" s="17"/>
      <c r="S1139" s="17">
        <v>4.6296047743748001E-2</v>
      </c>
      <c r="T1139" s="17">
        <v>7.8707963571625905E-2</v>
      </c>
      <c r="U1139" s="17">
        <v>5.3914125703772998E-2</v>
      </c>
      <c r="V1139" s="17">
        <v>5.3782309550647403E-2</v>
      </c>
      <c r="W1139" s="17">
        <v>6.0286302771489303E-2</v>
      </c>
      <c r="X1139" s="17">
        <v>5.8160605643801398E-2</v>
      </c>
      <c r="Y1139" s="17">
        <v>6.5757393235286593E-2</v>
      </c>
      <c r="Z1139" s="17">
        <v>6.5414970000404193E-2</v>
      </c>
      <c r="AA1139" s="17">
        <v>6.9303746794892998E-2</v>
      </c>
      <c r="AB1139" s="17">
        <v>5.6183968617963702E-2</v>
      </c>
      <c r="AC1139" s="17">
        <v>1.5506850979332E-2</v>
      </c>
      <c r="AD1139" s="17">
        <v>9.0140368015782499E-2</v>
      </c>
      <c r="AE1139" s="17"/>
      <c r="AF1139" s="17">
        <v>6.2515899705590294E-2</v>
      </c>
      <c r="AG1139" s="17">
        <v>4.94712416907305E-2</v>
      </c>
      <c r="AH1139" s="17">
        <v>7.6711902538587007E-2</v>
      </c>
      <c r="AI1139" s="17"/>
      <c r="AJ1139" s="17">
        <v>5.1905406920929001E-2</v>
      </c>
      <c r="AK1139" s="17">
        <v>5.7322833197083603E-2</v>
      </c>
      <c r="AL1139" s="17">
        <v>5.68843052491931E-2</v>
      </c>
      <c r="AM1139" s="17">
        <v>2.5739722919640901E-2</v>
      </c>
      <c r="AN1139" s="17">
        <v>9.4924415890995595E-2</v>
      </c>
      <c r="AO1139" s="17"/>
      <c r="AP1139" s="17">
        <v>4.6801497907424501E-2</v>
      </c>
      <c r="AQ1139" s="17">
        <v>6.2515778546440096E-2</v>
      </c>
      <c r="AR1139" s="17">
        <v>6.3209816822388201E-2</v>
      </c>
      <c r="AS1139" s="17"/>
      <c r="AT1139" s="17">
        <v>8.3457972877703707E-2</v>
      </c>
      <c r="AU1139" s="17">
        <v>7.2491585654870405E-2</v>
      </c>
      <c r="AV1139" s="17">
        <v>4.5297550273221097E-2</v>
      </c>
      <c r="AW1139" s="17">
        <v>3.7917906175383598E-2</v>
      </c>
      <c r="AX1139" s="17">
        <v>0</v>
      </c>
      <c r="AY1139" s="17"/>
      <c r="AZ1139" s="17">
        <v>4.6704711872655201E-2</v>
      </c>
      <c r="BA1139" s="17">
        <v>5.54774479185162E-2</v>
      </c>
      <c r="BB1139" s="17">
        <v>7.5860407798349905E-2</v>
      </c>
      <c r="BC1139" s="17">
        <v>6.2139635505855502E-2</v>
      </c>
      <c r="BD1139" s="17">
        <v>6.7247258612088301E-2</v>
      </c>
      <c r="BE1139" s="17">
        <v>6.0585110199053903E-2</v>
      </c>
      <c r="BF1139" s="17"/>
      <c r="BG1139" s="17">
        <v>6.43958369232666E-2</v>
      </c>
      <c r="BH1139" s="17">
        <v>5.2048810120736401E-2</v>
      </c>
      <c r="BI1139" s="17" t="s">
        <v>95</v>
      </c>
      <c r="BJ1139" s="17" t="s">
        <v>95</v>
      </c>
      <c r="BK1139" s="17" t="s">
        <v>95</v>
      </c>
      <c r="BL1139" s="17" t="s">
        <v>95</v>
      </c>
      <c r="BM1139" s="17" t="s">
        <v>95</v>
      </c>
    </row>
    <row r="1140" spans="2:65" x14ac:dyDescent="0.35">
      <c r="B1140" t="s">
        <v>420</v>
      </c>
      <c r="C1140" s="17">
        <v>3.78683002048723E-2</v>
      </c>
      <c r="D1140" s="17">
        <v>3.5220415372154597E-2</v>
      </c>
      <c r="E1140" s="17">
        <v>4.0722505394361598E-2</v>
      </c>
      <c r="F1140" s="17"/>
      <c r="G1140" s="17">
        <v>2.7265689865646099E-2</v>
      </c>
      <c r="H1140" s="17">
        <v>5.8558037959768598E-2</v>
      </c>
      <c r="I1140" s="17">
        <v>2.6773329051471301E-2</v>
      </c>
      <c r="J1140" s="17">
        <v>3.4049832416904798E-2</v>
      </c>
      <c r="K1140" s="17">
        <v>4.0545169313050203E-2</v>
      </c>
      <c r="L1140" s="17">
        <v>3.7810211962140503E-2</v>
      </c>
      <c r="M1140" s="17"/>
      <c r="N1140" s="17">
        <v>5.0225557417774999E-2</v>
      </c>
      <c r="O1140" s="17">
        <v>4.1422680891461103E-2</v>
      </c>
      <c r="P1140" s="17">
        <v>3.11733099130935E-2</v>
      </c>
      <c r="Q1140" s="17">
        <v>1.8773650938875501E-2</v>
      </c>
      <c r="R1140" s="17"/>
      <c r="S1140" s="17">
        <v>2.0798237259840299E-2</v>
      </c>
      <c r="T1140" s="17">
        <v>4.5255788348939403E-2</v>
      </c>
      <c r="U1140" s="17">
        <v>6.24225677331465E-2</v>
      </c>
      <c r="V1140" s="17">
        <v>5.0650299156131798E-2</v>
      </c>
      <c r="W1140" s="17">
        <v>2.9312220371510999E-2</v>
      </c>
      <c r="X1140" s="17">
        <v>2.6474108235194301E-2</v>
      </c>
      <c r="Y1140" s="17">
        <v>3.4547245226433203E-2</v>
      </c>
      <c r="Z1140" s="17">
        <v>6.91085451232996E-2</v>
      </c>
      <c r="AA1140" s="17">
        <v>2.92635433821259E-2</v>
      </c>
      <c r="AB1140" s="17">
        <v>3.3238339322096098E-2</v>
      </c>
      <c r="AC1140" s="17">
        <v>3.0216128068683401E-2</v>
      </c>
      <c r="AD1140" s="17">
        <v>3.6110570297678703E-2</v>
      </c>
      <c r="AE1140" s="17"/>
      <c r="AF1140" s="17">
        <v>3.2523172633714702E-2</v>
      </c>
      <c r="AG1140" s="17">
        <v>4.4328839351910898E-2</v>
      </c>
      <c r="AH1140" s="17">
        <v>3.7800485893325499E-2</v>
      </c>
      <c r="AI1140" s="17"/>
      <c r="AJ1140" s="17">
        <v>3.8344533737851301E-2</v>
      </c>
      <c r="AK1140" s="17">
        <v>3.9035800025302103E-2</v>
      </c>
      <c r="AL1140" s="17">
        <v>4.9087091180982E-2</v>
      </c>
      <c r="AM1140" s="17">
        <v>5.6116353395798402E-2</v>
      </c>
      <c r="AN1140" s="17">
        <v>3.7498819857536697E-2</v>
      </c>
      <c r="AO1140" s="17"/>
      <c r="AP1140" s="17">
        <v>4.2131439608320699E-2</v>
      </c>
      <c r="AQ1140" s="17">
        <v>4.2114744554125401E-2</v>
      </c>
      <c r="AR1140" s="17">
        <v>3.8452304164948499E-2</v>
      </c>
      <c r="AS1140" s="17"/>
      <c r="AT1140" s="17">
        <v>1.6998609863884101E-2</v>
      </c>
      <c r="AU1140" s="17">
        <v>3.8312819759752197E-2</v>
      </c>
      <c r="AV1140" s="17">
        <v>3.9136827856863003E-2</v>
      </c>
      <c r="AW1140" s="17">
        <v>5.2513744863617602E-2</v>
      </c>
      <c r="AX1140" s="17">
        <v>5.71595547835929E-2</v>
      </c>
      <c r="AY1140" s="17"/>
      <c r="AZ1140" s="17">
        <v>2.5275108928338501E-2</v>
      </c>
      <c r="BA1140" s="17">
        <v>5.1595127460484197E-2</v>
      </c>
      <c r="BB1140" s="17">
        <v>2.4303384322504399E-2</v>
      </c>
      <c r="BC1140" s="17">
        <v>3.6035245456556002E-2</v>
      </c>
      <c r="BD1140" s="17">
        <v>3.6902572601452098E-2</v>
      </c>
      <c r="BE1140" s="17">
        <v>2.6105590697018299E-2</v>
      </c>
      <c r="BF1140" s="17"/>
      <c r="BG1140" s="17">
        <v>3.5246781301323603E-2</v>
      </c>
      <c r="BH1140" s="17">
        <v>4.1985398670773298E-2</v>
      </c>
      <c r="BI1140" s="17" t="s">
        <v>95</v>
      </c>
      <c r="BJ1140" s="17" t="s">
        <v>95</v>
      </c>
      <c r="BK1140" s="17" t="s">
        <v>95</v>
      </c>
      <c r="BL1140" s="17" t="s">
        <v>95</v>
      </c>
      <c r="BM1140" s="17" t="s">
        <v>95</v>
      </c>
    </row>
    <row r="1141" spans="2:65" x14ac:dyDescent="0.35">
      <c r="B1141" t="s">
        <v>421</v>
      </c>
      <c r="C1141" s="17">
        <v>0.14648108972115401</v>
      </c>
      <c r="D1141" s="17">
        <v>0.12638596804643201</v>
      </c>
      <c r="E1141" s="17">
        <v>0.166759311055692</v>
      </c>
      <c r="F1141" s="17"/>
      <c r="G1141" s="17">
        <v>6.8001658807964604E-2</v>
      </c>
      <c r="H1141" s="17">
        <v>6.2367442736277201E-2</v>
      </c>
      <c r="I1141" s="17">
        <v>0.115769890076677</v>
      </c>
      <c r="J1141" s="17">
        <v>0.144492887513194</v>
      </c>
      <c r="K1141" s="17">
        <v>0.16937777702513601</v>
      </c>
      <c r="L1141" s="17">
        <v>0.20208016180066199</v>
      </c>
      <c r="M1141" s="17"/>
      <c r="N1141" s="17">
        <v>0.113688081413889</v>
      </c>
      <c r="O1141" s="17">
        <v>0.154107466847133</v>
      </c>
      <c r="P1141" s="17">
        <v>0.142731616295144</v>
      </c>
      <c r="Q1141" s="17">
        <v>0.198465666933586</v>
      </c>
      <c r="R1141" s="17"/>
      <c r="S1141" s="17">
        <v>0.1413159021714</v>
      </c>
      <c r="T1141" s="17">
        <v>0.14920289514365401</v>
      </c>
      <c r="U1141" s="17">
        <v>0.16467636789184301</v>
      </c>
      <c r="V1141" s="17">
        <v>0.16439533801860601</v>
      </c>
      <c r="W1141" s="17">
        <v>0.114593656232717</v>
      </c>
      <c r="X1141" s="17">
        <v>0.113086352267335</v>
      </c>
      <c r="Y1141" s="17">
        <v>0.16189852323679199</v>
      </c>
      <c r="Z1141" s="17">
        <v>0.112797536926128</v>
      </c>
      <c r="AA1141" s="17">
        <v>0.13277787853588299</v>
      </c>
      <c r="AB1141" s="17">
        <v>0.169382430485775</v>
      </c>
      <c r="AC1141" s="17">
        <v>0.201487891678124</v>
      </c>
      <c r="AD1141" s="17">
        <v>8.9729535369306807E-2</v>
      </c>
      <c r="AE1141" s="17"/>
      <c r="AF1141" s="17">
        <v>0.16409454574910501</v>
      </c>
      <c r="AG1141" s="17">
        <v>0.13580643542787299</v>
      </c>
      <c r="AH1141" s="17">
        <v>0.136839607654685</v>
      </c>
      <c r="AI1141" s="17"/>
      <c r="AJ1141" s="17">
        <v>0.150735734701096</v>
      </c>
      <c r="AK1141" s="17">
        <v>0.117831457797429</v>
      </c>
      <c r="AL1141" s="17">
        <v>0.15153579837679401</v>
      </c>
      <c r="AM1141" s="17">
        <v>0.17578749330993601</v>
      </c>
      <c r="AN1141" s="17">
        <v>0.16645984752083601</v>
      </c>
      <c r="AO1141" s="17"/>
      <c r="AP1141" s="17">
        <v>0.12870903955987101</v>
      </c>
      <c r="AQ1141" s="17">
        <v>0.135673737948066</v>
      </c>
      <c r="AR1141" s="17">
        <v>0.15285465484317001</v>
      </c>
      <c r="AS1141" s="17"/>
      <c r="AT1141" s="17">
        <v>0.21223404799567</v>
      </c>
      <c r="AU1141" s="17">
        <v>0.152181853458566</v>
      </c>
      <c r="AV1141" s="17">
        <v>0.11351200808698</v>
      </c>
      <c r="AW1141" s="17">
        <v>0.10358805095347901</v>
      </c>
      <c r="AX1141" s="17">
        <v>0.100753051178681</v>
      </c>
      <c r="AY1141" s="17"/>
      <c r="AZ1141" s="17">
        <v>0.145494293899329</v>
      </c>
      <c r="BA1141" s="17">
        <v>0.140830137402364</v>
      </c>
      <c r="BB1141" s="17">
        <v>0.180742537888233</v>
      </c>
      <c r="BC1141" s="17">
        <v>0.14287892359667401</v>
      </c>
      <c r="BD1141" s="17">
        <v>0.17174155249313</v>
      </c>
      <c r="BE1141" s="17">
        <v>6.6674994615119901E-2</v>
      </c>
      <c r="BF1141" s="17"/>
      <c r="BG1141" s="17">
        <v>0.16313820815253</v>
      </c>
      <c r="BH1141" s="17">
        <v>0.120321065985558</v>
      </c>
      <c r="BI1141" s="17" t="s">
        <v>95</v>
      </c>
      <c r="BJ1141" s="17" t="s">
        <v>95</v>
      </c>
      <c r="BK1141" s="17" t="s">
        <v>95</v>
      </c>
      <c r="BL1141" s="17" t="s">
        <v>95</v>
      </c>
      <c r="BM1141" s="17" t="s">
        <v>95</v>
      </c>
    </row>
    <row r="1142" spans="2:65" x14ac:dyDescent="0.3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row>
    <row r="1143" spans="2:65" x14ac:dyDescent="0.35">
      <c r="B1143" s="6" t="s">
        <v>440</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row>
    <row r="1144" spans="2:65" x14ac:dyDescent="0.35">
      <c r="B1144" s="26" t="s">
        <v>127</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row>
    <row r="1145" spans="2:65" x14ac:dyDescent="0.35">
      <c r="B1145" t="s">
        <v>370</v>
      </c>
      <c r="C1145" s="17">
        <v>0.178273341911282</v>
      </c>
      <c r="D1145" s="17">
        <v>0.17075128830946801</v>
      </c>
      <c r="E1145" s="17">
        <v>0.186620912125881</v>
      </c>
      <c r="F1145" s="17"/>
      <c r="G1145" s="17">
        <v>0.30964283282222899</v>
      </c>
      <c r="H1145" s="17">
        <v>0.25120332626029401</v>
      </c>
      <c r="I1145" s="17">
        <v>0.24811013733533899</v>
      </c>
      <c r="J1145" s="17">
        <v>0.15798838495244599</v>
      </c>
      <c r="K1145" s="17">
        <v>0.12473531973049801</v>
      </c>
      <c r="L1145" s="17">
        <v>0.12730235615977001</v>
      </c>
      <c r="M1145" s="17"/>
      <c r="N1145" s="17">
        <v>0.221280577484818</v>
      </c>
      <c r="O1145" s="17">
        <v>0.1424748551259</v>
      </c>
      <c r="P1145" s="17">
        <v>0.156077222936647</v>
      </c>
      <c r="Q1145" s="17">
        <v>0.180356993465529</v>
      </c>
      <c r="R1145" s="17"/>
      <c r="S1145" s="17">
        <v>0.24361829787755199</v>
      </c>
      <c r="T1145" s="17">
        <v>0.17240472835285101</v>
      </c>
      <c r="U1145" s="17">
        <v>0.14462955721453899</v>
      </c>
      <c r="V1145" s="17">
        <v>0.132739823274486</v>
      </c>
      <c r="W1145" s="17">
        <v>0.166226311940217</v>
      </c>
      <c r="X1145" s="17">
        <v>0.196074878081204</v>
      </c>
      <c r="Y1145" s="17">
        <v>0.164285218297403</v>
      </c>
      <c r="Z1145" s="17">
        <v>0.16016021401827099</v>
      </c>
      <c r="AA1145" s="17">
        <v>0.21343799017149001</v>
      </c>
      <c r="AB1145" s="17">
        <v>0.14952565552102101</v>
      </c>
      <c r="AC1145" s="17">
        <v>0.17293562562445899</v>
      </c>
      <c r="AD1145" s="17">
        <v>0.21711032152384499</v>
      </c>
      <c r="AE1145" s="17"/>
      <c r="AF1145" s="17">
        <v>0.14574517659809699</v>
      </c>
      <c r="AG1145" s="17">
        <v>0.19941502742877201</v>
      </c>
      <c r="AH1145" s="17">
        <v>0.16935893116898801</v>
      </c>
      <c r="AI1145" s="17"/>
      <c r="AJ1145" s="17">
        <v>0.15269720631327899</v>
      </c>
      <c r="AK1145" s="17">
        <v>0.22604935434462001</v>
      </c>
      <c r="AL1145" s="17">
        <v>0.18593409016326701</v>
      </c>
      <c r="AM1145" s="17">
        <v>0.20621085915141699</v>
      </c>
      <c r="AN1145" s="17">
        <v>0.141096626717791</v>
      </c>
      <c r="AO1145" s="17"/>
      <c r="AP1145" s="17">
        <v>0.20866216104735599</v>
      </c>
      <c r="AQ1145" s="17">
        <v>0.212654254805315</v>
      </c>
      <c r="AR1145" s="17">
        <v>0.17418254117918999</v>
      </c>
      <c r="AS1145" s="17"/>
      <c r="AT1145" s="17">
        <v>0.13911406458537201</v>
      </c>
      <c r="AU1145" s="17">
        <v>0.15350559557198801</v>
      </c>
      <c r="AV1145" s="17">
        <v>0.189536669387357</v>
      </c>
      <c r="AW1145" s="17">
        <v>0.27068923831524799</v>
      </c>
      <c r="AX1145" s="17">
        <v>0.36660967668627098</v>
      </c>
      <c r="AY1145" s="17"/>
      <c r="AZ1145" s="17">
        <v>0.27556324543330202</v>
      </c>
      <c r="BA1145" s="17">
        <v>0.183999737099698</v>
      </c>
      <c r="BB1145" s="17">
        <v>0.17700236758801399</v>
      </c>
      <c r="BC1145" s="17">
        <v>0.13408934196727301</v>
      </c>
      <c r="BD1145" s="17">
        <v>0.133846858727171</v>
      </c>
      <c r="BE1145" s="17">
        <v>0.147554206288602</v>
      </c>
      <c r="BF1145" s="17"/>
      <c r="BG1145" s="17">
        <v>0.15458338049894199</v>
      </c>
      <c r="BH1145" s="17">
        <v>0.215478453671478</v>
      </c>
      <c r="BI1145" s="17" t="s">
        <v>95</v>
      </c>
      <c r="BJ1145" s="17" t="s">
        <v>95</v>
      </c>
      <c r="BK1145" s="17" t="s">
        <v>95</v>
      </c>
      <c r="BL1145" s="17" t="s">
        <v>95</v>
      </c>
      <c r="BM1145" s="17" t="s">
        <v>95</v>
      </c>
    </row>
    <row r="1146" spans="2:65" x14ac:dyDescent="0.35">
      <c r="B1146" t="s">
        <v>371</v>
      </c>
      <c r="C1146" s="17">
        <v>0.21767432645851401</v>
      </c>
      <c r="D1146" s="17">
        <v>0.218906212956406</v>
      </c>
      <c r="E1146" s="17">
        <v>0.217143228276136</v>
      </c>
      <c r="F1146" s="17"/>
      <c r="G1146" s="17">
        <v>0.248589032456832</v>
      </c>
      <c r="H1146" s="17">
        <v>0.263693240909669</v>
      </c>
      <c r="I1146" s="17">
        <v>0.22936038578981</v>
      </c>
      <c r="J1146" s="17">
        <v>0.21880763077600701</v>
      </c>
      <c r="K1146" s="17">
        <v>0.21063246937539301</v>
      </c>
      <c r="L1146" s="17">
        <v>0.189197099227984</v>
      </c>
      <c r="M1146" s="17"/>
      <c r="N1146" s="17">
        <v>0.22081401907652301</v>
      </c>
      <c r="O1146" s="17">
        <v>0.23507344743558301</v>
      </c>
      <c r="P1146" s="17">
        <v>0.21355675710182401</v>
      </c>
      <c r="Q1146" s="17">
        <v>0.189702460789343</v>
      </c>
      <c r="R1146" s="17"/>
      <c r="S1146" s="17">
        <v>0.25859664312659902</v>
      </c>
      <c r="T1146" s="17">
        <v>0.25393363720961698</v>
      </c>
      <c r="U1146" s="17">
        <v>0.222762599628163</v>
      </c>
      <c r="V1146" s="17">
        <v>0.164465953116776</v>
      </c>
      <c r="W1146" s="17">
        <v>0.202527348521397</v>
      </c>
      <c r="X1146" s="17">
        <v>0.21259198414401601</v>
      </c>
      <c r="Y1146" s="17">
        <v>0.19734078751300599</v>
      </c>
      <c r="Z1146" s="17">
        <v>0.26085353457371002</v>
      </c>
      <c r="AA1146" s="17">
        <v>0.194868297266902</v>
      </c>
      <c r="AB1146" s="17">
        <v>0.20814776756856501</v>
      </c>
      <c r="AC1146" s="17">
        <v>0.24481703005660099</v>
      </c>
      <c r="AD1146" s="17">
        <v>0.189790786972799</v>
      </c>
      <c r="AE1146" s="17"/>
      <c r="AF1146" s="17">
        <v>0.19350029706557201</v>
      </c>
      <c r="AG1146" s="17">
        <v>0.24491138027365</v>
      </c>
      <c r="AH1146" s="17">
        <v>0.193974773574314</v>
      </c>
      <c r="AI1146" s="17"/>
      <c r="AJ1146" s="17">
        <v>0.22506393733248101</v>
      </c>
      <c r="AK1146" s="17">
        <v>0.25255953760521999</v>
      </c>
      <c r="AL1146" s="17">
        <v>0.19888230686911201</v>
      </c>
      <c r="AM1146" s="17">
        <v>0.15101719363858601</v>
      </c>
      <c r="AN1146" s="17">
        <v>0.16321184421207299</v>
      </c>
      <c r="AO1146" s="17"/>
      <c r="AP1146" s="17">
        <v>0.225095852976685</v>
      </c>
      <c r="AQ1146" s="17">
        <v>0.26439155816834098</v>
      </c>
      <c r="AR1146" s="17">
        <v>0.20276666403084101</v>
      </c>
      <c r="AS1146" s="17"/>
      <c r="AT1146" s="17">
        <v>0.17945179190575999</v>
      </c>
      <c r="AU1146" s="17">
        <v>0.18900884389916101</v>
      </c>
      <c r="AV1146" s="17">
        <v>0.26755145215135201</v>
      </c>
      <c r="AW1146" s="17">
        <v>0.25923256136475997</v>
      </c>
      <c r="AX1146" s="17">
        <v>0.24205857047559801</v>
      </c>
      <c r="AY1146" s="17"/>
      <c r="AZ1146" s="17">
        <v>0.26089587326300501</v>
      </c>
      <c r="BA1146" s="17">
        <v>0.21255963117954299</v>
      </c>
      <c r="BB1146" s="17">
        <v>0.20450165729332201</v>
      </c>
      <c r="BC1146" s="17">
        <v>0.19763538566969699</v>
      </c>
      <c r="BD1146" s="17">
        <v>0.22767912932081999</v>
      </c>
      <c r="BE1146" s="17">
        <v>0.196297886014212</v>
      </c>
      <c r="BF1146" s="17"/>
      <c r="BG1146" s="17">
        <v>0.20041012154069501</v>
      </c>
      <c r="BH1146" s="17">
        <v>0.24478778022226</v>
      </c>
      <c r="BI1146" s="17" t="s">
        <v>95</v>
      </c>
      <c r="BJ1146" s="17" t="s">
        <v>95</v>
      </c>
      <c r="BK1146" s="17" t="s">
        <v>95</v>
      </c>
      <c r="BL1146" s="17" t="s">
        <v>95</v>
      </c>
      <c r="BM1146" s="17" t="s">
        <v>95</v>
      </c>
    </row>
    <row r="1147" spans="2:65" x14ac:dyDescent="0.35">
      <c r="B1147" t="s">
        <v>417</v>
      </c>
      <c r="C1147" s="17">
        <v>0.159700433016354</v>
      </c>
      <c r="D1147" s="17">
        <v>0.16992473976231201</v>
      </c>
      <c r="E1147" s="17">
        <v>0.14894108522398999</v>
      </c>
      <c r="F1147" s="17"/>
      <c r="G1147" s="17">
        <v>0.13104161224907199</v>
      </c>
      <c r="H1147" s="17">
        <v>0.120381972725994</v>
      </c>
      <c r="I1147" s="17">
        <v>0.16467129348376</v>
      </c>
      <c r="J1147" s="17">
        <v>0.13704852461796399</v>
      </c>
      <c r="K1147" s="17">
        <v>0.170273772911679</v>
      </c>
      <c r="L1147" s="17">
        <v>0.186872828948282</v>
      </c>
      <c r="M1147" s="17"/>
      <c r="N1147" s="17">
        <v>0.13971761858103299</v>
      </c>
      <c r="O1147" s="17">
        <v>0.16300597650590401</v>
      </c>
      <c r="P1147" s="17">
        <v>0.18039536106280801</v>
      </c>
      <c r="Q1147" s="17">
        <v>0.16832482760626599</v>
      </c>
      <c r="R1147" s="17"/>
      <c r="S1147" s="17">
        <v>0.16107146011623</v>
      </c>
      <c r="T1147" s="17">
        <v>0.117753513465925</v>
      </c>
      <c r="U1147" s="17">
        <v>0.160335092601531</v>
      </c>
      <c r="V1147" s="17">
        <v>0.20481557690032201</v>
      </c>
      <c r="W1147" s="17">
        <v>0.20347299495864399</v>
      </c>
      <c r="X1147" s="17">
        <v>0.127577113925152</v>
      </c>
      <c r="Y1147" s="17">
        <v>0.17780499467734801</v>
      </c>
      <c r="Z1147" s="17">
        <v>0.20755283777949701</v>
      </c>
      <c r="AA1147" s="17">
        <v>0.173249909801581</v>
      </c>
      <c r="AB1147" s="17">
        <v>0.13576249708763799</v>
      </c>
      <c r="AC1147" s="17">
        <v>0.15288450528741601</v>
      </c>
      <c r="AD1147" s="17">
        <v>0.105595378534779</v>
      </c>
      <c r="AE1147" s="17"/>
      <c r="AF1147" s="17">
        <v>0.15495077870698501</v>
      </c>
      <c r="AG1147" s="17">
        <v>0.16112186823438801</v>
      </c>
      <c r="AH1147" s="17">
        <v>0.19801246949135001</v>
      </c>
      <c r="AI1147" s="17"/>
      <c r="AJ1147" s="17">
        <v>0.15128794453133501</v>
      </c>
      <c r="AK1147" s="17">
        <v>0.16774390020480801</v>
      </c>
      <c r="AL1147" s="17">
        <v>0.18565937083041001</v>
      </c>
      <c r="AM1147" s="17">
        <v>0.115623305139799</v>
      </c>
      <c r="AN1147" s="17">
        <v>0.15189109110955701</v>
      </c>
      <c r="AO1147" s="17"/>
      <c r="AP1147" s="17">
        <v>0.140024406100247</v>
      </c>
      <c r="AQ1147" s="17">
        <v>0.15188293554769999</v>
      </c>
      <c r="AR1147" s="17">
        <v>0.186139676303919</v>
      </c>
      <c r="AS1147" s="17"/>
      <c r="AT1147" s="17">
        <v>0.178343197134258</v>
      </c>
      <c r="AU1147" s="17">
        <v>0.178923558217089</v>
      </c>
      <c r="AV1147" s="17">
        <v>0.140258259798199</v>
      </c>
      <c r="AW1147" s="17">
        <v>0.102790286205018</v>
      </c>
      <c r="AX1147" s="17">
        <v>0.13915587311095101</v>
      </c>
      <c r="AY1147" s="17"/>
      <c r="AZ1147" s="17">
        <v>0.15034378227149101</v>
      </c>
      <c r="BA1147" s="17">
        <v>0.15869653150989599</v>
      </c>
      <c r="BB1147" s="17">
        <v>0.17011621913500199</v>
      </c>
      <c r="BC1147" s="17">
        <v>0.16518865056709001</v>
      </c>
      <c r="BD1147" s="17">
        <v>0.15483172840803999</v>
      </c>
      <c r="BE1147" s="17">
        <v>0.16579861140126101</v>
      </c>
      <c r="BF1147" s="17"/>
      <c r="BG1147" s="17">
        <v>0.16822795996963599</v>
      </c>
      <c r="BH1147" s="17">
        <v>0.14630794208685499</v>
      </c>
      <c r="BI1147" s="17" t="s">
        <v>95</v>
      </c>
      <c r="BJ1147" s="17" t="s">
        <v>95</v>
      </c>
      <c r="BK1147" s="17" t="s">
        <v>95</v>
      </c>
      <c r="BL1147" s="17" t="s">
        <v>95</v>
      </c>
      <c r="BM1147" s="17" t="s">
        <v>95</v>
      </c>
    </row>
    <row r="1148" spans="2:65" x14ac:dyDescent="0.35">
      <c r="B1148" t="s">
        <v>418</v>
      </c>
      <c r="C1148" s="17">
        <v>0.11479994451237401</v>
      </c>
      <c r="D1148" s="17">
        <v>0.11642088133082799</v>
      </c>
      <c r="E1148" s="17">
        <v>0.111813490931747</v>
      </c>
      <c r="F1148" s="17"/>
      <c r="G1148" s="17">
        <v>9.6897926902419093E-2</v>
      </c>
      <c r="H1148" s="17">
        <v>8.4235405689574799E-2</v>
      </c>
      <c r="I1148" s="17">
        <v>8.7093763180582803E-2</v>
      </c>
      <c r="J1148" s="17">
        <v>0.123566034225133</v>
      </c>
      <c r="K1148" s="17">
        <v>0.11926724621269399</v>
      </c>
      <c r="L1148" s="17">
        <v>0.137650749061831</v>
      </c>
      <c r="M1148" s="17"/>
      <c r="N1148" s="17">
        <v>0.10328614648242</v>
      </c>
      <c r="O1148" s="17">
        <v>0.135742055000343</v>
      </c>
      <c r="P1148" s="17">
        <v>0.103255918587766</v>
      </c>
      <c r="Q1148" s="17">
        <v>0.115286823352605</v>
      </c>
      <c r="R1148" s="17"/>
      <c r="S1148" s="17">
        <v>7.2706281125309399E-2</v>
      </c>
      <c r="T1148" s="17">
        <v>0.12630815616993499</v>
      </c>
      <c r="U1148" s="17">
        <v>9.9086097335336201E-2</v>
      </c>
      <c r="V1148" s="17">
        <v>0.138529092481356</v>
      </c>
      <c r="W1148" s="17">
        <v>0.106606669726183</v>
      </c>
      <c r="X1148" s="17">
        <v>9.9755950647274702E-2</v>
      </c>
      <c r="Y1148" s="17">
        <v>0.10992206186244</v>
      </c>
      <c r="Z1148" s="17">
        <v>0.12617986810869</v>
      </c>
      <c r="AA1148" s="17">
        <v>0.12775392430643201</v>
      </c>
      <c r="AB1148" s="17">
        <v>0.141443085347144</v>
      </c>
      <c r="AC1148" s="17">
        <v>0.12142251441473401</v>
      </c>
      <c r="AD1148" s="17">
        <v>0.101204633215194</v>
      </c>
      <c r="AE1148" s="17"/>
      <c r="AF1148" s="17">
        <v>0.12417710744139</v>
      </c>
      <c r="AG1148" s="17">
        <v>0.10854501276413001</v>
      </c>
      <c r="AH1148" s="17">
        <v>9.3313382545224005E-2</v>
      </c>
      <c r="AI1148" s="17"/>
      <c r="AJ1148" s="17">
        <v>0.123163118684743</v>
      </c>
      <c r="AK1148" s="17">
        <v>9.9018396249413304E-2</v>
      </c>
      <c r="AL1148" s="17">
        <v>0.12721840319771899</v>
      </c>
      <c r="AM1148" s="17">
        <v>4.5261956737555301E-2</v>
      </c>
      <c r="AN1148" s="17">
        <v>0.117076741132932</v>
      </c>
      <c r="AO1148" s="17"/>
      <c r="AP1148" s="17">
        <v>0.11126540693140199</v>
      </c>
      <c r="AQ1148" s="17">
        <v>0.11389215208134799</v>
      </c>
      <c r="AR1148" s="17">
        <v>0.121413583312909</v>
      </c>
      <c r="AS1148" s="17"/>
      <c r="AT1148" s="17">
        <v>0.13066663128703099</v>
      </c>
      <c r="AU1148" s="17">
        <v>0.138420318192368</v>
      </c>
      <c r="AV1148" s="17">
        <v>0.101199220324588</v>
      </c>
      <c r="AW1148" s="17">
        <v>9.0872279179648005E-2</v>
      </c>
      <c r="AX1148" s="17">
        <v>7.2427836863193706E-2</v>
      </c>
      <c r="AY1148" s="17"/>
      <c r="AZ1148" s="17">
        <v>7.3491638154020295E-2</v>
      </c>
      <c r="BA1148" s="17">
        <v>0.116928096972713</v>
      </c>
      <c r="BB1148" s="17">
        <v>9.2142997691129103E-2</v>
      </c>
      <c r="BC1148" s="17">
        <v>0.147487505454794</v>
      </c>
      <c r="BD1148" s="17">
        <v>0.12336251710480201</v>
      </c>
      <c r="BE1148" s="17">
        <v>0.122319922080304</v>
      </c>
      <c r="BF1148" s="17"/>
      <c r="BG1148" s="17">
        <v>0.129059983410478</v>
      </c>
      <c r="BH1148" s="17">
        <v>9.2404536952431199E-2</v>
      </c>
      <c r="BI1148" s="17" t="s">
        <v>95</v>
      </c>
      <c r="BJ1148" s="17" t="s">
        <v>95</v>
      </c>
      <c r="BK1148" s="17" t="s">
        <v>95</v>
      </c>
      <c r="BL1148" s="17" t="s">
        <v>95</v>
      </c>
      <c r="BM1148" s="17" t="s">
        <v>95</v>
      </c>
    </row>
    <row r="1149" spans="2:65" x14ac:dyDescent="0.35">
      <c r="B1149" t="s">
        <v>419</v>
      </c>
      <c r="C1149" s="17">
        <v>0.21920601421703501</v>
      </c>
      <c r="D1149" s="17">
        <v>0.22631645078429599</v>
      </c>
      <c r="E1149" s="17">
        <v>0.21172265817069399</v>
      </c>
      <c r="F1149" s="17"/>
      <c r="G1149" s="17">
        <v>0.103504491849906</v>
      </c>
      <c r="H1149" s="17">
        <v>0.20971183638297999</v>
      </c>
      <c r="I1149" s="17">
        <v>0.173917894847327</v>
      </c>
      <c r="J1149" s="17">
        <v>0.245752357788285</v>
      </c>
      <c r="K1149" s="17">
        <v>0.23232051741013901</v>
      </c>
      <c r="L1149" s="17">
        <v>0.24909800456248299</v>
      </c>
      <c r="M1149" s="17"/>
      <c r="N1149" s="17">
        <v>0.227063954595532</v>
      </c>
      <c r="O1149" s="17">
        <v>0.216133066234108</v>
      </c>
      <c r="P1149" s="17">
        <v>0.240991936367288</v>
      </c>
      <c r="Q1149" s="17">
        <v>0.18661796480391599</v>
      </c>
      <c r="R1149" s="17"/>
      <c r="S1149" s="17">
        <v>0.17524760332573699</v>
      </c>
      <c r="T1149" s="17">
        <v>0.21812274449413699</v>
      </c>
      <c r="U1149" s="17">
        <v>0.21187429344869799</v>
      </c>
      <c r="V1149" s="17">
        <v>0.213013106274627</v>
      </c>
      <c r="W1149" s="17">
        <v>0.19001610612738201</v>
      </c>
      <c r="X1149" s="17">
        <v>0.25796736979518903</v>
      </c>
      <c r="Y1149" s="17">
        <v>0.24942342588450001</v>
      </c>
      <c r="Z1149" s="17">
        <v>0.19872686404353601</v>
      </c>
      <c r="AA1149" s="17">
        <v>0.207678520473456</v>
      </c>
      <c r="AB1149" s="17">
        <v>0.24877651668866799</v>
      </c>
      <c r="AC1149" s="17">
        <v>0.195960148544574</v>
      </c>
      <c r="AD1149" s="17">
        <v>0.31170119120802597</v>
      </c>
      <c r="AE1149" s="17"/>
      <c r="AF1149" s="17">
        <v>0.27504681014133298</v>
      </c>
      <c r="AG1149" s="17">
        <v>0.17563903408565501</v>
      </c>
      <c r="AH1149" s="17">
        <v>0.22687608303641199</v>
      </c>
      <c r="AI1149" s="17"/>
      <c r="AJ1149" s="17">
        <v>0.25128462154731301</v>
      </c>
      <c r="AK1149" s="17">
        <v>0.14519497475868801</v>
      </c>
      <c r="AL1149" s="17">
        <v>0.17614912187694301</v>
      </c>
      <c r="AM1149" s="17">
        <v>0.41646143920324302</v>
      </c>
      <c r="AN1149" s="17">
        <v>0.28107412171214202</v>
      </c>
      <c r="AO1149" s="17"/>
      <c r="AP1149" s="17">
        <v>0.217041465306332</v>
      </c>
      <c r="AQ1149" s="17">
        <v>0.14996820804812699</v>
      </c>
      <c r="AR1149" s="17">
        <v>0.20292083222326099</v>
      </c>
      <c r="AS1149" s="17"/>
      <c r="AT1149" s="17">
        <v>0.21797236234804901</v>
      </c>
      <c r="AU1149" s="17">
        <v>0.23343239991773501</v>
      </c>
      <c r="AV1149" s="17">
        <v>0.20904520234725299</v>
      </c>
      <c r="AW1149" s="17">
        <v>0.199912011379175</v>
      </c>
      <c r="AX1149" s="17">
        <v>0.12113928447822001</v>
      </c>
      <c r="AY1149" s="17"/>
      <c r="AZ1149" s="17">
        <v>0.15664351806308699</v>
      </c>
      <c r="BA1149" s="17">
        <v>0.21055387428583699</v>
      </c>
      <c r="BB1149" s="17">
        <v>0.24180293607296399</v>
      </c>
      <c r="BC1149" s="17">
        <v>0.244710873690581</v>
      </c>
      <c r="BD1149" s="17">
        <v>0.22556836371068001</v>
      </c>
      <c r="BE1149" s="17">
        <v>0.295379531782264</v>
      </c>
      <c r="BF1149" s="17"/>
      <c r="BG1149" s="17">
        <v>0.233061461163519</v>
      </c>
      <c r="BH1149" s="17">
        <v>0.197446018784417</v>
      </c>
      <c r="BI1149" s="17" t="s">
        <v>95</v>
      </c>
      <c r="BJ1149" s="17" t="s">
        <v>95</v>
      </c>
      <c r="BK1149" s="17" t="s">
        <v>95</v>
      </c>
      <c r="BL1149" s="17" t="s">
        <v>95</v>
      </c>
      <c r="BM1149" s="17" t="s">
        <v>95</v>
      </c>
    </row>
    <row r="1150" spans="2:65" x14ac:dyDescent="0.35">
      <c r="B1150" t="s">
        <v>114</v>
      </c>
      <c r="C1150" s="17">
        <v>5.7174561574834901E-2</v>
      </c>
      <c r="D1150" s="17">
        <v>4.2772340940193401E-2</v>
      </c>
      <c r="E1150" s="17">
        <v>7.2195114228503401E-2</v>
      </c>
      <c r="F1150" s="17"/>
      <c r="G1150" s="17">
        <v>5.64809551255036E-2</v>
      </c>
      <c r="H1150" s="17">
        <v>4.5194150687890497E-2</v>
      </c>
      <c r="I1150" s="17">
        <v>6.4196579888376695E-2</v>
      </c>
      <c r="J1150" s="17">
        <v>6.4036680286722297E-2</v>
      </c>
      <c r="K1150" s="17">
        <v>7.0700925258491906E-2</v>
      </c>
      <c r="L1150" s="17">
        <v>4.6542374077892003E-2</v>
      </c>
      <c r="M1150" s="17"/>
      <c r="N1150" s="17">
        <v>4.0764293854417197E-2</v>
      </c>
      <c r="O1150" s="17">
        <v>4.6186181051664797E-2</v>
      </c>
      <c r="P1150" s="17">
        <v>6.3361971638325798E-2</v>
      </c>
      <c r="Q1150" s="17">
        <v>9.6413339162526701E-2</v>
      </c>
      <c r="R1150" s="17"/>
      <c r="S1150" s="17">
        <v>5.1819468449810599E-2</v>
      </c>
      <c r="T1150" s="17">
        <v>4.8805034366229599E-2</v>
      </c>
      <c r="U1150" s="17">
        <v>5.5816307123342998E-2</v>
      </c>
      <c r="V1150" s="17">
        <v>6.2314192866450402E-2</v>
      </c>
      <c r="W1150" s="17">
        <v>8.6072671754891E-2</v>
      </c>
      <c r="X1150" s="17">
        <v>6.8588905443215303E-2</v>
      </c>
      <c r="Y1150" s="17">
        <v>8.0817821161061898E-2</v>
      </c>
      <c r="Z1150" s="17">
        <v>1.9170616495044299E-2</v>
      </c>
      <c r="AA1150" s="17">
        <v>4.9965499047485901E-2</v>
      </c>
      <c r="AB1150" s="17">
        <v>5.9037013778832199E-2</v>
      </c>
      <c r="AC1150" s="17">
        <v>3.1181557307874599E-2</v>
      </c>
      <c r="AD1150" s="17">
        <v>5.3720236190319202E-2</v>
      </c>
      <c r="AE1150" s="17"/>
      <c r="AF1150" s="17">
        <v>4.5655561717594002E-2</v>
      </c>
      <c r="AG1150" s="17">
        <v>6.3734316474546304E-2</v>
      </c>
      <c r="AH1150" s="17">
        <v>6.5208214747425497E-2</v>
      </c>
      <c r="AI1150" s="17"/>
      <c r="AJ1150" s="17">
        <v>4.2758212154451303E-2</v>
      </c>
      <c r="AK1150" s="17">
        <v>6.5686590623819194E-2</v>
      </c>
      <c r="AL1150" s="17">
        <v>6.1437419771075703E-2</v>
      </c>
      <c r="AM1150" s="17">
        <v>0</v>
      </c>
      <c r="AN1150" s="17">
        <v>8.2012194940294506E-2</v>
      </c>
      <c r="AO1150" s="17"/>
      <c r="AP1150" s="17">
        <v>3.6706457049919997E-2</v>
      </c>
      <c r="AQ1150" s="17">
        <v>5.9742381184408902E-2</v>
      </c>
      <c r="AR1150" s="17">
        <v>6.3175293943709104E-2</v>
      </c>
      <c r="AS1150" s="17"/>
      <c r="AT1150" s="17">
        <v>8.3436035196048294E-2</v>
      </c>
      <c r="AU1150" s="17">
        <v>5.3196852805778003E-2</v>
      </c>
      <c r="AV1150" s="17">
        <v>5.2786452418984997E-2</v>
      </c>
      <c r="AW1150" s="17">
        <v>3.9488830730528397E-2</v>
      </c>
      <c r="AX1150" s="17">
        <v>1.9836772705831399E-2</v>
      </c>
      <c r="AY1150" s="17"/>
      <c r="AZ1150" s="17">
        <v>4.5262924147365498E-2</v>
      </c>
      <c r="BA1150" s="17">
        <v>6.2321825076013498E-2</v>
      </c>
      <c r="BB1150" s="17">
        <v>7.1757995309804104E-2</v>
      </c>
      <c r="BC1150" s="17">
        <v>4.8343452876942097E-2</v>
      </c>
      <c r="BD1150" s="17">
        <v>7.0749081320498397E-2</v>
      </c>
      <c r="BE1150" s="17">
        <v>2.8600485415930899E-2</v>
      </c>
      <c r="BF1150" s="17"/>
      <c r="BG1150" s="17">
        <v>5.48407222261049E-2</v>
      </c>
      <c r="BH1150" s="17">
        <v>6.0839858967620598E-2</v>
      </c>
      <c r="BI1150" s="17" t="s">
        <v>95</v>
      </c>
      <c r="BJ1150" s="17" t="s">
        <v>95</v>
      </c>
      <c r="BK1150" s="17" t="s">
        <v>95</v>
      </c>
      <c r="BL1150" s="17" t="s">
        <v>95</v>
      </c>
      <c r="BM1150" s="17" t="s">
        <v>95</v>
      </c>
    </row>
    <row r="1151" spans="2:65" x14ac:dyDescent="0.35">
      <c r="B1151" t="s">
        <v>420</v>
      </c>
      <c r="C1151" s="17">
        <v>3.1082512229281101E-2</v>
      </c>
      <c r="D1151" s="17">
        <v>3.1878182636787697E-2</v>
      </c>
      <c r="E1151" s="17">
        <v>3.03686331342587E-2</v>
      </c>
      <c r="F1151" s="17"/>
      <c r="G1151" s="17">
        <v>3.7624332290216202E-2</v>
      </c>
      <c r="H1151" s="17">
        <v>2.2356397037709998E-2</v>
      </c>
      <c r="I1151" s="17">
        <v>1.68964881473237E-2</v>
      </c>
      <c r="J1151" s="17">
        <v>3.2317071486639697E-2</v>
      </c>
      <c r="K1151" s="17">
        <v>4.4758502531640799E-2</v>
      </c>
      <c r="L1151" s="17">
        <v>3.1153603921564799E-2</v>
      </c>
      <c r="M1151" s="17"/>
      <c r="N1151" s="17">
        <v>3.1761631822052099E-2</v>
      </c>
      <c r="O1151" s="17">
        <v>3.6615200291932798E-2</v>
      </c>
      <c r="P1151" s="17">
        <v>2.2320481620786599E-2</v>
      </c>
      <c r="Q1151" s="17">
        <v>3.02608461090332E-2</v>
      </c>
      <c r="R1151" s="17"/>
      <c r="S1151" s="17">
        <v>2.5488117743916901E-2</v>
      </c>
      <c r="T1151" s="17">
        <v>3.5504369622715998E-2</v>
      </c>
      <c r="U1151" s="17">
        <v>7.20094520970294E-2</v>
      </c>
      <c r="V1151" s="17">
        <v>4.1215737274910597E-2</v>
      </c>
      <c r="W1151" s="17">
        <v>3.99660096112378E-2</v>
      </c>
      <c r="X1151" s="17">
        <v>2.36587867168878E-2</v>
      </c>
      <c r="Y1151" s="17">
        <v>3.9760452043369103E-3</v>
      </c>
      <c r="Z1151" s="17">
        <v>2.7356064981252499E-2</v>
      </c>
      <c r="AA1151" s="17">
        <v>1.0061977032843099E-2</v>
      </c>
      <c r="AB1151" s="17">
        <v>4.3728894290697998E-2</v>
      </c>
      <c r="AC1151" s="17">
        <v>3.2458022462036801E-2</v>
      </c>
      <c r="AD1151" s="17">
        <v>0</v>
      </c>
      <c r="AE1151" s="17"/>
      <c r="AF1151" s="17">
        <v>3.4324027225494297E-2</v>
      </c>
      <c r="AG1151" s="17">
        <v>2.7399742426782701E-2</v>
      </c>
      <c r="AH1151" s="17">
        <v>3.08428180683352E-2</v>
      </c>
      <c r="AI1151" s="17"/>
      <c r="AJ1151" s="17">
        <v>3.5834796726818101E-2</v>
      </c>
      <c r="AK1151" s="17">
        <v>2.5034599414359999E-2</v>
      </c>
      <c r="AL1151" s="17">
        <v>3.2483808294194297E-2</v>
      </c>
      <c r="AM1151" s="17">
        <v>0</v>
      </c>
      <c r="AN1151" s="17">
        <v>3.1292549422954799E-2</v>
      </c>
      <c r="AO1151" s="17"/>
      <c r="AP1151" s="17">
        <v>4.2345138480986401E-2</v>
      </c>
      <c r="AQ1151" s="17">
        <v>3.0457671241110498E-2</v>
      </c>
      <c r="AR1151" s="17">
        <v>2.3344035952848199E-2</v>
      </c>
      <c r="AS1151" s="17"/>
      <c r="AT1151" s="17">
        <v>3.7409882950905499E-2</v>
      </c>
      <c r="AU1151" s="17">
        <v>2.7572570540699198E-2</v>
      </c>
      <c r="AV1151" s="17">
        <v>3.1358610893994297E-2</v>
      </c>
      <c r="AW1151" s="17">
        <v>2.4536336790768502E-2</v>
      </c>
      <c r="AX1151" s="17">
        <v>1.96558634991588E-2</v>
      </c>
      <c r="AY1151" s="17"/>
      <c r="AZ1151" s="17">
        <v>2.12505486745855E-2</v>
      </c>
      <c r="BA1151" s="17">
        <v>2.86327036199969E-2</v>
      </c>
      <c r="BB1151" s="17">
        <v>3.9368678745618099E-2</v>
      </c>
      <c r="BC1151" s="17">
        <v>3.9201070369024697E-2</v>
      </c>
      <c r="BD1151" s="17">
        <v>3.2890357273124698E-2</v>
      </c>
      <c r="BE1151" s="17">
        <v>2.4500794518570301E-2</v>
      </c>
      <c r="BF1151" s="17"/>
      <c r="BG1151" s="17">
        <v>3.2637541975166801E-2</v>
      </c>
      <c r="BH1151" s="17">
        <v>2.86403362172944E-2</v>
      </c>
      <c r="BI1151" s="17" t="s">
        <v>95</v>
      </c>
      <c r="BJ1151" s="17" t="s">
        <v>95</v>
      </c>
      <c r="BK1151" s="17" t="s">
        <v>95</v>
      </c>
      <c r="BL1151" s="17" t="s">
        <v>95</v>
      </c>
      <c r="BM1151" s="17" t="s">
        <v>95</v>
      </c>
    </row>
    <row r="1152" spans="2:65" x14ac:dyDescent="0.35">
      <c r="B1152" t="s">
        <v>421</v>
      </c>
      <c r="C1152" s="17">
        <v>2.2088866080325301E-2</v>
      </c>
      <c r="D1152" s="17">
        <v>2.3029903279707799E-2</v>
      </c>
      <c r="E1152" s="17">
        <v>2.11948779087907E-2</v>
      </c>
      <c r="F1152" s="17"/>
      <c r="G1152" s="17">
        <v>1.62188163038233E-2</v>
      </c>
      <c r="H1152" s="17">
        <v>3.2236703058863398E-3</v>
      </c>
      <c r="I1152" s="17">
        <v>1.5753457327480899E-2</v>
      </c>
      <c r="J1152" s="17">
        <v>2.04833158668036E-2</v>
      </c>
      <c r="K1152" s="17">
        <v>2.73112465694639E-2</v>
      </c>
      <c r="L1152" s="17">
        <v>3.21829840401937E-2</v>
      </c>
      <c r="M1152" s="17"/>
      <c r="N1152" s="17">
        <v>1.53117581032044E-2</v>
      </c>
      <c r="O1152" s="17">
        <v>2.4769218354564301E-2</v>
      </c>
      <c r="P1152" s="17">
        <v>2.0040350684554099E-2</v>
      </c>
      <c r="Q1152" s="17">
        <v>3.3036744710780899E-2</v>
      </c>
      <c r="R1152" s="17"/>
      <c r="S1152" s="17">
        <v>1.14521282348462E-2</v>
      </c>
      <c r="T1152" s="17">
        <v>2.7167816318589898E-2</v>
      </c>
      <c r="U1152" s="17">
        <v>3.34866005513609E-2</v>
      </c>
      <c r="V1152" s="17">
        <v>4.29065178110715E-2</v>
      </c>
      <c r="W1152" s="17">
        <v>5.11188736004728E-3</v>
      </c>
      <c r="X1152" s="17">
        <v>1.3785011247061E-2</v>
      </c>
      <c r="Y1152" s="17">
        <v>1.6429645399904099E-2</v>
      </c>
      <c r="Z1152" s="17">
        <v>0</v>
      </c>
      <c r="AA1152" s="17">
        <v>2.29838818998103E-2</v>
      </c>
      <c r="AB1152" s="17">
        <v>1.35785697174335E-2</v>
      </c>
      <c r="AC1152" s="17">
        <v>4.8340596302304001E-2</v>
      </c>
      <c r="AD1152" s="17">
        <v>2.0877452355037299E-2</v>
      </c>
      <c r="AE1152" s="17"/>
      <c r="AF1152" s="17">
        <v>2.6600241103535299E-2</v>
      </c>
      <c r="AG1152" s="17">
        <v>1.92336183120763E-2</v>
      </c>
      <c r="AH1152" s="17">
        <v>2.2413327367951E-2</v>
      </c>
      <c r="AI1152" s="17"/>
      <c r="AJ1152" s="17">
        <v>1.7910162709579201E-2</v>
      </c>
      <c r="AK1152" s="17">
        <v>1.87126467990721E-2</v>
      </c>
      <c r="AL1152" s="17">
        <v>3.22354789972795E-2</v>
      </c>
      <c r="AM1152" s="17">
        <v>6.5425246129400705E-2</v>
      </c>
      <c r="AN1152" s="17">
        <v>3.23448307522562E-2</v>
      </c>
      <c r="AO1152" s="17"/>
      <c r="AP1152" s="17">
        <v>1.8859112107070902E-2</v>
      </c>
      <c r="AQ1152" s="17">
        <v>1.7010838923650198E-2</v>
      </c>
      <c r="AR1152" s="17">
        <v>2.6057373053322199E-2</v>
      </c>
      <c r="AS1152" s="17"/>
      <c r="AT1152" s="17">
        <v>3.3606034592576897E-2</v>
      </c>
      <c r="AU1152" s="17">
        <v>2.5939860855180699E-2</v>
      </c>
      <c r="AV1152" s="17">
        <v>8.2641326782718003E-3</v>
      </c>
      <c r="AW1152" s="17">
        <v>1.2478456034854601E-2</v>
      </c>
      <c r="AX1152" s="17">
        <v>1.91161221807752E-2</v>
      </c>
      <c r="AY1152" s="17"/>
      <c r="AZ1152" s="17">
        <v>1.65484699931438E-2</v>
      </c>
      <c r="BA1152" s="17">
        <v>2.6307600256302702E-2</v>
      </c>
      <c r="BB1152" s="17">
        <v>3.3071481641468599E-3</v>
      </c>
      <c r="BC1152" s="17">
        <v>2.3343719404599401E-2</v>
      </c>
      <c r="BD1152" s="17">
        <v>3.1071964134864401E-2</v>
      </c>
      <c r="BE1152" s="17">
        <v>1.9548562498856701E-2</v>
      </c>
      <c r="BF1152" s="17"/>
      <c r="BG1152" s="17">
        <v>2.7178829215459398E-2</v>
      </c>
      <c r="BH1152" s="17">
        <v>1.4095073097644399E-2</v>
      </c>
      <c r="BI1152" s="17" t="s">
        <v>95</v>
      </c>
      <c r="BJ1152" s="17" t="s">
        <v>95</v>
      </c>
      <c r="BK1152" s="17" t="s">
        <v>95</v>
      </c>
      <c r="BL1152" s="17" t="s">
        <v>95</v>
      </c>
      <c r="BM1152" s="17" t="s">
        <v>95</v>
      </c>
    </row>
    <row r="1153" spans="2:65" x14ac:dyDescent="0.35">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row>
    <row r="1154" spans="2:65" x14ac:dyDescent="0.35">
      <c r="B1154" s="6" t="s">
        <v>441</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row>
    <row r="1155" spans="2:65" x14ac:dyDescent="0.35">
      <c r="B1155" s="26" t="s">
        <v>127</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row>
    <row r="1156" spans="2:65" x14ac:dyDescent="0.35">
      <c r="B1156" t="s">
        <v>370</v>
      </c>
      <c r="C1156" s="17">
        <v>0.27759887408177902</v>
      </c>
      <c r="D1156" s="17">
        <v>0.27158488082881899</v>
      </c>
      <c r="E1156" s="17">
        <v>0.28473026015253999</v>
      </c>
      <c r="F1156" s="17"/>
      <c r="G1156" s="17">
        <v>0.36165810615888</v>
      </c>
      <c r="H1156" s="17">
        <v>0.30858815607699103</v>
      </c>
      <c r="I1156" s="17">
        <v>0.35353750581417398</v>
      </c>
      <c r="J1156" s="17">
        <v>0.275870316521654</v>
      </c>
      <c r="K1156" s="17">
        <v>0.251539174316674</v>
      </c>
      <c r="L1156" s="17">
        <v>0.22438672455467101</v>
      </c>
      <c r="M1156" s="17"/>
      <c r="N1156" s="17">
        <v>0.29359593511722099</v>
      </c>
      <c r="O1156" s="17">
        <v>0.25792603988087698</v>
      </c>
      <c r="P1156" s="17">
        <v>0.26822353017017098</v>
      </c>
      <c r="Q1156" s="17">
        <v>0.28840847413283</v>
      </c>
      <c r="R1156" s="17"/>
      <c r="S1156" s="17">
        <v>0.31365700201804703</v>
      </c>
      <c r="T1156" s="17">
        <v>0.28952195895112598</v>
      </c>
      <c r="U1156" s="17">
        <v>0.22813405013975099</v>
      </c>
      <c r="V1156" s="17">
        <v>0.206030475123539</v>
      </c>
      <c r="W1156" s="17">
        <v>0.27035843481230298</v>
      </c>
      <c r="X1156" s="17">
        <v>0.299389073628336</v>
      </c>
      <c r="Y1156" s="17">
        <v>0.28232595415315997</v>
      </c>
      <c r="Z1156" s="17">
        <v>0.285912684161028</v>
      </c>
      <c r="AA1156" s="17">
        <v>0.29981990258304098</v>
      </c>
      <c r="AB1156" s="17">
        <v>0.25374740769954102</v>
      </c>
      <c r="AC1156" s="17">
        <v>0.30711657993427599</v>
      </c>
      <c r="AD1156" s="17">
        <v>0.33908926722571697</v>
      </c>
      <c r="AE1156" s="17"/>
      <c r="AF1156" s="17">
        <v>0.26536469852427602</v>
      </c>
      <c r="AG1156" s="17">
        <v>0.28623753589368101</v>
      </c>
      <c r="AH1156" s="17">
        <v>0.23266980043520799</v>
      </c>
      <c r="AI1156" s="17"/>
      <c r="AJ1156" s="17">
        <v>0.25724696787814599</v>
      </c>
      <c r="AK1156" s="17">
        <v>0.32153733283572999</v>
      </c>
      <c r="AL1156" s="17">
        <v>0.30008854252413603</v>
      </c>
      <c r="AM1156" s="17">
        <v>0.31522335402963197</v>
      </c>
      <c r="AN1156" s="17">
        <v>0.191979431107697</v>
      </c>
      <c r="AO1156" s="17"/>
      <c r="AP1156" s="17">
        <v>0.30217631022139102</v>
      </c>
      <c r="AQ1156" s="17">
        <v>0.30485401449958999</v>
      </c>
      <c r="AR1156" s="17">
        <v>0.34324513371541598</v>
      </c>
      <c r="AS1156" s="17"/>
      <c r="AT1156" s="17">
        <v>0.266633626079049</v>
      </c>
      <c r="AU1156" s="17">
        <v>0.24210988285452201</v>
      </c>
      <c r="AV1156" s="17">
        <v>0.28985635922873498</v>
      </c>
      <c r="AW1156" s="17">
        <v>0.36028959680989597</v>
      </c>
      <c r="AX1156" s="17">
        <v>0.45698409865061801</v>
      </c>
      <c r="AY1156" s="17"/>
      <c r="AZ1156" s="17">
        <v>0.34392073033211001</v>
      </c>
      <c r="BA1156" s="17">
        <v>0.29282234407277702</v>
      </c>
      <c r="BB1156" s="17">
        <v>0.23856010412272299</v>
      </c>
      <c r="BC1156" s="17">
        <v>0.25200205859444003</v>
      </c>
      <c r="BD1156" s="17">
        <v>0.231264498953552</v>
      </c>
      <c r="BE1156" s="17">
        <v>0.28639666008026399</v>
      </c>
      <c r="BF1156" s="17"/>
      <c r="BG1156" s="17">
        <v>0.26139943444159403</v>
      </c>
      <c r="BH1156" s="17">
        <v>0.30304011274718701</v>
      </c>
      <c r="BI1156" s="17" t="s">
        <v>95</v>
      </c>
      <c r="BJ1156" s="17" t="s">
        <v>95</v>
      </c>
      <c r="BK1156" s="17" t="s">
        <v>95</v>
      </c>
      <c r="BL1156" s="17" t="s">
        <v>95</v>
      </c>
      <c r="BM1156" s="17" t="s">
        <v>95</v>
      </c>
    </row>
    <row r="1157" spans="2:65" x14ac:dyDescent="0.35">
      <c r="B1157" t="s">
        <v>371</v>
      </c>
      <c r="C1157" s="17">
        <v>0.22686668095439799</v>
      </c>
      <c r="D1157" s="17">
        <v>0.21620073913257201</v>
      </c>
      <c r="E1157" s="17">
        <v>0.23783314319151999</v>
      </c>
      <c r="F1157" s="17"/>
      <c r="G1157" s="17">
        <v>0.30388377583027198</v>
      </c>
      <c r="H1157" s="17">
        <v>0.318215888226412</v>
      </c>
      <c r="I1157" s="17">
        <v>0.26459945306827898</v>
      </c>
      <c r="J1157" s="17">
        <v>0.22729421907813299</v>
      </c>
      <c r="K1157" s="17">
        <v>0.21460017069052101</v>
      </c>
      <c r="L1157" s="17">
        <v>0.15947504845496999</v>
      </c>
      <c r="M1157" s="17"/>
      <c r="N1157" s="17">
        <v>0.21215145359662399</v>
      </c>
      <c r="O1157" s="17">
        <v>0.25442477536839597</v>
      </c>
      <c r="P1157" s="17">
        <v>0.23024217546098</v>
      </c>
      <c r="Q1157" s="17">
        <v>0.20934891164368799</v>
      </c>
      <c r="R1157" s="17"/>
      <c r="S1157" s="17">
        <v>0.23333653163813001</v>
      </c>
      <c r="T1157" s="17">
        <v>0.202517279469763</v>
      </c>
      <c r="U1157" s="17">
        <v>0.26167204733420302</v>
      </c>
      <c r="V1157" s="17">
        <v>0.21690814486986801</v>
      </c>
      <c r="W1157" s="17">
        <v>0.27867528059886798</v>
      </c>
      <c r="X1157" s="17">
        <v>0.20881112575850799</v>
      </c>
      <c r="Y1157" s="17">
        <v>0.23144161400127</v>
      </c>
      <c r="Z1157" s="17">
        <v>0.20983509165092601</v>
      </c>
      <c r="AA1157" s="17">
        <v>0.255179634770901</v>
      </c>
      <c r="AB1157" s="17">
        <v>0.222476663782333</v>
      </c>
      <c r="AC1157" s="17">
        <v>0.18939993212711601</v>
      </c>
      <c r="AD1157" s="17">
        <v>0.15122416133102701</v>
      </c>
      <c r="AE1157" s="17"/>
      <c r="AF1157" s="17">
        <v>0.20687883646119601</v>
      </c>
      <c r="AG1157" s="17">
        <v>0.234010849829307</v>
      </c>
      <c r="AH1157" s="17">
        <v>0.25360913342553099</v>
      </c>
      <c r="AI1157" s="17"/>
      <c r="AJ1157" s="17">
        <v>0.21477444142747101</v>
      </c>
      <c r="AK1157" s="17">
        <v>0.2555122488071</v>
      </c>
      <c r="AL1157" s="17">
        <v>0.223489016095023</v>
      </c>
      <c r="AM1157" s="17">
        <v>0.26461983985274301</v>
      </c>
      <c r="AN1157" s="17">
        <v>0.23186358044145</v>
      </c>
      <c r="AO1157" s="17"/>
      <c r="AP1157" s="17">
        <v>0.222977713810871</v>
      </c>
      <c r="AQ1157" s="17">
        <v>0.25201994362104002</v>
      </c>
      <c r="AR1157" s="17">
        <v>0.20995721989045299</v>
      </c>
      <c r="AS1157" s="17"/>
      <c r="AT1157" s="17">
        <v>0.23958849522089901</v>
      </c>
      <c r="AU1157" s="17">
        <v>0.217624610103031</v>
      </c>
      <c r="AV1157" s="17">
        <v>0.22434522473458199</v>
      </c>
      <c r="AW1157" s="17">
        <v>0.233197182653193</v>
      </c>
      <c r="AX1157" s="17">
        <v>0.24334206749978299</v>
      </c>
      <c r="AY1157" s="17"/>
      <c r="AZ1157" s="17">
        <v>0.28468853438425201</v>
      </c>
      <c r="BA1157" s="17">
        <v>0.20303730247086599</v>
      </c>
      <c r="BB1157" s="17">
        <v>0.24587686101669501</v>
      </c>
      <c r="BC1157" s="17">
        <v>0.242326739615145</v>
      </c>
      <c r="BD1157" s="17">
        <v>0.20334572696556899</v>
      </c>
      <c r="BE1157" s="17">
        <v>0.179793017379969</v>
      </c>
      <c r="BF1157" s="17"/>
      <c r="BG1157" s="17">
        <v>0.196684073930632</v>
      </c>
      <c r="BH1157" s="17">
        <v>0.27426850014640197</v>
      </c>
      <c r="BI1157" s="17" t="s">
        <v>95</v>
      </c>
      <c r="BJ1157" s="17" t="s">
        <v>95</v>
      </c>
      <c r="BK1157" s="17" t="s">
        <v>95</v>
      </c>
      <c r="BL1157" s="17" t="s">
        <v>95</v>
      </c>
      <c r="BM1157" s="17" t="s">
        <v>95</v>
      </c>
    </row>
    <row r="1158" spans="2:65" x14ac:dyDescent="0.35">
      <c r="B1158" t="s">
        <v>417</v>
      </c>
      <c r="C1158" s="17">
        <v>8.4020637905565798E-2</v>
      </c>
      <c r="D1158" s="17">
        <v>0.106971442044843</v>
      </c>
      <c r="E1158" s="17">
        <v>5.9903212853614898E-2</v>
      </c>
      <c r="F1158" s="17"/>
      <c r="G1158" s="17">
        <v>0.12953366571543301</v>
      </c>
      <c r="H1158" s="17">
        <v>0.123511118472999</v>
      </c>
      <c r="I1158" s="17">
        <v>8.8610696945982004E-2</v>
      </c>
      <c r="J1158" s="17">
        <v>6.6455991062582098E-2</v>
      </c>
      <c r="K1158" s="17">
        <v>5.7832992894182499E-2</v>
      </c>
      <c r="L1158" s="17">
        <v>8.1004839037897999E-2</v>
      </c>
      <c r="M1158" s="17"/>
      <c r="N1158" s="17">
        <v>7.5723609663339103E-2</v>
      </c>
      <c r="O1158" s="17">
        <v>8.3580234866956302E-2</v>
      </c>
      <c r="P1158" s="17">
        <v>0.103076144716549</v>
      </c>
      <c r="Q1158" s="17">
        <v>7.5924311225963104E-2</v>
      </c>
      <c r="R1158" s="17"/>
      <c r="S1158" s="17">
        <v>0.11425863897571301</v>
      </c>
      <c r="T1158" s="17">
        <v>8.0516352454475207E-2</v>
      </c>
      <c r="U1158" s="17">
        <v>6.3366701905317194E-2</v>
      </c>
      <c r="V1158" s="17">
        <v>9.0786874237117302E-2</v>
      </c>
      <c r="W1158" s="17">
        <v>7.6189331575360494E-2</v>
      </c>
      <c r="X1158" s="17">
        <v>6.6721686572304498E-2</v>
      </c>
      <c r="Y1158" s="17">
        <v>7.3236626694792195E-2</v>
      </c>
      <c r="Z1158" s="17">
        <v>0.102482969562874</v>
      </c>
      <c r="AA1158" s="17">
        <v>7.4042211945366795E-2</v>
      </c>
      <c r="AB1158" s="17">
        <v>8.9442042736329205E-2</v>
      </c>
      <c r="AC1158" s="17">
        <v>0.10137644733260801</v>
      </c>
      <c r="AD1158" s="17">
        <v>9.4587318305542997E-2</v>
      </c>
      <c r="AE1158" s="17"/>
      <c r="AF1158" s="17">
        <v>7.17529700372809E-2</v>
      </c>
      <c r="AG1158" s="17">
        <v>9.3375166079161395E-2</v>
      </c>
      <c r="AH1158" s="17">
        <v>0.101854320158126</v>
      </c>
      <c r="AI1158" s="17"/>
      <c r="AJ1158" s="17">
        <v>7.8273159662765296E-2</v>
      </c>
      <c r="AK1158" s="17">
        <v>9.5614765029352705E-2</v>
      </c>
      <c r="AL1158" s="17">
        <v>7.1199828320258104E-2</v>
      </c>
      <c r="AM1158" s="17">
        <v>7.8101413069536399E-2</v>
      </c>
      <c r="AN1158" s="17">
        <v>9.6297479040659203E-2</v>
      </c>
      <c r="AO1158" s="17"/>
      <c r="AP1158" s="17">
        <v>7.0908709082595001E-2</v>
      </c>
      <c r="AQ1158" s="17">
        <v>8.9283940097439105E-2</v>
      </c>
      <c r="AR1158" s="17">
        <v>6.68692977549592E-2</v>
      </c>
      <c r="AS1158" s="17"/>
      <c r="AT1158" s="17">
        <v>8.4345553614810401E-2</v>
      </c>
      <c r="AU1158" s="17">
        <v>7.9475109896343002E-2</v>
      </c>
      <c r="AV1158" s="17">
        <v>8.5230488131454202E-2</v>
      </c>
      <c r="AW1158" s="17">
        <v>8.6630235357650201E-2</v>
      </c>
      <c r="AX1158" s="17">
        <v>3.2777224119259298E-2</v>
      </c>
      <c r="AY1158" s="17"/>
      <c r="AZ1158" s="17">
        <v>0.10363142667925899</v>
      </c>
      <c r="BA1158" s="17">
        <v>7.8297574726007901E-2</v>
      </c>
      <c r="BB1158" s="17">
        <v>0.105604727157028</v>
      </c>
      <c r="BC1158" s="17">
        <v>8.1657086538844306E-2</v>
      </c>
      <c r="BD1158" s="17">
        <v>7.6818588614934097E-2</v>
      </c>
      <c r="BE1158" s="17">
        <v>5.0867837165479997E-2</v>
      </c>
      <c r="BF1158" s="17"/>
      <c r="BG1158" s="17">
        <v>7.7778612995860502E-2</v>
      </c>
      <c r="BH1158" s="17">
        <v>9.3823745235852296E-2</v>
      </c>
      <c r="BI1158" s="17" t="s">
        <v>95</v>
      </c>
      <c r="BJ1158" s="17" t="s">
        <v>95</v>
      </c>
      <c r="BK1158" s="17" t="s">
        <v>95</v>
      </c>
      <c r="BL1158" s="17" t="s">
        <v>95</v>
      </c>
      <c r="BM1158" s="17" t="s">
        <v>95</v>
      </c>
    </row>
    <row r="1159" spans="2:65" x14ac:dyDescent="0.35">
      <c r="B1159" t="s">
        <v>418</v>
      </c>
      <c r="C1159" s="17">
        <v>4.2554959578159801E-2</v>
      </c>
      <c r="D1159" s="17">
        <v>5.3835321411756003E-2</v>
      </c>
      <c r="E1159" s="17">
        <v>3.0161842349677701E-2</v>
      </c>
      <c r="F1159" s="17"/>
      <c r="G1159" s="17">
        <v>3.4263660506218499E-2</v>
      </c>
      <c r="H1159" s="17">
        <v>5.7399757307729997E-2</v>
      </c>
      <c r="I1159" s="17">
        <v>3.8730373205698498E-2</v>
      </c>
      <c r="J1159" s="17">
        <v>5.9726640875908198E-2</v>
      </c>
      <c r="K1159" s="17">
        <v>3.1604127449974401E-2</v>
      </c>
      <c r="L1159" s="17">
        <v>3.6972242295384899E-2</v>
      </c>
      <c r="M1159" s="17"/>
      <c r="N1159" s="17">
        <v>4.7585213622110302E-2</v>
      </c>
      <c r="O1159" s="17">
        <v>3.6559283222639599E-2</v>
      </c>
      <c r="P1159" s="17">
        <v>4.1260454125379403E-2</v>
      </c>
      <c r="Q1159" s="17">
        <v>4.2263442516346499E-2</v>
      </c>
      <c r="R1159" s="17"/>
      <c r="S1159" s="17">
        <v>2.65148388429013E-2</v>
      </c>
      <c r="T1159" s="17">
        <v>4.06644571808931E-2</v>
      </c>
      <c r="U1159" s="17">
        <v>4.8871766405841101E-2</v>
      </c>
      <c r="V1159" s="17">
        <v>4.89162739248497E-2</v>
      </c>
      <c r="W1159" s="17">
        <v>5.7451933713590003E-2</v>
      </c>
      <c r="X1159" s="17">
        <v>5.64790694512768E-2</v>
      </c>
      <c r="Y1159" s="17">
        <v>2.60480471444887E-2</v>
      </c>
      <c r="Z1159" s="17">
        <v>5.6864675002383999E-2</v>
      </c>
      <c r="AA1159" s="17">
        <v>1.89180554561586E-2</v>
      </c>
      <c r="AB1159" s="17">
        <v>4.9211271168819598E-2</v>
      </c>
      <c r="AC1159" s="17">
        <v>6.5668921089445401E-2</v>
      </c>
      <c r="AD1159" s="17">
        <v>5.4688550619520798E-2</v>
      </c>
      <c r="AE1159" s="17"/>
      <c r="AF1159" s="17">
        <v>4.7934027282626197E-2</v>
      </c>
      <c r="AG1159" s="17">
        <v>3.5151984373985402E-2</v>
      </c>
      <c r="AH1159" s="17">
        <v>5.2757955354883798E-2</v>
      </c>
      <c r="AI1159" s="17"/>
      <c r="AJ1159" s="17">
        <v>5.0339317530610397E-2</v>
      </c>
      <c r="AK1159" s="17">
        <v>3.8061004158875103E-2</v>
      </c>
      <c r="AL1159" s="17">
        <v>1.8649776658219399E-2</v>
      </c>
      <c r="AM1159" s="17">
        <v>0</v>
      </c>
      <c r="AN1159" s="17">
        <v>6.5324364441018995E-2</v>
      </c>
      <c r="AO1159" s="17"/>
      <c r="AP1159" s="17">
        <v>5.6139998702767202E-2</v>
      </c>
      <c r="AQ1159" s="17">
        <v>3.9262179173024797E-2</v>
      </c>
      <c r="AR1159" s="17">
        <v>2.7349726625077599E-2</v>
      </c>
      <c r="AS1159" s="17"/>
      <c r="AT1159" s="17">
        <v>4.1354877448308701E-2</v>
      </c>
      <c r="AU1159" s="17">
        <v>5.2674958414322397E-2</v>
      </c>
      <c r="AV1159" s="17">
        <v>4.6106402671605998E-2</v>
      </c>
      <c r="AW1159" s="17">
        <v>4.0124307611166803E-2</v>
      </c>
      <c r="AX1159" s="17">
        <v>1.5720784838068099E-2</v>
      </c>
      <c r="AY1159" s="17"/>
      <c r="AZ1159" s="17">
        <v>3.6752166800344002E-2</v>
      </c>
      <c r="BA1159" s="17">
        <v>4.14981830978099E-2</v>
      </c>
      <c r="BB1159" s="17">
        <v>2.56865880063273E-2</v>
      </c>
      <c r="BC1159" s="17">
        <v>4.6594403397575403E-2</v>
      </c>
      <c r="BD1159" s="17">
        <v>5.9127813893731E-2</v>
      </c>
      <c r="BE1159" s="17">
        <v>3.8754493855945003E-2</v>
      </c>
      <c r="BF1159" s="17"/>
      <c r="BG1159" s="17">
        <v>4.4285596809227203E-2</v>
      </c>
      <c r="BH1159" s="17">
        <v>3.9836991807866901E-2</v>
      </c>
      <c r="BI1159" s="17" t="s">
        <v>95</v>
      </c>
      <c r="BJ1159" s="17" t="s">
        <v>95</v>
      </c>
      <c r="BK1159" s="17" t="s">
        <v>95</v>
      </c>
      <c r="BL1159" s="17" t="s">
        <v>95</v>
      </c>
      <c r="BM1159" s="17" t="s">
        <v>95</v>
      </c>
    </row>
    <row r="1160" spans="2:65" x14ac:dyDescent="0.35">
      <c r="B1160" t="s">
        <v>419</v>
      </c>
      <c r="C1160" s="17">
        <v>4.0463305758037298E-2</v>
      </c>
      <c r="D1160" s="17">
        <v>5.31587092915096E-2</v>
      </c>
      <c r="E1160" s="17">
        <v>2.7530537881071199E-2</v>
      </c>
      <c r="F1160" s="17"/>
      <c r="G1160" s="17">
        <v>4.0021404055389599E-2</v>
      </c>
      <c r="H1160" s="17">
        <v>3.7032501297521697E-2</v>
      </c>
      <c r="I1160" s="17">
        <v>2.7967257529636001E-2</v>
      </c>
      <c r="J1160" s="17">
        <v>4.0548408407882999E-2</v>
      </c>
      <c r="K1160" s="17">
        <v>4.3598650086806898E-2</v>
      </c>
      <c r="L1160" s="17">
        <v>4.62446165831992E-2</v>
      </c>
      <c r="M1160" s="17"/>
      <c r="N1160" s="17">
        <v>4.9597506076122101E-2</v>
      </c>
      <c r="O1160" s="17">
        <v>3.68055856621122E-2</v>
      </c>
      <c r="P1160" s="17">
        <v>4.2737832213486697E-2</v>
      </c>
      <c r="Q1160" s="17">
        <v>2.5069784925340299E-2</v>
      </c>
      <c r="R1160" s="17"/>
      <c r="S1160" s="17">
        <v>4.4522908362786502E-2</v>
      </c>
      <c r="T1160" s="17">
        <v>5.4691952632170401E-2</v>
      </c>
      <c r="U1160" s="17">
        <v>1.7896583044596698E-2</v>
      </c>
      <c r="V1160" s="17">
        <v>2.9181250335472E-2</v>
      </c>
      <c r="W1160" s="17">
        <v>2.89044687714534E-2</v>
      </c>
      <c r="X1160" s="17">
        <v>6.0160048502767099E-2</v>
      </c>
      <c r="Y1160" s="17">
        <v>3.2449212220687598E-2</v>
      </c>
      <c r="Z1160" s="17">
        <v>1.8819466015492E-2</v>
      </c>
      <c r="AA1160" s="17">
        <v>4.2780099272441502E-2</v>
      </c>
      <c r="AB1160" s="17">
        <v>4.6594829109719002E-2</v>
      </c>
      <c r="AC1160" s="17">
        <v>2.3484973163344001E-2</v>
      </c>
      <c r="AD1160" s="17">
        <v>9.0337396604582607E-2</v>
      </c>
      <c r="AE1160" s="17"/>
      <c r="AF1160" s="17">
        <v>4.9612330728556898E-2</v>
      </c>
      <c r="AG1160" s="17">
        <v>2.7349318079279799E-2</v>
      </c>
      <c r="AH1160" s="17">
        <v>6.72345071661892E-2</v>
      </c>
      <c r="AI1160" s="17"/>
      <c r="AJ1160" s="17">
        <v>4.8454123064760997E-2</v>
      </c>
      <c r="AK1160" s="17">
        <v>2.23151124399904E-2</v>
      </c>
      <c r="AL1160" s="17">
        <v>9.48568377528816E-3</v>
      </c>
      <c r="AM1160" s="17">
        <v>8.0616452935463698E-2</v>
      </c>
      <c r="AN1160" s="17">
        <v>7.2956465906034204E-2</v>
      </c>
      <c r="AO1160" s="17"/>
      <c r="AP1160" s="17">
        <v>5.8323434147472597E-2</v>
      </c>
      <c r="AQ1160" s="17">
        <v>3.1129894025033199E-2</v>
      </c>
      <c r="AR1160" s="17">
        <v>5.2485801723024701E-3</v>
      </c>
      <c r="AS1160" s="17"/>
      <c r="AT1160" s="17">
        <v>3.3511685372229302E-2</v>
      </c>
      <c r="AU1160" s="17">
        <v>4.2701199065302599E-2</v>
      </c>
      <c r="AV1160" s="17">
        <v>3.3890488710008E-2</v>
      </c>
      <c r="AW1160" s="17">
        <v>5.3012809231875797E-2</v>
      </c>
      <c r="AX1160" s="17">
        <v>4.1590154855860602E-2</v>
      </c>
      <c r="AY1160" s="17"/>
      <c r="AZ1160" s="17">
        <v>3.9119324043844703E-2</v>
      </c>
      <c r="BA1160" s="17">
        <v>5.0212920274080197E-2</v>
      </c>
      <c r="BB1160" s="17">
        <v>2.4851282980411001E-2</v>
      </c>
      <c r="BC1160" s="17">
        <v>3.8170571302206101E-2</v>
      </c>
      <c r="BD1160" s="17">
        <v>2.5652891055213699E-2</v>
      </c>
      <c r="BE1160" s="17">
        <v>6.2067029313138802E-2</v>
      </c>
      <c r="BF1160" s="17"/>
      <c r="BG1160" s="17">
        <v>4.3205841205012502E-2</v>
      </c>
      <c r="BH1160" s="17">
        <v>3.6156150670909902E-2</v>
      </c>
      <c r="BI1160" s="17" t="s">
        <v>95</v>
      </c>
      <c r="BJ1160" s="17" t="s">
        <v>95</v>
      </c>
      <c r="BK1160" s="17" t="s">
        <v>95</v>
      </c>
      <c r="BL1160" s="17" t="s">
        <v>95</v>
      </c>
      <c r="BM1160" s="17" t="s">
        <v>95</v>
      </c>
    </row>
    <row r="1161" spans="2:65" x14ac:dyDescent="0.35">
      <c r="B1161" t="s">
        <v>114</v>
      </c>
      <c r="C1161" s="17">
        <v>2.28070946376853E-2</v>
      </c>
      <c r="D1161" s="17">
        <v>2.3775275195840301E-2</v>
      </c>
      <c r="E1161" s="17">
        <v>2.1887594809150299E-2</v>
      </c>
      <c r="F1161" s="17"/>
      <c r="G1161" s="17">
        <v>4.4891274228316701E-2</v>
      </c>
      <c r="H1161" s="17">
        <v>2.87506557889016E-2</v>
      </c>
      <c r="I1161" s="17">
        <v>2.5094271203340301E-2</v>
      </c>
      <c r="J1161" s="17">
        <v>2.83002160328488E-2</v>
      </c>
      <c r="K1161" s="17">
        <v>1.5130632604853299E-2</v>
      </c>
      <c r="L1161" s="17">
        <v>1.56035696416924E-2</v>
      </c>
      <c r="M1161" s="17"/>
      <c r="N1161" s="17">
        <v>1.0695939108981501E-2</v>
      </c>
      <c r="O1161" s="17">
        <v>1.6602902161084399E-2</v>
      </c>
      <c r="P1161" s="17">
        <v>3.5131271933508901E-2</v>
      </c>
      <c r="Q1161" s="17">
        <v>3.94964915263806E-2</v>
      </c>
      <c r="R1161" s="17"/>
      <c r="S1161" s="17">
        <v>3.9622279440364401E-2</v>
      </c>
      <c r="T1161" s="17">
        <v>1.2017571743448901E-2</v>
      </c>
      <c r="U1161" s="17">
        <v>2.7641594218943001E-2</v>
      </c>
      <c r="V1161" s="17">
        <v>3.3772977805625701E-2</v>
      </c>
      <c r="W1161" s="17">
        <v>1.9061103071240999E-2</v>
      </c>
      <c r="X1161" s="17">
        <v>2.1031112877399099E-2</v>
      </c>
      <c r="Y1161" s="17">
        <v>2.6745468492001601E-2</v>
      </c>
      <c r="Z1161" s="17">
        <v>9.1829101016989295E-3</v>
      </c>
      <c r="AA1161" s="17">
        <v>2.2261493570372499E-2</v>
      </c>
      <c r="AB1161" s="17">
        <v>2.00470083023442E-2</v>
      </c>
      <c r="AC1161" s="17">
        <v>7.0379168707778899E-3</v>
      </c>
      <c r="AD1161" s="17">
        <v>1.8093828010876601E-2</v>
      </c>
      <c r="AE1161" s="17"/>
      <c r="AF1161" s="17">
        <v>2.1296058569607101E-2</v>
      </c>
      <c r="AG1161" s="17">
        <v>1.9507029431595602E-2</v>
      </c>
      <c r="AH1161" s="17">
        <v>3.7478858473837799E-2</v>
      </c>
      <c r="AI1161" s="17"/>
      <c r="AJ1161" s="17">
        <v>1.9649440998851801E-2</v>
      </c>
      <c r="AK1161" s="17">
        <v>2.8008034734967598E-2</v>
      </c>
      <c r="AL1161" s="17">
        <v>1.4877579404554E-2</v>
      </c>
      <c r="AM1161" s="17">
        <v>3.0858397561314199E-2</v>
      </c>
      <c r="AN1161" s="17">
        <v>2.7767496353799399E-2</v>
      </c>
      <c r="AO1161" s="17"/>
      <c r="AP1161" s="17">
        <v>1.9651369709227502E-2</v>
      </c>
      <c r="AQ1161" s="17">
        <v>2.1028744603044498E-2</v>
      </c>
      <c r="AR1161" s="17">
        <v>2.1542578763777999E-2</v>
      </c>
      <c r="AS1161" s="17"/>
      <c r="AT1161" s="17">
        <v>3.2883773679614002E-2</v>
      </c>
      <c r="AU1161" s="17">
        <v>3.2288071565307101E-2</v>
      </c>
      <c r="AV1161" s="17">
        <v>1.26793039959973E-2</v>
      </c>
      <c r="AW1161" s="17">
        <v>1.10479511930419E-2</v>
      </c>
      <c r="AX1161" s="17">
        <v>0</v>
      </c>
      <c r="AY1161" s="17"/>
      <c r="AZ1161" s="17">
        <v>2.29081557540553E-2</v>
      </c>
      <c r="BA1161" s="17">
        <v>2.91245515700305E-2</v>
      </c>
      <c r="BB1161" s="17">
        <v>3.0796857676625801E-2</v>
      </c>
      <c r="BC1161" s="17">
        <v>1.1672734885096301E-2</v>
      </c>
      <c r="BD1161" s="17">
        <v>1.74773866462898E-2</v>
      </c>
      <c r="BE1161" s="17">
        <v>2.32751004562185E-2</v>
      </c>
      <c r="BF1161" s="17"/>
      <c r="BG1161" s="17">
        <v>1.98324364860566E-2</v>
      </c>
      <c r="BH1161" s="17">
        <v>2.7478798700574798E-2</v>
      </c>
      <c r="BI1161" s="17" t="s">
        <v>95</v>
      </c>
      <c r="BJ1161" s="17" t="s">
        <v>95</v>
      </c>
      <c r="BK1161" s="17" t="s">
        <v>95</v>
      </c>
      <c r="BL1161" s="17" t="s">
        <v>95</v>
      </c>
      <c r="BM1161" s="17" t="s">
        <v>95</v>
      </c>
    </row>
    <row r="1162" spans="2:65" x14ac:dyDescent="0.35">
      <c r="B1162" t="s">
        <v>420</v>
      </c>
      <c r="C1162" s="17">
        <v>0.28147925298887999</v>
      </c>
      <c r="D1162" s="17">
        <v>0.24924463525326301</v>
      </c>
      <c r="E1162" s="17">
        <v>0.314712111049193</v>
      </c>
      <c r="F1162" s="17"/>
      <c r="G1162" s="17">
        <v>7.6594647599489807E-2</v>
      </c>
      <c r="H1162" s="17">
        <v>0.116847163204316</v>
      </c>
      <c r="I1162" s="17">
        <v>0.19109150920864401</v>
      </c>
      <c r="J1162" s="17">
        <v>0.26946097842740102</v>
      </c>
      <c r="K1162" s="17">
        <v>0.35423270413081298</v>
      </c>
      <c r="L1162" s="17">
        <v>0.40482817493434198</v>
      </c>
      <c r="M1162" s="17"/>
      <c r="N1162" s="17">
        <v>0.289091652952777</v>
      </c>
      <c r="O1162" s="17">
        <v>0.28357510300208699</v>
      </c>
      <c r="P1162" s="17">
        <v>0.26407763040105797</v>
      </c>
      <c r="Q1162" s="17">
        <v>0.28893293551119698</v>
      </c>
      <c r="R1162" s="17"/>
      <c r="S1162" s="17">
        <v>0.20720474857507001</v>
      </c>
      <c r="T1162" s="17">
        <v>0.28387877960609798</v>
      </c>
      <c r="U1162" s="17">
        <v>0.32752261248539299</v>
      </c>
      <c r="V1162" s="17">
        <v>0.34044581036865701</v>
      </c>
      <c r="W1162" s="17">
        <v>0.26424756009713701</v>
      </c>
      <c r="X1162" s="17">
        <v>0.25497567410870198</v>
      </c>
      <c r="Y1162" s="17">
        <v>0.30730461403731701</v>
      </c>
      <c r="Z1162" s="17">
        <v>0.306329887424656</v>
      </c>
      <c r="AA1162" s="17">
        <v>0.26044891492137201</v>
      </c>
      <c r="AB1162" s="17">
        <v>0.30895302976878802</v>
      </c>
      <c r="AC1162" s="17">
        <v>0.27296805222128301</v>
      </c>
      <c r="AD1162" s="17">
        <v>0.23110202554769599</v>
      </c>
      <c r="AE1162" s="17"/>
      <c r="AF1162" s="17">
        <v>0.30411044760926498</v>
      </c>
      <c r="AG1162" s="17">
        <v>0.28410738820384202</v>
      </c>
      <c r="AH1162" s="17">
        <v>0.24851826324198401</v>
      </c>
      <c r="AI1162" s="17"/>
      <c r="AJ1162" s="17">
        <v>0.30445037619304499</v>
      </c>
      <c r="AK1162" s="17">
        <v>0.22255973982188801</v>
      </c>
      <c r="AL1162" s="17">
        <v>0.31522474342581902</v>
      </c>
      <c r="AM1162" s="17">
        <v>0.19675198987755299</v>
      </c>
      <c r="AN1162" s="17">
        <v>0.308517208605886</v>
      </c>
      <c r="AO1162" s="17"/>
      <c r="AP1162" s="17">
        <v>0.24959283142734501</v>
      </c>
      <c r="AQ1162" s="17">
        <v>0.245626862850747</v>
      </c>
      <c r="AR1162" s="17">
        <v>0.30456772228433099</v>
      </c>
      <c r="AS1162" s="17"/>
      <c r="AT1162" s="17">
        <v>0.27249511344288402</v>
      </c>
      <c r="AU1162" s="17">
        <v>0.30695605902005901</v>
      </c>
      <c r="AV1162" s="17">
        <v>0.28497892476300202</v>
      </c>
      <c r="AW1162" s="17">
        <v>0.201805578187809</v>
      </c>
      <c r="AX1162" s="17">
        <v>0.169711761948488</v>
      </c>
      <c r="AY1162" s="17"/>
      <c r="AZ1162" s="17">
        <v>0.15069246005051401</v>
      </c>
      <c r="BA1162" s="17">
        <v>0.28347326081583701</v>
      </c>
      <c r="BB1162" s="17">
        <v>0.32474364529992999</v>
      </c>
      <c r="BC1162" s="17">
        <v>0.30313490823941303</v>
      </c>
      <c r="BD1162" s="17">
        <v>0.33718577622559098</v>
      </c>
      <c r="BE1162" s="17">
        <v>0.33078971785496197</v>
      </c>
      <c r="BF1162" s="17"/>
      <c r="BG1162" s="17">
        <v>0.32668109978617099</v>
      </c>
      <c r="BH1162" s="17">
        <v>0.21048970038519699</v>
      </c>
      <c r="BI1162" s="17" t="s">
        <v>95</v>
      </c>
      <c r="BJ1162" s="17" t="s">
        <v>95</v>
      </c>
      <c r="BK1162" s="17" t="s">
        <v>95</v>
      </c>
      <c r="BL1162" s="17" t="s">
        <v>95</v>
      </c>
      <c r="BM1162" s="17" t="s">
        <v>95</v>
      </c>
    </row>
    <row r="1163" spans="2:65" x14ac:dyDescent="0.35">
      <c r="B1163" t="s">
        <v>421</v>
      </c>
      <c r="C1163" s="17">
        <v>2.42091940954949E-2</v>
      </c>
      <c r="D1163" s="17">
        <v>2.5228996841397001E-2</v>
      </c>
      <c r="E1163" s="17">
        <v>2.3241297713233199E-2</v>
      </c>
      <c r="F1163" s="17"/>
      <c r="G1163" s="17">
        <v>9.1534659059999499E-3</v>
      </c>
      <c r="H1163" s="17">
        <v>9.6547596251278997E-3</v>
      </c>
      <c r="I1163" s="17">
        <v>1.0368933024246E-2</v>
      </c>
      <c r="J1163" s="17">
        <v>3.2343229593589699E-2</v>
      </c>
      <c r="K1163" s="17">
        <v>3.1461547826174802E-2</v>
      </c>
      <c r="L1163" s="17">
        <v>3.1484784497843102E-2</v>
      </c>
      <c r="M1163" s="17"/>
      <c r="N1163" s="17">
        <v>2.1558689862824901E-2</v>
      </c>
      <c r="O1163" s="17">
        <v>3.05260758358472E-2</v>
      </c>
      <c r="P1163" s="17">
        <v>1.52509609788666E-2</v>
      </c>
      <c r="Q1163" s="17">
        <v>3.05556485182551E-2</v>
      </c>
      <c r="R1163" s="17"/>
      <c r="S1163" s="17">
        <v>2.0883052146988299E-2</v>
      </c>
      <c r="T1163" s="17">
        <v>3.61916479620253E-2</v>
      </c>
      <c r="U1163" s="17">
        <v>2.4894644465955601E-2</v>
      </c>
      <c r="V1163" s="17">
        <v>3.3958193334872003E-2</v>
      </c>
      <c r="W1163" s="17">
        <v>5.11188736004728E-3</v>
      </c>
      <c r="X1163" s="17">
        <v>3.2432209100706502E-2</v>
      </c>
      <c r="Y1163" s="17">
        <v>2.0448463256283401E-2</v>
      </c>
      <c r="Z1163" s="17">
        <v>1.0572316080941E-2</v>
      </c>
      <c r="AA1163" s="17">
        <v>2.65496874803474E-2</v>
      </c>
      <c r="AB1163" s="17">
        <v>9.5277474321258503E-3</v>
      </c>
      <c r="AC1163" s="17">
        <v>3.2947177261149298E-2</v>
      </c>
      <c r="AD1163" s="17">
        <v>2.0877452355037299E-2</v>
      </c>
      <c r="AE1163" s="17"/>
      <c r="AF1163" s="17">
        <v>3.3050630787191899E-2</v>
      </c>
      <c r="AG1163" s="17">
        <v>2.02607281091477E-2</v>
      </c>
      <c r="AH1163" s="17">
        <v>5.8771617442400703E-3</v>
      </c>
      <c r="AI1163" s="17"/>
      <c r="AJ1163" s="17">
        <v>2.6812173244348099E-2</v>
      </c>
      <c r="AK1163" s="17">
        <v>1.6391762172096699E-2</v>
      </c>
      <c r="AL1163" s="17">
        <v>4.6984829796702099E-2</v>
      </c>
      <c r="AM1163" s="17">
        <v>3.3828552673757603E-2</v>
      </c>
      <c r="AN1163" s="17">
        <v>5.2939741034548696E-3</v>
      </c>
      <c r="AO1163" s="17"/>
      <c r="AP1163" s="17">
        <v>2.0229632898330099E-2</v>
      </c>
      <c r="AQ1163" s="17">
        <v>1.67944211300818E-2</v>
      </c>
      <c r="AR1163" s="17">
        <v>2.1219740793683099E-2</v>
      </c>
      <c r="AS1163" s="17"/>
      <c r="AT1163" s="17">
        <v>2.9186875142205498E-2</v>
      </c>
      <c r="AU1163" s="17">
        <v>2.61701090811137E-2</v>
      </c>
      <c r="AV1163" s="17">
        <v>2.2912807764614601E-2</v>
      </c>
      <c r="AW1163" s="17">
        <v>1.38923389553665E-2</v>
      </c>
      <c r="AX1163" s="17">
        <v>3.9873908087922301E-2</v>
      </c>
      <c r="AY1163" s="17"/>
      <c r="AZ1163" s="17">
        <v>1.8287201955620998E-2</v>
      </c>
      <c r="BA1163" s="17">
        <v>2.1533862972590599E-2</v>
      </c>
      <c r="BB1163" s="17">
        <v>3.8799337402600801E-3</v>
      </c>
      <c r="BC1163" s="17">
        <v>2.4441497427279801E-2</v>
      </c>
      <c r="BD1163" s="17">
        <v>4.9127317645119899E-2</v>
      </c>
      <c r="BE1163" s="17">
        <v>2.8056143894022799E-2</v>
      </c>
      <c r="BF1163" s="17"/>
      <c r="BG1163" s="17">
        <v>3.01329043454454E-2</v>
      </c>
      <c r="BH1163" s="17">
        <v>1.4906000306009399E-2</v>
      </c>
      <c r="BI1163" s="17" t="s">
        <v>95</v>
      </c>
      <c r="BJ1163" s="17" t="s">
        <v>95</v>
      </c>
      <c r="BK1163" s="17" t="s">
        <v>95</v>
      </c>
      <c r="BL1163" s="17" t="s">
        <v>95</v>
      </c>
      <c r="BM1163" s="17" t="s">
        <v>95</v>
      </c>
    </row>
    <row r="1164" spans="2:65"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row>
    <row r="1165" spans="2:65" x14ac:dyDescent="0.35">
      <c r="B1165" s="6" t="s">
        <v>456</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row>
    <row r="1166" spans="2:65" x14ac:dyDescent="0.35">
      <c r="B1166" s="26" t="s">
        <v>457</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row>
    <row r="1167" spans="2:65" x14ac:dyDescent="0.35">
      <c r="B1167" t="s">
        <v>442</v>
      </c>
      <c r="C1167" s="17">
        <v>0.44567654571992399</v>
      </c>
      <c r="D1167" s="17">
        <v>0.37663573823090801</v>
      </c>
      <c r="E1167" s="17">
        <v>0.52256731143663304</v>
      </c>
      <c r="F1167" s="17"/>
      <c r="G1167" s="17">
        <v>0.40801662639517</v>
      </c>
      <c r="H1167" s="17">
        <v>0.35173263807689098</v>
      </c>
      <c r="I1167" s="17">
        <v>0.46172331729596899</v>
      </c>
      <c r="J1167" s="17">
        <v>0.44655065476557199</v>
      </c>
      <c r="K1167" s="17">
        <v>0.63019666409559305</v>
      </c>
      <c r="L1167" s="17">
        <v>0.41695108927114799</v>
      </c>
      <c r="M1167" s="17"/>
      <c r="N1167" s="17">
        <v>0.30239635958197197</v>
      </c>
      <c r="O1167" s="17">
        <v>0.52323083717284502</v>
      </c>
      <c r="P1167" s="17">
        <v>0.53313493387366995</v>
      </c>
      <c r="Q1167" s="17">
        <v>0.40894294263812098</v>
      </c>
      <c r="R1167" s="17"/>
      <c r="S1167" s="17">
        <v>0.35437630159350397</v>
      </c>
      <c r="T1167" s="17">
        <v>0.37861976136423597</v>
      </c>
      <c r="U1167" s="17">
        <v>0.33596662195223098</v>
      </c>
      <c r="V1167" s="17">
        <v>0.62883217730404495</v>
      </c>
      <c r="W1167" s="17">
        <v>0.51066864534537704</v>
      </c>
      <c r="X1167" s="17">
        <v>0.26720010253575999</v>
      </c>
      <c r="Y1167" s="17">
        <v>1</v>
      </c>
      <c r="Z1167" s="17">
        <v>0.44169929159829002</v>
      </c>
      <c r="AA1167" s="17">
        <v>0.22063518951053099</v>
      </c>
      <c r="AB1167" s="17">
        <v>0.51940053079326198</v>
      </c>
      <c r="AC1167" s="17">
        <v>0.450452530782111</v>
      </c>
      <c r="AD1167" s="17">
        <v>0.67973818102536898</v>
      </c>
      <c r="AE1167" s="17"/>
      <c r="AF1167" s="17">
        <v>0.53529874466939498</v>
      </c>
      <c r="AG1167" s="17">
        <v>0.35025645834970998</v>
      </c>
      <c r="AH1167" s="17">
        <v>0.49006599842995902</v>
      </c>
      <c r="AI1167" s="17"/>
      <c r="AJ1167" s="17">
        <v>0.45478458561962298</v>
      </c>
      <c r="AK1167" s="17">
        <v>0.31464599203348997</v>
      </c>
      <c r="AL1167" s="17">
        <v>0.393416410918632</v>
      </c>
      <c r="AM1167" s="17">
        <v>0</v>
      </c>
      <c r="AN1167" s="17">
        <v>0.441983333057337</v>
      </c>
      <c r="AO1167" s="17"/>
      <c r="AP1167" s="17">
        <v>0.44990335226283201</v>
      </c>
      <c r="AQ1167" s="17">
        <v>0.42263491621764498</v>
      </c>
      <c r="AR1167" s="17">
        <v>0.34596086052198499</v>
      </c>
      <c r="AS1167" s="17"/>
      <c r="AT1167" s="17">
        <v>0.53525540417310802</v>
      </c>
      <c r="AU1167" s="17">
        <v>0.40231452973001303</v>
      </c>
      <c r="AV1167" s="17">
        <v>0.44405425398878401</v>
      </c>
      <c r="AW1167" s="17">
        <v>0.43538460906008303</v>
      </c>
      <c r="AX1167" s="17">
        <v>0.27579382510117201</v>
      </c>
      <c r="AY1167" s="17"/>
      <c r="AZ1167" s="17">
        <v>0.27795655167566002</v>
      </c>
      <c r="BA1167" s="17">
        <v>0.50004666896769101</v>
      </c>
      <c r="BB1167" s="17">
        <v>0.26772087452854898</v>
      </c>
      <c r="BC1167" s="17">
        <v>0.51511572371158398</v>
      </c>
      <c r="BD1167" s="17">
        <v>0.55375019483588594</v>
      </c>
      <c r="BE1167" s="17">
        <v>0.28043151587854098</v>
      </c>
      <c r="BF1167" s="17"/>
      <c r="BG1167" s="17">
        <v>0.50490253638388505</v>
      </c>
      <c r="BH1167" s="17">
        <v>0.36086637002868999</v>
      </c>
      <c r="BI1167" s="17" t="s">
        <v>95</v>
      </c>
      <c r="BJ1167" s="17" t="s">
        <v>95</v>
      </c>
      <c r="BK1167" s="17" t="s">
        <v>95</v>
      </c>
      <c r="BL1167" s="17" t="s">
        <v>95</v>
      </c>
      <c r="BM1167" s="17" t="s">
        <v>95</v>
      </c>
    </row>
    <row r="1168" spans="2:65" x14ac:dyDescent="0.35">
      <c r="B1168" t="s">
        <v>443</v>
      </c>
      <c r="C1168" s="17">
        <v>0.20378150580816001</v>
      </c>
      <c r="D1168" s="17">
        <v>0.22880006738243</v>
      </c>
      <c r="E1168" s="17">
        <v>0.17591832710935401</v>
      </c>
      <c r="F1168" s="17"/>
      <c r="G1168" s="17">
        <v>0.33024529644540601</v>
      </c>
      <c r="H1168" s="17">
        <v>0.177928648419132</v>
      </c>
      <c r="I1168" s="17">
        <v>0.25532731368426498</v>
      </c>
      <c r="J1168" s="17">
        <v>0.11463949833824801</v>
      </c>
      <c r="K1168" s="17">
        <v>9.61017007888752E-2</v>
      </c>
      <c r="L1168" s="17">
        <v>0.26573115844870099</v>
      </c>
      <c r="M1168" s="17"/>
      <c r="N1168" s="17">
        <v>0.216814592308717</v>
      </c>
      <c r="O1168" s="17">
        <v>0.28263528753406902</v>
      </c>
      <c r="P1168" s="17">
        <v>6.9888065358476206E-2</v>
      </c>
      <c r="Q1168" s="17">
        <v>0.20926618271012801</v>
      </c>
      <c r="R1168" s="17"/>
      <c r="S1168" s="17">
        <v>0.40957086723802799</v>
      </c>
      <c r="T1168" s="17">
        <v>0.14931221108623699</v>
      </c>
      <c r="U1168" s="17">
        <v>0.10628374510512401</v>
      </c>
      <c r="V1168" s="17">
        <v>0.33013469775500498</v>
      </c>
      <c r="W1168" s="17">
        <v>0.22744797446960499</v>
      </c>
      <c r="X1168" s="17">
        <v>0.176455849775847</v>
      </c>
      <c r="Y1168" s="17">
        <v>0.14699383485935999</v>
      </c>
      <c r="Z1168" s="17">
        <v>0.20220282646407101</v>
      </c>
      <c r="AA1168" s="17">
        <v>0.14989333009884701</v>
      </c>
      <c r="AB1168" s="17">
        <v>0.176619520043728</v>
      </c>
      <c r="AC1168" s="17">
        <v>0.10381480174131601</v>
      </c>
      <c r="AD1168" s="17">
        <v>0.15812609092163499</v>
      </c>
      <c r="AE1168" s="17"/>
      <c r="AF1168" s="17">
        <v>9.8211803090533997E-2</v>
      </c>
      <c r="AG1168" s="17">
        <v>0.281056373309793</v>
      </c>
      <c r="AH1168" s="17">
        <v>0.23136566863044</v>
      </c>
      <c r="AI1168" s="17"/>
      <c r="AJ1168" s="17">
        <v>0.2225128269111</v>
      </c>
      <c r="AK1168" s="17">
        <v>0.14043569512496701</v>
      </c>
      <c r="AL1168" s="17">
        <v>8.0716540931984798E-2</v>
      </c>
      <c r="AM1168" s="17">
        <v>0</v>
      </c>
      <c r="AN1168" s="17">
        <v>0.243145173064088</v>
      </c>
      <c r="AO1168" s="17"/>
      <c r="AP1168" s="17">
        <v>0.18801619038004799</v>
      </c>
      <c r="AQ1168" s="17">
        <v>0.23609592569569399</v>
      </c>
      <c r="AR1168" s="17">
        <v>0.18738121867417601</v>
      </c>
      <c r="AS1168" s="17"/>
      <c r="AT1168" s="17">
        <v>0.11778396272545801</v>
      </c>
      <c r="AU1168" s="17">
        <v>0.17635473231741799</v>
      </c>
      <c r="AV1168" s="17">
        <v>0.224675906942089</v>
      </c>
      <c r="AW1168" s="17">
        <v>0.27315148857703803</v>
      </c>
      <c r="AX1168" s="17">
        <v>0.72420617489882799</v>
      </c>
      <c r="AY1168" s="17"/>
      <c r="AZ1168" s="17">
        <v>0.13572073947660199</v>
      </c>
      <c r="BA1168" s="17">
        <v>0.25760599664462103</v>
      </c>
      <c r="BB1168" s="17">
        <v>0.15932266232058001</v>
      </c>
      <c r="BC1168" s="17">
        <v>0.203604678371896</v>
      </c>
      <c r="BD1168" s="17">
        <v>0.126119027716284</v>
      </c>
      <c r="BE1168" s="17">
        <v>0.21789667525329101</v>
      </c>
      <c r="BF1168" s="17"/>
      <c r="BG1168" s="17">
        <v>0.23014948287592299</v>
      </c>
      <c r="BH1168" s="17">
        <v>0.16602320505760401</v>
      </c>
      <c r="BI1168" s="17" t="s">
        <v>95</v>
      </c>
      <c r="BJ1168" s="17" t="s">
        <v>95</v>
      </c>
      <c r="BK1168" s="17" t="s">
        <v>95</v>
      </c>
      <c r="BL1168" s="17" t="s">
        <v>95</v>
      </c>
      <c r="BM1168" s="17" t="s">
        <v>95</v>
      </c>
    </row>
    <row r="1169" spans="2:65" x14ac:dyDescent="0.35">
      <c r="B1169" t="s">
        <v>444</v>
      </c>
      <c r="C1169" s="17">
        <v>0.199054708789246</v>
      </c>
      <c r="D1169" s="17">
        <v>0.27210192158969698</v>
      </c>
      <c r="E1169" s="17">
        <v>0.117702008408509</v>
      </c>
      <c r="F1169" s="17"/>
      <c r="G1169" s="17">
        <v>7.3653931837205394E-2</v>
      </c>
      <c r="H1169" s="17">
        <v>3.3425608242373797E-2</v>
      </c>
      <c r="I1169" s="17">
        <v>0.252169365419395</v>
      </c>
      <c r="J1169" s="17">
        <v>9.0006595054717295E-2</v>
      </c>
      <c r="K1169" s="17">
        <v>0.35057136862423</v>
      </c>
      <c r="L1169" s="17">
        <v>0.30872441111496801</v>
      </c>
      <c r="M1169" s="17"/>
      <c r="N1169" s="17">
        <v>0.21885014449335699</v>
      </c>
      <c r="O1169" s="17">
        <v>0.15720947810556801</v>
      </c>
      <c r="P1169" s="17">
        <v>0.209589504530976</v>
      </c>
      <c r="Q1169" s="17">
        <v>0.22537699269783701</v>
      </c>
      <c r="R1169" s="17"/>
      <c r="S1169" s="17">
        <v>0.23723630124471401</v>
      </c>
      <c r="T1169" s="17">
        <v>0.20568001074091499</v>
      </c>
      <c r="U1169" s="17">
        <v>0.20477627228849399</v>
      </c>
      <c r="V1169" s="17">
        <v>0.19179301972687901</v>
      </c>
      <c r="W1169" s="17">
        <v>0</v>
      </c>
      <c r="X1169" s="17">
        <v>0.22819332530099401</v>
      </c>
      <c r="Y1169" s="17">
        <v>0.237203743510671</v>
      </c>
      <c r="Z1169" s="17">
        <v>0</v>
      </c>
      <c r="AA1169" s="17">
        <v>0.15425296735768601</v>
      </c>
      <c r="AB1169" s="17">
        <v>0.24625918069730199</v>
      </c>
      <c r="AC1169" s="17">
        <v>0.104161261249842</v>
      </c>
      <c r="AD1169" s="17">
        <v>0.44323612091649101</v>
      </c>
      <c r="AE1169" s="17"/>
      <c r="AF1169" s="17">
        <v>0.27679464480605998</v>
      </c>
      <c r="AG1169" s="17">
        <v>0.15294543152183901</v>
      </c>
      <c r="AH1169" s="17">
        <v>0.21793331969674801</v>
      </c>
      <c r="AI1169" s="17"/>
      <c r="AJ1169" s="17">
        <v>0.19230535945490801</v>
      </c>
      <c r="AK1169" s="17">
        <v>0.114196837483504</v>
      </c>
      <c r="AL1169" s="17">
        <v>0.26584042459156298</v>
      </c>
      <c r="AM1169" s="17">
        <v>0</v>
      </c>
      <c r="AN1169" s="17">
        <v>0.248134021447729</v>
      </c>
      <c r="AO1169" s="17"/>
      <c r="AP1169" s="17">
        <v>0.148523529686198</v>
      </c>
      <c r="AQ1169" s="17">
        <v>0.179066205670742</v>
      </c>
      <c r="AR1169" s="17">
        <v>0.15534220986570099</v>
      </c>
      <c r="AS1169" s="17"/>
      <c r="AT1169" s="17">
        <v>0.26157033992810302</v>
      </c>
      <c r="AU1169" s="17">
        <v>0.248588933817844</v>
      </c>
      <c r="AV1169" s="17">
        <v>0.127084006789349</v>
      </c>
      <c r="AW1169" s="17">
        <v>0.196682226852677</v>
      </c>
      <c r="AX1169" s="17">
        <v>0.34800167285261802</v>
      </c>
      <c r="AY1169" s="17"/>
      <c r="AZ1169" s="17">
        <v>9.5965749260744707E-2</v>
      </c>
      <c r="BA1169" s="17">
        <v>0.25604592349704303</v>
      </c>
      <c r="BB1169" s="17">
        <v>6.7260164439747194E-2</v>
      </c>
      <c r="BC1169" s="17">
        <v>0.14030745441003301</v>
      </c>
      <c r="BD1169" s="17">
        <v>0.29200493246372999</v>
      </c>
      <c r="BE1169" s="17">
        <v>0.24366414899451</v>
      </c>
      <c r="BF1169" s="17"/>
      <c r="BG1169" s="17">
        <v>0.25593428816541097</v>
      </c>
      <c r="BH1169" s="17">
        <v>0.117604536895855</v>
      </c>
      <c r="BI1169" s="17" t="s">
        <v>95</v>
      </c>
      <c r="BJ1169" s="17" t="s">
        <v>95</v>
      </c>
      <c r="BK1169" s="17" t="s">
        <v>95</v>
      </c>
      <c r="BL1169" s="17" t="s">
        <v>95</v>
      </c>
      <c r="BM1169" s="17" t="s">
        <v>95</v>
      </c>
    </row>
    <row r="1170" spans="2:65" x14ac:dyDescent="0.35">
      <c r="B1170" t="s">
        <v>445</v>
      </c>
      <c r="C1170" s="17">
        <v>0.161489186047336</v>
      </c>
      <c r="D1170" s="17">
        <v>0.151116189835515</v>
      </c>
      <c r="E1170" s="17">
        <v>0.173041594695371</v>
      </c>
      <c r="F1170" s="17"/>
      <c r="G1170" s="17">
        <v>0.203862863229858</v>
      </c>
      <c r="H1170" s="17">
        <v>0.23798686743450501</v>
      </c>
      <c r="I1170" s="17">
        <v>0.26335670316982202</v>
      </c>
      <c r="J1170" s="17">
        <v>7.9995873297519698E-2</v>
      </c>
      <c r="K1170" s="17">
        <v>5.1327138535792197E-2</v>
      </c>
      <c r="L1170" s="17">
        <v>0.15546344427622599</v>
      </c>
      <c r="M1170" s="17"/>
      <c r="N1170" s="17">
        <v>0.17137988511388</v>
      </c>
      <c r="O1170" s="17">
        <v>0.16918679111316401</v>
      </c>
      <c r="P1170" s="17">
        <v>0.109127089370752</v>
      </c>
      <c r="Q1170" s="17">
        <v>0.19036843682325</v>
      </c>
      <c r="R1170" s="17"/>
      <c r="S1170" s="17">
        <v>0.11817313645262099</v>
      </c>
      <c r="T1170" s="17">
        <v>0.27495780541486498</v>
      </c>
      <c r="U1170" s="17">
        <v>0.33408183552171</v>
      </c>
      <c r="V1170" s="17">
        <v>0.13526200975848901</v>
      </c>
      <c r="W1170" s="17">
        <v>0</v>
      </c>
      <c r="X1170" s="17">
        <v>0.17797788555619601</v>
      </c>
      <c r="Y1170" s="17">
        <v>0</v>
      </c>
      <c r="Z1170" s="17">
        <v>0</v>
      </c>
      <c r="AA1170" s="17">
        <v>0.11348954984017399</v>
      </c>
      <c r="AB1170" s="17">
        <v>0.176052515152613</v>
      </c>
      <c r="AC1170" s="17">
        <v>0.10381480174131601</v>
      </c>
      <c r="AD1170" s="17">
        <v>0.35069442506461501</v>
      </c>
      <c r="AE1170" s="17"/>
      <c r="AF1170" s="17">
        <v>0.103075941785313</v>
      </c>
      <c r="AG1170" s="17">
        <v>0.14580498913204801</v>
      </c>
      <c r="AH1170" s="17">
        <v>0.381569093802196</v>
      </c>
      <c r="AI1170" s="17"/>
      <c r="AJ1170" s="17">
        <v>0.122249403651911</v>
      </c>
      <c r="AK1170" s="17">
        <v>0.115679389648808</v>
      </c>
      <c r="AL1170" s="17">
        <v>0.22062885985290101</v>
      </c>
      <c r="AM1170" s="17">
        <v>0</v>
      </c>
      <c r="AN1170" s="17">
        <v>0.21191037729300299</v>
      </c>
      <c r="AO1170" s="17"/>
      <c r="AP1170" s="17">
        <v>0.17841773368681799</v>
      </c>
      <c r="AQ1170" s="17">
        <v>0.19902990617945701</v>
      </c>
      <c r="AR1170" s="17">
        <v>0.18738121867417601</v>
      </c>
      <c r="AS1170" s="17"/>
      <c r="AT1170" s="17">
        <v>0.158236115455333</v>
      </c>
      <c r="AU1170" s="17">
        <v>0.18544482098944201</v>
      </c>
      <c r="AV1170" s="17">
        <v>0.121685141306923</v>
      </c>
      <c r="AW1170" s="17">
        <v>0.19266480305209299</v>
      </c>
      <c r="AX1170" s="17">
        <v>0.72420617489882799</v>
      </c>
      <c r="AY1170" s="17"/>
      <c r="AZ1170" s="17">
        <v>0.209097128776081</v>
      </c>
      <c r="BA1170" s="17">
        <v>0.136525368653823</v>
      </c>
      <c r="BB1170" s="17">
        <v>0.20249248718827201</v>
      </c>
      <c r="BC1170" s="17">
        <v>0.131060199223028</v>
      </c>
      <c r="BD1170" s="17">
        <v>0.177904256965769</v>
      </c>
      <c r="BE1170" s="17">
        <v>0.22786725361051799</v>
      </c>
      <c r="BF1170" s="17"/>
      <c r="BG1170" s="17">
        <v>0.13525088568350599</v>
      </c>
      <c r="BH1170" s="17">
        <v>0.19906179291720999</v>
      </c>
      <c r="BI1170" s="17" t="s">
        <v>95</v>
      </c>
      <c r="BJ1170" s="17" t="s">
        <v>95</v>
      </c>
      <c r="BK1170" s="17" t="s">
        <v>95</v>
      </c>
      <c r="BL1170" s="17" t="s">
        <v>95</v>
      </c>
      <c r="BM1170" s="17" t="s">
        <v>95</v>
      </c>
    </row>
    <row r="1171" spans="2:65" x14ac:dyDescent="0.35">
      <c r="B1171" t="s">
        <v>446</v>
      </c>
      <c r="C1171" s="17">
        <v>0.15444596159301399</v>
      </c>
      <c r="D1171" s="17">
        <v>0.21082679011368999</v>
      </c>
      <c r="E1171" s="17">
        <v>9.1654617830313895E-2</v>
      </c>
      <c r="F1171" s="17"/>
      <c r="G1171" s="17">
        <v>0</v>
      </c>
      <c r="H1171" s="17">
        <v>0.17999099875940999</v>
      </c>
      <c r="I1171" s="17">
        <v>0.276923911602457</v>
      </c>
      <c r="J1171" s="17">
        <v>0.119262690676936</v>
      </c>
      <c r="K1171" s="17">
        <v>0.20996242328338699</v>
      </c>
      <c r="L1171" s="17">
        <v>0.119937526466047</v>
      </c>
      <c r="M1171" s="17"/>
      <c r="N1171" s="17">
        <v>7.9989579099107103E-2</v>
      </c>
      <c r="O1171" s="17">
        <v>0.105004966337908</v>
      </c>
      <c r="P1171" s="17">
        <v>0.27067723619711898</v>
      </c>
      <c r="Q1171" s="17">
        <v>0.19126928099889001</v>
      </c>
      <c r="R1171" s="17"/>
      <c r="S1171" s="17">
        <v>0.121600628456664</v>
      </c>
      <c r="T1171" s="17">
        <v>0.14184959458058999</v>
      </c>
      <c r="U1171" s="17">
        <v>0</v>
      </c>
      <c r="V1171" s="17">
        <v>0.13940350115783701</v>
      </c>
      <c r="W1171" s="17">
        <v>0.24224168808508101</v>
      </c>
      <c r="X1171" s="17">
        <v>0.22023601907175899</v>
      </c>
      <c r="Y1171" s="17">
        <v>0</v>
      </c>
      <c r="Z1171" s="17">
        <v>0.21431336756686201</v>
      </c>
      <c r="AA1171" s="17">
        <v>0.164894307277099</v>
      </c>
      <c r="AB1171" s="17">
        <v>0.19550574871357701</v>
      </c>
      <c r="AC1171" s="17">
        <v>0.21964016255330501</v>
      </c>
      <c r="AD1171" s="17">
        <v>0.15812609092163499</v>
      </c>
      <c r="AE1171" s="17"/>
      <c r="AF1171" s="17">
        <v>0.16346498653568001</v>
      </c>
      <c r="AG1171" s="17">
        <v>0.15739529371362901</v>
      </c>
      <c r="AH1171" s="17">
        <v>0.188254354621048</v>
      </c>
      <c r="AI1171" s="17"/>
      <c r="AJ1171" s="17">
        <v>0.113267405430754</v>
      </c>
      <c r="AK1171" s="17">
        <v>0.217946834755431</v>
      </c>
      <c r="AL1171" s="17">
        <v>0.25414560433</v>
      </c>
      <c r="AM1171" s="17">
        <v>0</v>
      </c>
      <c r="AN1171" s="17">
        <v>0.13274673726342401</v>
      </c>
      <c r="AO1171" s="17"/>
      <c r="AP1171" s="17">
        <v>0.107528605489113</v>
      </c>
      <c r="AQ1171" s="17">
        <v>0.20275025193315499</v>
      </c>
      <c r="AR1171" s="17">
        <v>0.34779702991812</v>
      </c>
      <c r="AS1171" s="17"/>
      <c r="AT1171" s="17">
        <v>9.1487942122368798E-2</v>
      </c>
      <c r="AU1171" s="17">
        <v>0.16167141445015201</v>
      </c>
      <c r="AV1171" s="17">
        <v>0.18111351737216499</v>
      </c>
      <c r="AW1171" s="17">
        <v>0.197448351629154</v>
      </c>
      <c r="AX1171" s="17">
        <v>0.27579382510117201</v>
      </c>
      <c r="AY1171" s="17"/>
      <c r="AZ1171" s="17">
        <v>0.27289116417619302</v>
      </c>
      <c r="BA1171" s="17">
        <v>0.144968668344026</v>
      </c>
      <c r="BB1171" s="17">
        <v>7.1418419866937699E-2</v>
      </c>
      <c r="BC1171" s="17">
        <v>0.112804249790515</v>
      </c>
      <c r="BD1171" s="17">
        <v>0.113560291235012</v>
      </c>
      <c r="BE1171" s="17">
        <v>0.28043151587854098</v>
      </c>
      <c r="BF1171" s="17"/>
      <c r="BG1171" s="17">
        <v>0.15169005043702499</v>
      </c>
      <c r="BH1171" s="17">
        <v>0.158392359225348</v>
      </c>
      <c r="BI1171" s="17" t="s">
        <v>95</v>
      </c>
      <c r="BJ1171" s="17" t="s">
        <v>95</v>
      </c>
      <c r="BK1171" s="17" t="s">
        <v>95</v>
      </c>
      <c r="BL1171" s="17" t="s">
        <v>95</v>
      </c>
      <c r="BM1171" s="17" t="s">
        <v>95</v>
      </c>
    </row>
    <row r="1172" spans="2:65" x14ac:dyDescent="0.35">
      <c r="B1172" t="s">
        <v>447</v>
      </c>
      <c r="C1172" s="17">
        <v>0.133149932981729</v>
      </c>
      <c r="D1172" s="17">
        <v>0.20039143929535499</v>
      </c>
      <c r="E1172" s="17">
        <v>5.8263049464004499E-2</v>
      </c>
      <c r="F1172" s="17"/>
      <c r="G1172" s="17">
        <v>4.9073727638977299E-2</v>
      </c>
      <c r="H1172" s="17">
        <v>0.211625597308849</v>
      </c>
      <c r="I1172" s="17">
        <v>0.15357367811375899</v>
      </c>
      <c r="J1172" s="17">
        <v>0.12596358945022501</v>
      </c>
      <c r="K1172" s="17">
        <v>5.1327138535792197E-2</v>
      </c>
      <c r="L1172" s="17">
        <v>0.14364789997267899</v>
      </c>
      <c r="M1172" s="17"/>
      <c r="N1172" s="17">
        <v>0.176503373703045</v>
      </c>
      <c r="O1172" s="17">
        <v>0.145259044985356</v>
      </c>
      <c r="P1172" s="17">
        <v>0.13670409017180599</v>
      </c>
      <c r="Q1172" s="17">
        <v>6.6531798231200298E-2</v>
      </c>
      <c r="R1172" s="17"/>
      <c r="S1172" s="17">
        <v>0.29963105496722597</v>
      </c>
      <c r="T1172" s="17">
        <v>0.13711712298586801</v>
      </c>
      <c r="U1172" s="17">
        <v>0</v>
      </c>
      <c r="V1172" s="17">
        <v>0.194969385747156</v>
      </c>
      <c r="W1172" s="17">
        <v>0</v>
      </c>
      <c r="X1172" s="17">
        <v>0</v>
      </c>
      <c r="Y1172" s="17">
        <v>0</v>
      </c>
      <c r="Z1172" s="17">
        <v>0.36082260152925399</v>
      </c>
      <c r="AA1172" s="17">
        <v>3.6866520852381901E-2</v>
      </c>
      <c r="AB1172" s="17">
        <v>0.24724105733833901</v>
      </c>
      <c r="AC1172" s="17">
        <v>0</v>
      </c>
      <c r="AD1172" s="17">
        <v>0.32440377006741</v>
      </c>
      <c r="AE1172" s="17"/>
      <c r="AF1172" s="17">
        <v>7.3300537731897097E-2</v>
      </c>
      <c r="AG1172" s="17">
        <v>0.19996402420732101</v>
      </c>
      <c r="AH1172" s="17">
        <v>0.111294576699174</v>
      </c>
      <c r="AI1172" s="17"/>
      <c r="AJ1172" s="17">
        <v>0.14529607579578399</v>
      </c>
      <c r="AK1172" s="17">
        <v>9.7018995587446796E-2</v>
      </c>
      <c r="AL1172" s="17">
        <v>0.18591349268364399</v>
      </c>
      <c r="AM1172" s="17">
        <v>0</v>
      </c>
      <c r="AN1172" s="17">
        <v>6.2716082958346797E-2</v>
      </c>
      <c r="AO1172" s="17"/>
      <c r="AP1172" s="17">
        <v>8.5799628501634903E-2</v>
      </c>
      <c r="AQ1172" s="17">
        <v>0.10344055732527099</v>
      </c>
      <c r="AR1172" s="17">
        <v>0.31409084411497801</v>
      </c>
      <c r="AS1172" s="17"/>
      <c r="AT1172" s="17">
        <v>5.8623503171923497E-2</v>
      </c>
      <c r="AU1172" s="17">
        <v>0.190909389886527</v>
      </c>
      <c r="AV1172" s="17">
        <v>0.19307928323881601</v>
      </c>
      <c r="AW1172" s="17">
        <v>7.6841038190027994E-2</v>
      </c>
      <c r="AX1172" s="17">
        <v>0</v>
      </c>
      <c r="AY1172" s="17"/>
      <c r="AZ1172" s="17">
        <v>0.178782630338925</v>
      </c>
      <c r="BA1172" s="17">
        <v>0.16634456707516401</v>
      </c>
      <c r="BB1172" s="17">
        <v>0.16138296783949899</v>
      </c>
      <c r="BC1172" s="17">
        <v>6.5217573370538004E-2</v>
      </c>
      <c r="BD1172" s="17">
        <v>0.113302062123289</v>
      </c>
      <c r="BE1172" s="17">
        <v>0</v>
      </c>
      <c r="BF1172" s="17"/>
      <c r="BG1172" s="17">
        <v>0.14051413477469499</v>
      </c>
      <c r="BH1172" s="17">
        <v>0.122604575430334</v>
      </c>
      <c r="BI1172" s="17" t="s">
        <v>95</v>
      </c>
      <c r="BJ1172" s="17" t="s">
        <v>95</v>
      </c>
      <c r="BK1172" s="17" t="s">
        <v>95</v>
      </c>
      <c r="BL1172" s="17" t="s">
        <v>95</v>
      </c>
      <c r="BM1172" s="17" t="s">
        <v>95</v>
      </c>
    </row>
    <row r="1173" spans="2:65" x14ac:dyDescent="0.35">
      <c r="B1173" t="s">
        <v>448</v>
      </c>
      <c r="C1173" s="17">
        <v>0.123922878058895</v>
      </c>
      <c r="D1173" s="17">
        <v>9.8145861436794102E-2</v>
      </c>
      <c r="E1173" s="17">
        <v>0.152630748346783</v>
      </c>
      <c r="F1173" s="17"/>
      <c r="G1173" s="17">
        <v>6.8118226553482195E-2</v>
      </c>
      <c r="H1173" s="17">
        <v>0.15677675417982401</v>
      </c>
      <c r="I1173" s="17">
        <v>0.24307885880260699</v>
      </c>
      <c r="J1173" s="17">
        <v>0</v>
      </c>
      <c r="K1173" s="17">
        <v>0.10716095061450701</v>
      </c>
      <c r="L1173" s="17">
        <v>0.14637584471205201</v>
      </c>
      <c r="M1173" s="17"/>
      <c r="N1173" s="17">
        <v>0.119168085046242</v>
      </c>
      <c r="O1173" s="17">
        <v>0.18903871096811301</v>
      </c>
      <c r="P1173" s="17">
        <v>6.6526399585495402E-2</v>
      </c>
      <c r="Q1173" s="17">
        <v>9.4234217018593094E-2</v>
      </c>
      <c r="R1173" s="17"/>
      <c r="S1173" s="17">
        <v>0.114929331843971</v>
      </c>
      <c r="T1173" s="17">
        <v>0.19665235915190499</v>
      </c>
      <c r="U1173" s="17">
        <v>0.10628374510512401</v>
      </c>
      <c r="V1173" s="17">
        <v>0.20261585535484</v>
      </c>
      <c r="W1173" s="17">
        <v>0.241768036914565</v>
      </c>
      <c r="X1173" s="17">
        <v>0</v>
      </c>
      <c r="Y1173" s="17">
        <v>0</v>
      </c>
      <c r="Z1173" s="17">
        <v>0</v>
      </c>
      <c r="AA1173" s="17">
        <v>4.6172646044905702E-2</v>
      </c>
      <c r="AB1173" s="17">
        <v>0.25528362516985198</v>
      </c>
      <c r="AC1173" s="17">
        <v>0</v>
      </c>
      <c r="AD1173" s="17">
        <v>0.16698722490420601</v>
      </c>
      <c r="AE1173" s="17"/>
      <c r="AF1173" s="17">
        <v>5.3461190168570399E-2</v>
      </c>
      <c r="AG1173" s="17">
        <v>0.22231663583476099</v>
      </c>
      <c r="AH1173" s="17">
        <v>5.5705871292046898E-2</v>
      </c>
      <c r="AI1173" s="17"/>
      <c r="AJ1173" s="17">
        <v>0.124927813879087</v>
      </c>
      <c r="AK1173" s="17">
        <v>2.5996069706691501E-2</v>
      </c>
      <c r="AL1173" s="17">
        <v>0.19245351261829899</v>
      </c>
      <c r="AM1173" s="17">
        <v>0</v>
      </c>
      <c r="AN1173" s="17">
        <v>0.124165731412685</v>
      </c>
      <c r="AO1173" s="17"/>
      <c r="AP1173" s="17">
        <v>9.0897337718361004E-2</v>
      </c>
      <c r="AQ1173" s="17">
        <v>9.0733896867341193E-2</v>
      </c>
      <c r="AR1173" s="17">
        <v>0.18738121867417601</v>
      </c>
      <c r="AS1173" s="17"/>
      <c r="AT1173" s="17">
        <v>0.12363207201832099</v>
      </c>
      <c r="AU1173" s="17">
        <v>3.1548490705709302E-2</v>
      </c>
      <c r="AV1173" s="17">
        <v>0.19244751596767501</v>
      </c>
      <c r="AW1173" s="17">
        <v>0.18089137127261701</v>
      </c>
      <c r="AX1173" s="17">
        <v>0</v>
      </c>
      <c r="AY1173" s="17"/>
      <c r="AZ1173" s="17">
        <v>9.2624412726254907E-2</v>
      </c>
      <c r="BA1173" s="17">
        <v>0.14824003246411299</v>
      </c>
      <c r="BB1173" s="17">
        <v>8.9964547972561204E-2</v>
      </c>
      <c r="BC1173" s="17">
        <v>6.9135027511322E-2</v>
      </c>
      <c r="BD1173" s="17">
        <v>0.12743625244360601</v>
      </c>
      <c r="BE1173" s="17">
        <v>0.25466404213732102</v>
      </c>
      <c r="BF1173" s="17"/>
      <c r="BG1173" s="17">
        <v>0.14189319567063199</v>
      </c>
      <c r="BH1173" s="17">
        <v>9.8189821054817605E-2</v>
      </c>
      <c r="BI1173" s="17" t="s">
        <v>95</v>
      </c>
      <c r="BJ1173" s="17" t="s">
        <v>95</v>
      </c>
      <c r="BK1173" s="17" t="s">
        <v>95</v>
      </c>
      <c r="BL1173" s="17" t="s">
        <v>95</v>
      </c>
      <c r="BM1173" s="17" t="s">
        <v>95</v>
      </c>
    </row>
    <row r="1174" spans="2:65" x14ac:dyDescent="0.35">
      <c r="B1174" t="s">
        <v>449</v>
      </c>
      <c r="C1174" s="17">
        <v>0.114388533930647</v>
      </c>
      <c r="D1174" s="17">
        <v>0.14071389797325701</v>
      </c>
      <c r="E1174" s="17">
        <v>8.5069968974269702E-2</v>
      </c>
      <c r="F1174" s="17"/>
      <c r="G1174" s="17">
        <v>0.158146490802241</v>
      </c>
      <c r="H1174" s="17">
        <v>0.20754707070699599</v>
      </c>
      <c r="I1174" s="17">
        <v>0.111662693467725</v>
      </c>
      <c r="J1174" s="17">
        <v>4.2706603222019301E-2</v>
      </c>
      <c r="K1174" s="17">
        <v>0.14364836905848</v>
      </c>
      <c r="L1174" s="17">
        <v>7.0846272921939193E-2</v>
      </c>
      <c r="M1174" s="17"/>
      <c r="N1174" s="17">
        <v>0.116327547184535</v>
      </c>
      <c r="O1174" s="17">
        <v>0.12276042429591601</v>
      </c>
      <c r="P1174" s="17">
        <v>0.13106234213548601</v>
      </c>
      <c r="Q1174" s="17">
        <v>8.4819571796775906E-2</v>
      </c>
      <c r="R1174" s="17"/>
      <c r="S1174" s="17">
        <v>0.179458526707404</v>
      </c>
      <c r="T1174" s="17">
        <v>4.45941862349254E-2</v>
      </c>
      <c r="U1174" s="17">
        <v>0.227798090416586</v>
      </c>
      <c r="V1174" s="17">
        <v>7.1778430448918296E-2</v>
      </c>
      <c r="W1174" s="17">
        <v>0.12828087526501999</v>
      </c>
      <c r="X1174" s="17">
        <v>7.2493653387926002E-2</v>
      </c>
      <c r="Y1174" s="17">
        <v>0.136172668450048</v>
      </c>
      <c r="Z1174" s="17">
        <v>0.44169929159829002</v>
      </c>
      <c r="AA1174" s="17">
        <v>9.5606999735082798E-2</v>
      </c>
      <c r="AB1174" s="17">
        <v>6.1423662906428998E-2</v>
      </c>
      <c r="AC1174" s="17">
        <v>0.10381480174131601</v>
      </c>
      <c r="AD1174" s="17">
        <v>0.15812609092163499</v>
      </c>
      <c r="AE1174" s="17"/>
      <c r="AF1174" s="17">
        <v>7.0512848893178201E-2</v>
      </c>
      <c r="AG1174" s="17">
        <v>0.13822415035307301</v>
      </c>
      <c r="AH1174" s="17">
        <v>0.162028025702078</v>
      </c>
      <c r="AI1174" s="17"/>
      <c r="AJ1174" s="17">
        <v>0.108623749565414</v>
      </c>
      <c r="AK1174" s="17">
        <v>0.17624981250963001</v>
      </c>
      <c r="AL1174" s="17">
        <v>8.3088063470014101E-2</v>
      </c>
      <c r="AM1174" s="17">
        <v>0</v>
      </c>
      <c r="AN1174" s="17">
        <v>5.6446998855545903E-2</v>
      </c>
      <c r="AO1174" s="17"/>
      <c r="AP1174" s="17">
        <v>8.7631446803432406E-2</v>
      </c>
      <c r="AQ1174" s="17">
        <v>0.149665023831836</v>
      </c>
      <c r="AR1174" s="17">
        <v>0</v>
      </c>
      <c r="AS1174" s="17"/>
      <c r="AT1174" s="17">
        <v>9.1044473642858101E-2</v>
      </c>
      <c r="AU1174" s="17">
        <v>5.3146940404220099E-2</v>
      </c>
      <c r="AV1174" s="17">
        <v>0.15162113112745099</v>
      </c>
      <c r="AW1174" s="17">
        <v>0.23913874073451499</v>
      </c>
      <c r="AX1174" s="17">
        <v>0</v>
      </c>
      <c r="AY1174" s="17"/>
      <c r="AZ1174" s="17">
        <v>0.17911235808944201</v>
      </c>
      <c r="BA1174" s="17">
        <v>7.0343723418544502E-2</v>
      </c>
      <c r="BB1174" s="17">
        <v>0.32395778463650299</v>
      </c>
      <c r="BC1174" s="17">
        <v>0.172404500672801</v>
      </c>
      <c r="BD1174" s="17">
        <v>0</v>
      </c>
      <c r="BE1174" s="17">
        <v>0</v>
      </c>
      <c r="BF1174" s="17"/>
      <c r="BG1174" s="17">
        <v>8.9953270938185698E-2</v>
      </c>
      <c r="BH1174" s="17">
        <v>0.14937923521263</v>
      </c>
      <c r="BI1174" s="17" t="s">
        <v>95</v>
      </c>
      <c r="BJ1174" s="17" t="s">
        <v>95</v>
      </c>
      <c r="BK1174" s="17" t="s">
        <v>95</v>
      </c>
      <c r="BL1174" s="17" t="s">
        <v>95</v>
      </c>
      <c r="BM1174" s="17" t="s">
        <v>95</v>
      </c>
    </row>
    <row r="1175" spans="2:65" x14ac:dyDescent="0.35">
      <c r="B1175" t="s">
        <v>450</v>
      </c>
      <c r="C1175" s="17">
        <v>0.101189039998279</v>
      </c>
      <c r="D1175" s="17">
        <v>0.12526209351025999</v>
      </c>
      <c r="E1175" s="17">
        <v>7.4378873880653895E-2</v>
      </c>
      <c r="F1175" s="17"/>
      <c r="G1175" s="17">
        <v>8.5922772796083305E-2</v>
      </c>
      <c r="H1175" s="17">
        <v>9.4787672613762405E-2</v>
      </c>
      <c r="I1175" s="17">
        <v>0.15947368492938299</v>
      </c>
      <c r="J1175" s="17">
        <v>8.0544091730813797E-2</v>
      </c>
      <c r="K1175" s="17">
        <v>5.1327138535792197E-2</v>
      </c>
      <c r="L1175" s="17">
        <v>0.119816753847517</v>
      </c>
      <c r="M1175" s="17"/>
      <c r="N1175" s="17">
        <v>0.18249932068847</v>
      </c>
      <c r="O1175" s="17">
        <v>4.3420298480036701E-2</v>
      </c>
      <c r="P1175" s="17">
        <v>3.5734705472567199E-2</v>
      </c>
      <c r="Q1175" s="17">
        <v>0.156127651746018</v>
      </c>
      <c r="R1175" s="17"/>
      <c r="S1175" s="17">
        <v>0.11699240155317001</v>
      </c>
      <c r="T1175" s="17">
        <v>0.14006636157792199</v>
      </c>
      <c r="U1175" s="17">
        <v>0.10628374510512401</v>
      </c>
      <c r="V1175" s="17">
        <v>7.1778430448918296E-2</v>
      </c>
      <c r="W1175" s="17">
        <v>0</v>
      </c>
      <c r="X1175" s="17">
        <v>0.20436464476212299</v>
      </c>
      <c r="Y1175" s="17">
        <v>0</v>
      </c>
      <c r="Z1175" s="17">
        <v>0</v>
      </c>
      <c r="AA1175" s="17">
        <v>6.0075321024079198E-2</v>
      </c>
      <c r="AB1175" s="17">
        <v>0.23462140530605999</v>
      </c>
      <c r="AC1175" s="17">
        <v>0</v>
      </c>
      <c r="AD1175" s="17">
        <v>0</v>
      </c>
      <c r="AE1175" s="17"/>
      <c r="AF1175" s="17">
        <v>5.7719717222953701E-2</v>
      </c>
      <c r="AG1175" s="17">
        <v>0.148967973343447</v>
      </c>
      <c r="AH1175" s="17">
        <v>5.6772243027364097E-2</v>
      </c>
      <c r="AI1175" s="17"/>
      <c r="AJ1175" s="17">
        <v>5.7814437761445299E-2</v>
      </c>
      <c r="AK1175" s="17">
        <v>8.81234279987749E-2</v>
      </c>
      <c r="AL1175" s="17">
        <v>0.17410608690846399</v>
      </c>
      <c r="AM1175" s="17">
        <v>0</v>
      </c>
      <c r="AN1175" s="17">
        <v>0</v>
      </c>
      <c r="AO1175" s="17"/>
      <c r="AP1175" s="17">
        <v>7.1638534498606202E-2</v>
      </c>
      <c r="AQ1175" s="17">
        <v>9.5219549330048503E-2</v>
      </c>
      <c r="AR1175" s="17">
        <v>0</v>
      </c>
      <c r="AS1175" s="17"/>
      <c r="AT1175" s="17">
        <v>0</v>
      </c>
      <c r="AU1175" s="17">
        <v>9.2440284081462806E-2</v>
      </c>
      <c r="AV1175" s="17">
        <v>0.13943108523692899</v>
      </c>
      <c r="AW1175" s="17">
        <v>9.3762708642316603E-2</v>
      </c>
      <c r="AX1175" s="17">
        <v>1</v>
      </c>
      <c r="AY1175" s="17"/>
      <c r="AZ1175" s="17">
        <v>8.8583146579660793E-2</v>
      </c>
      <c r="BA1175" s="17">
        <v>0.11856007362170699</v>
      </c>
      <c r="BB1175" s="17">
        <v>8.9964547972561204E-2</v>
      </c>
      <c r="BC1175" s="17">
        <v>6.76358106047764E-2</v>
      </c>
      <c r="BD1175" s="17">
        <v>6.3350515824572004E-2</v>
      </c>
      <c r="BE1175" s="17">
        <v>0.21789667525329101</v>
      </c>
      <c r="BF1175" s="17"/>
      <c r="BG1175" s="17">
        <v>0.111893504599619</v>
      </c>
      <c r="BH1175" s="17">
        <v>8.5860507485059703E-2</v>
      </c>
      <c r="BI1175" s="17" t="s">
        <v>95</v>
      </c>
      <c r="BJ1175" s="17" t="s">
        <v>95</v>
      </c>
      <c r="BK1175" s="17" t="s">
        <v>95</v>
      </c>
      <c r="BL1175" s="17" t="s">
        <v>95</v>
      </c>
      <c r="BM1175" s="17" t="s">
        <v>95</v>
      </c>
    </row>
    <row r="1176" spans="2:65" x14ac:dyDescent="0.35">
      <c r="B1176" t="s">
        <v>451</v>
      </c>
      <c r="C1176" s="17">
        <v>9.4800699999401203E-2</v>
      </c>
      <c r="D1176" s="17">
        <v>8.7737443532051096E-2</v>
      </c>
      <c r="E1176" s="17">
        <v>0.102667050611167</v>
      </c>
      <c r="F1176" s="17"/>
      <c r="G1176" s="17">
        <v>0.111351851549224</v>
      </c>
      <c r="H1176" s="17">
        <v>7.7159807567498198E-2</v>
      </c>
      <c r="I1176" s="17">
        <v>4.2661624251819297E-2</v>
      </c>
      <c r="J1176" s="17">
        <v>0.19136872628630999</v>
      </c>
      <c r="K1176" s="17">
        <v>4.5134115316103902E-2</v>
      </c>
      <c r="L1176" s="17">
        <v>9.2504259351043006E-2</v>
      </c>
      <c r="M1176" s="17"/>
      <c r="N1176" s="17">
        <v>0.17639744007511499</v>
      </c>
      <c r="O1176" s="17">
        <v>7.5843801119933496E-2</v>
      </c>
      <c r="P1176" s="17">
        <v>9.5629265464866803E-2</v>
      </c>
      <c r="Q1176" s="17">
        <v>3.2540447953123601E-2</v>
      </c>
      <c r="R1176" s="17"/>
      <c r="S1176" s="17">
        <v>0</v>
      </c>
      <c r="T1176" s="17">
        <v>9.2270881785286904E-2</v>
      </c>
      <c r="U1176" s="17">
        <v>0.115729507671344</v>
      </c>
      <c r="V1176" s="17">
        <v>4.6291446607473197E-2</v>
      </c>
      <c r="W1176" s="17">
        <v>0.11009832348135699</v>
      </c>
      <c r="X1176" s="17">
        <v>0.12317017651387201</v>
      </c>
      <c r="Y1176" s="17">
        <v>0</v>
      </c>
      <c r="Z1176" s="17">
        <v>0</v>
      </c>
      <c r="AA1176" s="17">
        <v>0.24390853252561301</v>
      </c>
      <c r="AB1176" s="17">
        <v>0.13017754769315901</v>
      </c>
      <c r="AC1176" s="17">
        <v>9.96580858187541E-2</v>
      </c>
      <c r="AD1176" s="17">
        <v>0</v>
      </c>
      <c r="AE1176" s="17"/>
      <c r="AF1176" s="17">
        <v>0.10819358246010601</v>
      </c>
      <c r="AG1176" s="17">
        <v>0.102523703022424</v>
      </c>
      <c r="AH1176" s="17">
        <v>0</v>
      </c>
      <c r="AI1176" s="17"/>
      <c r="AJ1176" s="17">
        <v>8.41122622517399E-2</v>
      </c>
      <c r="AK1176" s="17">
        <v>0.14988514884781601</v>
      </c>
      <c r="AL1176" s="17">
        <v>7.2763410821753693E-2</v>
      </c>
      <c r="AM1176" s="17">
        <v>0.46344629242235602</v>
      </c>
      <c r="AN1176" s="17">
        <v>0</v>
      </c>
      <c r="AO1176" s="17"/>
      <c r="AP1176" s="17">
        <v>5.45351726322615E-2</v>
      </c>
      <c r="AQ1176" s="17">
        <v>0.113038601260687</v>
      </c>
      <c r="AR1176" s="17">
        <v>0.15089989969419401</v>
      </c>
      <c r="AS1176" s="17"/>
      <c r="AT1176" s="17">
        <v>0.11498991922511299</v>
      </c>
      <c r="AU1176" s="17">
        <v>0.10664443823605201</v>
      </c>
      <c r="AV1176" s="17">
        <v>4.7407771543906498E-2</v>
      </c>
      <c r="AW1176" s="17">
        <v>0.132187399548231</v>
      </c>
      <c r="AX1176" s="17">
        <v>0</v>
      </c>
      <c r="AY1176" s="17"/>
      <c r="AZ1176" s="17">
        <v>0</v>
      </c>
      <c r="BA1176" s="17">
        <v>0.11815322261544201</v>
      </c>
      <c r="BB1176" s="17">
        <v>0.14871524392714999</v>
      </c>
      <c r="BC1176" s="17">
        <v>2.6702856890620099E-2</v>
      </c>
      <c r="BD1176" s="17">
        <v>0.17775145678749499</v>
      </c>
      <c r="BE1176" s="17">
        <v>0.13111203073358699</v>
      </c>
      <c r="BF1176" s="17"/>
      <c r="BG1176" s="17">
        <v>6.6715126230122601E-2</v>
      </c>
      <c r="BH1176" s="17">
        <v>0.135018557380233</v>
      </c>
      <c r="BI1176" s="17" t="s">
        <v>95</v>
      </c>
      <c r="BJ1176" s="17" t="s">
        <v>95</v>
      </c>
      <c r="BK1176" s="17" t="s">
        <v>95</v>
      </c>
      <c r="BL1176" s="17" t="s">
        <v>95</v>
      </c>
      <c r="BM1176" s="17" t="s">
        <v>95</v>
      </c>
    </row>
    <row r="1177" spans="2:65" x14ac:dyDescent="0.35">
      <c r="B1177" t="s">
        <v>452</v>
      </c>
      <c r="C1177" s="17">
        <v>8.0958548181609996E-2</v>
      </c>
      <c r="D1177" s="17">
        <v>4.1424410509064903E-2</v>
      </c>
      <c r="E1177" s="17">
        <v>0.124987727853001</v>
      </c>
      <c r="F1177" s="17"/>
      <c r="G1177" s="17">
        <v>7.3653931837205394E-2</v>
      </c>
      <c r="H1177" s="17">
        <v>0.115204231804268</v>
      </c>
      <c r="I1177" s="17">
        <v>0.16206132622164199</v>
      </c>
      <c r="J1177" s="17">
        <v>0</v>
      </c>
      <c r="K1177" s="17">
        <v>0.16868670673039601</v>
      </c>
      <c r="L1177" s="17">
        <v>2.7395321666050899E-2</v>
      </c>
      <c r="M1177" s="17"/>
      <c r="N1177" s="17">
        <v>0.121024773766816</v>
      </c>
      <c r="O1177" s="17">
        <v>6.3232418554672098E-2</v>
      </c>
      <c r="P1177" s="17">
        <v>7.6064250015473303E-2</v>
      </c>
      <c r="Q1177" s="17">
        <v>6.7056435076568693E-2</v>
      </c>
      <c r="R1177" s="17"/>
      <c r="S1177" s="17">
        <v>5.7912174679130797E-2</v>
      </c>
      <c r="T1177" s="17">
        <v>5.57696508048732E-2</v>
      </c>
      <c r="U1177" s="17">
        <v>0.10628374510512401</v>
      </c>
      <c r="V1177" s="17">
        <v>0.202592982328335</v>
      </c>
      <c r="W1177" s="17">
        <v>0</v>
      </c>
      <c r="X1177" s="17">
        <v>0</v>
      </c>
      <c r="Y1177" s="17">
        <v>0</v>
      </c>
      <c r="Z1177" s="17">
        <v>0</v>
      </c>
      <c r="AA1177" s="17">
        <v>0</v>
      </c>
      <c r="AB1177" s="17">
        <v>0.18572092040716501</v>
      </c>
      <c r="AC1177" s="17">
        <v>0</v>
      </c>
      <c r="AD1177" s="17">
        <v>0.32511331582584102</v>
      </c>
      <c r="AE1177" s="17"/>
      <c r="AF1177" s="17">
        <v>4.0498295864624702E-2</v>
      </c>
      <c r="AG1177" s="17">
        <v>0.115415720044584</v>
      </c>
      <c r="AH1177" s="17">
        <v>0.11955445128907199</v>
      </c>
      <c r="AI1177" s="17"/>
      <c r="AJ1177" s="17">
        <v>6.75465765799831E-2</v>
      </c>
      <c r="AK1177" s="17">
        <v>5.4910661761520298E-2</v>
      </c>
      <c r="AL1177" s="17">
        <v>0.21819037266201999</v>
      </c>
      <c r="AM1177" s="17">
        <v>0</v>
      </c>
      <c r="AN1177" s="17">
        <v>6.7033684431403298E-2</v>
      </c>
      <c r="AO1177" s="17"/>
      <c r="AP1177" s="17">
        <v>6.3384112147097799E-2</v>
      </c>
      <c r="AQ1177" s="17">
        <v>7.8127121757565698E-2</v>
      </c>
      <c r="AR1177" s="17">
        <v>0.18738121867417601</v>
      </c>
      <c r="AS1177" s="17"/>
      <c r="AT1177" s="17">
        <v>6.4957194141710001E-2</v>
      </c>
      <c r="AU1177" s="17">
        <v>2.6749991583313999E-2</v>
      </c>
      <c r="AV1177" s="17">
        <v>0.12353675778312199</v>
      </c>
      <c r="AW1177" s="17">
        <v>0.14236090098517101</v>
      </c>
      <c r="AX1177" s="17">
        <v>0</v>
      </c>
      <c r="AY1177" s="17"/>
      <c r="AZ1177" s="17">
        <v>9.3904109393535995E-2</v>
      </c>
      <c r="BA1177" s="17">
        <v>5.7262213357994002E-2</v>
      </c>
      <c r="BB1177" s="17">
        <v>8.9964547972561204E-2</v>
      </c>
      <c r="BC1177" s="17">
        <v>0.105494068432855</v>
      </c>
      <c r="BD1177" s="17">
        <v>7.2946267140585802E-2</v>
      </c>
      <c r="BE1177" s="17">
        <v>0.143383018597979</v>
      </c>
      <c r="BF1177" s="17"/>
      <c r="BG1177" s="17">
        <v>7.8460646333508299E-2</v>
      </c>
      <c r="BH1177" s="17">
        <v>8.4535482771002604E-2</v>
      </c>
      <c r="BI1177" s="17" t="s">
        <v>95</v>
      </c>
      <c r="BJ1177" s="17" t="s">
        <v>95</v>
      </c>
      <c r="BK1177" s="17" t="s">
        <v>95</v>
      </c>
      <c r="BL1177" s="17" t="s">
        <v>95</v>
      </c>
      <c r="BM1177" s="17" t="s">
        <v>95</v>
      </c>
    </row>
    <row r="1178" spans="2:65" x14ac:dyDescent="0.35">
      <c r="B1178" t="s">
        <v>453</v>
      </c>
      <c r="C1178" s="17">
        <v>7.0529443745466394E-2</v>
      </c>
      <c r="D1178" s="17">
        <v>9.2094074619146593E-2</v>
      </c>
      <c r="E1178" s="17">
        <v>4.6512908589221899E-2</v>
      </c>
      <c r="F1178" s="17"/>
      <c r="G1178" s="17">
        <v>9.20853600604008E-2</v>
      </c>
      <c r="H1178" s="17">
        <v>0</v>
      </c>
      <c r="I1178" s="17">
        <v>0.1441437153839</v>
      </c>
      <c r="J1178" s="17">
        <v>0.12537418990214899</v>
      </c>
      <c r="K1178" s="17">
        <v>0</v>
      </c>
      <c r="L1178" s="17">
        <v>7.6911074651107803E-2</v>
      </c>
      <c r="M1178" s="17"/>
      <c r="N1178" s="17">
        <v>3.0039645787441501E-2</v>
      </c>
      <c r="O1178" s="17">
        <v>5.9664346665723601E-2</v>
      </c>
      <c r="P1178" s="17">
        <v>0.133894739369773</v>
      </c>
      <c r="Q1178" s="17">
        <v>6.8330530974007098E-2</v>
      </c>
      <c r="R1178" s="17"/>
      <c r="S1178" s="17">
        <v>5.7453199032443898E-2</v>
      </c>
      <c r="T1178" s="17">
        <v>0</v>
      </c>
      <c r="U1178" s="17">
        <v>0.115729507671344</v>
      </c>
      <c r="V1178" s="17">
        <v>0.138985356484399</v>
      </c>
      <c r="W1178" s="17">
        <v>0</v>
      </c>
      <c r="X1178" s="17">
        <v>0.140297606517782</v>
      </c>
      <c r="Y1178" s="17">
        <v>0</v>
      </c>
      <c r="Z1178" s="17">
        <v>0</v>
      </c>
      <c r="AA1178" s="17">
        <v>0.105900316390606</v>
      </c>
      <c r="AB1178" s="17">
        <v>6.1523917468960798E-2</v>
      </c>
      <c r="AC1178" s="17">
        <v>0.11678019090481</v>
      </c>
      <c r="AD1178" s="17">
        <v>0</v>
      </c>
      <c r="AE1178" s="17"/>
      <c r="AF1178" s="17">
        <v>7.4712858272370203E-2</v>
      </c>
      <c r="AG1178" s="17">
        <v>4.8616194261798702E-2</v>
      </c>
      <c r="AH1178" s="17">
        <v>0.16318235224362301</v>
      </c>
      <c r="AI1178" s="17"/>
      <c r="AJ1178" s="17">
        <v>9.7673792244741903E-2</v>
      </c>
      <c r="AK1178" s="17">
        <v>0</v>
      </c>
      <c r="AL1178" s="17">
        <v>9.4509497324627004E-2</v>
      </c>
      <c r="AM1178" s="17">
        <v>0</v>
      </c>
      <c r="AN1178" s="17">
        <v>0.123514757319241</v>
      </c>
      <c r="AO1178" s="17"/>
      <c r="AP1178" s="17">
        <v>9.2491683675595598E-2</v>
      </c>
      <c r="AQ1178" s="17">
        <v>4.2035060349295598E-2</v>
      </c>
      <c r="AR1178" s="17">
        <v>0</v>
      </c>
      <c r="AS1178" s="17"/>
      <c r="AT1178" s="17">
        <v>5.3904602113068301E-2</v>
      </c>
      <c r="AU1178" s="17">
        <v>0.16070517157484099</v>
      </c>
      <c r="AV1178" s="17">
        <v>2.78131347686074E-2</v>
      </c>
      <c r="AW1178" s="17">
        <v>9.3762985489836595E-2</v>
      </c>
      <c r="AX1178" s="17">
        <v>0</v>
      </c>
      <c r="AY1178" s="17"/>
      <c r="AZ1178" s="17">
        <v>0</v>
      </c>
      <c r="BA1178" s="17">
        <v>8.6522785585688197E-2</v>
      </c>
      <c r="BB1178" s="17">
        <v>6.7260164439747194E-2</v>
      </c>
      <c r="BC1178" s="17">
        <v>3.5128036851416501E-2</v>
      </c>
      <c r="BD1178" s="17">
        <v>6.3350515824572004E-2</v>
      </c>
      <c r="BE1178" s="17">
        <v>0.27286796137714497</v>
      </c>
      <c r="BF1178" s="17"/>
      <c r="BG1178" s="17">
        <v>7.2503462308980901E-2</v>
      </c>
      <c r="BH1178" s="17">
        <v>6.77026972560862E-2</v>
      </c>
      <c r="BI1178" s="17" t="s">
        <v>95</v>
      </c>
      <c r="BJ1178" s="17" t="s">
        <v>95</v>
      </c>
      <c r="BK1178" s="17" t="s">
        <v>95</v>
      </c>
      <c r="BL1178" s="17" t="s">
        <v>95</v>
      </c>
      <c r="BM1178" s="17" t="s">
        <v>95</v>
      </c>
    </row>
    <row r="1179" spans="2:65" x14ac:dyDescent="0.35">
      <c r="B1179" t="s">
        <v>454</v>
      </c>
      <c r="C1179" s="17">
        <v>5.6649780993048897E-2</v>
      </c>
      <c r="D1179" s="17">
        <v>4.5926853358121099E-2</v>
      </c>
      <c r="E1179" s="17">
        <v>6.8591908360340098E-2</v>
      </c>
      <c r="F1179" s="17"/>
      <c r="G1179" s="17">
        <v>0.20927731425286</v>
      </c>
      <c r="H1179" s="17">
        <v>9.4715785784164397E-2</v>
      </c>
      <c r="I1179" s="17">
        <v>4.6614498844502202E-2</v>
      </c>
      <c r="J1179" s="17">
        <v>4.1727103858154702E-2</v>
      </c>
      <c r="K1179" s="17">
        <v>5.5833812078714802E-2</v>
      </c>
      <c r="L1179" s="17">
        <v>0</v>
      </c>
      <c r="M1179" s="17"/>
      <c r="N1179" s="17">
        <v>3.6446228801412503E-2</v>
      </c>
      <c r="O1179" s="17">
        <v>5.97210788704826E-2</v>
      </c>
      <c r="P1179" s="17">
        <v>0</v>
      </c>
      <c r="Q1179" s="17">
        <v>0.12830779783774501</v>
      </c>
      <c r="R1179" s="17"/>
      <c r="S1179" s="17">
        <v>5.7453199032443898E-2</v>
      </c>
      <c r="T1179" s="17">
        <v>0</v>
      </c>
      <c r="U1179" s="17">
        <v>0</v>
      </c>
      <c r="V1179" s="17">
        <v>0.146608953065578</v>
      </c>
      <c r="W1179" s="17">
        <v>0</v>
      </c>
      <c r="X1179" s="17">
        <v>6.4878281064903703E-2</v>
      </c>
      <c r="Y1179" s="17">
        <v>0</v>
      </c>
      <c r="Z1179" s="17">
        <v>0.14650923396239299</v>
      </c>
      <c r="AA1179" s="17">
        <v>0.18785815315030699</v>
      </c>
      <c r="AB1179" s="17">
        <v>0</v>
      </c>
      <c r="AC1179" s="17">
        <v>0</v>
      </c>
      <c r="AD1179" s="17">
        <v>0</v>
      </c>
      <c r="AE1179" s="17"/>
      <c r="AF1179" s="17">
        <v>3.7353538258020097E-2</v>
      </c>
      <c r="AG1179" s="17">
        <v>7.0194778420143905E-2</v>
      </c>
      <c r="AH1179" s="17">
        <v>6.0539968309990401E-2</v>
      </c>
      <c r="AI1179" s="17"/>
      <c r="AJ1179" s="17">
        <v>5.1155183982447797E-2</v>
      </c>
      <c r="AK1179" s="17">
        <v>0.15365694498469601</v>
      </c>
      <c r="AL1179" s="17">
        <v>0</v>
      </c>
      <c r="AM1179" s="17">
        <v>0</v>
      </c>
      <c r="AN1179" s="17">
        <v>0</v>
      </c>
      <c r="AO1179" s="17"/>
      <c r="AP1179" s="17">
        <v>6.5861897382221604E-2</v>
      </c>
      <c r="AQ1179" s="17">
        <v>8.1924715604983503E-2</v>
      </c>
      <c r="AR1179" s="17">
        <v>0</v>
      </c>
      <c r="AS1179" s="17"/>
      <c r="AT1179" s="17">
        <v>3.39216847116873E-2</v>
      </c>
      <c r="AU1179" s="17">
        <v>8.3177660200191503E-2</v>
      </c>
      <c r="AV1179" s="17">
        <v>4.8427099704330102E-2</v>
      </c>
      <c r="AW1179" s="17">
        <v>0.117713561527772</v>
      </c>
      <c r="AX1179" s="17">
        <v>0</v>
      </c>
      <c r="AY1179" s="17"/>
      <c r="AZ1179" s="17">
        <v>8.4505492786305703E-2</v>
      </c>
      <c r="BA1179" s="17">
        <v>7.2282681895015494E-2</v>
      </c>
      <c r="BB1179" s="17">
        <v>0</v>
      </c>
      <c r="BC1179" s="17">
        <v>3.8143859014503199E-2</v>
      </c>
      <c r="BD1179" s="17">
        <v>0</v>
      </c>
      <c r="BE1179" s="17">
        <v>0.143383018597979</v>
      </c>
      <c r="BF1179" s="17"/>
      <c r="BG1179" s="17">
        <v>4.1097481005883903E-2</v>
      </c>
      <c r="BH1179" s="17">
        <v>7.8920295669586998E-2</v>
      </c>
      <c r="BI1179" s="17" t="s">
        <v>95</v>
      </c>
      <c r="BJ1179" s="17" t="s">
        <v>95</v>
      </c>
      <c r="BK1179" s="17" t="s">
        <v>95</v>
      </c>
      <c r="BL1179" s="17" t="s">
        <v>95</v>
      </c>
      <c r="BM1179" s="17" t="s">
        <v>95</v>
      </c>
    </row>
    <row r="1180" spans="2:65" x14ac:dyDescent="0.35">
      <c r="B1180" t="s">
        <v>455</v>
      </c>
      <c r="C1180" s="17">
        <v>3.53036749583613E-2</v>
      </c>
      <c r="D1180" s="17">
        <v>3.8397145435122002E-2</v>
      </c>
      <c r="E1180" s="17">
        <v>3.1858476063229502E-2</v>
      </c>
      <c r="F1180" s="17"/>
      <c r="G1180" s="17">
        <v>7.3653931837205394E-2</v>
      </c>
      <c r="H1180" s="17">
        <v>3.2133853590392503E-2</v>
      </c>
      <c r="I1180" s="17">
        <v>5.8439602791902197E-2</v>
      </c>
      <c r="J1180" s="17">
        <v>0</v>
      </c>
      <c r="K1180" s="17">
        <v>6.1525756115888799E-2</v>
      </c>
      <c r="L1180" s="17">
        <v>2.2922942338378299E-2</v>
      </c>
      <c r="M1180" s="17"/>
      <c r="N1180" s="17">
        <v>5.0103120821420502E-2</v>
      </c>
      <c r="O1180" s="17">
        <v>2.0766181370060199E-2</v>
      </c>
      <c r="P1180" s="17">
        <v>4.0329544542906097E-2</v>
      </c>
      <c r="Q1180" s="17">
        <v>3.4637714120223602E-2</v>
      </c>
      <c r="R1180" s="17"/>
      <c r="S1180" s="17">
        <v>0.117404695598984</v>
      </c>
      <c r="T1180" s="17">
        <v>0</v>
      </c>
      <c r="U1180" s="17">
        <v>0</v>
      </c>
      <c r="V1180" s="17">
        <v>0</v>
      </c>
      <c r="W1180" s="17">
        <v>0</v>
      </c>
      <c r="X1180" s="17">
        <v>7.7779498065571301E-2</v>
      </c>
      <c r="Y1180" s="17">
        <v>0</v>
      </c>
      <c r="Z1180" s="17">
        <v>0</v>
      </c>
      <c r="AA1180" s="17">
        <v>0</v>
      </c>
      <c r="AB1180" s="17">
        <v>0.123105104027715</v>
      </c>
      <c r="AC1180" s="17">
        <v>0</v>
      </c>
      <c r="AD1180" s="17">
        <v>0</v>
      </c>
      <c r="AE1180" s="17"/>
      <c r="AF1180" s="17">
        <v>2.0871616091247099E-2</v>
      </c>
      <c r="AG1180" s="17">
        <v>4.9662990075697397E-2</v>
      </c>
      <c r="AH1180" s="17">
        <v>4.5085194654594603E-2</v>
      </c>
      <c r="AI1180" s="17"/>
      <c r="AJ1180" s="17">
        <v>1.50158388236572E-2</v>
      </c>
      <c r="AK1180" s="17">
        <v>2.81086699271095E-2</v>
      </c>
      <c r="AL1180" s="17">
        <v>0.108824923513735</v>
      </c>
      <c r="AM1180" s="17">
        <v>0</v>
      </c>
      <c r="AN1180" s="17">
        <v>0</v>
      </c>
      <c r="AO1180" s="17"/>
      <c r="AP1180" s="17">
        <v>2.4454319228334201E-2</v>
      </c>
      <c r="AQ1180" s="17">
        <v>6.15626087958785E-2</v>
      </c>
      <c r="AR1180" s="17">
        <v>0</v>
      </c>
      <c r="AS1180" s="17"/>
      <c r="AT1180" s="17">
        <v>2.7713918774764999E-2</v>
      </c>
      <c r="AU1180" s="17">
        <v>2.5412258090246598E-2</v>
      </c>
      <c r="AV1180" s="17">
        <v>8.95677733270243E-2</v>
      </c>
      <c r="AW1180" s="17">
        <v>0</v>
      </c>
      <c r="AX1180" s="17">
        <v>0</v>
      </c>
      <c r="AY1180" s="17"/>
      <c r="AZ1180" s="17">
        <v>9.7068402262359896E-2</v>
      </c>
      <c r="BA1180" s="17">
        <v>3.1281589659062498E-2</v>
      </c>
      <c r="BB1180" s="17">
        <v>0</v>
      </c>
      <c r="BC1180" s="17">
        <v>0</v>
      </c>
      <c r="BD1180" s="17">
        <v>7.2946267140585802E-2</v>
      </c>
      <c r="BE1180" s="17">
        <v>0</v>
      </c>
      <c r="BF1180" s="17"/>
      <c r="BG1180" s="17">
        <v>4.6611786572261997E-2</v>
      </c>
      <c r="BH1180" s="17">
        <v>1.9110734629976301E-2</v>
      </c>
      <c r="BI1180" s="17" t="s">
        <v>95</v>
      </c>
      <c r="BJ1180" s="17" t="s">
        <v>95</v>
      </c>
      <c r="BK1180" s="17" t="s">
        <v>95</v>
      </c>
      <c r="BL1180" s="17" t="s">
        <v>95</v>
      </c>
      <c r="BM1180" s="17" t="s">
        <v>95</v>
      </c>
    </row>
    <row r="1181" spans="2:65" x14ac:dyDescent="0.35">
      <c r="B1181" t="s">
        <v>114</v>
      </c>
      <c r="C1181" s="17">
        <v>2.6245261135641101E-2</v>
      </c>
      <c r="D1181" s="17">
        <v>3.62174728252515E-2</v>
      </c>
      <c r="E1181" s="17">
        <v>1.51392063168984E-2</v>
      </c>
      <c r="F1181" s="17"/>
      <c r="G1181" s="17">
        <v>0</v>
      </c>
      <c r="H1181" s="17">
        <v>0</v>
      </c>
      <c r="I1181" s="17">
        <v>5.32658422708518E-2</v>
      </c>
      <c r="J1181" s="17">
        <v>4.1727103858154702E-2</v>
      </c>
      <c r="K1181" s="17">
        <v>4.4015742191645099E-2</v>
      </c>
      <c r="L1181" s="17">
        <v>2.0039410134107202E-2</v>
      </c>
      <c r="M1181" s="17"/>
      <c r="N1181" s="17">
        <v>2.5718611251106499E-2</v>
      </c>
      <c r="O1181" s="17">
        <v>0</v>
      </c>
      <c r="P1181" s="17">
        <v>0</v>
      </c>
      <c r="Q1181" s="17">
        <v>8.8080442174908097E-2</v>
      </c>
      <c r="R1181" s="17"/>
      <c r="S1181" s="17">
        <v>5.7405379749815598E-2</v>
      </c>
      <c r="T1181" s="17">
        <v>0</v>
      </c>
      <c r="U1181" s="17">
        <v>0</v>
      </c>
      <c r="V1181" s="17">
        <v>0</v>
      </c>
      <c r="W1181" s="17">
        <v>0.13746499425870101</v>
      </c>
      <c r="X1181" s="17">
        <v>0</v>
      </c>
      <c r="Y1181" s="17">
        <v>0</v>
      </c>
      <c r="Z1181" s="17">
        <v>0.19747810687245601</v>
      </c>
      <c r="AA1181" s="17">
        <v>5.6466335285938703E-2</v>
      </c>
      <c r="AB1181" s="17">
        <v>0</v>
      </c>
      <c r="AC1181" s="17">
        <v>0</v>
      </c>
      <c r="AD1181" s="17">
        <v>0</v>
      </c>
      <c r="AE1181" s="17"/>
      <c r="AF1181" s="17">
        <v>5.30745524326795E-2</v>
      </c>
      <c r="AG1181" s="17">
        <v>1.44243412873644E-2</v>
      </c>
      <c r="AH1181" s="17">
        <v>0</v>
      </c>
      <c r="AI1181" s="17"/>
      <c r="AJ1181" s="17">
        <v>1.31269602415361E-2</v>
      </c>
      <c r="AK1181" s="17">
        <v>0</v>
      </c>
      <c r="AL1181" s="17">
        <v>7.7853732807179096E-2</v>
      </c>
      <c r="AM1181" s="17">
        <v>0.53655370757764398</v>
      </c>
      <c r="AN1181" s="17">
        <v>6.6055924417297796E-2</v>
      </c>
      <c r="AO1181" s="17"/>
      <c r="AP1181" s="17">
        <v>2.3587191482037199E-2</v>
      </c>
      <c r="AQ1181" s="17">
        <v>2.04018549909975E-2</v>
      </c>
      <c r="AR1181" s="17">
        <v>0</v>
      </c>
      <c r="AS1181" s="17"/>
      <c r="AT1181" s="17">
        <v>5.4810540480002203E-2</v>
      </c>
      <c r="AU1181" s="17">
        <v>2.7054503193659901E-2</v>
      </c>
      <c r="AV1181" s="17">
        <v>2.79124784046536E-2</v>
      </c>
      <c r="AW1181" s="17">
        <v>0</v>
      </c>
      <c r="AX1181" s="17">
        <v>0</v>
      </c>
      <c r="AY1181" s="17"/>
      <c r="AZ1181" s="17">
        <v>5.04808304233091E-2</v>
      </c>
      <c r="BA1181" s="17">
        <v>1.52952275408986E-2</v>
      </c>
      <c r="BB1181" s="17">
        <v>8.3070147728764004E-2</v>
      </c>
      <c r="BC1181" s="17">
        <v>0</v>
      </c>
      <c r="BD1181" s="17">
        <v>4.7280111495665397E-2</v>
      </c>
      <c r="BE1181" s="17">
        <v>0</v>
      </c>
      <c r="BF1181" s="17"/>
      <c r="BG1181" s="17">
        <v>2.0272857273535699E-2</v>
      </c>
      <c r="BH1181" s="17">
        <v>3.4797597958811897E-2</v>
      </c>
      <c r="BI1181" s="17" t="s">
        <v>95</v>
      </c>
      <c r="BJ1181" s="17" t="s">
        <v>95</v>
      </c>
      <c r="BK1181" s="17" t="s">
        <v>95</v>
      </c>
      <c r="BL1181" s="17" t="s">
        <v>95</v>
      </c>
      <c r="BM1181" s="17" t="s">
        <v>95</v>
      </c>
    </row>
    <row r="1182" spans="2:65" x14ac:dyDescent="0.35">
      <c r="B1182" t="s">
        <v>115</v>
      </c>
      <c r="C1182" s="17">
        <v>5.9075420960541601E-2</v>
      </c>
      <c r="D1182" s="17">
        <v>5.9694673371067597E-2</v>
      </c>
      <c r="E1182" s="17">
        <v>5.8385759385757303E-2</v>
      </c>
      <c r="F1182" s="17"/>
      <c r="G1182" s="17">
        <v>0</v>
      </c>
      <c r="H1182" s="17">
        <v>7.0069090275868107E-2</v>
      </c>
      <c r="I1182" s="17">
        <v>0</v>
      </c>
      <c r="J1182" s="17">
        <v>0</v>
      </c>
      <c r="K1182" s="17">
        <v>4.0846896389599797E-2</v>
      </c>
      <c r="L1182" s="17">
        <v>0.142810326940361</v>
      </c>
      <c r="M1182" s="17"/>
      <c r="N1182" s="17">
        <v>2.4670124264195101E-2</v>
      </c>
      <c r="O1182" s="17">
        <v>7.8009374239525101E-2</v>
      </c>
      <c r="P1182" s="17">
        <v>0</v>
      </c>
      <c r="Q1182" s="17">
        <v>0.12644422967230101</v>
      </c>
      <c r="R1182" s="17"/>
      <c r="S1182" s="17">
        <v>0</v>
      </c>
      <c r="T1182" s="17">
        <v>0.139075294662516</v>
      </c>
      <c r="U1182" s="17">
        <v>0</v>
      </c>
      <c r="V1182" s="17">
        <v>6.0512059844660397E-2</v>
      </c>
      <c r="W1182" s="17">
        <v>0</v>
      </c>
      <c r="X1182" s="17">
        <v>0</v>
      </c>
      <c r="Y1182" s="17">
        <v>0</v>
      </c>
      <c r="Z1182" s="17">
        <v>0</v>
      </c>
      <c r="AA1182" s="17">
        <v>0.204713537601067</v>
      </c>
      <c r="AB1182" s="17">
        <v>0</v>
      </c>
      <c r="AC1182" s="17">
        <v>0.13195975592286699</v>
      </c>
      <c r="AD1182" s="17">
        <v>0</v>
      </c>
      <c r="AE1182" s="17"/>
      <c r="AF1182" s="17">
        <v>9.0170192338443297E-2</v>
      </c>
      <c r="AG1182" s="17">
        <v>1.38362949894166E-2</v>
      </c>
      <c r="AH1182" s="17">
        <v>0.14653001794064999</v>
      </c>
      <c r="AI1182" s="17"/>
      <c r="AJ1182" s="17">
        <v>7.5465721988487902E-2</v>
      </c>
      <c r="AK1182" s="17">
        <v>0</v>
      </c>
      <c r="AL1182" s="17">
        <v>9.4509497324627004E-2</v>
      </c>
      <c r="AM1182" s="17">
        <v>0</v>
      </c>
      <c r="AN1182" s="17">
        <v>0.118301359805124</v>
      </c>
      <c r="AO1182" s="17"/>
      <c r="AP1182" s="17">
        <v>6.0322337181206498E-2</v>
      </c>
      <c r="AQ1182" s="17">
        <v>4.0375801602637602E-2</v>
      </c>
      <c r="AR1182" s="17">
        <v>0</v>
      </c>
      <c r="AS1182" s="17"/>
      <c r="AT1182" s="17">
        <v>0</v>
      </c>
      <c r="AU1182" s="17">
        <v>6.0005829297320401E-2</v>
      </c>
      <c r="AV1182" s="17">
        <v>0.119813396182365</v>
      </c>
      <c r="AW1182" s="17">
        <v>0</v>
      </c>
      <c r="AX1182" s="17">
        <v>0</v>
      </c>
      <c r="AY1182" s="17"/>
      <c r="AZ1182" s="17">
        <v>0</v>
      </c>
      <c r="BA1182" s="17">
        <v>0</v>
      </c>
      <c r="BB1182" s="17">
        <v>0</v>
      </c>
      <c r="BC1182" s="17">
        <v>0.14205149830448099</v>
      </c>
      <c r="BD1182" s="17">
        <v>0.21810894887277499</v>
      </c>
      <c r="BE1182" s="17">
        <v>0.113488712141428</v>
      </c>
      <c r="BF1182" s="17"/>
      <c r="BG1182" s="17">
        <v>7.9353276469999803E-2</v>
      </c>
      <c r="BH1182" s="17">
        <v>3.0038025906125199E-2</v>
      </c>
      <c r="BI1182" s="17" t="s">
        <v>95</v>
      </c>
      <c r="BJ1182" s="17" t="s">
        <v>95</v>
      </c>
      <c r="BK1182" s="17" t="s">
        <v>95</v>
      </c>
      <c r="BL1182" s="17" t="s">
        <v>95</v>
      </c>
      <c r="BM1182" s="17" t="s">
        <v>95</v>
      </c>
    </row>
    <row r="1183" spans="2:65" x14ac:dyDescent="0.35">
      <c r="C1183" s="17"/>
      <c r="D1183" s="17"/>
      <c r="E1183" s="17"/>
      <c r="F1183" s="17"/>
      <c r="G1183" s="17"/>
      <c r="H1183" s="17"/>
      <c r="I1183" s="17"/>
      <c r="J1183" s="17"/>
      <c r="K1183" s="17"/>
      <c r="L1183" s="17"/>
      <c r="M1183" s="17"/>
      <c r="N1183" s="17"/>
      <c r="O1183" s="17"/>
      <c r="P1183" s="17"/>
      <c r="Q1183" s="17"/>
      <c r="R1183" s="17"/>
      <c r="S1183" s="17"/>
      <c r="T1183" s="17"/>
      <c r="U1183" s="17"/>
      <c r="V1183" s="17"/>
      <c r="W1183" s="17"/>
      <c r="X1183" s="17"/>
      <c r="Y1183" s="17"/>
      <c r="Z1183" s="17"/>
      <c r="AA1183" s="17"/>
      <c r="AB1183" s="17"/>
      <c r="AC1183" s="17"/>
      <c r="AD1183" s="17"/>
      <c r="AE1183" s="17"/>
      <c r="AF1183" s="17"/>
      <c r="AG1183" s="17"/>
      <c r="AH1183" s="17"/>
      <c r="AI1183" s="17"/>
      <c r="AJ1183" s="17"/>
      <c r="AK1183" s="17"/>
      <c r="AL1183" s="17"/>
      <c r="AM1183" s="17"/>
      <c r="AN1183" s="17"/>
      <c r="AO1183" s="17"/>
      <c r="AP1183" s="17"/>
      <c r="AQ1183" s="17"/>
      <c r="AR1183" s="17"/>
      <c r="AS1183" s="17"/>
      <c r="AT1183" s="17"/>
      <c r="AU1183" s="17"/>
      <c r="AV1183" s="17"/>
      <c r="AW1183" s="17"/>
      <c r="AX1183" s="17"/>
      <c r="AY1183" s="17"/>
      <c r="AZ1183" s="17"/>
      <c r="BA1183" s="17"/>
      <c r="BB1183" s="17"/>
      <c r="BC1183" s="17"/>
      <c r="BD1183" s="17"/>
      <c r="BE1183" s="17"/>
      <c r="BF1183" s="17"/>
      <c r="BG1183" s="17"/>
      <c r="BH1183" s="17"/>
      <c r="BI1183" s="17"/>
      <c r="BJ1183" s="17"/>
      <c r="BK1183" s="17"/>
      <c r="BL1183" s="17"/>
      <c r="BM1183" s="17"/>
    </row>
    <row r="1184" spans="2:65" x14ac:dyDescent="0.35">
      <c r="B1184" s="6" t="s">
        <v>458</v>
      </c>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row>
    <row r="1185" spans="2:65" x14ac:dyDescent="0.35">
      <c r="B1185" s="26" t="s">
        <v>459</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row>
    <row r="1186" spans="2:65" x14ac:dyDescent="0.35">
      <c r="B1186" t="s">
        <v>442</v>
      </c>
      <c r="C1186" s="17">
        <v>0.61912653347736302</v>
      </c>
      <c r="D1186" s="17">
        <v>0.49283146208755402</v>
      </c>
      <c r="E1186" s="17">
        <v>0.73363030078603098</v>
      </c>
      <c r="F1186" s="17"/>
      <c r="G1186" s="17">
        <v>0.31911977178670398</v>
      </c>
      <c r="H1186" s="17">
        <v>0.53130962500975198</v>
      </c>
      <c r="I1186" s="17">
        <v>0.597063705859052</v>
      </c>
      <c r="J1186" s="17">
        <v>0.75416289163213202</v>
      </c>
      <c r="K1186" s="17">
        <v>0.600050485833175</v>
      </c>
      <c r="L1186" s="17">
        <v>0.64965987455575203</v>
      </c>
      <c r="M1186" s="17"/>
      <c r="N1186" s="17">
        <v>0.49019422713581101</v>
      </c>
      <c r="O1186" s="17">
        <v>0.68060295603018195</v>
      </c>
      <c r="P1186" s="17">
        <v>0.63596732859980198</v>
      </c>
      <c r="Q1186" s="17">
        <v>0.66597277621456696</v>
      </c>
      <c r="R1186" s="17"/>
      <c r="S1186" s="17">
        <v>0.30858117475812602</v>
      </c>
      <c r="T1186" s="17">
        <v>0.50746784398775902</v>
      </c>
      <c r="U1186" s="17">
        <v>0.61563993868321898</v>
      </c>
      <c r="V1186" s="17">
        <v>0.58994283297864103</v>
      </c>
      <c r="W1186" s="17">
        <v>0.59702436445415097</v>
      </c>
      <c r="X1186" s="17">
        <v>0.74713298397277295</v>
      </c>
      <c r="Y1186" s="17">
        <v>0.69390745238432705</v>
      </c>
      <c r="Z1186" s="17">
        <v>0.84051136318765496</v>
      </c>
      <c r="AA1186" s="17">
        <v>0.83857363191335699</v>
      </c>
      <c r="AB1186" s="17">
        <v>0.450729377882648</v>
      </c>
      <c r="AC1186" s="17">
        <v>0.67962624232901103</v>
      </c>
      <c r="AD1186" s="17">
        <v>1</v>
      </c>
      <c r="AE1186" s="17"/>
      <c r="AF1186" s="17">
        <v>0.58279276064508301</v>
      </c>
      <c r="AG1186" s="17">
        <v>0.61501764689600102</v>
      </c>
      <c r="AH1186" s="17">
        <v>0.85235527341550099</v>
      </c>
      <c r="AI1186" s="17"/>
      <c r="AJ1186" s="17">
        <v>0.61872762076408205</v>
      </c>
      <c r="AK1186" s="17">
        <v>0.59265921190553805</v>
      </c>
      <c r="AL1186" s="17">
        <v>0.793438370231204</v>
      </c>
      <c r="AM1186" s="17">
        <v>0.49900027030830701</v>
      </c>
      <c r="AN1186" s="17">
        <v>0.69599760999890103</v>
      </c>
      <c r="AO1186" s="17"/>
      <c r="AP1186" s="17">
        <v>0.57651442612016401</v>
      </c>
      <c r="AQ1186" s="17">
        <v>0.61427293872127098</v>
      </c>
      <c r="AR1186" s="17">
        <v>0.59616468688722501</v>
      </c>
      <c r="AS1186" s="17"/>
      <c r="AT1186" s="17">
        <v>0.59866243069750102</v>
      </c>
      <c r="AU1186" s="17">
        <v>0.59891716806919704</v>
      </c>
      <c r="AV1186" s="17">
        <v>0.68394215215064402</v>
      </c>
      <c r="AW1186" s="17">
        <v>0.56427348336281602</v>
      </c>
      <c r="AX1186" s="17">
        <v>0.80362262502738202</v>
      </c>
      <c r="AY1186" s="17"/>
      <c r="AZ1186" s="17">
        <v>0.31521361047676</v>
      </c>
      <c r="BA1186" s="17">
        <v>0.67490321819842003</v>
      </c>
      <c r="BB1186" s="17">
        <v>0.70814997610241703</v>
      </c>
      <c r="BC1186" s="17">
        <v>0.684734571868158</v>
      </c>
      <c r="BD1186" s="17">
        <v>0.60748942750060897</v>
      </c>
      <c r="BE1186" s="17">
        <v>0.63965309974009998</v>
      </c>
      <c r="BF1186" s="17"/>
      <c r="BG1186" s="17">
        <v>0.61516484318002396</v>
      </c>
      <c r="BH1186" s="17">
        <v>0.62541974780669296</v>
      </c>
      <c r="BI1186" s="17" t="s">
        <v>95</v>
      </c>
      <c r="BJ1186" s="17" t="s">
        <v>95</v>
      </c>
      <c r="BK1186" s="17" t="s">
        <v>95</v>
      </c>
      <c r="BL1186" s="17" t="s">
        <v>95</v>
      </c>
      <c r="BM1186" s="17" t="s">
        <v>95</v>
      </c>
    </row>
    <row r="1187" spans="2:65" x14ac:dyDescent="0.35">
      <c r="B1187" t="s">
        <v>444</v>
      </c>
      <c r="C1187" s="17">
        <v>0.24695896397466999</v>
      </c>
      <c r="D1187" s="17">
        <v>0.23319296067231701</v>
      </c>
      <c r="E1187" s="17">
        <v>0.26232939926017201</v>
      </c>
      <c r="F1187" s="17"/>
      <c r="G1187" s="17">
        <v>0.28535473612378998</v>
      </c>
      <c r="H1187" s="17">
        <v>0.32240951194606099</v>
      </c>
      <c r="I1187" s="17">
        <v>9.7861144515442297E-2</v>
      </c>
      <c r="J1187" s="17">
        <v>0.185622440174466</v>
      </c>
      <c r="K1187" s="17">
        <v>0.36962449964536198</v>
      </c>
      <c r="L1187" s="17">
        <v>0.26914492116944899</v>
      </c>
      <c r="M1187" s="17"/>
      <c r="N1187" s="17">
        <v>0.20106805352604701</v>
      </c>
      <c r="O1187" s="17">
        <v>0.30464189067234598</v>
      </c>
      <c r="P1187" s="17">
        <v>0.27375464616626399</v>
      </c>
      <c r="Q1187" s="17">
        <v>0.17960337938828499</v>
      </c>
      <c r="R1187" s="17"/>
      <c r="S1187" s="17">
        <v>0.119951799512909</v>
      </c>
      <c r="T1187" s="17">
        <v>0.19493745945809901</v>
      </c>
      <c r="U1187" s="17">
        <v>6.0178555697638997E-2</v>
      </c>
      <c r="V1187" s="17">
        <v>0.37926956318666999</v>
      </c>
      <c r="W1187" s="17">
        <v>0.292832198205772</v>
      </c>
      <c r="X1187" s="17">
        <v>0.20446946455324599</v>
      </c>
      <c r="Y1187" s="17">
        <v>0.35459437254405901</v>
      </c>
      <c r="Z1187" s="17">
        <v>0.36930312225385298</v>
      </c>
      <c r="AA1187" s="17">
        <v>0.46884142423964398</v>
      </c>
      <c r="AB1187" s="17">
        <v>0.20972101366453999</v>
      </c>
      <c r="AC1187" s="17">
        <v>0.105322945958086</v>
      </c>
      <c r="AD1187" s="17">
        <v>0.22845309589672999</v>
      </c>
      <c r="AE1187" s="17"/>
      <c r="AF1187" s="17">
        <v>0.26907134616706102</v>
      </c>
      <c r="AG1187" s="17">
        <v>0.23023792547587299</v>
      </c>
      <c r="AH1187" s="17">
        <v>0.16565750033145099</v>
      </c>
      <c r="AI1187" s="17"/>
      <c r="AJ1187" s="17">
        <v>0.24792788239289301</v>
      </c>
      <c r="AK1187" s="17">
        <v>0.221883269790314</v>
      </c>
      <c r="AL1187" s="17">
        <v>0.36315795594509398</v>
      </c>
      <c r="AM1187" s="17">
        <v>0</v>
      </c>
      <c r="AN1187" s="17">
        <v>0.284701609715029</v>
      </c>
      <c r="AO1187" s="17"/>
      <c r="AP1187" s="17">
        <v>0.209025206333291</v>
      </c>
      <c r="AQ1187" s="17">
        <v>0.29076414430874098</v>
      </c>
      <c r="AR1187" s="17">
        <v>0.27152934134283602</v>
      </c>
      <c r="AS1187" s="17"/>
      <c r="AT1187" s="17">
        <v>0.23949301939766299</v>
      </c>
      <c r="AU1187" s="17">
        <v>0.27575967617819902</v>
      </c>
      <c r="AV1187" s="17">
        <v>0.25799951603576499</v>
      </c>
      <c r="AW1187" s="17">
        <v>0</v>
      </c>
      <c r="AX1187" s="17">
        <v>0</v>
      </c>
      <c r="AY1187" s="17"/>
      <c r="AZ1187" s="17">
        <v>0.15623145638108199</v>
      </c>
      <c r="BA1187" s="17">
        <v>0.27467852792540698</v>
      </c>
      <c r="BB1187" s="17">
        <v>0.36318909069816502</v>
      </c>
      <c r="BC1187" s="17">
        <v>0.25358381142335601</v>
      </c>
      <c r="BD1187" s="17">
        <v>0.16024733005802499</v>
      </c>
      <c r="BE1187" s="17">
        <v>0.24068726864850501</v>
      </c>
      <c r="BF1187" s="17"/>
      <c r="BG1187" s="17">
        <v>0.28349508828525499</v>
      </c>
      <c r="BH1187" s="17">
        <v>0.18892069147163801</v>
      </c>
      <c r="BI1187" s="17" t="s">
        <v>95</v>
      </c>
      <c r="BJ1187" s="17" t="s">
        <v>95</v>
      </c>
      <c r="BK1187" s="17" t="s">
        <v>95</v>
      </c>
      <c r="BL1187" s="17" t="s">
        <v>95</v>
      </c>
      <c r="BM1187" s="17" t="s">
        <v>95</v>
      </c>
    </row>
    <row r="1188" spans="2:65" x14ac:dyDescent="0.35">
      <c r="B1188" t="s">
        <v>445</v>
      </c>
      <c r="C1188" s="17">
        <v>0.206447713425055</v>
      </c>
      <c r="D1188" s="17">
        <v>0.16782239952532799</v>
      </c>
      <c r="E1188" s="17">
        <v>0.24470168563774999</v>
      </c>
      <c r="F1188" s="17"/>
      <c r="G1188" s="17">
        <v>0.14779449159157801</v>
      </c>
      <c r="H1188" s="17">
        <v>0.27877825534289102</v>
      </c>
      <c r="I1188" s="17">
        <v>0.13400985252040901</v>
      </c>
      <c r="J1188" s="17">
        <v>0.22683901512618301</v>
      </c>
      <c r="K1188" s="17">
        <v>0.21408422104331501</v>
      </c>
      <c r="L1188" s="17">
        <v>0.21359937169805501</v>
      </c>
      <c r="M1188" s="17"/>
      <c r="N1188" s="17">
        <v>0.262398443181592</v>
      </c>
      <c r="O1188" s="17">
        <v>0.23517216755614101</v>
      </c>
      <c r="P1188" s="17">
        <v>0.13224402542105601</v>
      </c>
      <c r="Q1188" s="17">
        <v>0.16727219375301899</v>
      </c>
      <c r="R1188" s="17"/>
      <c r="S1188" s="17">
        <v>0.25099428038881</v>
      </c>
      <c r="T1188" s="17">
        <v>0.234838481041512</v>
      </c>
      <c r="U1188" s="17">
        <v>0.13156138890060601</v>
      </c>
      <c r="V1188" s="17">
        <v>0.23509521843866801</v>
      </c>
      <c r="W1188" s="17">
        <v>9.1573850189163794E-2</v>
      </c>
      <c r="X1188" s="17">
        <v>0.16644981028158601</v>
      </c>
      <c r="Y1188" s="17">
        <v>0.13160491247164799</v>
      </c>
      <c r="Z1188" s="17">
        <v>0.31518320286387103</v>
      </c>
      <c r="AA1188" s="17">
        <v>0.31059843324043901</v>
      </c>
      <c r="AB1188" s="17">
        <v>0.244642819555347</v>
      </c>
      <c r="AC1188" s="17">
        <v>0.104748712528594</v>
      </c>
      <c r="AD1188" s="17">
        <v>0.372859716864054</v>
      </c>
      <c r="AE1188" s="17"/>
      <c r="AF1188" s="17">
        <v>0.18278296811480099</v>
      </c>
      <c r="AG1188" s="17">
        <v>0.21457729077962601</v>
      </c>
      <c r="AH1188" s="17">
        <v>0.28567744795273903</v>
      </c>
      <c r="AI1188" s="17"/>
      <c r="AJ1188" s="17">
        <v>0.18808056794042799</v>
      </c>
      <c r="AK1188" s="17">
        <v>0.159994538376629</v>
      </c>
      <c r="AL1188" s="17">
        <v>0.21720813333421901</v>
      </c>
      <c r="AM1188" s="17">
        <v>0.49900027030830701</v>
      </c>
      <c r="AN1188" s="17">
        <v>0.28740578015200202</v>
      </c>
      <c r="AO1188" s="17"/>
      <c r="AP1188" s="17">
        <v>0.151218017655667</v>
      </c>
      <c r="AQ1188" s="17">
        <v>0.208316380121155</v>
      </c>
      <c r="AR1188" s="17">
        <v>0.27966930980395299</v>
      </c>
      <c r="AS1188" s="17"/>
      <c r="AT1188" s="17">
        <v>0.15224040101230901</v>
      </c>
      <c r="AU1188" s="17">
        <v>0.21317208638263199</v>
      </c>
      <c r="AV1188" s="17">
        <v>0.21108777554227401</v>
      </c>
      <c r="AW1188" s="17">
        <v>0.24416037726048301</v>
      </c>
      <c r="AX1188" s="17">
        <v>0.73212579165753899</v>
      </c>
      <c r="AY1188" s="17"/>
      <c r="AZ1188" s="17">
        <v>0.21272899553760599</v>
      </c>
      <c r="BA1188" s="17">
        <v>0.225919469101205</v>
      </c>
      <c r="BB1188" s="17">
        <v>0.13696549780742701</v>
      </c>
      <c r="BC1188" s="17">
        <v>0.22766028738529701</v>
      </c>
      <c r="BD1188" s="17">
        <v>0.20729208017319301</v>
      </c>
      <c r="BE1188" s="17">
        <v>8.1574301538381605E-2</v>
      </c>
      <c r="BF1188" s="17"/>
      <c r="BG1188" s="17">
        <v>0.218724967144204</v>
      </c>
      <c r="BH1188" s="17">
        <v>0.18694508115668201</v>
      </c>
      <c r="BI1188" s="17" t="s">
        <v>95</v>
      </c>
      <c r="BJ1188" s="17" t="s">
        <v>95</v>
      </c>
      <c r="BK1188" s="17" t="s">
        <v>95</v>
      </c>
      <c r="BL1188" s="17" t="s">
        <v>95</v>
      </c>
      <c r="BM1188" s="17" t="s">
        <v>95</v>
      </c>
    </row>
    <row r="1189" spans="2:65" x14ac:dyDescent="0.35">
      <c r="B1189" t="s">
        <v>448</v>
      </c>
      <c r="C1189" s="17">
        <v>0.14812529609744901</v>
      </c>
      <c r="D1189" s="17">
        <v>0.12460021957898</v>
      </c>
      <c r="E1189" s="17">
        <v>0.17164845213647101</v>
      </c>
      <c r="F1189" s="17"/>
      <c r="G1189" s="17">
        <v>0</v>
      </c>
      <c r="H1189" s="17">
        <v>0.21851530866063801</v>
      </c>
      <c r="I1189" s="17">
        <v>0.12735239844302601</v>
      </c>
      <c r="J1189" s="17">
        <v>0.177134944532541</v>
      </c>
      <c r="K1189" s="17">
        <v>0.19456443619665201</v>
      </c>
      <c r="L1189" s="17">
        <v>0.1158466722269</v>
      </c>
      <c r="M1189" s="17"/>
      <c r="N1189" s="17">
        <v>0.20198673401567099</v>
      </c>
      <c r="O1189" s="17">
        <v>0.11384544838673701</v>
      </c>
      <c r="P1189" s="17">
        <v>7.1671751863976799E-2</v>
      </c>
      <c r="Q1189" s="17">
        <v>0.221027062786532</v>
      </c>
      <c r="R1189" s="17"/>
      <c r="S1189" s="17">
        <v>0.25446243651145101</v>
      </c>
      <c r="T1189" s="17">
        <v>0.172460970679749</v>
      </c>
      <c r="U1189" s="17">
        <v>5.69150474551516E-2</v>
      </c>
      <c r="V1189" s="17">
        <v>0.25184712873652199</v>
      </c>
      <c r="W1189" s="17">
        <v>0</v>
      </c>
      <c r="X1189" s="17">
        <v>0.138148568607634</v>
      </c>
      <c r="Y1189" s="17">
        <v>0.173640586318664</v>
      </c>
      <c r="Z1189" s="17">
        <v>0.21604214555373799</v>
      </c>
      <c r="AA1189" s="17">
        <v>0.16089766357160701</v>
      </c>
      <c r="AB1189" s="17">
        <v>0.12125299475348</v>
      </c>
      <c r="AC1189" s="17">
        <v>0</v>
      </c>
      <c r="AD1189" s="17">
        <v>0.18317885881509299</v>
      </c>
      <c r="AE1189" s="17"/>
      <c r="AF1189" s="17">
        <v>0.102015929598483</v>
      </c>
      <c r="AG1189" s="17">
        <v>0.18781230768848001</v>
      </c>
      <c r="AH1189" s="17">
        <v>0.187452059841209</v>
      </c>
      <c r="AI1189" s="17"/>
      <c r="AJ1189" s="17">
        <v>0.158662690399411</v>
      </c>
      <c r="AK1189" s="17">
        <v>0.13707790840345299</v>
      </c>
      <c r="AL1189" s="17">
        <v>0.21710827497795501</v>
      </c>
      <c r="AM1189" s="17">
        <v>0.49900027030830701</v>
      </c>
      <c r="AN1189" s="17">
        <v>6.25334941860443E-2</v>
      </c>
      <c r="AO1189" s="17"/>
      <c r="AP1189" s="17">
        <v>0.20629896686698401</v>
      </c>
      <c r="AQ1189" s="17">
        <v>0.13516394013552999</v>
      </c>
      <c r="AR1189" s="17">
        <v>0.209604260164102</v>
      </c>
      <c r="AS1189" s="17"/>
      <c r="AT1189" s="17">
        <v>0.14989718148943701</v>
      </c>
      <c r="AU1189" s="17">
        <v>0.108680406685996</v>
      </c>
      <c r="AV1189" s="17">
        <v>0.17158055604974301</v>
      </c>
      <c r="AW1189" s="17">
        <v>0.13413539759104201</v>
      </c>
      <c r="AX1189" s="17">
        <v>0.80362262502738202</v>
      </c>
      <c r="AY1189" s="17"/>
      <c r="AZ1189" s="17">
        <v>0.117931010006076</v>
      </c>
      <c r="BA1189" s="17">
        <v>0.15377766412654501</v>
      </c>
      <c r="BB1189" s="17">
        <v>0.106368797724121</v>
      </c>
      <c r="BC1189" s="17">
        <v>0.230909206422374</v>
      </c>
      <c r="BD1189" s="17">
        <v>3.6287374900720502E-2</v>
      </c>
      <c r="BE1189" s="17">
        <v>0.173989705160529</v>
      </c>
      <c r="BF1189" s="17"/>
      <c r="BG1189" s="17">
        <v>0.14131301444923999</v>
      </c>
      <c r="BH1189" s="17">
        <v>0.158946724645951</v>
      </c>
      <c r="BI1189" s="17" t="s">
        <v>95</v>
      </c>
      <c r="BJ1189" s="17" t="s">
        <v>95</v>
      </c>
      <c r="BK1189" s="17" t="s">
        <v>95</v>
      </c>
      <c r="BL1189" s="17" t="s">
        <v>95</v>
      </c>
      <c r="BM1189" s="17" t="s">
        <v>95</v>
      </c>
    </row>
    <row r="1190" spans="2:65" x14ac:dyDescent="0.35">
      <c r="B1190" t="s">
        <v>449</v>
      </c>
      <c r="C1190" s="17">
        <v>0.14501220612110999</v>
      </c>
      <c r="D1190" s="17">
        <v>0.1362744495346</v>
      </c>
      <c r="E1190" s="17">
        <v>0.15465073864568901</v>
      </c>
      <c r="F1190" s="17"/>
      <c r="G1190" s="17">
        <v>0.32975887696798301</v>
      </c>
      <c r="H1190" s="17">
        <v>0.20905490157575901</v>
      </c>
      <c r="I1190" s="17">
        <v>7.25658854876053E-2</v>
      </c>
      <c r="J1190" s="17">
        <v>0.171863442468707</v>
      </c>
      <c r="K1190" s="17">
        <v>0.17591236168638</v>
      </c>
      <c r="L1190" s="17">
        <v>8.8399696322613505E-2</v>
      </c>
      <c r="M1190" s="17"/>
      <c r="N1190" s="17">
        <v>0.144055592068909</v>
      </c>
      <c r="O1190" s="17">
        <v>0.19586954692083799</v>
      </c>
      <c r="P1190" s="17">
        <v>0.11709310247713101</v>
      </c>
      <c r="Q1190" s="17">
        <v>9.1394049960744794E-2</v>
      </c>
      <c r="R1190" s="17"/>
      <c r="S1190" s="17">
        <v>0.14720047238602901</v>
      </c>
      <c r="T1190" s="17">
        <v>0.11852317779605399</v>
      </c>
      <c r="U1190" s="17">
        <v>6.0178555697638997E-2</v>
      </c>
      <c r="V1190" s="17">
        <v>0.24746529677909601</v>
      </c>
      <c r="W1190" s="17">
        <v>8.3095522630469695E-2</v>
      </c>
      <c r="X1190" s="17">
        <v>0.199326759064931</v>
      </c>
      <c r="Y1190" s="17">
        <v>0.120793868822207</v>
      </c>
      <c r="Z1190" s="17">
        <v>0.232178699454856</v>
      </c>
      <c r="AA1190" s="17">
        <v>0.150962760699861</v>
      </c>
      <c r="AB1190" s="17">
        <v>0.10965173637805301</v>
      </c>
      <c r="AC1190" s="17">
        <v>0.105322945958086</v>
      </c>
      <c r="AD1190" s="17">
        <v>0.22845309589672999</v>
      </c>
      <c r="AE1190" s="17"/>
      <c r="AF1190" s="17">
        <v>0.119619165642884</v>
      </c>
      <c r="AG1190" s="17">
        <v>0.16756389604678201</v>
      </c>
      <c r="AH1190" s="17">
        <v>0.15436684342149001</v>
      </c>
      <c r="AI1190" s="17"/>
      <c r="AJ1190" s="17">
        <v>0.14136307470518</v>
      </c>
      <c r="AK1190" s="17">
        <v>0.154211184091535</v>
      </c>
      <c r="AL1190" s="17">
        <v>4.78416487467863E-2</v>
      </c>
      <c r="AM1190" s="17">
        <v>0</v>
      </c>
      <c r="AN1190" s="17">
        <v>0.132987374088781</v>
      </c>
      <c r="AO1190" s="17"/>
      <c r="AP1190" s="17">
        <v>8.4536548375839501E-2</v>
      </c>
      <c r="AQ1190" s="17">
        <v>0.18510185720692701</v>
      </c>
      <c r="AR1190" s="17">
        <v>0.13053039248265599</v>
      </c>
      <c r="AS1190" s="17"/>
      <c r="AT1190" s="17">
        <v>9.2384791899208604E-2</v>
      </c>
      <c r="AU1190" s="17">
        <v>0.13812602963850601</v>
      </c>
      <c r="AV1190" s="17">
        <v>0.191502578582573</v>
      </c>
      <c r="AW1190" s="17">
        <v>0.168035314169036</v>
      </c>
      <c r="AX1190" s="17">
        <v>0.53574841668492201</v>
      </c>
      <c r="AY1190" s="17"/>
      <c r="AZ1190" s="17">
        <v>0.184749963982275</v>
      </c>
      <c r="BA1190" s="17">
        <v>0.15100247932869701</v>
      </c>
      <c r="BB1190" s="17">
        <v>0.17281681830489801</v>
      </c>
      <c r="BC1190" s="17">
        <v>0.148270737523193</v>
      </c>
      <c r="BD1190" s="17">
        <v>7.8234644931183997E-2</v>
      </c>
      <c r="BE1190" s="17">
        <v>7.0627606130013093E-2</v>
      </c>
      <c r="BF1190" s="17"/>
      <c r="BG1190" s="17">
        <v>0.13819482934468399</v>
      </c>
      <c r="BH1190" s="17">
        <v>0.15584172836990101</v>
      </c>
      <c r="BI1190" s="17" t="s">
        <v>95</v>
      </c>
      <c r="BJ1190" s="17" t="s">
        <v>95</v>
      </c>
      <c r="BK1190" s="17" t="s">
        <v>95</v>
      </c>
      <c r="BL1190" s="17" t="s">
        <v>95</v>
      </c>
      <c r="BM1190" s="17" t="s">
        <v>95</v>
      </c>
    </row>
    <row r="1191" spans="2:65" x14ac:dyDescent="0.35">
      <c r="B1191" t="s">
        <v>455</v>
      </c>
      <c r="C1191" s="17">
        <v>0.14047396068576201</v>
      </c>
      <c r="D1191" s="17">
        <v>0.17407468126922199</v>
      </c>
      <c r="E1191" s="17">
        <v>0.110402406311016</v>
      </c>
      <c r="F1191" s="17"/>
      <c r="G1191" s="17">
        <v>0.33496948859991399</v>
      </c>
      <c r="H1191" s="17">
        <v>0.12549102264874901</v>
      </c>
      <c r="I1191" s="17">
        <v>0.112861237205786</v>
      </c>
      <c r="J1191" s="17">
        <v>0.17878047799592001</v>
      </c>
      <c r="K1191" s="17">
        <v>5.1074476133079499E-2</v>
      </c>
      <c r="L1191" s="17">
        <v>0.147920560209028</v>
      </c>
      <c r="M1191" s="17"/>
      <c r="N1191" s="17">
        <v>0.134003160548161</v>
      </c>
      <c r="O1191" s="17">
        <v>0.17666467159412599</v>
      </c>
      <c r="P1191" s="17">
        <v>8.4864282886527198E-2</v>
      </c>
      <c r="Q1191" s="17">
        <v>0.15005850226692299</v>
      </c>
      <c r="R1191" s="17"/>
      <c r="S1191" s="17">
        <v>0.18003171953781499</v>
      </c>
      <c r="T1191" s="17">
        <v>0.15873397799753999</v>
      </c>
      <c r="U1191" s="17">
        <v>5.90079061326136E-2</v>
      </c>
      <c r="V1191" s="17">
        <v>7.1354864062018894E-2</v>
      </c>
      <c r="W1191" s="17">
        <v>0.12558107175243999</v>
      </c>
      <c r="X1191" s="17">
        <v>0.20932134555278301</v>
      </c>
      <c r="Y1191" s="17">
        <v>0.127623496558286</v>
      </c>
      <c r="Z1191" s="17">
        <v>7.2609310908792801E-2</v>
      </c>
      <c r="AA1191" s="17">
        <v>0.20335205314666499</v>
      </c>
      <c r="AB1191" s="17">
        <v>0.167483996737462</v>
      </c>
      <c r="AC1191" s="17">
        <v>0.113643244496266</v>
      </c>
      <c r="AD1191" s="17">
        <v>0</v>
      </c>
      <c r="AE1191" s="17"/>
      <c r="AF1191" s="17">
        <v>0.133602346981362</v>
      </c>
      <c r="AG1191" s="17">
        <v>0.14393355133754701</v>
      </c>
      <c r="AH1191" s="17">
        <v>0.15436684342149001</v>
      </c>
      <c r="AI1191" s="17"/>
      <c r="AJ1191" s="17">
        <v>0.15193712753766001</v>
      </c>
      <c r="AK1191" s="17">
        <v>9.1256378049306003E-2</v>
      </c>
      <c r="AL1191" s="17">
        <v>0.156043778931588</v>
      </c>
      <c r="AM1191" s="17">
        <v>0</v>
      </c>
      <c r="AN1191" s="17">
        <v>0.14506868118399899</v>
      </c>
      <c r="AO1191" s="17"/>
      <c r="AP1191" s="17">
        <v>0.189860137446138</v>
      </c>
      <c r="AQ1191" s="17">
        <v>9.77213884476682E-2</v>
      </c>
      <c r="AR1191" s="17">
        <v>0.26362671955213302</v>
      </c>
      <c r="AS1191" s="17"/>
      <c r="AT1191" s="17">
        <v>0.13701375424373999</v>
      </c>
      <c r="AU1191" s="17">
        <v>0.117527163097796</v>
      </c>
      <c r="AV1191" s="17">
        <v>0.169630405260112</v>
      </c>
      <c r="AW1191" s="17">
        <v>5.3826017840475103E-2</v>
      </c>
      <c r="AX1191" s="17">
        <v>0.53574841668492201</v>
      </c>
      <c r="AY1191" s="17"/>
      <c r="AZ1191" s="17">
        <v>0.18120634499770299</v>
      </c>
      <c r="BA1191" s="17">
        <v>0.167346631949121</v>
      </c>
      <c r="BB1191" s="17">
        <v>0.10301408719475801</v>
      </c>
      <c r="BC1191" s="17">
        <v>0.135161257482761</v>
      </c>
      <c r="BD1191" s="17">
        <v>3.6346633153776002E-2</v>
      </c>
      <c r="BE1191" s="17">
        <v>0.148271865026358</v>
      </c>
      <c r="BF1191" s="17"/>
      <c r="BG1191" s="17">
        <v>0.15117105969897199</v>
      </c>
      <c r="BH1191" s="17">
        <v>0.12348143180549501</v>
      </c>
      <c r="BI1191" s="17" t="s">
        <v>95</v>
      </c>
      <c r="BJ1191" s="17" t="s">
        <v>95</v>
      </c>
      <c r="BK1191" s="17" t="s">
        <v>95</v>
      </c>
      <c r="BL1191" s="17" t="s">
        <v>95</v>
      </c>
      <c r="BM1191" s="17" t="s">
        <v>95</v>
      </c>
    </row>
    <row r="1192" spans="2:65" x14ac:dyDescent="0.35">
      <c r="B1192" t="s">
        <v>443</v>
      </c>
      <c r="C1192" s="17">
        <v>0.127999594758025</v>
      </c>
      <c r="D1192" s="17">
        <v>0.14347296070025201</v>
      </c>
      <c r="E1192" s="17">
        <v>0.114785620497439</v>
      </c>
      <c r="F1192" s="17"/>
      <c r="G1192" s="17">
        <v>0</v>
      </c>
      <c r="H1192" s="17">
        <v>0.108559274784675</v>
      </c>
      <c r="I1192" s="17">
        <v>0.16278248697189701</v>
      </c>
      <c r="J1192" s="17">
        <v>0.148699572877449</v>
      </c>
      <c r="K1192" s="17">
        <v>0.13194774897646699</v>
      </c>
      <c r="L1192" s="17">
        <v>0.125263288148802</v>
      </c>
      <c r="M1192" s="17"/>
      <c r="N1192" s="17">
        <v>0.1172185269871</v>
      </c>
      <c r="O1192" s="17">
        <v>0.17935365997671501</v>
      </c>
      <c r="P1192" s="17">
        <v>9.2142031476893704E-2</v>
      </c>
      <c r="Q1192" s="17">
        <v>9.5397662736645905E-2</v>
      </c>
      <c r="R1192" s="17"/>
      <c r="S1192" s="17">
        <v>3.8687937519783701E-2</v>
      </c>
      <c r="T1192" s="17">
        <v>0.107045546386884</v>
      </c>
      <c r="U1192" s="17">
        <v>0.11709360315279101</v>
      </c>
      <c r="V1192" s="17">
        <v>0.19004736993209501</v>
      </c>
      <c r="W1192" s="17">
        <v>0.17448558798477401</v>
      </c>
      <c r="X1192" s="17">
        <v>0.17963492811154899</v>
      </c>
      <c r="Y1192" s="17">
        <v>0.160594428285352</v>
      </c>
      <c r="Z1192" s="17">
        <v>0</v>
      </c>
      <c r="AA1192" s="17">
        <v>0.25601926809407899</v>
      </c>
      <c r="AB1192" s="17">
        <v>5.9646075200828798E-2</v>
      </c>
      <c r="AC1192" s="17">
        <v>0</v>
      </c>
      <c r="AD1192" s="17">
        <v>0.18317885881509299</v>
      </c>
      <c r="AE1192" s="17"/>
      <c r="AF1192" s="17">
        <v>0.130507018439769</v>
      </c>
      <c r="AG1192" s="17">
        <v>0.12411456673648499</v>
      </c>
      <c r="AH1192" s="17">
        <v>0.210808701236609</v>
      </c>
      <c r="AI1192" s="17"/>
      <c r="AJ1192" s="17">
        <v>0.16415581357412401</v>
      </c>
      <c r="AK1192" s="17">
        <v>8.1149631088473007E-2</v>
      </c>
      <c r="AL1192" s="17">
        <v>0.10441941689651001</v>
      </c>
      <c r="AM1192" s="17">
        <v>0</v>
      </c>
      <c r="AN1192" s="17">
        <v>8.2041933461014502E-2</v>
      </c>
      <c r="AO1192" s="17"/>
      <c r="AP1192" s="17">
        <v>0.13806142539476299</v>
      </c>
      <c r="AQ1192" s="17">
        <v>9.31509952291181E-2</v>
      </c>
      <c r="AR1192" s="17">
        <v>0.14762995724076999</v>
      </c>
      <c r="AS1192" s="17"/>
      <c r="AT1192" s="17">
        <v>7.9038627892310295E-2</v>
      </c>
      <c r="AU1192" s="17">
        <v>0.12387286783136101</v>
      </c>
      <c r="AV1192" s="17">
        <v>0.14720276094179899</v>
      </c>
      <c r="AW1192" s="17">
        <v>0.1819029270543</v>
      </c>
      <c r="AX1192" s="17">
        <v>0.26787420834246101</v>
      </c>
      <c r="AY1192" s="17"/>
      <c r="AZ1192" s="17">
        <v>0.125899364616779</v>
      </c>
      <c r="BA1192" s="17">
        <v>0.14159900326566</v>
      </c>
      <c r="BB1192" s="17">
        <v>0.15128133299999899</v>
      </c>
      <c r="BC1192" s="17">
        <v>0.118026233233885</v>
      </c>
      <c r="BD1192" s="17">
        <v>0.10611689376530101</v>
      </c>
      <c r="BE1192" s="17">
        <v>7.7644258896344603E-2</v>
      </c>
      <c r="BF1192" s="17"/>
      <c r="BG1192" s="17">
        <v>0.14153610358993701</v>
      </c>
      <c r="BH1192" s="17">
        <v>0.106496613718008</v>
      </c>
      <c r="BI1192" s="17" t="s">
        <v>95</v>
      </c>
      <c r="BJ1192" s="17" t="s">
        <v>95</v>
      </c>
      <c r="BK1192" s="17" t="s">
        <v>95</v>
      </c>
      <c r="BL1192" s="17" t="s">
        <v>95</v>
      </c>
      <c r="BM1192" s="17" t="s">
        <v>95</v>
      </c>
    </row>
    <row r="1193" spans="2:65" x14ac:dyDescent="0.35">
      <c r="B1193" t="s">
        <v>446</v>
      </c>
      <c r="C1193" s="17">
        <v>0.117564354384822</v>
      </c>
      <c r="D1193" s="17">
        <v>0.113118602374017</v>
      </c>
      <c r="E1193" s="17">
        <v>0.12290699239102</v>
      </c>
      <c r="F1193" s="17"/>
      <c r="G1193" s="17">
        <v>0.29132198470065601</v>
      </c>
      <c r="H1193" s="17">
        <v>3.7461483966170502E-2</v>
      </c>
      <c r="I1193" s="17">
        <v>0.16809544972246801</v>
      </c>
      <c r="J1193" s="17">
        <v>0.122136109551921</v>
      </c>
      <c r="K1193" s="17">
        <v>7.2217737407159005E-2</v>
      </c>
      <c r="L1193" s="17">
        <v>0.107581712069997</v>
      </c>
      <c r="M1193" s="17"/>
      <c r="N1193" s="17">
        <v>0.156634638733504</v>
      </c>
      <c r="O1193" s="17">
        <v>8.7315028103186906E-2</v>
      </c>
      <c r="P1193" s="17">
        <v>8.7160455787867797E-2</v>
      </c>
      <c r="Q1193" s="17">
        <v>0.15145679869049899</v>
      </c>
      <c r="R1193" s="17"/>
      <c r="S1193" s="17">
        <v>0.24182976234245299</v>
      </c>
      <c r="T1193" s="17">
        <v>7.6002386856304005E-2</v>
      </c>
      <c r="U1193" s="17">
        <v>7.1178164467337393E-2</v>
      </c>
      <c r="V1193" s="17">
        <v>0.246771871192451</v>
      </c>
      <c r="W1193" s="17">
        <v>8.4131751641737099E-2</v>
      </c>
      <c r="X1193" s="17">
        <v>9.7625986229270004E-2</v>
      </c>
      <c r="Y1193" s="17">
        <v>4.0739296387217197E-2</v>
      </c>
      <c r="Z1193" s="17">
        <v>7.3148316850411399E-2</v>
      </c>
      <c r="AA1193" s="17">
        <v>0.14897858115267801</v>
      </c>
      <c r="AB1193" s="17">
        <v>6.0070942455456203E-2</v>
      </c>
      <c r="AC1193" s="17">
        <v>0</v>
      </c>
      <c r="AD1193" s="17">
        <v>0.36553575471724098</v>
      </c>
      <c r="AE1193" s="17"/>
      <c r="AF1193" s="17">
        <v>0.12197040144811799</v>
      </c>
      <c r="AG1193" s="17">
        <v>0.10170032456934</v>
      </c>
      <c r="AH1193" s="17">
        <v>0.20337206674039901</v>
      </c>
      <c r="AI1193" s="17"/>
      <c r="AJ1193" s="17">
        <v>0.12649671257266101</v>
      </c>
      <c r="AK1193" s="17">
        <v>8.0983347262849698E-2</v>
      </c>
      <c r="AL1193" s="17">
        <v>9.6023332938448197E-2</v>
      </c>
      <c r="AM1193" s="17">
        <v>0</v>
      </c>
      <c r="AN1193" s="17">
        <v>0.146284426631237</v>
      </c>
      <c r="AO1193" s="17"/>
      <c r="AP1193" s="17">
        <v>0.117562186662826</v>
      </c>
      <c r="AQ1193" s="17">
        <v>8.8616191057925897E-2</v>
      </c>
      <c r="AR1193" s="17">
        <v>0.128743884310656</v>
      </c>
      <c r="AS1193" s="17"/>
      <c r="AT1193" s="17">
        <v>0.136663256872991</v>
      </c>
      <c r="AU1193" s="17">
        <v>0.124478025566348</v>
      </c>
      <c r="AV1193" s="17">
        <v>0.151774220509548</v>
      </c>
      <c r="AW1193" s="17">
        <v>0.13233970502321599</v>
      </c>
      <c r="AX1193" s="17">
        <v>0</v>
      </c>
      <c r="AY1193" s="17"/>
      <c r="AZ1193" s="17">
        <v>0.120694278680355</v>
      </c>
      <c r="BA1193" s="17">
        <v>0.15602301851523501</v>
      </c>
      <c r="BB1193" s="17">
        <v>5.63355511338905E-2</v>
      </c>
      <c r="BC1193" s="17">
        <v>8.3466953113828596E-2</v>
      </c>
      <c r="BD1193" s="17">
        <v>8.5306620571827196E-2</v>
      </c>
      <c r="BE1193" s="17">
        <v>0.148271865026358</v>
      </c>
      <c r="BF1193" s="17"/>
      <c r="BG1193" s="17">
        <v>0.123022469802667</v>
      </c>
      <c r="BH1193" s="17">
        <v>0.10889404257832</v>
      </c>
      <c r="BI1193" s="17" t="s">
        <v>95</v>
      </c>
      <c r="BJ1193" s="17" t="s">
        <v>95</v>
      </c>
      <c r="BK1193" s="17" t="s">
        <v>95</v>
      </c>
      <c r="BL1193" s="17" t="s">
        <v>95</v>
      </c>
      <c r="BM1193" s="17" t="s">
        <v>95</v>
      </c>
    </row>
    <row r="1194" spans="2:65" x14ac:dyDescent="0.35">
      <c r="B1194" t="s">
        <v>450</v>
      </c>
      <c r="C1194" s="17">
        <v>0.108574987169604</v>
      </c>
      <c r="D1194" s="17">
        <v>0.12714143748601101</v>
      </c>
      <c r="E1194" s="17">
        <v>9.2268691435176103E-2</v>
      </c>
      <c r="F1194" s="17"/>
      <c r="G1194" s="17">
        <v>0.143527493109078</v>
      </c>
      <c r="H1194" s="17">
        <v>0.21623113618044701</v>
      </c>
      <c r="I1194" s="17">
        <v>0.135913519522256</v>
      </c>
      <c r="J1194" s="17">
        <v>4.7295341813592399E-2</v>
      </c>
      <c r="K1194" s="17">
        <v>0.21694944857306001</v>
      </c>
      <c r="L1194" s="17">
        <v>2.07471527373023E-2</v>
      </c>
      <c r="M1194" s="17"/>
      <c r="N1194" s="17">
        <v>9.9033850387819894E-2</v>
      </c>
      <c r="O1194" s="17">
        <v>0.116703959416059</v>
      </c>
      <c r="P1194" s="17">
        <v>0.110477328950966</v>
      </c>
      <c r="Q1194" s="17">
        <v>0.10523755922040701</v>
      </c>
      <c r="R1194" s="17"/>
      <c r="S1194" s="17">
        <v>0.22948466475485799</v>
      </c>
      <c r="T1194" s="17">
        <v>7.2075274231594905E-2</v>
      </c>
      <c r="U1194" s="17">
        <v>0.11709360315279101</v>
      </c>
      <c r="V1194" s="17">
        <v>5.6962868299260699E-2</v>
      </c>
      <c r="W1194" s="17">
        <v>8.9814171966813405E-2</v>
      </c>
      <c r="X1194" s="17">
        <v>0.111344081943092</v>
      </c>
      <c r="Y1194" s="17">
        <v>0</v>
      </c>
      <c r="Z1194" s="17">
        <v>7.3148316850411399E-2</v>
      </c>
      <c r="AA1194" s="17">
        <v>0.15849190544224501</v>
      </c>
      <c r="AB1194" s="17">
        <v>0.18160499140781899</v>
      </c>
      <c r="AC1194" s="17">
        <v>0</v>
      </c>
      <c r="AD1194" s="17">
        <v>0.18968085804896101</v>
      </c>
      <c r="AE1194" s="17"/>
      <c r="AF1194" s="17">
        <v>7.6814953740786604E-2</v>
      </c>
      <c r="AG1194" s="17">
        <v>0.13897583684887599</v>
      </c>
      <c r="AH1194" s="17">
        <v>0.16637201799067</v>
      </c>
      <c r="AI1194" s="17"/>
      <c r="AJ1194" s="17">
        <v>7.2867873298127495E-2</v>
      </c>
      <c r="AK1194" s="17">
        <v>0.150227148255107</v>
      </c>
      <c r="AL1194" s="17">
        <v>0.123743006542158</v>
      </c>
      <c r="AM1194" s="17">
        <v>0</v>
      </c>
      <c r="AN1194" s="17">
        <v>8.2041933461014502E-2</v>
      </c>
      <c r="AO1194" s="17"/>
      <c r="AP1194" s="17">
        <v>6.3857625253065001E-2</v>
      </c>
      <c r="AQ1194" s="17">
        <v>0.146817964041323</v>
      </c>
      <c r="AR1194" s="17">
        <v>0.160376783452363</v>
      </c>
      <c r="AS1194" s="17"/>
      <c r="AT1194" s="17">
        <v>8.8027897540519595E-2</v>
      </c>
      <c r="AU1194" s="17">
        <v>6.3104050248980303E-2</v>
      </c>
      <c r="AV1194" s="17">
        <v>0.168484673826124</v>
      </c>
      <c r="AW1194" s="17">
        <v>0.15714309343551899</v>
      </c>
      <c r="AX1194" s="17">
        <v>0.26787420834246101</v>
      </c>
      <c r="AY1194" s="17"/>
      <c r="AZ1194" s="17">
        <v>0.24005420020151799</v>
      </c>
      <c r="BA1194" s="17">
        <v>0.108537244212334</v>
      </c>
      <c r="BB1194" s="17">
        <v>0.114731917572211</v>
      </c>
      <c r="BC1194" s="17">
        <v>6.1310114927443003E-2</v>
      </c>
      <c r="BD1194" s="17">
        <v>3.6287374900720502E-2</v>
      </c>
      <c r="BE1194" s="17">
        <v>8.5182314093016104E-2</v>
      </c>
      <c r="BF1194" s="17"/>
      <c r="BG1194" s="17">
        <v>0.10301305551778001</v>
      </c>
      <c r="BH1194" s="17">
        <v>0.11741021287958001</v>
      </c>
      <c r="BI1194" s="17" t="s">
        <v>95</v>
      </c>
      <c r="BJ1194" s="17" t="s">
        <v>95</v>
      </c>
      <c r="BK1194" s="17" t="s">
        <v>95</v>
      </c>
      <c r="BL1194" s="17" t="s">
        <v>95</v>
      </c>
      <c r="BM1194" s="17" t="s">
        <v>95</v>
      </c>
    </row>
    <row r="1195" spans="2:65" x14ac:dyDescent="0.35">
      <c r="B1195" t="s">
        <v>447</v>
      </c>
      <c r="C1195" s="17">
        <v>0.10056192932038201</v>
      </c>
      <c r="D1195" s="17">
        <v>0.117551345056746</v>
      </c>
      <c r="E1195" s="17">
        <v>8.5652804309755096E-2</v>
      </c>
      <c r="F1195" s="17"/>
      <c r="G1195" s="17">
        <v>0.281042110785303</v>
      </c>
      <c r="H1195" s="17">
        <v>6.3200719277866801E-2</v>
      </c>
      <c r="I1195" s="17">
        <v>0.18688137834330101</v>
      </c>
      <c r="J1195" s="17">
        <v>8.9649835685778806E-2</v>
      </c>
      <c r="K1195" s="17">
        <v>5.4360739457500099E-2</v>
      </c>
      <c r="L1195" s="17">
        <v>6.10249634915506E-2</v>
      </c>
      <c r="M1195" s="17"/>
      <c r="N1195" s="17">
        <v>9.5516419178008599E-2</v>
      </c>
      <c r="O1195" s="17">
        <v>0.115419081234968</v>
      </c>
      <c r="P1195" s="17">
        <v>5.7367532033319499E-2</v>
      </c>
      <c r="Q1195" s="17">
        <v>0.13049854454394499</v>
      </c>
      <c r="R1195" s="17"/>
      <c r="S1195" s="17">
        <v>0.117428337574883</v>
      </c>
      <c r="T1195" s="17">
        <v>9.4538181087157197E-2</v>
      </c>
      <c r="U1195" s="17">
        <v>7.1178164467337393E-2</v>
      </c>
      <c r="V1195" s="17">
        <v>0.11921768565143</v>
      </c>
      <c r="W1195" s="17">
        <v>0.17394592360855099</v>
      </c>
      <c r="X1195" s="17">
        <v>0.105001517088358</v>
      </c>
      <c r="Y1195" s="17">
        <v>0</v>
      </c>
      <c r="Z1195" s="17">
        <v>7.3148316850411399E-2</v>
      </c>
      <c r="AA1195" s="17">
        <v>0.14771659012165</v>
      </c>
      <c r="AB1195" s="17">
        <v>5.9646075200828798E-2</v>
      </c>
      <c r="AC1195" s="17">
        <v>0.103344630382358</v>
      </c>
      <c r="AD1195" s="17">
        <v>0.18235689590214799</v>
      </c>
      <c r="AE1195" s="17"/>
      <c r="AF1195" s="17">
        <v>8.2537766536872795E-2</v>
      </c>
      <c r="AG1195" s="17">
        <v>0.115547513191254</v>
      </c>
      <c r="AH1195" s="17">
        <v>9.0788753615320406E-2</v>
      </c>
      <c r="AI1195" s="17"/>
      <c r="AJ1195" s="17">
        <v>8.4023713281288395E-2</v>
      </c>
      <c r="AK1195" s="17">
        <v>0.106747285992962</v>
      </c>
      <c r="AL1195" s="17">
        <v>0.15885723444921701</v>
      </c>
      <c r="AM1195" s="17">
        <v>0</v>
      </c>
      <c r="AN1195" s="17">
        <v>0.146284426631237</v>
      </c>
      <c r="AO1195" s="17"/>
      <c r="AP1195" s="17">
        <v>9.3505111739289604E-2</v>
      </c>
      <c r="AQ1195" s="17">
        <v>0.125001921397764</v>
      </c>
      <c r="AR1195" s="17">
        <v>6.7839670852645403E-2</v>
      </c>
      <c r="AS1195" s="17"/>
      <c r="AT1195" s="17">
        <v>9.7505157282550103E-2</v>
      </c>
      <c r="AU1195" s="17">
        <v>0.109035893463709</v>
      </c>
      <c r="AV1195" s="17">
        <v>0.112089420007788</v>
      </c>
      <c r="AW1195" s="17">
        <v>0.113475542834146</v>
      </c>
      <c r="AX1195" s="17">
        <v>0</v>
      </c>
      <c r="AY1195" s="17"/>
      <c r="AZ1195" s="17">
        <v>0.17634159502116201</v>
      </c>
      <c r="BA1195" s="17">
        <v>9.7411104712901694E-2</v>
      </c>
      <c r="BB1195" s="17">
        <v>9.1591071336745794E-2</v>
      </c>
      <c r="BC1195" s="17">
        <v>0.11843914239383201</v>
      </c>
      <c r="BD1195" s="17">
        <v>0</v>
      </c>
      <c r="BE1195" s="17">
        <v>7.7644258896344603E-2</v>
      </c>
      <c r="BF1195" s="17"/>
      <c r="BG1195" s="17">
        <v>9.3111899014318406E-2</v>
      </c>
      <c r="BH1195" s="17">
        <v>0.112396432766439</v>
      </c>
      <c r="BI1195" s="17" t="s">
        <v>95</v>
      </c>
      <c r="BJ1195" s="17" t="s">
        <v>95</v>
      </c>
      <c r="BK1195" s="17" t="s">
        <v>95</v>
      </c>
      <c r="BL1195" s="17" t="s">
        <v>95</v>
      </c>
      <c r="BM1195" s="17" t="s">
        <v>95</v>
      </c>
    </row>
    <row r="1196" spans="2:65" x14ac:dyDescent="0.35">
      <c r="B1196" t="s">
        <v>452</v>
      </c>
      <c r="C1196" s="17">
        <v>7.2507671873517504E-2</v>
      </c>
      <c r="D1196" s="17">
        <v>7.81943791655626E-2</v>
      </c>
      <c r="E1196" s="17">
        <v>6.7906420174089793E-2</v>
      </c>
      <c r="F1196" s="17"/>
      <c r="G1196" s="17">
        <v>0.217873732051589</v>
      </c>
      <c r="H1196" s="17">
        <v>0.137125501215065</v>
      </c>
      <c r="I1196" s="17">
        <v>0.11769374923876599</v>
      </c>
      <c r="J1196" s="17">
        <v>4.6313687876960198E-2</v>
      </c>
      <c r="K1196" s="17">
        <v>5.1230219064773097E-2</v>
      </c>
      <c r="L1196" s="17">
        <v>1.8655426384214201E-2</v>
      </c>
      <c r="M1196" s="17"/>
      <c r="N1196" s="17">
        <v>0.102754105466761</v>
      </c>
      <c r="O1196" s="17">
        <v>5.0422506573489401E-2</v>
      </c>
      <c r="P1196" s="17">
        <v>8.8181574933979198E-2</v>
      </c>
      <c r="Q1196" s="17">
        <v>5.24864371612489E-2</v>
      </c>
      <c r="R1196" s="17"/>
      <c r="S1196" s="17">
        <v>0.115834487851994</v>
      </c>
      <c r="T1196" s="17">
        <v>9.8386833029207199E-2</v>
      </c>
      <c r="U1196" s="17">
        <v>0.13135672016497599</v>
      </c>
      <c r="V1196" s="17">
        <v>0.19931770227656101</v>
      </c>
      <c r="W1196" s="17">
        <v>0</v>
      </c>
      <c r="X1196" s="17">
        <v>6.1015979980707798E-2</v>
      </c>
      <c r="Y1196" s="17">
        <v>0</v>
      </c>
      <c r="Z1196" s="17">
        <v>0</v>
      </c>
      <c r="AA1196" s="17">
        <v>4.82050479226332E-2</v>
      </c>
      <c r="AB1196" s="17">
        <v>6.0070942455456203E-2</v>
      </c>
      <c r="AC1196" s="17">
        <v>0</v>
      </c>
      <c r="AD1196" s="17">
        <v>0.18317885881509299</v>
      </c>
      <c r="AE1196" s="17"/>
      <c r="AF1196" s="17">
        <v>3.0056964025016002E-2</v>
      </c>
      <c r="AG1196" s="17">
        <v>0.102176724767214</v>
      </c>
      <c r="AH1196" s="17">
        <v>0.210808701236609</v>
      </c>
      <c r="AI1196" s="17"/>
      <c r="AJ1196" s="17">
        <v>4.68346505317494E-2</v>
      </c>
      <c r="AK1196" s="17">
        <v>9.8825219642127399E-2</v>
      </c>
      <c r="AL1196" s="17">
        <v>4.78072989549026E-2</v>
      </c>
      <c r="AM1196" s="17">
        <v>0</v>
      </c>
      <c r="AN1196" s="17">
        <v>8.2041933461014502E-2</v>
      </c>
      <c r="AO1196" s="17"/>
      <c r="AP1196" s="17">
        <v>3.3720871497551499E-2</v>
      </c>
      <c r="AQ1196" s="17">
        <v>9.1571966901574695E-2</v>
      </c>
      <c r="AR1196" s="17">
        <v>7.6719179392508496E-2</v>
      </c>
      <c r="AS1196" s="17"/>
      <c r="AT1196" s="17">
        <v>3.8686215794383902E-2</v>
      </c>
      <c r="AU1196" s="17">
        <v>0</v>
      </c>
      <c r="AV1196" s="17">
        <v>0.166257015194924</v>
      </c>
      <c r="AW1196" s="17">
        <v>0.13233934146233101</v>
      </c>
      <c r="AX1196" s="17">
        <v>0.19637737497261801</v>
      </c>
      <c r="AY1196" s="17"/>
      <c r="AZ1196" s="17">
        <v>0.17153492736440501</v>
      </c>
      <c r="BA1196" s="17">
        <v>3.99851476183299E-2</v>
      </c>
      <c r="BB1196" s="17">
        <v>0.112446270517069</v>
      </c>
      <c r="BC1196" s="17">
        <v>5.9897870354842397E-2</v>
      </c>
      <c r="BD1196" s="17">
        <v>4.5022848153972297E-2</v>
      </c>
      <c r="BE1196" s="17">
        <v>7.7644258896344603E-2</v>
      </c>
      <c r="BF1196" s="17"/>
      <c r="BG1196" s="17">
        <v>5.6775200703441102E-2</v>
      </c>
      <c r="BH1196" s="17">
        <v>9.7498977496223299E-2</v>
      </c>
      <c r="BI1196" s="17" t="s">
        <v>95</v>
      </c>
      <c r="BJ1196" s="17" t="s">
        <v>95</v>
      </c>
      <c r="BK1196" s="17" t="s">
        <v>95</v>
      </c>
      <c r="BL1196" s="17" t="s">
        <v>95</v>
      </c>
      <c r="BM1196" s="17" t="s">
        <v>95</v>
      </c>
    </row>
    <row r="1197" spans="2:65" x14ac:dyDescent="0.35">
      <c r="B1197" t="s">
        <v>454</v>
      </c>
      <c r="C1197" s="17">
        <v>4.6840650499412002E-2</v>
      </c>
      <c r="D1197" s="17">
        <v>7.6997816528453597E-2</v>
      </c>
      <c r="E1197" s="17">
        <v>1.90572418896113E-2</v>
      </c>
      <c r="F1197" s="17"/>
      <c r="G1197" s="17">
        <v>0.143527493109078</v>
      </c>
      <c r="H1197" s="17">
        <v>0.10791977232961</v>
      </c>
      <c r="I1197" s="17">
        <v>5.6819540497540302E-2</v>
      </c>
      <c r="J1197" s="17">
        <v>5.2010179461417602E-2</v>
      </c>
      <c r="K1197" s="17">
        <v>0</v>
      </c>
      <c r="L1197" s="17">
        <v>1.8655426384214201E-2</v>
      </c>
      <c r="M1197" s="17"/>
      <c r="N1197" s="17">
        <v>6.7617775844828601E-2</v>
      </c>
      <c r="O1197" s="17">
        <v>0</v>
      </c>
      <c r="P1197" s="17">
        <v>0.108512676720515</v>
      </c>
      <c r="Q1197" s="17">
        <v>2.9648066973043799E-2</v>
      </c>
      <c r="R1197" s="17"/>
      <c r="S1197" s="17">
        <v>0.115751930882662</v>
      </c>
      <c r="T1197" s="17">
        <v>2.5931868252447299E-2</v>
      </c>
      <c r="U1197" s="17">
        <v>0</v>
      </c>
      <c r="V1197" s="17">
        <v>7.1354864062018894E-2</v>
      </c>
      <c r="W1197" s="17">
        <v>4.8293347521940103E-2</v>
      </c>
      <c r="X1197" s="17">
        <v>7.4813649229886994E-2</v>
      </c>
      <c r="Y1197" s="17">
        <v>0</v>
      </c>
      <c r="Z1197" s="17">
        <v>0</v>
      </c>
      <c r="AA1197" s="17">
        <v>0</v>
      </c>
      <c r="AB1197" s="17">
        <v>6.1606919552650997E-2</v>
      </c>
      <c r="AC1197" s="17">
        <v>0</v>
      </c>
      <c r="AD1197" s="17">
        <v>0.18235689590214799</v>
      </c>
      <c r="AE1197" s="17"/>
      <c r="AF1197" s="17">
        <v>3.4688496174338897E-2</v>
      </c>
      <c r="AG1197" s="17">
        <v>6.6325219208869898E-2</v>
      </c>
      <c r="AH1197" s="17">
        <v>0</v>
      </c>
      <c r="AI1197" s="17"/>
      <c r="AJ1197" s="17">
        <v>6.0504588917023698E-2</v>
      </c>
      <c r="AK1197" s="17">
        <v>5.2100584309480301E-2</v>
      </c>
      <c r="AL1197" s="17">
        <v>5.4233199440208199E-2</v>
      </c>
      <c r="AM1197" s="17">
        <v>0</v>
      </c>
      <c r="AN1197" s="17">
        <v>0</v>
      </c>
      <c r="AO1197" s="17"/>
      <c r="AP1197" s="17">
        <v>5.3751606592107003E-2</v>
      </c>
      <c r="AQ1197" s="17">
        <v>4.1354151413723499E-2</v>
      </c>
      <c r="AR1197" s="17">
        <v>7.7401768884870395E-2</v>
      </c>
      <c r="AS1197" s="17"/>
      <c r="AT1197" s="17">
        <v>0</v>
      </c>
      <c r="AU1197" s="17">
        <v>7.2449594635858802E-2</v>
      </c>
      <c r="AV1197" s="17">
        <v>0.10387798828945601</v>
      </c>
      <c r="AW1197" s="17">
        <v>0</v>
      </c>
      <c r="AX1197" s="17">
        <v>0.19637737497261801</v>
      </c>
      <c r="AY1197" s="17"/>
      <c r="AZ1197" s="17">
        <v>0.18095586691686599</v>
      </c>
      <c r="BA1197" s="17">
        <v>2.87015745760686E-2</v>
      </c>
      <c r="BB1197" s="17">
        <v>5.63355511338905E-2</v>
      </c>
      <c r="BC1197" s="17">
        <v>2.0998351072695098E-2</v>
      </c>
      <c r="BD1197" s="17">
        <v>0</v>
      </c>
      <c r="BE1197" s="17">
        <v>0</v>
      </c>
      <c r="BF1197" s="17"/>
      <c r="BG1197" s="17">
        <v>4.46161080392488E-2</v>
      </c>
      <c r="BH1197" s="17">
        <v>5.0374375105776699E-2</v>
      </c>
      <c r="BI1197" s="17" t="s">
        <v>95</v>
      </c>
      <c r="BJ1197" s="17" t="s">
        <v>95</v>
      </c>
      <c r="BK1197" s="17" t="s">
        <v>95</v>
      </c>
      <c r="BL1197" s="17" t="s">
        <v>95</v>
      </c>
      <c r="BM1197" s="17" t="s">
        <v>95</v>
      </c>
    </row>
    <row r="1198" spans="2:65" x14ac:dyDescent="0.35">
      <c r="B1198" t="s">
        <v>453</v>
      </c>
      <c r="C1198" s="17">
        <v>4.0777764782668299E-2</v>
      </c>
      <c r="D1198" s="17">
        <v>4.9655699072396399E-2</v>
      </c>
      <c r="E1198" s="17">
        <v>3.2868983708042802E-2</v>
      </c>
      <c r="F1198" s="17"/>
      <c r="G1198" s="17">
        <v>0</v>
      </c>
      <c r="H1198" s="17">
        <v>2.7122291779866001E-2</v>
      </c>
      <c r="I1198" s="17">
        <v>2.5244691370519899E-2</v>
      </c>
      <c r="J1198" s="17">
        <v>4.1039258242407103E-2</v>
      </c>
      <c r="K1198" s="17">
        <v>7.4755018208460103E-2</v>
      </c>
      <c r="L1198" s="17">
        <v>4.4744263008174898E-2</v>
      </c>
      <c r="M1198" s="17"/>
      <c r="N1198" s="17">
        <v>6.0228618103233503E-2</v>
      </c>
      <c r="O1198" s="17">
        <v>7.6703039217906097E-2</v>
      </c>
      <c r="P1198" s="17">
        <v>0</v>
      </c>
      <c r="Q1198" s="17">
        <v>0</v>
      </c>
      <c r="R1198" s="17"/>
      <c r="S1198" s="17">
        <v>0.118394928149578</v>
      </c>
      <c r="T1198" s="17">
        <v>6.0107811119840898E-2</v>
      </c>
      <c r="U1198" s="17">
        <v>0</v>
      </c>
      <c r="V1198" s="17">
        <v>0</v>
      </c>
      <c r="W1198" s="17">
        <v>4.0826020995032401E-2</v>
      </c>
      <c r="X1198" s="17">
        <v>3.5005570723663101E-2</v>
      </c>
      <c r="Y1198" s="17">
        <v>0</v>
      </c>
      <c r="Z1198" s="17">
        <v>0.14343283464494599</v>
      </c>
      <c r="AA1198" s="17">
        <v>5.1306494276383403E-2</v>
      </c>
      <c r="AB1198" s="17">
        <v>0</v>
      </c>
      <c r="AC1198" s="17">
        <v>0</v>
      </c>
      <c r="AD1198" s="17">
        <v>0</v>
      </c>
      <c r="AE1198" s="17"/>
      <c r="AF1198" s="17">
        <v>1.88566250334673E-2</v>
      </c>
      <c r="AG1198" s="17">
        <v>6.8562983538764305E-2</v>
      </c>
      <c r="AH1198" s="17">
        <v>0</v>
      </c>
      <c r="AI1198" s="17"/>
      <c r="AJ1198" s="17">
        <v>5.1260497280878503E-2</v>
      </c>
      <c r="AK1198" s="17">
        <v>1.51155507885066E-2</v>
      </c>
      <c r="AL1198" s="17">
        <v>0.152399918001908</v>
      </c>
      <c r="AM1198" s="17">
        <v>0</v>
      </c>
      <c r="AN1198" s="17">
        <v>0</v>
      </c>
      <c r="AO1198" s="17"/>
      <c r="AP1198" s="17">
        <v>6.2959988621182197E-2</v>
      </c>
      <c r="AQ1198" s="17">
        <v>1.19977690134271E-2</v>
      </c>
      <c r="AR1198" s="17">
        <v>0.18991871349746201</v>
      </c>
      <c r="AS1198" s="17"/>
      <c r="AT1198" s="17">
        <v>2.9389282347737199E-2</v>
      </c>
      <c r="AU1198" s="17">
        <v>3.9600370353869402E-2</v>
      </c>
      <c r="AV1198" s="17">
        <v>2.9918006540130201E-2</v>
      </c>
      <c r="AW1198" s="17">
        <v>5.6819976770172101E-2</v>
      </c>
      <c r="AX1198" s="17">
        <v>0.19637737497261801</v>
      </c>
      <c r="AY1198" s="17"/>
      <c r="AZ1198" s="17">
        <v>5.3311262329312402E-2</v>
      </c>
      <c r="BA1198" s="17">
        <v>6.3423250787128294E-2</v>
      </c>
      <c r="BB1198" s="17">
        <v>4.6678536060867797E-2</v>
      </c>
      <c r="BC1198" s="17">
        <v>0</v>
      </c>
      <c r="BD1198" s="17">
        <v>0</v>
      </c>
      <c r="BE1198" s="17">
        <v>8.4872647730881906E-2</v>
      </c>
      <c r="BF1198" s="17"/>
      <c r="BG1198" s="17">
        <v>4.7225945432288502E-2</v>
      </c>
      <c r="BH1198" s="17">
        <v>3.0534717038739601E-2</v>
      </c>
      <c r="BI1198" s="17" t="s">
        <v>95</v>
      </c>
      <c r="BJ1198" s="17" t="s">
        <v>95</v>
      </c>
      <c r="BK1198" s="17" t="s">
        <v>95</v>
      </c>
      <c r="BL1198" s="17" t="s">
        <v>95</v>
      </c>
      <c r="BM1198" s="17" t="s">
        <v>95</v>
      </c>
    </row>
    <row r="1199" spans="2:65" x14ac:dyDescent="0.35">
      <c r="B1199" t="s">
        <v>114</v>
      </c>
      <c r="C1199" s="17">
        <v>2.2052723955388299E-2</v>
      </c>
      <c r="D1199" s="17">
        <v>1.7601180080082001E-2</v>
      </c>
      <c r="E1199" s="17">
        <v>2.64440386815076E-2</v>
      </c>
      <c r="F1199" s="17"/>
      <c r="G1199" s="17">
        <v>0</v>
      </c>
      <c r="H1199" s="17">
        <v>0</v>
      </c>
      <c r="I1199" s="17">
        <v>2.5181692768338499E-2</v>
      </c>
      <c r="J1199" s="17">
        <v>0</v>
      </c>
      <c r="K1199" s="17">
        <v>2.9750708352946E-2</v>
      </c>
      <c r="L1199" s="17">
        <v>4.4397444509313398E-2</v>
      </c>
      <c r="M1199" s="17"/>
      <c r="N1199" s="17">
        <v>3.4566027906295302E-2</v>
      </c>
      <c r="O1199" s="17">
        <v>1.32717645363303E-2</v>
      </c>
      <c r="P1199" s="17">
        <v>2.2194324941571999E-2</v>
      </c>
      <c r="Q1199" s="17">
        <v>2.0283967345954598E-2</v>
      </c>
      <c r="R1199" s="17"/>
      <c r="S1199" s="17">
        <v>4.0621675809069703E-2</v>
      </c>
      <c r="T1199" s="17">
        <v>3.85903788984506E-2</v>
      </c>
      <c r="U1199" s="17">
        <v>6.04196869855919E-2</v>
      </c>
      <c r="V1199" s="17">
        <v>0</v>
      </c>
      <c r="W1199" s="17">
        <v>0</v>
      </c>
      <c r="X1199" s="17">
        <v>0</v>
      </c>
      <c r="Y1199" s="17">
        <v>0</v>
      </c>
      <c r="Z1199" s="17">
        <v>7.6484133403329699E-2</v>
      </c>
      <c r="AA1199" s="17">
        <v>0</v>
      </c>
      <c r="AB1199" s="17">
        <v>0</v>
      </c>
      <c r="AC1199" s="17">
        <v>0.10338588279236401</v>
      </c>
      <c r="AD1199" s="17">
        <v>0</v>
      </c>
      <c r="AE1199" s="17"/>
      <c r="AF1199" s="17">
        <v>2.9256227344087098E-2</v>
      </c>
      <c r="AG1199" s="17">
        <v>1.8893064247005601E-2</v>
      </c>
      <c r="AH1199" s="17">
        <v>0</v>
      </c>
      <c r="AI1199" s="17"/>
      <c r="AJ1199" s="17">
        <v>1.7538292299090999E-2</v>
      </c>
      <c r="AK1199" s="17">
        <v>1.7137101153095101E-2</v>
      </c>
      <c r="AL1199" s="17">
        <v>0</v>
      </c>
      <c r="AM1199" s="17">
        <v>0</v>
      </c>
      <c r="AN1199" s="17">
        <v>7.8636850498201002E-2</v>
      </c>
      <c r="AO1199" s="17"/>
      <c r="AP1199" s="17">
        <v>1.58190545453432E-2</v>
      </c>
      <c r="AQ1199" s="17">
        <v>0</v>
      </c>
      <c r="AR1199" s="17">
        <v>0</v>
      </c>
      <c r="AS1199" s="17"/>
      <c r="AT1199" s="17">
        <v>4.9889449817195397E-2</v>
      </c>
      <c r="AU1199" s="17">
        <v>2.0804692578644701E-2</v>
      </c>
      <c r="AV1199" s="17">
        <v>0</v>
      </c>
      <c r="AW1199" s="17">
        <v>5.6678181449327701E-2</v>
      </c>
      <c r="AX1199" s="17">
        <v>0</v>
      </c>
      <c r="AY1199" s="17"/>
      <c r="AZ1199" s="17">
        <v>0</v>
      </c>
      <c r="BA1199" s="17">
        <v>3.4504530522655702E-2</v>
      </c>
      <c r="BB1199" s="17">
        <v>0</v>
      </c>
      <c r="BC1199" s="17">
        <v>0</v>
      </c>
      <c r="BD1199" s="17">
        <v>3.4732473803864898E-2</v>
      </c>
      <c r="BE1199" s="17">
        <v>9.5835472535691399E-2</v>
      </c>
      <c r="BF1199" s="17"/>
      <c r="BG1199" s="17">
        <v>2.0667213723395899E-2</v>
      </c>
      <c r="BH1199" s="17">
        <v>2.42536311921971E-2</v>
      </c>
      <c r="BI1199" s="17" t="s">
        <v>95</v>
      </c>
      <c r="BJ1199" s="17" t="s">
        <v>95</v>
      </c>
      <c r="BK1199" s="17" t="s">
        <v>95</v>
      </c>
      <c r="BL1199" s="17" t="s">
        <v>95</v>
      </c>
      <c r="BM1199" s="17" t="s">
        <v>95</v>
      </c>
    </row>
    <row r="1200" spans="2:65" x14ac:dyDescent="0.35">
      <c r="B1200" t="s">
        <v>115</v>
      </c>
      <c r="C1200" s="17">
        <v>7.4680705557925303E-2</v>
      </c>
      <c r="D1200" s="17">
        <v>8.8201341996751503E-2</v>
      </c>
      <c r="E1200" s="17">
        <v>6.2762037299239501E-2</v>
      </c>
      <c r="F1200" s="17"/>
      <c r="G1200" s="17">
        <v>0</v>
      </c>
      <c r="H1200" s="17">
        <v>0</v>
      </c>
      <c r="I1200" s="17">
        <v>0</v>
      </c>
      <c r="J1200" s="17">
        <v>4.2597340853738799E-2</v>
      </c>
      <c r="K1200" s="17">
        <v>8.4689654816703902E-2</v>
      </c>
      <c r="L1200" s="17">
        <v>0.18156240908798399</v>
      </c>
      <c r="M1200" s="17"/>
      <c r="N1200" s="17">
        <v>0.113200800464182</v>
      </c>
      <c r="O1200" s="17">
        <v>5.1899831273211301E-2</v>
      </c>
      <c r="P1200" s="17">
        <v>4.5560971354641197E-2</v>
      </c>
      <c r="Q1200" s="17">
        <v>9.5197594339212599E-2</v>
      </c>
      <c r="R1200" s="17"/>
      <c r="S1200" s="17">
        <v>3.81813551223847E-2</v>
      </c>
      <c r="T1200" s="17">
        <v>0.17140232312001999</v>
      </c>
      <c r="U1200" s="17">
        <v>0.32297439350179302</v>
      </c>
      <c r="V1200" s="17">
        <v>0.120784544526018</v>
      </c>
      <c r="W1200" s="17">
        <v>8.76583192595769E-2</v>
      </c>
      <c r="X1200" s="17">
        <v>0</v>
      </c>
      <c r="Y1200" s="17">
        <v>4.1629580032923399E-2</v>
      </c>
      <c r="Z1200" s="17">
        <v>7.2124541503653494E-2</v>
      </c>
      <c r="AA1200" s="17">
        <v>0</v>
      </c>
      <c r="AB1200" s="17">
        <v>0</v>
      </c>
      <c r="AC1200" s="17">
        <v>0</v>
      </c>
      <c r="AD1200" s="17">
        <v>0</v>
      </c>
      <c r="AE1200" s="17"/>
      <c r="AF1200" s="17">
        <v>9.8454820706730894E-2</v>
      </c>
      <c r="AG1200" s="17">
        <v>6.4572514981702203E-2</v>
      </c>
      <c r="AH1200" s="17">
        <v>0</v>
      </c>
      <c r="AI1200" s="17"/>
      <c r="AJ1200" s="17">
        <v>0.113918320144572</v>
      </c>
      <c r="AK1200" s="17">
        <v>1.41218086635258E-2</v>
      </c>
      <c r="AL1200" s="17">
        <v>4.9577407671336601E-2</v>
      </c>
      <c r="AM1200" s="17">
        <v>0.50099972969169304</v>
      </c>
      <c r="AN1200" s="17">
        <v>7.2376472602207004E-2</v>
      </c>
      <c r="AO1200" s="17"/>
      <c r="AP1200" s="17">
        <v>0.16117286065575401</v>
      </c>
      <c r="AQ1200" s="17">
        <v>2.46416901962511E-2</v>
      </c>
      <c r="AR1200" s="17">
        <v>6.1782693894635601E-2</v>
      </c>
      <c r="AS1200" s="17"/>
      <c r="AT1200" s="17">
        <v>0.102625242366818</v>
      </c>
      <c r="AU1200" s="17">
        <v>6.2684349726436606E-2</v>
      </c>
      <c r="AV1200" s="17">
        <v>3.1619521254915101E-2</v>
      </c>
      <c r="AW1200" s="17">
        <v>0.10557382712536501</v>
      </c>
      <c r="AX1200" s="17">
        <v>0</v>
      </c>
      <c r="AY1200" s="17"/>
      <c r="AZ1200" s="17">
        <v>0</v>
      </c>
      <c r="BA1200" s="17">
        <v>6.8282400626572107E-2</v>
      </c>
      <c r="BB1200" s="17">
        <v>0</v>
      </c>
      <c r="BC1200" s="17">
        <v>9.7790611873576599E-2</v>
      </c>
      <c r="BD1200" s="17">
        <v>0.201507038129661</v>
      </c>
      <c r="BE1200" s="17">
        <v>9.4456465900310801E-2</v>
      </c>
      <c r="BF1200" s="17"/>
      <c r="BG1200" s="17">
        <v>0.108130919382098</v>
      </c>
      <c r="BH1200" s="17">
        <v>2.15444558367257E-2</v>
      </c>
      <c r="BI1200" s="17" t="s">
        <v>95</v>
      </c>
      <c r="BJ1200" s="17" t="s">
        <v>95</v>
      </c>
      <c r="BK1200" s="17" t="s">
        <v>95</v>
      </c>
      <c r="BL1200" s="17" t="s">
        <v>95</v>
      </c>
      <c r="BM1200" s="17" t="s">
        <v>95</v>
      </c>
    </row>
    <row r="1201" spans="2:65" x14ac:dyDescent="0.35">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row>
    <row r="1202" spans="2:65" x14ac:dyDescent="0.35">
      <c r="B1202" s="6" t="s">
        <v>460</v>
      </c>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row>
    <row r="1203" spans="2:65" x14ac:dyDescent="0.35">
      <c r="B1203" s="26" t="s">
        <v>461</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c r="BK1203" s="17"/>
      <c r="BL1203" s="17"/>
      <c r="BM1203" s="17"/>
    </row>
    <row r="1204" spans="2:65" x14ac:dyDescent="0.35">
      <c r="B1204" t="s">
        <v>442</v>
      </c>
      <c r="C1204" s="17">
        <v>0.61969849750248995</v>
      </c>
      <c r="D1204" s="17">
        <v>0.54893820857315501</v>
      </c>
      <c r="E1204" s="17">
        <v>0.69359475271950799</v>
      </c>
      <c r="F1204" s="17"/>
      <c r="G1204" s="17">
        <v>0.33318337072570098</v>
      </c>
      <c r="H1204" s="17">
        <v>0.602247768242547</v>
      </c>
      <c r="I1204" s="17">
        <v>0.66386069570380601</v>
      </c>
      <c r="J1204" s="17">
        <v>0.62269965730279397</v>
      </c>
      <c r="K1204" s="17">
        <v>0.74844144806276403</v>
      </c>
      <c r="L1204" s="17">
        <v>0.55071356964739004</v>
      </c>
      <c r="M1204" s="17"/>
      <c r="N1204" s="17">
        <v>0.53038112321935005</v>
      </c>
      <c r="O1204" s="17">
        <v>0.67647422954903202</v>
      </c>
      <c r="P1204" s="17">
        <v>0.64122534279877996</v>
      </c>
      <c r="Q1204" s="17">
        <v>0.66288672578893004</v>
      </c>
      <c r="R1204" s="17"/>
      <c r="S1204" s="17">
        <v>0.33439883308003998</v>
      </c>
      <c r="T1204" s="17">
        <v>0.54261040886240997</v>
      </c>
      <c r="U1204" s="17">
        <v>0.76622211632023096</v>
      </c>
      <c r="V1204" s="17">
        <v>0.48358011547618002</v>
      </c>
      <c r="W1204" s="17">
        <v>0.77252099375735195</v>
      </c>
      <c r="X1204" s="17">
        <v>0.93179915200129204</v>
      </c>
      <c r="Y1204" s="17">
        <v>0.70561252709621003</v>
      </c>
      <c r="Z1204" s="17">
        <v>0.31313354588284498</v>
      </c>
      <c r="AA1204" s="17">
        <v>0.69650192189959004</v>
      </c>
      <c r="AB1204" s="17">
        <v>0.70111059691584199</v>
      </c>
      <c r="AC1204" s="17">
        <v>0.52242027195510798</v>
      </c>
      <c r="AD1204" s="17">
        <v>1</v>
      </c>
      <c r="AE1204" s="17"/>
      <c r="AF1204" s="17">
        <v>0.68153866991935197</v>
      </c>
      <c r="AG1204" s="17">
        <v>0.57220883319425198</v>
      </c>
      <c r="AH1204" s="17">
        <v>0.690039812770054</v>
      </c>
      <c r="AI1204" s="17"/>
      <c r="AJ1204" s="17">
        <v>0.62915273345669198</v>
      </c>
      <c r="AK1204" s="17">
        <v>0.65019291370392396</v>
      </c>
      <c r="AL1204" s="17">
        <v>0.58262873541141003</v>
      </c>
      <c r="AM1204" s="17">
        <v>0</v>
      </c>
      <c r="AN1204" s="17">
        <v>0.52316572060803401</v>
      </c>
      <c r="AO1204" s="17"/>
      <c r="AP1204" s="17">
        <v>0.54751947584384897</v>
      </c>
      <c r="AQ1204" s="17">
        <v>0.60273805015623905</v>
      </c>
      <c r="AR1204" s="17">
        <v>0.54436823351167796</v>
      </c>
      <c r="AS1204" s="17"/>
      <c r="AT1204" s="17">
        <v>0.62067644700955704</v>
      </c>
      <c r="AU1204" s="17">
        <v>0.59405951903376697</v>
      </c>
      <c r="AV1204" s="17">
        <v>0.61199873320462606</v>
      </c>
      <c r="AW1204" s="17">
        <v>0.64987525205432795</v>
      </c>
      <c r="AX1204" s="17">
        <v>0.84401019239693897</v>
      </c>
      <c r="AY1204" s="17"/>
      <c r="AZ1204" s="17">
        <v>0.37225682182259301</v>
      </c>
      <c r="BA1204" s="17">
        <v>0.72342996445642105</v>
      </c>
      <c r="BB1204" s="17">
        <v>0.66378567258524201</v>
      </c>
      <c r="BC1204" s="17">
        <v>0.59391220761659802</v>
      </c>
      <c r="BD1204" s="17">
        <v>0.64286004975609201</v>
      </c>
      <c r="BE1204" s="17">
        <v>0.50729560424161202</v>
      </c>
      <c r="BF1204" s="17"/>
      <c r="BG1204" s="17">
        <v>0.64227425834148899</v>
      </c>
      <c r="BH1204" s="17">
        <v>0.57927825987075898</v>
      </c>
      <c r="BI1204" s="17" t="s">
        <v>95</v>
      </c>
      <c r="BJ1204" s="17" t="s">
        <v>95</v>
      </c>
      <c r="BK1204" s="17" t="s">
        <v>95</v>
      </c>
      <c r="BL1204" s="17" t="s">
        <v>95</v>
      </c>
      <c r="BM1204" s="17" t="s">
        <v>95</v>
      </c>
    </row>
    <row r="1205" spans="2:65" x14ac:dyDescent="0.35">
      <c r="B1205" t="s">
        <v>444</v>
      </c>
      <c r="C1205" s="17">
        <v>0.203038010563106</v>
      </c>
      <c r="D1205" s="17">
        <v>0.17481041858854801</v>
      </c>
      <c r="E1205" s="17">
        <v>0.23251659766719299</v>
      </c>
      <c r="F1205" s="17"/>
      <c r="G1205" s="17">
        <v>0</v>
      </c>
      <c r="H1205" s="17">
        <v>0.126509482630317</v>
      </c>
      <c r="I1205" s="17">
        <v>0.197857356034321</v>
      </c>
      <c r="J1205" s="17">
        <v>0.14242311704000801</v>
      </c>
      <c r="K1205" s="17">
        <v>0.29218046296227801</v>
      </c>
      <c r="L1205" s="17">
        <v>0.240166108977618</v>
      </c>
      <c r="M1205" s="17"/>
      <c r="N1205" s="17">
        <v>0.200888502383646</v>
      </c>
      <c r="O1205" s="17">
        <v>0.17640308700295501</v>
      </c>
      <c r="P1205" s="17">
        <v>0.19601141092244501</v>
      </c>
      <c r="Q1205" s="17">
        <v>0.25121359321604603</v>
      </c>
      <c r="R1205" s="17"/>
      <c r="S1205" s="17">
        <v>0.19245133658222</v>
      </c>
      <c r="T1205" s="17">
        <v>0.16802848973057999</v>
      </c>
      <c r="U1205" s="17">
        <v>0.26985565038525999</v>
      </c>
      <c r="V1205" s="17">
        <v>0.234841264233344</v>
      </c>
      <c r="W1205" s="17">
        <v>0.11530384915613601</v>
      </c>
      <c r="X1205" s="17">
        <v>0.43492190645610002</v>
      </c>
      <c r="Y1205" s="17">
        <v>0.150476162250478</v>
      </c>
      <c r="Z1205" s="17">
        <v>0.116155319476313</v>
      </c>
      <c r="AA1205" s="17">
        <v>9.6276531063829496E-2</v>
      </c>
      <c r="AB1205" s="17">
        <v>0.15183254290579401</v>
      </c>
      <c r="AC1205" s="17">
        <v>0.39340708751585002</v>
      </c>
      <c r="AD1205" s="17">
        <v>0.22828309114911899</v>
      </c>
      <c r="AE1205" s="17"/>
      <c r="AF1205" s="17">
        <v>0.251399498237033</v>
      </c>
      <c r="AG1205" s="17">
        <v>0.19892646689148699</v>
      </c>
      <c r="AH1205" s="17">
        <v>5.3899254592752903E-2</v>
      </c>
      <c r="AI1205" s="17"/>
      <c r="AJ1205" s="17">
        <v>0.245792826342381</v>
      </c>
      <c r="AK1205" s="17">
        <v>0.19911214941237401</v>
      </c>
      <c r="AL1205" s="17">
        <v>0.29627397311113202</v>
      </c>
      <c r="AM1205" s="17">
        <v>0</v>
      </c>
      <c r="AN1205" s="17">
        <v>0.124172652586882</v>
      </c>
      <c r="AO1205" s="17"/>
      <c r="AP1205" s="17">
        <v>0.16845091109896401</v>
      </c>
      <c r="AQ1205" s="17">
        <v>0.19015320528455701</v>
      </c>
      <c r="AR1205" s="17">
        <v>0.29116115117768399</v>
      </c>
      <c r="AS1205" s="17"/>
      <c r="AT1205" s="17">
        <v>0.211340417614166</v>
      </c>
      <c r="AU1205" s="17">
        <v>0.15706361126518401</v>
      </c>
      <c r="AV1205" s="17">
        <v>0.191322440911979</v>
      </c>
      <c r="AW1205" s="17">
        <v>0.25758173419428998</v>
      </c>
      <c r="AX1205" s="17">
        <v>0.84401019239693897</v>
      </c>
      <c r="AY1205" s="17"/>
      <c r="AZ1205" s="17">
        <v>0.169423056933618</v>
      </c>
      <c r="BA1205" s="17">
        <v>0.23491381256815899</v>
      </c>
      <c r="BB1205" s="17">
        <v>0.165371994723676</v>
      </c>
      <c r="BC1205" s="17">
        <v>0.17139447482137499</v>
      </c>
      <c r="BD1205" s="17">
        <v>0.151508675312062</v>
      </c>
      <c r="BE1205" s="17">
        <v>0.37783495688895102</v>
      </c>
      <c r="BF1205" s="17"/>
      <c r="BG1205" s="17">
        <v>0.25644221600339701</v>
      </c>
      <c r="BH1205" s="17">
        <v>0.107421712630796</v>
      </c>
      <c r="BI1205" s="17" t="s">
        <v>95</v>
      </c>
      <c r="BJ1205" s="17" t="s">
        <v>95</v>
      </c>
      <c r="BK1205" s="17" t="s">
        <v>95</v>
      </c>
      <c r="BL1205" s="17" t="s">
        <v>95</v>
      </c>
      <c r="BM1205" s="17" t="s">
        <v>95</v>
      </c>
    </row>
    <row r="1206" spans="2:65" x14ac:dyDescent="0.35">
      <c r="B1206" t="s">
        <v>445</v>
      </c>
      <c r="C1206" s="17">
        <v>0.19263652299143</v>
      </c>
      <c r="D1206" s="17">
        <v>0.16648059936455101</v>
      </c>
      <c r="E1206" s="17">
        <v>0.219951629204449</v>
      </c>
      <c r="F1206" s="17"/>
      <c r="G1206" s="17">
        <v>0.15913036223641899</v>
      </c>
      <c r="H1206" s="17">
        <v>0.14463476737667999</v>
      </c>
      <c r="I1206" s="17">
        <v>0.12994708708898001</v>
      </c>
      <c r="J1206" s="17">
        <v>0.21252686873614399</v>
      </c>
      <c r="K1206" s="17">
        <v>0.213697610033874</v>
      </c>
      <c r="L1206" s="17">
        <v>0.21799732359247401</v>
      </c>
      <c r="M1206" s="17"/>
      <c r="N1206" s="17">
        <v>0.27437994329295301</v>
      </c>
      <c r="O1206" s="17">
        <v>0.15328505970836401</v>
      </c>
      <c r="P1206" s="17">
        <v>7.0952803472684095E-2</v>
      </c>
      <c r="Q1206" s="17">
        <v>0.240641880895819</v>
      </c>
      <c r="R1206" s="17"/>
      <c r="S1206" s="17">
        <v>0.32858789008037398</v>
      </c>
      <c r="T1206" s="17">
        <v>0.21604407405487699</v>
      </c>
      <c r="U1206" s="17">
        <v>5.0114558954571203E-2</v>
      </c>
      <c r="V1206" s="17">
        <v>0.17951154419420201</v>
      </c>
      <c r="W1206" s="17">
        <v>9.3971230842019096E-2</v>
      </c>
      <c r="X1206" s="17">
        <v>0.36615758068943899</v>
      </c>
      <c r="Y1206" s="17">
        <v>9.1593426597021299E-2</v>
      </c>
      <c r="Z1206" s="17">
        <v>0.100740920568507</v>
      </c>
      <c r="AA1206" s="17">
        <v>0.194427678361005</v>
      </c>
      <c r="AB1206" s="17">
        <v>0.23883103824825</v>
      </c>
      <c r="AC1206" s="17">
        <v>0.239943931688856</v>
      </c>
      <c r="AD1206" s="17">
        <v>0</v>
      </c>
      <c r="AE1206" s="17"/>
      <c r="AF1206" s="17">
        <v>0.19768138043056299</v>
      </c>
      <c r="AG1206" s="17">
        <v>0.21041498351788701</v>
      </c>
      <c r="AH1206" s="17">
        <v>5.3899254592752903E-2</v>
      </c>
      <c r="AI1206" s="17"/>
      <c r="AJ1206" s="17">
        <v>0.26011820473514402</v>
      </c>
      <c r="AK1206" s="17">
        <v>0.17224261130485999</v>
      </c>
      <c r="AL1206" s="17">
        <v>0.157196247897983</v>
      </c>
      <c r="AM1206" s="17">
        <v>0</v>
      </c>
      <c r="AN1206" s="17">
        <v>8.0711269315114201E-2</v>
      </c>
      <c r="AO1206" s="17"/>
      <c r="AP1206" s="17">
        <v>0.34377529197454298</v>
      </c>
      <c r="AQ1206" s="17">
        <v>0.17267963012139301</v>
      </c>
      <c r="AR1206" s="17">
        <v>0.13606182202329201</v>
      </c>
      <c r="AS1206" s="17"/>
      <c r="AT1206" s="17">
        <v>0.18048071819998299</v>
      </c>
      <c r="AU1206" s="17">
        <v>0.19123147913393199</v>
      </c>
      <c r="AV1206" s="17">
        <v>0.15643201421946301</v>
      </c>
      <c r="AW1206" s="17">
        <v>0.25923778895425797</v>
      </c>
      <c r="AX1206" s="17">
        <v>0.79433696282380695</v>
      </c>
      <c r="AY1206" s="17"/>
      <c r="AZ1206" s="17">
        <v>0.201835606986699</v>
      </c>
      <c r="BA1206" s="17">
        <v>0.227369226739117</v>
      </c>
      <c r="BB1206" s="17">
        <v>0.121163949504352</v>
      </c>
      <c r="BC1206" s="17">
        <v>0.184310015704472</v>
      </c>
      <c r="BD1206" s="17">
        <v>0.24378851297683601</v>
      </c>
      <c r="BE1206" s="17">
        <v>0</v>
      </c>
      <c r="BF1206" s="17"/>
      <c r="BG1206" s="17">
        <v>0.23136468011497999</v>
      </c>
      <c r="BH1206" s="17">
        <v>0.123296609039618</v>
      </c>
      <c r="BI1206" s="17" t="s">
        <v>95</v>
      </c>
      <c r="BJ1206" s="17" t="s">
        <v>95</v>
      </c>
      <c r="BK1206" s="17" t="s">
        <v>95</v>
      </c>
      <c r="BL1206" s="17" t="s">
        <v>95</v>
      </c>
      <c r="BM1206" s="17" t="s">
        <v>95</v>
      </c>
    </row>
    <row r="1207" spans="2:65" x14ac:dyDescent="0.35">
      <c r="B1207" t="s">
        <v>448</v>
      </c>
      <c r="C1207" s="17">
        <v>0.172218599701603</v>
      </c>
      <c r="D1207" s="17">
        <v>0.16384642568642999</v>
      </c>
      <c r="E1207" s="17">
        <v>0.18096181312126999</v>
      </c>
      <c r="F1207" s="17"/>
      <c r="G1207" s="17">
        <v>0.18310714403956299</v>
      </c>
      <c r="H1207" s="17">
        <v>7.2007561211445803E-2</v>
      </c>
      <c r="I1207" s="17">
        <v>0.123956517384732</v>
      </c>
      <c r="J1207" s="17">
        <v>0.16938713086215099</v>
      </c>
      <c r="K1207" s="17">
        <v>0.1589676551491</v>
      </c>
      <c r="L1207" s="17">
        <v>0.24216292196202199</v>
      </c>
      <c r="M1207" s="17"/>
      <c r="N1207" s="17">
        <v>0.15472878020292399</v>
      </c>
      <c r="O1207" s="17">
        <v>0.144126513386099</v>
      </c>
      <c r="P1207" s="17">
        <v>0.134921410961684</v>
      </c>
      <c r="Q1207" s="17">
        <v>0.27861954190153199</v>
      </c>
      <c r="R1207" s="17"/>
      <c r="S1207" s="17">
        <v>0.21365379718705599</v>
      </c>
      <c r="T1207" s="17">
        <v>0.25727634422621098</v>
      </c>
      <c r="U1207" s="17">
        <v>0.16925081431348499</v>
      </c>
      <c r="V1207" s="17">
        <v>0.18685057477140801</v>
      </c>
      <c r="W1207" s="17">
        <v>0.27948170313825199</v>
      </c>
      <c r="X1207" s="17">
        <v>0.26701366828041301</v>
      </c>
      <c r="Y1207" s="17">
        <v>4.8344546168161001E-2</v>
      </c>
      <c r="Z1207" s="17">
        <v>0.156394580487589</v>
      </c>
      <c r="AA1207" s="17">
        <v>0.149900244607269</v>
      </c>
      <c r="AB1207" s="17">
        <v>0.10723597487841199</v>
      </c>
      <c r="AC1207" s="17">
        <v>0.14616171998480601</v>
      </c>
      <c r="AD1207" s="17">
        <v>0</v>
      </c>
      <c r="AE1207" s="17"/>
      <c r="AF1207" s="17">
        <v>0.19202469751610299</v>
      </c>
      <c r="AG1207" s="17">
        <v>0.147985645078685</v>
      </c>
      <c r="AH1207" s="17">
        <v>0.16133280031109401</v>
      </c>
      <c r="AI1207" s="17"/>
      <c r="AJ1207" s="17">
        <v>0.19391749845645401</v>
      </c>
      <c r="AK1207" s="17">
        <v>0.13931633047060599</v>
      </c>
      <c r="AL1207" s="17">
        <v>0.222201446401814</v>
      </c>
      <c r="AM1207" s="17">
        <v>0</v>
      </c>
      <c r="AN1207" s="17">
        <v>0.23044206826092001</v>
      </c>
      <c r="AO1207" s="17"/>
      <c r="AP1207" s="17">
        <v>0.17828711740363601</v>
      </c>
      <c r="AQ1207" s="17">
        <v>0.15839194599043199</v>
      </c>
      <c r="AR1207" s="17">
        <v>0.21786933032731201</v>
      </c>
      <c r="AS1207" s="17"/>
      <c r="AT1207" s="17">
        <v>0.28285627599391799</v>
      </c>
      <c r="AU1207" s="17">
        <v>0.204321465690739</v>
      </c>
      <c r="AV1207" s="17">
        <v>0.110950649399903</v>
      </c>
      <c r="AW1207" s="17">
        <v>0.21994632538171699</v>
      </c>
      <c r="AX1207" s="17">
        <v>0.21278238507358199</v>
      </c>
      <c r="AY1207" s="17"/>
      <c r="AZ1207" s="17">
        <v>0.20128335963498301</v>
      </c>
      <c r="BA1207" s="17">
        <v>0.18584175039269599</v>
      </c>
      <c r="BB1207" s="17">
        <v>6.4788641071893902E-2</v>
      </c>
      <c r="BC1207" s="17">
        <v>0.20493364761921301</v>
      </c>
      <c r="BD1207" s="17">
        <v>0.20456888897096101</v>
      </c>
      <c r="BE1207" s="17">
        <v>0</v>
      </c>
      <c r="BF1207" s="17"/>
      <c r="BG1207" s="17">
        <v>0.20445333501538401</v>
      </c>
      <c r="BH1207" s="17">
        <v>0.11450467941909501</v>
      </c>
      <c r="BI1207" s="17" t="s">
        <v>95</v>
      </c>
      <c r="BJ1207" s="17" t="s">
        <v>95</v>
      </c>
      <c r="BK1207" s="17" t="s">
        <v>95</v>
      </c>
      <c r="BL1207" s="17" t="s">
        <v>95</v>
      </c>
      <c r="BM1207" s="17" t="s">
        <v>95</v>
      </c>
    </row>
    <row r="1208" spans="2:65" x14ac:dyDescent="0.35">
      <c r="B1208" t="s">
        <v>443</v>
      </c>
      <c r="C1208" s="17">
        <v>0.14305582154697</v>
      </c>
      <c r="D1208" s="17">
        <v>0.14614530439257201</v>
      </c>
      <c r="E1208" s="17">
        <v>0.13982941848528699</v>
      </c>
      <c r="F1208" s="17"/>
      <c r="G1208" s="17">
        <v>0</v>
      </c>
      <c r="H1208" s="17">
        <v>0</v>
      </c>
      <c r="I1208" s="17">
        <v>0.249380885042567</v>
      </c>
      <c r="J1208" s="17">
        <v>0.12130195325735101</v>
      </c>
      <c r="K1208" s="17">
        <v>0.18920304643935401</v>
      </c>
      <c r="L1208" s="17">
        <v>0.13826433071990801</v>
      </c>
      <c r="M1208" s="17"/>
      <c r="N1208" s="17">
        <v>0.13044231685629801</v>
      </c>
      <c r="O1208" s="17">
        <v>0.105573615074102</v>
      </c>
      <c r="P1208" s="17">
        <v>0.13027473073851101</v>
      </c>
      <c r="Q1208" s="17">
        <v>0.22942374606087701</v>
      </c>
      <c r="R1208" s="17"/>
      <c r="S1208" s="17">
        <v>7.0862948307935006E-2</v>
      </c>
      <c r="T1208" s="17">
        <v>0.167041770673309</v>
      </c>
      <c r="U1208" s="17">
        <v>3.9097976818541602E-2</v>
      </c>
      <c r="V1208" s="17">
        <v>0.17359974687365601</v>
      </c>
      <c r="W1208" s="17">
        <v>0.16422241007195701</v>
      </c>
      <c r="X1208" s="17">
        <v>0.326478777574229</v>
      </c>
      <c r="Y1208" s="17">
        <v>9.1275374937230896E-2</v>
      </c>
      <c r="Z1208" s="17">
        <v>0.105161896040846</v>
      </c>
      <c r="AA1208" s="17">
        <v>4.2378827200854001E-2</v>
      </c>
      <c r="AB1208" s="17">
        <v>0.14815578832083301</v>
      </c>
      <c r="AC1208" s="17">
        <v>0.25245263994844303</v>
      </c>
      <c r="AD1208" s="17">
        <v>0.22828309114911899</v>
      </c>
      <c r="AE1208" s="17"/>
      <c r="AF1208" s="17">
        <v>0.169365465802883</v>
      </c>
      <c r="AG1208" s="17">
        <v>0.15143114600406499</v>
      </c>
      <c r="AH1208" s="17">
        <v>0</v>
      </c>
      <c r="AI1208" s="17"/>
      <c r="AJ1208" s="17">
        <v>0.175220005232023</v>
      </c>
      <c r="AK1208" s="17">
        <v>0.119230643030888</v>
      </c>
      <c r="AL1208" s="17">
        <v>0.19819384432207701</v>
      </c>
      <c r="AM1208" s="17">
        <v>0</v>
      </c>
      <c r="AN1208" s="17">
        <v>9.3047427287979406E-2</v>
      </c>
      <c r="AO1208" s="17"/>
      <c r="AP1208" s="17">
        <v>0.16381768143688499</v>
      </c>
      <c r="AQ1208" s="17">
        <v>0.158205371880597</v>
      </c>
      <c r="AR1208" s="17">
        <v>0.12861012151860299</v>
      </c>
      <c r="AS1208" s="17"/>
      <c r="AT1208" s="17">
        <v>0.12564127175169301</v>
      </c>
      <c r="AU1208" s="17">
        <v>8.1773448010134905E-2</v>
      </c>
      <c r="AV1208" s="17">
        <v>0.13427870617061499</v>
      </c>
      <c r="AW1208" s="17">
        <v>0.21003854506776201</v>
      </c>
      <c r="AX1208" s="17">
        <v>0.42556477014716398</v>
      </c>
      <c r="AY1208" s="17"/>
      <c r="AZ1208" s="17">
        <v>8.2640073393074304E-2</v>
      </c>
      <c r="BA1208" s="17">
        <v>0.114856934365115</v>
      </c>
      <c r="BB1208" s="17">
        <v>0.121164850081543</v>
      </c>
      <c r="BC1208" s="17">
        <v>0.22137395676986901</v>
      </c>
      <c r="BD1208" s="17">
        <v>0.151867268749868</v>
      </c>
      <c r="BE1208" s="17">
        <v>0.15602550795559</v>
      </c>
      <c r="BF1208" s="17"/>
      <c r="BG1208" s="17">
        <v>0.146088434904561</v>
      </c>
      <c r="BH1208" s="17">
        <v>0.13762615060771999</v>
      </c>
      <c r="BI1208" s="17" t="s">
        <v>95</v>
      </c>
      <c r="BJ1208" s="17" t="s">
        <v>95</v>
      </c>
      <c r="BK1208" s="17" t="s">
        <v>95</v>
      </c>
      <c r="BL1208" s="17" t="s">
        <v>95</v>
      </c>
      <c r="BM1208" s="17" t="s">
        <v>95</v>
      </c>
    </row>
    <row r="1209" spans="2:65" x14ac:dyDescent="0.35">
      <c r="B1209" t="s">
        <v>447</v>
      </c>
      <c r="C1209" s="17">
        <v>8.7859110794575104E-2</v>
      </c>
      <c r="D1209" s="17">
        <v>0.10963268896652301</v>
      </c>
      <c r="E1209" s="17">
        <v>6.5120567553340405E-2</v>
      </c>
      <c r="F1209" s="17"/>
      <c r="G1209" s="17">
        <v>0.286503531398828</v>
      </c>
      <c r="H1209" s="17">
        <v>0.123161621425342</v>
      </c>
      <c r="I1209" s="17">
        <v>0.109110461321398</v>
      </c>
      <c r="J1209" s="17">
        <v>8.0622556263904493E-2</v>
      </c>
      <c r="K1209" s="17">
        <v>3.6292120400910698E-2</v>
      </c>
      <c r="L1209" s="17">
        <v>7.1978833088977595E-2</v>
      </c>
      <c r="M1209" s="17"/>
      <c r="N1209" s="17">
        <v>0.14218715348765601</v>
      </c>
      <c r="O1209" s="17">
        <v>2.58430023611337E-2</v>
      </c>
      <c r="P1209" s="17">
        <v>0.105593152030763</v>
      </c>
      <c r="Q1209" s="17">
        <v>6.8392974616505994E-2</v>
      </c>
      <c r="R1209" s="17"/>
      <c r="S1209" s="17">
        <v>0.32174871574710101</v>
      </c>
      <c r="T1209" s="17">
        <v>8.4302096677530997E-2</v>
      </c>
      <c r="U1209" s="17">
        <v>0</v>
      </c>
      <c r="V1209" s="17">
        <v>0</v>
      </c>
      <c r="W1209" s="17">
        <v>0.18164035261926101</v>
      </c>
      <c r="X1209" s="17">
        <v>0.127268943943986</v>
      </c>
      <c r="Y1209" s="17">
        <v>8.9152828106236703E-2</v>
      </c>
      <c r="Z1209" s="17">
        <v>4.7654677416137797E-2</v>
      </c>
      <c r="AA1209" s="17">
        <v>0</v>
      </c>
      <c r="AB1209" s="17">
        <v>2.6265096729527801E-2</v>
      </c>
      <c r="AC1209" s="17">
        <v>0.11081486049356699</v>
      </c>
      <c r="AD1209" s="17">
        <v>0</v>
      </c>
      <c r="AE1209" s="17"/>
      <c r="AF1209" s="17">
        <v>7.2808861741522804E-2</v>
      </c>
      <c r="AG1209" s="17">
        <v>8.5131937834671503E-2</v>
      </c>
      <c r="AH1209" s="17">
        <v>0.111816392261971</v>
      </c>
      <c r="AI1209" s="17"/>
      <c r="AJ1209" s="17">
        <v>9.5886569004189404E-2</v>
      </c>
      <c r="AK1209" s="17">
        <v>0.10547640277075999</v>
      </c>
      <c r="AL1209" s="17">
        <v>6.9055130978950094E-2</v>
      </c>
      <c r="AM1209" s="17">
        <v>0</v>
      </c>
      <c r="AN1209" s="17">
        <v>4.5537280016061298E-2</v>
      </c>
      <c r="AO1209" s="17"/>
      <c r="AP1209" s="17">
        <v>6.6622029615063402E-2</v>
      </c>
      <c r="AQ1209" s="17">
        <v>9.3036984433164605E-2</v>
      </c>
      <c r="AR1209" s="17">
        <v>0.17796944634901801</v>
      </c>
      <c r="AS1209" s="17"/>
      <c r="AT1209" s="17">
        <v>0.116141874604431</v>
      </c>
      <c r="AU1209" s="17">
        <v>0.11044424446753</v>
      </c>
      <c r="AV1209" s="17">
        <v>6.6252743690995E-2</v>
      </c>
      <c r="AW1209" s="17">
        <v>0.17156230889628299</v>
      </c>
      <c r="AX1209" s="17">
        <v>0</v>
      </c>
      <c r="AY1209" s="17"/>
      <c r="AZ1209" s="17">
        <v>0.243760152250099</v>
      </c>
      <c r="BA1209" s="17">
        <v>0.120201187013524</v>
      </c>
      <c r="BB1209" s="17">
        <v>0</v>
      </c>
      <c r="BC1209" s="17">
        <v>3.2497909572744003E-2</v>
      </c>
      <c r="BD1209" s="17">
        <v>0</v>
      </c>
      <c r="BE1209" s="17">
        <v>8.8917822206800307E-2</v>
      </c>
      <c r="BF1209" s="17"/>
      <c r="BG1209" s="17">
        <v>8.0805715248522397E-2</v>
      </c>
      <c r="BH1209" s="17">
        <v>0.10048769621037799</v>
      </c>
      <c r="BI1209" s="17" t="s">
        <v>95</v>
      </c>
      <c r="BJ1209" s="17" t="s">
        <v>95</v>
      </c>
      <c r="BK1209" s="17" t="s">
        <v>95</v>
      </c>
      <c r="BL1209" s="17" t="s">
        <v>95</v>
      </c>
      <c r="BM1209" s="17" t="s">
        <v>95</v>
      </c>
    </row>
    <row r="1210" spans="2:65" x14ac:dyDescent="0.35">
      <c r="B1210" t="s">
        <v>446</v>
      </c>
      <c r="C1210" s="17">
        <v>8.3861191704935001E-2</v>
      </c>
      <c r="D1210" s="17">
        <v>0.106227122214785</v>
      </c>
      <c r="E1210" s="17">
        <v>6.0504044156081599E-2</v>
      </c>
      <c r="F1210" s="17"/>
      <c r="G1210" s="17">
        <v>0.15745021519027699</v>
      </c>
      <c r="H1210" s="17">
        <v>3.9878989715345502E-2</v>
      </c>
      <c r="I1210" s="17">
        <v>0.12960596472605601</v>
      </c>
      <c r="J1210" s="17">
        <v>4.3702777403191298E-2</v>
      </c>
      <c r="K1210" s="17">
        <v>0.111305337823598</v>
      </c>
      <c r="L1210" s="17">
        <v>6.3208430544052105E-2</v>
      </c>
      <c r="M1210" s="17"/>
      <c r="N1210" s="17">
        <v>8.6355287603685896E-2</v>
      </c>
      <c r="O1210" s="17">
        <v>6.9794368588438196E-2</v>
      </c>
      <c r="P1210" s="17">
        <v>6.2751150188955496E-2</v>
      </c>
      <c r="Q1210" s="17">
        <v>0.121361502777838</v>
      </c>
      <c r="R1210" s="17"/>
      <c r="S1210" s="17">
        <v>0.120175184583315</v>
      </c>
      <c r="T1210" s="17">
        <v>5.3480257718935401E-2</v>
      </c>
      <c r="U1210" s="17">
        <v>6.1828118529869698E-2</v>
      </c>
      <c r="V1210" s="17">
        <v>5.45451050781883E-2</v>
      </c>
      <c r="W1210" s="17">
        <v>0.176045597884705</v>
      </c>
      <c r="X1210" s="17">
        <v>0.127268943943986</v>
      </c>
      <c r="Y1210" s="17">
        <v>4.6279895180870702E-2</v>
      </c>
      <c r="Z1210" s="17">
        <v>0</v>
      </c>
      <c r="AA1210" s="17">
        <v>5.5254582263744897E-2</v>
      </c>
      <c r="AB1210" s="17">
        <v>7.4779737476518102E-2</v>
      </c>
      <c r="AC1210" s="17">
        <v>0.204597072197617</v>
      </c>
      <c r="AD1210" s="17">
        <v>0</v>
      </c>
      <c r="AE1210" s="17"/>
      <c r="AF1210" s="17">
        <v>9.6683756352248199E-2</v>
      </c>
      <c r="AG1210" s="17">
        <v>8.3092940015657493E-2</v>
      </c>
      <c r="AH1210" s="17">
        <v>5.3899254592752903E-2</v>
      </c>
      <c r="AI1210" s="17"/>
      <c r="AJ1210" s="17">
        <v>7.8585696752763806E-2</v>
      </c>
      <c r="AK1210" s="17">
        <v>0.14158790137062499</v>
      </c>
      <c r="AL1210" s="17">
        <v>8.5547912560976103E-2</v>
      </c>
      <c r="AM1210" s="17">
        <v>0</v>
      </c>
      <c r="AN1210" s="17">
        <v>3.9640324416847603E-2</v>
      </c>
      <c r="AO1210" s="17"/>
      <c r="AP1210" s="17">
        <v>3.4692396317228903E-2</v>
      </c>
      <c r="AQ1210" s="17">
        <v>0.122495877260477</v>
      </c>
      <c r="AR1210" s="17">
        <v>9.1065193596635105E-2</v>
      </c>
      <c r="AS1210" s="17"/>
      <c r="AT1210" s="17">
        <v>5.8240859276831598E-2</v>
      </c>
      <c r="AU1210" s="17">
        <v>0.11511643438171699</v>
      </c>
      <c r="AV1210" s="17">
        <v>4.9598606620590499E-2</v>
      </c>
      <c r="AW1210" s="17">
        <v>0.23168943691640201</v>
      </c>
      <c r="AX1210" s="17">
        <v>0</v>
      </c>
      <c r="AY1210" s="17"/>
      <c r="AZ1210" s="17">
        <v>0.15456048238678199</v>
      </c>
      <c r="BA1210" s="17">
        <v>7.0476780988004098E-2</v>
      </c>
      <c r="BB1210" s="17">
        <v>0.13371678475675999</v>
      </c>
      <c r="BC1210" s="17">
        <v>6.6682431114596E-2</v>
      </c>
      <c r="BD1210" s="17">
        <v>3.8968266427188002E-2</v>
      </c>
      <c r="BE1210" s="17">
        <v>8.8917822206800307E-2</v>
      </c>
      <c r="BF1210" s="17"/>
      <c r="BG1210" s="17">
        <v>8.4251385558519298E-2</v>
      </c>
      <c r="BH1210" s="17">
        <v>8.3162578338289397E-2</v>
      </c>
      <c r="BI1210" s="17" t="s">
        <v>95</v>
      </c>
      <c r="BJ1210" s="17" t="s">
        <v>95</v>
      </c>
      <c r="BK1210" s="17" t="s">
        <v>95</v>
      </c>
      <c r="BL1210" s="17" t="s">
        <v>95</v>
      </c>
      <c r="BM1210" s="17" t="s">
        <v>95</v>
      </c>
    </row>
    <row r="1211" spans="2:65" x14ac:dyDescent="0.35">
      <c r="B1211" t="s">
        <v>452</v>
      </c>
      <c r="C1211" s="17">
        <v>6.5080862587233099E-2</v>
      </c>
      <c r="D1211" s="17">
        <v>7.3277951694129095E-2</v>
      </c>
      <c r="E1211" s="17">
        <v>5.6520493518011999E-2</v>
      </c>
      <c r="F1211" s="17"/>
      <c r="G1211" s="17">
        <v>0.27948784647403802</v>
      </c>
      <c r="H1211" s="17">
        <v>3.9878989715345502E-2</v>
      </c>
      <c r="I1211" s="17">
        <v>0.15509506683791999</v>
      </c>
      <c r="J1211" s="17">
        <v>0</v>
      </c>
      <c r="K1211" s="17">
        <v>5.3297780606821603E-2</v>
      </c>
      <c r="L1211" s="17">
        <v>3.5282887053773103E-2</v>
      </c>
      <c r="M1211" s="17"/>
      <c r="N1211" s="17">
        <v>3.4981804015177601E-2</v>
      </c>
      <c r="O1211" s="17">
        <v>6.6636338455543301E-2</v>
      </c>
      <c r="P1211" s="17">
        <v>7.9267107648580498E-2</v>
      </c>
      <c r="Q1211" s="17">
        <v>9.7181890196595802E-2</v>
      </c>
      <c r="R1211" s="17"/>
      <c r="S1211" s="17">
        <v>0.15737425416223699</v>
      </c>
      <c r="T1211" s="17">
        <v>5.9116639642156202E-2</v>
      </c>
      <c r="U1211" s="17">
        <v>0</v>
      </c>
      <c r="V1211" s="17">
        <v>0.119556333490037</v>
      </c>
      <c r="W1211" s="17">
        <v>0.165911995431228</v>
      </c>
      <c r="X1211" s="17">
        <v>0</v>
      </c>
      <c r="Y1211" s="17">
        <v>0</v>
      </c>
      <c r="Z1211" s="17">
        <v>0</v>
      </c>
      <c r="AA1211" s="17">
        <v>9.7965045344021701E-2</v>
      </c>
      <c r="AB1211" s="17">
        <v>0</v>
      </c>
      <c r="AC1211" s="17">
        <v>0.16882524942777</v>
      </c>
      <c r="AD1211" s="17">
        <v>0</v>
      </c>
      <c r="AE1211" s="17"/>
      <c r="AF1211" s="17">
        <v>8.7085577664558003E-2</v>
      </c>
      <c r="AG1211" s="17">
        <v>5.2414376587118602E-2</v>
      </c>
      <c r="AH1211" s="17">
        <v>0</v>
      </c>
      <c r="AI1211" s="17"/>
      <c r="AJ1211" s="17">
        <v>6.1274073189573799E-2</v>
      </c>
      <c r="AK1211" s="17">
        <v>8.3855768589448404E-2</v>
      </c>
      <c r="AL1211" s="17">
        <v>0.119437717652336</v>
      </c>
      <c r="AM1211" s="17">
        <v>0</v>
      </c>
      <c r="AN1211" s="17">
        <v>0</v>
      </c>
      <c r="AO1211" s="17"/>
      <c r="AP1211" s="17">
        <v>1.8900025906311499E-2</v>
      </c>
      <c r="AQ1211" s="17">
        <v>9.0838008887027297E-2</v>
      </c>
      <c r="AR1211" s="17">
        <v>8.5913068617110094E-2</v>
      </c>
      <c r="AS1211" s="17"/>
      <c r="AT1211" s="17">
        <v>3.8548321935853398E-2</v>
      </c>
      <c r="AU1211" s="17">
        <v>0.15707543090391601</v>
      </c>
      <c r="AV1211" s="17">
        <v>5.8228308649711902E-2</v>
      </c>
      <c r="AW1211" s="17">
        <v>0</v>
      </c>
      <c r="AX1211" s="17">
        <v>0</v>
      </c>
      <c r="AY1211" s="17"/>
      <c r="AZ1211" s="17">
        <v>0.14579346503056601</v>
      </c>
      <c r="BA1211" s="17">
        <v>3.04878687666881E-2</v>
      </c>
      <c r="BB1211" s="17">
        <v>0</v>
      </c>
      <c r="BC1211" s="17">
        <v>6.7764299253242594E-2</v>
      </c>
      <c r="BD1211" s="17">
        <v>7.6751298192440198E-2</v>
      </c>
      <c r="BE1211" s="17">
        <v>0.17468195793354999</v>
      </c>
      <c r="BF1211" s="17"/>
      <c r="BG1211" s="17">
        <v>6.5018037852830404E-2</v>
      </c>
      <c r="BH1211" s="17">
        <v>6.51933456486819E-2</v>
      </c>
      <c r="BI1211" s="17" t="s">
        <v>95</v>
      </c>
      <c r="BJ1211" s="17" t="s">
        <v>95</v>
      </c>
      <c r="BK1211" s="17" t="s">
        <v>95</v>
      </c>
      <c r="BL1211" s="17" t="s">
        <v>95</v>
      </c>
      <c r="BM1211" s="17" t="s">
        <v>95</v>
      </c>
    </row>
    <row r="1212" spans="2:65" x14ac:dyDescent="0.35">
      <c r="B1212" t="s">
        <v>453</v>
      </c>
      <c r="C1212" s="17">
        <v>6.3632941978417304E-2</v>
      </c>
      <c r="D1212" s="17">
        <v>7.5441724528194504E-2</v>
      </c>
      <c r="E1212" s="17">
        <v>5.1300815833877897E-2</v>
      </c>
      <c r="F1212" s="17"/>
      <c r="G1212" s="17">
        <v>0.268115667941003</v>
      </c>
      <c r="H1212" s="17">
        <v>0.109591711245246</v>
      </c>
      <c r="I1212" s="17">
        <v>2.34670588963511E-2</v>
      </c>
      <c r="J1212" s="17">
        <v>4.1141714403087899E-2</v>
      </c>
      <c r="K1212" s="17">
        <v>4.0651456484119497E-2</v>
      </c>
      <c r="L1212" s="17">
        <v>6.3055000077649595E-2</v>
      </c>
      <c r="M1212" s="17"/>
      <c r="N1212" s="17">
        <v>8.2310779511819102E-2</v>
      </c>
      <c r="O1212" s="17">
        <v>5.0917342416767E-2</v>
      </c>
      <c r="P1212" s="17">
        <v>3.6828490385809001E-2</v>
      </c>
      <c r="Q1212" s="17">
        <v>7.8803663267266802E-2</v>
      </c>
      <c r="R1212" s="17"/>
      <c r="S1212" s="17">
        <v>0.19890326474653899</v>
      </c>
      <c r="T1212" s="17">
        <v>7.4763916270131903E-2</v>
      </c>
      <c r="U1212" s="17">
        <v>5.0114558954571203E-2</v>
      </c>
      <c r="V1212" s="17">
        <v>0</v>
      </c>
      <c r="W1212" s="17">
        <v>5.3736838344715897E-2</v>
      </c>
      <c r="X1212" s="17">
        <v>0</v>
      </c>
      <c r="Y1212" s="17">
        <v>3.5053162743326899E-2</v>
      </c>
      <c r="Z1212" s="17">
        <v>5.1685683489527998E-2</v>
      </c>
      <c r="AA1212" s="17">
        <v>5.5254582263744897E-2</v>
      </c>
      <c r="AB1212" s="17">
        <v>7.4724135115836393E-2</v>
      </c>
      <c r="AC1212" s="17">
        <v>6.1901406764703099E-2</v>
      </c>
      <c r="AD1212" s="17">
        <v>0</v>
      </c>
      <c r="AE1212" s="17"/>
      <c r="AF1212" s="17">
        <v>4.4239359816370498E-2</v>
      </c>
      <c r="AG1212" s="17">
        <v>7.6508421254908296E-2</v>
      </c>
      <c r="AH1212" s="17">
        <v>4.7969540835675901E-2</v>
      </c>
      <c r="AI1212" s="17"/>
      <c r="AJ1212" s="17">
        <v>4.6542002045490999E-2</v>
      </c>
      <c r="AK1212" s="17">
        <v>0.102364688215574</v>
      </c>
      <c r="AL1212" s="17">
        <v>0.116084309354096</v>
      </c>
      <c r="AM1212" s="17">
        <v>0</v>
      </c>
      <c r="AN1212" s="17">
        <v>0</v>
      </c>
      <c r="AO1212" s="17"/>
      <c r="AP1212" s="17">
        <v>4.3262698390331797E-2</v>
      </c>
      <c r="AQ1212" s="17">
        <v>9.2240195238818407E-2</v>
      </c>
      <c r="AR1212" s="17">
        <v>8.8797500270683005E-2</v>
      </c>
      <c r="AS1212" s="17"/>
      <c r="AT1212" s="17">
        <v>1.6455623534744598E-2</v>
      </c>
      <c r="AU1212" s="17">
        <v>0.111803551103364</v>
      </c>
      <c r="AV1212" s="17">
        <v>7.0138701593542199E-2</v>
      </c>
      <c r="AW1212" s="17">
        <v>0.102390395909812</v>
      </c>
      <c r="AX1212" s="17">
        <v>0.155989807603061</v>
      </c>
      <c r="AY1212" s="17"/>
      <c r="AZ1212" s="17">
        <v>0.16584503734834399</v>
      </c>
      <c r="BA1212" s="17">
        <v>3.7425414964948299E-2</v>
      </c>
      <c r="BB1212" s="17">
        <v>0</v>
      </c>
      <c r="BC1212" s="17">
        <v>3.09220097215374E-2</v>
      </c>
      <c r="BD1212" s="17">
        <v>0.107052861373626</v>
      </c>
      <c r="BE1212" s="17">
        <v>0.14743470448915</v>
      </c>
      <c r="BF1212" s="17"/>
      <c r="BG1212" s="17">
        <v>7.5941040823398906E-2</v>
      </c>
      <c r="BH1212" s="17">
        <v>4.15961971857646E-2</v>
      </c>
      <c r="BI1212" s="17" t="s">
        <v>95</v>
      </c>
      <c r="BJ1212" s="17" t="s">
        <v>95</v>
      </c>
      <c r="BK1212" s="17" t="s">
        <v>95</v>
      </c>
      <c r="BL1212" s="17" t="s">
        <v>95</v>
      </c>
      <c r="BM1212" s="17" t="s">
        <v>95</v>
      </c>
    </row>
    <row r="1213" spans="2:65" x14ac:dyDescent="0.35">
      <c r="B1213" t="s">
        <v>449</v>
      </c>
      <c r="C1213" s="17">
        <v>6.17522475413095E-2</v>
      </c>
      <c r="D1213" s="17">
        <v>6.6940141786009794E-2</v>
      </c>
      <c r="E1213" s="17">
        <v>5.6334435334124799E-2</v>
      </c>
      <c r="F1213" s="17"/>
      <c r="G1213" s="17">
        <v>0.192093846410583</v>
      </c>
      <c r="H1213" s="17">
        <v>3.96738023157968E-2</v>
      </c>
      <c r="I1213" s="17">
        <v>4.9077777123408099E-2</v>
      </c>
      <c r="J1213" s="17">
        <v>8.1912358465454305E-2</v>
      </c>
      <c r="K1213" s="17">
        <v>6.8784097398592606E-2</v>
      </c>
      <c r="L1213" s="17">
        <v>2.9308751547718E-2</v>
      </c>
      <c r="M1213" s="17"/>
      <c r="N1213" s="17">
        <v>5.7826195898371902E-2</v>
      </c>
      <c r="O1213" s="17">
        <v>8.2153848571754201E-2</v>
      </c>
      <c r="P1213" s="17">
        <v>5.3721727586817099E-2</v>
      </c>
      <c r="Q1213" s="17">
        <v>4.7752258058501702E-2</v>
      </c>
      <c r="R1213" s="17"/>
      <c r="S1213" s="17">
        <v>0.122026381020909</v>
      </c>
      <c r="T1213" s="17">
        <v>0.105050759864216</v>
      </c>
      <c r="U1213" s="17">
        <v>6.1828118529869698E-2</v>
      </c>
      <c r="V1213" s="17">
        <v>0.17748325857236599</v>
      </c>
      <c r="W1213" s="17">
        <v>0</v>
      </c>
      <c r="X1213" s="17">
        <v>5.8114394100344198E-2</v>
      </c>
      <c r="Y1213" s="17">
        <v>0</v>
      </c>
      <c r="Z1213" s="17">
        <v>9.5240640066727805E-2</v>
      </c>
      <c r="AA1213" s="17">
        <v>0</v>
      </c>
      <c r="AB1213" s="17">
        <v>2.6265096729527801E-2</v>
      </c>
      <c r="AC1213" s="17">
        <v>5.9705923061155602E-2</v>
      </c>
      <c r="AD1213" s="17">
        <v>0</v>
      </c>
      <c r="AE1213" s="17"/>
      <c r="AF1213" s="17">
        <v>3.4777037368406302E-2</v>
      </c>
      <c r="AG1213" s="17">
        <v>7.0946606005308901E-2</v>
      </c>
      <c r="AH1213" s="17">
        <v>0.102836670253124</v>
      </c>
      <c r="AI1213" s="17"/>
      <c r="AJ1213" s="17">
        <v>6.0866807391256501E-2</v>
      </c>
      <c r="AK1213" s="17">
        <v>6.3956659948309402E-2</v>
      </c>
      <c r="AL1213" s="17">
        <v>3.4801895200826903E-2</v>
      </c>
      <c r="AM1213" s="17">
        <v>0</v>
      </c>
      <c r="AN1213" s="17">
        <v>3.8933123867829898E-2</v>
      </c>
      <c r="AO1213" s="17"/>
      <c r="AP1213" s="17">
        <v>5.1393437217546502E-2</v>
      </c>
      <c r="AQ1213" s="17">
        <v>8.47175897927189E-2</v>
      </c>
      <c r="AR1213" s="17">
        <v>4.3797363844209403E-2</v>
      </c>
      <c r="AS1213" s="17"/>
      <c r="AT1213" s="17">
        <v>6.0985228620663197E-2</v>
      </c>
      <c r="AU1213" s="17">
        <v>8.3092934918714903E-2</v>
      </c>
      <c r="AV1213" s="17">
        <v>4.4589095125346298E-2</v>
      </c>
      <c r="AW1213" s="17">
        <v>8.2001434786650201E-2</v>
      </c>
      <c r="AX1213" s="17">
        <v>0</v>
      </c>
      <c r="AY1213" s="17"/>
      <c r="AZ1213" s="17">
        <v>0.11738279149304</v>
      </c>
      <c r="BA1213" s="17">
        <v>5.9676750212971197E-2</v>
      </c>
      <c r="BB1213" s="17">
        <v>4.6717168792587499E-2</v>
      </c>
      <c r="BC1213" s="17">
        <v>3.1481093707117103E-2</v>
      </c>
      <c r="BD1213" s="17">
        <v>6.7572730234335798E-2</v>
      </c>
      <c r="BE1213" s="17">
        <v>8.5764135726749596E-2</v>
      </c>
      <c r="BF1213" s="17"/>
      <c r="BG1213" s="17">
        <v>6.8285876060271297E-2</v>
      </c>
      <c r="BH1213" s="17">
        <v>5.0054266719432798E-2</v>
      </c>
      <c r="BI1213" s="17" t="s">
        <v>95</v>
      </c>
      <c r="BJ1213" s="17" t="s">
        <v>95</v>
      </c>
      <c r="BK1213" s="17" t="s">
        <v>95</v>
      </c>
      <c r="BL1213" s="17" t="s">
        <v>95</v>
      </c>
      <c r="BM1213" s="17" t="s">
        <v>95</v>
      </c>
    </row>
    <row r="1214" spans="2:65" x14ac:dyDescent="0.35">
      <c r="B1214" t="s">
        <v>455</v>
      </c>
      <c r="C1214" s="17">
        <v>6.0543207076302299E-2</v>
      </c>
      <c r="D1214" s="17">
        <v>7.5822170157226407E-2</v>
      </c>
      <c r="E1214" s="17">
        <v>4.4587108361005899E-2</v>
      </c>
      <c r="F1214" s="17"/>
      <c r="G1214" s="17">
        <v>0</v>
      </c>
      <c r="H1214" s="17">
        <v>0</v>
      </c>
      <c r="I1214" s="17">
        <v>2.76808939125491E-2</v>
      </c>
      <c r="J1214" s="17">
        <v>1.9760648590380899E-2</v>
      </c>
      <c r="K1214" s="17">
        <v>7.2424038848637795E-2</v>
      </c>
      <c r="L1214" s="17">
        <v>0.12899530192859901</v>
      </c>
      <c r="M1214" s="17"/>
      <c r="N1214" s="17">
        <v>8.5437947751707294E-2</v>
      </c>
      <c r="O1214" s="17">
        <v>5.4572461904996102E-2</v>
      </c>
      <c r="P1214" s="17">
        <v>3.9048336690446099E-2</v>
      </c>
      <c r="Q1214" s="17">
        <v>5.0649745860178702E-2</v>
      </c>
      <c r="R1214" s="17"/>
      <c r="S1214" s="17">
        <v>4.1226964055137101E-2</v>
      </c>
      <c r="T1214" s="17">
        <v>8.0597762122082306E-2</v>
      </c>
      <c r="U1214" s="17">
        <v>0</v>
      </c>
      <c r="V1214" s="17">
        <v>0.169045420860541</v>
      </c>
      <c r="W1214" s="17">
        <v>0.115549665603042</v>
      </c>
      <c r="X1214" s="17">
        <v>0</v>
      </c>
      <c r="Y1214" s="17">
        <v>0</v>
      </c>
      <c r="Z1214" s="17">
        <v>5.6279148782193797E-2</v>
      </c>
      <c r="AA1214" s="17">
        <v>0</v>
      </c>
      <c r="AB1214" s="17">
        <v>4.1884606973598901E-2</v>
      </c>
      <c r="AC1214" s="17">
        <v>0.19911798216108301</v>
      </c>
      <c r="AD1214" s="17">
        <v>0</v>
      </c>
      <c r="AE1214" s="17"/>
      <c r="AF1214" s="17">
        <v>8.5871182448080299E-2</v>
      </c>
      <c r="AG1214" s="17">
        <v>5.3333404790703698E-2</v>
      </c>
      <c r="AH1214" s="17">
        <v>0</v>
      </c>
      <c r="AI1214" s="17"/>
      <c r="AJ1214" s="17">
        <v>7.6230862557729095E-2</v>
      </c>
      <c r="AK1214" s="17">
        <v>4.3419543766552202E-2</v>
      </c>
      <c r="AL1214" s="17">
        <v>0.109701573528137</v>
      </c>
      <c r="AM1214" s="17">
        <v>0</v>
      </c>
      <c r="AN1214" s="17">
        <v>5.85223474208066E-2</v>
      </c>
      <c r="AO1214" s="17"/>
      <c r="AP1214" s="17">
        <v>0.10018567120420201</v>
      </c>
      <c r="AQ1214" s="17">
        <v>3.3492613278092401E-2</v>
      </c>
      <c r="AR1214" s="17">
        <v>4.3797363844209403E-2</v>
      </c>
      <c r="AS1214" s="17"/>
      <c r="AT1214" s="17">
        <v>2.6040498447931999E-2</v>
      </c>
      <c r="AU1214" s="17">
        <v>2.24232541341019E-2</v>
      </c>
      <c r="AV1214" s="17">
        <v>8.4249891068929994E-2</v>
      </c>
      <c r="AW1214" s="17">
        <v>3.8741844766672098E-2</v>
      </c>
      <c r="AX1214" s="17">
        <v>0</v>
      </c>
      <c r="AY1214" s="17"/>
      <c r="AZ1214" s="17">
        <v>6.0145736538469899E-2</v>
      </c>
      <c r="BA1214" s="17">
        <v>7.01193554659503E-2</v>
      </c>
      <c r="BB1214" s="17">
        <v>0</v>
      </c>
      <c r="BC1214" s="17">
        <v>8.3423720001224999E-2</v>
      </c>
      <c r="BD1214" s="17">
        <v>6.5016558462090895E-2</v>
      </c>
      <c r="BE1214" s="17">
        <v>0</v>
      </c>
      <c r="BF1214" s="17"/>
      <c r="BG1214" s="17">
        <v>8.7859436619269204E-2</v>
      </c>
      <c r="BH1214" s="17">
        <v>1.1635509249247699E-2</v>
      </c>
      <c r="BI1214" s="17" t="s">
        <v>95</v>
      </c>
      <c r="BJ1214" s="17" t="s">
        <v>95</v>
      </c>
      <c r="BK1214" s="17" t="s">
        <v>95</v>
      </c>
      <c r="BL1214" s="17" t="s">
        <v>95</v>
      </c>
      <c r="BM1214" s="17" t="s">
        <v>95</v>
      </c>
    </row>
    <row r="1215" spans="2:65" x14ac:dyDescent="0.35">
      <c r="B1215" t="s">
        <v>450</v>
      </c>
      <c r="C1215" s="17">
        <v>5.6036421833868699E-2</v>
      </c>
      <c r="D1215" s="17">
        <v>7.7010288237934404E-2</v>
      </c>
      <c r="E1215" s="17">
        <v>3.4133032120038098E-2</v>
      </c>
      <c r="F1215" s="17"/>
      <c r="G1215" s="17">
        <v>0</v>
      </c>
      <c r="H1215" s="17">
        <v>6.63425721170917E-2</v>
      </c>
      <c r="I1215" s="17">
        <v>2.5620941340197299E-2</v>
      </c>
      <c r="J1215" s="17">
        <v>8.1874067933191103E-2</v>
      </c>
      <c r="K1215" s="17">
        <v>6.9410288086451097E-2</v>
      </c>
      <c r="L1215" s="17">
        <v>5.1640407532970799E-2</v>
      </c>
      <c r="M1215" s="17"/>
      <c r="N1215" s="17">
        <v>4.4977789122543299E-2</v>
      </c>
      <c r="O1215" s="17">
        <v>9.7623246727405896E-2</v>
      </c>
      <c r="P1215" s="17">
        <v>0</v>
      </c>
      <c r="Q1215" s="17">
        <v>7.3404539306015107E-2</v>
      </c>
      <c r="R1215" s="17"/>
      <c r="S1215" s="17">
        <v>0.114027908254952</v>
      </c>
      <c r="T1215" s="17">
        <v>2.1785829427592E-2</v>
      </c>
      <c r="U1215" s="17">
        <v>0</v>
      </c>
      <c r="V1215" s="17">
        <v>0.107698668741099</v>
      </c>
      <c r="W1215" s="17">
        <v>0</v>
      </c>
      <c r="X1215" s="17">
        <v>7.7583853579271903E-2</v>
      </c>
      <c r="Y1215" s="17">
        <v>4.43785106542273E-2</v>
      </c>
      <c r="Z1215" s="17">
        <v>9.6518409793470303E-2</v>
      </c>
      <c r="AA1215" s="17">
        <v>0</v>
      </c>
      <c r="AB1215" s="17">
        <v>9.8054052338660297E-2</v>
      </c>
      <c r="AC1215" s="17">
        <v>6.1901406764703099E-2</v>
      </c>
      <c r="AD1215" s="17">
        <v>0</v>
      </c>
      <c r="AE1215" s="17"/>
      <c r="AF1215" s="17">
        <v>7.6917037331218796E-2</v>
      </c>
      <c r="AG1215" s="17">
        <v>4.5234837313176901E-2</v>
      </c>
      <c r="AH1215" s="17">
        <v>4.2773964923648898E-2</v>
      </c>
      <c r="AI1215" s="17"/>
      <c r="AJ1215" s="17">
        <v>6.6044790401539905E-2</v>
      </c>
      <c r="AK1215" s="17">
        <v>3.7418207534846398E-2</v>
      </c>
      <c r="AL1215" s="17">
        <v>0</v>
      </c>
      <c r="AM1215" s="17">
        <v>1</v>
      </c>
      <c r="AN1215" s="17">
        <v>5.1976482389712801E-2</v>
      </c>
      <c r="AO1215" s="17"/>
      <c r="AP1215" s="17">
        <v>4.8569670156853803E-2</v>
      </c>
      <c r="AQ1215" s="17">
        <v>6.7779146888792205E-2</v>
      </c>
      <c r="AR1215" s="17">
        <v>0</v>
      </c>
      <c r="AS1215" s="17"/>
      <c r="AT1215" s="17">
        <v>4.1575760035222203E-2</v>
      </c>
      <c r="AU1215" s="17">
        <v>9.5316451129128205E-2</v>
      </c>
      <c r="AV1215" s="17">
        <v>3.4207070162410799E-2</v>
      </c>
      <c r="AW1215" s="17">
        <v>6.7771854578927301E-2</v>
      </c>
      <c r="AX1215" s="17">
        <v>0</v>
      </c>
      <c r="AY1215" s="17"/>
      <c r="AZ1215" s="17">
        <v>8.5243276057059406E-2</v>
      </c>
      <c r="BA1215" s="17">
        <v>3.1518339132686098E-2</v>
      </c>
      <c r="BB1215" s="17">
        <v>6.4788641071893902E-2</v>
      </c>
      <c r="BC1215" s="17">
        <v>3.5430722417613497E-2</v>
      </c>
      <c r="BD1215" s="17">
        <v>8.0404655460806204E-2</v>
      </c>
      <c r="BE1215" s="17">
        <v>0.16300220947978</v>
      </c>
      <c r="BF1215" s="17"/>
      <c r="BG1215" s="17">
        <v>6.3027055572918503E-2</v>
      </c>
      <c r="BH1215" s="17">
        <v>4.3520206812638303E-2</v>
      </c>
      <c r="BI1215" s="17" t="s">
        <v>95</v>
      </c>
      <c r="BJ1215" s="17" t="s">
        <v>95</v>
      </c>
      <c r="BK1215" s="17" t="s">
        <v>95</v>
      </c>
      <c r="BL1215" s="17" t="s">
        <v>95</v>
      </c>
      <c r="BM1215" s="17" t="s">
        <v>95</v>
      </c>
    </row>
    <row r="1216" spans="2:65" x14ac:dyDescent="0.35">
      <c r="B1216" t="s">
        <v>451</v>
      </c>
      <c r="C1216" s="17">
        <v>5.0517347783645902E-2</v>
      </c>
      <c r="D1216" s="17">
        <v>8.4367265410121697E-2</v>
      </c>
      <c r="E1216" s="17">
        <v>1.51672638615875E-2</v>
      </c>
      <c r="F1216" s="17"/>
      <c r="G1216" s="17">
        <v>0.103127101314872</v>
      </c>
      <c r="H1216" s="17">
        <v>9.5868194271252705E-2</v>
      </c>
      <c r="I1216" s="17">
        <v>0</v>
      </c>
      <c r="J1216" s="17">
        <v>3.8596514242367999E-2</v>
      </c>
      <c r="K1216" s="17">
        <v>1.5116047491551101E-2</v>
      </c>
      <c r="L1216" s="17">
        <v>9.0027123086683702E-2</v>
      </c>
      <c r="M1216" s="17"/>
      <c r="N1216" s="17">
        <v>5.9046525322593302E-2</v>
      </c>
      <c r="O1216" s="17">
        <v>6.5551881396870001E-2</v>
      </c>
      <c r="P1216" s="17">
        <v>1.9207809606884299E-2</v>
      </c>
      <c r="Q1216" s="17">
        <v>4.7838117870557299E-2</v>
      </c>
      <c r="R1216" s="17"/>
      <c r="S1216" s="17">
        <v>4.1055613927858198E-2</v>
      </c>
      <c r="T1216" s="17">
        <v>5.3127727969625498E-2</v>
      </c>
      <c r="U1216" s="17">
        <v>6.5506398767742197E-2</v>
      </c>
      <c r="V1216" s="17">
        <v>0.113124207827664</v>
      </c>
      <c r="W1216" s="17">
        <v>0</v>
      </c>
      <c r="X1216" s="17">
        <v>0</v>
      </c>
      <c r="Y1216" s="17">
        <v>3.6510562612070002E-2</v>
      </c>
      <c r="Z1216" s="17">
        <v>5.81406878760189E-2</v>
      </c>
      <c r="AA1216" s="17">
        <v>0.124675615542427</v>
      </c>
      <c r="AB1216" s="17">
        <v>3.38062840525424E-2</v>
      </c>
      <c r="AC1216" s="17">
        <v>4.8913453728863597E-2</v>
      </c>
      <c r="AD1216" s="17">
        <v>0</v>
      </c>
      <c r="AE1216" s="17"/>
      <c r="AF1216" s="17">
        <v>2.2133747125336101E-2</v>
      </c>
      <c r="AG1216" s="17">
        <v>6.2740605827436596E-2</v>
      </c>
      <c r="AH1216" s="17">
        <v>5.4848210277822801E-2</v>
      </c>
      <c r="AI1216" s="17"/>
      <c r="AJ1216" s="17">
        <v>4.5529813567962797E-2</v>
      </c>
      <c r="AK1216" s="17">
        <v>2.77487795538447E-2</v>
      </c>
      <c r="AL1216" s="17">
        <v>0</v>
      </c>
      <c r="AM1216" s="17">
        <v>0</v>
      </c>
      <c r="AN1216" s="17">
        <v>0.20371118880015099</v>
      </c>
      <c r="AO1216" s="17"/>
      <c r="AP1216" s="17">
        <v>3.5437578496454201E-2</v>
      </c>
      <c r="AQ1216" s="17">
        <v>4.5828997703626501E-2</v>
      </c>
      <c r="AR1216" s="17">
        <v>0.10712019463665499</v>
      </c>
      <c r="AS1216" s="17"/>
      <c r="AT1216" s="17">
        <v>5.8848581094076799E-2</v>
      </c>
      <c r="AU1216" s="17">
        <v>0.10003840259733</v>
      </c>
      <c r="AV1216" s="17">
        <v>4.5617277091603001E-2</v>
      </c>
      <c r="AW1216" s="17">
        <v>0</v>
      </c>
      <c r="AX1216" s="17">
        <v>0</v>
      </c>
      <c r="AY1216" s="17"/>
      <c r="AZ1216" s="17">
        <v>6.3800154216005794E-2</v>
      </c>
      <c r="BA1216" s="17">
        <v>3.50165476338372E-2</v>
      </c>
      <c r="BB1216" s="17">
        <v>4.8563080290788999E-2</v>
      </c>
      <c r="BC1216" s="17">
        <v>4.7562716879436501E-2</v>
      </c>
      <c r="BD1216" s="17">
        <v>8.1825184076947305E-2</v>
      </c>
      <c r="BE1216" s="17">
        <v>6.8111197733197806E-2</v>
      </c>
      <c r="BF1216" s="17"/>
      <c r="BG1216" s="17">
        <v>5.6034329912533598E-2</v>
      </c>
      <c r="BH1216" s="17">
        <v>4.0639597472151297E-2</v>
      </c>
      <c r="BI1216" s="17" t="s">
        <v>95</v>
      </c>
      <c r="BJ1216" s="17" t="s">
        <v>95</v>
      </c>
      <c r="BK1216" s="17" t="s">
        <v>95</v>
      </c>
      <c r="BL1216" s="17" t="s">
        <v>95</v>
      </c>
      <c r="BM1216" s="17" t="s">
        <v>95</v>
      </c>
    </row>
    <row r="1217" spans="2:65" x14ac:dyDescent="0.35">
      <c r="B1217" t="s">
        <v>454</v>
      </c>
      <c r="C1217" s="17">
        <v>2.5815888196510099E-2</v>
      </c>
      <c r="D1217" s="17">
        <v>3.5390378422095602E-2</v>
      </c>
      <c r="E1217" s="17">
        <v>1.5817074116069099E-2</v>
      </c>
      <c r="F1217" s="17"/>
      <c r="G1217" s="17">
        <v>0.199902015584658</v>
      </c>
      <c r="H1217" s="17">
        <v>0</v>
      </c>
      <c r="I1217" s="17">
        <v>4.5527572036004701E-2</v>
      </c>
      <c r="J1217" s="17">
        <v>1.9577165858404699E-2</v>
      </c>
      <c r="K1217" s="17">
        <v>1.6422758637758699E-2</v>
      </c>
      <c r="L1217" s="17">
        <v>0</v>
      </c>
      <c r="M1217" s="17"/>
      <c r="N1217" s="17">
        <v>3.3471951049315003E-2</v>
      </c>
      <c r="O1217" s="17">
        <v>2.7242530748606799E-2</v>
      </c>
      <c r="P1217" s="17">
        <v>3.6828490385809001E-2</v>
      </c>
      <c r="Q1217" s="17">
        <v>0</v>
      </c>
      <c r="R1217" s="17"/>
      <c r="S1217" s="17">
        <v>0.18734450091067301</v>
      </c>
      <c r="T1217" s="17">
        <v>0</v>
      </c>
      <c r="U1217" s="17">
        <v>0</v>
      </c>
      <c r="V1217" s="17">
        <v>5.45451050781883E-2</v>
      </c>
      <c r="W1217" s="17">
        <v>0</v>
      </c>
      <c r="X1217" s="17">
        <v>0</v>
      </c>
      <c r="Y1217" s="17">
        <v>0</v>
      </c>
      <c r="Z1217" s="17">
        <v>0</v>
      </c>
      <c r="AA1217" s="17">
        <v>0</v>
      </c>
      <c r="AB1217" s="17">
        <v>0</v>
      </c>
      <c r="AC1217" s="17">
        <v>4.6603592386206198E-2</v>
      </c>
      <c r="AD1217" s="17">
        <v>0</v>
      </c>
      <c r="AE1217" s="17"/>
      <c r="AF1217" s="17">
        <v>1.9757182867499699E-2</v>
      </c>
      <c r="AG1217" s="17">
        <v>2.7910581755459098E-2</v>
      </c>
      <c r="AH1217" s="17">
        <v>0</v>
      </c>
      <c r="AI1217" s="17"/>
      <c r="AJ1217" s="17">
        <v>1.6396920460758801E-2</v>
      </c>
      <c r="AK1217" s="17">
        <v>4.1775647194169603E-2</v>
      </c>
      <c r="AL1217" s="17">
        <v>3.7832857078265399E-2</v>
      </c>
      <c r="AM1217" s="17">
        <v>0</v>
      </c>
      <c r="AN1217" s="17">
        <v>3.8057993182572102E-2</v>
      </c>
      <c r="AO1217" s="17"/>
      <c r="AP1217" s="17">
        <v>1.27157996473621E-2</v>
      </c>
      <c r="AQ1217" s="17">
        <v>4.2879994363960901E-2</v>
      </c>
      <c r="AR1217" s="17">
        <v>4.7611757841377403E-2</v>
      </c>
      <c r="AS1217" s="17"/>
      <c r="AT1217" s="17">
        <v>0</v>
      </c>
      <c r="AU1217" s="17">
        <v>0</v>
      </c>
      <c r="AV1217" s="17">
        <v>2.2954706358179099E-2</v>
      </c>
      <c r="AW1217" s="17">
        <v>0.112889319926559</v>
      </c>
      <c r="AX1217" s="17">
        <v>0</v>
      </c>
      <c r="AY1217" s="17"/>
      <c r="AZ1217" s="17">
        <v>0.110063022287315</v>
      </c>
      <c r="BA1217" s="17">
        <v>1.0739680639040799E-2</v>
      </c>
      <c r="BB1217" s="17">
        <v>3.9938034638389498E-2</v>
      </c>
      <c r="BC1217" s="17">
        <v>1.6246388658259101E-2</v>
      </c>
      <c r="BD1217" s="17">
        <v>0</v>
      </c>
      <c r="BE1217" s="17">
        <v>0</v>
      </c>
      <c r="BF1217" s="17"/>
      <c r="BG1217" s="17">
        <v>3.5543786003986201E-2</v>
      </c>
      <c r="BH1217" s="17">
        <v>8.3988033930547292E-3</v>
      </c>
      <c r="BI1217" s="17" t="s">
        <v>95</v>
      </c>
      <c r="BJ1217" s="17" t="s">
        <v>95</v>
      </c>
      <c r="BK1217" s="17" t="s">
        <v>95</v>
      </c>
      <c r="BL1217" s="17" t="s">
        <v>95</v>
      </c>
      <c r="BM1217" s="17" t="s">
        <v>95</v>
      </c>
    </row>
    <row r="1218" spans="2:65" x14ac:dyDescent="0.35">
      <c r="B1218" t="s">
        <v>115</v>
      </c>
      <c r="C1218" s="17">
        <v>0.120080926069116</v>
      </c>
      <c r="D1218" s="17">
        <v>0.116555408886894</v>
      </c>
      <c r="E1218" s="17">
        <v>0.123762687709881</v>
      </c>
      <c r="F1218" s="17"/>
      <c r="G1218" s="17">
        <v>0</v>
      </c>
      <c r="H1218" s="17">
        <v>0</v>
      </c>
      <c r="I1218" s="17">
        <v>8.1629674940609506E-2</v>
      </c>
      <c r="J1218" s="17">
        <v>3.5445358626805798E-2</v>
      </c>
      <c r="K1218" s="17">
        <v>0.13941231604452001</v>
      </c>
      <c r="L1218" s="17">
        <v>0.24746550003723999</v>
      </c>
      <c r="M1218" s="17"/>
      <c r="N1218" s="17">
        <v>0.15593713566512701</v>
      </c>
      <c r="O1218" s="17">
        <v>0.119391150948658</v>
      </c>
      <c r="P1218" s="17">
        <v>8.7643487557500802E-2</v>
      </c>
      <c r="Q1218" s="17">
        <v>9.6241010942490199E-2</v>
      </c>
      <c r="R1218" s="17"/>
      <c r="S1218" s="17">
        <v>4.2213330837050402E-2</v>
      </c>
      <c r="T1218" s="17">
        <v>0.14154319307396801</v>
      </c>
      <c r="U1218" s="17">
        <v>0.104088180500092</v>
      </c>
      <c r="V1218" s="17">
        <v>0.23168458667782699</v>
      </c>
      <c r="W1218" s="17">
        <v>5.3982654791621502E-2</v>
      </c>
      <c r="X1218" s="17">
        <v>0</v>
      </c>
      <c r="Y1218" s="17">
        <v>7.9592877850548499E-2</v>
      </c>
      <c r="Z1218" s="17">
        <v>0.222092631859682</v>
      </c>
      <c r="AA1218" s="17">
        <v>0.22462125415143699</v>
      </c>
      <c r="AB1218" s="17">
        <v>0.113063196912932</v>
      </c>
      <c r="AC1218" s="17">
        <v>0.14785725411175901</v>
      </c>
      <c r="AD1218" s="17">
        <v>0</v>
      </c>
      <c r="AE1218" s="17"/>
      <c r="AF1218" s="17">
        <v>0.10496312401858</v>
      </c>
      <c r="AG1218" s="17">
        <v>0.13357139806972099</v>
      </c>
      <c r="AH1218" s="17">
        <v>0.153119747743689</v>
      </c>
      <c r="AI1218" s="17"/>
      <c r="AJ1218" s="17">
        <v>0.110451936196534</v>
      </c>
      <c r="AK1218" s="17">
        <v>7.8441290890215606E-2</v>
      </c>
      <c r="AL1218" s="17">
        <v>0.27408693311388599</v>
      </c>
      <c r="AM1218" s="17">
        <v>0</v>
      </c>
      <c r="AN1218" s="17">
        <v>7.6434219986101407E-2</v>
      </c>
      <c r="AO1218" s="17"/>
      <c r="AP1218" s="17">
        <v>0.13047918475689099</v>
      </c>
      <c r="AQ1218" s="17">
        <v>0.12694429333745699</v>
      </c>
      <c r="AR1218" s="17">
        <v>9.55090844730484E-2</v>
      </c>
      <c r="AS1218" s="17"/>
      <c r="AT1218" s="17">
        <v>6.6539680447333702E-2</v>
      </c>
      <c r="AU1218" s="17">
        <v>0.16438070535558899</v>
      </c>
      <c r="AV1218" s="17">
        <v>0.12865963334066</v>
      </c>
      <c r="AW1218" s="17">
        <v>7.9802230912027594E-2</v>
      </c>
      <c r="AX1218" s="17">
        <v>0</v>
      </c>
      <c r="AY1218" s="17"/>
      <c r="AZ1218" s="17">
        <v>0</v>
      </c>
      <c r="BA1218" s="17">
        <v>0.15328422701129399</v>
      </c>
      <c r="BB1218" s="17">
        <v>7.4274201326629402E-2</v>
      </c>
      <c r="BC1218" s="17">
        <v>0.172178375135569</v>
      </c>
      <c r="BD1218" s="17">
        <v>7.3372007186549904E-2</v>
      </c>
      <c r="BE1218" s="17">
        <v>0.143814811933068</v>
      </c>
      <c r="BF1218" s="17"/>
      <c r="BG1218" s="17">
        <v>0.159209780545677</v>
      </c>
      <c r="BH1218" s="17">
        <v>5.0023593008261001E-2</v>
      </c>
      <c r="BI1218" s="17" t="s">
        <v>95</v>
      </c>
      <c r="BJ1218" s="17" t="s">
        <v>95</v>
      </c>
      <c r="BK1218" s="17" t="s">
        <v>95</v>
      </c>
      <c r="BL1218" s="17" t="s">
        <v>95</v>
      </c>
      <c r="BM1218" s="17" t="s">
        <v>95</v>
      </c>
    </row>
    <row r="1219" spans="2:65" x14ac:dyDescent="0.35">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row>
    <row r="1220" spans="2:65" x14ac:dyDescent="0.35">
      <c r="B1220" s="6" t="s">
        <v>462</v>
      </c>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row>
    <row r="1221" spans="2:65" x14ac:dyDescent="0.35">
      <c r="B1221" s="26" t="s">
        <v>463</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row>
    <row r="1222" spans="2:65" x14ac:dyDescent="0.35">
      <c r="B1222" t="s">
        <v>442</v>
      </c>
      <c r="C1222" s="17">
        <v>0.397707286326205</v>
      </c>
      <c r="D1222" s="17">
        <v>0.44792057329440099</v>
      </c>
      <c r="E1222" s="17">
        <v>0.34252714576091198</v>
      </c>
      <c r="F1222" s="17"/>
      <c r="G1222" s="17">
        <v>0.45966747901124899</v>
      </c>
      <c r="H1222" s="17">
        <v>0.25591640063273202</v>
      </c>
      <c r="I1222" s="17">
        <v>0.35466222428313798</v>
      </c>
      <c r="J1222" s="17">
        <v>0.47568933329095198</v>
      </c>
      <c r="K1222" s="17">
        <v>0.46520382693682699</v>
      </c>
      <c r="L1222" s="17">
        <v>0.365480848286097</v>
      </c>
      <c r="M1222" s="17"/>
      <c r="N1222" s="17">
        <v>0.30362444196558203</v>
      </c>
      <c r="O1222" s="17">
        <v>0.38319276317539902</v>
      </c>
      <c r="P1222" s="17">
        <v>0.53949456123038597</v>
      </c>
      <c r="Q1222" s="17">
        <v>0.42686453133687702</v>
      </c>
      <c r="R1222" s="17"/>
      <c r="S1222" s="17">
        <v>0.22780756361340701</v>
      </c>
      <c r="T1222" s="17">
        <v>0.419511948590439</v>
      </c>
      <c r="U1222" s="17">
        <v>0.221934177063594</v>
      </c>
      <c r="V1222" s="17">
        <v>0.29507403084713402</v>
      </c>
      <c r="W1222" s="17">
        <v>0.47661791325807601</v>
      </c>
      <c r="X1222" s="17">
        <v>0.47347873807593699</v>
      </c>
      <c r="Y1222" s="17">
        <v>0.59455608943972704</v>
      </c>
      <c r="Z1222" s="17">
        <v>0.534605381506568</v>
      </c>
      <c r="AA1222" s="17">
        <v>0.42079373431697098</v>
      </c>
      <c r="AB1222" s="17">
        <v>0.33703572153294398</v>
      </c>
      <c r="AC1222" s="17">
        <v>0.35276267529473099</v>
      </c>
      <c r="AD1222" s="17">
        <v>1</v>
      </c>
      <c r="AE1222" s="17"/>
      <c r="AF1222" s="17">
        <v>0.458340266371629</v>
      </c>
      <c r="AG1222" s="17">
        <v>0.33472931864966499</v>
      </c>
      <c r="AH1222" s="17">
        <v>0.46309595397389502</v>
      </c>
      <c r="AI1222" s="17"/>
      <c r="AJ1222" s="17">
        <v>0.34538808772798801</v>
      </c>
      <c r="AK1222" s="17">
        <v>0.44400061649077099</v>
      </c>
      <c r="AL1222" s="17">
        <v>0.56539524508699301</v>
      </c>
      <c r="AM1222" s="17">
        <v>0</v>
      </c>
      <c r="AN1222" s="17">
        <v>0.28184619313536902</v>
      </c>
      <c r="AO1222" s="17"/>
      <c r="AP1222" s="17">
        <v>0.26328734451003799</v>
      </c>
      <c r="AQ1222" s="17">
        <v>0.42791341784799702</v>
      </c>
      <c r="AR1222" s="17">
        <v>0.493160820413232</v>
      </c>
      <c r="AS1222" s="17"/>
      <c r="AT1222" s="17">
        <v>0.47019871381896799</v>
      </c>
      <c r="AU1222" s="17">
        <v>0.35975479862653298</v>
      </c>
      <c r="AV1222" s="17">
        <v>0.40089438256584198</v>
      </c>
      <c r="AW1222" s="17">
        <v>0.233775073994577</v>
      </c>
      <c r="AX1222" s="17">
        <v>0.26878783459814198</v>
      </c>
      <c r="AY1222" s="17"/>
      <c r="AZ1222" s="17">
        <v>0.18118105351907399</v>
      </c>
      <c r="BA1222" s="17">
        <v>0.443797090261635</v>
      </c>
      <c r="BB1222" s="17">
        <v>0.48911311096690802</v>
      </c>
      <c r="BC1222" s="17">
        <v>0.37054406472627199</v>
      </c>
      <c r="BD1222" s="17">
        <v>0.35099402841753802</v>
      </c>
      <c r="BE1222" s="17">
        <v>0.66377802034799505</v>
      </c>
      <c r="BF1222" s="17"/>
      <c r="BG1222" s="17">
        <v>0.37755879108766499</v>
      </c>
      <c r="BH1222" s="17">
        <v>0.44399169640717701</v>
      </c>
      <c r="BI1222" s="17" t="s">
        <v>95</v>
      </c>
      <c r="BJ1222" s="17" t="s">
        <v>95</v>
      </c>
      <c r="BK1222" s="17" t="s">
        <v>95</v>
      </c>
      <c r="BL1222" s="17" t="s">
        <v>95</v>
      </c>
      <c r="BM1222" s="17" t="s">
        <v>95</v>
      </c>
    </row>
    <row r="1223" spans="2:65" x14ac:dyDescent="0.35">
      <c r="B1223" t="s">
        <v>444</v>
      </c>
      <c r="C1223" s="17">
        <v>0.25361569674776002</v>
      </c>
      <c r="D1223" s="17">
        <v>0.30398299159236702</v>
      </c>
      <c r="E1223" s="17">
        <v>0.19826631459758801</v>
      </c>
      <c r="F1223" s="17"/>
      <c r="G1223" s="17">
        <v>0</v>
      </c>
      <c r="H1223" s="17">
        <v>0.228503283758413</v>
      </c>
      <c r="I1223" s="17">
        <v>0.25817392929622501</v>
      </c>
      <c r="J1223" s="17">
        <v>0.16112905230723301</v>
      </c>
      <c r="K1223" s="17">
        <v>0.25577272662759798</v>
      </c>
      <c r="L1223" s="17">
        <v>0.344325290453522</v>
      </c>
      <c r="M1223" s="17"/>
      <c r="N1223" s="17">
        <v>0.25948919857694702</v>
      </c>
      <c r="O1223" s="17">
        <v>0.24917604294082099</v>
      </c>
      <c r="P1223" s="17">
        <v>0.240698532675964</v>
      </c>
      <c r="Q1223" s="17">
        <v>0.26389753676112598</v>
      </c>
      <c r="R1223" s="17"/>
      <c r="S1223" s="17">
        <v>0.26961237018422402</v>
      </c>
      <c r="T1223" s="17">
        <v>0.239136447573781</v>
      </c>
      <c r="U1223" s="17">
        <v>0.176592481626555</v>
      </c>
      <c r="V1223" s="17">
        <v>0.40803531792118197</v>
      </c>
      <c r="W1223" s="17">
        <v>0.15075101322361301</v>
      </c>
      <c r="X1223" s="17">
        <v>0.228567802186877</v>
      </c>
      <c r="Y1223" s="17">
        <v>0.23504147696997399</v>
      </c>
      <c r="Z1223" s="17">
        <v>0.24879269807587001</v>
      </c>
      <c r="AA1223" s="17">
        <v>0.20053152397313101</v>
      </c>
      <c r="AB1223" s="17">
        <v>0.27344473280582998</v>
      </c>
      <c r="AC1223" s="17">
        <v>0.26642937411891998</v>
      </c>
      <c r="AD1223" s="17">
        <v>0.55171583342451003</v>
      </c>
      <c r="AE1223" s="17"/>
      <c r="AF1223" s="17">
        <v>0.29525094494717402</v>
      </c>
      <c r="AG1223" s="17">
        <v>0.22407327701383301</v>
      </c>
      <c r="AH1223" s="17">
        <v>0.29415508766110898</v>
      </c>
      <c r="AI1223" s="17"/>
      <c r="AJ1223" s="17">
        <v>0.30812070811723802</v>
      </c>
      <c r="AK1223" s="17">
        <v>0.16707700511864401</v>
      </c>
      <c r="AL1223" s="17">
        <v>0.17096625157965201</v>
      </c>
      <c r="AM1223" s="17">
        <v>1</v>
      </c>
      <c r="AN1223" s="17">
        <v>0.19494103616132699</v>
      </c>
      <c r="AO1223" s="17"/>
      <c r="AP1223" s="17">
        <v>0.25898695121335902</v>
      </c>
      <c r="AQ1223" s="17">
        <v>0.19018077143864701</v>
      </c>
      <c r="AR1223" s="17">
        <v>0.237163946958139</v>
      </c>
      <c r="AS1223" s="17"/>
      <c r="AT1223" s="17">
        <v>0.26615075318901499</v>
      </c>
      <c r="AU1223" s="17">
        <v>0.21623785963271999</v>
      </c>
      <c r="AV1223" s="17">
        <v>0.29772327562315898</v>
      </c>
      <c r="AW1223" s="17">
        <v>9.2099397410710104E-2</v>
      </c>
      <c r="AX1223" s="17">
        <v>0.26878783459814198</v>
      </c>
      <c r="AY1223" s="17"/>
      <c r="AZ1223" s="17">
        <v>0.116553070923593</v>
      </c>
      <c r="BA1223" s="17">
        <v>0.24003945798301801</v>
      </c>
      <c r="BB1223" s="17">
        <v>0.23177440669347399</v>
      </c>
      <c r="BC1223" s="17">
        <v>0.358930422035731</v>
      </c>
      <c r="BD1223" s="17">
        <v>0.21821039889041499</v>
      </c>
      <c r="BE1223" s="17">
        <v>0.658023569102136</v>
      </c>
      <c r="BF1223" s="17"/>
      <c r="BG1223" s="17">
        <v>0.28543469726085802</v>
      </c>
      <c r="BH1223" s="17">
        <v>0.18052221504209601</v>
      </c>
      <c r="BI1223" s="17" t="s">
        <v>95</v>
      </c>
      <c r="BJ1223" s="17" t="s">
        <v>95</v>
      </c>
      <c r="BK1223" s="17" t="s">
        <v>95</v>
      </c>
      <c r="BL1223" s="17" t="s">
        <v>95</v>
      </c>
      <c r="BM1223" s="17" t="s">
        <v>95</v>
      </c>
    </row>
    <row r="1224" spans="2:65" x14ac:dyDescent="0.35">
      <c r="B1224" t="s">
        <v>453</v>
      </c>
      <c r="C1224" s="17">
        <v>0.137416284900922</v>
      </c>
      <c r="D1224" s="17">
        <v>0.120569249280761</v>
      </c>
      <c r="E1224" s="17">
        <v>0.155929747168743</v>
      </c>
      <c r="F1224" s="17"/>
      <c r="G1224" s="17">
        <v>0.11531365830222701</v>
      </c>
      <c r="H1224" s="17">
        <v>8.3067672347764202E-2</v>
      </c>
      <c r="I1224" s="17">
        <v>0.12811199179434399</v>
      </c>
      <c r="J1224" s="17">
        <v>0.12409944414627</v>
      </c>
      <c r="K1224" s="17">
        <v>0.10265897680807801</v>
      </c>
      <c r="L1224" s="17">
        <v>0.19048075380976301</v>
      </c>
      <c r="M1224" s="17"/>
      <c r="N1224" s="17">
        <v>0.15933009867870099</v>
      </c>
      <c r="O1224" s="17">
        <v>7.6316646252429801E-2</v>
      </c>
      <c r="P1224" s="17">
        <v>0.12511299682634999</v>
      </c>
      <c r="Q1224" s="17">
        <v>0.20157619185881001</v>
      </c>
      <c r="R1224" s="17"/>
      <c r="S1224" s="17">
        <v>0.20397968094250099</v>
      </c>
      <c r="T1224" s="17">
        <v>0.202928144695527</v>
      </c>
      <c r="U1224" s="17">
        <v>6.7392672834716297E-2</v>
      </c>
      <c r="V1224" s="17">
        <v>0.12662601625306499</v>
      </c>
      <c r="W1224" s="17">
        <v>0.230797255296188</v>
      </c>
      <c r="X1224" s="17">
        <v>0.15208381208572999</v>
      </c>
      <c r="Y1224" s="17">
        <v>9.2971514713693595E-2</v>
      </c>
      <c r="Z1224" s="17">
        <v>0.24371443984209401</v>
      </c>
      <c r="AA1224" s="17">
        <v>6.4463043011902907E-2</v>
      </c>
      <c r="AB1224" s="17">
        <v>7.1443019096595201E-2</v>
      </c>
      <c r="AC1224" s="17">
        <v>9.26207027667931E-2</v>
      </c>
      <c r="AD1224" s="17">
        <v>0.44828416657548997</v>
      </c>
      <c r="AE1224" s="17"/>
      <c r="AF1224" s="17">
        <v>0.19131093473856001</v>
      </c>
      <c r="AG1224" s="17">
        <v>8.8207030417456797E-2</v>
      </c>
      <c r="AH1224" s="17">
        <v>0.25147065759369402</v>
      </c>
      <c r="AI1224" s="17"/>
      <c r="AJ1224" s="17">
        <v>0.15514954320048499</v>
      </c>
      <c r="AK1224" s="17">
        <v>0.104226076748064</v>
      </c>
      <c r="AL1224" s="17">
        <v>0.143561130317197</v>
      </c>
      <c r="AM1224" s="17">
        <v>1</v>
      </c>
      <c r="AN1224" s="17">
        <v>0.154719675698792</v>
      </c>
      <c r="AO1224" s="17"/>
      <c r="AP1224" s="17">
        <v>0.207458964221306</v>
      </c>
      <c r="AQ1224" s="17">
        <v>5.3149483475822698E-2</v>
      </c>
      <c r="AR1224" s="17">
        <v>0.211603051556288</v>
      </c>
      <c r="AS1224" s="17"/>
      <c r="AT1224" s="17">
        <v>0.16932386569694799</v>
      </c>
      <c r="AU1224" s="17">
        <v>0.11019597929017</v>
      </c>
      <c r="AV1224" s="17">
        <v>0.18377304390876201</v>
      </c>
      <c r="AW1224" s="17">
        <v>4.3067537074439298E-2</v>
      </c>
      <c r="AX1224" s="17">
        <v>0</v>
      </c>
      <c r="AY1224" s="17"/>
      <c r="AZ1224" s="17">
        <v>0</v>
      </c>
      <c r="BA1224" s="17">
        <v>0.16280932425192499</v>
      </c>
      <c r="BB1224" s="17">
        <v>0.22393429089841099</v>
      </c>
      <c r="BC1224" s="17">
        <v>0.14796590779434499</v>
      </c>
      <c r="BD1224" s="17">
        <v>0.12465831099493301</v>
      </c>
      <c r="BE1224" s="17">
        <v>0</v>
      </c>
      <c r="BF1224" s="17"/>
      <c r="BG1224" s="17">
        <v>0.155206898669561</v>
      </c>
      <c r="BH1224" s="17">
        <v>9.6548316672463205E-2</v>
      </c>
      <c r="BI1224" s="17" t="s">
        <v>95</v>
      </c>
      <c r="BJ1224" s="17" t="s">
        <v>95</v>
      </c>
      <c r="BK1224" s="17" t="s">
        <v>95</v>
      </c>
      <c r="BL1224" s="17" t="s">
        <v>95</v>
      </c>
      <c r="BM1224" s="17" t="s">
        <v>95</v>
      </c>
    </row>
    <row r="1225" spans="2:65" x14ac:dyDescent="0.35">
      <c r="B1225" t="s">
        <v>443</v>
      </c>
      <c r="C1225" s="17">
        <v>0.12892205531193501</v>
      </c>
      <c r="D1225" s="17">
        <v>0.143741169486683</v>
      </c>
      <c r="E1225" s="17">
        <v>0.112637106594404</v>
      </c>
      <c r="F1225" s="17"/>
      <c r="G1225" s="17">
        <v>8.3202910698878099E-2</v>
      </c>
      <c r="H1225" s="17">
        <v>7.8760325945836804E-2</v>
      </c>
      <c r="I1225" s="17">
        <v>0.13661467624411899</v>
      </c>
      <c r="J1225" s="17">
        <v>0.108835199203029</v>
      </c>
      <c r="K1225" s="17">
        <v>0.16561423115267701</v>
      </c>
      <c r="L1225" s="17">
        <v>0.13784405725628401</v>
      </c>
      <c r="M1225" s="17"/>
      <c r="N1225" s="17">
        <v>0.12699999438751899</v>
      </c>
      <c r="O1225" s="17">
        <v>0.175959680091583</v>
      </c>
      <c r="P1225" s="17">
        <v>7.9717484246038306E-2</v>
      </c>
      <c r="Q1225" s="17">
        <v>0.11710633680857301</v>
      </c>
      <c r="R1225" s="17"/>
      <c r="S1225" s="17">
        <v>0.122125417871006</v>
      </c>
      <c r="T1225" s="17">
        <v>0.112643977197281</v>
      </c>
      <c r="U1225" s="17">
        <v>0.27721992200117201</v>
      </c>
      <c r="V1225" s="17">
        <v>6.7856316077849296E-2</v>
      </c>
      <c r="W1225" s="17">
        <v>0.15392675069405301</v>
      </c>
      <c r="X1225" s="17">
        <v>0.225418930186921</v>
      </c>
      <c r="Y1225" s="17">
        <v>5.5141367773453798E-2</v>
      </c>
      <c r="Z1225" s="17">
        <v>7.1252745251297198E-2</v>
      </c>
      <c r="AA1225" s="17">
        <v>9.8882412377303705E-2</v>
      </c>
      <c r="AB1225" s="17">
        <v>0.16376592046629801</v>
      </c>
      <c r="AC1225" s="17">
        <v>8.8437126291795801E-2</v>
      </c>
      <c r="AD1225" s="17">
        <v>0</v>
      </c>
      <c r="AE1225" s="17"/>
      <c r="AF1225" s="17">
        <v>0.115713838901651</v>
      </c>
      <c r="AG1225" s="17">
        <v>0.14674685558536499</v>
      </c>
      <c r="AH1225" s="17">
        <v>7.9146123179711203E-2</v>
      </c>
      <c r="AI1225" s="17"/>
      <c r="AJ1225" s="17">
        <v>0.131224262379252</v>
      </c>
      <c r="AK1225" s="17">
        <v>0.134940866533767</v>
      </c>
      <c r="AL1225" s="17">
        <v>9.6115422342350695E-2</v>
      </c>
      <c r="AM1225" s="17">
        <v>0</v>
      </c>
      <c r="AN1225" s="17">
        <v>0.14737660283673101</v>
      </c>
      <c r="AO1225" s="17"/>
      <c r="AP1225" s="17">
        <v>0.11796863333509</v>
      </c>
      <c r="AQ1225" s="17">
        <v>0.14413277638236299</v>
      </c>
      <c r="AR1225" s="17">
        <v>0.222739329931185</v>
      </c>
      <c r="AS1225" s="17"/>
      <c r="AT1225" s="17">
        <v>7.1993893670886697E-2</v>
      </c>
      <c r="AU1225" s="17">
        <v>0.156505138331751</v>
      </c>
      <c r="AV1225" s="17">
        <v>0.145637677945021</v>
      </c>
      <c r="AW1225" s="17">
        <v>3.5424541228905503E-2</v>
      </c>
      <c r="AX1225" s="17">
        <v>0.26878783459814198</v>
      </c>
      <c r="AY1225" s="17"/>
      <c r="AZ1225" s="17">
        <v>0</v>
      </c>
      <c r="BA1225" s="17">
        <v>0.142297168859288</v>
      </c>
      <c r="BB1225" s="17">
        <v>0.150226775623541</v>
      </c>
      <c r="BC1225" s="17">
        <v>0.136467991915658</v>
      </c>
      <c r="BD1225" s="17">
        <v>0.128389403285425</v>
      </c>
      <c r="BE1225" s="17">
        <v>0.32200501313554902</v>
      </c>
      <c r="BF1225" s="17"/>
      <c r="BG1225" s="17">
        <v>0.14877469398814799</v>
      </c>
      <c r="BH1225" s="17">
        <v>8.3317276453729702E-2</v>
      </c>
      <c r="BI1225" s="17" t="s">
        <v>95</v>
      </c>
      <c r="BJ1225" s="17" t="s">
        <v>95</v>
      </c>
      <c r="BK1225" s="17" t="s">
        <v>95</v>
      </c>
      <c r="BL1225" s="17" t="s">
        <v>95</v>
      </c>
      <c r="BM1225" s="17" t="s">
        <v>95</v>
      </c>
    </row>
    <row r="1226" spans="2:65" x14ac:dyDescent="0.35">
      <c r="B1226" t="s">
        <v>448</v>
      </c>
      <c r="C1226" s="17">
        <v>0.120017458914311</v>
      </c>
      <c r="D1226" s="17">
        <v>0.130624764943606</v>
      </c>
      <c r="E1226" s="17">
        <v>0.10836092987477</v>
      </c>
      <c r="F1226" s="17"/>
      <c r="G1226" s="17">
        <v>0.20520560413914801</v>
      </c>
      <c r="H1226" s="17">
        <v>8.0382700455514405E-2</v>
      </c>
      <c r="I1226" s="17">
        <v>0.166060743972438</v>
      </c>
      <c r="J1226" s="17">
        <v>7.9566854406445106E-2</v>
      </c>
      <c r="K1226" s="17">
        <v>0.20784865147595899</v>
      </c>
      <c r="L1226" s="17">
        <v>7.6271629649099296E-2</v>
      </c>
      <c r="M1226" s="17"/>
      <c r="N1226" s="17">
        <v>9.5061482841474004E-2</v>
      </c>
      <c r="O1226" s="17">
        <v>0.10549690830434399</v>
      </c>
      <c r="P1226" s="17">
        <v>0.104671684479725</v>
      </c>
      <c r="Q1226" s="17">
        <v>0.20013193138015101</v>
      </c>
      <c r="R1226" s="17"/>
      <c r="S1226" s="17">
        <v>0.26967974038807002</v>
      </c>
      <c r="T1226" s="17">
        <v>0.115730297791244</v>
      </c>
      <c r="U1226" s="17">
        <v>6.4536569011180406E-2</v>
      </c>
      <c r="V1226" s="17">
        <v>0.182741152947859</v>
      </c>
      <c r="W1226" s="17">
        <v>8.1136609361488796E-2</v>
      </c>
      <c r="X1226" s="17">
        <v>7.4237334464814397E-2</v>
      </c>
      <c r="Y1226" s="17">
        <v>0.13545346253058199</v>
      </c>
      <c r="Z1226" s="17">
        <v>0</v>
      </c>
      <c r="AA1226" s="17">
        <v>0.14672024511547499</v>
      </c>
      <c r="AB1226" s="17">
        <v>0.13883888184408</v>
      </c>
      <c r="AC1226" s="17">
        <v>0</v>
      </c>
      <c r="AD1226" s="17">
        <v>0</v>
      </c>
      <c r="AE1226" s="17"/>
      <c r="AF1226" s="17">
        <v>4.0674382310196502E-2</v>
      </c>
      <c r="AG1226" s="17">
        <v>0.149170989364134</v>
      </c>
      <c r="AH1226" s="17">
        <v>0.37725001768161498</v>
      </c>
      <c r="AI1226" s="17"/>
      <c r="AJ1226" s="17">
        <v>8.9248980001848902E-2</v>
      </c>
      <c r="AK1226" s="17">
        <v>0.17464606044425199</v>
      </c>
      <c r="AL1226" s="17">
        <v>0.16659640057717801</v>
      </c>
      <c r="AM1226" s="17">
        <v>0</v>
      </c>
      <c r="AN1226" s="17">
        <v>0.14100856340137799</v>
      </c>
      <c r="AO1226" s="17"/>
      <c r="AP1226" s="17">
        <v>0.11688058189301399</v>
      </c>
      <c r="AQ1226" s="17">
        <v>0.147174095025952</v>
      </c>
      <c r="AR1226" s="17">
        <v>0.15538530658910599</v>
      </c>
      <c r="AS1226" s="17"/>
      <c r="AT1226" s="17">
        <v>8.3918526640824401E-2</v>
      </c>
      <c r="AU1226" s="17">
        <v>8.8606442156484902E-2</v>
      </c>
      <c r="AV1226" s="17">
        <v>0.10331301455758</v>
      </c>
      <c r="AW1226" s="17">
        <v>0.28875072332433899</v>
      </c>
      <c r="AX1226" s="17">
        <v>0</v>
      </c>
      <c r="AY1226" s="17"/>
      <c r="AZ1226" s="17">
        <v>7.2953817076987199E-2</v>
      </c>
      <c r="BA1226" s="17">
        <v>0.12302761987423</v>
      </c>
      <c r="BB1226" s="17">
        <v>0.156929032605618</v>
      </c>
      <c r="BC1226" s="17">
        <v>0.14254246303403001</v>
      </c>
      <c r="BD1226" s="17">
        <v>8.9915051777540306E-2</v>
      </c>
      <c r="BE1226" s="17">
        <v>0.164717635085743</v>
      </c>
      <c r="BF1226" s="17"/>
      <c r="BG1226" s="17">
        <v>0.13138598948316599</v>
      </c>
      <c r="BH1226" s="17">
        <v>9.3902072894790106E-2</v>
      </c>
      <c r="BI1226" s="17" t="s">
        <v>95</v>
      </c>
      <c r="BJ1226" s="17" t="s">
        <v>95</v>
      </c>
      <c r="BK1226" s="17" t="s">
        <v>95</v>
      </c>
      <c r="BL1226" s="17" t="s">
        <v>95</v>
      </c>
      <c r="BM1226" s="17" t="s">
        <v>95</v>
      </c>
    </row>
    <row r="1227" spans="2:65" x14ac:dyDescent="0.35">
      <c r="B1227" t="s">
        <v>446</v>
      </c>
      <c r="C1227" s="17">
        <v>0.11679056264028501</v>
      </c>
      <c r="D1227" s="17">
        <v>0.137929872594972</v>
      </c>
      <c r="E1227" s="17">
        <v>9.3560255182185706E-2</v>
      </c>
      <c r="F1227" s="17"/>
      <c r="G1227" s="17">
        <v>0.335126916849602</v>
      </c>
      <c r="H1227" s="17">
        <v>0.121093653696295</v>
      </c>
      <c r="I1227" s="17">
        <v>0.28835247266195702</v>
      </c>
      <c r="J1227" s="17">
        <v>2.2490342688890701E-2</v>
      </c>
      <c r="K1227" s="17">
        <v>5.0868766390455102E-2</v>
      </c>
      <c r="L1227" s="17">
        <v>0.124259300491197</v>
      </c>
      <c r="M1227" s="17"/>
      <c r="N1227" s="17">
        <v>0.127029657177195</v>
      </c>
      <c r="O1227" s="17">
        <v>0.15800375724377</v>
      </c>
      <c r="P1227" s="17">
        <v>2.8956997441994599E-2</v>
      </c>
      <c r="Q1227" s="17">
        <v>0.13417410272444399</v>
      </c>
      <c r="R1227" s="17"/>
      <c r="S1227" s="17">
        <v>0.25601617193966703</v>
      </c>
      <c r="T1227" s="17">
        <v>7.8514262072730406E-2</v>
      </c>
      <c r="U1227" s="17">
        <v>0</v>
      </c>
      <c r="V1227" s="17">
        <v>0.234920883680444</v>
      </c>
      <c r="W1227" s="17">
        <v>0.23173620428032299</v>
      </c>
      <c r="X1227" s="17">
        <v>0</v>
      </c>
      <c r="Y1227" s="17">
        <v>4.2308876464106498E-2</v>
      </c>
      <c r="Z1227" s="17">
        <v>0.144465864895161</v>
      </c>
      <c r="AA1227" s="17">
        <v>0.113894399875835</v>
      </c>
      <c r="AB1227" s="17">
        <v>0.12599148297138199</v>
      </c>
      <c r="AC1227" s="17">
        <v>8.4227200091097798E-2</v>
      </c>
      <c r="AD1227" s="17">
        <v>0</v>
      </c>
      <c r="AE1227" s="17"/>
      <c r="AF1227" s="17">
        <v>9.1310907279903694E-2</v>
      </c>
      <c r="AG1227" s="17">
        <v>0.12377052762177999</v>
      </c>
      <c r="AH1227" s="17">
        <v>0.23303356041105799</v>
      </c>
      <c r="AI1227" s="17"/>
      <c r="AJ1227" s="17">
        <v>0.14944184625433299</v>
      </c>
      <c r="AK1227" s="17">
        <v>0.112681466939476</v>
      </c>
      <c r="AL1227" s="17">
        <v>9.2197023771622796E-2</v>
      </c>
      <c r="AM1227" s="17">
        <v>0</v>
      </c>
      <c r="AN1227" s="17">
        <v>7.1671352962827797E-2</v>
      </c>
      <c r="AO1227" s="17"/>
      <c r="AP1227" s="17">
        <v>0.11175482340075001</v>
      </c>
      <c r="AQ1227" s="17">
        <v>0.13877387775254499</v>
      </c>
      <c r="AR1227" s="17">
        <v>0</v>
      </c>
      <c r="AS1227" s="17"/>
      <c r="AT1227" s="17">
        <v>0.12759896249682401</v>
      </c>
      <c r="AU1227" s="17">
        <v>8.8925873190724203E-2</v>
      </c>
      <c r="AV1227" s="17">
        <v>0.13434983593305899</v>
      </c>
      <c r="AW1227" s="17">
        <v>0.27609850004019798</v>
      </c>
      <c r="AX1227" s="17">
        <v>0</v>
      </c>
      <c r="AY1227" s="17"/>
      <c r="AZ1227" s="17">
        <v>0.241032414075603</v>
      </c>
      <c r="BA1227" s="17">
        <v>0.10665083020161301</v>
      </c>
      <c r="BB1227" s="17">
        <v>0.109277499615012</v>
      </c>
      <c r="BC1227" s="17">
        <v>2.58358226327127E-2</v>
      </c>
      <c r="BD1227" s="17">
        <v>0.17595602061945301</v>
      </c>
      <c r="BE1227" s="17">
        <v>0</v>
      </c>
      <c r="BF1227" s="17"/>
      <c r="BG1227" s="17">
        <v>0.121359795138377</v>
      </c>
      <c r="BH1227" s="17">
        <v>0.106294283479324</v>
      </c>
      <c r="BI1227" s="17" t="s">
        <v>95</v>
      </c>
      <c r="BJ1227" s="17" t="s">
        <v>95</v>
      </c>
      <c r="BK1227" s="17" t="s">
        <v>95</v>
      </c>
      <c r="BL1227" s="17" t="s">
        <v>95</v>
      </c>
      <c r="BM1227" s="17" t="s">
        <v>95</v>
      </c>
    </row>
    <row r="1228" spans="2:65" x14ac:dyDescent="0.35">
      <c r="B1228" t="s">
        <v>445</v>
      </c>
      <c r="C1228" s="17">
        <v>0.113379250670909</v>
      </c>
      <c r="D1228" s="17">
        <v>0.117375438713973</v>
      </c>
      <c r="E1228" s="17">
        <v>0.10898777918486</v>
      </c>
      <c r="F1228" s="17"/>
      <c r="G1228" s="17">
        <v>0</v>
      </c>
      <c r="H1228" s="17">
        <v>8.6852096893165101E-2</v>
      </c>
      <c r="I1228" s="17">
        <v>0.26117773354604101</v>
      </c>
      <c r="J1228" s="17">
        <v>4.6774055600092998E-2</v>
      </c>
      <c r="K1228" s="17">
        <v>0.106702063577992</v>
      </c>
      <c r="L1228" s="17">
        <v>0.128629661528402</v>
      </c>
      <c r="M1228" s="17"/>
      <c r="N1228" s="17">
        <v>0.104373235109293</v>
      </c>
      <c r="O1228" s="17">
        <v>0.11857096862447999</v>
      </c>
      <c r="P1228" s="17">
        <v>0.13652070224125001</v>
      </c>
      <c r="Q1228" s="17">
        <v>9.6363280162830495E-2</v>
      </c>
      <c r="R1228" s="17"/>
      <c r="S1228" s="17">
        <v>5.1648721516549499E-2</v>
      </c>
      <c r="T1228" s="17">
        <v>7.3666245944845707E-2</v>
      </c>
      <c r="U1228" s="17">
        <v>6.4536569011180406E-2</v>
      </c>
      <c r="V1228" s="17">
        <v>0.237521905965141</v>
      </c>
      <c r="W1228" s="17">
        <v>0.23349010234700501</v>
      </c>
      <c r="X1228" s="17">
        <v>0.15436172427977901</v>
      </c>
      <c r="Y1228" s="17">
        <v>0.104168715197917</v>
      </c>
      <c r="Z1228" s="17">
        <v>8.1534725580882095E-2</v>
      </c>
      <c r="AA1228" s="17">
        <v>9.7696468641696205E-2</v>
      </c>
      <c r="AB1228" s="17">
        <v>0.119084307126025</v>
      </c>
      <c r="AC1228" s="17">
        <v>8.5405623095799604E-2</v>
      </c>
      <c r="AD1228" s="17">
        <v>0</v>
      </c>
      <c r="AE1228" s="17"/>
      <c r="AF1228" s="17">
        <v>0.104475946811051</v>
      </c>
      <c r="AG1228" s="17">
        <v>0.135243458122594</v>
      </c>
      <c r="AH1228" s="17">
        <v>0</v>
      </c>
      <c r="AI1228" s="17"/>
      <c r="AJ1228" s="17">
        <v>0.125568145695899</v>
      </c>
      <c r="AK1228" s="17">
        <v>0.12983546082889599</v>
      </c>
      <c r="AL1228" s="17">
        <v>7.0480978234826894E-2</v>
      </c>
      <c r="AM1228" s="17">
        <v>1</v>
      </c>
      <c r="AN1228" s="17">
        <v>6.5083345052652397E-2</v>
      </c>
      <c r="AO1228" s="17"/>
      <c r="AP1228" s="17">
        <v>0.10834035248257499</v>
      </c>
      <c r="AQ1228" s="17">
        <v>0.124901855070341</v>
      </c>
      <c r="AR1228" s="17">
        <v>0.13067469702073101</v>
      </c>
      <c r="AS1228" s="17"/>
      <c r="AT1228" s="17">
        <v>0.163916480611974</v>
      </c>
      <c r="AU1228" s="17">
        <v>4.6125385503477799E-2</v>
      </c>
      <c r="AV1228" s="17">
        <v>9.8228905735337102E-2</v>
      </c>
      <c r="AW1228" s="17">
        <v>0.16426424114261701</v>
      </c>
      <c r="AX1228" s="17">
        <v>0</v>
      </c>
      <c r="AY1228" s="17"/>
      <c r="AZ1228" s="17">
        <v>0.128618820832438</v>
      </c>
      <c r="BA1228" s="17">
        <v>0.12221839018875</v>
      </c>
      <c r="BB1228" s="17">
        <v>0.109277499615012</v>
      </c>
      <c r="BC1228" s="17">
        <v>9.5982417075046095E-2</v>
      </c>
      <c r="BD1228" s="17">
        <v>9.0271770195553006E-2</v>
      </c>
      <c r="BE1228" s="17">
        <v>0.171300920880844</v>
      </c>
      <c r="BF1228" s="17"/>
      <c r="BG1228" s="17">
        <v>0.11335954528764</v>
      </c>
      <c r="BH1228" s="17">
        <v>0.11342451717985801</v>
      </c>
      <c r="BI1228" s="17" t="s">
        <v>95</v>
      </c>
      <c r="BJ1228" s="17" t="s">
        <v>95</v>
      </c>
      <c r="BK1228" s="17" t="s">
        <v>95</v>
      </c>
      <c r="BL1228" s="17" t="s">
        <v>95</v>
      </c>
      <c r="BM1228" s="17" t="s">
        <v>95</v>
      </c>
    </row>
    <row r="1229" spans="2:65" x14ac:dyDescent="0.35">
      <c r="B1229" t="s">
        <v>447</v>
      </c>
      <c r="C1229" s="17">
        <v>0.10852601524021301</v>
      </c>
      <c r="D1229" s="17">
        <v>0.14293160380936601</v>
      </c>
      <c r="E1229" s="17">
        <v>7.0717193549651503E-2</v>
      </c>
      <c r="F1229" s="17"/>
      <c r="G1229" s="17">
        <v>0.21981325854737599</v>
      </c>
      <c r="H1229" s="17">
        <v>0.178891728440605</v>
      </c>
      <c r="I1229" s="17">
        <v>8.2247174863924105E-2</v>
      </c>
      <c r="J1229" s="17">
        <v>5.8185628920039902E-2</v>
      </c>
      <c r="K1229" s="17">
        <v>5.8537225911641198E-2</v>
      </c>
      <c r="L1229" s="17">
        <v>0.139711326834697</v>
      </c>
      <c r="M1229" s="17"/>
      <c r="N1229" s="17">
        <v>9.5750613538228696E-2</v>
      </c>
      <c r="O1229" s="17">
        <v>8.47743124741345E-2</v>
      </c>
      <c r="P1229" s="17">
        <v>9.5607231560662198E-2</v>
      </c>
      <c r="Q1229" s="17">
        <v>0.178578898929243</v>
      </c>
      <c r="R1229" s="17"/>
      <c r="S1229" s="17">
        <v>0.13729307327537901</v>
      </c>
      <c r="T1229" s="17">
        <v>0.11710835302346501</v>
      </c>
      <c r="U1229" s="17">
        <v>6.7392672834716297E-2</v>
      </c>
      <c r="V1229" s="17">
        <v>0.18271876222521899</v>
      </c>
      <c r="W1229" s="17">
        <v>8.9821376082824395E-2</v>
      </c>
      <c r="X1229" s="17">
        <v>0.13731404798139801</v>
      </c>
      <c r="Y1229" s="17">
        <v>0</v>
      </c>
      <c r="Z1229" s="17">
        <v>7.1252745251297198E-2</v>
      </c>
      <c r="AA1229" s="17">
        <v>6.2956784135212204E-2</v>
      </c>
      <c r="AB1229" s="17">
        <v>0.21722029006618901</v>
      </c>
      <c r="AC1229" s="17">
        <v>0</v>
      </c>
      <c r="AD1229" s="17">
        <v>0</v>
      </c>
      <c r="AE1229" s="17"/>
      <c r="AF1229" s="17">
        <v>9.5569126378660399E-2</v>
      </c>
      <c r="AG1229" s="17">
        <v>0.112689282956713</v>
      </c>
      <c r="AH1229" s="17">
        <v>0.170700764813186</v>
      </c>
      <c r="AI1229" s="17"/>
      <c r="AJ1229" s="17">
        <v>0.13231568097856</v>
      </c>
      <c r="AK1229" s="17">
        <v>6.7772545873612297E-2</v>
      </c>
      <c r="AL1229" s="17">
        <v>9.2197023771622796E-2</v>
      </c>
      <c r="AM1229" s="17">
        <v>0</v>
      </c>
      <c r="AN1229" s="17">
        <v>0.22758449172033501</v>
      </c>
      <c r="AO1229" s="17"/>
      <c r="AP1229" s="17">
        <v>0.126152634756243</v>
      </c>
      <c r="AQ1229" s="17">
        <v>0.12827269576905101</v>
      </c>
      <c r="AR1229" s="17">
        <v>0</v>
      </c>
      <c r="AS1229" s="17"/>
      <c r="AT1229" s="17">
        <v>0.173114063145623</v>
      </c>
      <c r="AU1229" s="17">
        <v>0.14593486299182801</v>
      </c>
      <c r="AV1229" s="17">
        <v>9.1537334651974903E-2</v>
      </c>
      <c r="AW1229" s="17">
        <v>3.7999788497612701E-2</v>
      </c>
      <c r="AX1229" s="17">
        <v>0</v>
      </c>
      <c r="AY1229" s="17"/>
      <c r="AZ1229" s="17">
        <v>0.19288117905072399</v>
      </c>
      <c r="BA1229" s="17">
        <v>7.0469433875462603E-2</v>
      </c>
      <c r="BB1229" s="17">
        <v>0.17449752819942699</v>
      </c>
      <c r="BC1229" s="17">
        <v>8.3693034126150007E-2</v>
      </c>
      <c r="BD1229" s="17">
        <v>0.120126003849097</v>
      </c>
      <c r="BE1229" s="17">
        <v>0.171300920880844</v>
      </c>
      <c r="BF1229" s="17"/>
      <c r="BG1229" s="17">
        <v>0.112853873026677</v>
      </c>
      <c r="BH1229" s="17">
        <v>9.8584213523046998E-2</v>
      </c>
      <c r="BI1229" s="17" t="s">
        <v>95</v>
      </c>
      <c r="BJ1229" s="17" t="s">
        <v>95</v>
      </c>
      <c r="BK1229" s="17" t="s">
        <v>95</v>
      </c>
      <c r="BL1229" s="17" t="s">
        <v>95</v>
      </c>
      <c r="BM1229" s="17" t="s">
        <v>95</v>
      </c>
    </row>
    <row r="1230" spans="2:65" x14ac:dyDescent="0.35">
      <c r="B1230" t="s">
        <v>451</v>
      </c>
      <c r="C1230" s="17">
        <v>0.10475773111096801</v>
      </c>
      <c r="D1230" s="17">
        <v>9.4433055653032602E-2</v>
      </c>
      <c r="E1230" s="17">
        <v>0.11610367314063</v>
      </c>
      <c r="F1230" s="17"/>
      <c r="G1230" s="17">
        <v>0</v>
      </c>
      <c r="H1230" s="17">
        <v>5.3358963985296E-2</v>
      </c>
      <c r="I1230" s="17">
        <v>0</v>
      </c>
      <c r="J1230" s="17">
        <v>0.104855859322841</v>
      </c>
      <c r="K1230" s="17">
        <v>7.22300151377685E-2</v>
      </c>
      <c r="L1230" s="17">
        <v>0.190647514192617</v>
      </c>
      <c r="M1230" s="17"/>
      <c r="N1230" s="17">
        <v>0.12797466399694801</v>
      </c>
      <c r="O1230" s="17">
        <v>8.4391532486391099E-2</v>
      </c>
      <c r="P1230" s="17">
        <v>0.11216071423142</v>
      </c>
      <c r="Q1230" s="17">
        <v>8.6600050256657096E-2</v>
      </c>
      <c r="R1230" s="17"/>
      <c r="S1230" s="17">
        <v>0</v>
      </c>
      <c r="T1230" s="17">
        <v>0.154166447181456</v>
      </c>
      <c r="U1230" s="17">
        <v>0.24676160661010199</v>
      </c>
      <c r="V1230" s="17">
        <v>0.29329100580032302</v>
      </c>
      <c r="W1230" s="17">
        <v>0.14793667118717499</v>
      </c>
      <c r="X1230" s="17">
        <v>7.37122717440436E-2</v>
      </c>
      <c r="Y1230" s="17">
        <v>4.26229510023707E-2</v>
      </c>
      <c r="Z1230" s="17">
        <v>0</v>
      </c>
      <c r="AA1230" s="17">
        <v>6.1132011176573103E-2</v>
      </c>
      <c r="AB1230" s="17">
        <v>0</v>
      </c>
      <c r="AC1230" s="17">
        <v>0.27846943825477</v>
      </c>
      <c r="AD1230" s="17">
        <v>0</v>
      </c>
      <c r="AE1230" s="17"/>
      <c r="AF1230" s="17">
        <v>0.119457113083335</v>
      </c>
      <c r="AG1230" s="17">
        <v>0.10853857999984701</v>
      </c>
      <c r="AH1230" s="17">
        <v>0</v>
      </c>
      <c r="AI1230" s="17"/>
      <c r="AJ1230" s="17">
        <v>0.14658628484181099</v>
      </c>
      <c r="AK1230" s="17">
        <v>3.6873931847920899E-2</v>
      </c>
      <c r="AL1230" s="17">
        <v>0.132701316631372</v>
      </c>
      <c r="AM1230" s="17">
        <v>0</v>
      </c>
      <c r="AN1230" s="17">
        <v>0.20893437788019001</v>
      </c>
      <c r="AO1230" s="17"/>
      <c r="AP1230" s="17">
        <v>0.203211436623288</v>
      </c>
      <c r="AQ1230" s="17">
        <v>2.9032014360092999E-2</v>
      </c>
      <c r="AR1230" s="17">
        <v>0.15885428987471401</v>
      </c>
      <c r="AS1230" s="17"/>
      <c r="AT1230" s="17">
        <v>7.1966297166604506E-2</v>
      </c>
      <c r="AU1230" s="17">
        <v>0.114957969401457</v>
      </c>
      <c r="AV1230" s="17">
        <v>0.11040617525550001</v>
      </c>
      <c r="AW1230" s="17">
        <v>9.3422138888567194E-2</v>
      </c>
      <c r="AX1230" s="17">
        <v>0.227624877791963</v>
      </c>
      <c r="AY1230" s="17"/>
      <c r="AZ1230" s="17">
        <v>0.128986802939692</v>
      </c>
      <c r="BA1230" s="17">
        <v>7.1827151873333606E-2</v>
      </c>
      <c r="BB1230" s="17">
        <v>0</v>
      </c>
      <c r="BC1230" s="17">
        <v>0.141090011338775</v>
      </c>
      <c r="BD1230" s="17">
        <v>0.191669600599637</v>
      </c>
      <c r="BE1230" s="17">
        <v>0.17202894069584601</v>
      </c>
      <c r="BF1230" s="17"/>
      <c r="BG1230" s="17">
        <v>0.120620674513726</v>
      </c>
      <c r="BH1230" s="17">
        <v>6.8317939014727699E-2</v>
      </c>
      <c r="BI1230" s="17" t="s">
        <v>95</v>
      </c>
      <c r="BJ1230" s="17" t="s">
        <v>95</v>
      </c>
      <c r="BK1230" s="17" t="s">
        <v>95</v>
      </c>
      <c r="BL1230" s="17" t="s">
        <v>95</v>
      </c>
      <c r="BM1230" s="17" t="s">
        <v>95</v>
      </c>
    </row>
    <row r="1231" spans="2:65" x14ac:dyDescent="0.35">
      <c r="B1231" t="s">
        <v>450</v>
      </c>
      <c r="C1231" s="17">
        <v>7.1514635914121299E-2</v>
      </c>
      <c r="D1231" s="17">
        <v>0.10470987908342</v>
      </c>
      <c r="E1231" s="17">
        <v>3.5035881090898099E-2</v>
      </c>
      <c r="F1231" s="17"/>
      <c r="G1231" s="17">
        <v>0.12200269344027</v>
      </c>
      <c r="H1231" s="17">
        <v>0.11447262747831199</v>
      </c>
      <c r="I1231" s="17">
        <v>8.4433336275028997E-2</v>
      </c>
      <c r="J1231" s="17">
        <v>8.37721029910974E-2</v>
      </c>
      <c r="K1231" s="17">
        <v>4.4865032591430702E-2</v>
      </c>
      <c r="L1231" s="17">
        <v>5.57263013325291E-2</v>
      </c>
      <c r="M1231" s="17"/>
      <c r="N1231" s="17">
        <v>5.8954313658254903E-2</v>
      </c>
      <c r="O1231" s="17">
        <v>6.5645135122953904E-2</v>
      </c>
      <c r="P1231" s="17">
        <v>0.11192068463983</v>
      </c>
      <c r="Q1231" s="17">
        <v>5.79949096499386E-2</v>
      </c>
      <c r="R1231" s="17"/>
      <c r="S1231" s="17">
        <v>9.5714135382219706E-2</v>
      </c>
      <c r="T1231" s="17">
        <v>0</v>
      </c>
      <c r="U1231" s="17">
        <v>0</v>
      </c>
      <c r="V1231" s="17">
        <v>0.122047902976682</v>
      </c>
      <c r="W1231" s="17">
        <v>0.24143133933584399</v>
      </c>
      <c r="X1231" s="17">
        <v>0</v>
      </c>
      <c r="Y1231" s="17">
        <v>0.13681720147696</v>
      </c>
      <c r="Z1231" s="17">
        <v>0</v>
      </c>
      <c r="AA1231" s="17">
        <v>5.91746963795413E-2</v>
      </c>
      <c r="AB1231" s="17">
        <v>7.7017608496045706E-2</v>
      </c>
      <c r="AC1231" s="17">
        <v>8.5371545060330997E-2</v>
      </c>
      <c r="AD1231" s="17">
        <v>0</v>
      </c>
      <c r="AE1231" s="17"/>
      <c r="AF1231" s="17">
        <v>5.3346736674621101E-2</v>
      </c>
      <c r="AG1231" s="17">
        <v>8.7122509429169603E-2</v>
      </c>
      <c r="AH1231" s="17">
        <v>6.1407471230402799E-2</v>
      </c>
      <c r="AI1231" s="17"/>
      <c r="AJ1231" s="17">
        <v>6.2268627519039103E-2</v>
      </c>
      <c r="AK1231" s="17">
        <v>0.11301082637585901</v>
      </c>
      <c r="AL1231" s="17">
        <v>7.59487951742885E-2</v>
      </c>
      <c r="AM1231" s="17">
        <v>0</v>
      </c>
      <c r="AN1231" s="17">
        <v>7.7873746359325702E-2</v>
      </c>
      <c r="AO1231" s="17"/>
      <c r="AP1231" s="17">
        <v>2.83899394422591E-2</v>
      </c>
      <c r="AQ1231" s="17">
        <v>0.11383134855627999</v>
      </c>
      <c r="AR1231" s="17">
        <v>0</v>
      </c>
      <c r="AS1231" s="17"/>
      <c r="AT1231" s="17">
        <v>7.1122521501542801E-2</v>
      </c>
      <c r="AU1231" s="17">
        <v>9.1999913725892696E-2</v>
      </c>
      <c r="AV1231" s="17">
        <v>5.1982452968866E-2</v>
      </c>
      <c r="AW1231" s="17">
        <v>0.13231920513725901</v>
      </c>
      <c r="AX1231" s="17">
        <v>0</v>
      </c>
      <c r="AY1231" s="17"/>
      <c r="AZ1231" s="17">
        <v>7.7048778125066497E-2</v>
      </c>
      <c r="BA1231" s="17">
        <v>4.5299916909011001E-2</v>
      </c>
      <c r="BB1231" s="17">
        <v>0.104431024282472</v>
      </c>
      <c r="BC1231" s="17">
        <v>0.19430096780207301</v>
      </c>
      <c r="BD1231" s="17">
        <v>0</v>
      </c>
      <c r="BE1231" s="17">
        <v>0</v>
      </c>
      <c r="BF1231" s="17"/>
      <c r="BG1231" s="17">
        <v>7.5536259876351597E-2</v>
      </c>
      <c r="BH1231" s="17">
        <v>6.2276303698458602E-2</v>
      </c>
      <c r="BI1231" s="17" t="s">
        <v>95</v>
      </c>
      <c r="BJ1231" s="17" t="s">
        <v>95</v>
      </c>
      <c r="BK1231" s="17" t="s">
        <v>95</v>
      </c>
      <c r="BL1231" s="17" t="s">
        <v>95</v>
      </c>
      <c r="BM1231" s="17" t="s">
        <v>95</v>
      </c>
    </row>
    <row r="1232" spans="2:65" x14ac:dyDescent="0.35">
      <c r="B1232" t="s">
        <v>452</v>
      </c>
      <c r="C1232" s="17">
        <v>4.5101285741008697E-2</v>
      </c>
      <c r="D1232" s="17">
        <v>3.8073895045952301E-2</v>
      </c>
      <c r="E1232" s="17">
        <v>5.2823791670685301E-2</v>
      </c>
      <c r="F1232" s="17"/>
      <c r="G1232" s="17">
        <v>0.11531365830222701</v>
      </c>
      <c r="H1232" s="17">
        <v>4.2333327750457998E-2</v>
      </c>
      <c r="I1232" s="17">
        <v>0.214124404151178</v>
      </c>
      <c r="J1232" s="17">
        <v>5.7739217645856801E-2</v>
      </c>
      <c r="K1232" s="17">
        <v>0</v>
      </c>
      <c r="L1232" s="17">
        <v>0</v>
      </c>
      <c r="M1232" s="17"/>
      <c r="N1232" s="17">
        <v>0.107810877173681</v>
      </c>
      <c r="O1232" s="17">
        <v>1.59402361608772E-2</v>
      </c>
      <c r="P1232" s="17">
        <v>0</v>
      </c>
      <c r="Q1232" s="17">
        <v>2.86891611904013E-2</v>
      </c>
      <c r="R1232" s="17"/>
      <c r="S1232" s="17">
        <v>0.10657749406875699</v>
      </c>
      <c r="T1232" s="17">
        <v>7.5806847840286198E-2</v>
      </c>
      <c r="U1232" s="17">
        <v>0</v>
      </c>
      <c r="V1232" s="17">
        <v>0</v>
      </c>
      <c r="W1232" s="17">
        <v>0</v>
      </c>
      <c r="X1232" s="17">
        <v>7.3832583545835398E-2</v>
      </c>
      <c r="Y1232" s="17">
        <v>0</v>
      </c>
      <c r="Z1232" s="17">
        <v>0</v>
      </c>
      <c r="AA1232" s="17">
        <v>5.91746963795413E-2</v>
      </c>
      <c r="AB1232" s="17">
        <v>6.7935498895043495E-2</v>
      </c>
      <c r="AC1232" s="17">
        <v>8.5405623095799604E-2</v>
      </c>
      <c r="AD1232" s="17">
        <v>0</v>
      </c>
      <c r="AE1232" s="17"/>
      <c r="AF1232" s="17">
        <v>0</v>
      </c>
      <c r="AG1232" s="17">
        <v>6.5900208097460097E-2</v>
      </c>
      <c r="AH1232" s="17">
        <v>0.151223091051611</v>
      </c>
      <c r="AI1232" s="17"/>
      <c r="AJ1232" s="17">
        <v>2.0414956677521499E-2</v>
      </c>
      <c r="AK1232" s="17">
        <v>0.103042192310415</v>
      </c>
      <c r="AL1232" s="17">
        <v>0</v>
      </c>
      <c r="AM1232" s="17">
        <v>0</v>
      </c>
      <c r="AN1232" s="17">
        <v>0</v>
      </c>
      <c r="AO1232" s="17"/>
      <c r="AP1232" s="17">
        <v>1.9510394313717001E-2</v>
      </c>
      <c r="AQ1232" s="17">
        <v>8.1297516874866402E-2</v>
      </c>
      <c r="AR1232" s="17">
        <v>6.4936731651874205E-2</v>
      </c>
      <c r="AS1232" s="17"/>
      <c r="AT1232" s="17">
        <v>2.11943052837609E-2</v>
      </c>
      <c r="AU1232" s="17">
        <v>2.4310306747160001E-2</v>
      </c>
      <c r="AV1232" s="17">
        <v>0.100173561431012</v>
      </c>
      <c r="AW1232" s="17">
        <v>4.8726378154331999E-2</v>
      </c>
      <c r="AX1232" s="17">
        <v>0</v>
      </c>
      <c r="AY1232" s="17"/>
      <c r="AZ1232" s="17">
        <v>4.2916706718887802E-2</v>
      </c>
      <c r="BA1232" s="17">
        <v>5.78441212252606E-2</v>
      </c>
      <c r="BB1232" s="17">
        <v>0</v>
      </c>
      <c r="BC1232" s="17">
        <v>3.2633820709395397E-2</v>
      </c>
      <c r="BD1232" s="17">
        <v>6.3702267195965598E-2</v>
      </c>
      <c r="BE1232" s="17">
        <v>0</v>
      </c>
      <c r="BF1232" s="17"/>
      <c r="BG1232" s="17">
        <v>1.4837585347464301E-2</v>
      </c>
      <c r="BH1232" s="17">
        <v>0.11462198706381301</v>
      </c>
      <c r="BI1232" s="17" t="s">
        <v>95</v>
      </c>
      <c r="BJ1232" s="17" t="s">
        <v>95</v>
      </c>
      <c r="BK1232" s="17" t="s">
        <v>95</v>
      </c>
      <c r="BL1232" s="17" t="s">
        <v>95</v>
      </c>
      <c r="BM1232" s="17" t="s">
        <v>95</v>
      </c>
    </row>
    <row r="1233" spans="2:65" x14ac:dyDescent="0.35">
      <c r="B1233" t="s">
        <v>455</v>
      </c>
      <c r="C1233" s="17">
        <v>4.3441243067134601E-2</v>
      </c>
      <c r="D1233" s="17">
        <v>4.6039446238899898E-2</v>
      </c>
      <c r="E1233" s="17">
        <v>4.0586038301790202E-2</v>
      </c>
      <c r="F1233" s="17"/>
      <c r="G1233" s="17">
        <v>0</v>
      </c>
      <c r="H1233" s="17">
        <v>8.6011062499733407E-2</v>
      </c>
      <c r="I1233" s="17">
        <v>8.4943893747797303E-2</v>
      </c>
      <c r="J1233" s="17">
        <v>2.4518550723229199E-2</v>
      </c>
      <c r="K1233" s="17">
        <v>4.5979894555597998E-2</v>
      </c>
      <c r="L1233" s="17">
        <v>2.9928732558818699E-2</v>
      </c>
      <c r="M1233" s="17"/>
      <c r="N1233" s="17">
        <v>4.4266574574657297E-2</v>
      </c>
      <c r="O1233" s="17">
        <v>3.3719952962841103E-2</v>
      </c>
      <c r="P1233" s="17">
        <v>4.69212610464948E-2</v>
      </c>
      <c r="Q1233" s="17">
        <v>5.2346003808798502E-2</v>
      </c>
      <c r="R1233" s="17"/>
      <c r="S1233" s="17">
        <v>0.107809443217719</v>
      </c>
      <c r="T1233" s="17">
        <v>3.9314694400558903E-2</v>
      </c>
      <c r="U1233" s="17">
        <v>0</v>
      </c>
      <c r="V1233" s="17">
        <v>0</v>
      </c>
      <c r="W1233" s="17">
        <v>0</v>
      </c>
      <c r="X1233" s="17">
        <v>0</v>
      </c>
      <c r="Y1233" s="17">
        <v>0</v>
      </c>
      <c r="Z1233" s="17">
        <v>0.162179714261212</v>
      </c>
      <c r="AA1233" s="17">
        <v>4.8664079869883602E-2</v>
      </c>
      <c r="AB1233" s="17">
        <v>2.8085829283566999E-2</v>
      </c>
      <c r="AC1233" s="17">
        <v>0.17802632586259301</v>
      </c>
      <c r="AD1233" s="17">
        <v>0</v>
      </c>
      <c r="AE1233" s="17"/>
      <c r="AF1233" s="17">
        <v>5.0285885969582597E-2</v>
      </c>
      <c r="AG1233" s="17">
        <v>4.4472573624637003E-2</v>
      </c>
      <c r="AH1233" s="17">
        <v>0</v>
      </c>
      <c r="AI1233" s="17"/>
      <c r="AJ1233" s="17">
        <v>5.4252818460658297E-2</v>
      </c>
      <c r="AK1233" s="17">
        <v>4.9117724819323798E-2</v>
      </c>
      <c r="AL1233" s="17">
        <v>7.4675053717185497E-2</v>
      </c>
      <c r="AM1233" s="17">
        <v>0</v>
      </c>
      <c r="AN1233" s="17">
        <v>0</v>
      </c>
      <c r="AO1233" s="17"/>
      <c r="AP1233" s="17">
        <v>6.1726179908122798E-2</v>
      </c>
      <c r="AQ1233" s="17">
        <v>3.87525631279724E-2</v>
      </c>
      <c r="AR1233" s="17">
        <v>6.96498008132381E-2</v>
      </c>
      <c r="AS1233" s="17"/>
      <c r="AT1233" s="17">
        <v>8.5393193958553104E-2</v>
      </c>
      <c r="AU1233" s="17">
        <v>0</v>
      </c>
      <c r="AV1233" s="17">
        <v>1.5099071024643401E-2</v>
      </c>
      <c r="AW1233" s="17">
        <v>0.14576689524321201</v>
      </c>
      <c r="AX1233" s="17">
        <v>0</v>
      </c>
      <c r="AY1233" s="17"/>
      <c r="AZ1233" s="17">
        <v>0.12750301180988899</v>
      </c>
      <c r="BA1233" s="17">
        <v>2.2121754952977201E-2</v>
      </c>
      <c r="BB1233" s="17">
        <v>4.4810964373515803E-2</v>
      </c>
      <c r="BC1233" s="17">
        <v>6.0664744245875903E-2</v>
      </c>
      <c r="BD1233" s="17">
        <v>2.9087990295285901E-2</v>
      </c>
      <c r="BE1233" s="17">
        <v>0</v>
      </c>
      <c r="BF1233" s="17"/>
      <c r="BG1233" s="17">
        <v>3.4817485989031199E-2</v>
      </c>
      <c r="BH1233" s="17">
        <v>6.3251432578366296E-2</v>
      </c>
      <c r="BI1233" s="17" t="s">
        <v>95</v>
      </c>
      <c r="BJ1233" s="17" t="s">
        <v>95</v>
      </c>
      <c r="BK1233" s="17" t="s">
        <v>95</v>
      </c>
      <c r="BL1233" s="17" t="s">
        <v>95</v>
      </c>
      <c r="BM1233" s="17" t="s">
        <v>95</v>
      </c>
    </row>
    <row r="1234" spans="2:65" x14ac:dyDescent="0.35">
      <c r="B1234" t="s">
        <v>454</v>
      </c>
      <c r="C1234" s="17">
        <v>3.2876017422917798E-2</v>
      </c>
      <c r="D1234" s="17">
        <v>5.2006791926599197E-2</v>
      </c>
      <c r="E1234" s="17">
        <v>1.18529199526273E-2</v>
      </c>
      <c r="F1234" s="17"/>
      <c r="G1234" s="17">
        <v>0.21981325854737599</v>
      </c>
      <c r="H1234" s="17">
        <v>7.4259623444060993E-2</v>
      </c>
      <c r="I1234" s="17">
        <v>4.1842905592286497E-2</v>
      </c>
      <c r="J1234" s="17">
        <v>2.9286113328343501E-2</v>
      </c>
      <c r="K1234" s="17">
        <v>0</v>
      </c>
      <c r="L1234" s="17">
        <v>1.47531116108548E-2</v>
      </c>
      <c r="M1234" s="17"/>
      <c r="N1234" s="17">
        <v>4.3631971949353698E-2</v>
      </c>
      <c r="O1234" s="17">
        <v>6.7362109471160905E-2</v>
      </c>
      <c r="P1234" s="17">
        <v>0</v>
      </c>
      <c r="Q1234" s="17">
        <v>0</v>
      </c>
      <c r="R1234" s="17"/>
      <c r="S1234" s="17">
        <v>0</v>
      </c>
      <c r="T1234" s="17">
        <v>0</v>
      </c>
      <c r="U1234" s="17">
        <v>0</v>
      </c>
      <c r="V1234" s="17">
        <v>0</v>
      </c>
      <c r="W1234" s="17">
        <v>0</v>
      </c>
      <c r="X1234" s="17">
        <v>0.209630490494017</v>
      </c>
      <c r="Y1234" s="17">
        <v>4.3373374954868101E-2</v>
      </c>
      <c r="Z1234" s="17">
        <v>0</v>
      </c>
      <c r="AA1234" s="17">
        <v>0</v>
      </c>
      <c r="AB1234" s="17">
        <v>9.0437699688490095E-2</v>
      </c>
      <c r="AC1234" s="17">
        <v>0</v>
      </c>
      <c r="AD1234" s="17">
        <v>0</v>
      </c>
      <c r="AE1234" s="17"/>
      <c r="AF1234" s="17">
        <v>1.27652606588744E-2</v>
      </c>
      <c r="AG1234" s="17">
        <v>5.17713005055567E-2</v>
      </c>
      <c r="AH1234" s="17">
        <v>0</v>
      </c>
      <c r="AI1234" s="17"/>
      <c r="AJ1234" s="17">
        <v>3.1717591421719898E-2</v>
      </c>
      <c r="AK1234" s="17">
        <v>4.4331806227382899E-2</v>
      </c>
      <c r="AL1234" s="17">
        <v>0</v>
      </c>
      <c r="AM1234" s="17">
        <v>0</v>
      </c>
      <c r="AN1234" s="17">
        <v>0</v>
      </c>
      <c r="AO1234" s="17"/>
      <c r="AP1234" s="17">
        <v>0</v>
      </c>
      <c r="AQ1234" s="17">
        <v>7.2994407127264099E-2</v>
      </c>
      <c r="AR1234" s="17">
        <v>0</v>
      </c>
      <c r="AS1234" s="17"/>
      <c r="AT1234" s="17">
        <v>0</v>
      </c>
      <c r="AU1234" s="17">
        <v>4.09723936745085E-2</v>
      </c>
      <c r="AV1234" s="17">
        <v>4.7681341826455198E-2</v>
      </c>
      <c r="AW1234" s="17">
        <v>4.4996303989190703E-2</v>
      </c>
      <c r="AX1234" s="17">
        <v>0</v>
      </c>
      <c r="AY1234" s="17"/>
      <c r="AZ1234" s="17">
        <v>0.11537635727784</v>
      </c>
      <c r="BA1234" s="17">
        <v>2.3017586563392301E-2</v>
      </c>
      <c r="BB1234" s="17">
        <v>0</v>
      </c>
      <c r="BC1234" s="17">
        <v>2.6443933969341998E-2</v>
      </c>
      <c r="BD1234" s="17">
        <v>3.4699456378967E-2</v>
      </c>
      <c r="BE1234" s="17">
        <v>0</v>
      </c>
      <c r="BF1234" s="17"/>
      <c r="BG1234" s="17">
        <v>2.03551967670095E-2</v>
      </c>
      <c r="BH1234" s="17">
        <v>6.1638403443679497E-2</v>
      </c>
      <c r="BI1234" s="17" t="s">
        <v>95</v>
      </c>
      <c r="BJ1234" s="17" t="s">
        <v>95</v>
      </c>
      <c r="BK1234" s="17" t="s">
        <v>95</v>
      </c>
      <c r="BL1234" s="17" t="s">
        <v>95</v>
      </c>
      <c r="BM1234" s="17" t="s">
        <v>95</v>
      </c>
    </row>
    <row r="1235" spans="2:65" x14ac:dyDescent="0.35">
      <c r="B1235" t="s">
        <v>449</v>
      </c>
      <c r="C1235" s="17">
        <v>3.2843295132365197E-2</v>
      </c>
      <c r="D1235" s="17">
        <v>5.2146890087333399E-2</v>
      </c>
      <c r="E1235" s="17">
        <v>1.1630282654108599E-2</v>
      </c>
      <c r="F1235" s="17"/>
      <c r="G1235" s="17">
        <v>0</v>
      </c>
      <c r="H1235" s="17">
        <v>0.11348026321475101</v>
      </c>
      <c r="I1235" s="17">
        <v>9.0871613786761299E-2</v>
      </c>
      <c r="J1235" s="17">
        <v>0</v>
      </c>
      <c r="K1235" s="17">
        <v>2.3644892874870701E-2</v>
      </c>
      <c r="L1235" s="17">
        <v>1.4904459462049401E-2</v>
      </c>
      <c r="M1235" s="17"/>
      <c r="N1235" s="17">
        <v>7.0979629422405099E-2</v>
      </c>
      <c r="O1235" s="17">
        <v>1.7403282508922799E-2</v>
      </c>
      <c r="P1235" s="17">
        <v>2.3589338289085101E-2</v>
      </c>
      <c r="Q1235" s="17">
        <v>0</v>
      </c>
      <c r="R1235" s="17"/>
      <c r="S1235" s="17">
        <v>0.108037920210656</v>
      </c>
      <c r="T1235" s="17">
        <v>2.9850936821693201E-2</v>
      </c>
      <c r="U1235" s="17">
        <v>0</v>
      </c>
      <c r="V1235" s="17">
        <v>0</v>
      </c>
      <c r="W1235" s="17">
        <v>7.2790141332564104E-2</v>
      </c>
      <c r="X1235" s="17">
        <v>0</v>
      </c>
      <c r="Y1235" s="17">
        <v>0</v>
      </c>
      <c r="Z1235" s="17">
        <v>8.1534725580882095E-2</v>
      </c>
      <c r="AA1235" s="17">
        <v>0</v>
      </c>
      <c r="AB1235" s="17">
        <v>6.1070727392301599E-2</v>
      </c>
      <c r="AC1235" s="17">
        <v>0</v>
      </c>
      <c r="AD1235" s="17">
        <v>0</v>
      </c>
      <c r="AE1235" s="17"/>
      <c r="AF1235" s="17">
        <v>1.25503904813048E-2</v>
      </c>
      <c r="AG1235" s="17">
        <v>4.34959410245827E-2</v>
      </c>
      <c r="AH1235" s="17">
        <v>7.1636368444985998E-2</v>
      </c>
      <c r="AI1235" s="17"/>
      <c r="AJ1235" s="17">
        <v>2.99519436857782E-2</v>
      </c>
      <c r="AK1235" s="17">
        <v>3.4259607480719503E-2</v>
      </c>
      <c r="AL1235" s="17">
        <v>0</v>
      </c>
      <c r="AM1235" s="17">
        <v>1</v>
      </c>
      <c r="AN1235" s="17">
        <v>0</v>
      </c>
      <c r="AO1235" s="17"/>
      <c r="AP1235" s="17">
        <v>3.3526812853132103E-2</v>
      </c>
      <c r="AQ1235" s="17">
        <v>2.7029908378692201E-2</v>
      </c>
      <c r="AR1235" s="17">
        <v>0</v>
      </c>
      <c r="AS1235" s="17"/>
      <c r="AT1235" s="17">
        <v>0</v>
      </c>
      <c r="AU1235" s="17">
        <v>4.2102056186301001E-2</v>
      </c>
      <c r="AV1235" s="17">
        <v>3.3741445593018199E-2</v>
      </c>
      <c r="AW1235" s="17">
        <v>4.8706935649461602E-2</v>
      </c>
      <c r="AX1235" s="17">
        <v>0.21301628936674</v>
      </c>
      <c r="AY1235" s="17"/>
      <c r="AZ1235" s="17">
        <v>0.15557208026387201</v>
      </c>
      <c r="BA1235" s="17">
        <v>2.45631601383124E-2</v>
      </c>
      <c r="BB1235" s="17">
        <v>0</v>
      </c>
      <c r="BC1235" s="17">
        <v>0</v>
      </c>
      <c r="BD1235" s="17">
        <v>2.9811177047383199E-2</v>
      </c>
      <c r="BE1235" s="17">
        <v>0</v>
      </c>
      <c r="BF1235" s="17"/>
      <c r="BG1235" s="17">
        <v>3.9187377475201603E-2</v>
      </c>
      <c r="BH1235" s="17">
        <v>1.8269893731071601E-2</v>
      </c>
      <c r="BI1235" s="17" t="s">
        <v>95</v>
      </c>
      <c r="BJ1235" s="17" t="s">
        <v>95</v>
      </c>
      <c r="BK1235" s="17" t="s">
        <v>95</v>
      </c>
      <c r="BL1235" s="17" t="s">
        <v>95</v>
      </c>
      <c r="BM1235" s="17" t="s">
        <v>95</v>
      </c>
    </row>
    <row r="1236" spans="2:65" x14ac:dyDescent="0.35">
      <c r="B1236" t="s">
        <v>114</v>
      </c>
      <c r="C1236" s="17">
        <v>2.36100655671081E-2</v>
      </c>
      <c r="D1236" s="17">
        <v>0</v>
      </c>
      <c r="E1236" s="17">
        <v>4.9555523739841699E-2</v>
      </c>
      <c r="F1236" s="17"/>
      <c r="G1236" s="17">
        <v>0</v>
      </c>
      <c r="H1236" s="17">
        <v>0</v>
      </c>
      <c r="I1236" s="17">
        <v>3.7333069031050499E-2</v>
      </c>
      <c r="J1236" s="17">
        <v>5.0521366775842798E-2</v>
      </c>
      <c r="K1236" s="17">
        <v>2.1989800705267099E-2</v>
      </c>
      <c r="L1236" s="17">
        <v>1.52549634994519E-2</v>
      </c>
      <c r="M1236" s="17"/>
      <c r="N1236" s="17">
        <v>0</v>
      </c>
      <c r="O1236" s="17">
        <v>6.7649685309722193E-2</v>
      </c>
      <c r="P1236" s="17">
        <v>0</v>
      </c>
      <c r="Q1236" s="17">
        <v>2.5637961443599401E-2</v>
      </c>
      <c r="R1236" s="17"/>
      <c r="S1236" s="17">
        <v>0.109621584469663</v>
      </c>
      <c r="T1236" s="17">
        <v>0</v>
      </c>
      <c r="U1236" s="17">
        <v>0</v>
      </c>
      <c r="V1236" s="17">
        <v>0</v>
      </c>
      <c r="W1236" s="17">
        <v>0</v>
      </c>
      <c r="X1236" s="17">
        <v>7.5932474499429206E-2</v>
      </c>
      <c r="Y1236" s="17">
        <v>4.1497610170463203E-2</v>
      </c>
      <c r="Z1236" s="17">
        <v>0</v>
      </c>
      <c r="AA1236" s="17">
        <v>4.8664079869883602E-2</v>
      </c>
      <c r="AB1236" s="17">
        <v>0</v>
      </c>
      <c r="AC1236" s="17">
        <v>0</v>
      </c>
      <c r="AD1236" s="17">
        <v>0</v>
      </c>
      <c r="AE1236" s="17"/>
      <c r="AF1236" s="17">
        <v>2.3520823580342E-2</v>
      </c>
      <c r="AG1236" s="17">
        <v>2.6899018580024501E-2</v>
      </c>
      <c r="AH1236" s="17">
        <v>0</v>
      </c>
      <c r="AI1236" s="17"/>
      <c r="AJ1236" s="17">
        <v>3.1890959326813503E-2</v>
      </c>
      <c r="AK1236" s="17">
        <v>1.53309450006145E-2</v>
      </c>
      <c r="AL1236" s="17">
        <v>7.6428760152860598E-2</v>
      </c>
      <c r="AM1236" s="17">
        <v>0</v>
      </c>
      <c r="AN1236" s="17">
        <v>0</v>
      </c>
      <c r="AO1236" s="17"/>
      <c r="AP1236" s="17">
        <v>2.0266660152265598E-2</v>
      </c>
      <c r="AQ1236" s="17">
        <v>2.5774476843766901E-2</v>
      </c>
      <c r="AR1236" s="17">
        <v>6.2663226101864603E-2</v>
      </c>
      <c r="AS1236" s="17"/>
      <c r="AT1236" s="17">
        <v>2.2225931736790699E-2</v>
      </c>
      <c r="AU1236" s="17">
        <v>1.8847269889742502E-2</v>
      </c>
      <c r="AV1236" s="17">
        <v>1.5099071024643401E-2</v>
      </c>
      <c r="AW1236" s="17">
        <v>4.8973947529826499E-2</v>
      </c>
      <c r="AX1236" s="17">
        <v>0.29057099824315602</v>
      </c>
      <c r="AY1236" s="17"/>
      <c r="AZ1236" s="17">
        <v>4.5005664546726998E-2</v>
      </c>
      <c r="BA1236" s="17">
        <v>2.3111978053458899E-2</v>
      </c>
      <c r="BB1236" s="17">
        <v>4.0315974483684597E-2</v>
      </c>
      <c r="BC1236" s="17">
        <v>0</v>
      </c>
      <c r="BD1236" s="17">
        <v>2.7724458111548E-2</v>
      </c>
      <c r="BE1236" s="17">
        <v>0</v>
      </c>
      <c r="BF1236" s="17"/>
      <c r="BG1236" s="17">
        <v>2.7782711314529401E-2</v>
      </c>
      <c r="BH1236" s="17">
        <v>1.4024811452108E-2</v>
      </c>
      <c r="BI1236" s="17" t="s">
        <v>95</v>
      </c>
      <c r="BJ1236" s="17" t="s">
        <v>95</v>
      </c>
      <c r="BK1236" s="17" t="s">
        <v>95</v>
      </c>
      <c r="BL1236" s="17" t="s">
        <v>95</v>
      </c>
      <c r="BM1236" s="17" t="s">
        <v>95</v>
      </c>
    </row>
    <row r="1237" spans="2:65" x14ac:dyDescent="0.35">
      <c r="B1237" t="s">
        <v>115</v>
      </c>
      <c r="C1237" s="17">
        <v>6.2952297952173594E-2</v>
      </c>
      <c r="D1237" s="17">
        <v>3.0008721693945101E-2</v>
      </c>
      <c r="E1237" s="17">
        <v>9.9154492200159206E-2</v>
      </c>
      <c r="F1237" s="17"/>
      <c r="G1237" s="17">
        <v>0</v>
      </c>
      <c r="H1237" s="17">
        <v>0.14953091663135201</v>
      </c>
      <c r="I1237" s="17">
        <v>0</v>
      </c>
      <c r="J1237" s="17">
        <v>0</v>
      </c>
      <c r="K1237" s="17">
        <v>9.7146800702620495E-2</v>
      </c>
      <c r="L1237" s="17">
        <v>7.8768157246611695E-2</v>
      </c>
      <c r="M1237" s="17"/>
      <c r="N1237" s="17">
        <v>9.7126969197718099E-2</v>
      </c>
      <c r="O1237" s="17">
        <v>5.3276224724547801E-2</v>
      </c>
      <c r="P1237" s="17">
        <v>5.72605398249443E-2</v>
      </c>
      <c r="Q1237" s="17">
        <v>2.4708456871538501E-2</v>
      </c>
      <c r="R1237" s="17"/>
      <c r="S1237" s="17">
        <v>0</v>
      </c>
      <c r="T1237" s="17">
        <v>3.9356637613953999E-2</v>
      </c>
      <c r="U1237" s="17">
        <v>0.23842262179766799</v>
      </c>
      <c r="V1237" s="17">
        <v>0.114915414440685</v>
      </c>
      <c r="W1237" s="17">
        <v>0</v>
      </c>
      <c r="X1237" s="17">
        <v>0</v>
      </c>
      <c r="Y1237" s="17">
        <v>0</v>
      </c>
      <c r="Z1237" s="17">
        <v>6.9012427456413797E-2</v>
      </c>
      <c r="AA1237" s="17">
        <v>0</v>
      </c>
      <c r="AB1237" s="17">
        <v>7.0465793865304605E-2</v>
      </c>
      <c r="AC1237" s="17">
        <v>0.106514360496808</v>
      </c>
      <c r="AD1237" s="17">
        <v>0.44828416657548997</v>
      </c>
      <c r="AE1237" s="17"/>
      <c r="AF1237" s="17">
        <v>5.9617754078453801E-2</v>
      </c>
      <c r="AG1237" s="17">
        <v>7.3939714003686693E-2</v>
      </c>
      <c r="AH1237" s="17">
        <v>0</v>
      </c>
      <c r="AI1237" s="17"/>
      <c r="AJ1237" s="17">
        <v>3.7047577934563702E-2</v>
      </c>
      <c r="AK1237" s="17">
        <v>6.8723326704278803E-2</v>
      </c>
      <c r="AL1237" s="17">
        <v>7.4850829237300798E-2</v>
      </c>
      <c r="AM1237" s="17">
        <v>0</v>
      </c>
      <c r="AN1237" s="17">
        <v>0</v>
      </c>
      <c r="AO1237" s="17"/>
      <c r="AP1237" s="17">
        <v>4.0737290252976698E-2</v>
      </c>
      <c r="AQ1237" s="17">
        <v>5.6904160780263398E-2</v>
      </c>
      <c r="AR1237" s="17">
        <v>6.9813747531110498E-2</v>
      </c>
      <c r="AS1237" s="17"/>
      <c r="AT1237" s="17">
        <v>2.53223529245169E-2</v>
      </c>
      <c r="AU1237" s="17">
        <v>2.5293666426666198E-2</v>
      </c>
      <c r="AV1237" s="17">
        <v>8.5988911905056906E-2</v>
      </c>
      <c r="AW1237" s="17">
        <v>6.1416934924091698E-2</v>
      </c>
      <c r="AX1237" s="17">
        <v>0</v>
      </c>
      <c r="AY1237" s="17"/>
      <c r="AZ1237" s="17">
        <v>5.1082927749910703E-2</v>
      </c>
      <c r="BA1237" s="17">
        <v>7.4397946671349705E-2</v>
      </c>
      <c r="BB1237" s="17">
        <v>0.10622068875719901</v>
      </c>
      <c r="BC1237" s="17">
        <v>2.8624456560365101E-2</v>
      </c>
      <c r="BD1237" s="17">
        <v>6.01056930561936E-2</v>
      </c>
      <c r="BE1237" s="17">
        <v>0</v>
      </c>
      <c r="BF1237" s="17"/>
      <c r="BG1237" s="17">
        <v>6.8505628640296801E-2</v>
      </c>
      <c r="BH1237" s="17">
        <v>5.0195383262450703E-2</v>
      </c>
      <c r="BI1237" s="17" t="s">
        <v>95</v>
      </c>
      <c r="BJ1237" s="17" t="s">
        <v>95</v>
      </c>
      <c r="BK1237" s="17" t="s">
        <v>95</v>
      </c>
      <c r="BL1237" s="17" t="s">
        <v>95</v>
      </c>
      <c r="BM1237" s="17" t="s">
        <v>95</v>
      </c>
    </row>
    <row r="1238" spans="2:65"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row>
    <row r="1239" spans="2:65" x14ac:dyDescent="0.35">
      <c r="B1239" s="6" t="s">
        <v>464</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row>
    <row r="1240" spans="2:65" x14ac:dyDescent="0.35">
      <c r="B1240" s="26" t="s">
        <v>465</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row>
    <row r="1241" spans="2:65" x14ac:dyDescent="0.35">
      <c r="B1241" t="s">
        <v>442</v>
      </c>
      <c r="C1241" s="17">
        <v>0.56438242631550495</v>
      </c>
      <c r="D1241" s="17">
        <v>0.48430567936642699</v>
      </c>
      <c r="E1241" s="17">
        <v>0.61996820535006003</v>
      </c>
      <c r="F1241" s="17"/>
      <c r="G1241" s="17">
        <v>0.47799871804923799</v>
      </c>
      <c r="H1241" s="17">
        <v>0.450606377548323</v>
      </c>
      <c r="I1241" s="17">
        <v>0.60734184188665596</v>
      </c>
      <c r="J1241" s="17">
        <v>0.67380636387937998</v>
      </c>
      <c r="K1241" s="17">
        <v>0.60158719852665998</v>
      </c>
      <c r="L1241" s="17">
        <v>0.49301967753446502</v>
      </c>
      <c r="M1241" s="17"/>
      <c r="N1241" s="17">
        <v>0.48949305641508101</v>
      </c>
      <c r="O1241" s="17">
        <v>0.52100000274741898</v>
      </c>
      <c r="P1241" s="17">
        <v>0.68231709482435099</v>
      </c>
      <c r="Q1241" s="17">
        <v>0.59399363962726304</v>
      </c>
      <c r="R1241" s="17"/>
      <c r="S1241" s="17">
        <v>0.23684963114650001</v>
      </c>
      <c r="T1241" s="17">
        <v>0.63501217853089298</v>
      </c>
      <c r="U1241" s="17">
        <v>0.41154891561457002</v>
      </c>
      <c r="V1241" s="17">
        <v>0.44980807269804302</v>
      </c>
      <c r="W1241" s="17">
        <v>0.74640276296990504</v>
      </c>
      <c r="X1241" s="17">
        <v>0.51919280633142795</v>
      </c>
      <c r="Y1241" s="17">
        <v>0.71266343716555602</v>
      </c>
      <c r="Z1241" s="17">
        <v>0.75592437563119297</v>
      </c>
      <c r="AA1241" s="17">
        <v>0.606354103630938</v>
      </c>
      <c r="AB1241" s="17">
        <v>0.66027352582379695</v>
      </c>
      <c r="AC1241" s="17">
        <v>0.38281425585149598</v>
      </c>
      <c r="AD1241" s="17">
        <v>0.72882402876073404</v>
      </c>
      <c r="AE1241" s="17"/>
      <c r="AF1241" s="17">
        <v>0.63505040802728396</v>
      </c>
      <c r="AG1241" s="17">
        <v>0.47516241518421998</v>
      </c>
      <c r="AH1241" s="17">
        <v>0.53568673484571006</v>
      </c>
      <c r="AI1241" s="17"/>
      <c r="AJ1241" s="17">
        <v>0.57211469381597302</v>
      </c>
      <c r="AK1241" s="17">
        <v>0.39710884879435399</v>
      </c>
      <c r="AL1241" s="17">
        <v>0.62402099555545099</v>
      </c>
      <c r="AM1241" s="17">
        <v>1</v>
      </c>
      <c r="AN1241" s="17">
        <v>0.78546373304591999</v>
      </c>
      <c r="AO1241" s="17"/>
      <c r="AP1241" s="17">
        <v>0.54673967393247302</v>
      </c>
      <c r="AQ1241" s="17">
        <v>0.54395857970125405</v>
      </c>
      <c r="AR1241" s="17">
        <v>0.59640797625616104</v>
      </c>
      <c r="AS1241" s="17"/>
      <c r="AT1241" s="17">
        <v>0.65011766987747299</v>
      </c>
      <c r="AU1241" s="17">
        <v>0.66811382911638095</v>
      </c>
      <c r="AV1241" s="17">
        <v>0.46877453561236598</v>
      </c>
      <c r="AW1241" s="17">
        <v>0.51486995355828302</v>
      </c>
      <c r="AX1241" s="17">
        <v>0.67287284689134297</v>
      </c>
      <c r="AY1241" s="17"/>
      <c r="AZ1241" s="17">
        <v>0.49873239189037899</v>
      </c>
      <c r="BA1241" s="17">
        <v>0.60519474534717799</v>
      </c>
      <c r="BB1241" s="17">
        <v>0.57570123874252999</v>
      </c>
      <c r="BC1241" s="17">
        <v>0.48930967424663502</v>
      </c>
      <c r="BD1241" s="17">
        <v>0.71928346169554802</v>
      </c>
      <c r="BE1241" s="17">
        <v>0.31562275298326498</v>
      </c>
      <c r="BF1241" s="17"/>
      <c r="BG1241" s="17">
        <v>0.52321159366905201</v>
      </c>
      <c r="BH1241" s="17">
        <v>0.64818009142866995</v>
      </c>
      <c r="BI1241" s="17" t="s">
        <v>95</v>
      </c>
      <c r="BJ1241" s="17" t="s">
        <v>95</v>
      </c>
      <c r="BK1241" s="17" t="s">
        <v>95</v>
      </c>
      <c r="BL1241" s="17" t="s">
        <v>95</v>
      </c>
      <c r="BM1241" s="17" t="s">
        <v>95</v>
      </c>
    </row>
    <row r="1242" spans="2:65" x14ac:dyDescent="0.35">
      <c r="B1242" t="s">
        <v>444</v>
      </c>
      <c r="C1242" s="17">
        <v>0.23693005586045901</v>
      </c>
      <c r="D1242" s="17">
        <v>0.30155732300546201</v>
      </c>
      <c r="E1242" s="17">
        <v>0.19109521473145</v>
      </c>
      <c r="F1242" s="17"/>
      <c r="G1242" s="17">
        <v>0.165643056330705</v>
      </c>
      <c r="H1242" s="17">
        <v>0.319505578999007</v>
      </c>
      <c r="I1242" s="17">
        <v>0.170457609828472</v>
      </c>
      <c r="J1242" s="17">
        <v>0.12225005323586</v>
      </c>
      <c r="K1242" s="17">
        <v>0.20898624680222999</v>
      </c>
      <c r="L1242" s="17">
        <v>0.33682982159111602</v>
      </c>
      <c r="M1242" s="17"/>
      <c r="N1242" s="17">
        <v>0.26676552234761403</v>
      </c>
      <c r="O1242" s="17">
        <v>0.18234155926333201</v>
      </c>
      <c r="P1242" s="17">
        <v>0.21442692322584</v>
      </c>
      <c r="Q1242" s="17">
        <v>0.26997000411131999</v>
      </c>
      <c r="R1242" s="17"/>
      <c r="S1242" s="17">
        <v>0.31231434881877101</v>
      </c>
      <c r="T1242" s="17">
        <v>0.19511346579407601</v>
      </c>
      <c r="U1242" s="17">
        <v>0.34440340687900101</v>
      </c>
      <c r="V1242" s="17">
        <v>0.32484180452648098</v>
      </c>
      <c r="W1242" s="17">
        <v>7.8927994967907603E-2</v>
      </c>
      <c r="X1242" s="17">
        <v>0.32222331140122201</v>
      </c>
      <c r="Y1242" s="17">
        <v>0.14551106097605601</v>
      </c>
      <c r="Z1242" s="17">
        <v>0.18295651636789501</v>
      </c>
      <c r="AA1242" s="17">
        <v>0.18689023587825701</v>
      </c>
      <c r="AB1242" s="17">
        <v>9.1911900719003195E-2</v>
      </c>
      <c r="AC1242" s="17">
        <v>0.33580285631297202</v>
      </c>
      <c r="AD1242" s="17">
        <v>0.25148016803421103</v>
      </c>
      <c r="AE1242" s="17"/>
      <c r="AF1242" s="17">
        <v>0.25269289639015102</v>
      </c>
      <c r="AG1242" s="17">
        <v>0.22972623617393501</v>
      </c>
      <c r="AH1242" s="17">
        <v>0.16670168487599499</v>
      </c>
      <c r="AI1242" s="17"/>
      <c r="AJ1242" s="17">
        <v>0.26345365432914503</v>
      </c>
      <c r="AK1242" s="17">
        <v>0.222228625742106</v>
      </c>
      <c r="AL1242" s="17">
        <v>0.35260574842368198</v>
      </c>
      <c r="AM1242" s="17">
        <v>0</v>
      </c>
      <c r="AN1242" s="17">
        <v>0.11069551590512999</v>
      </c>
      <c r="AO1242" s="17"/>
      <c r="AP1242" s="17">
        <v>0.34946501215534498</v>
      </c>
      <c r="AQ1242" s="17">
        <v>0.20971667530837701</v>
      </c>
      <c r="AR1242" s="17">
        <v>0.14364449602221899</v>
      </c>
      <c r="AS1242" s="17"/>
      <c r="AT1242" s="17">
        <v>0.17403945230113499</v>
      </c>
      <c r="AU1242" s="17">
        <v>0.23302900860977199</v>
      </c>
      <c r="AV1242" s="17">
        <v>0.205927447988388</v>
      </c>
      <c r="AW1242" s="17">
        <v>0.25801757923542701</v>
      </c>
      <c r="AX1242" s="17">
        <v>0.45568598810626898</v>
      </c>
      <c r="AY1242" s="17"/>
      <c r="AZ1242" s="17">
        <v>0.26433815272925998</v>
      </c>
      <c r="BA1242" s="17">
        <v>0.214479933969909</v>
      </c>
      <c r="BB1242" s="17">
        <v>0.173002342319617</v>
      </c>
      <c r="BC1242" s="17">
        <v>0.25972078391574999</v>
      </c>
      <c r="BD1242" s="17">
        <v>0.27970710406858801</v>
      </c>
      <c r="BE1242" s="17">
        <v>0.23979025150657499</v>
      </c>
      <c r="BF1242" s="17"/>
      <c r="BG1242" s="17">
        <v>0.30264957736922798</v>
      </c>
      <c r="BH1242" s="17">
        <v>0.103166852621872</v>
      </c>
      <c r="BI1242" s="17" t="s">
        <v>95</v>
      </c>
      <c r="BJ1242" s="17" t="s">
        <v>95</v>
      </c>
      <c r="BK1242" s="17" t="s">
        <v>95</v>
      </c>
      <c r="BL1242" s="17" t="s">
        <v>95</v>
      </c>
      <c r="BM1242" s="17" t="s">
        <v>95</v>
      </c>
    </row>
    <row r="1243" spans="2:65" x14ac:dyDescent="0.35">
      <c r="B1243" t="s">
        <v>445</v>
      </c>
      <c r="C1243" s="17">
        <v>0.118418496799299</v>
      </c>
      <c r="D1243" s="17">
        <v>0.12567491575536399</v>
      </c>
      <c r="E1243" s="17">
        <v>0.11405170933766599</v>
      </c>
      <c r="F1243" s="17"/>
      <c r="G1243" s="17">
        <v>0</v>
      </c>
      <c r="H1243" s="17">
        <v>0.189232263518475</v>
      </c>
      <c r="I1243" s="17">
        <v>7.1088650578300105E-2</v>
      </c>
      <c r="J1243" s="17">
        <v>0.107077251742605</v>
      </c>
      <c r="K1243" s="17">
        <v>0.14039304449290099</v>
      </c>
      <c r="L1243" s="17">
        <v>0.122195309538095</v>
      </c>
      <c r="M1243" s="17"/>
      <c r="N1243" s="17">
        <v>0.102416024907329</v>
      </c>
      <c r="O1243" s="17">
        <v>0.166783186203734</v>
      </c>
      <c r="P1243" s="17">
        <v>0.100192560054108</v>
      </c>
      <c r="Q1243" s="17">
        <v>8.7306245105954999E-2</v>
      </c>
      <c r="R1243" s="17"/>
      <c r="S1243" s="17">
        <v>0</v>
      </c>
      <c r="T1243" s="17">
        <v>0.20596000602772099</v>
      </c>
      <c r="U1243" s="17">
        <v>5.9733600645332299E-2</v>
      </c>
      <c r="V1243" s="17">
        <v>0.196335987432116</v>
      </c>
      <c r="W1243" s="17">
        <v>0</v>
      </c>
      <c r="X1243" s="17">
        <v>0.14103627420609299</v>
      </c>
      <c r="Y1243" s="17">
        <v>4.1252105763444902E-2</v>
      </c>
      <c r="Z1243" s="17">
        <v>7.65919196014751E-2</v>
      </c>
      <c r="AA1243" s="17">
        <v>9.0126530613809097E-2</v>
      </c>
      <c r="AB1243" s="17">
        <v>0.16393893345990401</v>
      </c>
      <c r="AC1243" s="17">
        <v>6.8607988938948303E-2</v>
      </c>
      <c r="AD1243" s="17">
        <v>0.16678454841575399</v>
      </c>
      <c r="AE1243" s="17"/>
      <c r="AF1243" s="17">
        <v>0.1144311992398</v>
      </c>
      <c r="AG1243" s="17">
        <v>0.12218579464365199</v>
      </c>
      <c r="AH1243" s="17">
        <v>0.124931929069049</v>
      </c>
      <c r="AI1243" s="17"/>
      <c r="AJ1243" s="17">
        <v>0.11359220145641399</v>
      </c>
      <c r="AK1243" s="17">
        <v>8.7922910576098801E-2</v>
      </c>
      <c r="AL1243" s="17">
        <v>0.35481788862754698</v>
      </c>
      <c r="AM1243" s="17">
        <v>0</v>
      </c>
      <c r="AN1243" s="17">
        <v>5.8248520316802201E-2</v>
      </c>
      <c r="AO1243" s="17"/>
      <c r="AP1243" s="17">
        <v>0.11920705596324201</v>
      </c>
      <c r="AQ1243" s="17">
        <v>8.9366369364535805E-2</v>
      </c>
      <c r="AR1243" s="17">
        <v>0.31336921237797299</v>
      </c>
      <c r="AS1243" s="17"/>
      <c r="AT1243" s="17">
        <v>7.4155857460265304E-2</v>
      </c>
      <c r="AU1243" s="17">
        <v>0.116154396951044</v>
      </c>
      <c r="AV1243" s="17">
        <v>0.142238201307409</v>
      </c>
      <c r="AW1243" s="17">
        <v>0.21083843829495799</v>
      </c>
      <c r="AX1243" s="17">
        <v>0</v>
      </c>
      <c r="AY1243" s="17"/>
      <c r="AZ1243" s="17">
        <v>0.18632361200695999</v>
      </c>
      <c r="BA1243" s="17">
        <v>8.9615769399035705E-2</v>
      </c>
      <c r="BB1243" s="17">
        <v>0.206343729920408</v>
      </c>
      <c r="BC1243" s="17">
        <v>9.7365146174362399E-2</v>
      </c>
      <c r="BD1243" s="17">
        <v>0.118436357222499</v>
      </c>
      <c r="BE1243" s="17">
        <v>0.116824298437913</v>
      </c>
      <c r="BF1243" s="17"/>
      <c r="BG1243" s="17">
        <v>0.111765130210144</v>
      </c>
      <c r="BH1243" s="17">
        <v>0.13196052520812099</v>
      </c>
      <c r="BI1243" s="17" t="s">
        <v>95</v>
      </c>
      <c r="BJ1243" s="17" t="s">
        <v>95</v>
      </c>
      <c r="BK1243" s="17" t="s">
        <v>95</v>
      </c>
      <c r="BL1243" s="17" t="s">
        <v>95</v>
      </c>
      <c r="BM1243" s="17" t="s">
        <v>95</v>
      </c>
    </row>
    <row r="1244" spans="2:65" x14ac:dyDescent="0.35">
      <c r="B1244" t="s">
        <v>453</v>
      </c>
      <c r="C1244" s="17">
        <v>0.116480067873189</v>
      </c>
      <c r="D1244" s="17">
        <v>0.123583383827344</v>
      </c>
      <c r="E1244" s="17">
        <v>0.112210170730838</v>
      </c>
      <c r="F1244" s="17"/>
      <c r="G1244" s="17">
        <v>0</v>
      </c>
      <c r="H1244" s="17">
        <v>4.7263140803074997E-2</v>
      </c>
      <c r="I1244" s="17">
        <v>0.162226375863955</v>
      </c>
      <c r="J1244" s="17">
        <v>5.65823163856587E-2</v>
      </c>
      <c r="K1244" s="17">
        <v>0.15006586161240201</v>
      </c>
      <c r="L1244" s="17">
        <v>0.14366922758343001</v>
      </c>
      <c r="M1244" s="17"/>
      <c r="N1244" s="17">
        <v>0.112170067863162</v>
      </c>
      <c r="O1244" s="17">
        <v>0.130352427954087</v>
      </c>
      <c r="P1244" s="17">
        <v>0.155106119041961</v>
      </c>
      <c r="Q1244" s="17">
        <v>6.3457884384296601E-2</v>
      </c>
      <c r="R1244" s="17"/>
      <c r="S1244" s="17">
        <v>0.32032827061984098</v>
      </c>
      <c r="T1244" s="17">
        <v>0</v>
      </c>
      <c r="U1244" s="17">
        <v>0.144996376313071</v>
      </c>
      <c r="V1244" s="17">
        <v>0.13289265551306401</v>
      </c>
      <c r="W1244" s="17">
        <v>0.16158973069393201</v>
      </c>
      <c r="X1244" s="17">
        <v>9.0535675019700196E-2</v>
      </c>
      <c r="Y1244" s="17">
        <v>0</v>
      </c>
      <c r="Z1244" s="17">
        <v>0.17967694965982101</v>
      </c>
      <c r="AA1244" s="17">
        <v>0.28257210486270301</v>
      </c>
      <c r="AB1244" s="17">
        <v>0</v>
      </c>
      <c r="AC1244" s="17">
        <v>0.18650611006693399</v>
      </c>
      <c r="AD1244" s="17">
        <v>8.4695619618456994E-2</v>
      </c>
      <c r="AE1244" s="17"/>
      <c r="AF1244" s="17">
        <v>0.152827684767879</v>
      </c>
      <c r="AG1244" s="17">
        <v>8.17044800391558E-2</v>
      </c>
      <c r="AH1244" s="17">
        <v>0.120312678892148</v>
      </c>
      <c r="AI1244" s="17"/>
      <c r="AJ1244" s="17">
        <v>0.13053476956036</v>
      </c>
      <c r="AK1244" s="17">
        <v>0.14436339707805099</v>
      </c>
      <c r="AL1244" s="17">
        <v>0.24085397322246299</v>
      </c>
      <c r="AM1244" s="17">
        <v>0</v>
      </c>
      <c r="AN1244" s="17">
        <v>0</v>
      </c>
      <c r="AO1244" s="17"/>
      <c r="AP1244" s="17">
        <v>0.100617280937325</v>
      </c>
      <c r="AQ1244" s="17">
        <v>0.11853836091487401</v>
      </c>
      <c r="AR1244" s="17">
        <v>0.19900059974530501</v>
      </c>
      <c r="AS1244" s="17"/>
      <c r="AT1244" s="17">
        <v>8.2339419027381802E-2</v>
      </c>
      <c r="AU1244" s="17">
        <v>9.9931860311988099E-2</v>
      </c>
      <c r="AV1244" s="17">
        <v>0.122353876926223</v>
      </c>
      <c r="AW1244" s="17">
        <v>0.15024139156074701</v>
      </c>
      <c r="AX1244" s="17">
        <v>0.20145177140382201</v>
      </c>
      <c r="AY1244" s="17"/>
      <c r="AZ1244" s="17">
        <v>9.7769221681319601E-2</v>
      </c>
      <c r="BA1244" s="17">
        <v>0.103176955446158</v>
      </c>
      <c r="BB1244" s="17">
        <v>4.16318254038247E-2</v>
      </c>
      <c r="BC1244" s="17">
        <v>0.17041185215973501</v>
      </c>
      <c r="BD1244" s="17">
        <v>0.10802308492200501</v>
      </c>
      <c r="BE1244" s="17">
        <v>0.16877085304436401</v>
      </c>
      <c r="BF1244" s="17"/>
      <c r="BG1244" s="17">
        <v>0.14350074138544799</v>
      </c>
      <c r="BH1244" s="17">
        <v>6.14831391115939E-2</v>
      </c>
      <c r="BI1244" s="17" t="s">
        <v>95</v>
      </c>
      <c r="BJ1244" s="17" t="s">
        <v>95</v>
      </c>
      <c r="BK1244" s="17" t="s">
        <v>95</v>
      </c>
      <c r="BL1244" s="17" t="s">
        <v>95</v>
      </c>
      <c r="BM1244" s="17" t="s">
        <v>95</v>
      </c>
    </row>
    <row r="1245" spans="2:65" x14ac:dyDescent="0.35">
      <c r="B1245" t="s">
        <v>447</v>
      </c>
      <c r="C1245" s="17">
        <v>0.113100011297516</v>
      </c>
      <c r="D1245" s="17">
        <v>0.114489519406152</v>
      </c>
      <c r="E1245" s="17">
        <v>0.113031613699889</v>
      </c>
      <c r="F1245" s="17"/>
      <c r="G1245" s="17">
        <v>0</v>
      </c>
      <c r="H1245" s="17">
        <v>0.14092983067603601</v>
      </c>
      <c r="I1245" s="17">
        <v>0.15275233553610501</v>
      </c>
      <c r="J1245" s="17">
        <v>2.2775834340241299E-2</v>
      </c>
      <c r="K1245" s="17">
        <v>0.12177932614786301</v>
      </c>
      <c r="L1245" s="17">
        <v>0.151694641850563</v>
      </c>
      <c r="M1245" s="17"/>
      <c r="N1245" s="17">
        <v>0.168542023686443</v>
      </c>
      <c r="O1245" s="17">
        <v>0.130618728645503</v>
      </c>
      <c r="P1245" s="17">
        <v>5.6665755948369902E-2</v>
      </c>
      <c r="Q1245" s="17">
        <v>8.3093532634179706E-2</v>
      </c>
      <c r="R1245" s="17"/>
      <c r="S1245" s="17">
        <v>0.214295818674545</v>
      </c>
      <c r="T1245" s="17">
        <v>0.11231671333048</v>
      </c>
      <c r="U1245" s="17">
        <v>0.166030852644618</v>
      </c>
      <c r="V1245" s="17">
        <v>0.18476105678368901</v>
      </c>
      <c r="W1245" s="17">
        <v>0.175918541871109</v>
      </c>
      <c r="X1245" s="17">
        <v>4.7204074917843897E-2</v>
      </c>
      <c r="Y1245" s="17">
        <v>0</v>
      </c>
      <c r="Z1245" s="17">
        <v>0.17249034312723599</v>
      </c>
      <c r="AA1245" s="17">
        <v>8.7654403483284904E-2</v>
      </c>
      <c r="AB1245" s="17">
        <v>4.5860248959079399E-2</v>
      </c>
      <c r="AC1245" s="17">
        <v>0.121444790677309</v>
      </c>
      <c r="AD1245" s="17">
        <v>8.4695619618456994E-2</v>
      </c>
      <c r="AE1245" s="17"/>
      <c r="AF1245" s="17">
        <v>0.11513943113102899</v>
      </c>
      <c r="AG1245" s="17">
        <v>9.0285915626187305E-2</v>
      </c>
      <c r="AH1245" s="17">
        <v>0.21199168729856099</v>
      </c>
      <c r="AI1245" s="17"/>
      <c r="AJ1245" s="17">
        <v>0.13197434064837099</v>
      </c>
      <c r="AK1245" s="17">
        <v>3.8928864230802197E-2</v>
      </c>
      <c r="AL1245" s="17">
        <v>0.27377604946513001</v>
      </c>
      <c r="AM1245" s="17">
        <v>0</v>
      </c>
      <c r="AN1245" s="17">
        <v>0.16849655939038999</v>
      </c>
      <c r="AO1245" s="17"/>
      <c r="AP1245" s="17">
        <v>0.125706133204988</v>
      </c>
      <c r="AQ1245" s="17">
        <v>9.38773307436708E-2</v>
      </c>
      <c r="AR1245" s="17">
        <v>0.25381021759397299</v>
      </c>
      <c r="AS1245" s="17"/>
      <c r="AT1245" s="17">
        <v>0.120260368616091</v>
      </c>
      <c r="AU1245" s="17">
        <v>7.4734854474484594E-2</v>
      </c>
      <c r="AV1245" s="17">
        <v>0.12733829544119901</v>
      </c>
      <c r="AW1245" s="17">
        <v>8.0778185341844402E-2</v>
      </c>
      <c r="AX1245" s="17">
        <v>0</v>
      </c>
      <c r="AY1245" s="17"/>
      <c r="AZ1245" s="17">
        <v>7.71357510297416E-2</v>
      </c>
      <c r="BA1245" s="17">
        <v>0.115990746178633</v>
      </c>
      <c r="BB1245" s="17">
        <v>8.4871803148283798E-2</v>
      </c>
      <c r="BC1245" s="17">
        <v>0.20310625554082101</v>
      </c>
      <c r="BD1245" s="17">
        <v>5.6241360043296898E-2</v>
      </c>
      <c r="BE1245" s="17">
        <v>5.65327751525991E-2</v>
      </c>
      <c r="BF1245" s="17"/>
      <c r="BG1245" s="17">
        <v>0.127130196605032</v>
      </c>
      <c r="BH1245" s="17">
        <v>8.4543465454226099E-2</v>
      </c>
      <c r="BI1245" s="17" t="s">
        <v>95</v>
      </c>
      <c r="BJ1245" s="17" t="s">
        <v>95</v>
      </c>
      <c r="BK1245" s="17" t="s">
        <v>95</v>
      </c>
      <c r="BL1245" s="17" t="s">
        <v>95</v>
      </c>
      <c r="BM1245" s="17" t="s">
        <v>95</v>
      </c>
    </row>
    <row r="1246" spans="2:65" x14ac:dyDescent="0.35">
      <c r="B1246" t="s">
        <v>446</v>
      </c>
      <c r="C1246" s="17">
        <v>9.9992675733617406E-2</v>
      </c>
      <c r="D1246" s="17">
        <v>0.15327123718357599</v>
      </c>
      <c r="E1246" s="17">
        <v>6.1397091498584001E-2</v>
      </c>
      <c r="F1246" s="17"/>
      <c r="G1246" s="17">
        <v>0</v>
      </c>
      <c r="H1246" s="17">
        <v>0.215613422687363</v>
      </c>
      <c r="I1246" s="17">
        <v>0.101490710066544</v>
      </c>
      <c r="J1246" s="17">
        <v>0</v>
      </c>
      <c r="K1246" s="17">
        <v>0.12261437377767299</v>
      </c>
      <c r="L1246" s="17">
        <v>0.12685374020867701</v>
      </c>
      <c r="M1246" s="17"/>
      <c r="N1246" s="17">
        <v>0.162271369536236</v>
      </c>
      <c r="O1246" s="17">
        <v>8.1522780932702696E-2</v>
      </c>
      <c r="P1246" s="17">
        <v>4.4345073084739402E-2</v>
      </c>
      <c r="Q1246" s="17">
        <v>8.1072584614023599E-2</v>
      </c>
      <c r="R1246" s="17"/>
      <c r="S1246" s="17">
        <v>0</v>
      </c>
      <c r="T1246" s="17">
        <v>0.11373529316346299</v>
      </c>
      <c r="U1246" s="17">
        <v>0.10556243920446</v>
      </c>
      <c r="V1246" s="17">
        <v>0.12266129796387799</v>
      </c>
      <c r="W1246" s="17">
        <v>7.8927994967907603E-2</v>
      </c>
      <c r="X1246" s="17">
        <v>9.4020587873980696E-2</v>
      </c>
      <c r="Y1246" s="17">
        <v>8.4202369939541902E-2</v>
      </c>
      <c r="Z1246" s="17">
        <v>9.0489515824716496E-2</v>
      </c>
      <c r="AA1246" s="17">
        <v>0.14496072735446799</v>
      </c>
      <c r="AB1246" s="17">
        <v>0</v>
      </c>
      <c r="AC1246" s="17">
        <v>5.67367475895258E-2</v>
      </c>
      <c r="AD1246" s="17">
        <v>0.27006014608009898</v>
      </c>
      <c r="AE1246" s="17"/>
      <c r="AF1246" s="17">
        <v>0.10326579827639699</v>
      </c>
      <c r="AG1246" s="17">
        <v>9.8747511509962901E-2</v>
      </c>
      <c r="AH1246" s="17">
        <v>0.12689614505253699</v>
      </c>
      <c r="AI1246" s="17"/>
      <c r="AJ1246" s="17">
        <v>0.13314741747733899</v>
      </c>
      <c r="AK1246" s="17">
        <v>3.6009125103128002E-2</v>
      </c>
      <c r="AL1246" s="17">
        <v>0.20627657639042499</v>
      </c>
      <c r="AM1246" s="17">
        <v>0</v>
      </c>
      <c r="AN1246" s="17">
        <v>0</v>
      </c>
      <c r="AO1246" s="17"/>
      <c r="AP1246" s="17">
        <v>9.2699872899866198E-2</v>
      </c>
      <c r="AQ1246" s="17">
        <v>8.5721995490443598E-2</v>
      </c>
      <c r="AR1246" s="17">
        <v>0.13321189101221501</v>
      </c>
      <c r="AS1246" s="17"/>
      <c r="AT1246" s="17">
        <v>3.4089470732223202E-2</v>
      </c>
      <c r="AU1246" s="17">
        <v>5.5467244637537501E-2</v>
      </c>
      <c r="AV1246" s="17">
        <v>0.155784954885134</v>
      </c>
      <c r="AW1246" s="17">
        <v>0.152080962142711</v>
      </c>
      <c r="AX1246" s="17">
        <v>0</v>
      </c>
      <c r="AY1246" s="17"/>
      <c r="AZ1246" s="17">
        <v>4.3814416167688199E-2</v>
      </c>
      <c r="BA1246" s="17">
        <v>9.5832216904602197E-2</v>
      </c>
      <c r="BB1246" s="17">
        <v>0.111249302398072</v>
      </c>
      <c r="BC1246" s="17">
        <v>0.16401660677914501</v>
      </c>
      <c r="BD1246" s="17">
        <v>4.7911126427333202E-2</v>
      </c>
      <c r="BE1246" s="17">
        <v>0.10911070990258299</v>
      </c>
      <c r="BF1246" s="17"/>
      <c r="BG1246" s="17">
        <v>0.108052521064549</v>
      </c>
      <c r="BH1246" s="17">
        <v>8.3587949948614002E-2</v>
      </c>
      <c r="BI1246" s="17" t="s">
        <v>95</v>
      </c>
      <c r="BJ1246" s="17" t="s">
        <v>95</v>
      </c>
      <c r="BK1246" s="17" t="s">
        <v>95</v>
      </c>
      <c r="BL1246" s="17" t="s">
        <v>95</v>
      </c>
      <c r="BM1246" s="17" t="s">
        <v>95</v>
      </c>
    </row>
    <row r="1247" spans="2:65" x14ac:dyDescent="0.35">
      <c r="B1247" t="s">
        <v>448</v>
      </c>
      <c r="C1247" s="17">
        <v>8.6803553650365406E-2</v>
      </c>
      <c r="D1247" s="17">
        <v>7.1289686202037197E-2</v>
      </c>
      <c r="E1247" s="17">
        <v>9.9026235295917003E-2</v>
      </c>
      <c r="F1247" s="17"/>
      <c r="G1247" s="17">
        <v>0.15020951794999901</v>
      </c>
      <c r="H1247" s="17">
        <v>4.8281277878493699E-2</v>
      </c>
      <c r="I1247" s="17">
        <v>0.20279659096254801</v>
      </c>
      <c r="J1247" s="17">
        <v>8.5836904993055005E-2</v>
      </c>
      <c r="K1247" s="17">
        <v>5.7451562658348498E-2</v>
      </c>
      <c r="L1247" s="17">
        <v>6.5102579967475899E-2</v>
      </c>
      <c r="M1247" s="17"/>
      <c r="N1247" s="17">
        <v>8.3905902714974903E-2</v>
      </c>
      <c r="O1247" s="17">
        <v>6.5627129632372702E-2</v>
      </c>
      <c r="P1247" s="17">
        <v>7.5553668980031102E-2</v>
      </c>
      <c r="Q1247" s="17">
        <v>0.130665979737387</v>
      </c>
      <c r="R1247" s="17"/>
      <c r="S1247" s="17">
        <v>0.23098703393680101</v>
      </c>
      <c r="T1247" s="17">
        <v>9.2114888046089499E-2</v>
      </c>
      <c r="U1247" s="17">
        <v>0</v>
      </c>
      <c r="V1247" s="17">
        <v>0.124322009911971</v>
      </c>
      <c r="W1247" s="17">
        <v>0.169594583352667</v>
      </c>
      <c r="X1247" s="17">
        <v>0.13753844184908401</v>
      </c>
      <c r="Y1247" s="17">
        <v>4.8819815988894899E-2</v>
      </c>
      <c r="Z1247" s="17">
        <v>0</v>
      </c>
      <c r="AA1247" s="17">
        <v>0.111317082627325</v>
      </c>
      <c r="AB1247" s="17">
        <v>0</v>
      </c>
      <c r="AC1247" s="17">
        <v>0.11876548651916</v>
      </c>
      <c r="AD1247" s="17">
        <v>0</v>
      </c>
      <c r="AE1247" s="17"/>
      <c r="AF1247" s="17">
        <v>6.3744127135679299E-2</v>
      </c>
      <c r="AG1247" s="17">
        <v>0.116487236354909</v>
      </c>
      <c r="AH1247" s="17">
        <v>0.11139024175414</v>
      </c>
      <c r="AI1247" s="17"/>
      <c r="AJ1247" s="17">
        <v>6.8475899652478495E-2</v>
      </c>
      <c r="AK1247" s="17">
        <v>0.131947383261835</v>
      </c>
      <c r="AL1247" s="17">
        <v>0.114619067257676</v>
      </c>
      <c r="AM1247" s="17">
        <v>1</v>
      </c>
      <c r="AN1247" s="17">
        <v>0.11075222451845</v>
      </c>
      <c r="AO1247" s="17"/>
      <c r="AP1247" s="17">
        <v>0.10041455068680701</v>
      </c>
      <c r="AQ1247" s="17">
        <v>0.11843291438796701</v>
      </c>
      <c r="AR1247" s="17">
        <v>7.7934973764930304E-2</v>
      </c>
      <c r="AS1247" s="17"/>
      <c r="AT1247" s="17">
        <v>7.3403108019709604E-2</v>
      </c>
      <c r="AU1247" s="17">
        <v>7.8971261578972204E-2</v>
      </c>
      <c r="AV1247" s="17">
        <v>9.5528679803826094E-2</v>
      </c>
      <c r="AW1247" s="17">
        <v>0</v>
      </c>
      <c r="AX1247" s="17">
        <v>0.34286224048990899</v>
      </c>
      <c r="AY1247" s="17"/>
      <c r="AZ1247" s="17">
        <v>9.6942119312557098E-2</v>
      </c>
      <c r="BA1247" s="17">
        <v>7.2416476659840606E-2</v>
      </c>
      <c r="BB1247" s="17">
        <v>0.133431025843602</v>
      </c>
      <c r="BC1247" s="17">
        <v>0.121925804119652</v>
      </c>
      <c r="BD1247" s="17">
        <v>5.1838242164324401E-2</v>
      </c>
      <c r="BE1247" s="17">
        <v>6.19006186178322E-2</v>
      </c>
      <c r="BF1247" s="17"/>
      <c r="BG1247" s="17">
        <v>8.3558659342166705E-2</v>
      </c>
      <c r="BH1247" s="17">
        <v>9.3408097427778503E-2</v>
      </c>
      <c r="BI1247" s="17" t="s">
        <v>95</v>
      </c>
      <c r="BJ1247" s="17" t="s">
        <v>95</v>
      </c>
      <c r="BK1247" s="17" t="s">
        <v>95</v>
      </c>
      <c r="BL1247" s="17" t="s">
        <v>95</v>
      </c>
      <c r="BM1247" s="17" t="s">
        <v>95</v>
      </c>
    </row>
    <row r="1248" spans="2:65" x14ac:dyDescent="0.35">
      <c r="B1248" t="s">
        <v>451</v>
      </c>
      <c r="C1248" s="17">
        <v>7.9418610030041706E-2</v>
      </c>
      <c r="D1248" s="17">
        <v>8.0582822019575798E-2</v>
      </c>
      <c r="E1248" s="17">
        <v>7.9231024465917801E-2</v>
      </c>
      <c r="F1248" s="17"/>
      <c r="G1248" s="17">
        <v>0.14197398875549</v>
      </c>
      <c r="H1248" s="17">
        <v>5.8249304244957202E-2</v>
      </c>
      <c r="I1248" s="17">
        <v>8.1716570208489894E-2</v>
      </c>
      <c r="J1248" s="17">
        <v>6.27594581855596E-2</v>
      </c>
      <c r="K1248" s="17">
        <v>8.2716249560858005E-2</v>
      </c>
      <c r="L1248" s="17">
        <v>8.6991097952458296E-2</v>
      </c>
      <c r="M1248" s="17"/>
      <c r="N1248" s="17">
        <v>8.6526010363187494E-2</v>
      </c>
      <c r="O1248" s="17">
        <v>9.6910897365757406E-2</v>
      </c>
      <c r="P1248" s="17">
        <v>5.9162101733739897E-2</v>
      </c>
      <c r="Q1248" s="17">
        <v>7.4203420009644694E-2</v>
      </c>
      <c r="R1248" s="17"/>
      <c r="S1248" s="17">
        <v>7.6396375790938803E-2</v>
      </c>
      <c r="T1248" s="17">
        <v>0.11428604929055</v>
      </c>
      <c r="U1248" s="17">
        <v>0.111424278825142</v>
      </c>
      <c r="V1248" s="17">
        <v>0.100835546911271</v>
      </c>
      <c r="W1248" s="17">
        <v>9.3885119337968295E-2</v>
      </c>
      <c r="X1248" s="17">
        <v>8.9581188493719599E-2</v>
      </c>
      <c r="Y1248" s="17">
        <v>0</v>
      </c>
      <c r="Z1248" s="17">
        <v>7.8265697488219294E-2</v>
      </c>
      <c r="AA1248" s="17">
        <v>5.4840061282074602E-2</v>
      </c>
      <c r="AB1248" s="17">
        <v>0.13239188117133399</v>
      </c>
      <c r="AC1248" s="17">
        <v>5.8094190331641399E-2</v>
      </c>
      <c r="AD1248" s="17">
        <v>0</v>
      </c>
      <c r="AE1248" s="17"/>
      <c r="AF1248" s="17">
        <v>7.9996893280256207E-2</v>
      </c>
      <c r="AG1248" s="17">
        <v>8.6394976411177105E-2</v>
      </c>
      <c r="AH1248" s="17">
        <v>0</v>
      </c>
      <c r="AI1248" s="17"/>
      <c r="AJ1248" s="17">
        <v>8.0772996750795398E-2</v>
      </c>
      <c r="AK1248" s="17">
        <v>9.2059748616032402E-2</v>
      </c>
      <c r="AL1248" s="17">
        <v>5.15917702112247E-2</v>
      </c>
      <c r="AM1248" s="17">
        <v>0</v>
      </c>
      <c r="AN1248" s="17">
        <v>5.4782879896527199E-2</v>
      </c>
      <c r="AO1248" s="17"/>
      <c r="AP1248" s="17">
        <v>9.7197346392209893E-2</v>
      </c>
      <c r="AQ1248" s="17">
        <v>7.2843628641272806E-2</v>
      </c>
      <c r="AR1248" s="17">
        <v>6.0752288185343797E-2</v>
      </c>
      <c r="AS1248" s="17"/>
      <c r="AT1248" s="17">
        <v>8.5551460201622007E-2</v>
      </c>
      <c r="AU1248" s="17">
        <v>7.8422929337303299E-2</v>
      </c>
      <c r="AV1248" s="17">
        <v>9.4215219320150895E-2</v>
      </c>
      <c r="AW1248" s="17">
        <v>0.126663949265547</v>
      </c>
      <c r="AX1248" s="17">
        <v>0</v>
      </c>
      <c r="AY1248" s="17"/>
      <c r="AZ1248" s="17">
        <v>4.9537089820213397E-2</v>
      </c>
      <c r="BA1248" s="17">
        <v>0.134965483283191</v>
      </c>
      <c r="BB1248" s="17">
        <v>5.1649342442750101E-2</v>
      </c>
      <c r="BC1248" s="17">
        <v>3.6979997299268E-2</v>
      </c>
      <c r="BD1248" s="17">
        <v>2.9975470503313E-2</v>
      </c>
      <c r="BE1248" s="17">
        <v>0.108261310715997</v>
      </c>
      <c r="BF1248" s="17"/>
      <c r="BG1248" s="17">
        <v>9.1938967348380404E-2</v>
      </c>
      <c r="BH1248" s="17">
        <v>5.39351149871082E-2</v>
      </c>
      <c r="BI1248" s="17" t="s">
        <v>95</v>
      </c>
      <c r="BJ1248" s="17" t="s">
        <v>95</v>
      </c>
      <c r="BK1248" s="17" t="s">
        <v>95</v>
      </c>
      <c r="BL1248" s="17" t="s">
        <v>95</v>
      </c>
      <c r="BM1248" s="17" t="s">
        <v>95</v>
      </c>
    </row>
    <row r="1249" spans="2:65" x14ac:dyDescent="0.35">
      <c r="B1249" t="s">
        <v>450</v>
      </c>
      <c r="C1249" s="17">
        <v>6.0013763383457E-2</v>
      </c>
      <c r="D1249" s="17">
        <v>6.8060720203941799E-2</v>
      </c>
      <c r="E1249" s="17">
        <v>5.4565795331354701E-2</v>
      </c>
      <c r="F1249" s="17"/>
      <c r="G1249" s="17">
        <v>0</v>
      </c>
      <c r="H1249" s="17">
        <v>4.6140674465185702E-2</v>
      </c>
      <c r="I1249" s="17">
        <v>0.161414358179746</v>
      </c>
      <c r="J1249" s="17">
        <v>4.1306889819406799E-2</v>
      </c>
      <c r="K1249" s="17">
        <v>6.1882503749541497E-2</v>
      </c>
      <c r="L1249" s="17">
        <v>4.0108167245117399E-2</v>
      </c>
      <c r="M1249" s="17"/>
      <c r="N1249" s="17">
        <v>4.3541422442191197E-2</v>
      </c>
      <c r="O1249" s="17">
        <v>8.0919465681148106E-2</v>
      </c>
      <c r="P1249" s="17">
        <v>4.1352948626655901E-2</v>
      </c>
      <c r="Q1249" s="17">
        <v>8.1568034207401399E-2</v>
      </c>
      <c r="R1249" s="17"/>
      <c r="S1249" s="17">
        <v>0.30148060681458999</v>
      </c>
      <c r="T1249" s="17">
        <v>3.5437472051000701E-2</v>
      </c>
      <c r="U1249" s="17">
        <v>5.4920345390043299E-2</v>
      </c>
      <c r="V1249" s="17">
        <v>2.9112649897056999E-2</v>
      </c>
      <c r="W1249" s="17">
        <v>0</v>
      </c>
      <c r="X1249" s="17">
        <v>4.5115182493617401E-2</v>
      </c>
      <c r="Y1249" s="17">
        <v>4.44931777399213E-2</v>
      </c>
      <c r="Z1249" s="17">
        <v>0</v>
      </c>
      <c r="AA1249" s="17">
        <v>0.13180011218499499</v>
      </c>
      <c r="AB1249" s="17">
        <v>0</v>
      </c>
      <c r="AC1249" s="17">
        <v>6.8607988938948303E-2</v>
      </c>
      <c r="AD1249" s="17">
        <v>8.3579794459290105E-2</v>
      </c>
      <c r="AE1249" s="17"/>
      <c r="AF1249" s="17">
        <v>6.2693642225577106E-2</v>
      </c>
      <c r="AG1249" s="17">
        <v>4.8174404149948002E-2</v>
      </c>
      <c r="AH1249" s="17">
        <v>0.126112239588523</v>
      </c>
      <c r="AI1249" s="17"/>
      <c r="AJ1249" s="17">
        <v>7.3642372304704801E-2</v>
      </c>
      <c r="AK1249" s="17">
        <v>3.5279091728192997E-2</v>
      </c>
      <c r="AL1249" s="17">
        <v>7.2256202033355199E-2</v>
      </c>
      <c r="AM1249" s="17">
        <v>0</v>
      </c>
      <c r="AN1249" s="17">
        <v>0</v>
      </c>
      <c r="AO1249" s="17"/>
      <c r="AP1249" s="17">
        <v>8.1487794396050001E-2</v>
      </c>
      <c r="AQ1249" s="17">
        <v>4.8584585646884899E-2</v>
      </c>
      <c r="AR1249" s="17">
        <v>0</v>
      </c>
      <c r="AS1249" s="17"/>
      <c r="AT1249" s="17">
        <v>1.9231643307045899E-2</v>
      </c>
      <c r="AU1249" s="17">
        <v>5.51597510425368E-2</v>
      </c>
      <c r="AV1249" s="17">
        <v>4.51513150188056E-2</v>
      </c>
      <c r="AW1249" s="17">
        <v>0.25018621564121002</v>
      </c>
      <c r="AX1249" s="17">
        <v>0.20145177140382201</v>
      </c>
      <c r="AY1249" s="17"/>
      <c r="AZ1249" s="17">
        <v>0.123727481812527</v>
      </c>
      <c r="BA1249" s="17">
        <v>7.0163468465239104E-2</v>
      </c>
      <c r="BB1249" s="17">
        <v>0</v>
      </c>
      <c r="BC1249" s="17">
        <v>2.3429847623419001E-2</v>
      </c>
      <c r="BD1249" s="17">
        <v>3.2085042926645303E-2</v>
      </c>
      <c r="BE1249" s="17">
        <v>0.169442894975568</v>
      </c>
      <c r="BF1249" s="17"/>
      <c r="BG1249" s="17">
        <v>5.70827279996012E-2</v>
      </c>
      <c r="BH1249" s="17">
        <v>6.5979489742220496E-2</v>
      </c>
      <c r="BI1249" s="17" t="s">
        <v>95</v>
      </c>
      <c r="BJ1249" s="17" t="s">
        <v>95</v>
      </c>
      <c r="BK1249" s="17" t="s">
        <v>95</v>
      </c>
      <c r="BL1249" s="17" t="s">
        <v>95</v>
      </c>
      <c r="BM1249" s="17" t="s">
        <v>95</v>
      </c>
    </row>
    <row r="1250" spans="2:65" x14ac:dyDescent="0.35">
      <c r="B1250" t="s">
        <v>443</v>
      </c>
      <c r="C1250" s="17">
        <v>5.2864334372074197E-2</v>
      </c>
      <c r="D1250" s="17">
        <v>5.8130128780443803E-2</v>
      </c>
      <c r="E1250" s="17">
        <v>4.94146859133908E-2</v>
      </c>
      <c r="F1250" s="17"/>
      <c r="G1250" s="17">
        <v>0</v>
      </c>
      <c r="H1250" s="17">
        <v>9.8734051351203306E-2</v>
      </c>
      <c r="I1250" s="17">
        <v>3.6718562954835603E-2</v>
      </c>
      <c r="J1250" s="17">
        <v>7.3684938151600696E-2</v>
      </c>
      <c r="K1250" s="17">
        <v>1.8300275479796301E-2</v>
      </c>
      <c r="L1250" s="17">
        <v>6.0178186256312903E-2</v>
      </c>
      <c r="M1250" s="17"/>
      <c r="N1250" s="17">
        <v>0</v>
      </c>
      <c r="O1250" s="17">
        <v>0.11639075116436901</v>
      </c>
      <c r="P1250" s="17">
        <v>3.9653589601318803E-2</v>
      </c>
      <c r="Q1250" s="17">
        <v>6.8821211469799706E-2</v>
      </c>
      <c r="R1250" s="17"/>
      <c r="S1250" s="17">
        <v>7.3766428512454504E-2</v>
      </c>
      <c r="T1250" s="17">
        <v>6.1866552531052603E-2</v>
      </c>
      <c r="U1250" s="17">
        <v>0</v>
      </c>
      <c r="V1250" s="17">
        <v>3.0744076373370399E-2</v>
      </c>
      <c r="W1250" s="17">
        <v>0</v>
      </c>
      <c r="X1250" s="17">
        <v>0.152582985609236</v>
      </c>
      <c r="Y1250" s="17">
        <v>9.0087432604068707E-2</v>
      </c>
      <c r="Z1250" s="17">
        <v>0</v>
      </c>
      <c r="AA1250" s="17">
        <v>4.3027208162578198E-2</v>
      </c>
      <c r="AB1250" s="17">
        <v>5.90275611392665E-2</v>
      </c>
      <c r="AC1250" s="17">
        <v>6.8607988938948303E-2</v>
      </c>
      <c r="AD1250" s="17">
        <v>0</v>
      </c>
      <c r="AE1250" s="17"/>
      <c r="AF1250" s="17">
        <v>4.6439937820189799E-2</v>
      </c>
      <c r="AG1250" s="17">
        <v>6.3857094878661202E-2</v>
      </c>
      <c r="AH1250" s="17">
        <v>5.7886408012524503E-2</v>
      </c>
      <c r="AI1250" s="17"/>
      <c r="AJ1250" s="17">
        <v>3.1511883084699301E-2</v>
      </c>
      <c r="AK1250" s="17">
        <v>5.43526224564439E-2</v>
      </c>
      <c r="AL1250" s="17">
        <v>7.2256202033355199E-2</v>
      </c>
      <c r="AM1250" s="17">
        <v>0</v>
      </c>
      <c r="AN1250" s="17">
        <v>0.17183674287102099</v>
      </c>
      <c r="AO1250" s="17"/>
      <c r="AP1250" s="17">
        <v>1.59962956114976E-2</v>
      </c>
      <c r="AQ1250" s="17">
        <v>7.8023077086362302E-2</v>
      </c>
      <c r="AR1250" s="17">
        <v>0.15159526767450299</v>
      </c>
      <c r="AS1250" s="17"/>
      <c r="AT1250" s="17">
        <v>9.2183690866741497E-2</v>
      </c>
      <c r="AU1250" s="17">
        <v>0</v>
      </c>
      <c r="AV1250" s="17">
        <v>4.4272355075552702E-2</v>
      </c>
      <c r="AW1250" s="17">
        <v>0.104687848847348</v>
      </c>
      <c r="AX1250" s="17">
        <v>0.17143112024495399</v>
      </c>
      <c r="AY1250" s="17"/>
      <c r="AZ1250" s="17">
        <v>0.142658444607005</v>
      </c>
      <c r="BA1250" s="17">
        <v>2.2133847262386899E-2</v>
      </c>
      <c r="BB1250" s="17">
        <v>0</v>
      </c>
      <c r="BC1250" s="17">
        <v>7.7613157069379296E-2</v>
      </c>
      <c r="BD1250" s="17">
        <v>9.6387368758920705E-2</v>
      </c>
      <c r="BE1250" s="17">
        <v>0</v>
      </c>
      <c r="BF1250" s="17"/>
      <c r="BG1250" s="17">
        <v>6.68680869346156E-2</v>
      </c>
      <c r="BH1250" s="17">
        <v>2.4361588808472199E-2</v>
      </c>
      <c r="BI1250" s="17" t="s">
        <v>95</v>
      </c>
      <c r="BJ1250" s="17" t="s">
        <v>95</v>
      </c>
      <c r="BK1250" s="17" t="s">
        <v>95</v>
      </c>
      <c r="BL1250" s="17" t="s">
        <v>95</v>
      </c>
      <c r="BM1250" s="17" t="s">
        <v>95</v>
      </c>
    </row>
    <row r="1251" spans="2:65" x14ac:dyDescent="0.35">
      <c r="B1251" t="s">
        <v>455</v>
      </c>
      <c r="C1251" s="17">
        <v>4.9980593455595003E-2</v>
      </c>
      <c r="D1251" s="17">
        <v>4.5381348546540301E-2</v>
      </c>
      <c r="E1251" s="17">
        <v>5.3810009564858499E-2</v>
      </c>
      <c r="F1251" s="17"/>
      <c r="G1251" s="17">
        <v>0.38002729319527201</v>
      </c>
      <c r="H1251" s="17">
        <v>4.7263140803074997E-2</v>
      </c>
      <c r="I1251" s="17">
        <v>6.8048866822409307E-2</v>
      </c>
      <c r="J1251" s="17">
        <v>0</v>
      </c>
      <c r="K1251" s="17">
        <v>5.9615654894189497E-2</v>
      </c>
      <c r="L1251" s="17">
        <v>4.0309721317285399E-2</v>
      </c>
      <c r="M1251" s="17"/>
      <c r="N1251" s="17">
        <v>6.4720396004955494E-2</v>
      </c>
      <c r="O1251" s="17">
        <v>1.6698996809607399E-2</v>
      </c>
      <c r="P1251" s="17">
        <v>7.3931258125062294E-2</v>
      </c>
      <c r="Q1251" s="17">
        <v>2.10292288544375E-2</v>
      </c>
      <c r="R1251" s="17"/>
      <c r="S1251" s="17">
        <v>0</v>
      </c>
      <c r="T1251" s="17">
        <v>3.4871822774073503E-2</v>
      </c>
      <c r="U1251" s="17">
        <v>0.104038410179466</v>
      </c>
      <c r="V1251" s="17">
        <v>6.5518788532158895E-2</v>
      </c>
      <c r="W1251" s="17">
        <v>0</v>
      </c>
      <c r="X1251" s="17">
        <v>0.120175417237155</v>
      </c>
      <c r="Y1251" s="17">
        <v>4.8819815988894899E-2</v>
      </c>
      <c r="Z1251" s="17">
        <v>9.0489515824716496E-2</v>
      </c>
      <c r="AA1251" s="17">
        <v>0</v>
      </c>
      <c r="AB1251" s="17">
        <v>0</v>
      </c>
      <c r="AC1251" s="17">
        <v>0.110794191020903</v>
      </c>
      <c r="AD1251" s="17">
        <v>0</v>
      </c>
      <c r="AE1251" s="17"/>
      <c r="AF1251" s="17">
        <v>4.4116539131387002E-2</v>
      </c>
      <c r="AG1251" s="17">
        <v>3.17882490715325E-2</v>
      </c>
      <c r="AH1251" s="17">
        <v>0.19300798634251601</v>
      </c>
      <c r="AI1251" s="17"/>
      <c r="AJ1251" s="17">
        <v>4.3537154329366598E-2</v>
      </c>
      <c r="AK1251" s="17">
        <v>0.102392467671195</v>
      </c>
      <c r="AL1251" s="17">
        <v>0</v>
      </c>
      <c r="AM1251" s="17">
        <v>0</v>
      </c>
      <c r="AN1251" s="17">
        <v>5.3197376303647403E-2</v>
      </c>
      <c r="AO1251" s="17"/>
      <c r="AP1251" s="17">
        <v>4.6615840862355699E-2</v>
      </c>
      <c r="AQ1251" s="17">
        <v>6.0810221953669301E-2</v>
      </c>
      <c r="AR1251" s="17">
        <v>6.9984202112646401E-2</v>
      </c>
      <c r="AS1251" s="17"/>
      <c r="AT1251" s="17">
        <v>5.3403515152348598E-2</v>
      </c>
      <c r="AU1251" s="17">
        <v>1.8057511982079701E-2</v>
      </c>
      <c r="AV1251" s="17">
        <v>9.0843735636212994E-2</v>
      </c>
      <c r="AW1251" s="17">
        <v>0</v>
      </c>
      <c r="AX1251" s="17">
        <v>0</v>
      </c>
      <c r="AY1251" s="17"/>
      <c r="AZ1251" s="17">
        <v>7.32299838192534E-2</v>
      </c>
      <c r="BA1251" s="17">
        <v>3.7608225048507499E-2</v>
      </c>
      <c r="BB1251" s="17">
        <v>8.5327091396684707E-2</v>
      </c>
      <c r="BC1251" s="17">
        <v>8.1691525769089807E-2</v>
      </c>
      <c r="BD1251" s="17">
        <v>0</v>
      </c>
      <c r="BE1251" s="17">
        <v>5.49236798200812E-2</v>
      </c>
      <c r="BF1251" s="17"/>
      <c r="BG1251" s="17">
        <v>4.8968112672242999E-2</v>
      </c>
      <c r="BH1251" s="17">
        <v>5.2041361241017998E-2</v>
      </c>
      <c r="BI1251" s="17" t="s">
        <v>95</v>
      </c>
      <c r="BJ1251" s="17" t="s">
        <v>95</v>
      </c>
      <c r="BK1251" s="17" t="s">
        <v>95</v>
      </c>
      <c r="BL1251" s="17" t="s">
        <v>95</v>
      </c>
      <c r="BM1251" s="17" t="s">
        <v>95</v>
      </c>
    </row>
    <row r="1252" spans="2:65" x14ac:dyDescent="0.35">
      <c r="B1252" t="s">
        <v>449</v>
      </c>
      <c r="C1252" s="17">
        <v>3.6163460584203999E-2</v>
      </c>
      <c r="D1252" s="17">
        <v>6.4872613166469306E-2</v>
      </c>
      <c r="E1252" s="17">
        <v>1.52157919981264E-2</v>
      </c>
      <c r="F1252" s="17"/>
      <c r="G1252" s="17">
        <v>0</v>
      </c>
      <c r="H1252" s="17">
        <v>8.4038048969839602E-2</v>
      </c>
      <c r="I1252" s="17">
        <v>2.90028156416814E-2</v>
      </c>
      <c r="J1252" s="17">
        <v>2.5877221475884601E-2</v>
      </c>
      <c r="K1252" s="17">
        <v>2.37097411454547E-2</v>
      </c>
      <c r="L1252" s="17">
        <v>4.3837564952289902E-2</v>
      </c>
      <c r="M1252" s="17"/>
      <c r="N1252" s="17">
        <v>2.7378641565490601E-2</v>
      </c>
      <c r="O1252" s="17">
        <v>4.9807074890953602E-2</v>
      </c>
      <c r="P1252" s="17">
        <v>2.00991449795688E-2</v>
      </c>
      <c r="Q1252" s="17">
        <v>5.19561714583609E-2</v>
      </c>
      <c r="R1252" s="17"/>
      <c r="S1252" s="17">
        <v>0.247374671205045</v>
      </c>
      <c r="T1252" s="17">
        <v>4.9861272772928997E-2</v>
      </c>
      <c r="U1252" s="17">
        <v>0</v>
      </c>
      <c r="V1252" s="17">
        <v>0</v>
      </c>
      <c r="W1252" s="17">
        <v>0</v>
      </c>
      <c r="X1252" s="17">
        <v>0</v>
      </c>
      <c r="Y1252" s="17">
        <v>0</v>
      </c>
      <c r="Z1252" s="17">
        <v>0</v>
      </c>
      <c r="AA1252" s="17">
        <v>0</v>
      </c>
      <c r="AB1252" s="17">
        <v>5.90511233615586E-2</v>
      </c>
      <c r="AC1252" s="17">
        <v>7.1802014033064798E-2</v>
      </c>
      <c r="AD1252" s="17">
        <v>8.3204753956464206E-2</v>
      </c>
      <c r="AE1252" s="17"/>
      <c r="AF1252" s="17">
        <v>2.2618540991717999E-2</v>
      </c>
      <c r="AG1252" s="17">
        <v>4.1140150050221501E-2</v>
      </c>
      <c r="AH1252" s="17">
        <v>5.9764386714067301E-2</v>
      </c>
      <c r="AI1252" s="17"/>
      <c r="AJ1252" s="17">
        <v>5.4387706206070099E-2</v>
      </c>
      <c r="AK1252" s="17">
        <v>0</v>
      </c>
      <c r="AL1252" s="17">
        <v>0.12124861231161101</v>
      </c>
      <c r="AM1252" s="17">
        <v>0</v>
      </c>
      <c r="AN1252" s="17">
        <v>0</v>
      </c>
      <c r="AO1252" s="17"/>
      <c r="AP1252" s="17">
        <v>6.7489603083663502E-2</v>
      </c>
      <c r="AQ1252" s="17">
        <v>2.81516683373963E-2</v>
      </c>
      <c r="AR1252" s="17">
        <v>6.1558337098426098E-2</v>
      </c>
      <c r="AS1252" s="17"/>
      <c r="AT1252" s="17">
        <v>1.6850794215290801E-2</v>
      </c>
      <c r="AU1252" s="17">
        <v>5.05397645231183E-2</v>
      </c>
      <c r="AV1252" s="17">
        <v>4.8661985596295698E-2</v>
      </c>
      <c r="AW1252" s="17">
        <v>0</v>
      </c>
      <c r="AX1252" s="17">
        <v>0.32712715310865698</v>
      </c>
      <c r="AY1252" s="17"/>
      <c r="AZ1252" s="17">
        <v>3.3520657711014701E-2</v>
      </c>
      <c r="BA1252" s="17">
        <v>4.90523971599671E-2</v>
      </c>
      <c r="BB1252" s="17">
        <v>5.0436440236246702E-2</v>
      </c>
      <c r="BC1252" s="17">
        <v>0</v>
      </c>
      <c r="BD1252" s="17">
        <v>0</v>
      </c>
      <c r="BE1252" s="17">
        <v>0.133031930905988</v>
      </c>
      <c r="BF1252" s="17"/>
      <c r="BG1252" s="17">
        <v>4.1975292496073298E-2</v>
      </c>
      <c r="BH1252" s="17">
        <v>2.43342622673514E-2</v>
      </c>
      <c r="BI1252" s="17" t="s">
        <v>95</v>
      </c>
      <c r="BJ1252" s="17" t="s">
        <v>95</v>
      </c>
      <c r="BK1252" s="17" t="s">
        <v>95</v>
      </c>
      <c r="BL1252" s="17" t="s">
        <v>95</v>
      </c>
      <c r="BM1252" s="17" t="s">
        <v>95</v>
      </c>
    </row>
    <row r="1253" spans="2:65" x14ac:dyDescent="0.35">
      <c r="B1253" t="s">
        <v>452</v>
      </c>
      <c r="C1253" s="17">
        <v>3.11900471478424E-2</v>
      </c>
      <c r="D1253" s="17">
        <v>4.1612835966330197E-2</v>
      </c>
      <c r="E1253" s="17">
        <v>2.3738400390448999E-2</v>
      </c>
      <c r="F1253" s="17"/>
      <c r="G1253" s="17">
        <v>0.165643056330705</v>
      </c>
      <c r="H1253" s="17">
        <v>9.41834633551243E-2</v>
      </c>
      <c r="I1253" s="17">
        <v>3.6718562954835603E-2</v>
      </c>
      <c r="J1253" s="17">
        <v>3.9877413996782803E-2</v>
      </c>
      <c r="K1253" s="17">
        <v>0</v>
      </c>
      <c r="L1253" s="17">
        <v>1.48379080122605E-2</v>
      </c>
      <c r="M1253" s="17"/>
      <c r="N1253" s="17">
        <v>2.7902088414427199E-2</v>
      </c>
      <c r="O1253" s="17">
        <v>5.4221559764855799E-2</v>
      </c>
      <c r="P1253" s="17">
        <v>1.97434357657921E-2</v>
      </c>
      <c r="Q1253" s="17">
        <v>2.2751762565939099E-2</v>
      </c>
      <c r="R1253" s="17"/>
      <c r="S1253" s="17">
        <v>7.8186140398481097E-2</v>
      </c>
      <c r="T1253" s="17">
        <v>6.1866552531052603E-2</v>
      </c>
      <c r="U1253" s="17">
        <v>0</v>
      </c>
      <c r="V1253" s="17">
        <v>3.4656075558806503E-2</v>
      </c>
      <c r="W1253" s="17">
        <v>0</v>
      </c>
      <c r="X1253" s="17">
        <v>0</v>
      </c>
      <c r="Y1253" s="17">
        <v>0</v>
      </c>
      <c r="Z1253" s="17">
        <v>0</v>
      </c>
      <c r="AA1253" s="17">
        <v>0</v>
      </c>
      <c r="AB1253" s="17">
        <v>0.16147434404579</v>
      </c>
      <c r="AC1253" s="17">
        <v>0</v>
      </c>
      <c r="AD1253" s="17">
        <v>0</v>
      </c>
      <c r="AE1253" s="17"/>
      <c r="AF1253" s="17">
        <v>0</v>
      </c>
      <c r="AG1253" s="17">
        <v>5.3595326746263501E-2</v>
      </c>
      <c r="AH1253" s="17">
        <v>5.7886408012524503E-2</v>
      </c>
      <c r="AI1253" s="17"/>
      <c r="AJ1253" s="17">
        <v>0</v>
      </c>
      <c r="AK1253" s="17">
        <v>7.1958156331089596E-2</v>
      </c>
      <c r="AL1253" s="17">
        <v>0</v>
      </c>
      <c r="AM1253" s="17">
        <v>0</v>
      </c>
      <c r="AN1253" s="17">
        <v>5.7554848214802799E-2</v>
      </c>
      <c r="AO1253" s="17"/>
      <c r="AP1253" s="17">
        <v>0</v>
      </c>
      <c r="AQ1253" s="17">
        <v>6.5334128785311002E-2</v>
      </c>
      <c r="AR1253" s="17">
        <v>7.7934973764930304E-2</v>
      </c>
      <c r="AS1253" s="17"/>
      <c r="AT1253" s="17">
        <v>3.85281099265639E-2</v>
      </c>
      <c r="AU1253" s="17">
        <v>2.2445130443477599E-2</v>
      </c>
      <c r="AV1253" s="17">
        <v>4.7351313618533598E-2</v>
      </c>
      <c r="AW1253" s="17">
        <v>4.4933312870992302E-2</v>
      </c>
      <c r="AX1253" s="17">
        <v>0</v>
      </c>
      <c r="AY1253" s="17"/>
      <c r="AZ1253" s="17">
        <v>0.14147867402873199</v>
      </c>
      <c r="BA1253" s="17">
        <v>0</v>
      </c>
      <c r="BB1253" s="17">
        <v>0</v>
      </c>
      <c r="BC1253" s="17">
        <v>1.7913947808777399E-2</v>
      </c>
      <c r="BD1253" s="17">
        <v>8.9195086095075898E-2</v>
      </c>
      <c r="BE1253" s="17">
        <v>0</v>
      </c>
      <c r="BF1253" s="17"/>
      <c r="BG1253" s="17">
        <v>2.1758516173892802E-2</v>
      </c>
      <c r="BH1253" s="17">
        <v>5.0386653659213902E-2</v>
      </c>
      <c r="BI1253" s="17" t="s">
        <v>95</v>
      </c>
      <c r="BJ1253" s="17" t="s">
        <v>95</v>
      </c>
      <c r="BK1253" s="17" t="s">
        <v>95</v>
      </c>
      <c r="BL1253" s="17" t="s">
        <v>95</v>
      </c>
      <c r="BM1253" s="17" t="s">
        <v>95</v>
      </c>
    </row>
    <row r="1254" spans="2:65" x14ac:dyDescent="0.35">
      <c r="B1254" t="s">
        <v>454</v>
      </c>
      <c r="C1254" s="17">
        <v>2.37644220792123E-2</v>
      </c>
      <c r="D1254" s="17">
        <v>4.6438297485800799E-2</v>
      </c>
      <c r="E1254" s="17">
        <v>7.1796725981556004E-3</v>
      </c>
      <c r="F1254" s="17"/>
      <c r="G1254" s="17">
        <v>0</v>
      </c>
      <c r="H1254" s="17">
        <v>9.4897793296390601E-2</v>
      </c>
      <c r="I1254" s="17">
        <v>8.7941933670535502E-2</v>
      </c>
      <c r="J1254" s="17">
        <v>0</v>
      </c>
      <c r="K1254" s="17">
        <v>1.9540666434427301E-2</v>
      </c>
      <c r="L1254" s="17">
        <v>0</v>
      </c>
      <c r="M1254" s="17"/>
      <c r="N1254" s="17">
        <v>2.5368321057250599E-2</v>
      </c>
      <c r="O1254" s="17">
        <v>4.98269841560234E-2</v>
      </c>
      <c r="P1254" s="17">
        <v>0</v>
      </c>
      <c r="Q1254" s="17">
        <v>1.91542227097912E-2</v>
      </c>
      <c r="R1254" s="17"/>
      <c r="S1254" s="17">
        <v>0.21310699070967601</v>
      </c>
      <c r="T1254" s="17">
        <v>0</v>
      </c>
      <c r="U1254" s="17">
        <v>0</v>
      </c>
      <c r="V1254" s="17">
        <v>2.9076812254300002E-2</v>
      </c>
      <c r="W1254" s="17">
        <v>0</v>
      </c>
      <c r="X1254" s="17">
        <v>0</v>
      </c>
      <c r="Y1254" s="17">
        <v>0</v>
      </c>
      <c r="Z1254" s="17">
        <v>0</v>
      </c>
      <c r="AA1254" s="17">
        <v>4.54564978466395E-2</v>
      </c>
      <c r="AB1254" s="17">
        <v>0</v>
      </c>
      <c r="AC1254" s="17">
        <v>5.4035873757065103E-2</v>
      </c>
      <c r="AD1254" s="17">
        <v>0</v>
      </c>
      <c r="AE1254" s="17"/>
      <c r="AF1254" s="17">
        <v>8.3385776774010205E-3</v>
      </c>
      <c r="AG1254" s="17">
        <v>4.9052552630107903E-2</v>
      </c>
      <c r="AH1254" s="17">
        <v>0</v>
      </c>
      <c r="AI1254" s="17"/>
      <c r="AJ1254" s="17">
        <v>1.4539912700790501E-2</v>
      </c>
      <c r="AK1254" s="17">
        <v>7.1243051125665799E-2</v>
      </c>
      <c r="AL1254" s="17">
        <v>0</v>
      </c>
      <c r="AM1254" s="17">
        <v>0</v>
      </c>
      <c r="AN1254" s="17">
        <v>0</v>
      </c>
      <c r="AO1254" s="17"/>
      <c r="AP1254" s="17">
        <v>1.2249440708945999E-2</v>
      </c>
      <c r="AQ1254" s="17">
        <v>5.00774934626666E-2</v>
      </c>
      <c r="AR1254" s="17">
        <v>0</v>
      </c>
      <c r="AS1254" s="17"/>
      <c r="AT1254" s="17">
        <v>0</v>
      </c>
      <c r="AU1254" s="17">
        <v>1.8831700745251499E-2</v>
      </c>
      <c r="AV1254" s="17">
        <v>1.59082395645853E-2</v>
      </c>
      <c r="AW1254" s="17">
        <v>0.175478972015847</v>
      </c>
      <c r="AX1254" s="17">
        <v>0</v>
      </c>
      <c r="AY1254" s="17"/>
      <c r="AZ1254" s="17">
        <v>0.16987865124142701</v>
      </c>
      <c r="BA1254" s="17">
        <v>2.2633087627233199E-2</v>
      </c>
      <c r="BB1254" s="17">
        <v>0</v>
      </c>
      <c r="BC1254" s="17">
        <v>0</v>
      </c>
      <c r="BD1254" s="17">
        <v>0</v>
      </c>
      <c r="BE1254" s="17">
        <v>0</v>
      </c>
      <c r="BF1254" s="17"/>
      <c r="BG1254" s="17">
        <v>1.8193093282074E-2</v>
      </c>
      <c r="BH1254" s="17">
        <v>3.5104108812950501E-2</v>
      </c>
      <c r="BI1254" s="17" t="s">
        <v>95</v>
      </c>
      <c r="BJ1254" s="17" t="s">
        <v>95</v>
      </c>
      <c r="BK1254" s="17" t="s">
        <v>95</v>
      </c>
      <c r="BL1254" s="17" t="s">
        <v>95</v>
      </c>
      <c r="BM1254" s="17" t="s">
        <v>95</v>
      </c>
    </row>
    <row r="1255" spans="2:65" x14ac:dyDescent="0.35">
      <c r="B1255" t="s">
        <v>115</v>
      </c>
      <c r="C1255" s="17">
        <v>6.1396263147553101E-2</v>
      </c>
      <c r="D1255" s="17">
        <v>6.3581134836103906E-2</v>
      </c>
      <c r="E1255" s="17">
        <v>6.0300009615137103E-2</v>
      </c>
      <c r="F1255" s="17"/>
      <c r="G1255" s="17">
        <v>0</v>
      </c>
      <c r="H1255" s="17">
        <v>4.9256893522883802E-2</v>
      </c>
      <c r="I1255" s="17">
        <v>2.85911859591347E-2</v>
      </c>
      <c r="J1255" s="17">
        <v>4.7889824833226097E-2</v>
      </c>
      <c r="K1255" s="17">
        <v>0.12288684678539601</v>
      </c>
      <c r="L1255" s="17">
        <v>5.2974853571495402E-2</v>
      </c>
      <c r="M1255" s="17"/>
      <c r="N1255" s="17">
        <v>9.9010341787903106E-2</v>
      </c>
      <c r="O1255" s="17">
        <v>1.74034288414513E-2</v>
      </c>
      <c r="P1255" s="17">
        <v>5.82002979474215E-2</v>
      </c>
      <c r="Q1255" s="17">
        <v>4.4936598682472302E-2</v>
      </c>
      <c r="R1255" s="17"/>
      <c r="S1255" s="17">
        <v>0</v>
      </c>
      <c r="T1255" s="17">
        <v>0</v>
      </c>
      <c r="U1255" s="17">
        <v>0.10501247353649799</v>
      </c>
      <c r="V1255" s="17">
        <v>6.4704424000791794E-2</v>
      </c>
      <c r="W1255" s="17">
        <v>7.5200743863530095E-2</v>
      </c>
      <c r="X1255" s="17">
        <v>9.1949704222912806E-2</v>
      </c>
      <c r="Y1255" s="17">
        <v>5.0172063204521097E-2</v>
      </c>
      <c r="Z1255" s="17">
        <v>7.66224930454832E-2</v>
      </c>
      <c r="AA1255" s="17">
        <v>4.6738314172226202E-2</v>
      </c>
      <c r="AB1255" s="17">
        <v>0</v>
      </c>
      <c r="AC1255" s="17">
        <v>0.18917886016741101</v>
      </c>
      <c r="AD1255" s="17">
        <v>8.4695619618456994E-2</v>
      </c>
      <c r="AE1255" s="17"/>
      <c r="AF1255" s="17">
        <v>8.4690622111620303E-2</v>
      </c>
      <c r="AG1255" s="17">
        <v>4.0840653280692203E-2</v>
      </c>
      <c r="AH1255" s="17">
        <v>5.0107548787165397E-2</v>
      </c>
      <c r="AI1255" s="17"/>
      <c r="AJ1255" s="17">
        <v>6.69261410037119E-2</v>
      </c>
      <c r="AK1255" s="17">
        <v>9.58595434491544E-2</v>
      </c>
      <c r="AL1255" s="17">
        <v>0</v>
      </c>
      <c r="AM1255" s="17">
        <v>0</v>
      </c>
      <c r="AN1255" s="17">
        <v>0</v>
      </c>
      <c r="AO1255" s="17"/>
      <c r="AP1255" s="17">
        <v>4.7894800659550901E-2</v>
      </c>
      <c r="AQ1255" s="17">
        <v>8.0224467137328906E-2</v>
      </c>
      <c r="AR1255" s="17">
        <v>6.9984202112646401E-2</v>
      </c>
      <c r="AS1255" s="17"/>
      <c r="AT1255" s="17">
        <v>3.6999267480046699E-2</v>
      </c>
      <c r="AU1255" s="17">
        <v>7.6860405119131198E-2</v>
      </c>
      <c r="AV1255" s="17">
        <v>8.3181149499496898E-2</v>
      </c>
      <c r="AW1255" s="17">
        <v>9.3887223207193907E-2</v>
      </c>
      <c r="AX1255" s="17">
        <v>0</v>
      </c>
      <c r="AY1255" s="17"/>
      <c r="AZ1255" s="17">
        <v>0</v>
      </c>
      <c r="BA1255" s="17">
        <v>3.61472753529248E-2</v>
      </c>
      <c r="BB1255" s="17">
        <v>5.6212074822135999E-2</v>
      </c>
      <c r="BC1255" s="17">
        <v>7.7302841529366798E-2</v>
      </c>
      <c r="BD1255" s="17">
        <v>8.0930553688858306E-2</v>
      </c>
      <c r="BE1255" s="17">
        <v>0.17402977941134301</v>
      </c>
      <c r="BF1255" s="17"/>
      <c r="BG1255" s="17">
        <v>7.2986734895674504E-2</v>
      </c>
      <c r="BH1255" s="17">
        <v>3.7805424497454297E-2</v>
      </c>
      <c r="BI1255" s="17" t="s">
        <v>95</v>
      </c>
      <c r="BJ1255" s="17" t="s">
        <v>95</v>
      </c>
      <c r="BK1255" s="17" t="s">
        <v>95</v>
      </c>
      <c r="BL1255" s="17" t="s">
        <v>95</v>
      </c>
      <c r="BM1255" s="17" t="s">
        <v>95</v>
      </c>
    </row>
    <row r="1256" spans="2:65" x14ac:dyDescent="0.35">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row>
    <row r="1257" spans="2:65" x14ac:dyDescent="0.35">
      <c r="B1257" s="6" t="s">
        <v>466</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row>
    <row r="1258" spans="2:65" x14ac:dyDescent="0.35">
      <c r="B1258" s="26" t="s">
        <v>467</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c r="BH1258" s="17"/>
      <c r="BI1258" s="17"/>
      <c r="BJ1258" s="17"/>
      <c r="BK1258" s="17"/>
      <c r="BL1258" s="17"/>
      <c r="BM1258" s="17"/>
    </row>
    <row r="1259" spans="2:65" x14ac:dyDescent="0.35">
      <c r="B1259" t="s">
        <v>446</v>
      </c>
      <c r="C1259" s="17">
        <v>0.19588844054813001</v>
      </c>
      <c r="D1259" s="17">
        <v>0.191397881106463</v>
      </c>
      <c r="E1259" s="17">
        <v>0.20993991810162899</v>
      </c>
      <c r="F1259" s="17"/>
      <c r="G1259" s="17">
        <v>0.30168778174752398</v>
      </c>
      <c r="H1259" s="17">
        <v>0.14803951859495601</v>
      </c>
      <c r="I1259" s="17">
        <v>0.21793471551992999</v>
      </c>
      <c r="J1259" s="17">
        <v>9.8140966248712894E-2</v>
      </c>
      <c r="K1259" s="17">
        <v>0.107716321777218</v>
      </c>
      <c r="L1259" s="17">
        <v>0.21791011513585001</v>
      </c>
      <c r="M1259" s="17"/>
      <c r="N1259" s="17">
        <v>0.28587133572377199</v>
      </c>
      <c r="O1259" s="17">
        <v>0.17454276055720999</v>
      </c>
      <c r="P1259" s="17">
        <v>9.0475861423572404E-2</v>
      </c>
      <c r="Q1259" s="17">
        <v>0.121274943158414</v>
      </c>
      <c r="R1259" s="17"/>
      <c r="S1259" s="17">
        <v>0.38795764489633999</v>
      </c>
      <c r="T1259" s="17">
        <v>0.119410070319277</v>
      </c>
      <c r="U1259" s="17">
        <v>0</v>
      </c>
      <c r="V1259" s="17">
        <v>0</v>
      </c>
      <c r="W1259" s="17">
        <v>0.32488955167329098</v>
      </c>
      <c r="X1259" s="17">
        <v>0.241692690008562</v>
      </c>
      <c r="Y1259" s="17">
        <v>0.15591132851137801</v>
      </c>
      <c r="Z1259" s="17">
        <v>0</v>
      </c>
      <c r="AA1259" s="17">
        <v>0.15729795058266299</v>
      </c>
      <c r="AB1259" s="17">
        <v>0.104871603470774</v>
      </c>
      <c r="AC1259" s="17">
        <v>0.45816290982169899</v>
      </c>
      <c r="AD1259" s="17" t="s">
        <v>95</v>
      </c>
      <c r="AE1259" s="17"/>
      <c r="AF1259" s="17">
        <v>7.7809228318477697E-2</v>
      </c>
      <c r="AG1259" s="17">
        <v>0.29478197711561199</v>
      </c>
      <c r="AH1259" s="17">
        <v>0.19428915817651801</v>
      </c>
      <c r="AI1259" s="17"/>
      <c r="AJ1259" s="17">
        <v>0.21135426993929099</v>
      </c>
      <c r="AK1259" s="17">
        <v>0.23529054137085101</v>
      </c>
      <c r="AL1259" s="17">
        <v>0.35129581172063801</v>
      </c>
      <c r="AM1259" s="17" t="s">
        <v>95</v>
      </c>
      <c r="AN1259" s="17">
        <v>0</v>
      </c>
      <c r="AO1259" s="17"/>
      <c r="AP1259" s="17">
        <v>0.211721084130787</v>
      </c>
      <c r="AQ1259" s="17">
        <v>0.22161899736443799</v>
      </c>
      <c r="AR1259" s="17">
        <v>0</v>
      </c>
      <c r="AS1259" s="17"/>
      <c r="AT1259" s="17">
        <v>0.14462777696523699</v>
      </c>
      <c r="AU1259" s="17">
        <v>0.22497648300201301</v>
      </c>
      <c r="AV1259" s="17">
        <v>0.19762142272611499</v>
      </c>
      <c r="AW1259" s="17">
        <v>0.33157310104724802</v>
      </c>
      <c r="AX1259" s="17">
        <v>0.583619778344177</v>
      </c>
      <c r="AY1259" s="17"/>
      <c r="AZ1259" s="17">
        <v>0.31690764967313001</v>
      </c>
      <c r="BA1259" s="17">
        <v>8.7758891887029206E-2</v>
      </c>
      <c r="BB1259" s="17">
        <v>0</v>
      </c>
      <c r="BC1259" s="17">
        <v>0.43995075372065301</v>
      </c>
      <c r="BD1259" s="17">
        <v>0</v>
      </c>
      <c r="BE1259" s="17" t="s">
        <v>95</v>
      </c>
      <c r="BF1259" s="17"/>
      <c r="BG1259" s="17">
        <v>0.23403750335185</v>
      </c>
      <c r="BH1259" s="17">
        <v>0.14795884641054499</v>
      </c>
      <c r="BI1259" s="17" t="s">
        <v>95</v>
      </c>
      <c r="BJ1259" s="17" t="s">
        <v>95</v>
      </c>
      <c r="BK1259" s="17" t="s">
        <v>95</v>
      </c>
      <c r="BL1259" s="17" t="s">
        <v>95</v>
      </c>
      <c r="BM1259" s="17" t="s">
        <v>95</v>
      </c>
    </row>
    <row r="1260" spans="2:65" x14ac:dyDescent="0.35">
      <c r="B1260" t="s">
        <v>444</v>
      </c>
      <c r="C1260" s="17">
        <v>0.18245464363755401</v>
      </c>
      <c r="D1260" s="17">
        <v>0.26534074238233502</v>
      </c>
      <c r="E1260" s="17">
        <v>7.6446846469677199E-2</v>
      </c>
      <c r="F1260" s="17"/>
      <c r="G1260" s="17">
        <v>7.9497413137150502E-2</v>
      </c>
      <c r="H1260" s="17">
        <v>0.23849002973312999</v>
      </c>
      <c r="I1260" s="17">
        <v>0.336196110322727</v>
      </c>
      <c r="J1260" s="17">
        <v>0</v>
      </c>
      <c r="K1260" s="17">
        <v>0.13137645533303599</v>
      </c>
      <c r="L1260" s="17">
        <v>0.29248686110462302</v>
      </c>
      <c r="M1260" s="17"/>
      <c r="N1260" s="17">
        <v>0.23861999662172401</v>
      </c>
      <c r="O1260" s="17">
        <v>0.18231707724986501</v>
      </c>
      <c r="P1260" s="17">
        <v>9.2630975426882506E-2</v>
      </c>
      <c r="Q1260" s="17">
        <v>0.13351734026415399</v>
      </c>
      <c r="R1260" s="17"/>
      <c r="S1260" s="17">
        <v>0.41732460486261203</v>
      </c>
      <c r="T1260" s="17">
        <v>0</v>
      </c>
      <c r="U1260" s="17">
        <v>0.225630481394161</v>
      </c>
      <c r="V1260" s="17">
        <v>0</v>
      </c>
      <c r="W1260" s="17">
        <v>0.15314132446100301</v>
      </c>
      <c r="X1260" s="17">
        <v>0.21009998241140601</v>
      </c>
      <c r="Y1260" s="17">
        <v>0</v>
      </c>
      <c r="Z1260" s="17">
        <v>0</v>
      </c>
      <c r="AA1260" s="17">
        <v>0.19062877020267199</v>
      </c>
      <c r="AB1260" s="17">
        <v>0.26945693512815899</v>
      </c>
      <c r="AC1260" s="17">
        <v>0</v>
      </c>
      <c r="AD1260" s="17" t="s">
        <v>95</v>
      </c>
      <c r="AE1260" s="17"/>
      <c r="AF1260" s="17">
        <v>0.176925541636061</v>
      </c>
      <c r="AG1260" s="17">
        <v>0.24871268763486101</v>
      </c>
      <c r="AH1260" s="17">
        <v>0</v>
      </c>
      <c r="AI1260" s="17"/>
      <c r="AJ1260" s="17">
        <v>0.227430170698317</v>
      </c>
      <c r="AK1260" s="17">
        <v>0.208420454133769</v>
      </c>
      <c r="AL1260" s="17">
        <v>0</v>
      </c>
      <c r="AM1260" s="17" t="s">
        <v>95</v>
      </c>
      <c r="AN1260" s="17">
        <v>0</v>
      </c>
      <c r="AO1260" s="17"/>
      <c r="AP1260" s="17">
        <v>0.15601150034321201</v>
      </c>
      <c r="AQ1260" s="17">
        <v>0.23220721597375199</v>
      </c>
      <c r="AR1260" s="17">
        <v>0</v>
      </c>
      <c r="AS1260" s="17"/>
      <c r="AT1260" s="17">
        <v>8.1079020299841903E-2</v>
      </c>
      <c r="AU1260" s="17">
        <v>0.298504580569457</v>
      </c>
      <c r="AV1260" s="17">
        <v>0.12445873027833999</v>
      </c>
      <c r="AW1260" s="17">
        <v>0.32201711124249799</v>
      </c>
      <c r="AX1260" s="17">
        <v>0</v>
      </c>
      <c r="AY1260" s="17"/>
      <c r="AZ1260" s="17">
        <v>0.23699141676970301</v>
      </c>
      <c r="BA1260" s="17">
        <v>0.20821720802013399</v>
      </c>
      <c r="BB1260" s="17">
        <v>0</v>
      </c>
      <c r="BC1260" s="17">
        <v>0.19015022322793901</v>
      </c>
      <c r="BD1260" s="17">
        <v>0.101995792963371</v>
      </c>
      <c r="BE1260" s="17" t="s">
        <v>95</v>
      </c>
      <c r="BF1260" s="17"/>
      <c r="BG1260" s="17">
        <v>0.19451845590523301</v>
      </c>
      <c r="BH1260" s="17">
        <v>0.16729795083183899</v>
      </c>
      <c r="BI1260" s="17" t="s">
        <v>95</v>
      </c>
      <c r="BJ1260" s="17" t="s">
        <v>95</v>
      </c>
      <c r="BK1260" s="17" t="s">
        <v>95</v>
      </c>
      <c r="BL1260" s="17" t="s">
        <v>95</v>
      </c>
      <c r="BM1260" s="17" t="s">
        <v>95</v>
      </c>
    </row>
    <row r="1261" spans="2:65" x14ac:dyDescent="0.35">
      <c r="B1261" t="s">
        <v>453</v>
      </c>
      <c r="C1261" s="17">
        <v>0.173354216682157</v>
      </c>
      <c r="D1261" s="17">
        <v>0.12792614479408901</v>
      </c>
      <c r="E1261" s="17">
        <v>0.24249163314300501</v>
      </c>
      <c r="F1261" s="17"/>
      <c r="G1261" s="17">
        <v>7.2746848981910306E-2</v>
      </c>
      <c r="H1261" s="17">
        <v>0.308516685048843</v>
      </c>
      <c r="I1261" s="17">
        <v>0.208558929044313</v>
      </c>
      <c r="J1261" s="17">
        <v>0.324489694091047</v>
      </c>
      <c r="K1261" s="17">
        <v>0.13137645533303599</v>
      </c>
      <c r="L1261" s="17">
        <v>7.2407380632134505E-2</v>
      </c>
      <c r="M1261" s="17"/>
      <c r="N1261" s="17">
        <v>0.15603989086806599</v>
      </c>
      <c r="O1261" s="17">
        <v>0.25016708785208203</v>
      </c>
      <c r="P1261" s="17">
        <v>0.19243900639083</v>
      </c>
      <c r="Q1261" s="17">
        <v>0</v>
      </c>
      <c r="R1261" s="17"/>
      <c r="S1261" s="17">
        <v>7.7962018976011405E-2</v>
      </c>
      <c r="T1261" s="17">
        <v>0</v>
      </c>
      <c r="U1261" s="17">
        <v>0</v>
      </c>
      <c r="V1261" s="17">
        <v>0.35974628567696398</v>
      </c>
      <c r="W1261" s="17">
        <v>0.15250482875874999</v>
      </c>
      <c r="X1261" s="17">
        <v>0.25329898628445402</v>
      </c>
      <c r="Y1261" s="17">
        <v>0.15187313304146999</v>
      </c>
      <c r="Z1261" s="17">
        <v>0</v>
      </c>
      <c r="AA1261" s="17">
        <v>0.35306480734156298</v>
      </c>
      <c r="AB1261" s="17">
        <v>0.37326981200578802</v>
      </c>
      <c r="AC1261" s="17">
        <v>0</v>
      </c>
      <c r="AD1261" s="17" t="s">
        <v>95</v>
      </c>
      <c r="AE1261" s="17"/>
      <c r="AF1261" s="17">
        <v>0.23669566931064601</v>
      </c>
      <c r="AG1261" s="17">
        <v>0.14841844798939899</v>
      </c>
      <c r="AH1261" s="17">
        <v>0</v>
      </c>
      <c r="AI1261" s="17"/>
      <c r="AJ1261" s="17">
        <v>0.150474701931295</v>
      </c>
      <c r="AK1261" s="17">
        <v>0.24203425812917101</v>
      </c>
      <c r="AL1261" s="17">
        <v>0</v>
      </c>
      <c r="AM1261" s="17" t="s">
        <v>95</v>
      </c>
      <c r="AN1261" s="17">
        <v>0</v>
      </c>
      <c r="AO1261" s="17"/>
      <c r="AP1261" s="17">
        <v>3.8041209994222003E-2</v>
      </c>
      <c r="AQ1261" s="17">
        <v>0.22025070528693799</v>
      </c>
      <c r="AR1261" s="17">
        <v>0</v>
      </c>
      <c r="AS1261" s="17"/>
      <c r="AT1261" s="17">
        <v>0.20417968521653199</v>
      </c>
      <c r="AU1261" s="17">
        <v>0.18358361514382901</v>
      </c>
      <c r="AV1261" s="17">
        <v>5.5409000763409003E-2</v>
      </c>
      <c r="AW1261" s="17">
        <v>0.32430290175229398</v>
      </c>
      <c r="AX1261" s="17">
        <v>0</v>
      </c>
      <c r="AY1261" s="17"/>
      <c r="AZ1261" s="17">
        <v>8.7648064781352994E-2</v>
      </c>
      <c r="BA1261" s="17">
        <v>0.25064510845028598</v>
      </c>
      <c r="BB1261" s="17">
        <v>0.13588846471892399</v>
      </c>
      <c r="BC1261" s="17">
        <v>0.26756667212555102</v>
      </c>
      <c r="BD1261" s="17">
        <v>0.100162714356515</v>
      </c>
      <c r="BE1261" s="17" t="s">
        <v>95</v>
      </c>
      <c r="BF1261" s="17"/>
      <c r="BG1261" s="17">
        <v>0.17521609468021199</v>
      </c>
      <c r="BH1261" s="17">
        <v>0.171014996522551</v>
      </c>
      <c r="BI1261" s="17" t="s">
        <v>95</v>
      </c>
      <c r="BJ1261" s="17" t="s">
        <v>95</v>
      </c>
      <c r="BK1261" s="17" t="s">
        <v>95</v>
      </c>
      <c r="BL1261" s="17" t="s">
        <v>95</v>
      </c>
      <c r="BM1261" s="17" t="s">
        <v>95</v>
      </c>
    </row>
    <row r="1262" spans="2:65" x14ac:dyDescent="0.35">
      <c r="B1262" t="s">
        <v>447</v>
      </c>
      <c r="C1262" s="17">
        <v>0.13988892219198201</v>
      </c>
      <c r="D1262" s="17">
        <v>0.13644558999272099</v>
      </c>
      <c r="E1262" s="17">
        <v>0.15024694590627</v>
      </c>
      <c r="F1262" s="17"/>
      <c r="G1262" s="17">
        <v>7.9497413137150502E-2</v>
      </c>
      <c r="H1262" s="17">
        <v>8.1151521463629597E-2</v>
      </c>
      <c r="I1262" s="17">
        <v>0.24652731955459301</v>
      </c>
      <c r="J1262" s="17">
        <v>9.8140966248712894E-2</v>
      </c>
      <c r="K1262" s="17">
        <v>0</v>
      </c>
      <c r="L1262" s="17">
        <v>0.29567118369775403</v>
      </c>
      <c r="M1262" s="17"/>
      <c r="N1262" s="17">
        <v>0.164095071869617</v>
      </c>
      <c r="O1262" s="17">
        <v>0.18587574631433801</v>
      </c>
      <c r="P1262" s="17">
        <v>0</v>
      </c>
      <c r="Q1262" s="17">
        <v>0.13351734026415399</v>
      </c>
      <c r="R1262" s="17"/>
      <c r="S1262" s="17">
        <v>0.18060791280413599</v>
      </c>
      <c r="T1262" s="17">
        <v>0</v>
      </c>
      <c r="U1262" s="17">
        <v>0.41715723910508001</v>
      </c>
      <c r="V1262" s="17">
        <v>0</v>
      </c>
      <c r="W1262" s="17">
        <v>0</v>
      </c>
      <c r="X1262" s="17">
        <v>0.23612491622759499</v>
      </c>
      <c r="Y1262" s="17">
        <v>0</v>
      </c>
      <c r="Z1262" s="17">
        <v>0</v>
      </c>
      <c r="AA1262" s="17">
        <v>0.15729795058266299</v>
      </c>
      <c r="AB1262" s="17">
        <v>0.26364131512283601</v>
      </c>
      <c r="AC1262" s="17">
        <v>0</v>
      </c>
      <c r="AD1262" s="17" t="s">
        <v>95</v>
      </c>
      <c r="AE1262" s="17"/>
      <c r="AF1262" s="17">
        <v>0.21352701547936501</v>
      </c>
      <c r="AG1262" s="17">
        <v>0.130909629777932</v>
      </c>
      <c r="AH1262" s="17">
        <v>0</v>
      </c>
      <c r="AI1262" s="17"/>
      <c r="AJ1262" s="17">
        <v>0.195162068915815</v>
      </c>
      <c r="AK1262" s="17">
        <v>0.111851305852342</v>
      </c>
      <c r="AL1262" s="17">
        <v>0</v>
      </c>
      <c r="AM1262" s="17" t="s">
        <v>95</v>
      </c>
      <c r="AN1262" s="17">
        <v>0</v>
      </c>
      <c r="AO1262" s="17"/>
      <c r="AP1262" s="17">
        <v>0.11173707107578</v>
      </c>
      <c r="AQ1262" s="17">
        <v>0.182163419088546</v>
      </c>
      <c r="AR1262" s="17">
        <v>0</v>
      </c>
      <c r="AS1262" s="17"/>
      <c r="AT1262" s="17">
        <v>8.1079020299841903E-2</v>
      </c>
      <c r="AU1262" s="17">
        <v>0.155923442765076</v>
      </c>
      <c r="AV1262" s="17">
        <v>0.20993357790552</v>
      </c>
      <c r="AW1262" s="17">
        <v>0</v>
      </c>
      <c r="AX1262" s="17">
        <v>0</v>
      </c>
      <c r="AY1262" s="17"/>
      <c r="AZ1262" s="17">
        <v>0.10661412184348699</v>
      </c>
      <c r="BA1262" s="17">
        <v>0.19565422317893499</v>
      </c>
      <c r="BB1262" s="17">
        <v>0.16761928116175301</v>
      </c>
      <c r="BC1262" s="17">
        <v>0.195446471988348</v>
      </c>
      <c r="BD1262" s="17">
        <v>0</v>
      </c>
      <c r="BE1262" s="17" t="s">
        <v>95</v>
      </c>
      <c r="BF1262" s="17"/>
      <c r="BG1262" s="17">
        <v>0.14228587257113701</v>
      </c>
      <c r="BH1262" s="17">
        <v>0.136877449552879</v>
      </c>
      <c r="BI1262" s="17" t="s">
        <v>95</v>
      </c>
      <c r="BJ1262" s="17" t="s">
        <v>95</v>
      </c>
      <c r="BK1262" s="17" t="s">
        <v>95</v>
      </c>
      <c r="BL1262" s="17" t="s">
        <v>95</v>
      </c>
      <c r="BM1262" s="17" t="s">
        <v>95</v>
      </c>
    </row>
    <row r="1263" spans="2:65" x14ac:dyDescent="0.35">
      <c r="B1263" t="s">
        <v>442</v>
      </c>
      <c r="C1263" s="17">
        <v>0.136535760361751</v>
      </c>
      <c r="D1263" s="17">
        <v>0.107257863408566</v>
      </c>
      <c r="E1263" s="17">
        <v>0.14172013205504999</v>
      </c>
      <c r="F1263" s="17"/>
      <c r="G1263" s="17">
        <v>0.20861005650622999</v>
      </c>
      <c r="H1263" s="17">
        <v>0.232502791478396</v>
      </c>
      <c r="I1263" s="17">
        <v>0.124543932578906</v>
      </c>
      <c r="J1263" s="17">
        <v>0</v>
      </c>
      <c r="K1263" s="17">
        <v>0.14332632895418199</v>
      </c>
      <c r="L1263" s="17">
        <v>6.2429293486362197E-2</v>
      </c>
      <c r="M1263" s="17"/>
      <c r="N1263" s="17">
        <v>0.16295442740014601</v>
      </c>
      <c r="O1263" s="17">
        <v>8.6237597477705E-2</v>
      </c>
      <c r="P1263" s="17">
        <v>0.10005193319831</v>
      </c>
      <c r="Q1263" s="17">
        <v>0.23663887265574299</v>
      </c>
      <c r="R1263" s="17"/>
      <c r="S1263" s="17">
        <v>0.100182045266303</v>
      </c>
      <c r="T1263" s="17">
        <v>0.27139147734458502</v>
      </c>
      <c r="U1263" s="17">
        <v>0</v>
      </c>
      <c r="V1263" s="17">
        <v>0</v>
      </c>
      <c r="W1263" s="17">
        <v>0.30874664511973199</v>
      </c>
      <c r="X1263" s="17">
        <v>0.11898135139287599</v>
      </c>
      <c r="Y1263" s="17">
        <v>0.20051465054427101</v>
      </c>
      <c r="Z1263" s="17">
        <v>0.47955851233038699</v>
      </c>
      <c r="AA1263" s="17">
        <v>0</v>
      </c>
      <c r="AB1263" s="17">
        <v>0</v>
      </c>
      <c r="AC1263" s="17">
        <v>0.54183709017830095</v>
      </c>
      <c r="AD1263" s="17" t="s">
        <v>95</v>
      </c>
      <c r="AE1263" s="17"/>
      <c r="AF1263" s="17">
        <v>0.19720262851791101</v>
      </c>
      <c r="AG1263" s="17">
        <v>0.10187865824519</v>
      </c>
      <c r="AH1263" s="17">
        <v>0</v>
      </c>
      <c r="AI1263" s="17"/>
      <c r="AJ1263" s="17">
        <v>0.15861198516554201</v>
      </c>
      <c r="AK1263" s="17">
        <v>0.15808152736571801</v>
      </c>
      <c r="AL1263" s="17">
        <v>0</v>
      </c>
      <c r="AM1263" s="17" t="s">
        <v>95</v>
      </c>
      <c r="AN1263" s="17">
        <v>0</v>
      </c>
      <c r="AO1263" s="17"/>
      <c r="AP1263" s="17">
        <v>0.186328030297741</v>
      </c>
      <c r="AQ1263" s="17">
        <v>0.189997202704038</v>
      </c>
      <c r="AR1263" s="17">
        <v>0</v>
      </c>
      <c r="AS1263" s="17"/>
      <c r="AT1263" s="17">
        <v>6.2053884865046101E-2</v>
      </c>
      <c r="AU1263" s="17">
        <v>0.20115342424046101</v>
      </c>
      <c r="AV1263" s="17">
        <v>0.12949778867780801</v>
      </c>
      <c r="AW1263" s="17">
        <v>0</v>
      </c>
      <c r="AX1263" s="17">
        <v>0</v>
      </c>
      <c r="AY1263" s="17"/>
      <c r="AZ1263" s="17">
        <v>0.15067971796433399</v>
      </c>
      <c r="BA1263" s="17">
        <v>4.3802902889562997E-2</v>
      </c>
      <c r="BB1263" s="17">
        <v>0</v>
      </c>
      <c r="BC1263" s="17">
        <v>0.18529661994169</v>
      </c>
      <c r="BD1263" s="17">
        <v>0.35266951342182001</v>
      </c>
      <c r="BE1263" s="17" t="s">
        <v>95</v>
      </c>
      <c r="BF1263" s="17"/>
      <c r="BG1263" s="17">
        <v>0.134323111113266</v>
      </c>
      <c r="BH1263" s="17">
        <v>0.13931568135205999</v>
      </c>
      <c r="BI1263" s="17" t="s">
        <v>95</v>
      </c>
      <c r="BJ1263" s="17" t="s">
        <v>95</v>
      </c>
      <c r="BK1263" s="17" t="s">
        <v>95</v>
      </c>
      <c r="BL1263" s="17" t="s">
        <v>95</v>
      </c>
      <c r="BM1263" s="17" t="s">
        <v>95</v>
      </c>
    </row>
    <row r="1264" spans="2:65" x14ac:dyDescent="0.35">
      <c r="B1264" t="s">
        <v>451</v>
      </c>
      <c r="C1264" s="17">
        <v>0.113301006915839</v>
      </c>
      <c r="D1264" s="17">
        <v>0.14506887445498901</v>
      </c>
      <c r="E1264" s="17">
        <v>7.4422403772552506E-2</v>
      </c>
      <c r="F1264" s="17"/>
      <c r="G1264" s="17">
        <v>0.101937962498273</v>
      </c>
      <c r="H1264" s="17">
        <v>7.8664939136324802E-2</v>
      </c>
      <c r="I1264" s="17">
        <v>0</v>
      </c>
      <c r="J1264" s="17">
        <v>0.25154575779862198</v>
      </c>
      <c r="K1264" s="17">
        <v>0.250841176346843</v>
      </c>
      <c r="L1264" s="17">
        <v>6.3976507854848E-2</v>
      </c>
      <c r="M1264" s="17"/>
      <c r="N1264" s="17">
        <v>6.1889426320266699E-2</v>
      </c>
      <c r="O1264" s="17">
        <v>0.175678948366432</v>
      </c>
      <c r="P1264" s="17">
        <v>0.192522255500926</v>
      </c>
      <c r="Q1264" s="17">
        <v>0</v>
      </c>
      <c r="R1264" s="17"/>
      <c r="S1264" s="17">
        <v>0.12846145767961201</v>
      </c>
      <c r="T1264" s="17">
        <v>0.13978663832838001</v>
      </c>
      <c r="U1264" s="17">
        <v>0.19076238609516899</v>
      </c>
      <c r="V1264" s="17">
        <v>0.236042629329686</v>
      </c>
      <c r="W1264" s="17">
        <v>0</v>
      </c>
      <c r="X1264" s="17">
        <v>0.112528942948182</v>
      </c>
      <c r="Y1264" s="17">
        <v>0.161579942742823</v>
      </c>
      <c r="Z1264" s="17">
        <v>0</v>
      </c>
      <c r="AA1264" s="17">
        <v>0</v>
      </c>
      <c r="AB1264" s="17">
        <v>0.126873184977597</v>
      </c>
      <c r="AC1264" s="17">
        <v>0</v>
      </c>
      <c r="AD1264" s="17" t="s">
        <v>95</v>
      </c>
      <c r="AE1264" s="17"/>
      <c r="AF1264" s="17">
        <v>7.5247461635231799E-2</v>
      </c>
      <c r="AG1264" s="17">
        <v>9.6482209647818007E-2</v>
      </c>
      <c r="AH1264" s="17">
        <v>0.24295093424011799</v>
      </c>
      <c r="AI1264" s="17"/>
      <c r="AJ1264" s="17">
        <v>9.2608768261661895E-2</v>
      </c>
      <c r="AK1264" s="17">
        <v>0.102572468132311</v>
      </c>
      <c r="AL1264" s="17">
        <v>0</v>
      </c>
      <c r="AM1264" s="17" t="s">
        <v>95</v>
      </c>
      <c r="AN1264" s="17">
        <v>0.309646081848161</v>
      </c>
      <c r="AO1264" s="17"/>
      <c r="AP1264" s="17">
        <v>9.7936393620021003E-2</v>
      </c>
      <c r="AQ1264" s="17">
        <v>4.8747959523179799E-2</v>
      </c>
      <c r="AR1264" s="17">
        <v>0</v>
      </c>
      <c r="AS1264" s="17"/>
      <c r="AT1264" s="17">
        <v>8.04485696666392E-2</v>
      </c>
      <c r="AU1264" s="17">
        <v>0.20826553579353599</v>
      </c>
      <c r="AV1264" s="17">
        <v>7.7293286735456004E-2</v>
      </c>
      <c r="AW1264" s="17">
        <v>0</v>
      </c>
      <c r="AX1264" s="17">
        <v>0</v>
      </c>
      <c r="AY1264" s="17"/>
      <c r="AZ1264" s="17">
        <v>7.5831702435423504E-2</v>
      </c>
      <c r="BA1264" s="17">
        <v>0.18537809024402499</v>
      </c>
      <c r="BB1264" s="17">
        <v>0</v>
      </c>
      <c r="BC1264" s="17">
        <v>9.7263440666913406E-2</v>
      </c>
      <c r="BD1264" s="17">
        <v>0.12224892995390101</v>
      </c>
      <c r="BE1264" s="17" t="s">
        <v>95</v>
      </c>
      <c r="BF1264" s="17"/>
      <c r="BG1264" s="17">
        <v>0.11655036333265301</v>
      </c>
      <c r="BH1264" s="17">
        <v>0.109218591180818</v>
      </c>
      <c r="BI1264" s="17" t="s">
        <v>95</v>
      </c>
      <c r="BJ1264" s="17" t="s">
        <v>95</v>
      </c>
      <c r="BK1264" s="17" t="s">
        <v>95</v>
      </c>
      <c r="BL1264" s="17" t="s">
        <v>95</v>
      </c>
      <c r="BM1264" s="17" t="s">
        <v>95</v>
      </c>
    </row>
    <row r="1265" spans="2:65" x14ac:dyDescent="0.35">
      <c r="B1265" t="s">
        <v>455</v>
      </c>
      <c r="C1265" s="17">
        <v>0.109991264464932</v>
      </c>
      <c r="D1265" s="17">
        <v>6.4456903861931397E-2</v>
      </c>
      <c r="E1265" s="17">
        <v>0.176715743151421</v>
      </c>
      <c r="F1265" s="17"/>
      <c r="G1265" s="17">
        <v>0.222190368610374</v>
      </c>
      <c r="H1265" s="17">
        <v>0</v>
      </c>
      <c r="I1265" s="17">
        <v>0.215566021458132</v>
      </c>
      <c r="J1265" s="17">
        <v>0.128151874147196</v>
      </c>
      <c r="K1265" s="17">
        <v>0.111579874122474</v>
      </c>
      <c r="L1265" s="17">
        <v>0</v>
      </c>
      <c r="M1265" s="17"/>
      <c r="N1265" s="17">
        <v>0.13489807045552399</v>
      </c>
      <c r="O1265" s="17">
        <v>8.2457494796349201E-2</v>
      </c>
      <c r="P1265" s="17">
        <v>0.19028389238752</v>
      </c>
      <c r="Q1265" s="17">
        <v>0</v>
      </c>
      <c r="R1265" s="17"/>
      <c r="S1265" s="17">
        <v>0.20704629085359899</v>
      </c>
      <c r="T1265" s="17">
        <v>0.237727942468654</v>
      </c>
      <c r="U1265" s="17">
        <v>0</v>
      </c>
      <c r="V1265" s="17">
        <v>0.19603790454036599</v>
      </c>
      <c r="W1265" s="17">
        <v>0.17238472291454199</v>
      </c>
      <c r="X1265" s="17">
        <v>0.13384088489033399</v>
      </c>
      <c r="Y1265" s="17">
        <v>0</v>
      </c>
      <c r="Z1265" s="17">
        <v>0</v>
      </c>
      <c r="AA1265" s="17">
        <v>0</v>
      </c>
      <c r="AB1265" s="17">
        <v>0</v>
      </c>
      <c r="AC1265" s="17">
        <v>0</v>
      </c>
      <c r="AD1265" s="17" t="s">
        <v>95</v>
      </c>
      <c r="AE1265" s="17"/>
      <c r="AF1265" s="17">
        <v>8.2113842988402796E-2</v>
      </c>
      <c r="AG1265" s="17">
        <v>0.13857130040815399</v>
      </c>
      <c r="AH1265" s="17">
        <v>0</v>
      </c>
      <c r="AI1265" s="17"/>
      <c r="AJ1265" s="17">
        <v>0.123983396723717</v>
      </c>
      <c r="AK1265" s="17">
        <v>0.126616456593489</v>
      </c>
      <c r="AL1265" s="17">
        <v>0.35129581172063801</v>
      </c>
      <c r="AM1265" s="17" t="s">
        <v>95</v>
      </c>
      <c r="AN1265" s="17">
        <v>0</v>
      </c>
      <c r="AO1265" s="17"/>
      <c r="AP1265" s="17">
        <v>0.21119376307343701</v>
      </c>
      <c r="AQ1265" s="17">
        <v>0</v>
      </c>
      <c r="AR1265" s="17">
        <v>0</v>
      </c>
      <c r="AS1265" s="17"/>
      <c r="AT1265" s="17">
        <v>8.0637412527318403E-2</v>
      </c>
      <c r="AU1265" s="17">
        <v>4.2895559219888302E-2</v>
      </c>
      <c r="AV1265" s="17">
        <v>0.13629558740154199</v>
      </c>
      <c r="AW1265" s="17">
        <v>0.16668632151285601</v>
      </c>
      <c r="AX1265" s="17">
        <v>0.583619778344177</v>
      </c>
      <c r="AY1265" s="17"/>
      <c r="AZ1265" s="17">
        <v>7.5831702435423504E-2</v>
      </c>
      <c r="BA1265" s="17">
        <v>9.7487674982502506E-2</v>
      </c>
      <c r="BB1265" s="17">
        <v>0.154803029360015</v>
      </c>
      <c r="BC1265" s="17">
        <v>0.26725737095780799</v>
      </c>
      <c r="BD1265" s="17">
        <v>0</v>
      </c>
      <c r="BE1265" s="17" t="s">
        <v>95</v>
      </c>
      <c r="BF1265" s="17"/>
      <c r="BG1265" s="17">
        <v>9.8197802449915494E-2</v>
      </c>
      <c r="BH1265" s="17">
        <v>0.124808295508789</v>
      </c>
      <c r="BI1265" s="17" t="s">
        <v>95</v>
      </c>
      <c r="BJ1265" s="17" t="s">
        <v>95</v>
      </c>
      <c r="BK1265" s="17" t="s">
        <v>95</v>
      </c>
      <c r="BL1265" s="17" t="s">
        <v>95</v>
      </c>
      <c r="BM1265" s="17" t="s">
        <v>95</v>
      </c>
    </row>
    <row r="1266" spans="2:65" x14ac:dyDescent="0.35">
      <c r="B1266" t="s">
        <v>450</v>
      </c>
      <c r="C1266" s="17">
        <v>0.107553113559463</v>
      </c>
      <c r="D1266" s="17">
        <v>0.15993478159296801</v>
      </c>
      <c r="E1266" s="17">
        <v>4.0246151628240898E-2</v>
      </c>
      <c r="F1266" s="17"/>
      <c r="G1266" s="17">
        <v>0.28504386422105699</v>
      </c>
      <c r="H1266" s="17">
        <v>0</v>
      </c>
      <c r="I1266" s="17">
        <v>0.10561661434476501</v>
      </c>
      <c r="J1266" s="17">
        <v>0.100404642160319</v>
      </c>
      <c r="K1266" s="17">
        <v>0</v>
      </c>
      <c r="L1266" s="17">
        <v>7.14124360565834E-2</v>
      </c>
      <c r="M1266" s="17"/>
      <c r="N1266" s="17">
        <v>6.1285421729984399E-2</v>
      </c>
      <c r="O1266" s="17">
        <v>0.17916702180841401</v>
      </c>
      <c r="P1266" s="17">
        <v>0.15275928846668699</v>
      </c>
      <c r="Q1266" s="17">
        <v>0</v>
      </c>
      <c r="R1266" s="17"/>
      <c r="S1266" s="17">
        <v>0.15869132775245001</v>
      </c>
      <c r="T1266" s="17">
        <v>0</v>
      </c>
      <c r="U1266" s="17">
        <v>0.17581450093829501</v>
      </c>
      <c r="V1266" s="17">
        <v>0</v>
      </c>
      <c r="W1266" s="17">
        <v>0</v>
      </c>
      <c r="X1266" s="17">
        <v>0.18564743490928601</v>
      </c>
      <c r="Y1266" s="17">
        <v>0</v>
      </c>
      <c r="Z1266" s="17">
        <v>0</v>
      </c>
      <c r="AA1266" s="17">
        <v>0.31436908834481297</v>
      </c>
      <c r="AB1266" s="17">
        <v>0.13134408442300499</v>
      </c>
      <c r="AC1266" s="17">
        <v>0</v>
      </c>
      <c r="AD1266" s="17" t="s">
        <v>95</v>
      </c>
      <c r="AE1266" s="17"/>
      <c r="AF1266" s="17">
        <v>7.0280111900839007E-2</v>
      </c>
      <c r="AG1266" s="17">
        <v>0.123828725413095</v>
      </c>
      <c r="AH1266" s="17">
        <v>0.33778237417463602</v>
      </c>
      <c r="AI1266" s="17"/>
      <c r="AJ1266" s="17">
        <v>6.2353802390712303E-2</v>
      </c>
      <c r="AK1266" s="17">
        <v>0.26695910328408201</v>
      </c>
      <c r="AL1266" s="17">
        <v>0</v>
      </c>
      <c r="AM1266" s="17" t="s">
        <v>95</v>
      </c>
      <c r="AN1266" s="17">
        <v>0</v>
      </c>
      <c r="AO1266" s="17"/>
      <c r="AP1266" s="17">
        <v>0</v>
      </c>
      <c r="AQ1266" s="17">
        <v>0.281846640194306</v>
      </c>
      <c r="AR1266" s="17">
        <v>0</v>
      </c>
      <c r="AS1266" s="17"/>
      <c r="AT1266" s="17">
        <v>0.25757900405645301</v>
      </c>
      <c r="AU1266" s="17">
        <v>0</v>
      </c>
      <c r="AV1266" s="17">
        <v>0.19109252947358199</v>
      </c>
      <c r="AW1266" s="17">
        <v>0.16536527006496801</v>
      </c>
      <c r="AX1266" s="17">
        <v>0</v>
      </c>
      <c r="AY1266" s="17"/>
      <c r="AZ1266" s="17">
        <v>0.117506701058257</v>
      </c>
      <c r="BA1266" s="17">
        <v>0.17385019972473501</v>
      </c>
      <c r="BB1266" s="17">
        <v>0.19623872973103201</v>
      </c>
      <c r="BC1266" s="17">
        <v>0</v>
      </c>
      <c r="BD1266" s="17">
        <v>0</v>
      </c>
      <c r="BE1266" s="17" t="s">
        <v>95</v>
      </c>
      <c r="BF1266" s="17"/>
      <c r="BG1266" s="17">
        <v>0.13961158382734101</v>
      </c>
      <c r="BH1266" s="17">
        <v>6.7275598053593497E-2</v>
      </c>
      <c r="BI1266" s="17" t="s">
        <v>95</v>
      </c>
      <c r="BJ1266" s="17" t="s">
        <v>95</v>
      </c>
      <c r="BK1266" s="17" t="s">
        <v>95</v>
      </c>
      <c r="BL1266" s="17" t="s">
        <v>95</v>
      </c>
      <c r="BM1266" s="17" t="s">
        <v>95</v>
      </c>
    </row>
    <row r="1267" spans="2:65" x14ac:dyDescent="0.35">
      <c r="B1267" t="s">
        <v>443</v>
      </c>
      <c r="C1267" s="17">
        <v>9.1476755393184103E-2</v>
      </c>
      <c r="D1267" s="17">
        <v>0.11714345879275501</v>
      </c>
      <c r="E1267" s="17">
        <v>6.0062370495858199E-2</v>
      </c>
      <c r="F1267" s="17"/>
      <c r="G1267" s="17">
        <v>0.174134269910168</v>
      </c>
      <c r="H1267" s="17">
        <v>0.13902247429108699</v>
      </c>
      <c r="I1267" s="17">
        <v>0</v>
      </c>
      <c r="J1267" s="17">
        <v>0.20175135125202501</v>
      </c>
      <c r="K1267" s="17">
        <v>0</v>
      </c>
      <c r="L1267" s="17">
        <v>0</v>
      </c>
      <c r="M1267" s="17"/>
      <c r="N1267" s="17">
        <v>0.13666729879723899</v>
      </c>
      <c r="O1267" s="17">
        <v>0.121189819567871</v>
      </c>
      <c r="P1267" s="17">
        <v>0</v>
      </c>
      <c r="Q1267" s="17">
        <v>0</v>
      </c>
      <c r="R1267" s="17"/>
      <c r="S1267" s="17">
        <v>0.16441429926996201</v>
      </c>
      <c r="T1267" s="17">
        <v>0.195197865482229</v>
      </c>
      <c r="U1267" s="17">
        <v>0.17581450093829501</v>
      </c>
      <c r="V1267" s="17">
        <v>0</v>
      </c>
      <c r="W1267" s="17">
        <v>0.15250482875874999</v>
      </c>
      <c r="X1267" s="17">
        <v>0</v>
      </c>
      <c r="Y1267" s="17">
        <v>0</v>
      </c>
      <c r="Z1267" s="17">
        <v>0</v>
      </c>
      <c r="AA1267" s="17">
        <v>0.16243603713889199</v>
      </c>
      <c r="AB1267" s="17">
        <v>0</v>
      </c>
      <c r="AC1267" s="17">
        <v>0</v>
      </c>
      <c r="AD1267" s="17" t="s">
        <v>95</v>
      </c>
      <c r="AE1267" s="17"/>
      <c r="AF1267" s="17">
        <v>7.3139042491197404E-2</v>
      </c>
      <c r="AG1267" s="17">
        <v>9.0807658066521094E-2</v>
      </c>
      <c r="AH1267" s="17">
        <v>0</v>
      </c>
      <c r="AI1267" s="17"/>
      <c r="AJ1267" s="17">
        <v>2.5238463437031799E-2</v>
      </c>
      <c r="AK1267" s="17">
        <v>0.19700599995802701</v>
      </c>
      <c r="AL1267" s="17">
        <v>0</v>
      </c>
      <c r="AM1267" s="17" t="s">
        <v>95</v>
      </c>
      <c r="AN1267" s="17">
        <v>0.40361531415443702</v>
      </c>
      <c r="AO1267" s="17"/>
      <c r="AP1267" s="17">
        <v>0.11000134359375</v>
      </c>
      <c r="AQ1267" s="17">
        <v>0.17518403513448</v>
      </c>
      <c r="AR1267" s="17">
        <v>0</v>
      </c>
      <c r="AS1267" s="17"/>
      <c r="AT1267" s="17">
        <v>0.23181118650568999</v>
      </c>
      <c r="AU1267" s="17">
        <v>9.8070912867246202E-2</v>
      </c>
      <c r="AV1267" s="17">
        <v>5.6086437209129703E-2</v>
      </c>
      <c r="AW1267" s="17">
        <v>0</v>
      </c>
      <c r="AX1267" s="17">
        <v>0</v>
      </c>
      <c r="AY1267" s="17"/>
      <c r="AZ1267" s="17">
        <v>0.253285758303743</v>
      </c>
      <c r="BA1267" s="17">
        <v>0</v>
      </c>
      <c r="BB1267" s="17">
        <v>0</v>
      </c>
      <c r="BC1267" s="17">
        <v>0</v>
      </c>
      <c r="BD1267" s="17">
        <v>0.100162714356515</v>
      </c>
      <c r="BE1267" s="17" t="s">
        <v>95</v>
      </c>
      <c r="BF1267" s="17"/>
      <c r="BG1267" s="17">
        <v>8.0654829524956007E-2</v>
      </c>
      <c r="BH1267" s="17">
        <v>0.10507317104616901</v>
      </c>
      <c r="BI1267" s="17" t="s">
        <v>95</v>
      </c>
      <c r="BJ1267" s="17" t="s">
        <v>95</v>
      </c>
      <c r="BK1267" s="17" t="s">
        <v>95</v>
      </c>
      <c r="BL1267" s="17" t="s">
        <v>95</v>
      </c>
      <c r="BM1267" s="17" t="s">
        <v>95</v>
      </c>
    </row>
    <row r="1268" spans="2:65" x14ac:dyDescent="0.35">
      <c r="B1268" t="s">
        <v>452</v>
      </c>
      <c r="C1268" s="17">
        <v>7.2397528734864797E-2</v>
      </c>
      <c r="D1268" s="17">
        <v>5.2086914824778702E-2</v>
      </c>
      <c r="E1268" s="17">
        <v>0.103102203561311</v>
      </c>
      <c r="F1268" s="17"/>
      <c r="G1268" s="17">
        <v>7.2727061342227298E-2</v>
      </c>
      <c r="H1268" s="17">
        <v>0.23687665416155701</v>
      </c>
      <c r="I1268" s="17">
        <v>0</v>
      </c>
      <c r="J1268" s="17">
        <v>0</v>
      </c>
      <c r="K1268" s="17">
        <v>0</v>
      </c>
      <c r="L1268" s="17">
        <v>6.2429293486362197E-2</v>
      </c>
      <c r="M1268" s="17"/>
      <c r="N1268" s="17">
        <v>7.5100108231548002E-2</v>
      </c>
      <c r="O1268" s="17">
        <v>4.1017181265531097E-2</v>
      </c>
      <c r="P1268" s="17">
        <v>0</v>
      </c>
      <c r="Q1268" s="17">
        <v>0.24230271274706799</v>
      </c>
      <c r="R1268" s="17"/>
      <c r="S1268" s="17">
        <v>6.4232254003659603E-2</v>
      </c>
      <c r="T1268" s="17">
        <v>0.15838371399751899</v>
      </c>
      <c r="U1268" s="17">
        <v>0</v>
      </c>
      <c r="V1268" s="17">
        <v>0</v>
      </c>
      <c r="W1268" s="17">
        <v>0.19004264166041701</v>
      </c>
      <c r="X1268" s="17">
        <v>0</v>
      </c>
      <c r="Y1268" s="17">
        <v>0.164785504540993</v>
      </c>
      <c r="Z1268" s="17">
        <v>0.47955851233038699</v>
      </c>
      <c r="AA1268" s="17">
        <v>0</v>
      </c>
      <c r="AB1268" s="17">
        <v>0</v>
      </c>
      <c r="AC1268" s="17">
        <v>0</v>
      </c>
      <c r="AD1268" s="17" t="s">
        <v>95</v>
      </c>
      <c r="AE1268" s="17"/>
      <c r="AF1268" s="17">
        <v>3.5336432113266397E-2</v>
      </c>
      <c r="AG1268" s="17">
        <v>0.125453064384417</v>
      </c>
      <c r="AH1268" s="17">
        <v>0</v>
      </c>
      <c r="AI1268" s="17"/>
      <c r="AJ1268" s="17">
        <v>8.8980448577858307E-2</v>
      </c>
      <c r="AK1268" s="17">
        <v>5.9928988527018702E-2</v>
      </c>
      <c r="AL1268" s="17">
        <v>0</v>
      </c>
      <c r="AM1268" s="17" t="s">
        <v>95</v>
      </c>
      <c r="AN1268" s="17">
        <v>0</v>
      </c>
      <c r="AO1268" s="17"/>
      <c r="AP1268" s="17">
        <v>8.0814501269057398E-2</v>
      </c>
      <c r="AQ1268" s="17">
        <v>5.3290773042079402E-2</v>
      </c>
      <c r="AR1268" s="17">
        <v>0.54475544816267596</v>
      </c>
      <c r="AS1268" s="17"/>
      <c r="AT1268" s="17">
        <v>6.2053884865046101E-2</v>
      </c>
      <c r="AU1268" s="17">
        <v>9.6262875480859406E-2</v>
      </c>
      <c r="AV1268" s="17">
        <v>5.6086437209129703E-2</v>
      </c>
      <c r="AW1268" s="17">
        <v>0</v>
      </c>
      <c r="AX1268" s="17">
        <v>0.416380221655823</v>
      </c>
      <c r="AY1268" s="17"/>
      <c r="AZ1268" s="17">
        <v>0.14914139906134199</v>
      </c>
      <c r="BA1268" s="17">
        <v>0</v>
      </c>
      <c r="BB1268" s="17">
        <v>0</v>
      </c>
      <c r="BC1268" s="17">
        <v>8.3998455394223806E-2</v>
      </c>
      <c r="BD1268" s="17">
        <v>9.7466144724237896E-2</v>
      </c>
      <c r="BE1268" s="17" t="s">
        <v>95</v>
      </c>
      <c r="BF1268" s="17"/>
      <c r="BG1268" s="17">
        <v>8.4826381467153197E-2</v>
      </c>
      <c r="BH1268" s="17">
        <v>5.67822075900343E-2</v>
      </c>
      <c r="BI1268" s="17" t="s">
        <v>95</v>
      </c>
      <c r="BJ1268" s="17" t="s">
        <v>95</v>
      </c>
      <c r="BK1268" s="17" t="s">
        <v>95</v>
      </c>
      <c r="BL1268" s="17" t="s">
        <v>95</v>
      </c>
      <c r="BM1268" s="17" t="s">
        <v>95</v>
      </c>
    </row>
    <row r="1269" spans="2:65" x14ac:dyDescent="0.35">
      <c r="B1269" t="s">
        <v>454</v>
      </c>
      <c r="C1269" s="17">
        <v>5.38251319211406E-2</v>
      </c>
      <c r="D1269" s="17">
        <v>4.45336104939381E-2</v>
      </c>
      <c r="E1269" s="17">
        <v>6.8707629852939295E-2</v>
      </c>
      <c r="F1269" s="17"/>
      <c r="G1269" s="17">
        <v>0</v>
      </c>
      <c r="H1269" s="17">
        <v>0.12748103996986601</v>
      </c>
      <c r="I1269" s="17">
        <v>0.124920722308011</v>
      </c>
      <c r="J1269" s="17">
        <v>0.107025596983396</v>
      </c>
      <c r="K1269" s="17">
        <v>0</v>
      </c>
      <c r="L1269" s="17">
        <v>0</v>
      </c>
      <c r="M1269" s="17"/>
      <c r="N1269" s="17">
        <v>6.0867896952874402E-2</v>
      </c>
      <c r="O1269" s="17">
        <v>0</v>
      </c>
      <c r="P1269" s="17">
        <v>8.3354333822573595E-2</v>
      </c>
      <c r="Q1269" s="17">
        <v>0.13351734026415399</v>
      </c>
      <c r="R1269" s="17"/>
      <c r="S1269" s="17">
        <v>6.4232254003659603E-2</v>
      </c>
      <c r="T1269" s="17">
        <v>0</v>
      </c>
      <c r="U1269" s="17">
        <v>0.225630481394161</v>
      </c>
      <c r="V1269" s="17">
        <v>0</v>
      </c>
      <c r="W1269" s="17">
        <v>0</v>
      </c>
      <c r="X1269" s="17">
        <v>9.06418810172855E-2</v>
      </c>
      <c r="Y1269" s="17">
        <v>0</v>
      </c>
      <c r="Z1269" s="17">
        <v>0.52044148766961296</v>
      </c>
      <c r="AA1269" s="17">
        <v>0</v>
      </c>
      <c r="AB1269" s="17">
        <v>0</v>
      </c>
      <c r="AC1269" s="17">
        <v>0</v>
      </c>
      <c r="AD1269" s="17" t="s">
        <v>95</v>
      </c>
      <c r="AE1269" s="17"/>
      <c r="AF1269" s="17">
        <v>8.4519156752164204E-2</v>
      </c>
      <c r="AG1269" s="17">
        <v>4.85583982789764E-2</v>
      </c>
      <c r="AH1269" s="17">
        <v>0</v>
      </c>
      <c r="AI1269" s="17"/>
      <c r="AJ1269" s="17">
        <v>6.14706939775857E-2</v>
      </c>
      <c r="AK1269" s="17">
        <v>3.84642978802495E-2</v>
      </c>
      <c r="AL1269" s="17">
        <v>0.32364464841674201</v>
      </c>
      <c r="AM1269" s="17" t="s">
        <v>95</v>
      </c>
      <c r="AN1269" s="17">
        <v>0</v>
      </c>
      <c r="AO1269" s="17"/>
      <c r="AP1269" s="17">
        <v>9.3785794649393503E-2</v>
      </c>
      <c r="AQ1269" s="17">
        <v>3.42036837086808E-2</v>
      </c>
      <c r="AR1269" s="17">
        <v>0.45524455183732399</v>
      </c>
      <c r="AS1269" s="17"/>
      <c r="AT1269" s="17">
        <v>0.14842307806227401</v>
      </c>
      <c r="AU1269" s="17">
        <v>0</v>
      </c>
      <c r="AV1269" s="17">
        <v>0.110318761149721</v>
      </c>
      <c r="AW1269" s="17">
        <v>0</v>
      </c>
      <c r="AX1269" s="17">
        <v>0</v>
      </c>
      <c r="AY1269" s="17"/>
      <c r="AZ1269" s="17">
        <v>7.4580045801602393E-2</v>
      </c>
      <c r="BA1269" s="17">
        <v>5.3605463871779301E-2</v>
      </c>
      <c r="BB1269" s="17">
        <v>0.16401481396196099</v>
      </c>
      <c r="BC1269" s="17">
        <v>0</v>
      </c>
      <c r="BD1269" s="17">
        <v>0</v>
      </c>
      <c r="BE1269" s="17" t="s">
        <v>95</v>
      </c>
      <c r="BF1269" s="17"/>
      <c r="BG1269" s="17">
        <v>0</v>
      </c>
      <c r="BH1269" s="17">
        <v>0.121449774252607</v>
      </c>
      <c r="BI1269" s="17" t="s">
        <v>95</v>
      </c>
      <c r="BJ1269" s="17" t="s">
        <v>95</v>
      </c>
      <c r="BK1269" s="17" t="s">
        <v>95</v>
      </c>
      <c r="BL1269" s="17" t="s">
        <v>95</v>
      </c>
      <c r="BM1269" s="17" t="s">
        <v>95</v>
      </c>
    </row>
    <row r="1270" spans="2:65" x14ac:dyDescent="0.35">
      <c r="B1270" t="s">
        <v>449</v>
      </c>
      <c r="C1270" s="17">
        <v>4.2722789145086801E-2</v>
      </c>
      <c r="D1270" s="17">
        <v>4.8524990070564003E-2</v>
      </c>
      <c r="E1270" s="17">
        <v>3.65112963107549E-2</v>
      </c>
      <c r="F1270" s="17"/>
      <c r="G1270" s="17">
        <v>0</v>
      </c>
      <c r="H1270" s="17">
        <v>7.3828843032470906E-2</v>
      </c>
      <c r="I1270" s="17">
        <v>0.21824032110334901</v>
      </c>
      <c r="J1270" s="17">
        <v>0</v>
      </c>
      <c r="K1270" s="17">
        <v>0</v>
      </c>
      <c r="L1270" s="17">
        <v>0</v>
      </c>
      <c r="M1270" s="17"/>
      <c r="N1270" s="17">
        <v>3.5250782476457798E-2</v>
      </c>
      <c r="O1270" s="17">
        <v>4.3355022607165297E-2</v>
      </c>
      <c r="P1270" s="17">
        <v>9.0475861423572404E-2</v>
      </c>
      <c r="Q1270" s="17">
        <v>0</v>
      </c>
      <c r="R1270" s="17"/>
      <c r="S1270" s="17">
        <v>7.7962018976011405E-2</v>
      </c>
      <c r="T1270" s="17">
        <v>0</v>
      </c>
      <c r="U1270" s="17">
        <v>0</v>
      </c>
      <c r="V1270" s="17">
        <v>0</v>
      </c>
      <c r="W1270" s="17">
        <v>0.17238472291454199</v>
      </c>
      <c r="X1270" s="17">
        <v>0</v>
      </c>
      <c r="Y1270" s="17">
        <v>0</v>
      </c>
      <c r="Z1270" s="17">
        <v>0</v>
      </c>
      <c r="AA1270" s="17">
        <v>0</v>
      </c>
      <c r="AB1270" s="17">
        <v>0.104871603470774</v>
      </c>
      <c r="AC1270" s="17">
        <v>0</v>
      </c>
      <c r="AD1270" s="17" t="s">
        <v>95</v>
      </c>
      <c r="AE1270" s="17"/>
      <c r="AF1270" s="17">
        <v>0</v>
      </c>
      <c r="AG1270" s="17">
        <v>6.1916371215802402E-2</v>
      </c>
      <c r="AH1270" s="17">
        <v>0.19428915817651801</v>
      </c>
      <c r="AI1270" s="17"/>
      <c r="AJ1270" s="17">
        <v>3.0633232414530202E-2</v>
      </c>
      <c r="AK1270" s="17">
        <v>0</v>
      </c>
      <c r="AL1270" s="17">
        <v>0.35129581172063801</v>
      </c>
      <c r="AM1270" s="17" t="s">
        <v>95</v>
      </c>
      <c r="AN1270" s="17">
        <v>0</v>
      </c>
      <c r="AO1270" s="17"/>
      <c r="AP1270" s="17">
        <v>4.3863556843123097E-2</v>
      </c>
      <c r="AQ1270" s="17">
        <v>0</v>
      </c>
      <c r="AR1270" s="17">
        <v>0</v>
      </c>
      <c r="AS1270" s="17"/>
      <c r="AT1270" s="17">
        <v>0</v>
      </c>
      <c r="AU1270" s="17">
        <v>4.1304057739437197E-2</v>
      </c>
      <c r="AV1270" s="17">
        <v>7.2591428658268606E-2</v>
      </c>
      <c r="AW1270" s="17">
        <v>0.16536527006496801</v>
      </c>
      <c r="AX1270" s="17">
        <v>0</v>
      </c>
      <c r="AY1270" s="17"/>
      <c r="AZ1270" s="17">
        <v>4.3191979733947297E-2</v>
      </c>
      <c r="BA1270" s="17">
        <v>4.5321764875473097E-2</v>
      </c>
      <c r="BB1270" s="17">
        <v>0</v>
      </c>
      <c r="BC1270" s="17">
        <v>9.4676562363164393E-2</v>
      </c>
      <c r="BD1270" s="17">
        <v>0</v>
      </c>
      <c r="BE1270" s="17" t="s">
        <v>95</v>
      </c>
      <c r="BF1270" s="17"/>
      <c r="BG1270" s="17">
        <v>4.94990035068711E-2</v>
      </c>
      <c r="BH1270" s="17">
        <v>3.4209311217185401E-2</v>
      </c>
      <c r="BI1270" s="17" t="s">
        <v>95</v>
      </c>
      <c r="BJ1270" s="17" t="s">
        <v>95</v>
      </c>
      <c r="BK1270" s="17" t="s">
        <v>95</v>
      </c>
      <c r="BL1270" s="17" t="s">
        <v>95</v>
      </c>
      <c r="BM1270" s="17" t="s">
        <v>95</v>
      </c>
    </row>
    <row r="1271" spans="2:65" x14ac:dyDescent="0.35">
      <c r="B1271" t="s">
        <v>114</v>
      </c>
      <c r="C1271" s="17">
        <v>4.25080970567428E-2</v>
      </c>
      <c r="D1271" s="17">
        <v>2.46992289175899E-2</v>
      </c>
      <c r="E1271" s="17">
        <v>6.8583989177590399E-2</v>
      </c>
      <c r="F1271" s="17"/>
      <c r="G1271" s="17">
        <v>0</v>
      </c>
      <c r="H1271" s="17">
        <v>0</v>
      </c>
      <c r="I1271" s="17">
        <v>9.6776329632307201E-2</v>
      </c>
      <c r="J1271" s="17">
        <v>0.118393342717903</v>
      </c>
      <c r="K1271" s="17">
        <v>0.118736426349362</v>
      </c>
      <c r="L1271" s="17">
        <v>0</v>
      </c>
      <c r="M1271" s="17"/>
      <c r="N1271" s="17">
        <v>3.4416253671121402E-2</v>
      </c>
      <c r="O1271" s="17">
        <v>4.2778636375437697E-2</v>
      </c>
      <c r="P1271" s="17">
        <v>9.2207831485484906E-2</v>
      </c>
      <c r="Q1271" s="17">
        <v>0</v>
      </c>
      <c r="R1271" s="17"/>
      <c r="S1271" s="17">
        <v>0</v>
      </c>
      <c r="T1271" s="17">
        <v>0.116922432697911</v>
      </c>
      <c r="U1271" s="17">
        <v>0</v>
      </c>
      <c r="V1271" s="17">
        <v>0.19845675401012999</v>
      </c>
      <c r="W1271" s="17">
        <v>0.175684665844306</v>
      </c>
      <c r="X1271" s="17">
        <v>0</v>
      </c>
      <c r="Y1271" s="17">
        <v>0</v>
      </c>
      <c r="Z1271" s="17">
        <v>0</v>
      </c>
      <c r="AA1271" s="17">
        <v>0</v>
      </c>
      <c r="AB1271" s="17">
        <v>0</v>
      </c>
      <c r="AC1271" s="17">
        <v>0</v>
      </c>
      <c r="AD1271" s="17" t="s">
        <v>95</v>
      </c>
      <c r="AE1271" s="17"/>
      <c r="AF1271" s="17">
        <v>3.5768182606082201E-2</v>
      </c>
      <c r="AG1271" s="17">
        <v>2.95658428867848E-2</v>
      </c>
      <c r="AH1271" s="17">
        <v>0.224977533408728</v>
      </c>
      <c r="AI1271" s="17"/>
      <c r="AJ1271" s="17">
        <v>0</v>
      </c>
      <c r="AK1271" s="17">
        <v>0</v>
      </c>
      <c r="AL1271" s="17">
        <v>0.32505953986262098</v>
      </c>
      <c r="AM1271" s="17" t="s">
        <v>95</v>
      </c>
      <c r="AN1271" s="17">
        <v>0.28673860399740198</v>
      </c>
      <c r="AO1271" s="17"/>
      <c r="AP1271" s="17">
        <v>0</v>
      </c>
      <c r="AQ1271" s="17">
        <v>4.2363316724128103E-2</v>
      </c>
      <c r="AR1271" s="17">
        <v>0</v>
      </c>
      <c r="AS1271" s="17"/>
      <c r="AT1271" s="17">
        <v>0</v>
      </c>
      <c r="AU1271" s="17">
        <v>8.3751057297135195E-2</v>
      </c>
      <c r="AV1271" s="17">
        <v>0</v>
      </c>
      <c r="AW1271" s="17">
        <v>0</v>
      </c>
      <c r="AX1271" s="17">
        <v>0</v>
      </c>
      <c r="AY1271" s="17"/>
      <c r="AZ1271" s="17">
        <v>0</v>
      </c>
      <c r="BA1271" s="17">
        <v>4.4719231657845401E-2</v>
      </c>
      <c r="BB1271" s="17">
        <v>0.181435681066315</v>
      </c>
      <c r="BC1271" s="17">
        <v>0</v>
      </c>
      <c r="BD1271" s="17">
        <v>9.8657013566985197E-2</v>
      </c>
      <c r="BE1271" s="17" t="s">
        <v>95</v>
      </c>
      <c r="BF1271" s="17"/>
      <c r="BG1271" s="17">
        <v>5.2944781249408497E-2</v>
      </c>
      <c r="BH1271" s="17">
        <v>2.9395690073894601E-2</v>
      </c>
      <c r="BI1271" s="17" t="s">
        <v>95</v>
      </c>
      <c r="BJ1271" s="17" t="s">
        <v>95</v>
      </c>
      <c r="BK1271" s="17" t="s">
        <v>95</v>
      </c>
      <c r="BL1271" s="17" t="s">
        <v>95</v>
      </c>
      <c r="BM1271" s="17" t="s">
        <v>95</v>
      </c>
    </row>
    <row r="1272" spans="2:65" x14ac:dyDescent="0.35">
      <c r="B1272" t="s">
        <v>115</v>
      </c>
      <c r="C1272" s="17">
        <v>7.7070255892000603E-2</v>
      </c>
      <c r="D1272" s="17">
        <v>8.2185001176364E-2</v>
      </c>
      <c r="E1272" s="17">
        <v>7.31858919769902E-2</v>
      </c>
      <c r="F1272" s="17"/>
      <c r="G1272" s="17">
        <v>0</v>
      </c>
      <c r="H1272" s="17">
        <v>0</v>
      </c>
      <c r="I1272" s="17">
        <v>0</v>
      </c>
      <c r="J1272" s="17">
        <v>0</v>
      </c>
      <c r="K1272" s="17">
        <v>0.13642341711688599</v>
      </c>
      <c r="L1272" s="17">
        <v>0.29564870174989599</v>
      </c>
      <c r="M1272" s="17"/>
      <c r="N1272" s="17">
        <v>0</v>
      </c>
      <c r="O1272" s="17">
        <v>4.43516762717652E-2</v>
      </c>
      <c r="P1272" s="17">
        <v>9.6189489711615103E-2</v>
      </c>
      <c r="Q1272" s="17">
        <v>0.36845372088153699</v>
      </c>
      <c r="R1272" s="17"/>
      <c r="S1272" s="17">
        <v>0.102206083824079</v>
      </c>
      <c r="T1272" s="17">
        <v>0</v>
      </c>
      <c r="U1272" s="17">
        <v>0.21626587386145699</v>
      </c>
      <c r="V1272" s="17">
        <v>0.20575433098321999</v>
      </c>
      <c r="W1272" s="17">
        <v>0</v>
      </c>
      <c r="X1272" s="17">
        <v>0</v>
      </c>
      <c r="Y1272" s="17">
        <v>0.16533544061906499</v>
      </c>
      <c r="Z1272" s="17">
        <v>0</v>
      </c>
      <c r="AA1272" s="17">
        <v>0.175268153730961</v>
      </c>
      <c r="AB1272" s="17">
        <v>0</v>
      </c>
      <c r="AC1272" s="17">
        <v>0</v>
      </c>
      <c r="AD1272" s="17" t="s">
        <v>95</v>
      </c>
      <c r="AE1272" s="17"/>
      <c r="AF1272" s="17">
        <v>0.174544184055516</v>
      </c>
      <c r="AG1272" s="17">
        <v>2.84430451711239E-2</v>
      </c>
      <c r="AH1272" s="17">
        <v>0</v>
      </c>
      <c r="AI1272" s="17"/>
      <c r="AJ1272" s="17">
        <v>0.13132370004566399</v>
      </c>
      <c r="AK1272" s="17">
        <v>0</v>
      </c>
      <c r="AL1272" s="17">
        <v>0</v>
      </c>
      <c r="AM1272" s="17" t="s">
        <v>95</v>
      </c>
      <c r="AN1272" s="17">
        <v>0</v>
      </c>
      <c r="AO1272" s="17"/>
      <c r="AP1272" s="17">
        <v>0.20036047697089901</v>
      </c>
      <c r="AQ1272" s="17">
        <v>0</v>
      </c>
      <c r="AR1272" s="17">
        <v>0</v>
      </c>
      <c r="AS1272" s="17"/>
      <c r="AT1272" s="17">
        <v>6.8808469660580698E-2</v>
      </c>
      <c r="AU1272" s="17">
        <v>4.5021635535906698E-2</v>
      </c>
      <c r="AV1272" s="17">
        <v>0.15386362663623601</v>
      </c>
      <c r="AW1272" s="17">
        <v>0.18747215602292799</v>
      </c>
      <c r="AX1272" s="17">
        <v>0</v>
      </c>
      <c r="AY1272" s="17"/>
      <c r="AZ1272" s="17">
        <v>0</v>
      </c>
      <c r="BA1272" s="17">
        <v>0.15127200873008401</v>
      </c>
      <c r="BB1272" s="17">
        <v>0</v>
      </c>
      <c r="BC1272" s="17">
        <v>0</v>
      </c>
      <c r="BD1272" s="17">
        <v>0.224266035737408</v>
      </c>
      <c r="BE1272" s="17" t="s">
        <v>95</v>
      </c>
      <c r="BF1272" s="17"/>
      <c r="BG1272" s="17">
        <v>0.112292062799788</v>
      </c>
      <c r="BH1272" s="17">
        <v>3.2818397895688099E-2</v>
      </c>
      <c r="BI1272" s="17" t="s">
        <v>95</v>
      </c>
      <c r="BJ1272" s="17" t="s">
        <v>95</v>
      </c>
      <c r="BK1272" s="17" t="s">
        <v>95</v>
      </c>
      <c r="BL1272" s="17" t="s">
        <v>95</v>
      </c>
      <c r="BM1272" s="17" t="s">
        <v>95</v>
      </c>
    </row>
    <row r="1273" spans="2:65" x14ac:dyDescent="0.35">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row>
    <row r="1274" spans="2:65" x14ac:dyDescent="0.35">
      <c r="B1274" s="6" t="s">
        <v>468</v>
      </c>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row>
    <row r="1275" spans="2:65" x14ac:dyDescent="0.35">
      <c r="B1275" s="26" t="s">
        <v>469</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row>
    <row r="1276" spans="2:65" x14ac:dyDescent="0.35">
      <c r="B1276" t="s">
        <v>442</v>
      </c>
      <c r="C1276" s="17">
        <v>0.38992552503327899</v>
      </c>
      <c r="D1276" s="17">
        <v>0.38142162501823901</v>
      </c>
      <c r="E1276" s="17">
        <v>0.397260944333442</v>
      </c>
      <c r="F1276" s="17"/>
      <c r="G1276" s="17">
        <v>0.57666041432833304</v>
      </c>
      <c r="H1276" s="17">
        <v>0.38192433522389102</v>
      </c>
      <c r="I1276" s="17">
        <v>0.49503886717363699</v>
      </c>
      <c r="J1276" s="17">
        <v>0.36284649186439599</v>
      </c>
      <c r="K1276" s="17">
        <v>0.26269817590546601</v>
      </c>
      <c r="L1276" s="17">
        <v>0.38772963519106102</v>
      </c>
      <c r="M1276" s="17"/>
      <c r="N1276" s="17">
        <v>0.432062725687198</v>
      </c>
      <c r="O1276" s="17">
        <v>0.25563751401885998</v>
      </c>
      <c r="P1276" s="17">
        <v>0.52969294746432605</v>
      </c>
      <c r="Q1276" s="17">
        <v>0.346882146795223</v>
      </c>
      <c r="R1276" s="17"/>
      <c r="S1276" s="17">
        <v>0.40301770156672601</v>
      </c>
      <c r="T1276" s="17">
        <v>0.40456513974930602</v>
      </c>
      <c r="U1276" s="17">
        <v>0.46751195727225697</v>
      </c>
      <c r="V1276" s="17">
        <v>0.35570682811837701</v>
      </c>
      <c r="W1276" s="17">
        <v>0.36336767102071998</v>
      </c>
      <c r="X1276" s="17">
        <v>0.487142846461665</v>
      </c>
      <c r="Y1276" s="17">
        <v>0.39192532840954702</v>
      </c>
      <c r="Z1276" s="17">
        <v>0</v>
      </c>
      <c r="AA1276" s="17">
        <v>0.34878998704965702</v>
      </c>
      <c r="AB1276" s="17">
        <v>0.37125613134005703</v>
      </c>
      <c r="AC1276" s="17">
        <v>0.184358243990351</v>
      </c>
      <c r="AD1276" s="17">
        <v>0.67117823716670799</v>
      </c>
      <c r="AE1276" s="17"/>
      <c r="AF1276" s="17">
        <v>0.41381237715644598</v>
      </c>
      <c r="AG1276" s="17">
        <v>0.32480093583041297</v>
      </c>
      <c r="AH1276" s="17">
        <v>0.33524407306502202</v>
      </c>
      <c r="AI1276" s="17"/>
      <c r="AJ1276" s="17">
        <v>0.361961194451771</v>
      </c>
      <c r="AK1276" s="17">
        <v>0.31935184596134902</v>
      </c>
      <c r="AL1276" s="17">
        <v>0.49853363586743299</v>
      </c>
      <c r="AM1276" s="17" t="s">
        <v>95</v>
      </c>
      <c r="AN1276" s="17">
        <v>0.43519910032793901</v>
      </c>
      <c r="AO1276" s="17"/>
      <c r="AP1276" s="17">
        <v>0.36995113034108601</v>
      </c>
      <c r="AQ1276" s="17">
        <v>0.41851049330761297</v>
      </c>
      <c r="AR1276" s="17">
        <v>0.30342164471138</v>
      </c>
      <c r="AS1276" s="17"/>
      <c r="AT1276" s="17">
        <v>0.35925411855438699</v>
      </c>
      <c r="AU1276" s="17">
        <v>0.452369243446059</v>
      </c>
      <c r="AV1276" s="17">
        <v>0.474413118493279</v>
      </c>
      <c r="AW1276" s="17">
        <v>0.14561770398819701</v>
      </c>
      <c r="AX1276" s="17">
        <v>0</v>
      </c>
      <c r="AY1276" s="17"/>
      <c r="AZ1276" s="17">
        <v>0.40261792470199298</v>
      </c>
      <c r="BA1276" s="17">
        <v>0.373482138989778</v>
      </c>
      <c r="BB1276" s="17">
        <v>0.49065891678267898</v>
      </c>
      <c r="BC1276" s="17">
        <v>0.28082872308329399</v>
      </c>
      <c r="BD1276" s="17">
        <v>0.51122276481284601</v>
      </c>
      <c r="BE1276" s="17">
        <v>0.466351685769052</v>
      </c>
      <c r="BF1276" s="17"/>
      <c r="BG1276" s="17">
        <v>0.35114805071980199</v>
      </c>
      <c r="BH1276" s="17">
        <v>0.44716503600963597</v>
      </c>
      <c r="BI1276" s="17" t="s">
        <v>95</v>
      </c>
      <c r="BJ1276" s="17" t="s">
        <v>95</v>
      </c>
      <c r="BK1276" s="17" t="s">
        <v>95</v>
      </c>
      <c r="BL1276" s="17" t="s">
        <v>95</v>
      </c>
      <c r="BM1276" s="17" t="s">
        <v>95</v>
      </c>
    </row>
    <row r="1277" spans="2:65" x14ac:dyDescent="0.35">
      <c r="B1277" t="s">
        <v>444</v>
      </c>
      <c r="C1277" s="17">
        <v>0.15674415918600901</v>
      </c>
      <c r="D1277" s="17">
        <v>0.16269421366279799</v>
      </c>
      <c r="E1277" s="17">
        <v>0.151611673577185</v>
      </c>
      <c r="F1277" s="17"/>
      <c r="G1277" s="17">
        <v>0.523304419648431</v>
      </c>
      <c r="H1277" s="17">
        <v>9.0263219880890297E-2</v>
      </c>
      <c r="I1277" s="17">
        <v>4.7441081613763897E-2</v>
      </c>
      <c r="J1277" s="17">
        <v>0.102285075527476</v>
      </c>
      <c r="K1277" s="17">
        <v>0.146168494344905</v>
      </c>
      <c r="L1277" s="17">
        <v>0.16372654792654501</v>
      </c>
      <c r="M1277" s="17"/>
      <c r="N1277" s="17">
        <v>8.8762046977122602E-2</v>
      </c>
      <c r="O1277" s="17">
        <v>0.25542034075356801</v>
      </c>
      <c r="P1277" s="17">
        <v>0.11962283441244401</v>
      </c>
      <c r="Q1277" s="17">
        <v>0.16630097058412799</v>
      </c>
      <c r="R1277" s="17"/>
      <c r="S1277" s="17">
        <v>0.32416066095766299</v>
      </c>
      <c r="T1277" s="17">
        <v>0.175120634592033</v>
      </c>
      <c r="U1277" s="17">
        <v>0.239209550636965</v>
      </c>
      <c r="V1277" s="17">
        <v>0.131336642878741</v>
      </c>
      <c r="W1277" s="17">
        <v>0</v>
      </c>
      <c r="X1277" s="17">
        <v>0.12509548394010001</v>
      </c>
      <c r="Y1277" s="17">
        <v>0.197594707665741</v>
      </c>
      <c r="Z1277" s="17">
        <v>0.30789560506631303</v>
      </c>
      <c r="AA1277" s="17">
        <v>0.23624865161136699</v>
      </c>
      <c r="AB1277" s="17">
        <v>6.5705062147748905E-2</v>
      </c>
      <c r="AC1277" s="17">
        <v>0</v>
      </c>
      <c r="AD1277" s="17">
        <v>0</v>
      </c>
      <c r="AE1277" s="17"/>
      <c r="AF1277" s="17">
        <v>0.136300022755142</v>
      </c>
      <c r="AG1277" s="17">
        <v>0.137942780552581</v>
      </c>
      <c r="AH1277" s="17">
        <v>0.17199616150888</v>
      </c>
      <c r="AI1277" s="17"/>
      <c r="AJ1277" s="17">
        <v>0.18350724307027999</v>
      </c>
      <c r="AK1277" s="17">
        <v>0.166672782911095</v>
      </c>
      <c r="AL1277" s="17">
        <v>0.14836643456617901</v>
      </c>
      <c r="AM1277" s="17" t="s">
        <v>95</v>
      </c>
      <c r="AN1277" s="17">
        <v>0.10346202763250099</v>
      </c>
      <c r="AO1277" s="17"/>
      <c r="AP1277" s="17">
        <v>0.17741610778212399</v>
      </c>
      <c r="AQ1277" s="17">
        <v>0.14188700809471899</v>
      </c>
      <c r="AR1277" s="17">
        <v>0.172898733225056</v>
      </c>
      <c r="AS1277" s="17"/>
      <c r="AT1277" s="17">
        <v>0.183358452761156</v>
      </c>
      <c r="AU1277" s="17">
        <v>0.177929010361316</v>
      </c>
      <c r="AV1277" s="17">
        <v>7.0349775517823801E-2</v>
      </c>
      <c r="AW1277" s="17">
        <v>0.12547007267812199</v>
      </c>
      <c r="AX1277" s="17">
        <v>0</v>
      </c>
      <c r="AY1277" s="17"/>
      <c r="AZ1277" s="17">
        <v>0.23755539989550201</v>
      </c>
      <c r="BA1277" s="17">
        <v>0.18289055714239699</v>
      </c>
      <c r="BB1277" s="17">
        <v>0</v>
      </c>
      <c r="BC1277" s="17">
        <v>0.19816561248773601</v>
      </c>
      <c r="BD1277" s="17">
        <v>0.11236413979764499</v>
      </c>
      <c r="BE1277" s="17">
        <v>0</v>
      </c>
      <c r="BF1277" s="17"/>
      <c r="BG1277" s="17">
        <v>0.14246209011566199</v>
      </c>
      <c r="BH1277" s="17">
        <v>0.177825951226113</v>
      </c>
      <c r="BI1277" s="17" t="s">
        <v>95</v>
      </c>
      <c r="BJ1277" s="17" t="s">
        <v>95</v>
      </c>
      <c r="BK1277" s="17" t="s">
        <v>95</v>
      </c>
      <c r="BL1277" s="17" t="s">
        <v>95</v>
      </c>
      <c r="BM1277" s="17" t="s">
        <v>95</v>
      </c>
    </row>
    <row r="1278" spans="2:65" x14ac:dyDescent="0.35">
      <c r="B1278" t="s">
        <v>453</v>
      </c>
      <c r="C1278" s="17">
        <v>0.123368674416186</v>
      </c>
      <c r="D1278" s="17">
        <v>0.115539438744685</v>
      </c>
      <c r="E1278" s="17">
        <v>0.13012213181205001</v>
      </c>
      <c r="F1278" s="17"/>
      <c r="G1278" s="17">
        <v>0.15242129762949</v>
      </c>
      <c r="H1278" s="17">
        <v>0.18649320245912701</v>
      </c>
      <c r="I1278" s="17">
        <v>9.4763773115968397E-2</v>
      </c>
      <c r="J1278" s="17">
        <v>0.119930596110707</v>
      </c>
      <c r="K1278" s="17">
        <v>0.111589849236857</v>
      </c>
      <c r="L1278" s="17">
        <v>0.10622794851563599</v>
      </c>
      <c r="M1278" s="17"/>
      <c r="N1278" s="17">
        <v>0.171748950688973</v>
      </c>
      <c r="O1278" s="17">
        <v>0.112720140251023</v>
      </c>
      <c r="P1278" s="17">
        <v>6.5160642992062506E-2</v>
      </c>
      <c r="Q1278" s="17">
        <v>0.133521073683317</v>
      </c>
      <c r="R1278" s="17"/>
      <c r="S1278" s="17">
        <v>0.52635396484365704</v>
      </c>
      <c r="T1278" s="17">
        <v>9.5982213115326606E-2</v>
      </c>
      <c r="U1278" s="17">
        <v>0.10217533468058999</v>
      </c>
      <c r="V1278" s="17">
        <v>0</v>
      </c>
      <c r="W1278" s="17">
        <v>0</v>
      </c>
      <c r="X1278" s="17">
        <v>0.107809507615269</v>
      </c>
      <c r="Y1278" s="17">
        <v>6.36081037165524E-2</v>
      </c>
      <c r="Z1278" s="17">
        <v>0</v>
      </c>
      <c r="AA1278" s="17">
        <v>0.135999288579536</v>
      </c>
      <c r="AB1278" s="17">
        <v>0.115625327972446</v>
      </c>
      <c r="AC1278" s="17">
        <v>0.40080373262866897</v>
      </c>
      <c r="AD1278" s="17">
        <v>0</v>
      </c>
      <c r="AE1278" s="17"/>
      <c r="AF1278" s="17">
        <v>0.101756270361441</v>
      </c>
      <c r="AG1278" s="17">
        <v>0.13407107401413501</v>
      </c>
      <c r="AH1278" s="17">
        <v>0.26890656622235198</v>
      </c>
      <c r="AI1278" s="17"/>
      <c r="AJ1278" s="17">
        <v>0.12470823627300701</v>
      </c>
      <c r="AK1278" s="17">
        <v>0.18955223779418601</v>
      </c>
      <c r="AL1278" s="17">
        <v>0.11238652393965599</v>
      </c>
      <c r="AM1278" s="17" t="s">
        <v>95</v>
      </c>
      <c r="AN1278" s="17">
        <v>9.9775040032370699E-2</v>
      </c>
      <c r="AO1278" s="17"/>
      <c r="AP1278" s="17">
        <v>0.10152801563094301</v>
      </c>
      <c r="AQ1278" s="17">
        <v>0.14867717831696101</v>
      </c>
      <c r="AR1278" s="17">
        <v>0.130969566516519</v>
      </c>
      <c r="AS1278" s="17"/>
      <c r="AT1278" s="17">
        <v>9.8344922704305601E-2</v>
      </c>
      <c r="AU1278" s="17">
        <v>0.17759683859289099</v>
      </c>
      <c r="AV1278" s="17">
        <v>9.9947265769113905E-2</v>
      </c>
      <c r="AW1278" s="17">
        <v>0.26926717298991898</v>
      </c>
      <c r="AX1278" s="17">
        <v>0</v>
      </c>
      <c r="AY1278" s="17"/>
      <c r="AZ1278" s="17">
        <v>0.16693317658273499</v>
      </c>
      <c r="BA1278" s="17">
        <v>0.159823295113664</v>
      </c>
      <c r="BB1278" s="17">
        <v>0.16347880145027199</v>
      </c>
      <c r="BC1278" s="17">
        <v>9.6195607776056902E-2</v>
      </c>
      <c r="BD1278" s="17">
        <v>0</v>
      </c>
      <c r="BE1278" s="17">
        <v>0.106718241238855</v>
      </c>
      <c r="BF1278" s="17"/>
      <c r="BG1278" s="17">
        <v>0.125059121131599</v>
      </c>
      <c r="BH1278" s="17">
        <v>0.12087340248229</v>
      </c>
      <c r="BI1278" s="17" t="s">
        <v>95</v>
      </c>
      <c r="BJ1278" s="17" t="s">
        <v>95</v>
      </c>
      <c r="BK1278" s="17" t="s">
        <v>95</v>
      </c>
      <c r="BL1278" s="17" t="s">
        <v>95</v>
      </c>
      <c r="BM1278" s="17" t="s">
        <v>95</v>
      </c>
    </row>
    <row r="1279" spans="2:65" x14ac:dyDescent="0.35">
      <c r="B1279" t="s">
        <v>443</v>
      </c>
      <c r="C1279" s="17">
        <v>0.118737042590031</v>
      </c>
      <c r="D1279" s="17">
        <v>0.15585974640167699</v>
      </c>
      <c r="E1279" s="17">
        <v>8.6715194081395205E-2</v>
      </c>
      <c r="F1279" s="17"/>
      <c r="G1279" s="17">
        <v>0.33581455724139098</v>
      </c>
      <c r="H1279" s="17">
        <v>0.14983933853517201</v>
      </c>
      <c r="I1279" s="17">
        <v>4.7965636820255501E-2</v>
      </c>
      <c r="J1279" s="17">
        <v>0.177760065800975</v>
      </c>
      <c r="K1279" s="17">
        <v>6.2682395017752301E-2</v>
      </c>
      <c r="L1279" s="17">
        <v>5.8798229869247001E-2</v>
      </c>
      <c r="M1279" s="17"/>
      <c r="N1279" s="17">
        <v>0.233462903545508</v>
      </c>
      <c r="O1279" s="17">
        <v>0.14453003676693599</v>
      </c>
      <c r="P1279" s="17">
        <v>3.2494529660354897E-2</v>
      </c>
      <c r="Q1279" s="17">
        <v>0</v>
      </c>
      <c r="R1279" s="17"/>
      <c r="S1279" s="17">
        <v>0</v>
      </c>
      <c r="T1279" s="17">
        <v>0.10076576679872799</v>
      </c>
      <c r="U1279" s="17">
        <v>0</v>
      </c>
      <c r="V1279" s="17">
        <v>6.2953447220422398E-2</v>
      </c>
      <c r="W1279" s="17">
        <v>0.118243035191458</v>
      </c>
      <c r="X1279" s="17">
        <v>0.18590083432885501</v>
      </c>
      <c r="Y1279" s="17">
        <v>0.145414091408337</v>
      </c>
      <c r="Z1279" s="17">
        <v>0</v>
      </c>
      <c r="AA1279" s="17">
        <v>0.18058702218105699</v>
      </c>
      <c r="AB1279" s="17">
        <v>0.1148278032367</v>
      </c>
      <c r="AC1279" s="17">
        <v>0.184358243990351</v>
      </c>
      <c r="AD1279" s="17">
        <v>0.32882176283329201</v>
      </c>
      <c r="AE1279" s="17"/>
      <c r="AF1279" s="17">
        <v>0.120063184495087</v>
      </c>
      <c r="AG1279" s="17">
        <v>9.8957522762745206E-2</v>
      </c>
      <c r="AH1279" s="17">
        <v>8.0008412272961502E-2</v>
      </c>
      <c r="AI1279" s="17"/>
      <c r="AJ1279" s="17">
        <v>6.6412218230238101E-2</v>
      </c>
      <c r="AK1279" s="17">
        <v>0.21833234354424699</v>
      </c>
      <c r="AL1279" s="17">
        <v>0.238629459374609</v>
      </c>
      <c r="AM1279" s="17" t="s">
        <v>95</v>
      </c>
      <c r="AN1279" s="17">
        <v>0.102353723792399</v>
      </c>
      <c r="AO1279" s="17"/>
      <c r="AP1279" s="17">
        <v>4.6671701037648103E-2</v>
      </c>
      <c r="AQ1279" s="17">
        <v>0.166197464075728</v>
      </c>
      <c r="AR1279" s="17">
        <v>0.27778382099617399</v>
      </c>
      <c r="AS1279" s="17"/>
      <c r="AT1279" s="17">
        <v>9.4182479828999993E-2</v>
      </c>
      <c r="AU1279" s="17">
        <v>0.15773570621199701</v>
      </c>
      <c r="AV1279" s="17">
        <v>9.2950121567621502E-2</v>
      </c>
      <c r="AW1279" s="17">
        <v>0.23459686346363601</v>
      </c>
      <c r="AX1279" s="17">
        <v>0</v>
      </c>
      <c r="AY1279" s="17"/>
      <c r="AZ1279" s="17">
        <v>0.23475914999688999</v>
      </c>
      <c r="BA1279" s="17">
        <v>0.16408140388302001</v>
      </c>
      <c r="BB1279" s="17">
        <v>0.104120401330542</v>
      </c>
      <c r="BC1279" s="17">
        <v>8.5132674021663204E-2</v>
      </c>
      <c r="BD1279" s="17">
        <v>0</v>
      </c>
      <c r="BE1279" s="17">
        <v>0</v>
      </c>
      <c r="BF1279" s="17"/>
      <c r="BG1279" s="17">
        <v>7.9658372002736594E-2</v>
      </c>
      <c r="BH1279" s="17">
        <v>0.176421150016426</v>
      </c>
      <c r="BI1279" s="17" t="s">
        <v>95</v>
      </c>
      <c r="BJ1279" s="17" t="s">
        <v>95</v>
      </c>
      <c r="BK1279" s="17" t="s">
        <v>95</v>
      </c>
      <c r="BL1279" s="17" t="s">
        <v>95</v>
      </c>
      <c r="BM1279" s="17" t="s">
        <v>95</v>
      </c>
    </row>
    <row r="1280" spans="2:65" x14ac:dyDescent="0.35">
      <c r="B1280" t="s">
        <v>451</v>
      </c>
      <c r="C1280" s="17">
        <v>0.102068115396778</v>
      </c>
      <c r="D1280" s="17">
        <v>9.6793042452326505E-2</v>
      </c>
      <c r="E1280" s="17">
        <v>0.106618365495916</v>
      </c>
      <c r="F1280" s="17"/>
      <c r="G1280" s="17">
        <v>0</v>
      </c>
      <c r="H1280" s="17">
        <v>0</v>
      </c>
      <c r="I1280" s="17">
        <v>5.4758284865648002E-2</v>
      </c>
      <c r="J1280" s="17">
        <v>0.18041231580526901</v>
      </c>
      <c r="K1280" s="17">
        <v>0.17091587632115801</v>
      </c>
      <c r="L1280" s="17">
        <v>0.107034630180324</v>
      </c>
      <c r="M1280" s="17"/>
      <c r="N1280" s="17">
        <v>7.8747564696958303E-2</v>
      </c>
      <c r="O1280" s="17">
        <v>0.11996424711324299</v>
      </c>
      <c r="P1280" s="17">
        <v>9.8741180942238799E-2</v>
      </c>
      <c r="Q1280" s="17">
        <v>0.117584814369532</v>
      </c>
      <c r="R1280" s="17"/>
      <c r="S1280" s="17">
        <v>0</v>
      </c>
      <c r="T1280" s="17">
        <v>0.23152904885001099</v>
      </c>
      <c r="U1280" s="17">
        <v>0</v>
      </c>
      <c r="V1280" s="17">
        <v>0.15441838525645599</v>
      </c>
      <c r="W1280" s="17">
        <v>0</v>
      </c>
      <c r="X1280" s="17">
        <v>0.114633144539042</v>
      </c>
      <c r="Y1280" s="17">
        <v>0</v>
      </c>
      <c r="Z1280" s="17">
        <v>0</v>
      </c>
      <c r="AA1280" s="17">
        <v>0.16001332105753699</v>
      </c>
      <c r="AB1280" s="17">
        <v>0.108228957776754</v>
      </c>
      <c r="AC1280" s="17">
        <v>0</v>
      </c>
      <c r="AD1280" s="17">
        <v>0</v>
      </c>
      <c r="AE1280" s="17"/>
      <c r="AF1280" s="17">
        <v>0.119568704296247</v>
      </c>
      <c r="AG1280" s="17">
        <v>0.111793521986164</v>
      </c>
      <c r="AH1280" s="17">
        <v>0</v>
      </c>
      <c r="AI1280" s="17"/>
      <c r="AJ1280" s="17">
        <v>9.6107543873883206E-2</v>
      </c>
      <c r="AK1280" s="17">
        <v>3.2193488706611102E-2</v>
      </c>
      <c r="AL1280" s="17">
        <v>0.199699790846146</v>
      </c>
      <c r="AM1280" s="17" t="s">
        <v>95</v>
      </c>
      <c r="AN1280" s="17">
        <v>0.10747191096083</v>
      </c>
      <c r="AO1280" s="17"/>
      <c r="AP1280" s="17">
        <v>0.15294639419561801</v>
      </c>
      <c r="AQ1280" s="17">
        <v>4.4301602553337802E-2</v>
      </c>
      <c r="AR1280" s="17">
        <v>0.34407935689489899</v>
      </c>
      <c r="AS1280" s="17"/>
      <c r="AT1280" s="17">
        <v>0.128285410087981</v>
      </c>
      <c r="AU1280" s="17">
        <v>0.13790540122779099</v>
      </c>
      <c r="AV1280" s="17">
        <v>9.9565596003154802E-2</v>
      </c>
      <c r="AW1280" s="17">
        <v>0</v>
      </c>
      <c r="AX1280" s="17">
        <v>0</v>
      </c>
      <c r="AY1280" s="17"/>
      <c r="AZ1280" s="17">
        <v>4.87483173633773E-2</v>
      </c>
      <c r="BA1280" s="17">
        <v>7.4104087192841395E-2</v>
      </c>
      <c r="BB1280" s="17">
        <v>0.17031732773811001</v>
      </c>
      <c r="BC1280" s="17">
        <v>0.14545141472682499</v>
      </c>
      <c r="BD1280" s="17">
        <v>0.12032968554493199</v>
      </c>
      <c r="BE1280" s="17">
        <v>0.104690500398275</v>
      </c>
      <c r="BF1280" s="17"/>
      <c r="BG1280" s="17">
        <v>0.123956940389985</v>
      </c>
      <c r="BH1280" s="17">
        <v>6.97579750217307E-2</v>
      </c>
      <c r="BI1280" s="17" t="s">
        <v>95</v>
      </c>
      <c r="BJ1280" s="17" t="s">
        <v>95</v>
      </c>
      <c r="BK1280" s="17" t="s">
        <v>95</v>
      </c>
      <c r="BL1280" s="17" t="s">
        <v>95</v>
      </c>
      <c r="BM1280" s="17" t="s">
        <v>95</v>
      </c>
    </row>
    <row r="1281" spans="2:65" x14ac:dyDescent="0.35">
      <c r="B1281" t="s">
        <v>445</v>
      </c>
      <c r="C1281" s="17">
        <v>0.100287951180537</v>
      </c>
      <c r="D1281" s="17">
        <v>0.14174119778625999</v>
      </c>
      <c r="E1281" s="17">
        <v>6.4530599298664698E-2</v>
      </c>
      <c r="F1281" s="17"/>
      <c r="G1281" s="17">
        <v>0</v>
      </c>
      <c r="H1281" s="17">
        <v>0.13992018186316699</v>
      </c>
      <c r="I1281" s="17">
        <v>0</v>
      </c>
      <c r="J1281" s="17">
        <v>0.17096409544416399</v>
      </c>
      <c r="K1281" s="17">
        <v>0.10083382184110901</v>
      </c>
      <c r="L1281" s="17">
        <v>0.11722933153997001</v>
      </c>
      <c r="M1281" s="17"/>
      <c r="N1281" s="17">
        <v>0.198061172230899</v>
      </c>
      <c r="O1281" s="17">
        <v>0.11548709736082199</v>
      </c>
      <c r="P1281" s="17">
        <v>3.4184884530901301E-2</v>
      </c>
      <c r="Q1281" s="17">
        <v>0</v>
      </c>
      <c r="R1281" s="17"/>
      <c r="S1281" s="17">
        <v>0.296817757632649</v>
      </c>
      <c r="T1281" s="17">
        <v>7.5123249427749603E-2</v>
      </c>
      <c r="U1281" s="17">
        <v>0</v>
      </c>
      <c r="V1281" s="17">
        <v>0.14190963935973699</v>
      </c>
      <c r="W1281" s="17">
        <v>0.23946108515578901</v>
      </c>
      <c r="X1281" s="17">
        <v>5.5802021729979702E-2</v>
      </c>
      <c r="Y1281" s="17">
        <v>6.4753832056208202E-2</v>
      </c>
      <c r="Z1281" s="17">
        <v>0</v>
      </c>
      <c r="AA1281" s="17">
        <v>4.4918167870919901E-2</v>
      </c>
      <c r="AB1281" s="17">
        <v>0.113025822376421</v>
      </c>
      <c r="AC1281" s="17">
        <v>0</v>
      </c>
      <c r="AD1281" s="17">
        <v>0.32882176283329201</v>
      </c>
      <c r="AE1281" s="17"/>
      <c r="AF1281" s="17">
        <v>0.12874936728158601</v>
      </c>
      <c r="AG1281" s="17">
        <v>8.3210951443386694E-2</v>
      </c>
      <c r="AH1281" s="17">
        <v>0</v>
      </c>
      <c r="AI1281" s="17"/>
      <c r="AJ1281" s="17">
        <v>7.9082337530472502E-2</v>
      </c>
      <c r="AK1281" s="17">
        <v>0.117287289798893</v>
      </c>
      <c r="AL1281" s="17">
        <v>0.21033704628722399</v>
      </c>
      <c r="AM1281" s="17" t="s">
        <v>95</v>
      </c>
      <c r="AN1281" s="17">
        <v>0.104473450824141</v>
      </c>
      <c r="AO1281" s="17"/>
      <c r="AP1281" s="17">
        <v>5.3803611393979302E-2</v>
      </c>
      <c r="AQ1281" s="17">
        <v>0.140145030384832</v>
      </c>
      <c r="AR1281" s="17">
        <v>0.104885087771118</v>
      </c>
      <c r="AS1281" s="17"/>
      <c r="AT1281" s="17">
        <v>7.0594971037997195E-2</v>
      </c>
      <c r="AU1281" s="17">
        <v>0.13433001433603101</v>
      </c>
      <c r="AV1281" s="17">
        <v>7.2739992345160806E-2</v>
      </c>
      <c r="AW1281" s="17">
        <v>0.141657353156597</v>
      </c>
      <c r="AX1281" s="17">
        <v>0</v>
      </c>
      <c r="AY1281" s="17"/>
      <c r="AZ1281" s="17">
        <v>0.19696228770173499</v>
      </c>
      <c r="BA1281" s="17">
        <v>0.12587914301372999</v>
      </c>
      <c r="BB1281" s="17">
        <v>0</v>
      </c>
      <c r="BC1281" s="17">
        <v>6.32571129812802E-2</v>
      </c>
      <c r="BD1281" s="17">
        <v>6.4236320973584504E-2</v>
      </c>
      <c r="BE1281" s="17">
        <v>8.0350036348294102E-2</v>
      </c>
      <c r="BF1281" s="17"/>
      <c r="BG1281" s="17">
        <v>0.11323374444819501</v>
      </c>
      <c r="BH1281" s="17">
        <v>8.1178638648950696E-2</v>
      </c>
      <c r="BI1281" s="17" t="s">
        <v>95</v>
      </c>
      <c r="BJ1281" s="17" t="s">
        <v>95</v>
      </c>
      <c r="BK1281" s="17" t="s">
        <v>95</v>
      </c>
      <c r="BL1281" s="17" t="s">
        <v>95</v>
      </c>
      <c r="BM1281" s="17" t="s">
        <v>95</v>
      </c>
    </row>
    <row r="1282" spans="2:65" x14ac:dyDescent="0.35">
      <c r="B1282" t="s">
        <v>448</v>
      </c>
      <c r="C1282" s="17">
        <v>0.100061482119576</v>
      </c>
      <c r="D1282" s="17">
        <v>0.149576067591943</v>
      </c>
      <c r="E1282" s="17">
        <v>5.73504618499108E-2</v>
      </c>
      <c r="F1282" s="17"/>
      <c r="G1282" s="17">
        <v>8.6632947798225807E-2</v>
      </c>
      <c r="H1282" s="17">
        <v>0.19392672249852999</v>
      </c>
      <c r="I1282" s="17">
        <v>0.111950252907374</v>
      </c>
      <c r="J1282" s="17">
        <v>9.4740990913393899E-2</v>
      </c>
      <c r="K1282" s="17">
        <v>6.2682395017752301E-2</v>
      </c>
      <c r="L1282" s="17">
        <v>8.2010204054247707E-2</v>
      </c>
      <c r="M1282" s="17"/>
      <c r="N1282" s="17">
        <v>0.16969258798651601</v>
      </c>
      <c r="O1282" s="17">
        <v>8.9545290352346693E-2</v>
      </c>
      <c r="P1282" s="17">
        <v>6.6314006127705105E-2</v>
      </c>
      <c r="Q1282" s="17">
        <v>4.4066357647221797E-2</v>
      </c>
      <c r="R1282" s="17"/>
      <c r="S1282" s="17">
        <v>0.19830827288816899</v>
      </c>
      <c r="T1282" s="17">
        <v>3.8046946928396601E-2</v>
      </c>
      <c r="U1282" s="17">
        <v>0</v>
      </c>
      <c r="V1282" s="17">
        <v>0.20470570322043499</v>
      </c>
      <c r="W1282" s="17">
        <v>0.118243035191458</v>
      </c>
      <c r="X1282" s="17">
        <v>0.108769768069946</v>
      </c>
      <c r="Y1282" s="17">
        <v>0.12975197584451301</v>
      </c>
      <c r="Z1282" s="17">
        <v>0.37016768406788703</v>
      </c>
      <c r="AA1282" s="17">
        <v>4.3497341319539203E-2</v>
      </c>
      <c r="AB1282" s="17">
        <v>0.122182449105043</v>
      </c>
      <c r="AC1282" s="17">
        <v>0</v>
      </c>
      <c r="AD1282" s="17">
        <v>0</v>
      </c>
      <c r="AE1282" s="17"/>
      <c r="AF1282" s="17">
        <v>9.4751750520408004E-2</v>
      </c>
      <c r="AG1282" s="17">
        <v>8.4894621080907506E-2</v>
      </c>
      <c r="AH1282" s="17">
        <v>0.19669615758565601</v>
      </c>
      <c r="AI1282" s="17"/>
      <c r="AJ1282" s="17">
        <v>0.13250007303560599</v>
      </c>
      <c r="AK1282" s="17">
        <v>6.12889179916246E-2</v>
      </c>
      <c r="AL1282" s="17">
        <v>9.9117024538335097E-2</v>
      </c>
      <c r="AM1282" s="17" t="s">
        <v>95</v>
      </c>
      <c r="AN1282" s="17">
        <v>5.3258325104416297E-2</v>
      </c>
      <c r="AO1282" s="17"/>
      <c r="AP1282" s="17">
        <v>5.6249065227978498E-2</v>
      </c>
      <c r="AQ1282" s="17">
        <v>7.7489050851040103E-2</v>
      </c>
      <c r="AR1282" s="17">
        <v>0.221529431877202</v>
      </c>
      <c r="AS1282" s="17"/>
      <c r="AT1282" s="17">
        <v>4.26078707968649E-2</v>
      </c>
      <c r="AU1282" s="17">
        <v>3.9157562827506202E-2</v>
      </c>
      <c r="AV1282" s="17">
        <v>0.205674768706331</v>
      </c>
      <c r="AW1282" s="17">
        <v>0.21006606094075</v>
      </c>
      <c r="AX1282" s="17">
        <v>0</v>
      </c>
      <c r="AY1282" s="17"/>
      <c r="AZ1282" s="17">
        <v>4.7006377830272797E-2</v>
      </c>
      <c r="BA1282" s="17">
        <v>0.182202779343065</v>
      </c>
      <c r="BB1282" s="17">
        <v>0</v>
      </c>
      <c r="BC1282" s="17">
        <v>8.7301564056049594E-2</v>
      </c>
      <c r="BD1282" s="17">
        <v>4.8152772724215802E-2</v>
      </c>
      <c r="BE1282" s="17">
        <v>0</v>
      </c>
      <c r="BF1282" s="17"/>
      <c r="BG1282" s="17">
        <v>9.8109731481356197E-2</v>
      </c>
      <c r="BH1282" s="17">
        <v>0.102942465320709</v>
      </c>
      <c r="BI1282" s="17" t="s">
        <v>95</v>
      </c>
      <c r="BJ1282" s="17" t="s">
        <v>95</v>
      </c>
      <c r="BK1282" s="17" t="s">
        <v>95</v>
      </c>
      <c r="BL1282" s="17" t="s">
        <v>95</v>
      </c>
      <c r="BM1282" s="17" t="s">
        <v>95</v>
      </c>
    </row>
    <row r="1283" spans="2:65" x14ac:dyDescent="0.35">
      <c r="B1283" t="s">
        <v>449</v>
      </c>
      <c r="C1283" s="17">
        <v>9.2919881126397694E-2</v>
      </c>
      <c r="D1283" s="17">
        <v>0.121183443120084</v>
      </c>
      <c r="E1283" s="17">
        <v>6.8539881623444099E-2</v>
      </c>
      <c r="F1283" s="17"/>
      <c r="G1283" s="17">
        <v>0.248281671270347</v>
      </c>
      <c r="H1283" s="17">
        <v>0.17147405074667901</v>
      </c>
      <c r="I1283" s="17">
        <v>9.0618562662166197E-2</v>
      </c>
      <c r="J1283" s="17">
        <v>7.3095580577602307E-2</v>
      </c>
      <c r="K1283" s="17">
        <v>3.2308805497983401E-2</v>
      </c>
      <c r="L1283" s="17">
        <v>5.6787122106654903E-2</v>
      </c>
      <c r="M1283" s="17"/>
      <c r="N1283" s="17">
        <v>0.10205387372725799</v>
      </c>
      <c r="O1283" s="17">
        <v>9.0179553928400102E-2</v>
      </c>
      <c r="P1283" s="17">
        <v>9.6062739606554301E-2</v>
      </c>
      <c r="Q1283" s="17">
        <v>7.8052232564253102E-2</v>
      </c>
      <c r="R1283" s="17"/>
      <c r="S1283" s="17">
        <v>0.31804821039884001</v>
      </c>
      <c r="T1283" s="17">
        <v>3.0634525554263301E-2</v>
      </c>
      <c r="U1283" s="17">
        <v>0</v>
      </c>
      <c r="V1283" s="17">
        <v>0.29719074951492302</v>
      </c>
      <c r="W1283" s="17">
        <v>0.121218049964331</v>
      </c>
      <c r="X1283" s="17">
        <v>0</v>
      </c>
      <c r="Y1283" s="17">
        <v>0.207576264953786</v>
      </c>
      <c r="Z1283" s="17">
        <v>0</v>
      </c>
      <c r="AA1283" s="17">
        <v>0</v>
      </c>
      <c r="AB1283" s="17">
        <v>8.6969130140550202E-2</v>
      </c>
      <c r="AC1283" s="17">
        <v>0</v>
      </c>
      <c r="AD1283" s="17">
        <v>0</v>
      </c>
      <c r="AE1283" s="17"/>
      <c r="AF1283" s="17">
        <v>4.33077878345524E-2</v>
      </c>
      <c r="AG1283" s="17">
        <v>0.109584394306131</v>
      </c>
      <c r="AH1283" s="17">
        <v>0.18870704447355599</v>
      </c>
      <c r="AI1283" s="17"/>
      <c r="AJ1283" s="17">
        <v>0.110338207849337</v>
      </c>
      <c r="AK1283" s="17">
        <v>8.9387839622278004E-2</v>
      </c>
      <c r="AL1283" s="17">
        <v>0</v>
      </c>
      <c r="AM1283" s="17" t="s">
        <v>95</v>
      </c>
      <c r="AN1283" s="17">
        <v>5.0247734591901003E-2</v>
      </c>
      <c r="AO1283" s="17"/>
      <c r="AP1283" s="17">
        <v>0.122940000395444</v>
      </c>
      <c r="AQ1283" s="17">
        <v>0.11870484969777401</v>
      </c>
      <c r="AR1283" s="17">
        <v>0</v>
      </c>
      <c r="AS1283" s="17"/>
      <c r="AT1283" s="17">
        <v>2.4589962912100399E-2</v>
      </c>
      <c r="AU1283" s="17">
        <v>0.16775855694452199</v>
      </c>
      <c r="AV1283" s="17">
        <v>5.4533967704714602E-2</v>
      </c>
      <c r="AW1283" s="17">
        <v>0.184766617097856</v>
      </c>
      <c r="AX1283" s="17">
        <v>1</v>
      </c>
      <c r="AY1283" s="17"/>
      <c r="AZ1283" s="17">
        <v>0.34186633948426698</v>
      </c>
      <c r="BA1283" s="17">
        <v>7.3168903635223007E-2</v>
      </c>
      <c r="BB1283" s="17">
        <v>0.101261065727137</v>
      </c>
      <c r="BC1283" s="17">
        <v>2.90058901644746E-2</v>
      </c>
      <c r="BD1283" s="17">
        <v>0</v>
      </c>
      <c r="BE1283" s="17">
        <v>0.104317895184998</v>
      </c>
      <c r="BF1283" s="17"/>
      <c r="BG1283" s="17">
        <v>0.118028405005529</v>
      </c>
      <c r="BH1283" s="17">
        <v>5.5857136488586902E-2</v>
      </c>
      <c r="BI1283" s="17" t="s">
        <v>95</v>
      </c>
      <c r="BJ1283" s="17" t="s">
        <v>95</v>
      </c>
      <c r="BK1283" s="17" t="s">
        <v>95</v>
      </c>
      <c r="BL1283" s="17" t="s">
        <v>95</v>
      </c>
      <c r="BM1283" s="17" t="s">
        <v>95</v>
      </c>
    </row>
    <row r="1284" spans="2:65" x14ac:dyDescent="0.35">
      <c r="B1284" t="s">
        <v>455</v>
      </c>
      <c r="C1284" s="17">
        <v>8.7360700982587997E-2</v>
      </c>
      <c r="D1284" s="17">
        <v>9.3753114362402995E-2</v>
      </c>
      <c r="E1284" s="17">
        <v>8.1846638917184397E-2</v>
      </c>
      <c r="F1284" s="17"/>
      <c r="G1284" s="17">
        <v>0.17496932724696801</v>
      </c>
      <c r="H1284" s="17">
        <v>4.9787563639889502E-2</v>
      </c>
      <c r="I1284" s="17">
        <v>9.4763773115968397E-2</v>
      </c>
      <c r="J1284" s="17">
        <v>0.160238860862288</v>
      </c>
      <c r="K1284" s="17">
        <v>3.2308805497983401E-2</v>
      </c>
      <c r="L1284" s="17">
        <v>5.8802045528071598E-2</v>
      </c>
      <c r="M1284" s="17"/>
      <c r="N1284" s="17">
        <v>0.120178971200171</v>
      </c>
      <c r="O1284" s="17">
        <v>4.5898915048395703E-2</v>
      </c>
      <c r="P1284" s="17">
        <v>9.6963909335436804E-2</v>
      </c>
      <c r="Q1284" s="17">
        <v>8.3930712119905396E-2</v>
      </c>
      <c r="R1284" s="17"/>
      <c r="S1284" s="17">
        <v>0.32374039278345002</v>
      </c>
      <c r="T1284" s="17">
        <v>0</v>
      </c>
      <c r="U1284" s="17">
        <v>0</v>
      </c>
      <c r="V1284" s="17">
        <v>0.29719074951492302</v>
      </c>
      <c r="W1284" s="17">
        <v>0</v>
      </c>
      <c r="X1284" s="17">
        <v>5.5802021729979702E-2</v>
      </c>
      <c r="Y1284" s="17">
        <v>0</v>
      </c>
      <c r="Z1284" s="17">
        <v>0</v>
      </c>
      <c r="AA1284" s="17">
        <v>0.108115723031176</v>
      </c>
      <c r="AB1284" s="17">
        <v>0</v>
      </c>
      <c r="AC1284" s="17">
        <v>0.181887052577592</v>
      </c>
      <c r="AD1284" s="17">
        <v>0.32882176283329201</v>
      </c>
      <c r="AE1284" s="17"/>
      <c r="AF1284" s="17">
        <v>9.2678282661085007E-2</v>
      </c>
      <c r="AG1284" s="17">
        <v>8.6950697022802698E-2</v>
      </c>
      <c r="AH1284" s="17">
        <v>0.10815906145519</v>
      </c>
      <c r="AI1284" s="17"/>
      <c r="AJ1284" s="17">
        <v>9.05140988720846E-2</v>
      </c>
      <c r="AK1284" s="17">
        <v>0.12513182036569201</v>
      </c>
      <c r="AL1284" s="17">
        <v>0</v>
      </c>
      <c r="AM1284" s="17" t="s">
        <v>95</v>
      </c>
      <c r="AN1284" s="17">
        <v>5.4225716232240297E-2</v>
      </c>
      <c r="AO1284" s="17"/>
      <c r="AP1284" s="17">
        <v>8.3612975065016595E-2</v>
      </c>
      <c r="AQ1284" s="17">
        <v>8.4984790601780505E-2</v>
      </c>
      <c r="AR1284" s="17">
        <v>0</v>
      </c>
      <c r="AS1284" s="17"/>
      <c r="AT1284" s="17">
        <v>4.9038055394029799E-2</v>
      </c>
      <c r="AU1284" s="17">
        <v>0.15191545808033999</v>
      </c>
      <c r="AV1284" s="17">
        <v>8.4970601916855196E-2</v>
      </c>
      <c r="AW1284" s="17">
        <v>6.4079044647942299E-2</v>
      </c>
      <c r="AX1284" s="17">
        <v>0</v>
      </c>
      <c r="AY1284" s="17"/>
      <c r="AZ1284" s="17">
        <v>0.117828710327561</v>
      </c>
      <c r="BA1284" s="17">
        <v>9.77750864642426E-2</v>
      </c>
      <c r="BB1284" s="17">
        <v>0.27281520545841098</v>
      </c>
      <c r="BC1284" s="17">
        <v>0</v>
      </c>
      <c r="BD1284" s="17">
        <v>5.1216981625828301E-2</v>
      </c>
      <c r="BE1284" s="17">
        <v>0.104317895184998</v>
      </c>
      <c r="BF1284" s="17"/>
      <c r="BG1284" s="17">
        <v>7.0887853929668607E-2</v>
      </c>
      <c r="BH1284" s="17">
        <v>0.11167630498699101</v>
      </c>
      <c r="BI1284" s="17" t="s">
        <v>95</v>
      </c>
      <c r="BJ1284" s="17" t="s">
        <v>95</v>
      </c>
      <c r="BK1284" s="17" t="s">
        <v>95</v>
      </c>
      <c r="BL1284" s="17" t="s">
        <v>95</v>
      </c>
      <c r="BM1284" s="17" t="s">
        <v>95</v>
      </c>
    </row>
    <row r="1285" spans="2:65" x14ac:dyDescent="0.35">
      <c r="B1285" t="s">
        <v>446</v>
      </c>
      <c r="C1285" s="17">
        <v>7.9689440207696194E-2</v>
      </c>
      <c r="D1285" s="17">
        <v>0.111134778838662</v>
      </c>
      <c r="E1285" s="17">
        <v>5.2564856959327798E-2</v>
      </c>
      <c r="F1285" s="17"/>
      <c r="G1285" s="17">
        <v>0.15155918625040199</v>
      </c>
      <c r="H1285" s="17">
        <v>9.0132618223277297E-2</v>
      </c>
      <c r="I1285" s="17">
        <v>0.150626973529882</v>
      </c>
      <c r="J1285" s="17">
        <v>0.104047497563259</v>
      </c>
      <c r="K1285" s="17">
        <v>0</v>
      </c>
      <c r="L1285" s="17">
        <v>5.2989365777322599E-2</v>
      </c>
      <c r="M1285" s="17"/>
      <c r="N1285" s="17">
        <v>0.12891480297025201</v>
      </c>
      <c r="O1285" s="17">
        <v>6.5817975477098306E-2</v>
      </c>
      <c r="P1285" s="17">
        <v>2.9892264057890802E-2</v>
      </c>
      <c r="Q1285" s="17">
        <v>8.2681830978564894E-2</v>
      </c>
      <c r="R1285" s="17"/>
      <c r="S1285" s="17">
        <v>0.196121200351634</v>
      </c>
      <c r="T1285" s="17">
        <v>9.2858124710298404E-2</v>
      </c>
      <c r="U1285" s="17">
        <v>0.120803013667813</v>
      </c>
      <c r="V1285" s="17">
        <v>0</v>
      </c>
      <c r="W1285" s="17">
        <v>0.121218049964331</v>
      </c>
      <c r="X1285" s="17">
        <v>0.122101299270479</v>
      </c>
      <c r="Y1285" s="17">
        <v>6.4753832056208202E-2</v>
      </c>
      <c r="Z1285" s="17">
        <v>0</v>
      </c>
      <c r="AA1285" s="17">
        <v>8.8509523030440296E-2</v>
      </c>
      <c r="AB1285" s="17">
        <v>4.2816803478562003E-2</v>
      </c>
      <c r="AC1285" s="17">
        <v>0</v>
      </c>
      <c r="AD1285" s="17">
        <v>0</v>
      </c>
      <c r="AE1285" s="17"/>
      <c r="AF1285" s="17">
        <v>9.2682900167189594E-2</v>
      </c>
      <c r="AG1285" s="17">
        <v>5.9468099993022598E-2</v>
      </c>
      <c r="AH1285" s="17">
        <v>8.0008412272961502E-2</v>
      </c>
      <c r="AI1285" s="17"/>
      <c r="AJ1285" s="17">
        <v>8.3046826764914899E-2</v>
      </c>
      <c r="AK1285" s="17">
        <v>0.119714907934169</v>
      </c>
      <c r="AL1285" s="17">
        <v>0</v>
      </c>
      <c r="AM1285" s="17" t="s">
        <v>95</v>
      </c>
      <c r="AN1285" s="17">
        <v>9.8375742152059603E-2</v>
      </c>
      <c r="AO1285" s="17"/>
      <c r="AP1285" s="17">
        <v>9.9246551508707301E-2</v>
      </c>
      <c r="AQ1285" s="17">
        <v>0.11739615013714701</v>
      </c>
      <c r="AR1285" s="17">
        <v>0</v>
      </c>
      <c r="AS1285" s="17"/>
      <c r="AT1285" s="17">
        <v>5.2200706476731203E-2</v>
      </c>
      <c r="AU1285" s="17">
        <v>6.1499622603854803E-2</v>
      </c>
      <c r="AV1285" s="17">
        <v>0.125274495006852</v>
      </c>
      <c r="AW1285" s="17">
        <v>0.20222623179016799</v>
      </c>
      <c r="AX1285" s="17">
        <v>0</v>
      </c>
      <c r="AY1285" s="17"/>
      <c r="AZ1285" s="17">
        <v>0.19078378579529001</v>
      </c>
      <c r="BA1285" s="17">
        <v>6.8846435105824597E-2</v>
      </c>
      <c r="BB1285" s="17">
        <v>0.104120401330542</v>
      </c>
      <c r="BC1285" s="17">
        <v>6.2145533797061801E-2</v>
      </c>
      <c r="BD1285" s="17">
        <v>0</v>
      </c>
      <c r="BE1285" s="17">
        <v>0.105135402361897</v>
      </c>
      <c r="BF1285" s="17"/>
      <c r="BG1285" s="17">
        <v>8.9383517747707905E-2</v>
      </c>
      <c r="BH1285" s="17">
        <v>6.5379992065935505E-2</v>
      </c>
      <c r="BI1285" s="17" t="s">
        <v>95</v>
      </c>
      <c r="BJ1285" s="17" t="s">
        <v>95</v>
      </c>
      <c r="BK1285" s="17" t="s">
        <v>95</v>
      </c>
      <c r="BL1285" s="17" t="s">
        <v>95</v>
      </c>
      <c r="BM1285" s="17" t="s">
        <v>95</v>
      </c>
    </row>
    <row r="1286" spans="2:65" x14ac:dyDescent="0.35">
      <c r="B1286" t="s">
        <v>450</v>
      </c>
      <c r="C1286" s="17">
        <v>5.83983937769205E-2</v>
      </c>
      <c r="D1286" s="17">
        <v>7.6723240659389805E-2</v>
      </c>
      <c r="E1286" s="17">
        <v>4.2591477508330401E-2</v>
      </c>
      <c r="F1286" s="17"/>
      <c r="G1286" s="17">
        <v>8.6632947798225807E-2</v>
      </c>
      <c r="H1286" s="17">
        <v>8.0649789903112307E-2</v>
      </c>
      <c r="I1286" s="17">
        <v>0</v>
      </c>
      <c r="J1286" s="17">
        <v>3.07769320878848E-2</v>
      </c>
      <c r="K1286" s="17">
        <v>6.2303260940234202E-2</v>
      </c>
      <c r="L1286" s="17">
        <v>8.5416025103121407E-2</v>
      </c>
      <c r="M1286" s="17"/>
      <c r="N1286" s="17">
        <v>7.7003581894379003E-2</v>
      </c>
      <c r="O1286" s="17">
        <v>6.7881931647736093E-2</v>
      </c>
      <c r="P1286" s="17">
        <v>3.4184884530901301E-2</v>
      </c>
      <c r="Q1286" s="17">
        <v>4.4066357647221797E-2</v>
      </c>
      <c r="R1286" s="17"/>
      <c r="S1286" s="17">
        <v>0.101076478430765</v>
      </c>
      <c r="T1286" s="17">
        <v>6.7710828053616307E-2</v>
      </c>
      <c r="U1286" s="17">
        <v>0</v>
      </c>
      <c r="V1286" s="17">
        <v>0.15936105390782401</v>
      </c>
      <c r="W1286" s="17">
        <v>0.117406730787247</v>
      </c>
      <c r="X1286" s="17">
        <v>0.108346277005245</v>
      </c>
      <c r="Y1286" s="17">
        <v>6.4753832056208202E-2</v>
      </c>
      <c r="Z1286" s="17">
        <v>0</v>
      </c>
      <c r="AA1286" s="17">
        <v>0</v>
      </c>
      <c r="AB1286" s="17">
        <v>0</v>
      </c>
      <c r="AC1286" s="17">
        <v>0</v>
      </c>
      <c r="AD1286" s="17">
        <v>0</v>
      </c>
      <c r="AE1286" s="17"/>
      <c r="AF1286" s="17">
        <v>2.72696524198296E-2</v>
      </c>
      <c r="AG1286" s="17">
        <v>7.5713768846967594E-2</v>
      </c>
      <c r="AH1286" s="17">
        <v>0.10815906145519</v>
      </c>
      <c r="AI1286" s="17"/>
      <c r="AJ1286" s="17">
        <v>6.9023993519719495E-2</v>
      </c>
      <c r="AK1286" s="17">
        <v>8.0154348011516593E-2</v>
      </c>
      <c r="AL1286" s="17">
        <v>0</v>
      </c>
      <c r="AM1286" s="17" t="s">
        <v>95</v>
      </c>
      <c r="AN1286" s="17">
        <v>5.4225716232240297E-2</v>
      </c>
      <c r="AO1286" s="17"/>
      <c r="AP1286" s="17">
        <v>4.9063084703876103E-2</v>
      </c>
      <c r="AQ1286" s="17">
        <v>5.5332738570022702E-2</v>
      </c>
      <c r="AR1286" s="17">
        <v>0</v>
      </c>
      <c r="AS1286" s="17"/>
      <c r="AT1286" s="17">
        <v>6.5786574312194396E-2</v>
      </c>
      <c r="AU1286" s="17">
        <v>0.10252408452157601</v>
      </c>
      <c r="AV1286" s="17">
        <v>5.4533967704714602E-2</v>
      </c>
      <c r="AW1286" s="17">
        <v>0</v>
      </c>
      <c r="AX1286" s="17">
        <v>1</v>
      </c>
      <c r="AY1286" s="17"/>
      <c r="AZ1286" s="17">
        <v>8.4994822361403405E-2</v>
      </c>
      <c r="BA1286" s="17">
        <v>8.9342040232439093E-2</v>
      </c>
      <c r="BB1286" s="17">
        <v>0.101261065727137</v>
      </c>
      <c r="BC1286" s="17">
        <v>0</v>
      </c>
      <c r="BD1286" s="17">
        <v>0</v>
      </c>
      <c r="BE1286" s="17">
        <v>8.0350036348294102E-2</v>
      </c>
      <c r="BF1286" s="17"/>
      <c r="BG1286" s="17">
        <v>7.4564384566100997E-2</v>
      </c>
      <c r="BH1286" s="17">
        <v>3.4535740945521601E-2</v>
      </c>
      <c r="BI1286" s="17" t="s">
        <v>95</v>
      </c>
      <c r="BJ1286" s="17" t="s">
        <v>95</v>
      </c>
      <c r="BK1286" s="17" t="s">
        <v>95</v>
      </c>
      <c r="BL1286" s="17" t="s">
        <v>95</v>
      </c>
      <c r="BM1286" s="17" t="s">
        <v>95</v>
      </c>
    </row>
    <row r="1287" spans="2:65" x14ac:dyDescent="0.35">
      <c r="B1287" t="s">
        <v>447</v>
      </c>
      <c r="C1287" s="17">
        <v>5.5651798179337901E-2</v>
      </c>
      <c r="D1287" s="17">
        <v>4.4126984602021399E-2</v>
      </c>
      <c r="E1287" s="17">
        <v>6.5593041584871198E-2</v>
      </c>
      <c r="F1287" s="17"/>
      <c r="G1287" s="17">
        <v>0.15762923151340599</v>
      </c>
      <c r="H1287" s="17">
        <v>9.0263219880890297E-2</v>
      </c>
      <c r="I1287" s="17">
        <v>0</v>
      </c>
      <c r="J1287" s="17">
        <v>7.7378557844279203E-2</v>
      </c>
      <c r="K1287" s="17">
        <v>0</v>
      </c>
      <c r="L1287" s="17">
        <v>5.6524166925080402E-2</v>
      </c>
      <c r="M1287" s="17"/>
      <c r="N1287" s="17">
        <v>8.8761087157517099E-2</v>
      </c>
      <c r="O1287" s="17">
        <v>2.1857240719467302E-2</v>
      </c>
      <c r="P1287" s="17">
        <v>9.6963909335436804E-2</v>
      </c>
      <c r="Q1287" s="17">
        <v>0</v>
      </c>
      <c r="R1287" s="17"/>
      <c r="S1287" s="17">
        <v>0.223823624984126</v>
      </c>
      <c r="T1287" s="17">
        <v>3.94459949234418E-2</v>
      </c>
      <c r="U1287" s="17">
        <v>0</v>
      </c>
      <c r="V1287" s="17">
        <v>0.15383244052599199</v>
      </c>
      <c r="W1287" s="17">
        <v>0</v>
      </c>
      <c r="X1287" s="17">
        <v>0</v>
      </c>
      <c r="Y1287" s="17">
        <v>0.131041464893357</v>
      </c>
      <c r="Z1287" s="17">
        <v>0</v>
      </c>
      <c r="AA1287" s="17">
        <v>5.3068564980771102E-2</v>
      </c>
      <c r="AB1287" s="17">
        <v>0</v>
      </c>
      <c r="AC1287" s="17">
        <v>0</v>
      </c>
      <c r="AD1287" s="17">
        <v>0</v>
      </c>
      <c r="AE1287" s="17"/>
      <c r="AF1287" s="17">
        <v>1.6375882481536898E-2</v>
      </c>
      <c r="AG1287" s="17">
        <v>8.5046368537106606E-2</v>
      </c>
      <c r="AH1287" s="17">
        <v>0</v>
      </c>
      <c r="AI1287" s="17"/>
      <c r="AJ1287" s="17">
        <v>5.8328748931411101E-2</v>
      </c>
      <c r="AK1287" s="17">
        <v>9.3802891302598404E-2</v>
      </c>
      <c r="AL1287" s="17">
        <v>0</v>
      </c>
      <c r="AM1287" s="17" t="s">
        <v>95</v>
      </c>
      <c r="AN1287" s="17">
        <v>0</v>
      </c>
      <c r="AO1287" s="17"/>
      <c r="AP1287" s="17">
        <v>5.3327436703586098E-2</v>
      </c>
      <c r="AQ1287" s="17">
        <v>6.3707369171930803E-2</v>
      </c>
      <c r="AR1287" s="17">
        <v>0</v>
      </c>
      <c r="AS1287" s="17"/>
      <c r="AT1287" s="17">
        <v>0</v>
      </c>
      <c r="AU1287" s="17">
        <v>6.9323740195423103E-2</v>
      </c>
      <c r="AV1287" s="17">
        <v>0.10652212635291899</v>
      </c>
      <c r="AW1287" s="17">
        <v>6.4590952103952895E-2</v>
      </c>
      <c r="AX1287" s="17">
        <v>0</v>
      </c>
      <c r="AY1287" s="17"/>
      <c r="AZ1287" s="17">
        <v>0.112365204076758</v>
      </c>
      <c r="BA1287" s="17">
        <v>1.6369738737632099E-2</v>
      </c>
      <c r="BB1287" s="17">
        <v>0.19119397256023399</v>
      </c>
      <c r="BC1287" s="17">
        <v>5.74430900252971E-2</v>
      </c>
      <c r="BD1287" s="17">
        <v>0</v>
      </c>
      <c r="BE1287" s="17">
        <v>0.104317895184998</v>
      </c>
      <c r="BF1287" s="17"/>
      <c r="BG1287" s="17">
        <v>5.8556290736596003E-2</v>
      </c>
      <c r="BH1287" s="17">
        <v>5.1364470637890999E-2</v>
      </c>
      <c r="BI1287" s="17" t="s">
        <v>95</v>
      </c>
      <c r="BJ1287" s="17" t="s">
        <v>95</v>
      </c>
      <c r="BK1287" s="17" t="s">
        <v>95</v>
      </c>
      <c r="BL1287" s="17" t="s">
        <v>95</v>
      </c>
      <c r="BM1287" s="17" t="s">
        <v>95</v>
      </c>
    </row>
    <row r="1288" spans="2:65" x14ac:dyDescent="0.35">
      <c r="B1288" t="s">
        <v>452</v>
      </c>
      <c r="C1288" s="17">
        <v>5.0242226581887199E-2</v>
      </c>
      <c r="D1288" s="17">
        <v>6.8068852269397101E-2</v>
      </c>
      <c r="E1288" s="17">
        <v>3.4865073288260502E-2</v>
      </c>
      <c r="F1288" s="17"/>
      <c r="G1288" s="17">
        <v>0</v>
      </c>
      <c r="H1288" s="17">
        <v>0.13728771404049001</v>
      </c>
      <c r="I1288" s="17">
        <v>4.7303809087896997E-2</v>
      </c>
      <c r="J1288" s="17">
        <v>6.13614090491282E-2</v>
      </c>
      <c r="K1288" s="17">
        <v>7.0460232321339702E-2</v>
      </c>
      <c r="L1288" s="17">
        <v>0</v>
      </c>
      <c r="M1288" s="17"/>
      <c r="N1288" s="17">
        <v>1.9629989318515801E-2</v>
      </c>
      <c r="O1288" s="17">
        <v>0.15875490242565299</v>
      </c>
      <c r="P1288" s="17">
        <v>0</v>
      </c>
      <c r="Q1288" s="17">
        <v>0</v>
      </c>
      <c r="R1288" s="17"/>
      <c r="S1288" s="17">
        <v>0</v>
      </c>
      <c r="T1288" s="17">
        <v>0</v>
      </c>
      <c r="U1288" s="17">
        <v>0</v>
      </c>
      <c r="V1288" s="17">
        <v>6.2953447220422398E-2</v>
      </c>
      <c r="W1288" s="17">
        <v>0.121218049964331</v>
      </c>
      <c r="X1288" s="17">
        <v>0</v>
      </c>
      <c r="Y1288" s="17">
        <v>0.12584725473875999</v>
      </c>
      <c r="Z1288" s="17">
        <v>0</v>
      </c>
      <c r="AA1288" s="17">
        <v>9.2094855196818107E-2</v>
      </c>
      <c r="AB1288" s="17">
        <v>5.4813675446882003E-2</v>
      </c>
      <c r="AC1288" s="17">
        <v>0.18181447710534199</v>
      </c>
      <c r="AD1288" s="17">
        <v>0</v>
      </c>
      <c r="AE1288" s="17"/>
      <c r="AF1288" s="17">
        <v>6.8990622646574795E-2</v>
      </c>
      <c r="AG1288" s="17">
        <v>2.96446586305005E-2</v>
      </c>
      <c r="AH1288" s="17">
        <v>0</v>
      </c>
      <c r="AI1288" s="17"/>
      <c r="AJ1288" s="17">
        <v>5.32697121404066E-2</v>
      </c>
      <c r="AK1288" s="17">
        <v>8.1224602446896998E-2</v>
      </c>
      <c r="AL1288" s="17">
        <v>9.0263024808430598E-2</v>
      </c>
      <c r="AM1288" s="17" t="s">
        <v>95</v>
      </c>
      <c r="AN1288" s="17">
        <v>0</v>
      </c>
      <c r="AO1288" s="17"/>
      <c r="AP1288" s="17">
        <v>5.2365037047873202E-2</v>
      </c>
      <c r="AQ1288" s="17">
        <v>7.3079081932890796E-2</v>
      </c>
      <c r="AR1288" s="17">
        <v>0</v>
      </c>
      <c r="AS1288" s="17"/>
      <c r="AT1288" s="17">
        <v>4.2633487095804501E-2</v>
      </c>
      <c r="AU1288" s="17">
        <v>2.93121541330046E-2</v>
      </c>
      <c r="AV1288" s="17">
        <v>2.33146397840687E-2</v>
      </c>
      <c r="AW1288" s="17">
        <v>6.3893629560116599E-2</v>
      </c>
      <c r="AX1288" s="17">
        <v>0</v>
      </c>
      <c r="AY1288" s="17"/>
      <c r="AZ1288" s="17">
        <v>0.14570383637237899</v>
      </c>
      <c r="BA1288" s="17">
        <v>1.5834739915439301E-2</v>
      </c>
      <c r="BB1288" s="17">
        <v>0</v>
      </c>
      <c r="BC1288" s="17">
        <v>0.11761167332401599</v>
      </c>
      <c r="BD1288" s="17">
        <v>0</v>
      </c>
      <c r="BE1288" s="17">
        <v>0</v>
      </c>
      <c r="BF1288" s="17"/>
      <c r="BG1288" s="17">
        <v>6.3442556822537605E-2</v>
      </c>
      <c r="BH1288" s="17">
        <v>3.07571914918464E-2</v>
      </c>
      <c r="BI1288" s="17" t="s">
        <v>95</v>
      </c>
      <c r="BJ1288" s="17" t="s">
        <v>95</v>
      </c>
      <c r="BK1288" s="17" t="s">
        <v>95</v>
      </c>
      <c r="BL1288" s="17" t="s">
        <v>95</v>
      </c>
      <c r="BM1288" s="17" t="s">
        <v>95</v>
      </c>
    </row>
    <row r="1289" spans="2:65" x14ac:dyDescent="0.35">
      <c r="B1289" t="s">
        <v>114</v>
      </c>
      <c r="C1289" s="17">
        <v>4.0078819279833498E-2</v>
      </c>
      <c r="D1289" s="17">
        <v>3.2458228780385401E-2</v>
      </c>
      <c r="E1289" s="17">
        <v>4.6652300450758202E-2</v>
      </c>
      <c r="F1289" s="17"/>
      <c r="G1289" s="17">
        <v>0</v>
      </c>
      <c r="H1289" s="17">
        <v>0</v>
      </c>
      <c r="I1289" s="17">
        <v>9.3878848288840397E-2</v>
      </c>
      <c r="J1289" s="17">
        <v>0</v>
      </c>
      <c r="K1289" s="17">
        <v>3.0699673322370901E-2</v>
      </c>
      <c r="L1289" s="17">
        <v>8.4876765283909403E-2</v>
      </c>
      <c r="M1289" s="17"/>
      <c r="N1289" s="17">
        <v>1.9851382588563001E-2</v>
      </c>
      <c r="O1289" s="17">
        <v>4.4069847609757302E-2</v>
      </c>
      <c r="P1289" s="17">
        <v>6.8269253809734198E-2</v>
      </c>
      <c r="Q1289" s="17">
        <v>3.1653342002113297E-2</v>
      </c>
      <c r="R1289" s="17"/>
      <c r="S1289" s="17">
        <v>0</v>
      </c>
      <c r="T1289" s="17">
        <v>0</v>
      </c>
      <c r="U1289" s="17">
        <v>9.5456515904532899E-2</v>
      </c>
      <c r="V1289" s="17">
        <v>0</v>
      </c>
      <c r="W1289" s="17">
        <v>0.124636247202585</v>
      </c>
      <c r="X1289" s="17">
        <v>0</v>
      </c>
      <c r="Y1289" s="17">
        <v>7.3165666069184801E-2</v>
      </c>
      <c r="Z1289" s="17">
        <v>0.3219367108658</v>
      </c>
      <c r="AA1289" s="17">
        <v>4.52696753827566E-2</v>
      </c>
      <c r="AB1289" s="17">
        <v>6.7140927453675198E-2</v>
      </c>
      <c r="AC1289" s="17">
        <v>0</v>
      </c>
      <c r="AD1289" s="17">
        <v>0</v>
      </c>
      <c r="AE1289" s="17"/>
      <c r="AF1289" s="17">
        <v>3.8755434939464303E-2</v>
      </c>
      <c r="AG1289" s="17">
        <v>5.2931021402237502E-2</v>
      </c>
      <c r="AH1289" s="17">
        <v>0</v>
      </c>
      <c r="AI1289" s="17"/>
      <c r="AJ1289" s="17">
        <v>3.6980142578688098E-2</v>
      </c>
      <c r="AK1289" s="17">
        <v>6.7968544322642696E-2</v>
      </c>
      <c r="AL1289" s="17">
        <v>0</v>
      </c>
      <c r="AM1289" s="17" t="s">
        <v>95</v>
      </c>
      <c r="AN1289" s="17">
        <v>0</v>
      </c>
      <c r="AO1289" s="17"/>
      <c r="AP1289" s="17">
        <v>4.49742453982434E-2</v>
      </c>
      <c r="AQ1289" s="17">
        <v>4.6161659679261897E-2</v>
      </c>
      <c r="AR1289" s="17">
        <v>0</v>
      </c>
      <c r="AS1289" s="17"/>
      <c r="AT1289" s="17">
        <v>6.6568194366389194E-2</v>
      </c>
      <c r="AU1289" s="17">
        <v>0</v>
      </c>
      <c r="AV1289" s="17">
        <v>0</v>
      </c>
      <c r="AW1289" s="17">
        <v>0</v>
      </c>
      <c r="AX1289" s="17">
        <v>0</v>
      </c>
      <c r="AY1289" s="17"/>
      <c r="AZ1289" s="17">
        <v>0</v>
      </c>
      <c r="BA1289" s="17">
        <v>3.3733143808798903E-2</v>
      </c>
      <c r="BB1289" s="17">
        <v>0</v>
      </c>
      <c r="BC1289" s="17">
        <v>9.794254075686E-2</v>
      </c>
      <c r="BD1289" s="17">
        <v>4.6988241174441697E-2</v>
      </c>
      <c r="BE1289" s="17">
        <v>0</v>
      </c>
      <c r="BF1289" s="17"/>
      <c r="BG1289" s="17">
        <v>5.5941442029483798E-2</v>
      </c>
      <c r="BH1289" s="17">
        <v>1.6663968646385599E-2</v>
      </c>
      <c r="BI1289" s="17" t="s">
        <v>95</v>
      </c>
      <c r="BJ1289" s="17" t="s">
        <v>95</v>
      </c>
      <c r="BK1289" s="17" t="s">
        <v>95</v>
      </c>
      <c r="BL1289" s="17" t="s">
        <v>95</v>
      </c>
      <c r="BM1289" s="17" t="s">
        <v>95</v>
      </c>
    </row>
    <row r="1290" spans="2:65" x14ac:dyDescent="0.35">
      <c r="B1290" t="s">
        <v>454</v>
      </c>
      <c r="C1290" s="17">
        <v>2.0643433713974198E-2</v>
      </c>
      <c r="D1290" s="17">
        <v>4.4575221262483797E-2</v>
      </c>
      <c r="E1290" s="17">
        <v>0</v>
      </c>
      <c r="F1290" s="17"/>
      <c r="G1290" s="17">
        <v>7.9138219976046795E-2</v>
      </c>
      <c r="H1290" s="17">
        <v>5.02341346371191E-2</v>
      </c>
      <c r="I1290" s="17">
        <v>4.7965636820255501E-2</v>
      </c>
      <c r="J1290" s="17">
        <v>0</v>
      </c>
      <c r="K1290" s="17">
        <v>0</v>
      </c>
      <c r="L1290" s="17">
        <v>0</v>
      </c>
      <c r="M1290" s="17"/>
      <c r="N1290" s="17">
        <v>4.5927146102065601E-2</v>
      </c>
      <c r="O1290" s="17">
        <v>0</v>
      </c>
      <c r="P1290" s="17">
        <v>2.8752171225641599E-2</v>
      </c>
      <c r="Q1290" s="17">
        <v>0</v>
      </c>
      <c r="R1290" s="17"/>
      <c r="S1290" s="17">
        <v>0</v>
      </c>
      <c r="T1290" s="17">
        <v>0</v>
      </c>
      <c r="U1290" s="17">
        <v>0</v>
      </c>
      <c r="V1290" s="17">
        <v>0</v>
      </c>
      <c r="W1290" s="17">
        <v>0</v>
      </c>
      <c r="X1290" s="17">
        <v>0</v>
      </c>
      <c r="Y1290" s="17">
        <v>8.0660259352129102E-2</v>
      </c>
      <c r="Z1290" s="17">
        <v>0.37016768406788703</v>
      </c>
      <c r="AA1290" s="17">
        <v>0</v>
      </c>
      <c r="AB1290" s="17">
        <v>0</v>
      </c>
      <c r="AC1290" s="17">
        <v>0.184358243990351</v>
      </c>
      <c r="AD1290" s="17">
        <v>0</v>
      </c>
      <c r="AE1290" s="17"/>
      <c r="AF1290" s="17">
        <v>1.4523903702564201E-2</v>
      </c>
      <c r="AG1290" s="17">
        <v>3.3257205725444397E-2</v>
      </c>
      <c r="AH1290" s="17">
        <v>0</v>
      </c>
      <c r="AI1290" s="17"/>
      <c r="AJ1290" s="17">
        <v>1.38585989438359E-2</v>
      </c>
      <c r="AK1290" s="17">
        <v>6.1308796452724502E-2</v>
      </c>
      <c r="AL1290" s="17">
        <v>0</v>
      </c>
      <c r="AM1290" s="17" t="s">
        <v>95</v>
      </c>
      <c r="AN1290" s="17">
        <v>0</v>
      </c>
      <c r="AO1290" s="17"/>
      <c r="AP1290" s="17">
        <v>2.5443267177463699E-2</v>
      </c>
      <c r="AQ1290" s="17">
        <v>4.1638611292915399E-2</v>
      </c>
      <c r="AR1290" s="17">
        <v>0</v>
      </c>
      <c r="AS1290" s="17"/>
      <c r="AT1290" s="17">
        <v>2.3312517762521599E-2</v>
      </c>
      <c r="AU1290" s="17">
        <v>0</v>
      </c>
      <c r="AV1290" s="17">
        <v>0</v>
      </c>
      <c r="AW1290" s="17">
        <v>0.14046532780583801</v>
      </c>
      <c r="AX1290" s="17">
        <v>0</v>
      </c>
      <c r="AY1290" s="17"/>
      <c r="AZ1290" s="17">
        <v>0.109978092565924</v>
      </c>
      <c r="BA1290" s="17">
        <v>1.7716855226625298E-2</v>
      </c>
      <c r="BB1290" s="17">
        <v>0</v>
      </c>
      <c r="BC1290" s="17">
        <v>0</v>
      </c>
      <c r="BD1290" s="17">
        <v>0</v>
      </c>
      <c r="BE1290" s="17">
        <v>0</v>
      </c>
      <c r="BF1290" s="17"/>
      <c r="BG1290" s="17">
        <v>0</v>
      </c>
      <c r="BH1290" s="17">
        <v>5.1115249415753003E-2</v>
      </c>
      <c r="BI1290" s="17" t="s">
        <v>95</v>
      </c>
      <c r="BJ1290" s="17" t="s">
        <v>95</v>
      </c>
      <c r="BK1290" s="17" t="s">
        <v>95</v>
      </c>
      <c r="BL1290" s="17" t="s">
        <v>95</v>
      </c>
      <c r="BM1290" s="17" t="s">
        <v>95</v>
      </c>
    </row>
    <row r="1291" spans="2:65" x14ac:dyDescent="0.35">
      <c r="B1291" t="s">
        <v>115</v>
      </c>
      <c r="C1291" s="17">
        <v>0.14162533875243</v>
      </c>
      <c r="D1291" s="17">
        <v>0.14154242928340499</v>
      </c>
      <c r="E1291" s="17">
        <v>0.14169685602311399</v>
      </c>
      <c r="F1291" s="17"/>
      <c r="G1291" s="17">
        <v>0</v>
      </c>
      <c r="H1291" s="17">
        <v>5.5711383281292701E-2</v>
      </c>
      <c r="I1291" s="17">
        <v>0.330611931902143</v>
      </c>
      <c r="J1291" s="17">
        <v>7.0490138307861994E-2</v>
      </c>
      <c r="K1291" s="17">
        <v>0.19044151495469</v>
      </c>
      <c r="L1291" s="17">
        <v>0.15332436413551701</v>
      </c>
      <c r="M1291" s="17"/>
      <c r="N1291" s="17">
        <v>6.3915246949096102E-2</v>
      </c>
      <c r="O1291" s="17">
        <v>0.13385699759924699</v>
      </c>
      <c r="P1291" s="17">
        <v>0.100448928539133</v>
      </c>
      <c r="Q1291" s="17">
        <v>0.333435733025786</v>
      </c>
      <c r="R1291" s="17"/>
      <c r="S1291" s="17">
        <v>0</v>
      </c>
      <c r="T1291" s="17">
        <v>4.1312013679524799E-2</v>
      </c>
      <c r="U1291" s="17">
        <v>0.33158023086823701</v>
      </c>
      <c r="V1291" s="17">
        <v>6.5294401035785293E-2</v>
      </c>
      <c r="W1291" s="17">
        <v>0.27253499662090602</v>
      </c>
      <c r="X1291" s="17">
        <v>0.121102964710415</v>
      </c>
      <c r="Y1291" s="17">
        <v>0.12553681183357299</v>
      </c>
      <c r="Z1291" s="17">
        <v>0</v>
      </c>
      <c r="AA1291" s="17">
        <v>0.25042779254047798</v>
      </c>
      <c r="AB1291" s="17">
        <v>0.19012980199245</v>
      </c>
      <c r="AC1291" s="17">
        <v>0.23302354627563801</v>
      </c>
      <c r="AD1291" s="17">
        <v>0</v>
      </c>
      <c r="AE1291" s="17"/>
      <c r="AF1291" s="17">
        <v>0.18122227645966199</v>
      </c>
      <c r="AG1291" s="17">
        <v>9.1101930221286403E-2</v>
      </c>
      <c r="AH1291" s="17">
        <v>0.26303136199121302</v>
      </c>
      <c r="AI1291" s="17"/>
      <c r="AJ1291" s="17">
        <v>0.146185999289174</v>
      </c>
      <c r="AK1291" s="17">
        <v>0.118415286769729</v>
      </c>
      <c r="AL1291" s="17">
        <v>0.112003244009983</v>
      </c>
      <c r="AM1291" s="17" t="s">
        <v>95</v>
      </c>
      <c r="AN1291" s="17">
        <v>0.2924729548651</v>
      </c>
      <c r="AO1291" s="17"/>
      <c r="AP1291" s="17">
        <v>0.126301374137339</v>
      </c>
      <c r="AQ1291" s="17">
        <v>0.103024593591061</v>
      </c>
      <c r="AR1291" s="17">
        <v>0.130522911486324</v>
      </c>
      <c r="AS1291" s="17"/>
      <c r="AT1291" s="17">
        <v>0.16736733268277601</v>
      </c>
      <c r="AU1291" s="17">
        <v>6.7859448627755406E-2</v>
      </c>
      <c r="AV1291" s="17">
        <v>0.151808641758651</v>
      </c>
      <c r="AW1291" s="17">
        <v>0.118875711414651</v>
      </c>
      <c r="AX1291" s="17">
        <v>0</v>
      </c>
      <c r="AY1291" s="17"/>
      <c r="AZ1291" s="17">
        <v>5.6139620084197997E-2</v>
      </c>
      <c r="BA1291" s="17">
        <v>0.13637028562398201</v>
      </c>
      <c r="BB1291" s="17">
        <v>7.4283888301802395E-2</v>
      </c>
      <c r="BC1291" s="17">
        <v>0.182365993772515</v>
      </c>
      <c r="BD1291" s="17">
        <v>0.109725414320091</v>
      </c>
      <c r="BE1291" s="17">
        <v>0.32305707977071801</v>
      </c>
      <c r="BF1291" s="17"/>
      <c r="BG1291" s="17">
        <v>0.169222464549209</v>
      </c>
      <c r="BH1291" s="17">
        <v>0.10088916361655501</v>
      </c>
      <c r="BI1291" s="17" t="s">
        <v>95</v>
      </c>
      <c r="BJ1291" s="17" t="s">
        <v>95</v>
      </c>
      <c r="BK1291" s="17" t="s">
        <v>95</v>
      </c>
      <c r="BL1291" s="17" t="s">
        <v>95</v>
      </c>
      <c r="BM1291" s="17" t="s">
        <v>95</v>
      </c>
    </row>
    <row r="1292" spans="2:65"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row>
    <row r="1293" spans="2:65" x14ac:dyDescent="0.35">
      <c r="B1293" s="6" t="s">
        <v>480</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row>
    <row r="1294" spans="2:65" x14ac:dyDescent="0.35">
      <c r="B1294" s="26" t="s">
        <v>481</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row>
    <row r="1295" spans="2:65" x14ac:dyDescent="0.35">
      <c r="B1295" t="s">
        <v>470</v>
      </c>
      <c r="C1295" s="17">
        <v>0.25121030636355501</v>
      </c>
      <c r="D1295" s="17">
        <v>0.20715194660720501</v>
      </c>
      <c r="E1295" s="17">
        <v>0.28443405620432499</v>
      </c>
      <c r="F1295" s="17"/>
      <c r="G1295" s="17">
        <v>0</v>
      </c>
      <c r="H1295" s="17">
        <v>6.22926836346843E-2</v>
      </c>
      <c r="I1295" s="17">
        <v>0.28660402206111801</v>
      </c>
      <c r="J1295" s="17">
        <v>0.204074946785158</v>
      </c>
      <c r="K1295" s="17">
        <v>0.233870519069346</v>
      </c>
      <c r="L1295" s="17">
        <v>0.30629797841462703</v>
      </c>
      <c r="M1295" s="17"/>
      <c r="N1295" s="17">
        <v>0.21911469449312301</v>
      </c>
      <c r="O1295" s="17">
        <v>0.206347702848859</v>
      </c>
      <c r="P1295" s="17">
        <v>0.27891219716057403</v>
      </c>
      <c r="Q1295" s="17">
        <v>0.31681999627526097</v>
      </c>
      <c r="R1295" s="17"/>
      <c r="S1295" s="17">
        <v>0.22343101852821601</v>
      </c>
      <c r="T1295" s="17">
        <v>0.34282250131092901</v>
      </c>
      <c r="U1295" s="17">
        <v>0.26406054653723798</v>
      </c>
      <c r="V1295" s="17">
        <v>0.17355216218049599</v>
      </c>
      <c r="W1295" s="17">
        <v>0.23203874528433299</v>
      </c>
      <c r="X1295" s="17">
        <v>5.6883559151851802E-2</v>
      </c>
      <c r="Y1295" s="17">
        <v>0.122861872229565</v>
      </c>
      <c r="Z1295" s="17">
        <v>0.244959826222822</v>
      </c>
      <c r="AA1295" s="17">
        <v>0.21632619588356899</v>
      </c>
      <c r="AB1295" s="17">
        <v>0.23307339539364999</v>
      </c>
      <c r="AC1295" s="17">
        <v>0.52873477816049597</v>
      </c>
      <c r="AD1295" s="17">
        <v>0.37426034771029199</v>
      </c>
      <c r="AE1295" s="17"/>
      <c r="AF1295" s="17">
        <v>0.238583719251939</v>
      </c>
      <c r="AG1295" s="17">
        <v>0.268014182167783</v>
      </c>
      <c r="AH1295" s="17">
        <v>0.24769294810732401</v>
      </c>
      <c r="AI1295" s="17"/>
      <c r="AJ1295" s="17">
        <v>0.22545274215943301</v>
      </c>
      <c r="AK1295" s="17">
        <v>0.24689069849432799</v>
      </c>
      <c r="AL1295" s="17">
        <v>0.30020142038978898</v>
      </c>
      <c r="AM1295" s="17">
        <v>0.290791651811109</v>
      </c>
      <c r="AN1295" s="17">
        <v>0.34310068125422499</v>
      </c>
      <c r="AO1295" s="17"/>
      <c r="AP1295" s="17">
        <v>0.26157645065364299</v>
      </c>
      <c r="AQ1295" s="17">
        <v>0.27894148789022899</v>
      </c>
      <c r="AR1295" s="17">
        <v>0.161210322985194</v>
      </c>
      <c r="AS1295" s="17"/>
      <c r="AT1295" s="17">
        <v>0.23279406237688</v>
      </c>
      <c r="AU1295" s="17">
        <v>0.19349376836304799</v>
      </c>
      <c r="AV1295" s="17">
        <v>0.29213590217659402</v>
      </c>
      <c r="AW1295" s="17">
        <v>0.30468754545071602</v>
      </c>
      <c r="AX1295" s="17">
        <v>0.22409561475271</v>
      </c>
      <c r="AY1295" s="17"/>
      <c r="AZ1295" s="17">
        <v>0.15455381796058101</v>
      </c>
      <c r="BA1295" s="17">
        <v>0.22379133569891899</v>
      </c>
      <c r="BB1295" s="17">
        <v>0.115757795831159</v>
      </c>
      <c r="BC1295" s="17">
        <v>0.23436650100739601</v>
      </c>
      <c r="BD1295" s="17">
        <v>0.38141236208127399</v>
      </c>
      <c r="BE1295" s="17">
        <v>0.31824844149632397</v>
      </c>
      <c r="BF1295" s="17"/>
      <c r="BG1295" s="17">
        <v>0.26231543130261997</v>
      </c>
      <c r="BH1295" s="17">
        <v>0.226306775910918</v>
      </c>
      <c r="BI1295" s="17" t="s">
        <v>95</v>
      </c>
      <c r="BJ1295" s="17" t="s">
        <v>95</v>
      </c>
      <c r="BK1295" s="17" t="s">
        <v>95</v>
      </c>
      <c r="BL1295" s="17" t="s">
        <v>95</v>
      </c>
      <c r="BM1295" s="17" t="s">
        <v>95</v>
      </c>
    </row>
    <row r="1296" spans="2:65" x14ac:dyDescent="0.35">
      <c r="B1296" t="s">
        <v>471</v>
      </c>
      <c r="C1296" s="17">
        <v>0.23356391866364001</v>
      </c>
      <c r="D1296" s="17">
        <v>0.290940934092911</v>
      </c>
      <c r="E1296" s="17">
        <v>0.19029676986885599</v>
      </c>
      <c r="F1296" s="17"/>
      <c r="G1296" s="17">
        <v>0.562820679972166</v>
      </c>
      <c r="H1296" s="17">
        <v>0.24506087074170199</v>
      </c>
      <c r="I1296" s="17">
        <v>0.252715440913657</v>
      </c>
      <c r="J1296" s="17">
        <v>0.285339795807316</v>
      </c>
      <c r="K1296" s="17">
        <v>0.27845550445003803</v>
      </c>
      <c r="L1296" s="17">
        <v>0.17506495620856</v>
      </c>
      <c r="M1296" s="17"/>
      <c r="N1296" s="17">
        <v>0.294901755307656</v>
      </c>
      <c r="O1296" s="17">
        <v>0.28355990759982402</v>
      </c>
      <c r="P1296" s="17">
        <v>8.9272117317387004E-2</v>
      </c>
      <c r="Q1296" s="17">
        <v>0.222723482221518</v>
      </c>
      <c r="R1296" s="17"/>
      <c r="S1296" s="17">
        <v>0.48943980093428002</v>
      </c>
      <c r="T1296" s="17">
        <v>0.20321052432341399</v>
      </c>
      <c r="U1296" s="17">
        <v>0.28195173998921302</v>
      </c>
      <c r="V1296" s="17">
        <v>0.18980541374283</v>
      </c>
      <c r="W1296" s="17">
        <v>0.15536822861164101</v>
      </c>
      <c r="X1296" s="17">
        <v>0.11349428309472399</v>
      </c>
      <c r="Y1296" s="17">
        <v>5.4337914042069398E-2</v>
      </c>
      <c r="Z1296" s="17">
        <v>0.32715166240260601</v>
      </c>
      <c r="AA1296" s="17">
        <v>0.213670883080254</v>
      </c>
      <c r="AB1296" s="17">
        <v>0.43057795725818898</v>
      </c>
      <c r="AC1296" s="17">
        <v>8.2635745198919697E-2</v>
      </c>
      <c r="AD1296" s="17">
        <v>0</v>
      </c>
      <c r="AE1296" s="17"/>
      <c r="AF1296" s="17">
        <v>0.18220297250961601</v>
      </c>
      <c r="AG1296" s="17">
        <v>0.28185210997167398</v>
      </c>
      <c r="AH1296" s="17">
        <v>0.31420573573958199</v>
      </c>
      <c r="AI1296" s="17"/>
      <c r="AJ1296" s="17">
        <v>0.19744704527538501</v>
      </c>
      <c r="AK1296" s="17">
        <v>0.30199358623992101</v>
      </c>
      <c r="AL1296" s="17">
        <v>0.24365347825519201</v>
      </c>
      <c r="AM1296" s="17">
        <v>0</v>
      </c>
      <c r="AN1296" s="17">
        <v>0.146760678442729</v>
      </c>
      <c r="AO1296" s="17"/>
      <c r="AP1296" s="17">
        <v>0.234764416607046</v>
      </c>
      <c r="AQ1296" s="17">
        <v>0.30491507535164802</v>
      </c>
      <c r="AR1296" s="17">
        <v>0.36809515002619803</v>
      </c>
      <c r="AS1296" s="17"/>
      <c r="AT1296" s="17">
        <v>0.197785549601521</v>
      </c>
      <c r="AU1296" s="17">
        <v>0.240646268722159</v>
      </c>
      <c r="AV1296" s="17">
        <v>0.215834508566568</v>
      </c>
      <c r="AW1296" s="17">
        <v>0.38048025692472398</v>
      </c>
      <c r="AX1296" s="17">
        <v>0.32803872661814498</v>
      </c>
      <c r="AY1296" s="17"/>
      <c r="AZ1296" s="17">
        <v>0.53862962855873797</v>
      </c>
      <c r="BA1296" s="17">
        <v>0.26309991693868401</v>
      </c>
      <c r="BB1296" s="17">
        <v>0.386605611274487</v>
      </c>
      <c r="BC1296" s="17">
        <v>0.279008454516877</v>
      </c>
      <c r="BD1296" s="17">
        <v>1.5587256055197901E-2</v>
      </c>
      <c r="BE1296" s="17">
        <v>0</v>
      </c>
      <c r="BF1296" s="17"/>
      <c r="BG1296" s="17">
        <v>0.21309475602748601</v>
      </c>
      <c r="BH1296" s="17">
        <v>0.27946654631047102</v>
      </c>
      <c r="BI1296" s="17" t="s">
        <v>95</v>
      </c>
      <c r="BJ1296" s="17" t="s">
        <v>95</v>
      </c>
      <c r="BK1296" s="17" t="s">
        <v>95</v>
      </c>
      <c r="BL1296" s="17" t="s">
        <v>95</v>
      </c>
      <c r="BM1296" s="17" t="s">
        <v>95</v>
      </c>
    </row>
    <row r="1297" spans="2:65" x14ac:dyDescent="0.35">
      <c r="B1297" t="s">
        <v>472</v>
      </c>
      <c r="C1297" s="17">
        <v>0.22384968768067001</v>
      </c>
      <c r="D1297" s="17">
        <v>0.228224384963708</v>
      </c>
      <c r="E1297" s="17">
        <v>0.22055079391874799</v>
      </c>
      <c r="F1297" s="17"/>
      <c r="G1297" s="17">
        <v>0</v>
      </c>
      <c r="H1297" s="17">
        <v>0.126580611318827</v>
      </c>
      <c r="I1297" s="17">
        <v>0.44336898776025802</v>
      </c>
      <c r="J1297" s="17">
        <v>0.113202064154241</v>
      </c>
      <c r="K1297" s="17">
        <v>0.21280954529573601</v>
      </c>
      <c r="L1297" s="17">
        <v>0.25490403862982902</v>
      </c>
      <c r="M1297" s="17"/>
      <c r="N1297" s="17">
        <v>0.19395203354204399</v>
      </c>
      <c r="O1297" s="17">
        <v>0.15867055430542201</v>
      </c>
      <c r="P1297" s="17">
        <v>0.295743994360537</v>
      </c>
      <c r="Q1297" s="17">
        <v>0.271628334836229</v>
      </c>
      <c r="R1297" s="17"/>
      <c r="S1297" s="17">
        <v>0.25955210004260598</v>
      </c>
      <c r="T1297" s="17">
        <v>0.207033124235696</v>
      </c>
      <c r="U1297" s="17">
        <v>0.300361378550003</v>
      </c>
      <c r="V1297" s="17">
        <v>0.18294620705796999</v>
      </c>
      <c r="W1297" s="17">
        <v>8.6411425035659198E-2</v>
      </c>
      <c r="X1297" s="17">
        <v>0.38684133725869801</v>
      </c>
      <c r="Y1297" s="17">
        <v>0.355616094167098</v>
      </c>
      <c r="Z1297" s="17">
        <v>0.104632776787332</v>
      </c>
      <c r="AA1297" s="17">
        <v>0.165448843422069</v>
      </c>
      <c r="AB1297" s="17">
        <v>0.14641195654698499</v>
      </c>
      <c r="AC1297" s="17">
        <v>0.20607737481296801</v>
      </c>
      <c r="AD1297" s="17">
        <v>0.25543768164599201</v>
      </c>
      <c r="AE1297" s="17"/>
      <c r="AF1297" s="17">
        <v>0.28457299878473302</v>
      </c>
      <c r="AG1297" s="17">
        <v>0.16429629153041</v>
      </c>
      <c r="AH1297" s="17">
        <v>0.174163957367751</v>
      </c>
      <c r="AI1297" s="17"/>
      <c r="AJ1297" s="17">
        <v>0.24868619894945601</v>
      </c>
      <c r="AK1297" s="17">
        <v>0.151563949789466</v>
      </c>
      <c r="AL1297" s="17">
        <v>0.16676501781736899</v>
      </c>
      <c r="AM1297" s="17">
        <v>0.562398148557963</v>
      </c>
      <c r="AN1297" s="17">
        <v>0.33998745447166501</v>
      </c>
      <c r="AO1297" s="17"/>
      <c r="AP1297" s="17">
        <v>0.24402456562941799</v>
      </c>
      <c r="AQ1297" s="17">
        <v>0.16826245831070599</v>
      </c>
      <c r="AR1297" s="17">
        <v>0.13774532587501501</v>
      </c>
      <c r="AS1297" s="17"/>
      <c r="AT1297" s="17">
        <v>0.22518900097956801</v>
      </c>
      <c r="AU1297" s="17">
        <v>0.24061537883721701</v>
      </c>
      <c r="AV1297" s="17">
        <v>0.23545775481266101</v>
      </c>
      <c r="AW1297" s="17">
        <v>0.31801216883688299</v>
      </c>
      <c r="AX1297" s="17">
        <v>0.22119596273384401</v>
      </c>
      <c r="AY1297" s="17"/>
      <c r="AZ1297" s="17">
        <v>0.122487673432724</v>
      </c>
      <c r="BA1297" s="17">
        <v>0.30895676637469499</v>
      </c>
      <c r="BB1297" s="17">
        <v>0.26557852896753498</v>
      </c>
      <c r="BC1297" s="17">
        <v>0.197574839837695</v>
      </c>
      <c r="BD1297" s="17">
        <v>0.203742892251803</v>
      </c>
      <c r="BE1297" s="17">
        <v>0.205128734036855</v>
      </c>
      <c r="BF1297" s="17"/>
      <c r="BG1297" s="17">
        <v>0.25747712290569402</v>
      </c>
      <c r="BH1297" s="17">
        <v>0.148439292771508</v>
      </c>
      <c r="BI1297" s="17" t="s">
        <v>95</v>
      </c>
      <c r="BJ1297" s="17" t="s">
        <v>95</v>
      </c>
      <c r="BK1297" s="17" t="s">
        <v>95</v>
      </c>
      <c r="BL1297" s="17" t="s">
        <v>95</v>
      </c>
      <c r="BM1297" s="17" t="s">
        <v>95</v>
      </c>
    </row>
    <row r="1298" spans="2:65" x14ac:dyDescent="0.35">
      <c r="B1298" t="s">
        <v>473</v>
      </c>
      <c r="C1298" s="17">
        <v>0.21646276817006899</v>
      </c>
      <c r="D1298" s="17">
        <v>0.19661086308897299</v>
      </c>
      <c r="E1298" s="17">
        <v>0.23143279274484799</v>
      </c>
      <c r="F1298" s="17"/>
      <c r="G1298" s="17">
        <v>0</v>
      </c>
      <c r="H1298" s="17">
        <v>0.254744721014872</v>
      </c>
      <c r="I1298" s="17">
        <v>0.37563191873077501</v>
      </c>
      <c r="J1298" s="17">
        <v>0.16483400428352199</v>
      </c>
      <c r="K1298" s="17">
        <v>0.15532627919710401</v>
      </c>
      <c r="L1298" s="17">
        <v>0.23589063658746101</v>
      </c>
      <c r="M1298" s="17"/>
      <c r="N1298" s="17">
        <v>0.16823422604983901</v>
      </c>
      <c r="O1298" s="17">
        <v>0.19364019020901699</v>
      </c>
      <c r="P1298" s="17">
        <v>0.234987585807583</v>
      </c>
      <c r="Q1298" s="17">
        <v>0.28227243863020302</v>
      </c>
      <c r="R1298" s="17"/>
      <c r="S1298" s="17">
        <v>0.218296532802886</v>
      </c>
      <c r="T1298" s="17">
        <v>0.208402317219511</v>
      </c>
      <c r="U1298" s="17">
        <v>0.27509780441418602</v>
      </c>
      <c r="V1298" s="17">
        <v>0.248897350692865</v>
      </c>
      <c r="W1298" s="17">
        <v>0.24547825547740301</v>
      </c>
      <c r="X1298" s="17">
        <v>0.26156364807982002</v>
      </c>
      <c r="Y1298" s="17">
        <v>0.40281798909398903</v>
      </c>
      <c r="Z1298" s="17">
        <v>0.21445157452071201</v>
      </c>
      <c r="AA1298" s="17">
        <v>0.111850012461368</v>
      </c>
      <c r="AB1298" s="17">
        <v>0.108796375192014</v>
      </c>
      <c r="AC1298" s="17">
        <v>0.15876395772700799</v>
      </c>
      <c r="AD1298" s="17">
        <v>0.14457342004753301</v>
      </c>
      <c r="AE1298" s="17"/>
      <c r="AF1298" s="17">
        <v>0.243968330969595</v>
      </c>
      <c r="AG1298" s="17">
        <v>0.185844626337687</v>
      </c>
      <c r="AH1298" s="17">
        <v>0.22590344741620599</v>
      </c>
      <c r="AI1298" s="17"/>
      <c r="AJ1298" s="17">
        <v>0.17875275150804401</v>
      </c>
      <c r="AK1298" s="17">
        <v>0.217947979789407</v>
      </c>
      <c r="AL1298" s="17">
        <v>0.20470427245648601</v>
      </c>
      <c r="AM1298" s="17">
        <v>0.562398148557963</v>
      </c>
      <c r="AN1298" s="17">
        <v>0.37771060936022799</v>
      </c>
      <c r="AO1298" s="17"/>
      <c r="AP1298" s="17">
        <v>0.20560163862290701</v>
      </c>
      <c r="AQ1298" s="17">
        <v>0.20437694711585799</v>
      </c>
      <c r="AR1298" s="17">
        <v>0.14861835996474401</v>
      </c>
      <c r="AS1298" s="17"/>
      <c r="AT1298" s="17">
        <v>0.20849191175969001</v>
      </c>
      <c r="AU1298" s="17">
        <v>0.16962948455323201</v>
      </c>
      <c r="AV1298" s="17">
        <v>0.208959205828575</v>
      </c>
      <c r="AW1298" s="17">
        <v>0.26657771951703502</v>
      </c>
      <c r="AX1298" s="17">
        <v>0.22119596273384401</v>
      </c>
      <c r="AY1298" s="17"/>
      <c r="AZ1298" s="17">
        <v>0.122044999068745</v>
      </c>
      <c r="BA1298" s="17">
        <v>0.28012994039589501</v>
      </c>
      <c r="BB1298" s="17">
        <v>0.18912463259921899</v>
      </c>
      <c r="BC1298" s="17">
        <v>0.27041556277668799</v>
      </c>
      <c r="BD1298" s="17">
        <v>0.21865354453191499</v>
      </c>
      <c r="BE1298" s="17">
        <v>0.132280601674377</v>
      </c>
      <c r="BF1298" s="17"/>
      <c r="BG1298" s="17">
        <v>0.24205930245629301</v>
      </c>
      <c r="BH1298" s="17">
        <v>0.15906187672790301</v>
      </c>
      <c r="BI1298" s="17" t="s">
        <v>95</v>
      </c>
      <c r="BJ1298" s="17" t="s">
        <v>95</v>
      </c>
      <c r="BK1298" s="17" t="s">
        <v>95</v>
      </c>
      <c r="BL1298" s="17" t="s">
        <v>95</v>
      </c>
      <c r="BM1298" s="17" t="s">
        <v>95</v>
      </c>
    </row>
    <row r="1299" spans="2:65" x14ac:dyDescent="0.35">
      <c r="B1299" t="s">
        <v>474</v>
      </c>
      <c r="C1299" s="17">
        <v>0.13518123832753501</v>
      </c>
      <c r="D1299" s="17">
        <v>0.119403591054747</v>
      </c>
      <c r="E1299" s="17">
        <v>0.14707892605276701</v>
      </c>
      <c r="F1299" s="17"/>
      <c r="G1299" s="17">
        <v>0</v>
      </c>
      <c r="H1299" s="17">
        <v>5.7768549003193399E-2</v>
      </c>
      <c r="I1299" s="17">
        <v>0.213895394195142</v>
      </c>
      <c r="J1299" s="17">
        <v>0.125342783990678</v>
      </c>
      <c r="K1299" s="17">
        <v>7.3142116062956106E-2</v>
      </c>
      <c r="L1299" s="17">
        <v>0.166184103362083</v>
      </c>
      <c r="M1299" s="17"/>
      <c r="N1299" s="17">
        <v>0.20060998432265301</v>
      </c>
      <c r="O1299" s="17">
        <v>8.4400795057001099E-2</v>
      </c>
      <c r="P1299" s="17">
        <v>0.145903796839149</v>
      </c>
      <c r="Q1299" s="17">
        <v>8.9398840900827004E-2</v>
      </c>
      <c r="R1299" s="17"/>
      <c r="S1299" s="17">
        <v>4.1299581089677101E-2</v>
      </c>
      <c r="T1299" s="17">
        <v>0.145939567028749</v>
      </c>
      <c r="U1299" s="17">
        <v>0.13497749926630001</v>
      </c>
      <c r="V1299" s="17">
        <v>7.8127503378270499E-2</v>
      </c>
      <c r="W1299" s="17">
        <v>0.236912718760973</v>
      </c>
      <c r="X1299" s="17">
        <v>6.6576525853273893E-2</v>
      </c>
      <c r="Y1299" s="17">
        <v>0.29017622187106401</v>
      </c>
      <c r="Z1299" s="17">
        <v>0</v>
      </c>
      <c r="AA1299" s="17">
        <v>0.156110746385312</v>
      </c>
      <c r="AB1299" s="17">
        <v>0.111070407073151</v>
      </c>
      <c r="AC1299" s="17">
        <v>0.238735835561834</v>
      </c>
      <c r="AD1299" s="17">
        <v>0.237491831085548</v>
      </c>
      <c r="AE1299" s="17"/>
      <c r="AF1299" s="17">
        <v>0.17120540559323399</v>
      </c>
      <c r="AG1299" s="17">
        <v>0.108770527246853</v>
      </c>
      <c r="AH1299" s="17">
        <v>4.3667195782471302E-2</v>
      </c>
      <c r="AI1299" s="17"/>
      <c r="AJ1299" s="17">
        <v>0.103359917981949</v>
      </c>
      <c r="AK1299" s="17">
        <v>0.19638977650203701</v>
      </c>
      <c r="AL1299" s="17">
        <v>0.110476425041773</v>
      </c>
      <c r="AM1299" s="17">
        <v>0.271606496746855</v>
      </c>
      <c r="AN1299" s="17">
        <v>0.19866721681351601</v>
      </c>
      <c r="AO1299" s="17"/>
      <c r="AP1299" s="17">
        <v>0.127678111000468</v>
      </c>
      <c r="AQ1299" s="17">
        <v>0.15398520328322499</v>
      </c>
      <c r="AR1299" s="17">
        <v>9.6224290087117498E-2</v>
      </c>
      <c r="AS1299" s="17"/>
      <c r="AT1299" s="17">
        <v>5.8679980136888799E-2</v>
      </c>
      <c r="AU1299" s="17">
        <v>0.15406170071209699</v>
      </c>
      <c r="AV1299" s="17">
        <v>0.18832034230400399</v>
      </c>
      <c r="AW1299" s="17">
        <v>0.16662351461248301</v>
      </c>
      <c r="AX1299" s="17">
        <v>0.108992701204857</v>
      </c>
      <c r="AY1299" s="17"/>
      <c r="AZ1299" s="17">
        <v>0.13019490665761499</v>
      </c>
      <c r="BA1299" s="17">
        <v>0.109279171702196</v>
      </c>
      <c r="BB1299" s="17">
        <v>0.139271304888126</v>
      </c>
      <c r="BC1299" s="17">
        <v>9.6842928979006093E-2</v>
      </c>
      <c r="BD1299" s="17">
        <v>0.17463076615635001</v>
      </c>
      <c r="BE1299" s="17">
        <v>0.173532599962439</v>
      </c>
      <c r="BF1299" s="17"/>
      <c r="BG1299" s="17">
        <v>0.15457048687722999</v>
      </c>
      <c r="BH1299" s="17">
        <v>9.1700346004340003E-2</v>
      </c>
      <c r="BI1299" s="17" t="s">
        <v>95</v>
      </c>
      <c r="BJ1299" s="17" t="s">
        <v>95</v>
      </c>
      <c r="BK1299" s="17" t="s">
        <v>95</v>
      </c>
      <c r="BL1299" s="17" t="s">
        <v>95</v>
      </c>
      <c r="BM1299" s="17" t="s">
        <v>95</v>
      </c>
    </row>
    <row r="1300" spans="2:65" x14ac:dyDescent="0.35">
      <c r="B1300" t="s">
        <v>475</v>
      </c>
      <c r="C1300" s="17">
        <v>0.13435753611808099</v>
      </c>
      <c r="D1300" s="17">
        <v>0.14770553745409201</v>
      </c>
      <c r="E1300" s="17">
        <v>0.12429200803863499</v>
      </c>
      <c r="F1300" s="17"/>
      <c r="G1300" s="17">
        <v>0</v>
      </c>
      <c r="H1300" s="17">
        <v>5.9795145247633297E-2</v>
      </c>
      <c r="I1300" s="17">
        <v>0.14707872514005199</v>
      </c>
      <c r="J1300" s="17">
        <v>0.14908450069832699</v>
      </c>
      <c r="K1300" s="17">
        <v>0.13042743485869099</v>
      </c>
      <c r="L1300" s="17">
        <v>0.13934822966320201</v>
      </c>
      <c r="M1300" s="17"/>
      <c r="N1300" s="17">
        <v>0.14100148752151201</v>
      </c>
      <c r="O1300" s="17">
        <v>0.10461235709998699</v>
      </c>
      <c r="P1300" s="17">
        <v>0.117343400916795</v>
      </c>
      <c r="Q1300" s="17">
        <v>0.18428061713323801</v>
      </c>
      <c r="R1300" s="17"/>
      <c r="S1300" s="17">
        <v>0.172488199335635</v>
      </c>
      <c r="T1300" s="17">
        <v>3.4479478111933297E-2</v>
      </c>
      <c r="U1300" s="17">
        <v>0.19678263525260301</v>
      </c>
      <c r="V1300" s="17">
        <v>0.12328960751280101</v>
      </c>
      <c r="W1300" s="17">
        <v>7.6181088405290601E-2</v>
      </c>
      <c r="X1300" s="17">
        <v>0.23368234524103301</v>
      </c>
      <c r="Y1300" s="17">
        <v>5.45156475529626E-2</v>
      </c>
      <c r="Z1300" s="17">
        <v>0</v>
      </c>
      <c r="AA1300" s="17">
        <v>0.111850012461368</v>
      </c>
      <c r="AB1300" s="17">
        <v>0.144152417905656</v>
      </c>
      <c r="AC1300" s="17">
        <v>9.2358772026515601E-2</v>
      </c>
      <c r="AD1300" s="17">
        <v>0.40207210033993401</v>
      </c>
      <c r="AE1300" s="17"/>
      <c r="AF1300" s="17">
        <v>0.156939125380686</v>
      </c>
      <c r="AG1300" s="17">
        <v>0.11822807822931</v>
      </c>
      <c r="AH1300" s="17">
        <v>7.6850192466132394E-2</v>
      </c>
      <c r="AI1300" s="17"/>
      <c r="AJ1300" s="17">
        <v>0.12561966798230101</v>
      </c>
      <c r="AK1300" s="17">
        <v>0.163580628673757</v>
      </c>
      <c r="AL1300" s="17">
        <v>0.131836143693353</v>
      </c>
      <c r="AM1300" s="17">
        <v>0</v>
      </c>
      <c r="AN1300" s="17">
        <v>6.2016651743933802E-2</v>
      </c>
      <c r="AO1300" s="17"/>
      <c r="AP1300" s="17">
        <v>0.191293676474978</v>
      </c>
      <c r="AQ1300" s="17">
        <v>0.116530055078078</v>
      </c>
      <c r="AR1300" s="17">
        <v>0.171321227534462</v>
      </c>
      <c r="AS1300" s="17"/>
      <c r="AT1300" s="17">
        <v>0.114586827290867</v>
      </c>
      <c r="AU1300" s="17">
        <v>5.2477491693079199E-2</v>
      </c>
      <c r="AV1300" s="17">
        <v>0.17078424478759799</v>
      </c>
      <c r="AW1300" s="17">
        <v>9.0531223979693598E-2</v>
      </c>
      <c r="AX1300" s="17">
        <v>0.24639318673528601</v>
      </c>
      <c r="AY1300" s="17"/>
      <c r="AZ1300" s="17">
        <v>0.18762000775530999</v>
      </c>
      <c r="BA1300" s="17">
        <v>0.14098369427488799</v>
      </c>
      <c r="BB1300" s="17">
        <v>3.7319617817886098E-2</v>
      </c>
      <c r="BC1300" s="17">
        <v>9.5346730747824002E-2</v>
      </c>
      <c r="BD1300" s="17">
        <v>0.15435103482426599</v>
      </c>
      <c r="BE1300" s="17">
        <v>0.14705822869400501</v>
      </c>
      <c r="BF1300" s="17"/>
      <c r="BG1300" s="17">
        <v>0.133986469479278</v>
      </c>
      <c r="BH1300" s="17">
        <v>0.135189662671371</v>
      </c>
      <c r="BI1300" s="17" t="s">
        <v>95</v>
      </c>
      <c r="BJ1300" s="17" t="s">
        <v>95</v>
      </c>
      <c r="BK1300" s="17" t="s">
        <v>95</v>
      </c>
      <c r="BL1300" s="17" t="s">
        <v>95</v>
      </c>
      <c r="BM1300" s="17" t="s">
        <v>95</v>
      </c>
    </row>
    <row r="1301" spans="2:65" x14ac:dyDescent="0.35">
      <c r="B1301" t="s">
        <v>476</v>
      </c>
      <c r="C1301" s="17">
        <v>0.122891893321511</v>
      </c>
      <c r="D1301" s="17">
        <v>0.110156484288471</v>
      </c>
      <c r="E1301" s="17">
        <v>0.13249547471159401</v>
      </c>
      <c r="F1301" s="17"/>
      <c r="G1301" s="17">
        <v>0</v>
      </c>
      <c r="H1301" s="17">
        <v>0</v>
      </c>
      <c r="I1301" s="17">
        <v>8.6526258396780506E-2</v>
      </c>
      <c r="J1301" s="17">
        <v>0.10827002462214699</v>
      </c>
      <c r="K1301" s="17">
        <v>0.115874873847578</v>
      </c>
      <c r="L1301" s="17">
        <v>0.16059233605692499</v>
      </c>
      <c r="M1301" s="17"/>
      <c r="N1301" s="17">
        <v>8.7217223849752099E-2</v>
      </c>
      <c r="O1301" s="17">
        <v>0.18062063367077</v>
      </c>
      <c r="P1301" s="17">
        <v>8.3660836187877896E-2</v>
      </c>
      <c r="Q1301" s="17">
        <v>0.115093320077089</v>
      </c>
      <c r="R1301" s="17"/>
      <c r="S1301" s="17">
        <v>8.0188059755167101E-2</v>
      </c>
      <c r="T1301" s="17">
        <v>0.17564969010331499</v>
      </c>
      <c r="U1301" s="17">
        <v>0.10846577972198</v>
      </c>
      <c r="V1301" s="17">
        <v>0.127490944013948</v>
      </c>
      <c r="W1301" s="17">
        <v>7.9676568473751999E-2</v>
      </c>
      <c r="X1301" s="17">
        <v>7.4879039760623003E-2</v>
      </c>
      <c r="Y1301" s="17">
        <v>0.34658500196936998</v>
      </c>
      <c r="Z1301" s="17">
        <v>0</v>
      </c>
      <c r="AA1301" s="17">
        <v>0.16547796209274901</v>
      </c>
      <c r="AB1301" s="17">
        <v>7.6115757898900904E-2</v>
      </c>
      <c r="AC1301" s="17">
        <v>0.142088510922078</v>
      </c>
      <c r="AD1301" s="17">
        <v>0</v>
      </c>
      <c r="AE1301" s="17"/>
      <c r="AF1301" s="17">
        <v>0.15049272675949199</v>
      </c>
      <c r="AG1301" s="17">
        <v>0.110385797535321</v>
      </c>
      <c r="AH1301" s="17">
        <v>0</v>
      </c>
      <c r="AI1301" s="17"/>
      <c r="AJ1301" s="17">
        <v>0.11592350104947501</v>
      </c>
      <c r="AK1301" s="17">
        <v>0.154462690968387</v>
      </c>
      <c r="AL1301" s="17">
        <v>0.170795845586724</v>
      </c>
      <c r="AM1301" s="17">
        <v>0.467986694122762</v>
      </c>
      <c r="AN1301" s="17">
        <v>9.9912391023956604E-2</v>
      </c>
      <c r="AO1301" s="17"/>
      <c r="AP1301" s="17">
        <v>0.12567096180165599</v>
      </c>
      <c r="AQ1301" s="17">
        <v>0.13890930349893399</v>
      </c>
      <c r="AR1301" s="17">
        <v>0.16170848808024901</v>
      </c>
      <c r="AS1301" s="17"/>
      <c r="AT1301" s="17">
        <v>9.5966721229848798E-2</v>
      </c>
      <c r="AU1301" s="17">
        <v>0.100499770673651</v>
      </c>
      <c r="AV1301" s="17">
        <v>0.124076569326248</v>
      </c>
      <c r="AW1301" s="17">
        <v>0.22193911822176901</v>
      </c>
      <c r="AX1301" s="17">
        <v>0</v>
      </c>
      <c r="AY1301" s="17"/>
      <c r="AZ1301" s="17">
        <v>7.4205663877501896E-2</v>
      </c>
      <c r="BA1301" s="17">
        <v>0.101160989605169</v>
      </c>
      <c r="BB1301" s="17">
        <v>0.15758167370321999</v>
      </c>
      <c r="BC1301" s="17">
        <v>9.8824406996894501E-2</v>
      </c>
      <c r="BD1301" s="17">
        <v>0.160334898208362</v>
      </c>
      <c r="BE1301" s="17">
        <v>0.16751697704000101</v>
      </c>
      <c r="BF1301" s="17"/>
      <c r="BG1301" s="17">
        <v>0.123722397737675</v>
      </c>
      <c r="BH1301" s="17">
        <v>0.121029465646679</v>
      </c>
      <c r="BI1301" s="17" t="s">
        <v>95</v>
      </c>
      <c r="BJ1301" s="17" t="s">
        <v>95</v>
      </c>
      <c r="BK1301" s="17" t="s">
        <v>95</v>
      </c>
      <c r="BL1301" s="17" t="s">
        <v>95</v>
      </c>
      <c r="BM1301" s="17" t="s">
        <v>95</v>
      </c>
    </row>
    <row r="1302" spans="2:65" x14ac:dyDescent="0.35">
      <c r="B1302" t="s">
        <v>477</v>
      </c>
      <c r="C1302" s="17">
        <v>9.4460160272862803E-2</v>
      </c>
      <c r="D1302" s="17">
        <v>7.2389567354767301E-2</v>
      </c>
      <c r="E1302" s="17">
        <v>0.111103264146983</v>
      </c>
      <c r="F1302" s="17"/>
      <c r="G1302" s="17">
        <v>0.437179320027834</v>
      </c>
      <c r="H1302" s="17">
        <v>0.245534404835104</v>
      </c>
      <c r="I1302" s="17">
        <v>8.5046008721857899E-2</v>
      </c>
      <c r="J1302" s="17">
        <v>0.12740841640609299</v>
      </c>
      <c r="K1302" s="17">
        <v>5.2426420046980698E-2</v>
      </c>
      <c r="L1302" s="17">
        <v>7.2466795345044993E-2</v>
      </c>
      <c r="M1302" s="17"/>
      <c r="N1302" s="17">
        <v>9.7245126485925204E-2</v>
      </c>
      <c r="O1302" s="17">
        <v>0.113972709608492</v>
      </c>
      <c r="P1302" s="17">
        <v>0.101202748937994</v>
      </c>
      <c r="Q1302" s="17">
        <v>5.9322117260305403E-2</v>
      </c>
      <c r="R1302" s="17"/>
      <c r="S1302" s="17">
        <v>7.9729409541539106E-2</v>
      </c>
      <c r="T1302" s="17">
        <v>8.7925430401987401E-2</v>
      </c>
      <c r="U1302" s="17">
        <v>0.112780923007825</v>
      </c>
      <c r="V1302" s="17">
        <v>0.120577223741915</v>
      </c>
      <c r="W1302" s="17">
        <v>7.3140151747527998E-2</v>
      </c>
      <c r="X1302" s="17">
        <v>5.7573449912680999E-2</v>
      </c>
      <c r="Y1302" s="17">
        <v>0.12571503328932701</v>
      </c>
      <c r="Z1302" s="17">
        <v>0.10751312945056</v>
      </c>
      <c r="AA1302" s="17">
        <v>0.123329762100686</v>
      </c>
      <c r="AB1302" s="17">
        <v>7.4325120548493606E-2</v>
      </c>
      <c r="AC1302" s="17">
        <v>4.5812388455989603E-2</v>
      </c>
      <c r="AD1302" s="17">
        <v>0.11769151522063501</v>
      </c>
      <c r="AE1302" s="17"/>
      <c r="AF1302" s="17">
        <v>9.5126249728534298E-2</v>
      </c>
      <c r="AG1302" s="17">
        <v>8.2045736446686196E-2</v>
      </c>
      <c r="AH1302" s="17">
        <v>0.124163250686998</v>
      </c>
      <c r="AI1302" s="17"/>
      <c r="AJ1302" s="17">
        <v>0.112631575850271</v>
      </c>
      <c r="AK1302" s="17">
        <v>3.7494352311286498E-2</v>
      </c>
      <c r="AL1302" s="17">
        <v>3.4451475829942603E-2</v>
      </c>
      <c r="AM1302" s="17">
        <v>0</v>
      </c>
      <c r="AN1302" s="17">
        <v>0.151685193821195</v>
      </c>
      <c r="AO1302" s="17"/>
      <c r="AP1302" s="17">
        <v>0.18121347577275901</v>
      </c>
      <c r="AQ1302" s="17">
        <v>4.1069006759772597E-2</v>
      </c>
      <c r="AR1302" s="17">
        <v>0</v>
      </c>
      <c r="AS1302" s="17"/>
      <c r="AT1302" s="17">
        <v>0.112810254346151</v>
      </c>
      <c r="AU1302" s="17">
        <v>0.103186041225064</v>
      </c>
      <c r="AV1302" s="17">
        <v>7.7758165393771797E-2</v>
      </c>
      <c r="AW1302" s="17">
        <v>9.7402811277620405E-2</v>
      </c>
      <c r="AX1302" s="17">
        <v>0.115196152899291</v>
      </c>
      <c r="AY1302" s="17"/>
      <c r="AZ1302" s="17">
        <v>6.8172777328048897E-2</v>
      </c>
      <c r="BA1302" s="17">
        <v>0.137931171419065</v>
      </c>
      <c r="BB1302" s="17">
        <v>0.11504211378229399</v>
      </c>
      <c r="BC1302" s="17">
        <v>8.7984146236696606E-2</v>
      </c>
      <c r="BD1302" s="17">
        <v>6.9199030379240606E-2</v>
      </c>
      <c r="BE1302" s="17">
        <v>7.1902390527492296E-2</v>
      </c>
      <c r="BF1302" s="17"/>
      <c r="BG1302" s="17">
        <v>8.19648016262923E-2</v>
      </c>
      <c r="BH1302" s="17">
        <v>0.122481325840919</v>
      </c>
      <c r="BI1302" s="17" t="s">
        <v>95</v>
      </c>
      <c r="BJ1302" s="17" t="s">
        <v>95</v>
      </c>
      <c r="BK1302" s="17" t="s">
        <v>95</v>
      </c>
      <c r="BL1302" s="17" t="s">
        <v>95</v>
      </c>
      <c r="BM1302" s="17" t="s">
        <v>95</v>
      </c>
    </row>
    <row r="1303" spans="2:65" x14ac:dyDescent="0.35">
      <c r="B1303" t="s">
        <v>478</v>
      </c>
      <c r="C1303" s="17">
        <v>8.2633859353665406E-2</v>
      </c>
      <c r="D1303" s="17">
        <v>9.9028719944641505E-2</v>
      </c>
      <c r="E1303" s="17">
        <v>7.0270740300637402E-2</v>
      </c>
      <c r="F1303" s="17"/>
      <c r="G1303" s="17">
        <v>0</v>
      </c>
      <c r="H1303" s="17">
        <v>0</v>
      </c>
      <c r="I1303" s="17">
        <v>8.2123991724025805E-2</v>
      </c>
      <c r="J1303" s="17">
        <v>0.12879316499349999</v>
      </c>
      <c r="K1303" s="17">
        <v>0.109836356716164</v>
      </c>
      <c r="L1303" s="17">
        <v>6.0453041817057102E-2</v>
      </c>
      <c r="M1303" s="17"/>
      <c r="N1303" s="17">
        <v>3.6394725662947498E-2</v>
      </c>
      <c r="O1303" s="17">
        <v>0.107881420186543</v>
      </c>
      <c r="P1303" s="17">
        <v>8.6110602321748594E-2</v>
      </c>
      <c r="Q1303" s="17">
        <v>0.109722622584171</v>
      </c>
      <c r="R1303" s="17"/>
      <c r="S1303" s="17">
        <v>8.7244370356092504E-2</v>
      </c>
      <c r="T1303" s="17">
        <v>5.9077960669525101E-2</v>
      </c>
      <c r="U1303" s="17">
        <v>0.10789542413422699</v>
      </c>
      <c r="V1303" s="17">
        <v>4.7985393696517602E-2</v>
      </c>
      <c r="W1303" s="17">
        <v>0</v>
      </c>
      <c r="X1303" s="17">
        <v>0.188809446533897</v>
      </c>
      <c r="Y1303" s="17">
        <v>0.110991619071173</v>
      </c>
      <c r="Z1303" s="17">
        <v>0.13246869714550899</v>
      </c>
      <c r="AA1303" s="17">
        <v>0.166319445977612</v>
      </c>
      <c r="AB1303" s="17">
        <v>4.1754498003781497E-2</v>
      </c>
      <c r="AC1303" s="17">
        <v>9.5667979040074097E-2</v>
      </c>
      <c r="AD1303" s="17">
        <v>0</v>
      </c>
      <c r="AE1303" s="17"/>
      <c r="AF1303" s="17">
        <v>9.01090854722396E-2</v>
      </c>
      <c r="AG1303" s="17">
        <v>7.7067059668555302E-2</v>
      </c>
      <c r="AH1303" s="17">
        <v>6.7356518426669398E-2</v>
      </c>
      <c r="AI1303" s="17"/>
      <c r="AJ1303" s="17">
        <v>6.1290354109872103E-2</v>
      </c>
      <c r="AK1303" s="17">
        <v>0.100567667876717</v>
      </c>
      <c r="AL1303" s="17">
        <v>0.21614608850045999</v>
      </c>
      <c r="AM1303" s="17">
        <v>0.19638019737590701</v>
      </c>
      <c r="AN1303" s="17">
        <v>0</v>
      </c>
      <c r="AO1303" s="17"/>
      <c r="AP1303" s="17">
        <v>6.4291017324581604E-2</v>
      </c>
      <c r="AQ1303" s="17">
        <v>9.5546376152966794E-2</v>
      </c>
      <c r="AR1303" s="17">
        <v>0.18379528238120499</v>
      </c>
      <c r="AS1303" s="17"/>
      <c r="AT1303" s="17">
        <v>0.105093052726403</v>
      </c>
      <c r="AU1303" s="17">
        <v>4.9335370731657197E-2</v>
      </c>
      <c r="AV1303" s="17">
        <v>7.6933206519607694E-2</v>
      </c>
      <c r="AW1303" s="17">
        <v>0.136326297893691</v>
      </c>
      <c r="AX1303" s="17">
        <v>0.115102913547853</v>
      </c>
      <c r="AY1303" s="17"/>
      <c r="AZ1303" s="17">
        <v>7.0487813725355897E-2</v>
      </c>
      <c r="BA1303" s="17">
        <v>8.5363090796045399E-2</v>
      </c>
      <c r="BB1303" s="17">
        <v>6.8661064559877999E-2</v>
      </c>
      <c r="BC1303" s="17">
        <v>0.12862665322987399</v>
      </c>
      <c r="BD1303" s="17">
        <v>5.1894026065108199E-2</v>
      </c>
      <c r="BE1303" s="17">
        <v>0.103374987386252</v>
      </c>
      <c r="BF1303" s="17"/>
      <c r="BG1303" s="17">
        <v>8.09402865438721E-2</v>
      </c>
      <c r="BH1303" s="17">
        <v>8.6431740266655496E-2</v>
      </c>
      <c r="BI1303" s="17" t="s">
        <v>95</v>
      </c>
      <c r="BJ1303" s="17" t="s">
        <v>95</v>
      </c>
      <c r="BK1303" s="17" t="s">
        <v>95</v>
      </c>
      <c r="BL1303" s="17" t="s">
        <v>95</v>
      </c>
      <c r="BM1303" s="17" t="s">
        <v>95</v>
      </c>
    </row>
    <row r="1304" spans="2:65" x14ac:dyDescent="0.35">
      <c r="B1304" t="s">
        <v>114</v>
      </c>
      <c r="C1304" s="17">
        <v>3.6150028183920303E-2</v>
      </c>
      <c r="D1304" s="17">
        <v>7.1293131584196298E-3</v>
      </c>
      <c r="E1304" s="17">
        <v>5.80341151435705E-2</v>
      </c>
      <c r="F1304" s="17"/>
      <c r="G1304" s="17">
        <v>0</v>
      </c>
      <c r="H1304" s="17">
        <v>0.116319875401762</v>
      </c>
      <c r="I1304" s="17">
        <v>3.9246449358634999E-2</v>
      </c>
      <c r="J1304" s="17">
        <v>1.7400493552672199E-2</v>
      </c>
      <c r="K1304" s="17">
        <v>7.3375404617383302E-2</v>
      </c>
      <c r="L1304" s="17">
        <v>1.6531751982615601E-2</v>
      </c>
      <c r="M1304" s="17"/>
      <c r="N1304" s="17">
        <v>1.25289868507129E-2</v>
      </c>
      <c r="O1304" s="17">
        <v>9.9716460982264402E-2</v>
      </c>
      <c r="P1304" s="17">
        <v>0</v>
      </c>
      <c r="Q1304" s="17">
        <v>1.6941855731831299E-2</v>
      </c>
      <c r="R1304" s="17"/>
      <c r="S1304" s="17">
        <v>3.8414494414013303E-2</v>
      </c>
      <c r="T1304" s="17">
        <v>2.8559912184204998E-2</v>
      </c>
      <c r="U1304" s="17">
        <v>2.7835655581343498E-2</v>
      </c>
      <c r="V1304" s="17">
        <v>2.2208508338695001E-2</v>
      </c>
      <c r="W1304" s="17">
        <v>7.9676568473751999E-2</v>
      </c>
      <c r="X1304" s="17">
        <v>0</v>
      </c>
      <c r="Y1304" s="17">
        <v>5.76185744369326E-2</v>
      </c>
      <c r="Z1304" s="17">
        <v>0.105923807403301</v>
      </c>
      <c r="AA1304" s="17">
        <v>5.4038698655623399E-2</v>
      </c>
      <c r="AB1304" s="17">
        <v>0</v>
      </c>
      <c r="AC1304" s="17">
        <v>4.4484537791863898E-2</v>
      </c>
      <c r="AD1304" s="17">
        <v>0.119752513867044</v>
      </c>
      <c r="AE1304" s="17"/>
      <c r="AF1304" s="17">
        <v>3.1475955038387203E-2</v>
      </c>
      <c r="AG1304" s="17">
        <v>4.6905094085643799E-2</v>
      </c>
      <c r="AH1304" s="17">
        <v>0</v>
      </c>
      <c r="AI1304" s="17"/>
      <c r="AJ1304" s="17">
        <v>3.6430821124462297E-2</v>
      </c>
      <c r="AK1304" s="17">
        <v>3.8524974130035798E-2</v>
      </c>
      <c r="AL1304" s="17">
        <v>3.3015984245499903E-2</v>
      </c>
      <c r="AM1304" s="17">
        <v>0</v>
      </c>
      <c r="AN1304" s="17">
        <v>4.33357813291564E-2</v>
      </c>
      <c r="AO1304" s="17"/>
      <c r="AP1304" s="17">
        <v>1.4438347126266401E-2</v>
      </c>
      <c r="AQ1304" s="17">
        <v>5.2993103113495803E-2</v>
      </c>
      <c r="AR1304" s="17">
        <v>0</v>
      </c>
      <c r="AS1304" s="17"/>
      <c r="AT1304" s="17">
        <v>6.4045681144391298E-2</v>
      </c>
      <c r="AU1304" s="17">
        <v>4.5379957348760998E-2</v>
      </c>
      <c r="AV1304" s="17">
        <v>2.4970952824293801E-2</v>
      </c>
      <c r="AW1304" s="17">
        <v>4.6314566392969499E-2</v>
      </c>
      <c r="AX1304" s="17">
        <v>0</v>
      </c>
      <c r="AY1304" s="17"/>
      <c r="AZ1304" s="17">
        <v>2.37985297844211E-2</v>
      </c>
      <c r="BA1304" s="17">
        <v>2.8125606101430001E-2</v>
      </c>
      <c r="BB1304" s="17">
        <v>8.6408914269075696E-2</v>
      </c>
      <c r="BC1304" s="17">
        <v>4.1567750438585203E-2</v>
      </c>
      <c r="BD1304" s="17">
        <v>4.4818095290826199E-2</v>
      </c>
      <c r="BE1304" s="17">
        <v>0</v>
      </c>
      <c r="BF1304" s="17"/>
      <c r="BG1304" s="17">
        <v>1.45582242629907E-2</v>
      </c>
      <c r="BH1304" s="17">
        <v>8.4570208003844502E-2</v>
      </c>
      <c r="BI1304" s="17" t="s">
        <v>95</v>
      </c>
      <c r="BJ1304" s="17" t="s">
        <v>95</v>
      </c>
      <c r="BK1304" s="17" t="s">
        <v>95</v>
      </c>
      <c r="BL1304" s="17" t="s">
        <v>95</v>
      </c>
      <c r="BM1304" s="17" t="s">
        <v>95</v>
      </c>
    </row>
    <row r="1305" spans="2:65" x14ac:dyDescent="0.35">
      <c r="B1305" t="s">
        <v>479</v>
      </c>
      <c r="C1305" s="17">
        <v>0.17479808740275801</v>
      </c>
      <c r="D1305" s="17">
        <v>0.206956750873071</v>
      </c>
      <c r="E1305" s="17">
        <v>0.15054772047444301</v>
      </c>
      <c r="F1305" s="17"/>
      <c r="G1305" s="17">
        <v>0</v>
      </c>
      <c r="H1305" s="17">
        <v>8.18880963216682E-2</v>
      </c>
      <c r="I1305" s="17">
        <v>0</v>
      </c>
      <c r="J1305" s="17">
        <v>0.20683545766137801</v>
      </c>
      <c r="K1305" s="17">
        <v>0.133572203203143</v>
      </c>
      <c r="L1305" s="17">
        <v>0.23177730685910999</v>
      </c>
      <c r="M1305" s="17"/>
      <c r="N1305" s="17">
        <v>0.23193651984528299</v>
      </c>
      <c r="O1305" s="17">
        <v>0.117879385354172</v>
      </c>
      <c r="P1305" s="17">
        <v>0.16475970801208001</v>
      </c>
      <c r="Q1305" s="17">
        <v>0.18664483681885699</v>
      </c>
      <c r="R1305" s="17"/>
      <c r="S1305" s="17">
        <v>0.1203952181768</v>
      </c>
      <c r="T1305" s="17">
        <v>0.195649080806828</v>
      </c>
      <c r="U1305" s="17">
        <v>0.10823224761789201</v>
      </c>
      <c r="V1305" s="17">
        <v>0.280711663220375</v>
      </c>
      <c r="W1305" s="17">
        <v>0.13324298852341199</v>
      </c>
      <c r="X1305" s="17">
        <v>0.37072464532006699</v>
      </c>
      <c r="Y1305" s="17">
        <v>0.112388187562041</v>
      </c>
      <c r="Z1305" s="17">
        <v>0</v>
      </c>
      <c r="AA1305" s="17">
        <v>0.16479220948129</v>
      </c>
      <c r="AB1305" s="17">
        <v>0.18758821862160899</v>
      </c>
      <c r="AC1305" s="17">
        <v>9.7761678780413197E-2</v>
      </c>
      <c r="AD1305" s="17">
        <v>0.121860888643174</v>
      </c>
      <c r="AE1305" s="17"/>
      <c r="AF1305" s="17">
        <v>0.161312138820628</v>
      </c>
      <c r="AG1305" s="17">
        <v>0.19060382343173801</v>
      </c>
      <c r="AH1305" s="17">
        <v>0.18064318651160499</v>
      </c>
      <c r="AI1305" s="17"/>
      <c r="AJ1305" s="17">
        <v>0.22045995313227301</v>
      </c>
      <c r="AK1305" s="17">
        <v>6.0544885065439598E-2</v>
      </c>
      <c r="AL1305" s="17">
        <v>0.189551005443058</v>
      </c>
      <c r="AM1305" s="17">
        <v>0.241221654066129</v>
      </c>
      <c r="AN1305" s="17">
        <v>9.39937438105925E-2</v>
      </c>
      <c r="AO1305" s="17"/>
      <c r="AP1305" s="17">
        <v>0.17274845673689301</v>
      </c>
      <c r="AQ1305" s="17">
        <v>0.108191546515204</v>
      </c>
      <c r="AR1305" s="17">
        <v>0.16259397381412899</v>
      </c>
      <c r="AS1305" s="17"/>
      <c r="AT1305" s="17">
        <v>0.113930934839525</v>
      </c>
      <c r="AU1305" s="17">
        <v>0.15275941887583599</v>
      </c>
      <c r="AV1305" s="17">
        <v>0.20191578267162699</v>
      </c>
      <c r="AW1305" s="17">
        <v>0.166854186880385</v>
      </c>
      <c r="AX1305" s="17">
        <v>0.21048233625572099</v>
      </c>
      <c r="AY1305" s="17"/>
      <c r="AZ1305" s="17">
        <v>7.6647649382020594E-2</v>
      </c>
      <c r="BA1305" s="17">
        <v>0.19217877514832299</v>
      </c>
      <c r="BB1305" s="17">
        <v>4.3883067596417198E-2</v>
      </c>
      <c r="BC1305" s="17">
        <v>9.2829774889974695E-2</v>
      </c>
      <c r="BD1305" s="17">
        <v>0.21375577326430401</v>
      </c>
      <c r="BE1305" s="17">
        <v>0.42991647623182599</v>
      </c>
      <c r="BF1305" s="17"/>
      <c r="BG1305" s="17">
        <v>0.204052341266237</v>
      </c>
      <c r="BH1305" s="17">
        <v>0.10919466502292099</v>
      </c>
      <c r="BI1305" s="17" t="s">
        <v>95</v>
      </c>
      <c r="BJ1305" s="17" t="s">
        <v>95</v>
      </c>
      <c r="BK1305" s="17" t="s">
        <v>95</v>
      </c>
      <c r="BL1305" s="17" t="s">
        <v>95</v>
      </c>
      <c r="BM1305" s="17" t="s">
        <v>95</v>
      </c>
    </row>
    <row r="1306" spans="2:65" x14ac:dyDescent="0.3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row>
    <row r="1307" spans="2:65" x14ac:dyDescent="0.35">
      <c r="B1307" s="6" t="s">
        <v>491</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row>
    <row r="1308" spans="2:65" x14ac:dyDescent="0.35">
      <c r="B1308" s="26" t="s">
        <v>97</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row>
    <row r="1309" spans="2:65" x14ac:dyDescent="0.35">
      <c r="B1309" t="s">
        <v>482</v>
      </c>
      <c r="C1309" s="17">
        <v>0.64773665993137797</v>
      </c>
      <c r="D1309" s="17">
        <v>0.55871460806820195</v>
      </c>
      <c r="E1309" s="17">
        <v>0.73462469481016002</v>
      </c>
      <c r="F1309" s="17"/>
      <c r="G1309" s="17">
        <v>0.54124488229886503</v>
      </c>
      <c r="H1309" s="17">
        <v>0.56297581432113697</v>
      </c>
      <c r="I1309" s="17">
        <v>0.61074199641668903</v>
      </c>
      <c r="J1309" s="17">
        <v>0.71131450037853305</v>
      </c>
      <c r="K1309" s="17">
        <v>0.71080270944832902</v>
      </c>
      <c r="L1309" s="17">
        <v>0.72351312120352795</v>
      </c>
      <c r="M1309" s="17"/>
      <c r="N1309" s="17">
        <v>0.63229550820078295</v>
      </c>
      <c r="O1309" s="17">
        <v>0.68651732242531704</v>
      </c>
      <c r="P1309" s="17">
        <v>0.63325382061951696</v>
      </c>
      <c r="Q1309" s="17">
        <v>0.63946913021638596</v>
      </c>
      <c r="R1309" s="17"/>
      <c r="S1309" s="17">
        <v>0.52991189247242698</v>
      </c>
      <c r="T1309" s="17">
        <v>0.65455924476625404</v>
      </c>
      <c r="U1309" s="17">
        <v>0.75741175556938101</v>
      </c>
      <c r="V1309" s="17">
        <v>0.67996484623082198</v>
      </c>
      <c r="W1309" s="17">
        <v>0.64120347310071901</v>
      </c>
      <c r="X1309" s="17">
        <v>0.63585162700575304</v>
      </c>
      <c r="Y1309" s="17">
        <v>0.70130235362448801</v>
      </c>
      <c r="Z1309" s="17">
        <v>0.68596997435533202</v>
      </c>
      <c r="AA1309" s="17">
        <v>0.65579068189436496</v>
      </c>
      <c r="AB1309" s="17">
        <v>0.644561584586962</v>
      </c>
      <c r="AC1309" s="17">
        <v>0.616639143963014</v>
      </c>
      <c r="AD1309" s="17">
        <v>0.66777120527200995</v>
      </c>
      <c r="AE1309" s="17"/>
      <c r="AF1309" s="17">
        <v>0.668431605177499</v>
      </c>
      <c r="AG1309" s="17">
        <v>0.66750451253439802</v>
      </c>
      <c r="AH1309" s="17">
        <v>0.569821843842506</v>
      </c>
      <c r="AI1309" s="17"/>
      <c r="AJ1309" s="17">
        <v>0.65680864364763003</v>
      </c>
      <c r="AK1309" s="17">
        <v>0.623376676824408</v>
      </c>
      <c r="AL1309" s="17">
        <v>0.74462228049102896</v>
      </c>
      <c r="AM1309" s="17">
        <v>0.74099382391593704</v>
      </c>
      <c r="AN1309" s="17">
        <v>0.60162835392458303</v>
      </c>
      <c r="AO1309" s="17"/>
      <c r="AP1309" s="17">
        <v>0.60488277735225604</v>
      </c>
      <c r="AQ1309" s="17">
        <v>0.63380945766354702</v>
      </c>
      <c r="AR1309" s="17">
        <v>0.70180907639296897</v>
      </c>
      <c r="AS1309" s="17"/>
      <c r="AT1309" s="17">
        <v>0.64797893899313497</v>
      </c>
      <c r="AU1309" s="17">
        <v>0.67973411778787296</v>
      </c>
      <c r="AV1309" s="17">
        <v>0.63109793082278398</v>
      </c>
      <c r="AW1309" s="17">
        <v>0.605859636716648</v>
      </c>
      <c r="AX1309" s="17">
        <v>0.68456357942005897</v>
      </c>
      <c r="AY1309" s="17"/>
      <c r="AZ1309" s="17">
        <v>0.54111369425406197</v>
      </c>
      <c r="BA1309" s="17">
        <v>0.67151218475339303</v>
      </c>
      <c r="BB1309" s="17">
        <v>0.64991636749530102</v>
      </c>
      <c r="BC1309" s="17">
        <v>0.691326820277401</v>
      </c>
      <c r="BD1309" s="17">
        <v>0.73146772622927103</v>
      </c>
      <c r="BE1309" s="17">
        <v>0.63926754353469395</v>
      </c>
      <c r="BF1309" s="17"/>
      <c r="BG1309" s="17">
        <v>0.68402208120505403</v>
      </c>
      <c r="BH1309" s="17">
        <v>0.65571881738764004</v>
      </c>
      <c r="BI1309" s="17" t="s">
        <v>95</v>
      </c>
      <c r="BJ1309" s="17">
        <v>0.59632176917954605</v>
      </c>
      <c r="BK1309" s="17">
        <v>0.56846264485018805</v>
      </c>
      <c r="BL1309" s="17">
        <v>0.62715263347059003</v>
      </c>
      <c r="BM1309" s="17">
        <v>0.62706304778956001</v>
      </c>
    </row>
    <row r="1310" spans="2:65" x14ac:dyDescent="0.35">
      <c r="B1310" t="s">
        <v>483</v>
      </c>
      <c r="C1310" s="17">
        <v>0.644091268158966</v>
      </c>
      <c r="D1310" s="17">
        <v>0.54758764224039502</v>
      </c>
      <c r="E1310" s="17">
        <v>0.73917168685533696</v>
      </c>
      <c r="F1310" s="17"/>
      <c r="G1310" s="17">
        <v>0.57285116289690696</v>
      </c>
      <c r="H1310" s="17">
        <v>0.54854646655790995</v>
      </c>
      <c r="I1310" s="17">
        <v>0.61227467540099001</v>
      </c>
      <c r="J1310" s="17">
        <v>0.68819128311504796</v>
      </c>
      <c r="K1310" s="17">
        <v>0.69541163859913901</v>
      </c>
      <c r="L1310" s="17">
        <v>0.72471564122989296</v>
      </c>
      <c r="M1310" s="17"/>
      <c r="N1310" s="17">
        <v>0.63960734736288904</v>
      </c>
      <c r="O1310" s="17">
        <v>0.64215524999076001</v>
      </c>
      <c r="P1310" s="17">
        <v>0.67380674875646696</v>
      </c>
      <c r="Q1310" s="17">
        <v>0.62453640584825099</v>
      </c>
      <c r="R1310" s="17"/>
      <c r="S1310" s="17">
        <v>0.58561757101947098</v>
      </c>
      <c r="T1310" s="17">
        <v>0.64112981829820903</v>
      </c>
      <c r="U1310" s="17">
        <v>0.67723315577932797</v>
      </c>
      <c r="V1310" s="17">
        <v>0.670158613846633</v>
      </c>
      <c r="W1310" s="17">
        <v>0.60494718635101796</v>
      </c>
      <c r="X1310" s="17">
        <v>0.682625079137261</v>
      </c>
      <c r="Y1310" s="17">
        <v>0.68402632308692701</v>
      </c>
      <c r="Z1310" s="17">
        <v>0.56654136424020196</v>
      </c>
      <c r="AA1310" s="17">
        <v>0.62935103249249202</v>
      </c>
      <c r="AB1310" s="17">
        <v>0.66315806351425899</v>
      </c>
      <c r="AC1310" s="17">
        <v>0.65193594968788604</v>
      </c>
      <c r="AD1310" s="17">
        <v>0.71968774460122498</v>
      </c>
      <c r="AE1310" s="17"/>
      <c r="AF1310" s="17">
        <v>0.64771658804029297</v>
      </c>
      <c r="AG1310" s="17">
        <v>0.65606362145323505</v>
      </c>
      <c r="AH1310" s="17">
        <v>0.60965361870048995</v>
      </c>
      <c r="AI1310" s="17"/>
      <c r="AJ1310" s="17">
        <v>0.63818542080946505</v>
      </c>
      <c r="AK1310" s="17">
        <v>0.62465138970603795</v>
      </c>
      <c r="AL1310" s="17">
        <v>0.69181780633643197</v>
      </c>
      <c r="AM1310" s="17">
        <v>0.585677829853681</v>
      </c>
      <c r="AN1310" s="17">
        <v>0.64305602952941199</v>
      </c>
      <c r="AO1310" s="17"/>
      <c r="AP1310" s="17">
        <v>0.62818693558237304</v>
      </c>
      <c r="AQ1310" s="17">
        <v>0.63394765360735505</v>
      </c>
      <c r="AR1310" s="17">
        <v>0.68745326573321497</v>
      </c>
      <c r="AS1310" s="17"/>
      <c r="AT1310" s="17">
        <v>0.64289380235267601</v>
      </c>
      <c r="AU1310" s="17">
        <v>0.67003193567017805</v>
      </c>
      <c r="AV1310" s="17">
        <v>0.64699288552907597</v>
      </c>
      <c r="AW1310" s="17">
        <v>0.59173400251139396</v>
      </c>
      <c r="AX1310" s="17">
        <v>0.613633907170822</v>
      </c>
      <c r="AY1310" s="17"/>
      <c r="AZ1310" s="17">
        <v>0.55968375124570002</v>
      </c>
      <c r="BA1310" s="17">
        <v>0.67375805033630298</v>
      </c>
      <c r="BB1310" s="17">
        <v>0.63527149146819795</v>
      </c>
      <c r="BC1310" s="17">
        <v>0.65664014960189299</v>
      </c>
      <c r="BD1310" s="17">
        <v>0.73275368515073702</v>
      </c>
      <c r="BE1310" s="17">
        <v>0.62358747184055097</v>
      </c>
      <c r="BF1310" s="17"/>
      <c r="BG1310" s="17">
        <v>0.67438107178909601</v>
      </c>
      <c r="BH1310" s="17">
        <v>0.66101716352816597</v>
      </c>
      <c r="BI1310" s="17" t="s">
        <v>95</v>
      </c>
      <c r="BJ1310" s="17">
        <v>0.563370093790872</v>
      </c>
      <c r="BK1310" s="17">
        <v>0.57821156252043104</v>
      </c>
      <c r="BL1310" s="17">
        <v>0.62596541044020504</v>
      </c>
      <c r="BM1310" s="17">
        <v>0.63305140417858496</v>
      </c>
    </row>
    <row r="1311" spans="2:65" x14ac:dyDescent="0.35">
      <c r="B1311" t="s">
        <v>484</v>
      </c>
      <c r="C1311" s="17">
        <v>0.62621699086240401</v>
      </c>
      <c r="D1311" s="17">
        <v>0.56678133636455796</v>
      </c>
      <c r="E1311" s="17">
        <v>0.68460978321119403</v>
      </c>
      <c r="F1311" s="17"/>
      <c r="G1311" s="17">
        <v>0.55202451077252601</v>
      </c>
      <c r="H1311" s="17">
        <v>0.58963711866340696</v>
      </c>
      <c r="I1311" s="17">
        <v>0.64531369949970796</v>
      </c>
      <c r="J1311" s="17">
        <v>0.63770850491202102</v>
      </c>
      <c r="K1311" s="17">
        <v>0.65883719432185195</v>
      </c>
      <c r="L1311" s="17">
        <v>0.658423880919076</v>
      </c>
      <c r="M1311" s="17"/>
      <c r="N1311" s="17">
        <v>0.60235184258280505</v>
      </c>
      <c r="O1311" s="17">
        <v>0.63093393762618999</v>
      </c>
      <c r="P1311" s="17">
        <v>0.62974413164155596</v>
      </c>
      <c r="Q1311" s="17">
        <v>0.64529939721816199</v>
      </c>
      <c r="R1311" s="17"/>
      <c r="S1311" s="17">
        <v>0.568357726422142</v>
      </c>
      <c r="T1311" s="17">
        <v>0.62033217933794005</v>
      </c>
      <c r="U1311" s="17">
        <v>0.66921079462650501</v>
      </c>
      <c r="V1311" s="17">
        <v>0.64482217701684896</v>
      </c>
      <c r="W1311" s="17">
        <v>0.64737765419953797</v>
      </c>
      <c r="X1311" s="17">
        <v>0.65566873747218002</v>
      </c>
      <c r="Y1311" s="17">
        <v>0.65120862815593705</v>
      </c>
      <c r="Z1311" s="17">
        <v>0.56617166590344004</v>
      </c>
      <c r="AA1311" s="17">
        <v>0.60342347022382603</v>
      </c>
      <c r="AB1311" s="17">
        <v>0.62374886267875296</v>
      </c>
      <c r="AC1311" s="17">
        <v>0.67007797915217204</v>
      </c>
      <c r="AD1311" s="17">
        <v>0.64510561418499501</v>
      </c>
      <c r="AE1311" s="17"/>
      <c r="AF1311" s="17">
        <v>0.62244068356997995</v>
      </c>
      <c r="AG1311" s="17">
        <v>0.63886322802607998</v>
      </c>
      <c r="AH1311" s="17">
        <v>0.60510904351453099</v>
      </c>
      <c r="AI1311" s="17"/>
      <c r="AJ1311" s="17">
        <v>0.62637358825659595</v>
      </c>
      <c r="AK1311" s="17">
        <v>0.61223070717168004</v>
      </c>
      <c r="AL1311" s="17">
        <v>0.62344011857705095</v>
      </c>
      <c r="AM1311" s="17">
        <v>0.53444203091798803</v>
      </c>
      <c r="AN1311" s="17">
        <v>0.62856055014051804</v>
      </c>
      <c r="AO1311" s="17"/>
      <c r="AP1311" s="17">
        <v>0.62591529676747104</v>
      </c>
      <c r="AQ1311" s="17">
        <v>0.64069737790228298</v>
      </c>
      <c r="AR1311" s="17">
        <v>0.60849642973681595</v>
      </c>
      <c r="AS1311" s="17"/>
      <c r="AT1311" s="17">
        <v>0.64738402845340803</v>
      </c>
      <c r="AU1311" s="17">
        <v>0.63249679872017195</v>
      </c>
      <c r="AV1311" s="17">
        <v>0.60625822454800404</v>
      </c>
      <c r="AW1311" s="17">
        <v>0.59688564499821595</v>
      </c>
      <c r="AX1311" s="17">
        <v>0.65631476521313903</v>
      </c>
      <c r="AY1311" s="17"/>
      <c r="AZ1311" s="17">
        <v>0.57914592571787604</v>
      </c>
      <c r="BA1311" s="17">
        <v>0.62693639196576501</v>
      </c>
      <c r="BB1311" s="17">
        <v>0.63027169164502195</v>
      </c>
      <c r="BC1311" s="17">
        <v>0.63490054013774999</v>
      </c>
      <c r="BD1311" s="17">
        <v>0.69624101541721195</v>
      </c>
      <c r="BE1311" s="17">
        <v>0.63467016676787003</v>
      </c>
      <c r="BF1311" s="17"/>
      <c r="BG1311" s="17">
        <v>0.617362668637915</v>
      </c>
      <c r="BH1311" s="17">
        <v>0.60080308986244502</v>
      </c>
      <c r="BI1311" s="17" t="s">
        <v>95</v>
      </c>
      <c r="BJ1311" s="17">
        <v>0.67519052770631904</v>
      </c>
      <c r="BK1311" s="17">
        <v>0.619302123399327</v>
      </c>
      <c r="BL1311" s="17">
        <v>0.64695704750828498</v>
      </c>
      <c r="BM1311" s="17">
        <v>0.65675593293032197</v>
      </c>
    </row>
    <row r="1312" spans="2:65" x14ac:dyDescent="0.35">
      <c r="B1312" t="s">
        <v>485</v>
      </c>
      <c r="C1312" s="17">
        <v>0.62285478298268604</v>
      </c>
      <c r="D1312" s="17">
        <v>0.619179712805076</v>
      </c>
      <c r="E1312" s="17">
        <v>0.62640915784185003</v>
      </c>
      <c r="F1312" s="17"/>
      <c r="G1312" s="17">
        <v>0.44466117415269502</v>
      </c>
      <c r="H1312" s="17">
        <v>0.45264985772614302</v>
      </c>
      <c r="I1312" s="17">
        <v>0.57744432612293595</v>
      </c>
      <c r="J1312" s="17">
        <v>0.65584761737886199</v>
      </c>
      <c r="K1312" s="17">
        <v>0.74354005980676496</v>
      </c>
      <c r="L1312" s="17">
        <v>0.80870819740930699</v>
      </c>
      <c r="M1312" s="17"/>
      <c r="N1312" s="17">
        <v>0.66756963693871096</v>
      </c>
      <c r="O1312" s="17">
        <v>0.58365443234848602</v>
      </c>
      <c r="P1312" s="17">
        <v>0.64071733463241998</v>
      </c>
      <c r="Q1312" s="17">
        <v>0.59711454807101305</v>
      </c>
      <c r="R1312" s="17"/>
      <c r="S1312" s="17">
        <v>0.573157358853145</v>
      </c>
      <c r="T1312" s="17">
        <v>0.63550626542023503</v>
      </c>
      <c r="U1312" s="17">
        <v>0.65869207844051803</v>
      </c>
      <c r="V1312" s="17">
        <v>0.67342563651698095</v>
      </c>
      <c r="W1312" s="17">
        <v>0.601569717365943</v>
      </c>
      <c r="X1312" s="17">
        <v>0.58630082439876197</v>
      </c>
      <c r="Y1312" s="17">
        <v>0.63358965488955798</v>
      </c>
      <c r="Z1312" s="17">
        <v>0.60565749313068196</v>
      </c>
      <c r="AA1312" s="17">
        <v>0.62123026099258405</v>
      </c>
      <c r="AB1312" s="17">
        <v>0.62275623419669102</v>
      </c>
      <c r="AC1312" s="17">
        <v>0.65365269015337701</v>
      </c>
      <c r="AD1312" s="17">
        <v>0.66108940536362104</v>
      </c>
      <c r="AE1312" s="17"/>
      <c r="AF1312" s="17">
        <v>0.67826097420709397</v>
      </c>
      <c r="AG1312" s="17">
        <v>0.65369913185119899</v>
      </c>
      <c r="AH1312" s="17">
        <v>0.50004538255126496</v>
      </c>
      <c r="AI1312" s="17"/>
      <c r="AJ1312" s="17">
        <v>0.68531860151986201</v>
      </c>
      <c r="AK1312" s="17">
        <v>0.58755009714777795</v>
      </c>
      <c r="AL1312" s="17">
        <v>0.67247702964781597</v>
      </c>
      <c r="AM1312" s="17">
        <v>0.690112835980219</v>
      </c>
      <c r="AN1312" s="17">
        <v>0.52262317935644098</v>
      </c>
      <c r="AO1312" s="17"/>
      <c r="AP1312" s="17">
        <v>0.65854862543371095</v>
      </c>
      <c r="AQ1312" s="17">
        <v>0.595831714244487</v>
      </c>
      <c r="AR1312" s="17">
        <v>0.66246456169078205</v>
      </c>
      <c r="AS1312" s="17"/>
      <c r="AT1312" s="17">
        <v>0.66838924239864295</v>
      </c>
      <c r="AU1312" s="17">
        <v>0.59037161075173605</v>
      </c>
      <c r="AV1312" s="17">
        <v>0.60699320928677003</v>
      </c>
      <c r="AW1312" s="17">
        <v>0.59284368622268402</v>
      </c>
      <c r="AX1312" s="17">
        <v>0.605866337128115</v>
      </c>
      <c r="AY1312" s="17"/>
      <c r="AZ1312" s="17">
        <v>0.54250124786144305</v>
      </c>
      <c r="BA1312" s="17">
        <v>0.631848177563751</v>
      </c>
      <c r="BB1312" s="17">
        <v>0.59453409084301201</v>
      </c>
      <c r="BC1312" s="17">
        <v>0.66197676125397797</v>
      </c>
      <c r="BD1312" s="17">
        <v>0.69560945568828103</v>
      </c>
      <c r="BE1312" s="17">
        <v>0.69299125564389796</v>
      </c>
      <c r="BF1312" s="17"/>
      <c r="BG1312" s="17">
        <v>0.72168584660100399</v>
      </c>
      <c r="BH1312" s="17">
        <v>0.61495071113131905</v>
      </c>
      <c r="BI1312" s="17" t="s">
        <v>95</v>
      </c>
      <c r="BJ1312" s="17">
        <v>0.54547426009358402</v>
      </c>
      <c r="BK1312" s="17">
        <v>0.54191155288829296</v>
      </c>
      <c r="BL1312" s="17">
        <v>0.54623347034962799</v>
      </c>
      <c r="BM1312" s="17">
        <v>0.50129186773439405</v>
      </c>
    </row>
    <row r="1313" spans="2:65" x14ac:dyDescent="0.35">
      <c r="B1313" t="s">
        <v>486</v>
      </c>
      <c r="C1313" s="17">
        <v>0.61266335144390305</v>
      </c>
      <c r="D1313" s="17">
        <v>0.57187360798113795</v>
      </c>
      <c r="E1313" s="17">
        <v>0.652380784933276</v>
      </c>
      <c r="F1313" s="17"/>
      <c r="G1313" s="17">
        <v>0.50891177896297402</v>
      </c>
      <c r="H1313" s="17">
        <v>0.55168765063595804</v>
      </c>
      <c r="I1313" s="17">
        <v>0.60093815698487996</v>
      </c>
      <c r="J1313" s="17">
        <v>0.64142777607008805</v>
      </c>
      <c r="K1313" s="17">
        <v>0.69781709880036702</v>
      </c>
      <c r="L1313" s="17">
        <v>0.66017468965334603</v>
      </c>
      <c r="M1313" s="17"/>
      <c r="N1313" s="17">
        <v>0.62909875994016495</v>
      </c>
      <c r="O1313" s="17">
        <v>0.60540013694038397</v>
      </c>
      <c r="P1313" s="17">
        <v>0.62908959415676602</v>
      </c>
      <c r="Q1313" s="17">
        <v>0.592129559009269</v>
      </c>
      <c r="R1313" s="17"/>
      <c r="S1313" s="17">
        <v>0.58854968442657096</v>
      </c>
      <c r="T1313" s="17">
        <v>0.57192604616959497</v>
      </c>
      <c r="U1313" s="17">
        <v>0.65027742126033605</v>
      </c>
      <c r="V1313" s="17">
        <v>0.65376415017528799</v>
      </c>
      <c r="W1313" s="17">
        <v>0.57406321749631495</v>
      </c>
      <c r="X1313" s="17">
        <v>0.62123189709537197</v>
      </c>
      <c r="Y1313" s="17">
        <v>0.63739760039017801</v>
      </c>
      <c r="Z1313" s="17">
        <v>0.60375224401963701</v>
      </c>
      <c r="AA1313" s="17">
        <v>0.64699550684118201</v>
      </c>
      <c r="AB1313" s="17">
        <v>0.63343636489910204</v>
      </c>
      <c r="AC1313" s="17">
        <v>0.57461183261506399</v>
      </c>
      <c r="AD1313" s="17">
        <v>0.56394723392019896</v>
      </c>
      <c r="AE1313" s="17"/>
      <c r="AF1313" s="17">
        <v>0.61456798994298201</v>
      </c>
      <c r="AG1313" s="17">
        <v>0.64341272792688198</v>
      </c>
      <c r="AH1313" s="17">
        <v>0.57504079741899194</v>
      </c>
      <c r="AI1313" s="17"/>
      <c r="AJ1313" s="17">
        <v>0.62719109940427697</v>
      </c>
      <c r="AK1313" s="17">
        <v>0.60554749111014095</v>
      </c>
      <c r="AL1313" s="17">
        <v>0.65636610457695099</v>
      </c>
      <c r="AM1313" s="17">
        <v>0.56040639527824399</v>
      </c>
      <c r="AN1313" s="17">
        <v>0.595196853484669</v>
      </c>
      <c r="AO1313" s="17"/>
      <c r="AP1313" s="17">
        <v>0.62562021793019096</v>
      </c>
      <c r="AQ1313" s="17">
        <v>0.61386067964156299</v>
      </c>
      <c r="AR1313" s="17">
        <v>0.61484265511032399</v>
      </c>
      <c r="AS1313" s="17"/>
      <c r="AT1313" s="17">
        <v>0.59288188973401201</v>
      </c>
      <c r="AU1313" s="17">
        <v>0.60148219721846097</v>
      </c>
      <c r="AV1313" s="17">
        <v>0.65169690500044997</v>
      </c>
      <c r="AW1313" s="17">
        <v>0.57186293567755997</v>
      </c>
      <c r="AX1313" s="17">
        <v>0.63640852228007505</v>
      </c>
      <c r="AY1313" s="17"/>
      <c r="AZ1313" s="17">
        <v>0.58300253951986702</v>
      </c>
      <c r="BA1313" s="17">
        <v>0.63438136703398196</v>
      </c>
      <c r="BB1313" s="17">
        <v>0.60573732567785699</v>
      </c>
      <c r="BC1313" s="17">
        <v>0.58607918105089796</v>
      </c>
      <c r="BD1313" s="17">
        <v>0.66987315406525705</v>
      </c>
      <c r="BE1313" s="17">
        <v>0.59686385463464497</v>
      </c>
      <c r="BF1313" s="17"/>
      <c r="BG1313" s="17">
        <v>0.63073191286036301</v>
      </c>
      <c r="BH1313" s="17">
        <v>0.58524535030292701</v>
      </c>
      <c r="BI1313" s="17" t="s">
        <v>95</v>
      </c>
      <c r="BJ1313" s="17">
        <v>0.59627864470820502</v>
      </c>
      <c r="BK1313" s="17">
        <v>0.57929635505715005</v>
      </c>
      <c r="BL1313" s="17">
        <v>0.63540660695845697</v>
      </c>
      <c r="BM1313" s="17">
        <v>0.58636352091785104</v>
      </c>
    </row>
    <row r="1314" spans="2:65" x14ac:dyDescent="0.35">
      <c r="B1314" t="s">
        <v>487</v>
      </c>
      <c r="C1314" s="17">
        <v>0.422916077559501</v>
      </c>
      <c r="D1314" s="17">
        <v>0.38017437990160602</v>
      </c>
      <c r="E1314" s="17">
        <v>0.46539994760613301</v>
      </c>
      <c r="F1314" s="17"/>
      <c r="G1314" s="17">
        <v>0.28843810741035802</v>
      </c>
      <c r="H1314" s="17">
        <v>0.35296003096175299</v>
      </c>
      <c r="I1314" s="17">
        <v>0.38428539709720699</v>
      </c>
      <c r="J1314" s="17">
        <v>0.44459999310244602</v>
      </c>
      <c r="K1314" s="17">
        <v>0.48807231442481003</v>
      </c>
      <c r="L1314" s="17">
        <v>0.53916697573960404</v>
      </c>
      <c r="M1314" s="17"/>
      <c r="N1314" s="17">
        <v>0.43092450974852697</v>
      </c>
      <c r="O1314" s="17">
        <v>0.39565541110984798</v>
      </c>
      <c r="P1314" s="17">
        <v>0.44805690154439098</v>
      </c>
      <c r="Q1314" s="17">
        <v>0.42353324956307498</v>
      </c>
      <c r="R1314" s="17"/>
      <c r="S1314" s="17">
        <v>0.29484888813177501</v>
      </c>
      <c r="T1314" s="17">
        <v>0.43851726919336298</v>
      </c>
      <c r="U1314" s="17">
        <v>0.50925524919532905</v>
      </c>
      <c r="V1314" s="17">
        <v>0.42991799209124198</v>
      </c>
      <c r="W1314" s="17">
        <v>0.40341498869370301</v>
      </c>
      <c r="X1314" s="17">
        <v>0.465987670746769</v>
      </c>
      <c r="Y1314" s="17">
        <v>0.46330108260331798</v>
      </c>
      <c r="Z1314" s="17">
        <v>0.43727546546747298</v>
      </c>
      <c r="AA1314" s="17">
        <v>0.43880239542159499</v>
      </c>
      <c r="AB1314" s="17">
        <v>0.431441967636497</v>
      </c>
      <c r="AC1314" s="17">
        <v>0.42111588639608</v>
      </c>
      <c r="AD1314" s="17">
        <v>0.41041657775898899</v>
      </c>
      <c r="AE1314" s="17"/>
      <c r="AF1314" s="17">
        <v>0.47338383334612799</v>
      </c>
      <c r="AG1314" s="17">
        <v>0.436153521579555</v>
      </c>
      <c r="AH1314" s="17">
        <v>0.33183470544693899</v>
      </c>
      <c r="AI1314" s="17"/>
      <c r="AJ1314" s="17">
        <v>0.47514936145650899</v>
      </c>
      <c r="AK1314" s="17">
        <v>0.42217486733480097</v>
      </c>
      <c r="AL1314" s="17">
        <v>0.43833775315912099</v>
      </c>
      <c r="AM1314" s="17">
        <v>0.39514120180453699</v>
      </c>
      <c r="AN1314" s="17">
        <v>0.34076423882240098</v>
      </c>
      <c r="AO1314" s="17"/>
      <c r="AP1314" s="17">
        <v>0.46517629066132599</v>
      </c>
      <c r="AQ1314" s="17">
        <v>0.427384547825094</v>
      </c>
      <c r="AR1314" s="17">
        <v>0.40246788039901599</v>
      </c>
      <c r="AS1314" s="17"/>
      <c r="AT1314" s="17">
        <v>0.43236121523187099</v>
      </c>
      <c r="AU1314" s="17">
        <v>0.433035042808677</v>
      </c>
      <c r="AV1314" s="17">
        <v>0.40980319351699501</v>
      </c>
      <c r="AW1314" s="17">
        <v>0.377706205328175</v>
      </c>
      <c r="AX1314" s="17">
        <v>0.40122853941469599</v>
      </c>
      <c r="AY1314" s="17"/>
      <c r="AZ1314" s="17">
        <v>0.31042421700924899</v>
      </c>
      <c r="BA1314" s="17">
        <v>0.41990137606413402</v>
      </c>
      <c r="BB1314" s="17">
        <v>0.40929633206447802</v>
      </c>
      <c r="BC1314" s="17">
        <v>0.47567250799295402</v>
      </c>
      <c r="BD1314" s="17">
        <v>0.55561976511645506</v>
      </c>
      <c r="BE1314" s="17">
        <v>0.49072850770116699</v>
      </c>
      <c r="BF1314" s="17"/>
      <c r="BG1314" s="17">
        <v>0.481907929534234</v>
      </c>
      <c r="BH1314" s="17">
        <v>0.43752947471405201</v>
      </c>
      <c r="BI1314" s="17" t="s">
        <v>95</v>
      </c>
      <c r="BJ1314" s="17">
        <v>0.36934659474382098</v>
      </c>
      <c r="BK1314" s="17">
        <v>0.36914730625203801</v>
      </c>
      <c r="BL1314" s="17">
        <v>0.37476391802757297</v>
      </c>
      <c r="BM1314" s="17">
        <v>0.28242203101665903</v>
      </c>
    </row>
    <row r="1315" spans="2:65" x14ac:dyDescent="0.35">
      <c r="B1315" t="s">
        <v>488</v>
      </c>
      <c r="C1315" s="17">
        <v>0.32596564234537601</v>
      </c>
      <c r="D1315" s="17">
        <v>0.27896696758495498</v>
      </c>
      <c r="E1315" s="17">
        <v>0.37113039952334598</v>
      </c>
      <c r="F1315" s="17"/>
      <c r="G1315" s="17">
        <v>0.27908110061007402</v>
      </c>
      <c r="H1315" s="17">
        <v>0.32083344882801601</v>
      </c>
      <c r="I1315" s="17">
        <v>0.34002468664246299</v>
      </c>
      <c r="J1315" s="17">
        <v>0.36382271075563699</v>
      </c>
      <c r="K1315" s="17">
        <v>0.34675804994340798</v>
      </c>
      <c r="L1315" s="17">
        <v>0.30512266098075802</v>
      </c>
      <c r="M1315" s="17"/>
      <c r="N1315" s="17">
        <v>0.30577577579194998</v>
      </c>
      <c r="O1315" s="17">
        <v>0.31571419329763301</v>
      </c>
      <c r="P1315" s="17">
        <v>0.34595111257467498</v>
      </c>
      <c r="Q1315" s="17">
        <v>0.341248086351431</v>
      </c>
      <c r="R1315" s="17"/>
      <c r="S1315" s="17">
        <v>0.33816501374443703</v>
      </c>
      <c r="T1315" s="17">
        <v>0.334190123899828</v>
      </c>
      <c r="U1315" s="17">
        <v>0.32045488852209503</v>
      </c>
      <c r="V1315" s="17">
        <v>0.324739574233263</v>
      </c>
      <c r="W1315" s="17">
        <v>0.33184678157936198</v>
      </c>
      <c r="X1315" s="17">
        <v>0.29571113317021103</v>
      </c>
      <c r="Y1315" s="17">
        <v>0.32171321033564099</v>
      </c>
      <c r="Z1315" s="17">
        <v>0.27853202027784901</v>
      </c>
      <c r="AA1315" s="17">
        <v>0.33897457442997198</v>
      </c>
      <c r="AB1315" s="17">
        <v>0.358334613833937</v>
      </c>
      <c r="AC1315" s="17">
        <v>0.308786567509164</v>
      </c>
      <c r="AD1315" s="17">
        <v>0.28729676315456099</v>
      </c>
      <c r="AE1315" s="17"/>
      <c r="AF1315" s="17">
        <v>0.32390913871791999</v>
      </c>
      <c r="AG1315" s="17">
        <v>0.33836389662037403</v>
      </c>
      <c r="AH1315" s="17">
        <v>0.33123945017614997</v>
      </c>
      <c r="AI1315" s="17"/>
      <c r="AJ1315" s="17">
        <v>0.31634361746707501</v>
      </c>
      <c r="AK1315" s="17">
        <v>0.36348737796519098</v>
      </c>
      <c r="AL1315" s="17">
        <v>0.30416872159901198</v>
      </c>
      <c r="AM1315" s="17">
        <v>0.26705696509067001</v>
      </c>
      <c r="AN1315" s="17">
        <v>0.29957247695879902</v>
      </c>
      <c r="AO1315" s="17"/>
      <c r="AP1315" s="17">
        <v>0.314103779976938</v>
      </c>
      <c r="AQ1315" s="17">
        <v>0.35750025425270598</v>
      </c>
      <c r="AR1315" s="17">
        <v>0.34428175850971598</v>
      </c>
      <c r="AS1315" s="17"/>
      <c r="AT1315" s="17">
        <v>0.32338867222683998</v>
      </c>
      <c r="AU1315" s="17">
        <v>0.30734073233880399</v>
      </c>
      <c r="AV1315" s="17">
        <v>0.33476480786791601</v>
      </c>
      <c r="AW1315" s="17">
        <v>0.35723542031799799</v>
      </c>
      <c r="AX1315" s="17">
        <v>0.34697961579411402</v>
      </c>
      <c r="AY1315" s="17"/>
      <c r="AZ1315" s="17">
        <v>0.32379179644755401</v>
      </c>
      <c r="BA1315" s="17">
        <v>0.32068368977371298</v>
      </c>
      <c r="BB1315" s="17">
        <v>0.34310098570026998</v>
      </c>
      <c r="BC1315" s="17">
        <v>0.30522428514378702</v>
      </c>
      <c r="BD1315" s="17">
        <v>0.33603921649935697</v>
      </c>
      <c r="BE1315" s="17">
        <v>0.37693157018346801</v>
      </c>
      <c r="BF1315" s="17"/>
      <c r="BG1315" s="17">
        <v>0.28447233128590799</v>
      </c>
      <c r="BH1315" s="17">
        <v>0.33392027180780598</v>
      </c>
      <c r="BI1315" s="17" t="s">
        <v>95</v>
      </c>
      <c r="BJ1315" s="17">
        <v>0.40069571927905301</v>
      </c>
      <c r="BK1315" s="17">
        <v>0.34313782734244302</v>
      </c>
      <c r="BL1315" s="17">
        <v>0.372214785156878</v>
      </c>
      <c r="BM1315" s="17">
        <v>0.28926211649917799</v>
      </c>
    </row>
    <row r="1316" spans="2:65" x14ac:dyDescent="0.35">
      <c r="B1316" t="s">
        <v>489</v>
      </c>
      <c r="C1316" s="17">
        <v>0.29565365403963401</v>
      </c>
      <c r="D1316" s="17">
        <v>0.329092479000895</v>
      </c>
      <c r="E1316" s="17">
        <v>0.263155482790426</v>
      </c>
      <c r="F1316" s="17"/>
      <c r="G1316" s="17">
        <v>0.24475898288829701</v>
      </c>
      <c r="H1316" s="17">
        <v>0.29142067826750001</v>
      </c>
      <c r="I1316" s="17">
        <v>0.27185283745022598</v>
      </c>
      <c r="J1316" s="17">
        <v>0.292248255036265</v>
      </c>
      <c r="K1316" s="17">
        <v>0.32788547690513398</v>
      </c>
      <c r="L1316" s="17">
        <v>0.33339971019247999</v>
      </c>
      <c r="M1316" s="17"/>
      <c r="N1316" s="17">
        <v>0.35144431985123498</v>
      </c>
      <c r="O1316" s="17">
        <v>0.260499481473498</v>
      </c>
      <c r="P1316" s="17">
        <v>0.305094134180458</v>
      </c>
      <c r="Q1316" s="17">
        <v>0.26076405314874501</v>
      </c>
      <c r="R1316" s="17"/>
      <c r="S1316" s="17">
        <v>0.30712691588408297</v>
      </c>
      <c r="T1316" s="17">
        <v>0.275525435962439</v>
      </c>
      <c r="U1316" s="17">
        <v>0.28630098023877398</v>
      </c>
      <c r="V1316" s="17">
        <v>0.32422420947036601</v>
      </c>
      <c r="W1316" s="17">
        <v>0.32308239733322902</v>
      </c>
      <c r="X1316" s="17">
        <v>0.29233028070113998</v>
      </c>
      <c r="Y1316" s="17">
        <v>0.32308952230039101</v>
      </c>
      <c r="Z1316" s="17">
        <v>0.28247688147284</v>
      </c>
      <c r="AA1316" s="17">
        <v>0.29881406422540102</v>
      </c>
      <c r="AB1316" s="17">
        <v>0.27595697301373401</v>
      </c>
      <c r="AC1316" s="17">
        <v>0.316036145572411</v>
      </c>
      <c r="AD1316" s="17">
        <v>0.173258299430017</v>
      </c>
      <c r="AE1316" s="17"/>
      <c r="AF1316" s="17">
        <v>0.30399591978892399</v>
      </c>
      <c r="AG1316" s="17">
        <v>0.32059050119729599</v>
      </c>
      <c r="AH1316" s="17">
        <v>0.238472409989999</v>
      </c>
      <c r="AI1316" s="17"/>
      <c r="AJ1316" s="17">
        <v>0.32018849522763598</v>
      </c>
      <c r="AK1316" s="17">
        <v>0.30370748413719501</v>
      </c>
      <c r="AL1316" s="17">
        <v>0.33531296514408598</v>
      </c>
      <c r="AM1316" s="17">
        <v>0.240982771909729</v>
      </c>
      <c r="AN1316" s="17">
        <v>0.216987644739428</v>
      </c>
      <c r="AO1316" s="17"/>
      <c r="AP1316" s="17">
        <v>0.31642721300487298</v>
      </c>
      <c r="AQ1316" s="17">
        <v>0.30726921456646</v>
      </c>
      <c r="AR1316" s="17">
        <v>0.28948482356538402</v>
      </c>
      <c r="AS1316" s="17"/>
      <c r="AT1316" s="17">
        <v>0.23808896770702001</v>
      </c>
      <c r="AU1316" s="17">
        <v>0.28565617451127601</v>
      </c>
      <c r="AV1316" s="17">
        <v>0.323755156547124</v>
      </c>
      <c r="AW1316" s="17">
        <v>0.36349010286781902</v>
      </c>
      <c r="AX1316" s="17">
        <v>0.27296755570701697</v>
      </c>
      <c r="AY1316" s="17"/>
      <c r="AZ1316" s="17">
        <v>0.30028564140070302</v>
      </c>
      <c r="BA1316" s="17">
        <v>0.29850585398776402</v>
      </c>
      <c r="BB1316" s="17">
        <v>0.25177604029664902</v>
      </c>
      <c r="BC1316" s="17">
        <v>0.29348242475833097</v>
      </c>
      <c r="BD1316" s="17">
        <v>0.31412495208872099</v>
      </c>
      <c r="BE1316" s="17">
        <v>0.32360430824014802</v>
      </c>
      <c r="BF1316" s="17"/>
      <c r="BG1316" s="17">
        <v>0.34402593391756298</v>
      </c>
      <c r="BH1316" s="17">
        <v>0.29859265395170598</v>
      </c>
      <c r="BI1316" s="17" t="s">
        <v>95</v>
      </c>
      <c r="BJ1316" s="17">
        <v>0.23774845732933</v>
      </c>
      <c r="BK1316" s="17">
        <v>0.25076230234135699</v>
      </c>
      <c r="BL1316" s="17">
        <v>0.246908293588746</v>
      </c>
      <c r="BM1316" s="17">
        <v>0.27894658041075399</v>
      </c>
    </row>
    <row r="1317" spans="2:65" x14ac:dyDescent="0.35">
      <c r="B1317" t="s">
        <v>490</v>
      </c>
      <c r="C1317" s="17">
        <v>9.1674254710739297E-2</v>
      </c>
      <c r="D1317" s="17">
        <v>0.112737092826813</v>
      </c>
      <c r="E1317" s="17">
        <v>7.1617580194354893E-2</v>
      </c>
      <c r="F1317" s="17"/>
      <c r="G1317" s="17">
        <v>0.136078707377944</v>
      </c>
      <c r="H1317" s="17">
        <v>0.109663509246955</v>
      </c>
      <c r="I1317" s="17">
        <v>0.10759680531190099</v>
      </c>
      <c r="J1317" s="17">
        <v>7.7833258464625604E-2</v>
      </c>
      <c r="K1317" s="17">
        <v>7.7386719238776006E-2</v>
      </c>
      <c r="L1317" s="17">
        <v>5.5443594526160801E-2</v>
      </c>
      <c r="M1317" s="17"/>
      <c r="N1317" s="17">
        <v>0.115265792987335</v>
      </c>
      <c r="O1317" s="17">
        <v>9.2817969432367198E-2</v>
      </c>
      <c r="P1317" s="17">
        <v>9.0286919853605804E-2</v>
      </c>
      <c r="Q1317" s="17">
        <v>6.60898070301634E-2</v>
      </c>
      <c r="R1317" s="17"/>
      <c r="S1317" s="17">
        <v>0.13955204440187199</v>
      </c>
      <c r="T1317" s="17">
        <v>8.6572183777362005E-2</v>
      </c>
      <c r="U1317" s="17">
        <v>7.6329360762029105E-2</v>
      </c>
      <c r="V1317" s="17">
        <v>0.11353908685056401</v>
      </c>
      <c r="W1317" s="17">
        <v>8.6185211081331398E-2</v>
      </c>
      <c r="X1317" s="17">
        <v>8.9917235287041403E-2</v>
      </c>
      <c r="Y1317" s="17">
        <v>8.8010167664643493E-2</v>
      </c>
      <c r="Z1317" s="17">
        <v>0.10364103611261601</v>
      </c>
      <c r="AA1317" s="17">
        <v>7.9775246618660006E-2</v>
      </c>
      <c r="AB1317" s="17">
        <v>6.9918192665423998E-2</v>
      </c>
      <c r="AC1317" s="17">
        <v>5.9518934132135999E-2</v>
      </c>
      <c r="AD1317" s="17">
        <v>4.0566374189744799E-2</v>
      </c>
      <c r="AE1317" s="17"/>
      <c r="AF1317" s="17">
        <v>9.0327437454429005E-2</v>
      </c>
      <c r="AG1317" s="17">
        <v>8.97872295455652E-2</v>
      </c>
      <c r="AH1317" s="17">
        <v>8.1240595540897798E-2</v>
      </c>
      <c r="AI1317" s="17"/>
      <c r="AJ1317" s="17">
        <v>9.1130626478064095E-2</v>
      </c>
      <c r="AK1317" s="17">
        <v>0.10238207217383601</v>
      </c>
      <c r="AL1317" s="17">
        <v>0.115835924717047</v>
      </c>
      <c r="AM1317" s="17">
        <v>6.94775541751744E-2</v>
      </c>
      <c r="AN1317" s="17">
        <v>5.5639994244940399E-2</v>
      </c>
      <c r="AO1317" s="17"/>
      <c r="AP1317" s="17">
        <v>9.9045890071915998E-2</v>
      </c>
      <c r="AQ1317" s="17">
        <v>9.9516359159071505E-2</v>
      </c>
      <c r="AR1317" s="17">
        <v>0.13519550046097001</v>
      </c>
      <c r="AS1317" s="17"/>
      <c r="AT1317" s="17">
        <v>5.3884180531159301E-2</v>
      </c>
      <c r="AU1317" s="17">
        <v>6.8494828941909003E-2</v>
      </c>
      <c r="AV1317" s="17">
        <v>0.12522596878873099</v>
      </c>
      <c r="AW1317" s="17">
        <v>0.14027266223707199</v>
      </c>
      <c r="AX1317" s="17">
        <v>0.12618603903822301</v>
      </c>
      <c r="AY1317" s="17"/>
      <c r="AZ1317" s="17">
        <v>0.15439484956283001</v>
      </c>
      <c r="BA1317" s="17">
        <v>7.2575393873945598E-2</v>
      </c>
      <c r="BB1317" s="17">
        <v>7.3605383275667194E-2</v>
      </c>
      <c r="BC1317" s="17">
        <v>7.0630850431199294E-2</v>
      </c>
      <c r="BD1317" s="17">
        <v>7.4527041234891594E-2</v>
      </c>
      <c r="BE1317" s="17">
        <v>7.6194806817175095E-2</v>
      </c>
      <c r="BF1317" s="17"/>
      <c r="BG1317" s="17">
        <v>8.6501026839654799E-2</v>
      </c>
      <c r="BH1317" s="17">
        <v>9.5776274285732696E-2</v>
      </c>
      <c r="BI1317" s="17" t="s">
        <v>95</v>
      </c>
      <c r="BJ1317" s="17">
        <v>8.4821974055823798E-2</v>
      </c>
      <c r="BK1317" s="17">
        <v>7.2013701414375395E-2</v>
      </c>
      <c r="BL1317" s="17">
        <v>0.112710609546403</v>
      </c>
      <c r="BM1317" s="17">
        <v>9.1829060285086903E-2</v>
      </c>
    </row>
    <row r="1318" spans="2:65" x14ac:dyDescent="0.35">
      <c r="B1318" t="s">
        <v>143</v>
      </c>
      <c r="C1318" s="17">
        <v>9.4319475086119906E-3</v>
      </c>
      <c r="D1318" s="17">
        <v>1.18518408582105E-2</v>
      </c>
      <c r="E1318" s="17">
        <v>7.1216796097151999E-3</v>
      </c>
      <c r="F1318" s="17"/>
      <c r="G1318" s="17">
        <v>2.1942015070289599E-2</v>
      </c>
      <c r="H1318" s="17">
        <v>8.8647088782719801E-3</v>
      </c>
      <c r="I1318" s="17">
        <v>1.32096707668189E-2</v>
      </c>
      <c r="J1318" s="17">
        <v>8.1568474894852892E-3</v>
      </c>
      <c r="K1318" s="17">
        <v>3.9059382978114598E-3</v>
      </c>
      <c r="L1318" s="17">
        <v>3.2567010138290701E-3</v>
      </c>
      <c r="M1318" s="17"/>
      <c r="N1318" s="17">
        <v>7.7487011291958599E-3</v>
      </c>
      <c r="O1318" s="17">
        <v>7.4786383746536303E-3</v>
      </c>
      <c r="P1318" s="17">
        <v>6.6263860260578501E-3</v>
      </c>
      <c r="Q1318" s="17">
        <v>1.4897030685905499E-2</v>
      </c>
      <c r="R1318" s="17"/>
      <c r="S1318" s="17">
        <v>1.0617139239887901E-2</v>
      </c>
      <c r="T1318" s="17">
        <v>7.7057464705130802E-3</v>
      </c>
      <c r="U1318" s="17">
        <v>1.50464281851889E-2</v>
      </c>
      <c r="V1318" s="17">
        <v>0</v>
      </c>
      <c r="W1318" s="17">
        <v>1.9739441822577801E-2</v>
      </c>
      <c r="X1318" s="17">
        <v>1.1701620194576099E-2</v>
      </c>
      <c r="Y1318" s="17">
        <v>1.04047832990431E-2</v>
      </c>
      <c r="Z1318" s="17">
        <v>5.0833809963715497E-3</v>
      </c>
      <c r="AA1318" s="17">
        <v>1.3550996515599999E-2</v>
      </c>
      <c r="AB1318" s="17">
        <v>6.1275866101494101E-3</v>
      </c>
      <c r="AC1318" s="17">
        <v>4.5893551947515099E-3</v>
      </c>
      <c r="AD1318" s="17">
        <v>0</v>
      </c>
      <c r="AE1318" s="17"/>
      <c r="AF1318" s="17">
        <v>6.1910935389187603E-3</v>
      </c>
      <c r="AG1318" s="17">
        <v>4.4561878051900096E-3</v>
      </c>
      <c r="AH1318" s="17">
        <v>1.8850305608806298E-2</v>
      </c>
      <c r="AI1318" s="17"/>
      <c r="AJ1318" s="17">
        <v>6.1646263527714096E-3</v>
      </c>
      <c r="AK1318" s="17">
        <v>8.6581804516066806E-3</v>
      </c>
      <c r="AL1318" s="17">
        <v>3.69555077911333E-3</v>
      </c>
      <c r="AM1318" s="17">
        <v>0</v>
      </c>
      <c r="AN1318" s="17">
        <v>1.7836767435517702E-2</v>
      </c>
      <c r="AO1318" s="17"/>
      <c r="AP1318" s="17">
        <v>4.9829489638204202E-3</v>
      </c>
      <c r="AQ1318" s="17">
        <v>9.4058172021250306E-3</v>
      </c>
      <c r="AR1318" s="17">
        <v>0</v>
      </c>
      <c r="AS1318" s="17"/>
      <c r="AT1318" s="17">
        <v>1.4263562624195101E-2</v>
      </c>
      <c r="AU1318" s="17">
        <v>8.9296487608375406E-3</v>
      </c>
      <c r="AV1318" s="17">
        <v>5.9914926446152997E-3</v>
      </c>
      <c r="AW1318" s="17">
        <v>4.5438269506307503E-3</v>
      </c>
      <c r="AX1318" s="17">
        <v>0</v>
      </c>
      <c r="AY1318" s="17"/>
      <c r="AZ1318" s="17">
        <v>1.17544204704794E-2</v>
      </c>
      <c r="BA1318" s="17">
        <v>1.0289996295270699E-2</v>
      </c>
      <c r="BB1318" s="17">
        <v>8.1194106413384499E-3</v>
      </c>
      <c r="BC1318" s="17">
        <v>3.7739261273116698E-3</v>
      </c>
      <c r="BD1318" s="17">
        <v>1.20843741118073E-2</v>
      </c>
      <c r="BE1318" s="17">
        <v>1.0676294505507399E-2</v>
      </c>
      <c r="BF1318" s="17"/>
      <c r="BG1318" s="17">
        <v>7.3642457795029996E-3</v>
      </c>
      <c r="BH1318" s="17">
        <v>6.9331323530245504E-3</v>
      </c>
      <c r="BI1318" s="17" t="s">
        <v>95</v>
      </c>
      <c r="BJ1318" s="17">
        <v>6.5643941129023302E-3</v>
      </c>
      <c r="BK1318" s="17">
        <v>4.00760849912324E-2</v>
      </c>
      <c r="BL1318" s="17">
        <v>5.3087027157257601E-3</v>
      </c>
      <c r="BM1318" s="17">
        <v>0</v>
      </c>
    </row>
    <row r="1319" spans="2:65" x14ac:dyDescent="0.35">
      <c r="B1319" t="s">
        <v>93</v>
      </c>
      <c r="C1319" s="17">
        <v>2.8438207326263999E-2</v>
      </c>
      <c r="D1319" s="17">
        <v>3.9261872404498702E-2</v>
      </c>
      <c r="E1319" s="17">
        <v>1.7080657038752101E-2</v>
      </c>
      <c r="F1319" s="17"/>
      <c r="G1319" s="17">
        <v>2.93306718540331E-2</v>
      </c>
      <c r="H1319" s="17">
        <v>4.3918654411209297E-2</v>
      </c>
      <c r="I1319" s="17">
        <v>2.4915901214236199E-2</v>
      </c>
      <c r="J1319" s="17">
        <v>2.9798712942099601E-2</v>
      </c>
      <c r="K1319" s="17">
        <v>2.5218202749235401E-2</v>
      </c>
      <c r="L1319" s="17">
        <v>1.9185982086251E-2</v>
      </c>
      <c r="M1319" s="17"/>
      <c r="N1319" s="17">
        <v>2.35087132132487E-2</v>
      </c>
      <c r="O1319" s="17">
        <v>2.8604894331137599E-2</v>
      </c>
      <c r="P1319" s="17">
        <v>2.8254478646886599E-2</v>
      </c>
      <c r="Q1319" s="17">
        <v>3.4205399038324098E-2</v>
      </c>
      <c r="R1319" s="17"/>
      <c r="S1319" s="17">
        <v>2.4705019398300099E-2</v>
      </c>
      <c r="T1319" s="17">
        <v>4.63355492402691E-2</v>
      </c>
      <c r="U1319" s="17">
        <v>2.76148582134833E-2</v>
      </c>
      <c r="V1319" s="17">
        <v>2.1857143387086799E-2</v>
      </c>
      <c r="W1319" s="17">
        <v>4.2121406870788101E-2</v>
      </c>
      <c r="X1319" s="17">
        <v>2.8637394611682899E-2</v>
      </c>
      <c r="Y1319" s="17">
        <v>1.7104752748634801E-2</v>
      </c>
      <c r="Z1319" s="17">
        <v>2.96381561059487E-2</v>
      </c>
      <c r="AA1319" s="17">
        <v>1.73843640727732E-2</v>
      </c>
      <c r="AB1319" s="17">
        <v>3.1952574623742999E-2</v>
      </c>
      <c r="AC1319" s="17">
        <v>3.20827939209209E-2</v>
      </c>
      <c r="AD1319" s="17">
        <v>1.02940714786568E-2</v>
      </c>
      <c r="AE1319" s="17"/>
      <c r="AF1319" s="17">
        <v>3.8494619562770199E-2</v>
      </c>
      <c r="AG1319" s="17">
        <v>1.4532029217572E-2</v>
      </c>
      <c r="AH1319" s="17">
        <v>4.0758490612238303E-2</v>
      </c>
      <c r="AI1319" s="17"/>
      <c r="AJ1319" s="17">
        <v>3.2028226637371301E-2</v>
      </c>
      <c r="AK1319" s="17">
        <v>1.53124132655211E-2</v>
      </c>
      <c r="AL1319" s="17">
        <v>1.39069298648815E-2</v>
      </c>
      <c r="AM1319" s="17">
        <v>3.7961105565563799E-2</v>
      </c>
      <c r="AN1319" s="17">
        <v>4.9718826132436097E-2</v>
      </c>
      <c r="AO1319" s="17"/>
      <c r="AP1319" s="17">
        <v>2.9442027903148101E-2</v>
      </c>
      <c r="AQ1319" s="17">
        <v>1.5364117051901501E-2</v>
      </c>
      <c r="AR1319" s="17">
        <v>7.0752522705444E-3</v>
      </c>
      <c r="AS1319" s="17"/>
      <c r="AT1319" s="17">
        <v>2.8389398295616899E-2</v>
      </c>
      <c r="AU1319" s="17">
        <v>2.87249240651734E-2</v>
      </c>
      <c r="AV1319" s="17">
        <v>2.6809949204620799E-2</v>
      </c>
      <c r="AW1319" s="17">
        <v>2.2950226826857899E-2</v>
      </c>
      <c r="AX1319" s="17">
        <v>5.2826109584596201E-2</v>
      </c>
      <c r="AY1319" s="17"/>
      <c r="AZ1319" s="17">
        <v>3.3871900973064299E-2</v>
      </c>
      <c r="BA1319" s="17">
        <v>2.6960792800218999E-2</v>
      </c>
      <c r="BB1319" s="17">
        <v>3.2075320947634003E-2</v>
      </c>
      <c r="BC1319" s="17">
        <v>2.6131284854777E-2</v>
      </c>
      <c r="BD1319" s="17">
        <v>1.47672629374736E-2</v>
      </c>
      <c r="BE1319" s="17">
        <v>4.3440701345603502E-2</v>
      </c>
      <c r="BF1319" s="17"/>
      <c r="BG1319" s="17">
        <v>2.8578628808410601E-2</v>
      </c>
      <c r="BH1319" s="17">
        <v>2.1335134577872499E-2</v>
      </c>
      <c r="BI1319" s="17" t="s">
        <v>95</v>
      </c>
      <c r="BJ1319" s="17">
        <v>3.3527715218977003E-2</v>
      </c>
      <c r="BK1319" s="17">
        <v>3.0791635881681802E-2</v>
      </c>
      <c r="BL1319" s="17">
        <v>2.8191793139592702E-2</v>
      </c>
      <c r="BM1319" s="17">
        <v>6.1318169293168398E-2</v>
      </c>
    </row>
    <row r="1320" spans="2:65" x14ac:dyDescent="0.35">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c r="BI1320" s="17"/>
      <c r="BJ1320" s="17"/>
      <c r="BK1320" s="17"/>
      <c r="BL1320" s="17"/>
      <c r="BM1320" s="17"/>
    </row>
    <row r="1321" spans="2:65" x14ac:dyDescent="0.35">
      <c r="B1321" s="6" t="s">
        <v>498</v>
      </c>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c r="BF1321" s="17"/>
      <c r="BG1321" s="17"/>
      <c r="BH1321" s="17"/>
      <c r="BI1321" s="17"/>
      <c r="BJ1321" s="17"/>
      <c r="BK1321" s="17"/>
      <c r="BL1321" s="17"/>
      <c r="BM1321" s="17"/>
    </row>
    <row r="1322" spans="2:65" x14ac:dyDescent="0.35">
      <c r="B1322" s="26" t="s">
        <v>127</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c r="BK1322" s="17"/>
      <c r="BL1322" s="17"/>
      <c r="BM1322" s="17"/>
    </row>
    <row r="1323" spans="2:65" x14ac:dyDescent="0.35">
      <c r="B1323" t="s">
        <v>492</v>
      </c>
      <c r="C1323" s="17">
        <v>0.77658545230426801</v>
      </c>
      <c r="D1323" s="17">
        <v>0.75136439061864202</v>
      </c>
      <c r="E1323" s="17">
        <v>0.80347358784148704</v>
      </c>
      <c r="F1323" s="17"/>
      <c r="G1323" s="17">
        <v>0.60176415199115296</v>
      </c>
      <c r="H1323" s="17">
        <v>0.66590772663157105</v>
      </c>
      <c r="I1323" s="17">
        <v>0.770905358932653</v>
      </c>
      <c r="J1323" s="17">
        <v>0.79011375681722895</v>
      </c>
      <c r="K1323" s="17">
        <v>0.800086065509514</v>
      </c>
      <c r="L1323" s="17">
        <v>0.84373914191431798</v>
      </c>
      <c r="M1323" s="17"/>
      <c r="N1323" s="17">
        <v>0.73856734874490004</v>
      </c>
      <c r="O1323" s="17">
        <v>0.79235033681429601</v>
      </c>
      <c r="P1323" s="17">
        <v>0.79385122258985796</v>
      </c>
      <c r="Q1323" s="17">
        <v>0.80485298212603595</v>
      </c>
      <c r="R1323" s="17"/>
      <c r="S1323" s="17">
        <v>0.67716228236722498</v>
      </c>
      <c r="T1323" s="17">
        <v>0.820383752717881</v>
      </c>
      <c r="U1323" s="17">
        <v>0.68815196721915906</v>
      </c>
      <c r="V1323" s="17">
        <v>0.77019194604646801</v>
      </c>
      <c r="W1323" s="17">
        <v>0.82192702819416996</v>
      </c>
      <c r="X1323" s="17">
        <v>0.83086373811889702</v>
      </c>
      <c r="Y1323" s="17">
        <v>0.85105376543489997</v>
      </c>
      <c r="Z1323" s="17">
        <v>0.880236940302079</v>
      </c>
      <c r="AA1323" s="17">
        <v>0.85052367445747301</v>
      </c>
      <c r="AB1323" s="17">
        <v>0.771310628064244</v>
      </c>
      <c r="AC1323" s="17">
        <v>0.73930637173981595</v>
      </c>
      <c r="AD1323" s="17">
        <v>0.42305297936710801</v>
      </c>
      <c r="AE1323" s="17"/>
      <c r="AF1323" s="17">
        <v>0.80211499691753296</v>
      </c>
      <c r="AG1323" s="17">
        <v>0.76130172235939098</v>
      </c>
      <c r="AH1323" s="17">
        <v>0.771564013965782</v>
      </c>
      <c r="AI1323" s="17"/>
      <c r="AJ1323" s="17">
        <v>0.801097299079783</v>
      </c>
      <c r="AK1323" s="17">
        <v>0.74894879052653096</v>
      </c>
      <c r="AL1323" s="17">
        <v>0.79118628388351497</v>
      </c>
      <c r="AM1323" s="17">
        <v>0.92414171226833297</v>
      </c>
      <c r="AN1323" s="17">
        <v>0.78378662194042503</v>
      </c>
      <c r="AO1323" s="17"/>
      <c r="AP1323" s="17">
        <v>0.76964392885984201</v>
      </c>
      <c r="AQ1323" s="17">
        <v>0.77475363097199001</v>
      </c>
      <c r="AR1323" s="17">
        <v>0.73148662134495201</v>
      </c>
      <c r="AS1323" s="17"/>
      <c r="AT1323" s="17">
        <v>0.81054401563174105</v>
      </c>
      <c r="AU1323" s="17">
        <v>0.80524925296080097</v>
      </c>
      <c r="AV1323" s="17">
        <v>0.75818575866405802</v>
      </c>
      <c r="AW1323" s="17">
        <v>0.68361600134960598</v>
      </c>
      <c r="AX1323" s="17">
        <v>0.57870706192583399</v>
      </c>
      <c r="AY1323" s="17"/>
      <c r="AZ1323" s="17">
        <v>0.61925213882812102</v>
      </c>
      <c r="BA1323" s="17">
        <v>0.85419542465901199</v>
      </c>
      <c r="BB1323" s="17">
        <v>0.83142948531785199</v>
      </c>
      <c r="BC1323" s="17">
        <v>0.87072709254230196</v>
      </c>
      <c r="BD1323" s="17">
        <v>0.70233771208878504</v>
      </c>
      <c r="BE1323" s="17">
        <v>0.52321133208128401</v>
      </c>
      <c r="BF1323" s="17"/>
      <c r="BG1323" s="17">
        <v>0.77825930751846994</v>
      </c>
      <c r="BH1323" s="17">
        <v>0.77395666075704606</v>
      </c>
      <c r="BI1323" s="17" t="s">
        <v>95</v>
      </c>
      <c r="BJ1323" s="17" t="s">
        <v>95</v>
      </c>
      <c r="BK1323" s="17" t="s">
        <v>95</v>
      </c>
      <c r="BL1323" s="17" t="s">
        <v>95</v>
      </c>
      <c r="BM1323" s="17" t="s">
        <v>95</v>
      </c>
    </row>
    <row r="1324" spans="2:65" x14ac:dyDescent="0.35">
      <c r="B1324" t="s">
        <v>493</v>
      </c>
      <c r="C1324" s="17">
        <v>6.0757203970057003E-2</v>
      </c>
      <c r="D1324" s="17">
        <v>6.8558822511471093E-2</v>
      </c>
      <c r="E1324" s="17">
        <v>5.2931260162754797E-2</v>
      </c>
      <c r="F1324" s="17"/>
      <c r="G1324" s="17">
        <v>4.5733916037720999E-2</v>
      </c>
      <c r="H1324" s="17">
        <v>5.0608786168380798E-2</v>
      </c>
      <c r="I1324" s="17">
        <v>6.3542927754021997E-2</v>
      </c>
      <c r="J1324" s="17">
        <v>7.0340453290837393E-2</v>
      </c>
      <c r="K1324" s="17">
        <v>6.7156831878258605E-2</v>
      </c>
      <c r="L1324" s="17">
        <v>5.7592324015039401E-2</v>
      </c>
      <c r="M1324" s="17"/>
      <c r="N1324" s="17">
        <v>7.1226496970118999E-2</v>
      </c>
      <c r="O1324" s="17">
        <v>5.7562202279880299E-2</v>
      </c>
      <c r="P1324" s="17">
        <v>6.0261588482687499E-2</v>
      </c>
      <c r="Q1324" s="17">
        <v>4.3697312896373797E-2</v>
      </c>
      <c r="R1324" s="17"/>
      <c r="S1324" s="17">
        <v>1.53120203452161E-2</v>
      </c>
      <c r="T1324" s="17">
        <v>4.2331389321990598E-2</v>
      </c>
      <c r="U1324" s="17">
        <v>9.8624217513094206E-2</v>
      </c>
      <c r="V1324" s="17">
        <v>7.7938616248218004E-2</v>
      </c>
      <c r="W1324" s="17">
        <v>3.83504794386006E-2</v>
      </c>
      <c r="X1324" s="17">
        <v>2.8878350840081401E-2</v>
      </c>
      <c r="Y1324" s="17">
        <v>5.5566191067517097E-2</v>
      </c>
      <c r="Z1324" s="17">
        <v>8.3507335125906808E-3</v>
      </c>
      <c r="AA1324" s="17">
        <v>2.74947452067947E-2</v>
      </c>
      <c r="AB1324" s="17">
        <v>6.0482974927306997E-2</v>
      </c>
      <c r="AC1324" s="17">
        <v>6.9611020782523694E-2</v>
      </c>
      <c r="AD1324" s="17">
        <v>0.47575565856735003</v>
      </c>
      <c r="AE1324" s="17"/>
      <c r="AF1324" s="17">
        <v>5.9120059328535098E-2</v>
      </c>
      <c r="AG1324" s="17">
        <v>6.7833031085294704E-2</v>
      </c>
      <c r="AH1324" s="17">
        <v>3.3727691641449099E-2</v>
      </c>
      <c r="AI1324" s="17"/>
      <c r="AJ1324" s="17">
        <v>6.4020446310025597E-2</v>
      </c>
      <c r="AK1324" s="17">
        <v>4.5106810120445401E-2</v>
      </c>
      <c r="AL1324" s="17">
        <v>4.82434372115913E-2</v>
      </c>
      <c r="AM1324" s="17">
        <v>0</v>
      </c>
      <c r="AN1324" s="17">
        <v>5.4511451975400901E-2</v>
      </c>
      <c r="AO1324" s="17"/>
      <c r="AP1324" s="17">
        <v>6.8351003617037401E-2</v>
      </c>
      <c r="AQ1324" s="17">
        <v>4.38640906047865E-2</v>
      </c>
      <c r="AR1324" s="17">
        <v>5.2238614554990702E-2</v>
      </c>
      <c r="AS1324" s="17"/>
      <c r="AT1324" s="17">
        <v>4.76685609821915E-2</v>
      </c>
      <c r="AU1324" s="17">
        <v>5.4606058350161697E-2</v>
      </c>
      <c r="AV1324" s="17">
        <v>6.9576537811632699E-2</v>
      </c>
      <c r="AW1324" s="17">
        <v>7.2383154720580697E-2</v>
      </c>
      <c r="AX1324" s="17">
        <v>5.2026124430486702E-2</v>
      </c>
      <c r="AY1324" s="17"/>
      <c r="AZ1324" s="17">
        <v>2.5327424271982001E-2</v>
      </c>
      <c r="BA1324" s="17">
        <v>3.0792649760978501E-2</v>
      </c>
      <c r="BB1324" s="17">
        <v>2.8973366777447301E-2</v>
      </c>
      <c r="BC1324" s="17">
        <v>2.4519536335800101E-2</v>
      </c>
      <c r="BD1324" s="17">
        <v>0.14825670212372399</v>
      </c>
      <c r="BE1324" s="17">
        <v>0.28926807754822498</v>
      </c>
      <c r="BF1324" s="17"/>
      <c r="BG1324" s="17">
        <v>6.07492405082539E-2</v>
      </c>
      <c r="BH1324" s="17">
        <v>6.0769710596016699E-2</v>
      </c>
      <c r="BI1324" s="17" t="s">
        <v>95</v>
      </c>
      <c r="BJ1324" s="17" t="s">
        <v>95</v>
      </c>
      <c r="BK1324" s="17" t="s">
        <v>95</v>
      </c>
      <c r="BL1324" s="17" t="s">
        <v>95</v>
      </c>
      <c r="BM1324" s="17" t="s">
        <v>95</v>
      </c>
    </row>
    <row r="1325" spans="2:65" x14ac:dyDescent="0.35">
      <c r="B1325" t="s">
        <v>494</v>
      </c>
      <c r="C1325" s="17">
        <v>4.2632503044410297E-2</v>
      </c>
      <c r="D1325" s="17">
        <v>5.43729913306885E-2</v>
      </c>
      <c r="E1325" s="17">
        <v>2.9915831308334199E-2</v>
      </c>
      <c r="F1325" s="17"/>
      <c r="G1325" s="17">
        <v>0.11749642604362701</v>
      </c>
      <c r="H1325" s="17">
        <v>0.106923468641689</v>
      </c>
      <c r="I1325" s="17">
        <v>5.1857475256821203E-2</v>
      </c>
      <c r="J1325" s="17">
        <v>1.51248672092996E-2</v>
      </c>
      <c r="K1325" s="17">
        <v>3.1470147888180498E-2</v>
      </c>
      <c r="L1325" s="17">
        <v>1.6719527646567599E-2</v>
      </c>
      <c r="M1325" s="17"/>
      <c r="N1325" s="17">
        <v>6.6761977556664603E-2</v>
      </c>
      <c r="O1325" s="17">
        <v>1.7934637357463999E-2</v>
      </c>
      <c r="P1325" s="17">
        <v>3.5893751150028998E-2</v>
      </c>
      <c r="Q1325" s="17">
        <v>4.2107878981225699E-2</v>
      </c>
      <c r="R1325" s="17"/>
      <c r="S1325" s="17">
        <v>7.5847568560185805E-2</v>
      </c>
      <c r="T1325" s="17">
        <v>3.6158960707376599E-2</v>
      </c>
      <c r="U1325" s="17">
        <v>5.40180982449526E-2</v>
      </c>
      <c r="V1325" s="17">
        <v>4.6485716550047497E-2</v>
      </c>
      <c r="W1325" s="17">
        <v>3.8350688087063503E-2</v>
      </c>
      <c r="X1325" s="17">
        <v>2.9149545983272601E-2</v>
      </c>
      <c r="Y1325" s="17">
        <v>5.1786779852018303E-3</v>
      </c>
      <c r="Z1325" s="17">
        <v>6.2757327228522397E-2</v>
      </c>
      <c r="AA1325" s="17">
        <v>3.2131289490902097E-2</v>
      </c>
      <c r="AB1325" s="17">
        <v>4.1662179321650401E-2</v>
      </c>
      <c r="AC1325" s="17">
        <v>6.0443422496831899E-2</v>
      </c>
      <c r="AD1325" s="17">
        <v>4.5225791771349999E-2</v>
      </c>
      <c r="AE1325" s="17"/>
      <c r="AF1325" s="17">
        <v>3.2494396135823798E-2</v>
      </c>
      <c r="AG1325" s="17">
        <v>5.1867769656736597E-2</v>
      </c>
      <c r="AH1325" s="17">
        <v>3.1864996254770302E-2</v>
      </c>
      <c r="AI1325" s="17"/>
      <c r="AJ1325" s="17">
        <v>3.9623636123112697E-2</v>
      </c>
      <c r="AK1325" s="17">
        <v>7.0964584036783698E-2</v>
      </c>
      <c r="AL1325" s="17">
        <v>2.6571744873557099E-2</v>
      </c>
      <c r="AM1325" s="17">
        <v>0</v>
      </c>
      <c r="AN1325" s="17">
        <v>1.5752097031560799E-2</v>
      </c>
      <c r="AO1325" s="17"/>
      <c r="AP1325" s="17">
        <v>5.7327581692281498E-2</v>
      </c>
      <c r="AQ1325" s="17">
        <v>4.9854088759975497E-2</v>
      </c>
      <c r="AR1325" s="17">
        <v>6.8328005582850196E-2</v>
      </c>
      <c r="AS1325" s="17"/>
      <c r="AT1325" s="17">
        <v>2.6131291485882301E-2</v>
      </c>
      <c r="AU1325" s="17">
        <v>2.8251394188715299E-2</v>
      </c>
      <c r="AV1325" s="17">
        <v>4.9309951995363401E-2</v>
      </c>
      <c r="AW1325" s="17">
        <v>9.2717752866707401E-2</v>
      </c>
      <c r="AX1325" s="17">
        <v>0.191349783760075</v>
      </c>
      <c r="AY1325" s="17"/>
      <c r="AZ1325" s="17">
        <v>0.123160049406283</v>
      </c>
      <c r="BA1325" s="17">
        <v>2.24856181940889E-2</v>
      </c>
      <c r="BB1325" s="17">
        <v>2.0735458974023499E-2</v>
      </c>
      <c r="BC1325" s="17">
        <v>2.0579043999927198E-2</v>
      </c>
      <c r="BD1325" s="17">
        <v>4.5703219942881998E-2</v>
      </c>
      <c r="BE1325" s="17">
        <v>4.72802037793639E-2</v>
      </c>
      <c r="BF1325" s="17"/>
      <c r="BG1325" s="17">
        <v>4.2790451824729202E-2</v>
      </c>
      <c r="BH1325" s="17">
        <v>4.2384444302487403E-2</v>
      </c>
      <c r="BI1325" s="17" t="s">
        <v>95</v>
      </c>
      <c r="BJ1325" s="17" t="s">
        <v>95</v>
      </c>
      <c r="BK1325" s="17" t="s">
        <v>95</v>
      </c>
      <c r="BL1325" s="17" t="s">
        <v>95</v>
      </c>
      <c r="BM1325" s="17" t="s">
        <v>95</v>
      </c>
    </row>
    <row r="1326" spans="2:65" x14ac:dyDescent="0.35">
      <c r="B1326" t="s">
        <v>495</v>
      </c>
      <c r="C1326" s="17">
        <v>6.5908560703734603E-2</v>
      </c>
      <c r="D1326" s="17">
        <v>7.1804270668798797E-2</v>
      </c>
      <c r="E1326" s="17">
        <v>6.0062174731422301E-2</v>
      </c>
      <c r="F1326" s="17"/>
      <c r="G1326" s="17">
        <v>0.12325704608476</v>
      </c>
      <c r="H1326" s="17">
        <v>0.115931978434908</v>
      </c>
      <c r="I1326" s="17">
        <v>6.7411975172112198E-2</v>
      </c>
      <c r="J1326" s="17">
        <v>6.0923638618753703E-2</v>
      </c>
      <c r="K1326" s="17">
        <v>5.8185575750667802E-2</v>
      </c>
      <c r="L1326" s="17">
        <v>3.8674441060437201E-2</v>
      </c>
      <c r="M1326" s="17"/>
      <c r="N1326" s="17">
        <v>6.2979416403186494E-2</v>
      </c>
      <c r="O1326" s="17">
        <v>8.1349812215183295E-2</v>
      </c>
      <c r="P1326" s="17">
        <v>5.5591518338698E-2</v>
      </c>
      <c r="Q1326" s="17">
        <v>6.1388468573755697E-2</v>
      </c>
      <c r="R1326" s="17"/>
      <c r="S1326" s="17">
        <v>0.144244372771135</v>
      </c>
      <c r="T1326" s="17">
        <v>5.97523697856411E-2</v>
      </c>
      <c r="U1326" s="17">
        <v>9.6631618905004504E-2</v>
      </c>
      <c r="V1326" s="17">
        <v>8.0139272513641793E-2</v>
      </c>
      <c r="W1326" s="17">
        <v>4.64935348582926E-2</v>
      </c>
      <c r="X1326" s="17">
        <v>2.64922889209495E-2</v>
      </c>
      <c r="Y1326" s="17">
        <v>4.9485457782588498E-2</v>
      </c>
      <c r="Z1326" s="17">
        <v>1.7218399990189499E-2</v>
      </c>
      <c r="AA1326" s="17">
        <v>4.6895940122840298E-2</v>
      </c>
      <c r="AB1326" s="17">
        <v>7.73585137698133E-2</v>
      </c>
      <c r="AC1326" s="17">
        <v>3.2681530649851097E-2</v>
      </c>
      <c r="AD1326" s="17">
        <v>3.5088117939154999E-2</v>
      </c>
      <c r="AE1326" s="17"/>
      <c r="AF1326" s="17">
        <v>5.99348657421983E-2</v>
      </c>
      <c r="AG1326" s="17">
        <v>6.8576142862903894E-2</v>
      </c>
      <c r="AH1326" s="17">
        <v>7.1699560519473002E-2</v>
      </c>
      <c r="AI1326" s="17"/>
      <c r="AJ1326" s="17">
        <v>5.8985718588932499E-2</v>
      </c>
      <c r="AK1326" s="17">
        <v>7.36899378058328E-2</v>
      </c>
      <c r="AL1326" s="17">
        <v>6.17283816866145E-2</v>
      </c>
      <c r="AM1326" s="17">
        <v>0</v>
      </c>
      <c r="AN1326" s="17">
        <v>6.3429042525141602E-2</v>
      </c>
      <c r="AO1326" s="17"/>
      <c r="AP1326" s="17">
        <v>7.0726546654793498E-2</v>
      </c>
      <c r="AQ1326" s="17">
        <v>6.8239588252862499E-2</v>
      </c>
      <c r="AR1326" s="17">
        <v>8.5014349670593806E-2</v>
      </c>
      <c r="AS1326" s="17"/>
      <c r="AT1326" s="17">
        <v>6.48347369189754E-2</v>
      </c>
      <c r="AU1326" s="17">
        <v>5.4814477311207997E-2</v>
      </c>
      <c r="AV1326" s="17">
        <v>7.5808253693491798E-2</v>
      </c>
      <c r="AW1326" s="17">
        <v>9.07998336706487E-2</v>
      </c>
      <c r="AX1326" s="17">
        <v>5.7741311325177402E-2</v>
      </c>
      <c r="AY1326" s="17"/>
      <c r="AZ1326" s="17">
        <v>0.15168335952641099</v>
      </c>
      <c r="BA1326" s="17">
        <v>4.7380296027203402E-2</v>
      </c>
      <c r="BB1326" s="17">
        <v>7.4587744663301897E-2</v>
      </c>
      <c r="BC1326" s="17">
        <v>4.8663105508577803E-2</v>
      </c>
      <c r="BD1326" s="17">
        <v>3.3605852183233802E-2</v>
      </c>
      <c r="BE1326" s="17">
        <v>6.5595903118145102E-2</v>
      </c>
      <c r="BF1326" s="17"/>
      <c r="BG1326" s="17">
        <v>6.71427723520686E-2</v>
      </c>
      <c r="BH1326" s="17">
        <v>6.3970229884500698E-2</v>
      </c>
      <c r="BI1326" s="17" t="s">
        <v>95</v>
      </c>
      <c r="BJ1326" s="17" t="s">
        <v>95</v>
      </c>
      <c r="BK1326" s="17" t="s">
        <v>95</v>
      </c>
      <c r="BL1326" s="17" t="s">
        <v>95</v>
      </c>
      <c r="BM1326" s="17" t="s">
        <v>95</v>
      </c>
    </row>
    <row r="1327" spans="2:65" x14ac:dyDescent="0.35">
      <c r="B1327" t="s">
        <v>496</v>
      </c>
      <c r="C1327" s="17">
        <v>1.1805497262411001E-2</v>
      </c>
      <c r="D1327" s="17">
        <v>1.80465623181712E-2</v>
      </c>
      <c r="E1327" s="17">
        <v>5.42036102038943E-3</v>
      </c>
      <c r="F1327" s="17"/>
      <c r="G1327" s="17">
        <v>4.9063654238753397E-2</v>
      </c>
      <c r="H1327" s="17">
        <v>2.48403564990725E-2</v>
      </c>
      <c r="I1327" s="17">
        <v>2.2450238050604102E-2</v>
      </c>
      <c r="J1327" s="17">
        <v>4.39562736887466E-3</v>
      </c>
      <c r="K1327" s="17">
        <v>1.9663440733684099E-3</v>
      </c>
      <c r="L1327" s="17">
        <v>2.7764555396071499E-3</v>
      </c>
      <c r="M1327" s="17"/>
      <c r="N1327" s="17">
        <v>1.98055251634967E-2</v>
      </c>
      <c r="O1327" s="17">
        <v>1.2709713000308801E-2</v>
      </c>
      <c r="P1327" s="17">
        <v>8.6091307120292997E-3</v>
      </c>
      <c r="Q1327" s="17">
        <v>0</v>
      </c>
      <c r="R1327" s="17"/>
      <c r="S1327" s="17">
        <v>5.8204632516282002E-2</v>
      </c>
      <c r="T1327" s="17">
        <v>8.1498859148167093E-3</v>
      </c>
      <c r="U1327" s="17">
        <v>0</v>
      </c>
      <c r="V1327" s="17">
        <v>0</v>
      </c>
      <c r="W1327" s="17">
        <v>1.40702528823394E-2</v>
      </c>
      <c r="X1327" s="17">
        <v>1.7665324756909798E-2</v>
      </c>
      <c r="Y1327" s="17">
        <v>4.9303251038194202E-3</v>
      </c>
      <c r="Z1327" s="17">
        <v>0</v>
      </c>
      <c r="AA1327" s="17">
        <v>6.0627551956341404E-3</v>
      </c>
      <c r="AB1327" s="17">
        <v>8.5979181547976707E-3</v>
      </c>
      <c r="AC1327" s="17">
        <v>0</v>
      </c>
      <c r="AD1327" s="17">
        <v>0</v>
      </c>
      <c r="AE1327" s="17"/>
      <c r="AF1327" s="17">
        <v>3.7558899616023799E-3</v>
      </c>
      <c r="AG1327" s="17">
        <v>1.4377778965173E-2</v>
      </c>
      <c r="AH1327" s="17">
        <v>2.42868835087111E-2</v>
      </c>
      <c r="AI1327" s="17"/>
      <c r="AJ1327" s="17">
        <v>3.72673734849008E-3</v>
      </c>
      <c r="AK1327" s="17">
        <v>2.0810486624397401E-2</v>
      </c>
      <c r="AL1327" s="17">
        <v>9.3621451182566498E-3</v>
      </c>
      <c r="AM1327" s="17">
        <v>2.79832135742548E-2</v>
      </c>
      <c r="AN1327" s="17">
        <v>1.4842385252043899E-2</v>
      </c>
      <c r="AO1327" s="17"/>
      <c r="AP1327" s="17">
        <v>7.0293456570438197E-3</v>
      </c>
      <c r="AQ1327" s="17">
        <v>2.1003871975174601E-2</v>
      </c>
      <c r="AR1327" s="17">
        <v>1.5212009863903E-2</v>
      </c>
      <c r="AS1327" s="17"/>
      <c r="AT1327" s="17">
        <v>5.1053128008667001E-3</v>
      </c>
      <c r="AU1327" s="17">
        <v>1.0314883585144201E-2</v>
      </c>
      <c r="AV1327" s="17">
        <v>1.47654540181509E-2</v>
      </c>
      <c r="AW1327" s="17">
        <v>1.25090937643674E-2</v>
      </c>
      <c r="AX1327" s="17">
        <v>4.2113705926293099E-2</v>
      </c>
      <c r="AY1327" s="17"/>
      <c r="AZ1327" s="17">
        <v>3.5829945858399201E-2</v>
      </c>
      <c r="BA1327" s="17">
        <v>1.2024776995096799E-2</v>
      </c>
      <c r="BB1327" s="17">
        <v>1.0082734020599201E-2</v>
      </c>
      <c r="BC1327" s="17">
        <v>5.5114170059369699E-3</v>
      </c>
      <c r="BD1327" s="17">
        <v>0</v>
      </c>
      <c r="BE1327" s="17">
        <v>0</v>
      </c>
      <c r="BF1327" s="17"/>
      <c r="BG1327" s="17">
        <v>7.1962314834984002E-3</v>
      </c>
      <c r="BH1327" s="17">
        <v>1.90443544919362E-2</v>
      </c>
      <c r="BI1327" s="17" t="s">
        <v>95</v>
      </c>
      <c r="BJ1327" s="17" t="s">
        <v>95</v>
      </c>
      <c r="BK1327" s="17" t="s">
        <v>95</v>
      </c>
      <c r="BL1327" s="17" t="s">
        <v>95</v>
      </c>
      <c r="BM1327" s="17" t="s">
        <v>95</v>
      </c>
    </row>
    <row r="1328" spans="2:65" x14ac:dyDescent="0.35">
      <c r="B1328" t="s">
        <v>115</v>
      </c>
      <c r="C1328" s="17">
        <v>3.0926087893841599E-2</v>
      </c>
      <c r="D1328" s="17">
        <v>2.8282585610005299E-2</v>
      </c>
      <c r="E1328" s="17">
        <v>3.2846736028666897E-2</v>
      </c>
      <c r="F1328" s="17"/>
      <c r="G1328" s="17">
        <v>0</v>
      </c>
      <c r="H1328" s="17">
        <v>1.9073320132059701E-2</v>
      </c>
      <c r="I1328" s="17">
        <v>1.1072707577627201E-2</v>
      </c>
      <c r="J1328" s="17">
        <v>5.3044523302571499E-2</v>
      </c>
      <c r="K1328" s="17">
        <v>3.2704484866128203E-2</v>
      </c>
      <c r="L1328" s="17">
        <v>3.9005795636050201E-2</v>
      </c>
      <c r="M1328" s="17"/>
      <c r="N1328" s="17">
        <v>2.6882540718761502E-2</v>
      </c>
      <c r="O1328" s="17">
        <v>2.5401599698884898E-2</v>
      </c>
      <c r="P1328" s="17">
        <v>3.5918074020213298E-2</v>
      </c>
      <c r="Q1328" s="17">
        <v>4.0875740734553502E-2</v>
      </c>
      <c r="R1328" s="17"/>
      <c r="S1328" s="17">
        <v>1.4776056524656E-2</v>
      </c>
      <c r="T1328" s="17">
        <v>1.8439371554345101E-2</v>
      </c>
      <c r="U1328" s="17">
        <v>5.1391665548312399E-2</v>
      </c>
      <c r="V1328" s="17">
        <v>2.5244448641624399E-2</v>
      </c>
      <c r="W1328" s="17">
        <v>2.15395607864469E-2</v>
      </c>
      <c r="X1328" s="17">
        <v>6.1664355849718501E-2</v>
      </c>
      <c r="Y1328" s="17">
        <v>2.5701750334821E-2</v>
      </c>
      <c r="Z1328" s="17">
        <v>1.0572316080941E-2</v>
      </c>
      <c r="AA1328" s="17">
        <v>2.3771754392199401E-2</v>
      </c>
      <c r="AB1328" s="17">
        <v>3.10389101873399E-2</v>
      </c>
      <c r="AC1328" s="17">
        <v>7.6151823769570401E-2</v>
      </c>
      <c r="AD1328" s="17">
        <v>2.0877452355037299E-2</v>
      </c>
      <c r="AE1328" s="17"/>
      <c r="AF1328" s="17">
        <v>3.5093172291886202E-2</v>
      </c>
      <c r="AG1328" s="17">
        <v>2.9748497624395801E-2</v>
      </c>
      <c r="AH1328" s="17">
        <v>3.2923587270893798E-2</v>
      </c>
      <c r="AI1328" s="17"/>
      <c r="AJ1328" s="17">
        <v>2.79737575304616E-2</v>
      </c>
      <c r="AK1328" s="17">
        <v>2.3097264655058299E-2</v>
      </c>
      <c r="AL1328" s="17">
        <v>4.7605233661561698E-2</v>
      </c>
      <c r="AM1328" s="17">
        <v>4.7875074157411601E-2</v>
      </c>
      <c r="AN1328" s="17">
        <v>4.2671403752455601E-2</v>
      </c>
      <c r="AO1328" s="17"/>
      <c r="AP1328" s="17">
        <v>2.3269347541313299E-2</v>
      </c>
      <c r="AQ1328" s="17">
        <v>2.4158686589120602E-2</v>
      </c>
      <c r="AR1328" s="17">
        <v>3.8571906670828E-2</v>
      </c>
      <c r="AS1328" s="17"/>
      <c r="AT1328" s="17">
        <v>3.6562254167879601E-2</v>
      </c>
      <c r="AU1328" s="17">
        <v>3.2595526319620899E-2</v>
      </c>
      <c r="AV1328" s="17">
        <v>2.2192901545994299E-2</v>
      </c>
      <c r="AW1328" s="17">
        <v>2.9309210860458401E-2</v>
      </c>
      <c r="AX1328" s="17">
        <v>5.5284880993608398E-2</v>
      </c>
      <c r="AY1328" s="17"/>
      <c r="AZ1328" s="17">
        <v>3.1307272093996398E-2</v>
      </c>
      <c r="BA1328" s="17">
        <v>1.7933626316727201E-2</v>
      </c>
      <c r="BB1328" s="17">
        <v>1.4775972964337599E-2</v>
      </c>
      <c r="BC1328" s="17">
        <v>2.0933644616830401E-2</v>
      </c>
      <c r="BD1328" s="17">
        <v>6.7649290543497498E-2</v>
      </c>
      <c r="BE1328" s="17">
        <v>7.4644483472981499E-2</v>
      </c>
      <c r="BF1328" s="17"/>
      <c r="BG1328" s="17">
        <v>3.2659643794365097E-2</v>
      </c>
      <c r="BH1328" s="17">
        <v>2.8203536349797002E-2</v>
      </c>
      <c r="BI1328" s="17" t="s">
        <v>95</v>
      </c>
      <c r="BJ1328" s="17" t="s">
        <v>95</v>
      </c>
      <c r="BK1328" s="17" t="s">
        <v>95</v>
      </c>
      <c r="BL1328" s="17" t="s">
        <v>95</v>
      </c>
      <c r="BM1328" s="17" t="s">
        <v>95</v>
      </c>
    </row>
    <row r="1329" spans="2:65" x14ac:dyDescent="0.35">
      <c r="B1329" t="s">
        <v>497</v>
      </c>
      <c r="C1329" s="17">
        <v>1.13846948212778E-2</v>
      </c>
      <c r="D1329" s="17">
        <v>7.5703769422234496E-3</v>
      </c>
      <c r="E1329" s="17">
        <v>1.5350048906945401E-2</v>
      </c>
      <c r="F1329" s="17"/>
      <c r="G1329" s="17">
        <v>6.2684805603985996E-2</v>
      </c>
      <c r="H1329" s="17">
        <v>1.6714363492318699E-2</v>
      </c>
      <c r="I1329" s="17">
        <v>1.275931725616E-2</v>
      </c>
      <c r="J1329" s="17">
        <v>6.0571333924340897E-3</v>
      </c>
      <c r="K1329" s="17">
        <v>8.4305500338827596E-3</v>
      </c>
      <c r="L1329" s="17">
        <v>1.4923141879801E-3</v>
      </c>
      <c r="M1329" s="17"/>
      <c r="N1329" s="17">
        <v>1.3776694442872E-2</v>
      </c>
      <c r="O1329" s="17">
        <v>1.26916986339831E-2</v>
      </c>
      <c r="P1329" s="17">
        <v>9.8747147064853092E-3</v>
      </c>
      <c r="Q1329" s="17">
        <v>7.0776166880556803E-3</v>
      </c>
      <c r="R1329" s="17"/>
      <c r="S1329" s="17">
        <v>1.4453066915300201E-2</v>
      </c>
      <c r="T1329" s="17">
        <v>1.47842699979486E-2</v>
      </c>
      <c r="U1329" s="17">
        <v>1.11824325694774E-2</v>
      </c>
      <c r="V1329" s="17">
        <v>0</v>
      </c>
      <c r="W1329" s="17">
        <v>1.9268455753087398E-2</v>
      </c>
      <c r="X1329" s="17">
        <v>5.2863955301716203E-3</v>
      </c>
      <c r="Y1329" s="17">
        <v>8.0838322911519506E-3</v>
      </c>
      <c r="Z1329" s="17">
        <v>2.0864282885677401E-2</v>
      </c>
      <c r="AA1329" s="17">
        <v>1.3119841134156899E-2</v>
      </c>
      <c r="AB1329" s="17">
        <v>9.5488755748481396E-3</v>
      </c>
      <c r="AC1329" s="17">
        <v>2.1805830561406701E-2</v>
      </c>
      <c r="AD1329" s="17">
        <v>0</v>
      </c>
      <c r="AE1329" s="17"/>
      <c r="AF1329" s="17">
        <v>7.48661962242085E-3</v>
      </c>
      <c r="AG1329" s="17">
        <v>6.2950574461052098E-3</v>
      </c>
      <c r="AH1329" s="17">
        <v>3.3933266838920603E-2</v>
      </c>
      <c r="AI1329" s="17"/>
      <c r="AJ1329" s="17">
        <v>4.5724050191943803E-3</v>
      </c>
      <c r="AK1329" s="17">
        <v>1.73821262309517E-2</v>
      </c>
      <c r="AL1329" s="17">
        <v>1.53027735649038E-2</v>
      </c>
      <c r="AM1329" s="17">
        <v>0</v>
      </c>
      <c r="AN1329" s="17">
        <v>2.5006997522972401E-2</v>
      </c>
      <c r="AO1329" s="17"/>
      <c r="AP1329" s="17">
        <v>3.6522459776887899E-3</v>
      </c>
      <c r="AQ1329" s="17">
        <v>1.8126042846090401E-2</v>
      </c>
      <c r="AR1329" s="17">
        <v>9.1484923118827395E-3</v>
      </c>
      <c r="AS1329" s="17"/>
      <c r="AT1329" s="17">
        <v>9.1538280124632693E-3</v>
      </c>
      <c r="AU1329" s="17">
        <v>1.41684072843489E-2</v>
      </c>
      <c r="AV1329" s="17">
        <v>1.0161142271309501E-2</v>
      </c>
      <c r="AW1329" s="17">
        <v>1.8664952767631599E-2</v>
      </c>
      <c r="AX1329" s="17">
        <v>2.27771316385257E-2</v>
      </c>
      <c r="AY1329" s="17"/>
      <c r="AZ1329" s="17">
        <v>1.3439810014807201E-2</v>
      </c>
      <c r="BA1329" s="17">
        <v>1.5187608046893101E-2</v>
      </c>
      <c r="BB1329" s="17">
        <v>1.9415237282438901E-2</v>
      </c>
      <c r="BC1329" s="17">
        <v>9.0661599906252197E-3</v>
      </c>
      <c r="BD1329" s="17">
        <v>2.44722311787767E-3</v>
      </c>
      <c r="BE1329" s="17">
        <v>0</v>
      </c>
      <c r="BF1329" s="17"/>
      <c r="BG1329" s="17">
        <v>1.1202352518615301E-2</v>
      </c>
      <c r="BH1329" s="17">
        <v>1.16710636182163E-2</v>
      </c>
      <c r="BI1329" s="17" t="s">
        <v>95</v>
      </c>
      <c r="BJ1329" s="17" t="s">
        <v>95</v>
      </c>
      <c r="BK1329" s="17" t="s">
        <v>95</v>
      </c>
      <c r="BL1329" s="17" t="s">
        <v>95</v>
      </c>
      <c r="BM1329" s="17" t="s">
        <v>95</v>
      </c>
    </row>
    <row r="1330" spans="2:65" x14ac:dyDescent="0.35">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row>
    <row r="1331" spans="2:65" x14ac:dyDescent="0.35">
      <c r="B1331" s="6" t="s">
        <v>499</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row>
    <row r="1332" spans="2:65" x14ac:dyDescent="0.35">
      <c r="B1332" s="26" t="s">
        <v>127</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row>
    <row r="1333" spans="2:65" x14ac:dyDescent="0.35">
      <c r="B1333" t="s">
        <v>492</v>
      </c>
      <c r="C1333" s="17">
        <v>0.758089456653673</v>
      </c>
      <c r="D1333" s="17">
        <v>0.73633899303856698</v>
      </c>
      <c r="E1333" s="17">
        <v>0.78121873847124701</v>
      </c>
      <c r="F1333" s="17"/>
      <c r="G1333" s="17">
        <v>0.48777490223697101</v>
      </c>
      <c r="H1333" s="17">
        <v>0.65995775900075104</v>
      </c>
      <c r="I1333" s="17">
        <v>0.74485392043488396</v>
      </c>
      <c r="J1333" s="17">
        <v>0.77430061530843997</v>
      </c>
      <c r="K1333" s="17">
        <v>0.80331498602367402</v>
      </c>
      <c r="L1333" s="17">
        <v>0.83102561860936197</v>
      </c>
      <c r="M1333" s="17"/>
      <c r="N1333" s="17">
        <v>0.72076114867293595</v>
      </c>
      <c r="O1333" s="17">
        <v>0.76706268966730795</v>
      </c>
      <c r="P1333" s="17">
        <v>0.76943927181459204</v>
      </c>
      <c r="Q1333" s="17">
        <v>0.80414033211222002</v>
      </c>
      <c r="R1333" s="17"/>
      <c r="S1333" s="17">
        <v>0.66526710998123195</v>
      </c>
      <c r="T1333" s="17">
        <v>0.79388605857125205</v>
      </c>
      <c r="U1333" s="17">
        <v>0.67061062964347395</v>
      </c>
      <c r="V1333" s="17">
        <v>0.739067313712923</v>
      </c>
      <c r="W1333" s="17">
        <v>0.809941533789582</v>
      </c>
      <c r="X1333" s="17">
        <v>0.81965858603890895</v>
      </c>
      <c r="Y1333" s="17">
        <v>0.84168707771197104</v>
      </c>
      <c r="Z1333" s="17">
        <v>0.87125164298904001</v>
      </c>
      <c r="AA1333" s="17">
        <v>0.81700464679846696</v>
      </c>
      <c r="AB1333" s="17">
        <v>0.74891198411847804</v>
      </c>
      <c r="AC1333" s="17">
        <v>0.72820824420935204</v>
      </c>
      <c r="AD1333" s="17">
        <v>0.43711294047548399</v>
      </c>
      <c r="AE1333" s="17"/>
      <c r="AF1333" s="17">
        <v>0.78919018797990903</v>
      </c>
      <c r="AG1333" s="17">
        <v>0.74461263402881905</v>
      </c>
      <c r="AH1333" s="17">
        <v>0.77158795925470602</v>
      </c>
      <c r="AI1333" s="17"/>
      <c r="AJ1333" s="17">
        <v>0.78097924974012001</v>
      </c>
      <c r="AK1333" s="17">
        <v>0.73681297938734802</v>
      </c>
      <c r="AL1333" s="17">
        <v>0.77145318513751504</v>
      </c>
      <c r="AM1333" s="17">
        <v>0.91419091155302701</v>
      </c>
      <c r="AN1333" s="17">
        <v>0.79131256929744398</v>
      </c>
      <c r="AO1333" s="17"/>
      <c r="AP1333" s="17">
        <v>0.74079155719746004</v>
      </c>
      <c r="AQ1333" s="17">
        <v>0.75359398253666998</v>
      </c>
      <c r="AR1333" s="17">
        <v>0.72390932809419795</v>
      </c>
      <c r="AS1333" s="17"/>
      <c r="AT1333" s="17">
        <v>0.79486899118985199</v>
      </c>
      <c r="AU1333" s="17">
        <v>0.78296990729888005</v>
      </c>
      <c r="AV1333" s="17">
        <v>0.73312639425831605</v>
      </c>
      <c r="AW1333" s="17">
        <v>0.67530111410258098</v>
      </c>
      <c r="AX1333" s="17">
        <v>0.52391552518586204</v>
      </c>
      <c r="AY1333" s="17"/>
      <c r="AZ1333" s="17">
        <v>0.58792723333146102</v>
      </c>
      <c r="BA1333" s="17">
        <v>0.83231807394250401</v>
      </c>
      <c r="BB1333" s="17">
        <v>0.80019904140539599</v>
      </c>
      <c r="BC1333" s="17">
        <v>0.85452935148030496</v>
      </c>
      <c r="BD1333" s="17">
        <v>0.694143909168357</v>
      </c>
      <c r="BE1333" s="17">
        <v>0.548307932743471</v>
      </c>
      <c r="BF1333" s="17"/>
      <c r="BG1333" s="17">
        <v>0.76834224462777601</v>
      </c>
      <c r="BH1333" s="17">
        <v>0.74198744129828298</v>
      </c>
      <c r="BI1333" s="17" t="s">
        <v>95</v>
      </c>
      <c r="BJ1333" s="17" t="s">
        <v>95</v>
      </c>
      <c r="BK1333" s="17" t="s">
        <v>95</v>
      </c>
      <c r="BL1333" s="17" t="s">
        <v>95</v>
      </c>
      <c r="BM1333" s="17" t="s">
        <v>95</v>
      </c>
    </row>
    <row r="1334" spans="2:65" x14ac:dyDescent="0.35">
      <c r="B1334" t="s">
        <v>493</v>
      </c>
      <c r="C1334" s="17">
        <v>5.7482920769716797E-2</v>
      </c>
      <c r="D1334" s="17">
        <v>6.4205635406436104E-2</v>
      </c>
      <c r="E1334" s="17">
        <v>4.9974347710249903E-2</v>
      </c>
      <c r="F1334" s="17"/>
      <c r="G1334" s="17">
        <v>5.83696100301224E-2</v>
      </c>
      <c r="H1334" s="17">
        <v>4.8513146823926503E-2</v>
      </c>
      <c r="I1334" s="17">
        <v>6.4204868573680393E-2</v>
      </c>
      <c r="J1334" s="17">
        <v>6.5183887532504398E-2</v>
      </c>
      <c r="K1334" s="17">
        <v>6.0930070402657403E-2</v>
      </c>
      <c r="L1334" s="17">
        <v>5.1082509467664398E-2</v>
      </c>
      <c r="M1334" s="17"/>
      <c r="N1334" s="17">
        <v>6.4307520817395297E-2</v>
      </c>
      <c r="O1334" s="17">
        <v>5.6581641778457398E-2</v>
      </c>
      <c r="P1334" s="17">
        <v>5.6443400236556203E-2</v>
      </c>
      <c r="Q1334" s="17">
        <v>4.6313477770804898E-2</v>
      </c>
      <c r="R1334" s="17"/>
      <c r="S1334" s="17">
        <v>2.4242683107351198E-2</v>
      </c>
      <c r="T1334" s="17">
        <v>4.0389334811646298E-2</v>
      </c>
      <c r="U1334" s="17">
        <v>7.7184652035429596E-2</v>
      </c>
      <c r="V1334" s="17">
        <v>8.1551848057463405E-2</v>
      </c>
      <c r="W1334" s="17">
        <v>4.63805922988327E-2</v>
      </c>
      <c r="X1334" s="17">
        <v>2.8513570809325501E-2</v>
      </c>
      <c r="Y1334" s="17">
        <v>4.31494820108611E-2</v>
      </c>
      <c r="Z1334" s="17">
        <v>1.6814923484308599E-2</v>
      </c>
      <c r="AA1334" s="17">
        <v>3.1686089956361699E-2</v>
      </c>
      <c r="AB1334" s="17">
        <v>5.2207920379159403E-2</v>
      </c>
      <c r="AC1334" s="17">
        <v>8.2802747011170699E-2</v>
      </c>
      <c r="AD1334" s="17">
        <v>0.38943903446074701</v>
      </c>
      <c r="AE1334" s="17"/>
      <c r="AF1334" s="17">
        <v>5.9099629208179801E-2</v>
      </c>
      <c r="AG1334" s="17">
        <v>6.0333141191304299E-2</v>
      </c>
      <c r="AH1334" s="17">
        <v>3.4783602780692403E-2</v>
      </c>
      <c r="AI1334" s="17"/>
      <c r="AJ1334" s="17">
        <v>6.3797606638369503E-2</v>
      </c>
      <c r="AK1334" s="17">
        <v>3.4070430291801998E-2</v>
      </c>
      <c r="AL1334" s="17">
        <v>4.8729857100236501E-2</v>
      </c>
      <c r="AM1334" s="17">
        <v>0</v>
      </c>
      <c r="AN1334" s="17">
        <v>4.8708135726211098E-2</v>
      </c>
      <c r="AO1334" s="17"/>
      <c r="AP1334" s="17">
        <v>7.3981987507838604E-2</v>
      </c>
      <c r="AQ1334" s="17">
        <v>3.38605275848207E-2</v>
      </c>
      <c r="AR1334" s="17">
        <v>5.3387785995893201E-2</v>
      </c>
      <c r="AS1334" s="17"/>
      <c r="AT1334" s="17">
        <v>4.8077822237538502E-2</v>
      </c>
      <c r="AU1334" s="17">
        <v>4.6913441545550799E-2</v>
      </c>
      <c r="AV1334" s="17">
        <v>6.9473369085655295E-2</v>
      </c>
      <c r="AW1334" s="17">
        <v>5.8533662220335701E-2</v>
      </c>
      <c r="AX1334" s="17">
        <v>7.3620721776506401E-2</v>
      </c>
      <c r="AY1334" s="17"/>
      <c r="AZ1334" s="17">
        <v>4.5121823106921803E-2</v>
      </c>
      <c r="BA1334" s="17">
        <v>2.2726068050303899E-2</v>
      </c>
      <c r="BB1334" s="17">
        <v>2.8063524948944499E-2</v>
      </c>
      <c r="BC1334" s="17">
        <v>1.82491419497696E-2</v>
      </c>
      <c r="BD1334" s="17">
        <v>0.13596756755835199</v>
      </c>
      <c r="BE1334" s="17">
        <v>0.279933800484791</v>
      </c>
      <c r="BF1334" s="17"/>
      <c r="BG1334" s="17">
        <v>5.8454666641490099E-2</v>
      </c>
      <c r="BH1334" s="17">
        <v>5.5956792755721699E-2</v>
      </c>
      <c r="BI1334" s="17" t="s">
        <v>95</v>
      </c>
      <c r="BJ1334" s="17" t="s">
        <v>95</v>
      </c>
      <c r="BK1334" s="17" t="s">
        <v>95</v>
      </c>
      <c r="BL1334" s="17" t="s">
        <v>95</v>
      </c>
      <c r="BM1334" s="17" t="s">
        <v>95</v>
      </c>
    </row>
    <row r="1335" spans="2:65" x14ac:dyDescent="0.35">
      <c r="B1335" t="s">
        <v>494</v>
      </c>
      <c r="C1335" s="17">
        <v>3.9936093660929997E-2</v>
      </c>
      <c r="D1335" s="17">
        <v>4.5522176327727301E-2</v>
      </c>
      <c r="E1335" s="17">
        <v>3.3546189505451303E-2</v>
      </c>
      <c r="F1335" s="17"/>
      <c r="G1335" s="17">
        <v>0.150607779580261</v>
      </c>
      <c r="H1335" s="17">
        <v>7.1172310492056204E-2</v>
      </c>
      <c r="I1335" s="17">
        <v>5.3686983622940901E-2</v>
      </c>
      <c r="J1335" s="17">
        <v>1.7003417230909802E-2</v>
      </c>
      <c r="K1335" s="17">
        <v>2.79084236769198E-2</v>
      </c>
      <c r="L1335" s="17">
        <v>1.5107893252438401E-2</v>
      </c>
      <c r="M1335" s="17"/>
      <c r="N1335" s="17">
        <v>5.5883269549261302E-2</v>
      </c>
      <c r="O1335" s="17">
        <v>1.9770248036248699E-2</v>
      </c>
      <c r="P1335" s="17">
        <v>4.1633011352369201E-2</v>
      </c>
      <c r="Q1335" s="17">
        <v>3.7398320088557098E-2</v>
      </c>
      <c r="R1335" s="17"/>
      <c r="S1335" s="17">
        <v>7.0350316070779698E-2</v>
      </c>
      <c r="T1335" s="17">
        <v>4.1446107399062897E-2</v>
      </c>
      <c r="U1335" s="17">
        <v>5.8788256282806699E-2</v>
      </c>
      <c r="V1335" s="17">
        <v>4.22558627750452E-2</v>
      </c>
      <c r="W1335" s="17">
        <v>1.6413109201423502E-2</v>
      </c>
      <c r="X1335" s="17">
        <v>5.30525306567559E-2</v>
      </c>
      <c r="Y1335" s="17">
        <v>1.5790568759853098E-2</v>
      </c>
      <c r="Z1335" s="17">
        <v>5.8823285534588002E-2</v>
      </c>
      <c r="AA1335" s="17">
        <v>3.4740697763231097E-2</v>
      </c>
      <c r="AB1335" s="17">
        <v>2.49519209656613E-2</v>
      </c>
      <c r="AC1335" s="17">
        <v>2.2704686529849399E-2</v>
      </c>
      <c r="AD1335" s="17">
        <v>1.80817599045641E-2</v>
      </c>
      <c r="AE1335" s="17"/>
      <c r="AF1335" s="17">
        <v>3.29196859701225E-2</v>
      </c>
      <c r="AG1335" s="17">
        <v>4.4915495137652202E-2</v>
      </c>
      <c r="AH1335" s="17">
        <v>2.2968107344153499E-2</v>
      </c>
      <c r="AI1335" s="17"/>
      <c r="AJ1335" s="17">
        <v>3.19642718790785E-2</v>
      </c>
      <c r="AK1335" s="17">
        <v>5.818042873267E-2</v>
      </c>
      <c r="AL1335" s="17">
        <v>1.8445268312976298E-2</v>
      </c>
      <c r="AM1335" s="17">
        <v>0</v>
      </c>
      <c r="AN1335" s="17">
        <v>2.4888981459342201E-2</v>
      </c>
      <c r="AO1335" s="17"/>
      <c r="AP1335" s="17">
        <v>3.94953758289859E-2</v>
      </c>
      <c r="AQ1335" s="17">
        <v>5.0880414343259302E-2</v>
      </c>
      <c r="AR1335" s="17">
        <v>4.9966904401131398E-2</v>
      </c>
      <c r="AS1335" s="17"/>
      <c r="AT1335" s="17">
        <v>2.5590041193131002E-2</v>
      </c>
      <c r="AU1335" s="17">
        <v>3.7602154957300397E-2</v>
      </c>
      <c r="AV1335" s="17">
        <v>4.7689405455177997E-2</v>
      </c>
      <c r="AW1335" s="17">
        <v>6.6778637283732803E-2</v>
      </c>
      <c r="AX1335" s="17">
        <v>9.6009145964684101E-2</v>
      </c>
      <c r="AY1335" s="17"/>
      <c r="AZ1335" s="17">
        <v>9.7651071882452298E-2</v>
      </c>
      <c r="BA1335" s="17">
        <v>2.2242612907053299E-2</v>
      </c>
      <c r="BB1335" s="17">
        <v>4.0007896009124501E-2</v>
      </c>
      <c r="BC1335" s="17">
        <v>2.2548597008026701E-2</v>
      </c>
      <c r="BD1335" s="17">
        <v>4.6712191533033499E-2</v>
      </c>
      <c r="BE1335" s="17">
        <v>2.70271254171702E-2</v>
      </c>
      <c r="BF1335" s="17"/>
      <c r="BG1335" s="17">
        <v>3.41205211103058E-2</v>
      </c>
      <c r="BH1335" s="17">
        <v>4.9069457068723503E-2</v>
      </c>
      <c r="BI1335" s="17" t="s">
        <v>95</v>
      </c>
      <c r="BJ1335" s="17" t="s">
        <v>95</v>
      </c>
      <c r="BK1335" s="17" t="s">
        <v>95</v>
      </c>
      <c r="BL1335" s="17" t="s">
        <v>95</v>
      </c>
      <c r="BM1335" s="17" t="s">
        <v>95</v>
      </c>
    </row>
    <row r="1336" spans="2:65" x14ac:dyDescent="0.35">
      <c r="B1336" t="s">
        <v>495</v>
      </c>
      <c r="C1336" s="17">
        <v>8.3998194261805104E-2</v>
      </c>
      <c r="D1336" s="17">
        <v>8.9970544979814895E-2</v>
      </c>
      <c r="E1336" s="17">
        <v>7.8134164829615799E-2</v>
      </c>
      <c r="F1336" s="17"/>
      <c r="G1336" s="17">
        <v>0.181755844282389</v>
      </c>
      <c r="H1336" s="17">
        <v>0.15268447848168601</v>
      </c>
      <c r="I1336" s="17">
        <v>7.3569357778579106E-2</v>
      </c>
      <c r="J1336" s="17">
        <v>8.4371661030227099E-2</v>
      </c>
      <c r="K1336" s="17">
        <v>6.5504755008625404E-2</v>
      </c>
      <c r="L1336" s="17">
        <v>4.90794481810942E-2</v>
      </c>
      <c r="M1336" s="17"/>
      <c r="N1336" s="17">
        <v>9.7827799260450196E-2</v>
      </c>
      <c r="O1336" s="17">
        <v>8.9548219656212694E-2</v>
      </c>
      <c r="P1336" s="17">
        <v>6.4433832833687199E-2</v>
      </c>
      <c r="Q1336" s="17">
        <v>7.3024412332659994E-2</v>
      </c>
      <c r="R1336" s="17"/>
      <c r="S1336" s="17">
        <v>0.165214950746364</v>
      </c>
      <c r="T1336" s="17">
        <v>7.9722068407446098E-2</v>
      </c>
      <c r="U1336" s="17">
        <v>0.104111574084434</v>
      </c>
      <c r="V1336" s="17">
        <v>9.26269560196505E-2</v>
      </c>
      <c r="W1336" s="17">
        <v>6.6043085167297205E-2</v>
      </c>
      <c r="X1336" s="17">
        <v>4.1636409760887803E-2</v>
      </c>
      <c r="Y1336" s="17">
        <v>4.7324545631942702E-2</v>
      </c>
      <c r="Z1336" s="17">
        <v>2.38219241996304E-2</v>
      </c>
      <c r="AA1336" s="17">
        <v>5.9561775238865897E-2</v>
      </c>
      <c r="AB1336" s="17">
        <v>0.107006699724556</v>
      </c>
      <c r="AC1336" s="17">
        <v>7.6614025419006096E-2</v>
      </c>
      <c r="AD1336" s="17">
        <v>0.100194618747507</v>
      </c>
      <c r="AE1336" s="17"/>
      <c r="AF1336" s="17">
        <v>6.6623060144306107E-2</v>
      </c>
      <c r="AG1336" s="17">
        <v>8.8121504852563107E-2</v>
      </c>
      <c r="AH1336" s="17">
        <v>0.100718297543425</v>
      </c>
      <c r="AI1336" s="17"/>
      <c r="AJ1336" s="17">
        <v>7.2735878492419304E-2</v>
      </c>
      <c r="AK1336" s="17">
        <v>0.10582894884649</v>
      </c>
      <c r="AL1336" s="17">
        <v>8.1609753538119195E-2</v>
      </c>
      <c r="AM1336" s="17">
        <v>0</v>
      </c>
      <c r="AN1336" s="17">
        <v>5.34871374698268E-2</v>
      </c>
      <c r="AO1336" s="17"/>
      <c r="AP1336" s="17">
        <v>9.2681717260289703E-2</v>
      </c>
      <c r="AQ1336" s="17">
        <v>0.102046347245163</v>
      </c>
      <c r="AR1336" s="17">
        <v>9.6428755694142096E-2</v>
      </c>
      <c r="AS1336" s="17"/>
      <c r="AT1336" s="17">
        <v>7.4770517684901297E-2</v>
      </c>
      <c r="AU1336" s="17">
        <v>6.8070436613063806E-2</v>
      </c>
      <c r="AV1336" s="17">
        <v>9.4058284931955297E-2</v>
      </c>
      <c r="AW1336" s="17">
        <v>0.13920230757783</v>
      </c>
      <c r="AX1336" s="17">
        <v>0.198588180360975</v>
      </c>
      <c r="AY1336" s="17"/>
      <c r="AZ1336" s="17">
        <v>0.18515298249415199</v>
      </c>
      <c r="BA1336" s="17">
        <v>7.1101787908754502E-2</v>
      </c>
      <c r="BB1336" s="17">
        <v>7.8798037160992096E-2</v>
      </c>
      <c r="BC1336" s="17">
        <v>6.3203420711521796E-2</v>
      </c>
      <c r="BD1336" s="17">
        <v>4.4670726520378998E-2</v>
      </c>
      <c r="BE1336" s="17">
        <v>6.4501826628498404E-2</v>
      </c>
      <c r="BF1336" s="17"/>
      <c r="BG1336" s="17">
        <v>7.90877127638622E-2</v>
      </c>
      <c r="BH1336" s="17">
        <v>9.1710111125974395E-2</v>
      </c>
      <c r="BI1336" s="17" t="s">
        <v>95</v>
      </c>
      <c r="BJ1336" s="17" t="s">
        <v>95</v>
      </c>
      <c r="BK1336" s="17" t="s">
        <v>95</v>
      </c>
      <c r="BL1336" s="17" t="s">
        <v>95</v>
      </c>
      <c r="BM1336" s="17" t="s">
        <v>95</v>
      </c>
    </row>
    <row r="1337" spans="2:65" x14ac:dyDescent="0.35">
      <c r="B1337" t="s">
        <v>496</v>
      </c>
      <c r="C1337" s="17">
        <v>1.413850316989E-2</v>
      </c>
      <c r="D1337" s="17">
        <v>1.9085769558793899E-2</v>
      </c>
      <c r="E1337" s="17">
        <v>9.0932199267073494E-3</v>
      </c>
      <c r="F1337" s="17"/>
      <c r="G1337" s="17">
        <v>6.1954006836518298E-2</v>
      </c>
      <c r="H1337" s="17">
        <v>2.5816893583354799E-2</v>
      </c>
      <c r="I1337" s="17">
        <v>2.8034588993469001E-2</v>
      </c>
      <c r="J1337" s="17">
        <v>4.6035510883903098E-3</v>
      </c>
      <c r="K1337" s="17">
        <v>1.9663440733684099E-3</v>
      </c>
      <c r="L1337" s="17">
        <v>4.2715022875115301E-3</v>
      </c>
      <c r="M1337" s="17"/>
      <c r="N1337" s="17">
        <v>1.71986223261303E-2</v>
      </c>
      <c r="O1337" s="17">
        <v>1.37394656292712E-2</v>
      </c>
      <c r="P1337" s="17">
        <v>2.20697646988668E-2</v>
      </c>
      <c r="Q1337" s="17">
        <v>0</v>
      </c>
      <c r="R1337" s="17"/>
      <c r="S1337" s="17">
        <v>4.18562354583649E-2</v>
      </c>
      <c r="T1337" s="17">
        <v>7.7237140775168198E-3</v>
      </c>
      <c r="U1337" s="17">
        <v>8.9204501784296807E-3</v>
      </c>
      <c r="V1337" s="17">
        <v>1.0182835395451799E-2</v>
      </c>
      <c r="W1337" s="17">
        <v>5.4181658363248097E-3</v>
      </c>
      <c r="X1337" s="17">
        <v>1.5850442574388699E-2</v>
      </c>
      <c r="Y1337" s="17">
        <v>4.9303251038194202E-3</v>
      </c>
      <c r="Z1337" s="17">
        <v>0</v>
      </c>
      <c r="AA1337" s="17">
        <v>2.29935403238621E-2</v>
      </c>
      <c r="AB1337" s="17">
        <v>1.6229975399980799E-2</v>
      </c>
      <c r="AC1337" s="17">
        <v>7.2859268709993298E-3</v>
      </c>
      <c r="AD1337" s="17">
        <v>0</v>
      </c>
      <c r="AE1337" s="17"/>
      <c r="AF1337" s="17">
        <v>1.07539000075185E-2</v>
      </c>
      <c r="AG1337" s="17">
        <v>1.41530782186253E-2</v>
      </c>
      <c r="AH1337" s="17">
        <v>3.0410359201282901E-2</v>
      </c>
      <c r="AI1337" s="17"/>
      <c r="AJ1337" s="17">
        <v>8.7452293249522198E-3</v>
      </c>
      <c r="AK1337" s="17">
        <v>2.4759760121043299E-2</v>
      </c>
      <c r="AL1337" s="17">
        <v>1.5397609203990701E-2</v>
      </c>
      <c r="AM1337" s="17">
        <v>5.6045158887346701E-2</v>
      </c>
      <c r="AN1337" s="17">
        <v>1.5522671468533301E-2</v>
      </c>
      <c r="AO1337" s="17"/>
      <c r="AP1337" s="17">
        <v>1.16791462844953E-2</v>
      </c>
      <c r="AQ1337" s="17">
        <v>1.71995385593748E-2</v>
      </c>
      <c r="AR1337" s="17">
        <v>2.6823392853864501E-2</v>
      </c>
      <c r="AS1337" s="17"/>
      <c r="AT1337" s="17">
        <v>1.14442346926597E-2</v>
      </c>
      <c r="AU1337" s="17">
        <v>1.1701663942900099E-2</v>
      </c>
      <c r="AV1337" s="17">
        <v>1.2919950741628401E-2</v>
      </c>
      <c r="AW1337" s="17">
        <v>2.4348077494783699E-2</v>
      </c>
      <c r="AX1337" s="17">
        <v>8.5089295073446994E-2</v>
      </c>
      <c r="AY1337" s="17"/>
      <c r="AZ1337" s="17">
        <v>4.5469394164051997E-2</v>
      </c>
      <c r="BA1337" s="17">
        <v>1.3837581054526199E-2</v>
      </c>
      <c r="BB1337" s="17">
        <v>1.4177197507761899E-2</v>
      </c>
      <c r="BC1337" s="17">
        <v>4.4018504662081299E-3</v>
      </c>
      <c r="BD1337" s="17">
        <v>0</v>
      </c>
      <c r="BE1337" s="17">
        <v>0</v>
      </c>
      <c r="BF1337" s="17"/>
      <c r="BG1337" s="17">
        <v>1.3702185953840901E-2</v>
      </c>
      <c r="BH1337" s="17">
        <v>1.48237398616454E-2</v>
      </c>
      <c r="BI1337" s="17" t="s">
        <v>95</v>
      </c>
      <c r="BJ1337" s="17" t="s">
        <v>95</v>
      </c>
      <c r="BK1337" s="17" t="s">
        <v>95</v>
      </c>
      <c r="BL1337" s="17" t="s">
        <v>95</v>
      </c>
      <c r="BM1337" s="17" t="s">
        <v>95</v>
      </c>
    </row>
    <row r="1338" spans="2:65" x14ac:dyDescent="0.35">
      <c r="B1338" t="s">
        <v>115</v>
      </c>
      <c r="C1338" s="17">
        <v>2.8633469554106599E-2</v>
      </c>
      <c r="D1338" s="17">
        <v>3.1916206499612097E-2</v>
      </c>
      <c r="E1338" s="17">
        <v>2.5350887284933201E-2</v>
      </c>
      <c r="F1338" s="17"/>
      <c r="G1338" s="17">
        <v>0</v>
      </c>
      <c r="H1338" s="17">
        <v>6.3229606153957603E-3</v>
      </c>
      <c r="I1338" s="17">
        <v>1.3034277341637699E-2</v>
      </c>
      <c r="J1338" s="17">
        <v>3.7970366581742902E-2</v>
      </c>
      <c r="K1338" s="17">
        <v>3.3797757319172103E-2</v>
      </c>
      <c r="L1338" s="17">
        <v>4.3745818822948299E-2</v>
      </c>
      <c r="M1338" s="17"/>
      <c r="N1338" s="17">
        <v>3.1201539183487999E-2</v>
      </c>
      <c r="O1338" s="17">
        <v>3.0932102213322699E-2</v>
      </c>
      <c r="P1338" s="17">
        <v>2.5038325974864901E-2</v>
      </c>
      <c r="Q1338" s="17">
        <v>2.3045046900843299E-2</v>
      </c>
      <c r="R1338" s="17"/>
      <c r="S1338" s="17">
        <v>1.50666383085689E-2</v>
      </c>
      <c r="T1338" s="17">
        <v>2.52868798098945E-2</v>
      </c>
      <c r="U1338" s="17">
        <v>5.5440203905111902E-2</v>
      </c>
      <c r="V1338" s="17">
        <v>3.0116272775041902E-2</v>
      </c>
      <c r="W1338" s="17">
        <v>2.5550325599122702E-2</v>
      </c>
      <c r="X1338" s="17">
        <v>2.5750728102595301E-2</v>
      </c>
      <c r="Y1338" s="17">
        <v>2.6365454027873401E-2</v>
      </c>
      <c r="Z1338" s="17">
        <v>1.0572316080941E-2</v>
      </c>
      <c r="AA1338" s="17">
        <v>1.6614901387559899E-2</v>
      </c>
      <c r="AB1338" s="17">
        <v>2.43161361484787E-2</v>
      </c>
      <c r="AC1338" s="17">
        <v>6.0826549398437603E-2</v>
      </c>
      <c r="AD1338" s="17">
        <v>5.5171646411698097E-2</v>
      </c>
      <c r="AE1338" s="17"/>
      <c r="AF1338" s="17">
        <v>2.85950439896899E-2</v>
      </c>
      <c r="AG1338" s="17">
        <v>3.4387965351355902E-2</v>
      </c>
      <c r="AH1338" s="17">
        <v>1.02997022448335E-2</v>
      </c>
      <c r="AI1338" s="17"/>
      <c r="AJ1338" s="17">
        <v>2.75263566085833E-2</v>
      </c>
      <c r="AK1338" s="17">
        <v>2.2622551360954E-2</v>
      </c>
      <c r="AL1338" s="17">
        <v>4.9061553142258602E-2</v>
      </c>
      <c r="AM1338" s="17">
        <v>2.9763929559626E-2</v>
      </c>
      <c r="AN1338" s="17">
        <v>3.0324219878300199E-2</v>
      </c>
      <c r="AO1338" s="17"/>
      <c r="AP1338" s="17">
        <v>2.8715725569000899E-2</v>
      </c>
      <c r="AQ1338" s="17">
        <v>2.19365055488948E-2</v>
      </c>
      <c r="AR1338" s="17">
        <v>4.0335340648888003E-2</v>
      </c>
      <c r="AS1338" s="17"/>
      <c r="AT1338" s="17">
        <v>2.6370975695135902E-2</v>
      </c>
      <c r="AU1338" s="17">
        <v>3.1593002604403897E-2</v>
      </c>
      <c r="AV1338" s="17">
        <v>2.6662427693103501E-2</v>
      </c>
      <c r="AW1338" s="17">
        <v>1.9167082900408899E-2</v>
      </c>
      <c r="AX1338" s="17">
        <v>0</v>
      </c>
      <c r="AY1338" s="17"/>
      <c r="AZ1338" s="17">
        <v>1.9435002233947202E-2</v>
      </c>
      <c r="BA1338" s="17">
        <v>1.80547797371035E-2</v>
      </c>
      <c r="BB1338" s="17">
        <v>8.2828315682240694E-3</v>
      </c>
      <c r="BC1338" s="17">
        <v>2.7897322401961501E-2</v>
      </c>
      <c r="BD1338" s="17">
        <v>5.7652233236974701E-2</v>
      </c>
      <c r="BE1338" s="17">
        <v>8.0229314726069603E-2</v>
      </c>
      <c r="BF1338" s="17"/>
      <c r="BG1338" s="17">
        <v>3.2693521507139597E-2</v>
      </c>
      <c r="BH1338" s="17">
        <v>2.2257153272472099E-2</v>
      </c>
      <c r="BI1338" s="17" t="s">
        <v>95</v>
      </c>
      <c r="BJ1338" s="17" t="s">
        <v>95</v>
      </c>
      <c r="BK1338" s="17" t="s">
        <v>95</v>
      </c>
      <c r="BL1338" s="17" t="s">
        <v>95</v>
      </c>
      <c r="BM1338" s="17" t="s">
        <v>95</v>
      </c>
    </row>
    <row r="1339" spans="2:65" x14ac:dyDescent="0.35">
      <c r="B1339" t="s">
        <v>497</v>
      </c>
      <c r="C1339" s="17">
        <v>1.7721361929877999E-2</v>
      </c>
      <c r="D1339" s="17">
        <v>1.29606741890489E-2</v>
      </c>
      <c r="E1339" s="17">
        <v>2.2682452271795502E-2</v>
      </c>
      <c r="F1339" s="17"/>
      <c r="G1339" s="17">
        <v>5.9537857033738303E-2</v>
      </c>
      <c r="H1339" s="17">
        <v>3.5532451002830201E-2</v>
      </c>
      <c r="I1339" s="17">
        <v>2.2616003254808701E-2</v>
      </c>
      <c r="J1339" s="17">
        <v>1.6566501227785399E-2</v>
      </c>
      <c r="K1339" s="17">
        <v>6.57766349558321E-3</v>
      </c>
      <c r="L1339" s="17">
        <v>5.6872093789816598E-3</v>
      </c>
      <c r="M1339" s="17"/>
      <c r="N1339" s="17">
        <v>1.2820100190338799E-2</v>
      </c>
      <c r="O1339" s="17">
        <v>2.23656330191794E-2</v>
      </c>
      <c r="P1339" s="17">
        <v>2.09423930890636E-2</v>
      </c>
      <c r="Q1339" s="17">
        <v>1.6078410794914899E-2</v>
      </c>
      <c r="R1339" s="17"/>
      <c r="S1339" s="17">
        <v>1.8002066327339399E-2</v>
      </c>
      <c r="T1339" s="17">
        <v>1.15458369231817E-2</v>
      </c>
      <c r="U1339" s="17">
        <v>2.4944233870314601E-2</v>
      </c>
      <c r="V1339" s="17">
        <v>4.1989112644242304E-3</v>
      </c>
      <c r="W1339" s="17">
        <v>3.02531881074166E-2</v>
      </c>
      <c r="X1339" s="17">
        <v>1.55377320571376E-2</v>
      </c>
      <c r="Y1339" s="17">
        <v>2.07525467536794E-2</v>
      </c>
      <c r="Z1339" s="17">
        <v>1.8715907711492199E-2</v>
      </c>
      <c r="AA1339" s="17">
        <v>1.73983485316518E-2</v>
      </c>
      <c r="AB1339" s="17">
        <v>2.6375363263685E-2</v>
      </c>
      <c r="AC1339" s="17">
        <v>2.1557820561185201E-2</v>
      </c>
      <c r="AD1339" s="17">
        <v>0</v>
      </c>
      <c r="AE1339" s="17"/>
      <c r="AF1339" s="17">
        <v>1.28184927002747E-2</v>
      </c>
      <c r="AG1339" s="17">
        <v>1.34761812196799E-2</v>
      </c>
      <c r="AH1339" s="17">
        <v>2.9231971630906899E-2</v>
      </c>
      <c r="AI1339" s="17"/>
      <c r="AJ1339" s="17">
        <v>1.42514073164767E-2</v>
      </c>
      <c r="AK1339" s="17">
        <v>1.7724901259692401E-2</v>
      </c>
      <c r="AL1339" s="17">
        <v>1.53027735649038E-2</v>
      </c>
      <c r="AM1339" s="17">
        <v>0</v>
      </c>
      <c r="AN1339" s="17">
        <v>3.57562847003427E-2</v>
      </c>
      <c r="AO1339" s="17"/>
      <c r="AP1339" s="17">
        <v>1.26544903519298E-2</v>
      </c>
      <c r="AQ1339" s="17">
        <v>2.04826841818175E-2</v>
      </c>
      <c r="AR1339" s="17">
        <v>9.1484923118827395E-3</v>
      </c>
      <c r="AS1339" s="17"/>
      <c r="AT1339" s="17">
        <v>1.8877417306781299E-2</v>
      </c>
      <c r="AU1339" s="17">
        <v>2.11493930379008E-2</v>
      </c>
      <c r="AV1339" s="17">
        <v>1.6070167834163599E-2</v>
      </c>
      <c r="AW1339" s="17">
        <v>1.66691184203278E-2</v>
      </c>
      <c r="AX1339" s="17">
        <v>2.27771316385257E-2</v>
      </c>
      <c r="AY1339" s="17"/>
      <c r="AZ1339" s="17">
        <v>1.9242492787012899E-2</v>
      </c>
      <c r="BA1339" s="17">
        <v>1.9719096399754402E-2</v>
      </c>
      <c r="BB1339" s="17">
        <v>3.04714713995567E-2</v>
      </c>
      <c r="BC1339" s="17">
        <v>9.1703159822068107E-3</v>
      </c>
      <c r="BD1339" s="17">
        <v>2.0853371982903799E-2</v>
      </c>
      <c r="BE1339" s="17">
        <v>0</v>
      </c>
      <c r="BF1339" s="17"/>
      <c r="BG1339" s="17">
        <v>1.3599147395584901E-2</v>
      </c>
      <c r="BH1339" s="17">
        <v>2.4195304617179999E-2</v>
      </c>
      <c r="BI1339" s="17" t="s">
        <v>95</v>
      </c>
      <c r="BJ1339" s="17" t="s">
        <v>95</v>
      </c>
      <c r="BK1339" s="17" t="s">
        <v>95</v>
      </c>
      <c r="BL1339" s="17" t="s">
        <v>95</v>
      </c>
      <c r="BM1339" s="17" t="s">
        <v>95</v>
      </c>
    </row>
    <row r="1340" spans="2:65" x14ac:dyDescent="0.35">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row>
    <row r="1341" spans="2:65" x14ac:dyDescent="0.35">
      <c r="B1341" s="6" t="s">
        <v>506</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row>
    <row r="1342" spans="2:65" x14ac:dyDescent="0.35">
      <c r="B1342" s="26" t="s">
        <v>507</v>
      </c>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row>
    <row r="1343" spans="2:65" x14ac:dyDescent="0.35">
      <c r="B1343" t="s">
        <v>500</v>
      </c>
      <c r="C1343" s="17">
        <v>0.31068104772914701</v>
      </c>
      <c r="D1343" s="17">
        <v>0.32736025561425602</v>
      </c>
      <c r="E1343" s="17">
        <v>0.29506755605289198</v>
      </c>
      <c r="F1343" s="17"/>
      <c r="G1343" s="17">
        <v>0.149889594035791</v>
      </c>
      <c r="H1343" s="17">
        <v>0.24523148070447301</v>
      </c>
      <c r="I1343" s="17">
        <v>0.27323646754823</v>
      </c>
      <c r="J1343" s="17">
        <v>0.30739336596002098</v>
      </c>
      <c r="K1343" s="17">
        <v>0.34631038427754102</v>
      </c>
      <c r="L1343" s="17">
        <v>0.36280713377777501</v>
      </c>
      <c r="M1343" s="17"/>
      <c r="N1343" s="17">
        <v>0.28784000828266498</v>
      </c>
      <c r="O1343" s="17">
        <v>0.326133812434382</v>
      </c>
      <c r="P1343" s="17">
        <v>0.31294600383761001</v>
      </c>
      <c r="Q1343" s="17">
        <v>0.32355057641984503</v>
      </c>
      <c r="R1343" s="17"/>
      <c r="S1343" s="17">
        <v>0.28324391782394498</v>
      </c>
      <c r="T1343" s="17">
        <v>0.30881461678111599</v>
      </c>
      <c r="U1343" s="17">
        <v>0.30750981757864898</v>
      </c>
      <c r="V1343" s="17">
        <v>0.30173220285179098</v>
      </c>
      <c r="W1343" s="17">
        <v>0.26661610825181098</v>
      </c>
      <c r="X1343" s="17">
        <v>0.32608833326029801</v>
      </c>
      <c r="Y1343" s="17">
        <v>0.344565129867138</v>
      </c>
      <c r="Z1343" s="17">
        <v>0.30050230706619702</v>
      </c>
      <c r="AA1343" s="17">
        <v>0.304873836405541</v>
      </c>
      <c r="AB1343" s="17">
        <v>0.33916650664903097</v>
      </c>
      <c r="AC1343" s="17">
        <v>0.36124430573933403</v>
      </c>
      <c r="AD1343" s="17">
        <v>0.25799681029360999</v>
      </c>
      <c r="AE1343" s="17"/>
      <c r="AF1343" s="17">
        <v>0.397244465346627</v>
      </c>
      <c r="AG1343" s="17">
        <v>0.24080090432236101</v>
      </c>
      <c r="AH1343" s="17">
        <v>0.296510067545453</v>
      </c>
      <c r="AI1343" s="17"/>
      <c r="AJ1343" s="17">
        <v>0.374045242179667</v>
      </c>
      <c r="AK1343" s="17">
        <v>0.22333690489219801</v>
      </c>
      <c r="AL1343" s="17">
        <v>0.28403498733438498</v>
      </c>
      <c r="AM1343" s="17">
        <v>0.47532729451370298</v>
      </c>
      <c r="AN1343" s="17">
        <v>0.36045635363888301</v>
      </c>
      <c r="AO1343" s="17"/>
      <c r="AP1343" s="17">
        <v>0.36030211403152401</v>
      </c>
      <c r="AQ1343" s="17">
        <v>0.24842707122827001</v>
      </c>
      <c r="AR1343" s="17">
        <v>0.28994093509289998</v>
      </c>
      <c r="AS1343" s="17"/>
      <c r="AT1343" s="17">
        <v>0.36025104020798498</v>
      </c>
      <c r="AU1343" s="17">
        <v>0.31228830244385403</v>
      </c>
      <c r="AV1343" s="17">
        <v>0.26685351601034801</v>
      </c>
      <c r="AW1343" s="17">
        <v>0.23117095504219601</v>
      </c>
      <c r="AX1343" s="17">
        <v>0.25573587698462102</v>
      </c>
      <c r="AY1343" s="17"/>
      <c r="AZ1343" s="17">
        <v>0.26709069281605502</v>
      </c>
      <c r="BA1343" s="17">
        <v>0.34611389520638097</v>
      </c>
      <c r="BB1343" s="17">
        <v>0.30081603299753701</v>
      </c>
      <c r="BC1343" s="17">
        <v>0.35704390539254399</v>
      </c>
      <c r="BD1343" s="17">
        <v>0.24475410902776101</v>
      </c>
      <c r="BE1343" s="17">
        <v>0.21811188608788701</v>
      </c>
      <c r="BF1343" s="17"/>
      <c r="BG1343" s="17">
        <v>0.33536015025807497</v>
      </c>
      <c r="BH1343" s="17">
        <v>0.27202246167109401</v>
      </c>
      <c r="BI1343" s="17" t="s">
        <v>95</v>
      </c>
      <c r="BJ1343" s="17" t="s">
        <v>95</v>
      </c>
      <c r="BK1343" s="17" t="s">
        <v>95</v>
      </c>
      <c r="BL1343" s="17" t="s">
        <v>95</v>
      </c>
      <c r="BM1343" s="17" t="s">
        <v>95</v>
      </c>
    </row>
    <row r="1344" spans="2:65" x14ac:dyDescent="0.35">
      <c r="B1344" t="s">
        <v>501</v>
      </c>
      <c r="C1344" s="17">
        <v>6.0702285931291497E-2</v>
      </c>
      <c r="D1344" s="17">
        <v>7.4383314024858205E-2</v>
      </c>
      <c r="E1344" s="17">
        <v>4.7321616210973597E-2</v>
      </c>
      <c r="F1344" s="17"/>
      <c r="G1344" s="17">
        <v>0.103663660429741</v>
      </c>
      <c r="H1344" s="17">
        <v>5.3616208130692802E-2</v>
      </c>
      <c r="I1344" s="17">
        <v>5.3407525586562199E-2</v>
      </c>
      <c r="J1344" s="17">
        <v>6.1522801954878699E-2</v>
      </c>
      <c r="K1344" s="17">
        <v>7.0022538249912503E-2</v>
      </c>
      <c r="L1344" s="17">
        <v>5.2622369757841798E-2</v>
      </c>
      <c r="M1344" s="17"/>
      <c r="N1344" s="17">
        <v>4.6666111683710702E-2</v>
      </c>
      <c r="O1344" s="17">
        <v>5.6794957788664703E-2</v>
      </c>
      <c r="P1344" s="17">
        <v>6.3504742532847394E-2</v>
      </c>
      <c r="Q1344" s="17">
        <v>8.8084045605999903E-2</v>
      </c>
      <c r="R1344" s="17"/>
      <c r="S1344" s="17">
        <v>4.3180930922801397E-2</v>
      </c>
      <c r="T1344" s="17">
        <v>4.4183059998473898E-2</v>
      </c>
      <c r="U1344" s="17">
        <v>5.8651817524883902E-2</v>
      </c>
      <c r="V1344" s="17">
        <v>7.9471012989118101E-2</v>
      </c>
      <c r="W1344" s="17">
        <v>4.5743065901348801E-2</v>
      </c>
      <c r="X1344" s="17">
        <v>5.6820871587149498E-2</v>
      </c>
      <c r="Y1344" s="17">
        <v>5.4073206339210499E-2</v>
      </c>
      <c r="Z1344" s="17">
        <v>9.6220227615423301E-3</v>
      </c>
      <c r="AA1344" s="17">
        <v>5.8727048193872797E-2</v>
      </c>
      <c r="AB1344" s="17">
        <v>4.49500736535592E-2</v>
      </c>
      <c r="AC1344" s="17">
        <v>7.3654747074574395E-2</v>
      </c>
      <c r="AD1344" s="17">
        <v>0.29432493847805902</v>
      </c>
      <c r="AE1344" s="17"/>
      <c r="AF1344" s="17">
        <v>7.4970449068250705E-2</v>
      </c>
      <c r="AG1344" s="17">
        <v>4.6225268994792401E-2</v>
      </c>
      <c r="AH1344" s="17">
        <v>6.6254080560841394E-2</v>
      </c>
      <c r="AI1344" s="17"/>
      <c r="AJ1344" s="17">
        <v>6.8476847981823699E-2</v>
      </c>
      <c r="AK1344" s="17">
        <v>4.8823167656812202E-2</v>
      </c>
      <c r="AL1344" s="17">
        <v>2.2380679964193E-2</v>
      </c>
      <c r="AM1344" s="17">
        <v>8.4404283948720002E-2</v>
      </c>
      <c r="AN1344" s="17">
        <v>7.4897788587210204E-2</v>
      </c>
      <c r="AO1344" s="17"/>
      <c r="AP1344" s="17">
        <v>8.2174181444307007E-2</v>
      </c>
      <c r="AQ1344" s="17">
        <v>4.4069415601537799E-2</v>
      </c>
      <c r="AR1344" s="17">
        <v>4.8950292484410698E-2</v>
      </c>
      <c r="AS1344" s="17"/>
      <c r="AT1344" s="17">
        <v>7.4147390076993794E-2</v>
      </c>
      <c r="AU1344" s="17">
        <v>5.1393962924863097E-2</v>
      </c>
      <c r="AV1344" s="17">
        <v>7.0700810035466299E-2</v>
      </c>
      <c r="AW1344" s="17">
        <v>3.4323073083458097E-2</v>
      </c>
      <c r="AX1344" s="17">
        <v>4.6326851431930799E-2</v>
      </c>
      <c r="AY1344" s="17"/>
      <c r="AZ1344" s="17">
        <v>7.8206283164225301E-2</v>
      </c>
      <c r="BA1344" s="17">
        <v>3.7488005109422698E-2</v>
      </c>
      <c r="BB1344" s="17">
        <v>6.5386976078745093E-2</v>
      </c>
      <c r="BC1344" s="17">
        <v>3.8168814652078102E-2</v>
      </c>
      <c r="BD1344" s="17">
        <v>8.3403802763616794E-2</v>
      </c>
      <c r="BE1344" s="17">
        <v>0.17555982669575301</v>
      </c>
      <c r="BF1344" s="17"/>
      <c r="BG1344" s="17">
        <v>5.9969638157309997E-2</v>
      </c>
      <c r="BH1344" s="17">
        <v>6.18499422120459E-2</v>
      </c>
      <c r="BI1344" s="17" t="s">
        <v>95</v>
      </c>
      <c r="BJ1344" s="17" t="s">
        <v>95</v>
      </c>
      <c r="BK1344" s="17" t="s">
        <v>95</v>
      </c>
      <c r="BL1344" s="17" t="s">
        <v>95</v>
      </c>
      <c r="BM1344" s="17" t="s">
        <v>95</v>
      </c>
    </row>
    <row r="1345" spans="2:65" x14ac:dyDescent="0.35">
      <c r="B1345" t="s">
        <v>502</v>
      </c>
      <c r="C1345" s="17">
        <v>1.43740294372432E-2</v>
      </c>
      <c r="D1345" s="17">
        <v>1.7537708380964401E-2</v>
      </c>
      <c r="E1345" s="17">
        <v>1.128080280052E-2</v>
      </c>
      <c r="F1345" s="17"/>
      <c r="G1345" s="17">
        <v>3.7992318161468398E-2</v>
      </c>
      <c r="H1345" s="17">
        <v>1.18593634076412E-2</v>
      </c>
      <c r="I1345" s="17">
        <v>2.0764634804555801E-2</v>
      </c>
      <c r="J1345" s="17">
        <v>1.9988889772263499E-2</v>
      </c>
      <c r="K1345" s="17">
        <v>7.2980026432792897E-3</v>
      </c>
      <c r="L1345" s="17">
        <v>8.8901202964413693E-3</v>
      </c>
      <c r="M1345" s="17"/>
      <c r="N1345" s="17">
        <v>1.5877137937444399E-2</v>
      </c>
      <c r="O1345" s="17">
        <v>1.1128238224432501E-2</v>
      </c>
      <c r="P1345" s="17">
        <v>1.60281603047891E-2</v>
      </c>
      <c r="Q1345" s="17">
        <v>1.4749269897625501E-2</v>
      </c>
      <c r="R1345" s="17"/>
      <c r="S1345" s="17">
        <v>2.7135202131457599E-2</v>
      </c>
      <c r="T1345" s="17">
        <v>1.0012258648233499E-2</v>
      </c>
      <c r="U1345" s="17">
        <v>1.21648365030824E-2</v>
      </c>
      <c r="V1345" s="17">
        <v>1.00175352451434E-2</v>
      </c>
      <c r="W1345" s="17">
        <v>6.0229191843774298E-3</v>
      </c>
      <c r="X1345" s="17">
        <v>1.5947629205781799E-2</v>
      </c>
      <c r="Y1345" s="17">
        <v>1.1022689740543301E-2</v>
      </c>
      <c r="Z1345" s="17">
        <v>1.9519323678916799E-2</v>
      </c>
      <c r="AA1345" s="17">
        <v>1.66797550072534E-2</v>
      </c>
      <c r="AB1345" s="17">
        <v>2.4490034295977001E-2</v>
      </c>
      <c r="AC1345" s="17">
        <v>9.19391840668435E-3</v>
      </c>
      <c r="AD1345" s="17">
        <v>0</v>
      </c>
      <c r="AE1345" s="17"/>
      <c r="AF1345" s="17">
        <v>1.5087303857256099E-2</v>
      </c>
      <c r="AG1345" s="17">
        <v>1.54456346495774E-2</v>
      </c>
      <c r="AH1345" s="17">
        <v>7.4171802105190802E-3</v>
      </c>
      <c r="AI1345" s="17"/>
      <c r="AJ1345" s="17">
        <v>1.8369198270648202E-2</v>
      </c>
      <c r="AK1345" s="17">
        <v>1.5681057309787201E-2</v>
      </c>
      <c r="AL1345" s="17">
        <v>0</v>
      </c>
      <c r="AM1345" s="17">
        <v>0</v>
      </c>
      <c r="AN1345" s="17">
        <v>1.35877854208092E-2</v>
      </c>
      <c r="AO1345" s="17"/>
      <c r="AP1345" s="17">
        <v>2.0602362786711299E-2</v>
      </c>
      <c r="AQ1345" s="17">
        <v>1.31562640592413E-2</v>
      </c>
      <c r="AR1345" s="17">
        <v>1.4898672158965001E-2</v>
      </c>
      <c r="AS1345" s="17"/>
      <c r="AT1345" s="17">
        <v>2.3982957812042401E-3</v>
      </c>
      <c r="AU1345" s="17">
        <v>2.0873012599235401E-2</v>
      </c>
      <c r="AV1345" s="17">
        <v>1.9567046588283801E-2</v>
      </c>
      <c r="AW1345" s="17">
        <v>1.6690128551948701E-2</v>
      </c>
      <c r="AX1345" s="17">
        <v>0</v>
      </c>
      <c r="AY1345" s="17"/>
      <c r="AZ1345" s="17">
        <v>3.12094479352743E-2</v>
      </c>
      <c r="BA1345" s="17">
        <v>1.03056241216392E-2</v>
      </c>
      <c r="BB1345" s="17">
        <v>7.7162079399864698E-3</v>
      </c>
      <c r="BC1345" s="17">
        <v>1.39999873671119E-2</v>
      </c>
      <c r="BD1345" s="17">
        <v>1.2832924721298E-2</v>
      </c>
      <c r="BE1345" s="17">
        <v>1.8551574883255598E-2</v>
      </c>
      <c r="BF1345" s="17"/>
      <c r="BG1345" s="17">
        <v>1.32306309215673E-2</v>
      </c>
      <c r="BH1345" s="17">
        <v>1.61651063155493E-2</v>
      </c>
      <c r="BI1345" s="17" t="s">
        <v>95</v>
      </c>
      <c r="BJ1345" s="17" t="s">
        <v>95</v>
      </c>
      <c r="BK1345" s="17" t="s">
        <v>95</v>
      </c>
      <c r="BL1345" s="17" t="s">
        <v>95</v>
      </c>
      <c r="BM1345" s="17" t="s">
        <v>95</v>
      </c>
    </row>
    <row r="1346" spans="2:65" x14ac:dyDescent="0.35">
      <c r="B1346" t="s">
        <v>503</v>
      </c>
      <c r="C1346" s="17">
        <v>5.1233986919613103E-2</v>
      </c>
      <c r="D1346" s="17">
        <v>6.7326853420104193E-2</v>
      </c>
      <c r="E1346" s="17">
        <v>3.5434814765797601E-2</v>
      </c>
      <c r="F1346" s="17"/>
      <c r="G1346" s="17">
        <v>7.8387013174341297E-2</v>
      </c>
      <c r="H1346" s="17">
        <v>6.36569423147305E-2</v>
      </c>
      <c r="I1346" s="17">
        <v>4.1577292297383002E-2</v>
      </c>
      <c r="J1346" s="17">
        <v>4.8702259373968E-2</v>
      </c>
      <c r="K1346" s="17">
        <v>2.6605251462827599E-2</v>
      </c>
      <c r="L1346" s="17">
        <v>6.2352781093512298E-2</v>
      </c>
      <c r="M1346" s="17"/>
      <c r="N1346" s="17">
        <v>5.1562172865638002E-2</v>
      </c>
      <c r="O1346" s="17">
        <v>4.6475410820093099E-2</v>
      </c>
      <c r="P1346" s="17">
        <v>5.4012582938079902E-2</v>
      </c>
      <c r="Q1346" s="17">
        <v>5.4967098189000897E-2</v>
      </c>
      <c r="R1346" s="17"/>
      <c r="S1346" s="17">
        <v>4.3851072809072099E-2</v>
      </c>
      <c r="T1346" s="17">
        <v>4.71097578465621E-2</v>
      </c>
      <c r="U1346" s="17">
        <v>6.50169275893836E-2</v>
      </c>
      <c r="V1346" s="17">
        <v>5.1815526840641501E-2</v>
      </c>
      <c r="W1346" s="17">
        <v>7.8722899188962595E-2</v>
      </c>
      <c r="X1346" s="17">
        <v>2.8589442230980599E-2</v>
      </c>
      <c r="Y1346" s="17">
        <v>5.0916546414898602E-2</v>
      </c>
      <c r="Z1346" s="17">
        <v>6.11021445765004E-2</v>
      </c>
      <c r="AA1346" s="17">
        <v>5.8418066438861598E-2</v>
      </c>
      <c r="AB1346" s="17">
        <v>4.0025425355240798E-2</v>
      </c>
      <c r="AC1346" s="17">
        <v>8.2822433326204106E-2</v>
      </c>
      <c r="AD1346" s="17">
        <v>0</v>
      </c>
      <c r="AE1346" s="17"/>
      <c r="AF1346" s="17">
        <v>4.6044092122873997E-2</v>
      </c>
      <c r="AG1346" s="17">
        <v>5.6031430342939101E-2</v>
      </c>
      <c r="AH1346" s="17">
        <v>4.13354926127973E-2</v>
      </c>
      <c r="AI1346" s="17"/>
      <c r="AJ1346" s="17">
        <v>4.0345867984304298E-2</v>
      </c>
      <c r="AK1346" s="17">
        <v>8.4056284849608101E-2</v>
      </c>
      <c r="AL1346" s="17">
        <v>5.1586339836682503E-2</v>
      </c>
      <c r="AM1346" s="17">
        <v>2.86770688511713E-2</v>
      </c>
      <c r="AN1346" s="17">
        <v>3.8861707350175502E-2</v>
      </c>
      <c r="AO1346" s="17"/>
      <c r="AP1346" s="17">
        <v>4.0684452683697199E-2</v>
      </c>
      <c r="AQ1346" s="17">
        <v>7.4220372217019201E-2</v>
      </c>
      <c r="AR1346" s="17">
        <v>5.1757525243941997E-2</v>
      </c>
      <c r="AS1346" s="17"/>
      <c r="AT1346" s="17">
        <v>5.5396616270697099E-2</v>
      </c>
      <c r="AU1346" s="17">
        <v>4.0338142424935802E-2</v>
      </c>
      <c r="AV1346" s="17">
        <v>4.4237852031850301E-2</v>
      </c>
      <c r="AW1346" s="17">
        <v>6.2080296072536199E-2</v>
      </c>
      <c r="AX1346" s="17">
        <v>0</v>
      </c>
      <c r="AY1346" s="17"/>
      <c r="AZ1346" s="17">
        <v>7.7331991987605306E-2</v>
      </c>
      <c r="BA1346" s="17">
        <v>4.2776679396379198E-2</v>
      </c>
      <c r="BB1346" s="17">
        <v>7.8638529692759598E-2</v>
      </c>
      <c r="BC1346" s="17">
        <v>4.7636408446745403E-2</v>
      </c>
      <c r="BD1346" s="17">
        <v>3.6997703386530599E-2</v>
      </c>
      <c r="BE1346" s="17">
        <v>4.1627085766342997E-2</v>
      </c>
      <c r="BF1346" s="17"/>
      <c r="BG1346" s="17">
        <v>5.1221469943489702E-2</v>
      </c>
      <c r="BH1346" s="17">
        <v>5.1253594139854801E-2</v>
      </c>
      <c r="BI1346" s="17" t="s">
        <v>95</v>
      </c>
      <c r="BJ1346" s="17" t="s">
        <v>95</v>
      </c>
      <c r="BK1346" s="17" t="s">
        <v>95</v>
      </c>
      <c r="BL1346" s="17" t="s">
        <v>95</v>
      </c>
      <c r="BM1346" s="17" t="s">
        <v>95</v>
      </c>
    </row>
    <row r="1347" spans="2:65" x14ac:dyDescent="0.35">
      <c r="B1347" t="s">
        <v>494</v>
      </c>
      <c r="C1347" s="17">
        <v>0.14413647049321099</v>
      </c>
      <c r="D1347" s="17">
        <v>0.175876783631921</v>
      </c>
      <c r="E1347" s="17">
        <v>0.113102766556557</v>
      </c>
      <c r="F1347" s="17"/>
      <c r="G1347" s="17">
        <v>0.336896197088278</v>
      </c>
      <c r="H1347" s="17">
        <v>0.22869404007670999</v>
      </c>
      <c r="I1347" s="17">
        <v>0.19190428950406299</v>
      </c>
      <c r="J1347" s="17">
        <v>0.10216282997920401</v>
      </c>
      <c r="K1347" s="17">
        <v>0.127383620891552</v>
      </c>
      <c r="L1347" s="17">
        <v>8.8432963786771998E-2</v>
      </c>
      <c r="M1347" s="17"/>
      <c r="N1347" s="17">
        <v>0.198693882596542</v>
      </c>
      <c r="O1347" s="17">
        <v>0.13633322543420701</v>
      </c>
      <c r="P1347" s="17">
        <v>0.10945584917555801</v>
      </c>
      <c r="Q1347" s="17">
        <v>0.10507919864496</v>
      </c>
      <c r="R1347" s="17"/>
      <c r="S1347" s="17">
        <v>0.19508382171851801</v>
      </c>
      <c r="T1347" s="17">
        <v>0.14811198919353</v>
      </c>
      <c r="U1347" s="17">
        <v>0.14086670097852599</v>
      </c>
      <c r="V1347" s="17">
        <v>0.117175462927004</v>
      </c>
      <c r="W1347" s="17">
        <v>0.14226502227987201</v>
      </c>
      <c r="X1347" s="17">
        <v>0.17535927419306799</v>
      </c>
      <c r="Y1347" s="17">
        <v>0.13441576111336001</v>
      </c>
      <c r="Z1347" s="17">
        <v>0.101948426585666</v>
      </c>
      <c r="AA1347" s="17">
        <v>0.13027166847749799</v>
      </c>
      <c r="AB1347" s="17">
        <v>0.15848876074066601</v>
      </c>
      <c r="AC1347" s="17">
        <v>5.9627049041826197E-2</v>
      </c>
      <c r="AD1347" s="17">
        <v>0.21092443585579401</v>
      </c>
      <c r="AE1347" s="17"/>
      <c r="AF1347" s="17">
        <v>8.13708594410293E-2</v>
      </c>
      <c r="AG1347" s="17">
        <v>0.19818612268618299</v>
      </c>
      <c r="AH1347" s="17">
        <v>0.130097147195569</v>
      </c>
      <c r="AI1347" s="17"/>
      <c r="AJ1347" s="17">
        <v>0.120424535738111</v>
      </c>
      <c r="AK1347" s="17">
        <v>0.18654412304141901</v>
      </c>
      <c r="AL1347" s="17">
        <v>0.17634788691672099</v>
      </c>
      <c r="AM1347" s="17">
        <v>6.0566987288418202E-2</v>
      </c>
      <c r="AN1347" s="17">
        <v>9.6501319079169895E-2</v>
      </c>
      <c r="AO1347" s="17"/>
      <c r="AP1347" s="17">
        <v>0.12665009656036599</v>
      </c>
      <c r="AQ1347" s="17">
        <v>0.19792040437375599</v>
      </c>
      <c r="AR1347" s="17">
        <v>0.187353982908914</v>
      </c>
      <c r="AS1347" s="17"/>
      <c r="AT1347" s="17">
        <v>8.5167412747681095E-2</v>
      </c>
      <c r="AU1347" s="17">
        <v>0.13261907393591299</v>
      </c>
      <c r="AV1347" s="17">
        <v>0.180606071758146</v>
      </c>
      <c r="AW1347" s="17">
        <v>0.23875426338695099</v>
      </c>
      <c r="AX1347" s="17">
        <v>0.19299945636909399</v>
      </c>
      <c r="AY1347" s="17"/>
      <c r="AZ1347" s="17">
        <v>0.191085426508772</v>
      </c>
      <c r="BA1347" s="17">
        <v>0.140343369452786</v>
      </c>
      <c r="BB1347" s="17">
        <v>0.14751318907852801</v>
      </c>
      <c r="BC1347" s="17">
        <v>0.124604037775284</v>
      </c>
      <c r="BD1347" s="17">
        <v>0.13451541160274599</v>
      </c>
      <c r="BE1347" s="17">
        <v>0.14896615970235799</v>
      </c>
      <c r="BF1347" s="17"/>
      <c r="BG1347" s="17">
        <v>0.119468333243719</v>
      </c>
      <c r="BH1347" s="17">
        <v>0.182777879986669</v>
      </c>
      <c r="BI1347" s="17" t="s">
        <v>95</v>
      </c>
      <c r="BJ1347" s="17" t="s">
        <v>95</v>
      </c>
      <c r="BK1347" s="17" t="s">
        <v>95</v>
      </c>
      <c r="BL1347" s="17" t="s">
        <v>95</v>
      </c>
      <c r="BM1347" s="17" t="s">
        <v>95</v>
      </c>
    </row>
    <row r="1348" spans="2:65" x14ac:dyDescent="0.35">
      <c r="B1348" t="s">
        <v>495</v>
      </c>
      <c r="C1348" s="17">
        <v>2.1802948130673901E-2</v>
      </c>
      <c r="D1348" s="17">
        <v>2.5875781798316701E-2</v>
      </c>
      <c r="E1348" s="17">
        <v>1.7830561255132899E-2</v>
      </c>
      <c r="F1348" s="17"/>
      <c r="G1348" s="17">
        <v>8.8256823241267504E-2</v>
      </c>
      <c r="H1348" s="17">
        <v>3.7156247463717297E-2</v>
      </c>
      <c r="I1348" s="17">
        <v>1.40635552952628E-2</v>
      </c>
      <c r="J1348" s="17">
        <v>2.4362065003375202E-2</v>
      </c>
      <c r="K1348" s="17">
        <v>1.34252120593159E-2</v>
      </c>
      <c r="L1348" s="17">
        <v>1.10050178714069E-2</v>
      </c>
      <c r="M1348" s="17"/>
      <c r="N1348" s="17">
        <v>3.1106736500181701E-2</v>
      </c>
      <c r="O1348" s="17">
        <v>2.6231750044097099E-2</v>
      </c>
      <c r="P1348" s="17">
        <v>1.07179378731779E-2</v>
      </c>
      <c r="Q1348" s="17">
        <v>1.28486751330737E-2</v>
      </c>
      <c r="R1348" s="17"/>
      <c r="S1348" s="17">
        <v>5.7511036016590397E-2</v>
      </c>
      <c r="T1348" s="17">
        <v>2.69374898863011E-2</v>
      </c>
      <c r="U1348" s="17">
        <v>2.67316700495327E-2</v>
      </c>
      <c r="V1348" s="17">
        <v>4.8572333371028299E-3</v>
      </c>
      <c r="W1348" s="17">
        <v>2.1924995847235298E-2</v>
      </c>
      <c r="X1348" s="17">
        <v>2.57878907239543E-2</v>
      </c>
      <c r="Y1348" s="17">
        <v>2.1950858909772601E-2</v>
      </c>
      <c r="Z1348" s="17">
        <v>9.6660382176083307E-3</v>
      </c>
      <c r="AA1348" s="17">
        <v>1.4676133639238901E-2</v>
      </c>
      <c r="AB1348" s="17">
        <v>5.8250776091702599E-3</v>
      </c>
      <c r="AC1348" s="17">
        <v>2.8070099667441901E-2</v>
      </c>
      <c r="AD1348" s="17">
        <v>0</v>
      </c>
      <c r="AE1348" s="17"/>
      <c r="AF1348" s="17">
        <v>1.1799110114132901E-2</v>
      </c>
      <c r="AG1348" s="17">
        <v>2.76121743707919E-2</v>
      </c>
      <c r="AH1348" s="17">
        <v>1.33162498782456E-2</v>
      </c>
      <c r="AI1348" s="17"/>
      <c r="AJ1348" s="17">
        <v>1.48661650652299E-2</v>
      </c>
      <c r="AK1348" s="17">
        <v>3.8007660274738599E-2</v>
      </c>
      <c r="AL1348" s="17">
        <v>2.6044421601835201E-2</v>
      </c>
      <c r="AM1348" s="17">
        <v>0</v>
      </c>
      <c r="AN1348" s="17">
        <v>5.7305198744034003E-3</v>
      </c>
      <c r="AO1348" s="17"/>
      <c r="AP1348" s="17">
        <v>1.85171163988141E-2</v>
      </c>
      <c r="AQ1348" s="17">
        <v>3.3043357979403103E-2</v>
      </c>
      <c r="AR1348" s="17">
        <v>3.5507613755226E-2</v>
      </c>
      <c r="AS1348" s="17"/>
      <c r="AT1348" s="17">
        <v>1.2179739363058901E-2</v>
      </c>
      <c r="AU1348" s="17">
        <v>1.7552319017649701E-2</v>
      </c>
      <c r="AV1348" s="17">
        <v>3.24478925858534E-2</v>
      </c>
      <c r="AW1348" s="17">
        <v>4.3914227414741901E-2</v>
      </c>
      <c r="AX1348" s="17">
        <v>0</v>
      </c>
      <c r="AY1348" s="17"/>
      <c r="AZ1348" s="17">
        <v>4.9884032704723899E-2</v>
      </c>
      <c r="BA1348" s="17">
        <v>1.9021926101388101E-2</v>
      </c>
      <c r="BB1348" s="17">
        <v>1.18218541988383E-2</v>
      </c>
      <c r="BC1348" s="17">
        <v>1.46061222408335E-2</v>
      </c>
      <c r="BD1348" s="17">
        <v>2.3583199916133599E-2</v>
      </c>
      <c r="BE1348" s="17">
        <v>1.44886802063998E-2</v>
      </c>
      <c r="BF1348" s="17"/>
      <c r="BG1348" s="17">
        <v>2.0515453702173999E-2</v>
      </c>
      <c r="BH1348" s="17">
        <v>2.3819744086081399E-2</v>
      </c>
      <c r="BI1348" s="17" t="s">
        <v>95</v>
      </c>
      <c r="BJ1348" s="17" t="s">
        <v>95</v>
      </c>
      <c r="BK1348" s="17" t="s">
        <v>95</v>
      </c>
      <c r="BL1348" s="17" t="s">
        <v>95</v>
      </c>
      <c r="BM1348" s="17" t="s">
        <v>95</v>
      </c>
    </row>
    <row r="1349" spans="2:65" x14ac:dyDescent="0.35">
      <c r="B1349" t="s">
        <v>504</v>
      </c>
      <c r="C1349" s="17">
        <v>8.3994554033942192E-3</v>
      </c>
      <c r="D1349" s="17">
        <v>8.8551961983032307E-3</v>
      </c>
      <c r="E1349" s="17">
        <v>7.9725694130743097E-3</v>
      </c>
      <c r="F1349" s="17"/>
      <c r="G1349" s="17">
        <v>1.2426049053871201E-2</v>
      </c>
      <c r="H1349" s="17">
        <v>2.4332108654695199E-2</v>
      </c>
      <c r="I1349" s="17">
        <v>1.1441498433241E-2</v>
      </c>
      <c r="J1349" s="17">
        <v>9.8691548035030399E-3</v>
      </c>
      <c r="K1349" s="17">
        <v>5.2195123693661097E-3</v>
      </c>
      <c r="L1349" s="17">
        <v>1.51716184555127E-3</v>
      </c>
      <c r="M1349" s="17"/>
      <c r="N1349" s="17">
        <v>1.04067003645255E-2</v>
      </c>
      <c r="O1349" s="17">
        <v>9.4683659159769205E-3</v>
      </c>
      <c r="P1349" s="17">
        <v>6.5933466173668199E-3</v>
      </c>
      <c r="Q1349" s="17">
        <v>5.6378451335967203E-3</v>
      </c>
      <c r="R1349" s="17"/>
      <c r="S1349" s="17">
        <v>1.3678548936324799E-2</v>
      </c>
      <c r="T1349" s="17">
        <v>9.5738156005229398E-3</v>
      </c>
      <c r="U1349" s="17">
        <v>0</v>
      </c>
      <c r="V1349" s="17">
        <v>1.8762877213178299E-2</v>
      </c>
      <c r="W1349" s="17">
        <v>1.7741511442543E-2</v>
      </c>
      <c r="X1349" s="17">
        <v>5.1076294101029601E-3</v>
      </c>
      <c r="Y1349" s="17">
        <v>0</v>
      </c>
      <c r="Z1349" s="17">
        <v>0</v>
      </c>
      <c r="AA1349" s="17">
        <v>1.07512323455388E-2</v>
      </c>
      <c r="AB1349" s="17">
        <v>5.66758405009088E-3</v>
      </c>
      <c r="AC1349" s="17">
        <v>9.15357217774662E-3</v>
      </c>
      <c r="AD1349" s="17">
        <v>0</v>
      </c>
      <c r="AE1349" s="17"/>
      <c r="AF1349" s="17">
        <v>4.2680496815302397E-3</v>
      </c>
      <c r="AG1349" s="17">
        <v>1.23411416043397E-2</v>
      </c>
      <c r="AH1349" s="17">
        <v>6.65054257523277E-3</v>
      </c>
      <c r="AI1349" s="17"/>
      <c r="AJ1349" s="17">
        <v>5.7223539153627503E-3</v>
      </c>
      <c r="AK1349" s="17">
        <v>1.7355910960236001E-2</v>
      </c>
      <c r="AL1349" s="17">
        <v>1.0461055690627901E-2</v>
      </c>
      <c r="AM1349" s="17">
        <v>0</v>
      </c>
      <c r="AN1349" s="17">
        <v>0</v>
      </c>
      <c r="AO1349" s="17"/>
      <c r="AP1349" s="17">
        <v>1.30215745515681E-2</v>
      </c>
      <c r="AQ1349" s="17">
        <v>8.3583200452048093E-3</v>
      </c>
      <c r="AR1349" s="17">
        <v>1.2091424426518799E-2</v>
      </c>
      <c r="AS1349" s="17"/>
      <c r="AT1349" s="17">
        <v>6.5202123192191199E-3</v>
      </c>
      <c r="AU1349" s="17">
        <v>5.7105684378720902E-3</v>
      </c>
      <c r="AV1349" s="17">
        <v>8.0603256690504107E-3</v>
      </c>
      <c r="AW1349" s="17">
        <v>1.18824334793793E-2</v>
      </c>
      <c r="AX1349" s="17">
        <v>5.00716685211441E-2</v>
      </c>
      <c r="AY1349" s="17"/>
      <c r="AZ1349" s="17">
        <v>2.2838396117464001E-2</v>
      </c>
      <c r="BA1349" s="17">
        <v>6.4568696310669804E-3</v>
      </c>
      <c r="BB1349" s="17">
        <v>7.7455902843450199E-3</v>
      </c>
      <c r="BC1349" s="17">
        <v>6.6099413182534299E-3</v>
      </c>
      <c r="BD1349" s="17">
        <v>3.0293483056997501E-3</v>
      </c>
      <c r="BE1349" s="17">
        <v>8.9081193016931608E-3</v>
      </c>
      <c r="BF1349" s="17"/>
      <c r="BG1349" s="17">
        <v>5.1290157346062099E-3</v>
      </c>
      <c r="BH1349" s="17">
        <v>1.3522436404640599E-2</v>
      </c>
      <c r="BI1349" s="17" t="s">
        <v>95</v>
      </c>
      <c r="BJ1349" s="17" t="s">
        <v>95</v>
      </c>
      <c r="BK1349" s="17" t="s">
        <v>95</v>
      </c>
      <c r="BL1349" s="17" t="s">
        <v>95</v>
      </c>
      <c r="BM1349" s="17" t="s">
        <v>95</v>
      </c>
    </row>
    <row r="1350" spans="2:65" x14ac:dyDescent="0.35">
      <c r="B1350" t="s">
        <v>505</v>
      </c>
      <c r="C1350" s="17">
        <v>4.6321003609281104E-3</v>
      </c>
      <c r="D1350" s="17">
        <v>5.5736938600071699E-3</v>
      </c>
      <c r="E1350" s="17">
        <v>1.8026584291384901E-3</v>
      </c>
      <c r="F1350" s="17"/>
      <c r="G1350" s="17">
        <v>7.5269376489655697E-3</v>
      </c>
      <c r="H1350" s="17">
        <v>0</v>
      </c>
      <c r="I1350" s="17">
        <v>0</v>
      </c>
      <c r="J1350" s="17">
        <v>1.0492050248312601E-2</v>
      </c>
      <c r="K1350" s="17">
        <v>2.64806745290978E-3</v>
      </c>
      <c r="L1350" s="17">
        <v>5.8398132544126898E-3</v>
      </c>
      <c r="M1350" s="17"/>
      <c r="N1350" s="17">
        <v>2.6661784319123301E-3</v>
      </c>
      <c r="O1350" s="17">
        <v>4.6351287455507701E-3</v>
      </c>
      <c r="P1350" s="17">
        <v>6.8815131006573398E-3</v>
      </c>
      <c r="Q1350" s="17">
        <v>5.36265773482831E-3</v>
      </c>
      <c r="R1350" s="17"/>
      <c r="S1350" s="17">
        <v>0</v>
      </c>
      <c r="T1350" s="17">
        <v>0</v>
      </c>
      <c r="U1350" s="17">
        <v>1.6630402537591502E-2</v>
      </c>
      <c r="V1350" s="17">
        <v>5.4420453729785E-3</v>
      </c>
      <c r="W1350" s="17">
        <v>0</v>
      </c>
      <c r="X1350" s="17">
        <v>1.04600427293193E-2</v>
      </c>
      <c r="Y1350" s="17">
        <v>4.4962665211271003E-3</v>
      </c>
      <c r="Z1350" s="17">
        <v>9.3821275241609998E-3</v>
      </c>
      <c r="AA1350" s="17">
        <v>0</v>
      </c>
      <c r="AB1350" s="17">
        <v>5.8211924359596297E-3</v>
      </c>
      <c r="AC1350" s="17">
        <v>8.5601940958171599E-3</v>
      </c>
      <c r="AD1350" s="17">
        <v>0</v>
      </c>
      <c r="AE1350" s="17"/>
      <c r="AF1350" s="17">
        <v>5.5803946123890698E-3</v>
      </c>
      <c r="AG1350" s="17">
        <v>9.4840450287677204E-4</v>
      </c>
      <c r="AH1350" s="17">
        <v>1.24453256704018E-2</v>
      </c>
      <c r="AI1350" s="17"/>
      <c r="AJ1350" s="17">
        <v>5.20891863342492E-3</v>
      </c>
      <c r="AK1350" s="17">
        <v>0</v>
      </c>
      <c r="AL1350" s="17">
        <v>0</v>
      </c>
      <c r="AM1350" s="17">
        <v>2.25644130994428E-2</v>
      </c>
      <c r="AN1350" s="17">
        <v>6.6183880058275401E-3</v>
      </c>
      <c r="AO1350" s="17"/>
      <c r="AP1350" s="17">
        <v>5.6398279854598396E-3</v>
      </c>
      <c r="AQ1350" s="17">
        <v>0</v>
      </c>
      <c r="AR1350" s="17">
        <v>0</v>
      </c>
      <c r="AS1350" s="17"/>
      <c r="AT1350" s="17">
        <v>0</v>
      </c>
      <c r="AU1350" s="17">
        <v>2.1127222216847799E-3</v>
      </c>
      <c r="AV1350" s="17">
        <v>6.4602806294795402E-3</v>
      </c>
      <c r="AW1350" s="17">
        <v>0</v>
      </c>
      <c r="AX1350" s="17">
        <v>0</v>
      </c>
      <c r="AY1350" s="17"/>
      <c r="AZ1350" s="17">
        <v>3.3893518451147101E-3</v>
      </c>
      <c r="BA1350" s="17">
        <v>2.59249832702479E-3</v>
      </c>
      <c r="BB1350" s="17">
        <v>8.8482177331430205E-3</v>
      </c>
      <c r="BC1350" s="17">
        <v>4.1187806254756798E-3</v>
      </c>
      <c r="BD1350" s="17">
        <v>6.23709795471066E-3</v>
      </c>
      <c r="BE1350" s="17">
        <v>9.6468821018662592E-3</v>
      </c>
      <c r="BF1350" s="17"/>
      <c r="BG1350" s="17">
        <v>4.4462682583852704E-3</v>
      </c>
      <c r="BH1350" s="17">
        <v>4.92319710239512E-3</v>
      </c>
      <c r="BI1350" s="17" t="s">
        <v>95</v>
      </c>
      <c r="BJ1350" s="17" t="s">
        <v>95</v>
      </c>
      <c r="BK1350" s="17" t="s">
        <v>95</v>
      </c>
      <c r="BL1350" s="17" t="s">
        <v>95</v>
      </c>
      <c r="BM1350" s="17" t="s">
        <v>95</v>
      </c>
    </row>
    <row r="1351" spans="2:65" x14ac:dyDescent="0.35">
      <c r="B1351" t="s">
        <v>143</v>
      </c>
      <c r="C1351" s="17">
        <v>0.38403767559449797</v>
      </c>
      <c r="D1351" s="17">
        <v>0.297210413071269</v>
      </c>
      <c r="E1351" s="17">
        <v>0.47018665451591402</v>
      </c>
      <c r="F1351" s="17"/>
      <c r="G1351" s="17">
        <v>0.18496140716627699</v>
      </c>
      <c r="H1351" s="17">
        <v>0.33545360924734102</v>
      </c>
      <c r="I1351" s="17">
        <v>0.39360473653070299</v>
      </c>
      <c r="J1351" s="17">
        <v>0.41550658290447401</v>
      </c>
      <c r="K1351" s="17">
        <v>0.401087410593295</v>
      </c>
      <c r="L1351" s="17">
        <v>0.406532638316287</v>
      </c>
      <c r="M1351" s="17"/>
      <c r="N1351" s="17">
        <v>0.35518107133738103</v>
      </c>
      <c r="O1351" s="17">
        <v>0.38279911059259503</v>
      </c>
      <c r="P1351" s="17">
        <v>0.41985986361991401</v>
      </c>
      <c r="Q1351" s="17">
        <v>0.38972063324106998</v>
      </c>
      <c r="R1351" s="17"/>
      <c r="S1351" s="17">
        <v>0.33631546964129</v>
      </c>
      <c r="T1351" s="17">
        <v>0.40525701204526099</v>
      </c>
      <c r="U1351" s="17">
        <v>0.37242782723835099</v>
      </c>
      <c r="V1351" s="17">
        <v>0.41072610322304198</v>
      </c>
      <c r="W1351" s="17">
        <v>0.42096347790385003</v>
      </c>
      <c r="X1351" s="17">
        <v>0.35583888665934599</v>
      </c>
      <c r="Y1351" s="17">
        <v>0.37855954109394901</v>
      </c>
      <c r="Z1351" s="17">
        <v>0.488257609589408</v>
      </c>
      <c r="AA1351" s="17">
        <v>0.40560225949219503</v>
      </c>
      <c r="AB1351" s="17">
        <v>0.37556534521030499</v>
      </c>
      <c r="AC1351" s="17">
        <v>0.36767368047037102</v>
      </c>
      <c r="AD1351" s="17">
        <v>0.23675381537253801</v>
      </c>
      <c r="AE1351" s="17"/>
      <c r="AF1351" s="17">
        <v>0.36363527575590998</v>
      </c>
      <c r="AG1351" s="17">
        <v>0.40240891852613903</v>
      </c>
      <c r="AH1351" s="17">
        <v>0.42597391375094001</v>
      </c>
      <c r="AI1351" s="17"/>
      <c r="AJ1351" s="17">
        <v>0.35254087023142799</v>
      </c>
      <c r="AK1351" s="17">
        <v>0.38619489101520099</v>
      </c>
      <c r="AL1351" s="17">
        <v>0.42914462865555503</v>
      </c>
      <c r="AM1351" s="17">
        <v>0.32845995229854402</v>
      </c>
      <c r="AN1351" s="17">
        <v>0.40334613804352099</v>
      </c>
      <c r="AO1351" s="17"/>
      <c r="AP1351" s="17">
        <v>0.33240827355755198</v>
      </c>
      <c r="AQ1351" s="17">
        <v>0.38080479449556798</v>
      </c>
      <c r="AR1351" s="17">
        <v>0.35949955392912297</v>
      </c>
      <c r="AS1351" s="17"/>
      <c r="AT1351" s="17">
        <v>0.40393929323316102</v>
      </c>
      <c r="AU1351" s="17">
        <v>0.41711189599399201</v>
      </c>
      <c r="AV1351" s="17">
        <v>0.37106620469152202</v>
      </c>
      <c r="AW1351" s="17">
        <v>0.361184622968789</v>
      </c>
      <c r="AX1351" s="17">
        <v>0.45486614669321002</v>
      </c>
      <c r="AY1351" s="17"/>
      <c r="AZ1351" s="17">
        <v>0.27896437692076598</v>
      </c>
      <c r="BA1351" s="17">
        <v>0.39490113265391102</v>
      </c>
      <c r="BB1351" s="17">
        <v>0.37151340199611699</v>
      </c>
      <c r="BC1351" s="17">
        <v>0.39321200218167401</v>
      </c>
      <c r="BD1351" s="17">
        <v>0.454646402321504</v>
      </c>
      <c r="BE1351" s="17">
        <v>0.36413978525444501</v>
      </c>
      <c r="BF1351" s="17"/>
      <c r="BG1351" s="17">
        <v>0.39065903978067401</v>
      </c>
      <c r="BH1351" s="17">
        <v>0.37366563808166903</v>
      </c>
      <c r="BI1351" s="17" t="s">
        <v>95</v>
      </c>
      <c r="BJ1351" s="17" t="s">
        <v>95</v>
      </c>
      <c r="BK1351" s="17" t="s">
        <v>95</v>
      </c>
      <c r="BL1351" s="17" t="s">
        <v>95</v>
      </c>
      <c r="BM1351" s="17" t="s">
        <v>95</v>
      </c>
    </row>
    <row r="1352" spans="2:65" x14ac:dyDescent="0.35">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row>
    <row r="1353" spans="2:65" x14ac:dyDescent="0.35">
      <c r="B1353" s="6" t="s">
        <v>515</v>
      </c>
      <c r="C1353" s="17"/>
      <c r="D1353" s="17"/>
      <c r="E1353" s="17"/>
      <c r="F1353" s="17"/>
      <c r="G1353" s="17"/>
      <c r="H1353" s="17"/>
      <c r="I1353" s="17"/>
      <c r="J1353" s="17"/>
      <c r="K1353" s="17"/>
      <c r="L1353" s="17"/>
      <c r="M1353" s="17"/>
      <c r="N1353" s="17"/>
      <c r="O1353" s="17"/>
      <c r="P1353" s="17"/>
      <c r="Q1353" s="17"/>
      <c r="R1353" s="17"/>
      <c r="S1353" s="17"/>
      <c r="T1353" s="17"/>
      <c r="U1353" s="17"/>
      <c r="V1353" s="17"/>
      <c r="W1353" s="17"/>
      <c r="X1353" s="17"/>
      <c r="Y1353" s="17"/>
      <c r="Z1353" s="17"/>
      <c r="AA1353" s="17"/>
      <c r="AB1353" s="17"/>
      <c r="AC1353" s="17"/>
      <c r="AD1353" s="17"/>
      <c r="AE1353" s="17"/>
      <c r="AF1353" s="17"/>
      <c r="AG1353" s="17"/>
      <c r="AH1353" s="17"/>
      <c r="AI1353" s="17"/>
      <c r="AJ1353" s="17"/>
      <c r="AK1353" s="17"/>
      <c r="AL1353" s="17"/>
      <c r="AM1353" s="17"/>
      <c r="AN1353" s="17"/>
      <c r="AO1353" s="17"/>
      <c r="AP1353" s="17"/>
      <c r="AQ1353" s="17"/>
      <c r="AR1353" s="17"/>
      <c r="AS1353" s="17"/>
      <c r="AT1353" s="17"/>
      <c r="AU1353" s="17"/>
      <c r="AV1353" s="17"/>
      <c r="AW1353" s="17"/>
      <c r="AX1353" s="17"/>
      <c r="AY1353" s="17"/>
      <c r="AZ1353" s="17"/>
      <c r="BA1353" s="17"/>
      <c r="BB1353" s="17"/>
      <c r="BC1353" s="17"/>
      <c r="BD1353" s="17"/>
      <c r="BE1353" s="17"/>
      <c r="BF1353" s="17"/>
      <c r="BG1353" s="17"/>
      <c r="BH1353" s="17"/>
      <c r="BI1353" s="17"/>
      <c r="BJ1353" s="17"/>
      <c r="BK1353" s="17"/>
      <c r="BL1353" s="17"/>
      <c r="BM1353" s="17"/>
    </row>
    <row r="1354" spans="2:65" x14ac:dyDescent="0.35">
      <c r="B1354" s="26" t="s">
        <v>516</v>
      </c>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row>
    <row r="1355" spans="2:65" x14ac:dyDescent="0.35">
      <c r="B1355" t="s">
        <v>508</v>
      </c>
      <c r="C1355" s="17">
        <v>0.49577599631046598</v>
      </c>
      <c r="D1355" s="17">
        <v>0.53853878553877099</v>
      </c>
      <c r="E1355" s="17">
        <v>0.44604368723792798</v>
      </c>
      <c r="F1355" s="17"/>
      <c r="G1355" s="17">
        <v>0.35752937876525098</v>
      </c>
      <c r="H1355" s="17">
        <v>0.27741992304770102</v>
      </c>
      <c r="I1355" s="17">
        <v>0.432583495844726</v>
      </c>
      <c r="J1355" s="17">
        <v>0.44857240287344102</v>
      </c>
      <c r="K1355" s="17">
        <v>0.54250877396123698</v>
      </c>
      <c r="L1355" s="17">
        <v>0.58753285560952095</v>
      </c>
      <c r="M1355" s="17"/>
      <c r="N1355" s="17">
        <v>0.54967474960268004</v>
      </c>
      <c r="O1355" s="17">
        <v>0.47821917719325102</v>
      </c>
      <c r="P1355" s="17">
        <v>0.467742255687155</v>
      </c>
      <c r="Q1355" s="17">
        <v>0.46928575095409097</v>
      </c>
      <c r="R1355" s="17"/>
      <c r="S1355" s="17">
        <v>0.49047883134243198</v>
      </c>
      <c r="T1355" s="17">
        <v>0.46770046650518299</v>
      </c>
      <c r="U1355" s="17">
        <v>0.50180302969557999</v>
      </c>
      <c r="V1355" s="17">
        <v>0.52290248783720705</v>
      </c>
      <c r="W1355" s="17">
        <v>0.533300279287371</v>
      </c>
      <c r="X1355" s="17">
        <v>0.441948835340715</v>
      </c>
      <c r="Y1355" s="17">
        <v>0.45663843825141398</v>
      </c>
      <c r="Z1355" s="17">
        <v>0.50301381716171101</v>
      </c>
      <c r="AA1355" s="17">
        <v>0.44048014090113002</v>
      </c>
      <c r="AB1355" s="17">
        <v>0.60074811027749897</v>
      </c>
      <c r="AC1355" s="17">
        <v>0.44401363535779897</v>
      </c>
      <c r="AD1355" s="17">
        <v>0.64060765171112299</v>
      </c>
      <c r="AE1355" s="17"/>
      <c r="AF1355" s="17">
        <v>0.51502827499769399</v>
      </c>
      <c r="AG1355" s="17">
        <v>0.491517530148946</v>
      </c>
      <c r="AH1355" s="17">
        <v>0.43822388116213701</v>
      </c>
      <c r="AI1355" s="17"/>
      <c r="AJ1355" s="17">
        <v>0.52789395413179296</v>
      </c>
      <c r="AK1355" s="17">
        <v>0.40668034666477698</v>
      </c>
      <c r="AL1355" s="17">
        <v>0.52539406457581295</v>
      </c>
      <c r="AM1355" s="17">
        <v>0.45969905543434297</v>
      </c>
      <c r="AN1355" s="17">
        <v>0.43242546545600202</v>
      </c>
      <c r="AO1355" s="17"/>
      <c r="AP1355" s="17">
        <v>0.55019429381655605</v>
      </c>
      <c r="AQ1355" s="17">
        <v>0.42856958832346398</v>
      </c>
      <c r="AR1355" s="17">
        <v>0.45998381518726</v>
      </c>
      <c r="AS1355" s="17"/>
      <c r="AT1355" s="17">
        <v>0.46724731992221902</v>
      </c>
      <c r="AU1355" s="17">
        <v>0.47967725483252099</v>
      </c>
      <c r="AV1355" s="17">
        <v>0.47292936569585597</v>
      </c>
      <c r="AW1355" s="17">
        <v>0.48495146782069298</v>
      </c>
      <c r="AX1355" s="17">
        <v>0.81527127637520602</v>
      </c>
      <c r="AY1355" s="17"/>
      <c r="AZ1355" s="17">
        <v>0.41925682277374299</v>
      </c>
      <c r="BA1355" s="17">
        <v>0.48170061217617499</v>
      </c>
      <c r="BB1355" s="17">
        <v>0.49040547437313498</v>
      </c>
      <c r="BC1355" s="17">
        <v>0.60394516434244505</v>
      </c>
      <c r="BD1355" s="17">
        <v>0.48722231737327698</v>
      </c>
      <c r="BE1355" s="17">
        <v>0.36938566183291999</v>
      </c>
      <c r="BF1355" s="17"/>
      <c r="BG1355" s="17">
        <v>0.54584309961770305</v>
      </c>
      <c r="BH1355" s="17">
        <v>0.402911846978312</v>
      </c>
      <c r="BI1355" s="17" t="s">
        <v>95</v>
      </c>
      <c r="BJ1355" s="17" t="s">
        <v>95</v>
      </c>
      <c r="BK1355" s="17" t="s">
        <v>95</v>
      </c>
      <c r="BL1355" s="17" t="s">
        <v>95</v>
      </c>
      <c r="BM1355" s="17" t="s">
        <v>95</v>
      </c>
    </row>
    <row r="1356" spans="2:65" x14ac:dyDescent="0.35">
      <c r="B1356" t="s">
        <v>509</v>
      </c>
      <c r="C1356" s="17">
        <v>0.459923116203871</v>
      </c>
      <c r="D1356" s="17">
        <v>0.50788176752769199</v>
      </c>
      <c r="E1356" s="17">
        <v>0.40414811851593602</v>
      </c>
      <c r="F1356" s="17"/>
      <c r="G1356" s="17">
        <v>0.298457508646777</v>
      </c>
      <c r="H1356" s="17">
        <v>0.42852974459922599</v>
      </c>
      <c r="I1356" s="17">
        <v>0.47429689094942601</v>
      </c>
      <c r="J1356" s="17">
        <v>0.51827057954374001</v>
      </c>
      <c r="K1356" s="17">
        <v>0.44010907903240098</v>
      </c>
      <c r="L1356" s="17">
        <v>0.46391651518636901</v>
      </c>
      <c r="M1356" s="17"/>
      <c r="N1356" s="17">
        <v>0.44753880372046101</v>
      </c>
      <c r="O1356" s="17">
        <v>0.43712611323494899</v>
      </c>
      <c r="P1356" s="17">
        <v>0.51419600210145699</v>
      </c>
      <c r="Q1356" s="17">
        <v>0.45406260802989501</v>
      </c>
      <c r="R1356" s="17"/>
      <c r="S1356" s="17">
        <v>0.30829724728638902</v>
      </c>
      <c r="T1356" s="17">
        <v>0.43739541037857299</v>
      </c>
      <c r="U1356" s="17">
        <v>0.37092498266687002</v>
      </c>
      <c r="V1356" s="17">
        <v>0.51912181139705105</v>
      </c>
      <c r="W1356" s="17">
        <v>0.44431208156594598</v>
      </c>
      <c r="X1356" s="17">
        <v>0.42982494796931198</v>
      </c>
      <c r="Y1356" s="17">
        <v>0.45477991983023203</v>
      </c>
      <c r="Z1356" s="17">
        <v>0.50189293035346505</v>
      </c>
      <c r="AA1356" s="17">
        <v>0.55877616788755402</v>
      </c>
      <c r="AB1356" s="17">
        <v>0.38611939248358601</v>
      </c>
      <c r="AC1356" s="17">
        <v>0.61996831311063105</v>
      </c>
      <c r="AD1356" s="17">
        <v>0.57503115515451497</v>
      </c>
      <c r="AE1356" s="17"/>
      <c r="AF1356" s="17">
        <v>0.50494422539038997</v>
      </c>
      <c r="AG1356" s="17">
        <v>0.426871542360856</v>
      </c>
      <c r="AH1356" s="17">
        <v>0.37561041134301498</v>
      </c>
      <c r="AI1356" s="17"/>
      <c r="AJ1356" s="17">
        <v>0.46262884055808301</v>
      </c>
      <c r="AK1356" s="17">
        <v>0.44476384072373099</v>
      </c>
      <c r="AL1356" s="17">
        <v>0.48402280244617002</v>
      </c>
      <c r="AM1356" s="17">
        <v>0.50658445359208404</v>
      </c>
      <c r="AN1356" s="17">
        <v>0.436792837018596</v>
      </c>
      <c r="AO1356" s="17"/>
      <c r="AP1356" s="17">
        <v>0.49203079888790002</v>
      </c>
      <c r="AQ1356" s="17">
        <v>0.443471697245791</v>
      </c>
      <c r="AR1356" s="17">
        <v>0.41903696830642101</v>
      </c>
      <c r="AS1356" s="17"/>
      <c r="AT1356" s="17">
        <v>0.45855658582597297</v>
      </c>
      <c r="AU1356" s="17">
        <v>0.46482627801050402</v>
      </c>
      <c r="AV1356" s="17">
        <v>0.40136479472751402</v>
      </c>
      <c r="AW1356" s="17">
        <v>0.53880228209594905</v>
      </c>
      <c r="AX1356" s="17">
        <v>0.37137666434284899</v>
      </c>
      <c r="AY1356" s="17"/>
      <c r="AZ1356" s="17">
        <v>0.40456128124739998</v>
      </c>
      <c r="BA1356" s="17">
        <v>0.41334125740947603</v>
      </c>
      <c r="BB1356" s="17">
        <v>0.50604945313511096</v>
      </c>
      <c r="BC1356" s="17">
        <v>0.45446492255228699</v>
      </c>
      <c r="BD1356" s="17">
        <v>0.56150731360639505</v>
      </c>
      <c r="BE1356" s="17">
        <v>0.56570126341301696</v>
      </c>
      <c r="BF1356" s="17"/>
      <c r="BG1356" s="17">
        <v>0.47563235870305098</v>
      </c>
      <c r="BH1356" s="17">
        <v>0.43078571170122198</v>
      </c>
      <c r="BI1356" s="17" t="s">
        <v>95</v>
      </c>
      <c r="BJ1356" s="17" t="s">
        <v>95</v>
      </c>
      <c r="BK1356" s="17" t="s">
        <v>95</v>
      </c>
      <c r="BL1356" s="17" t="s">
        <v>95</v>
      </c>
      <c r="BM1356" s="17" t="s">
        <v>95</v>
      </c>
    </row>
    <row r="1357" spans="2:65" x14ac:dyDescent="0.35">
      <c r="B1357" t="s">
        <v>510</v>
      </c>
      <c r="C1357" s="17">
        <v>0.32759078565376898</v>
      </c>
      <c r="D1357" s="17">
        <v>0.35665130126882</v>
      </c>
      <c r="E1357" s="17">
        <v>0.29379395971102901</v>
      </c>
      <c r="F1357" s="17"/>
      <c r="G1357" s="17">
        <v>0.15824545917163699</v>
      </c>
      <c r="H1357" s="17">
        <v>0.22249224872019599</v>
      </c>
      <c r="I1357" s="17">
        <v>0.25712973061060501</v>
      </c>
      <c r="J1357" s="17">
        <v>0.33466627081073502</v>
      </c>
      <c r="K1357" s="17">
        <v>0.37852962269370599</v>
      </c>
      <c r="L1357" s="17">
        <v>0.36650408264291201</v>
      </c>
      <c r="M1357" s="17"/>
      <c r="N1357" s="17">
        <v>0.36326845036278399</v>
      </c>
      <c r="O1357" s="17">
        <v>0.32970020600784</v>
      </c>
      <c r="P1357" s="17">
        <v>0.32635163616303597</v>
      </c>
      <c r="Q1357" s="17">
        <v>0.27981686520662902</v>
      </c>
      <c r="R1357" s="17"/>
      <c r="S1357" s="17">
        <v>0.39346997773606401</v>
      </c>
      <c r="T1357" s="17">
        <v>0.244071352581745</v>
      </c>
      <c r="U1357" s="17">
        <v>0.36113216715087199</v>
      </c>
      <c r="V1357" s="17">
        <v>0.442854711220734</v>
      </c>
      <c r="W1357" s="17">
        <v>0.27813411309439401</v>
      </c>
      <c r="X1357" s="17">
        <v>0.41211031971613798</v>
      </c>
      <c r="Y1357" s="17">
        <v>0.28385463266648098</v>
      </c>
      <c r="Z1357" s="17">
        <v>0.166831174191096</v>
      </c>
      <c r="AA1357" s="17">
        <v>0.33045867150708702</v>
      </c>
      <c r="AB1357" s="17">
        <v>0.402381591223193</v>
      </c>
      <c r="AC1357" s="17">
        <v>0.22916367591662101</v>
      </c>
      <c r="AD1357" s="17">
        <v>0.203430525335596</v>
      </c>
      <c r="AE1357" s="17"/>
      <c r="AF1357" s="17">
        <v>0.36406998390794698</v>
      </c>
      <c r="AG1357" s="17">
        <v>0.30674772152079999</v>
      </c>
      <c r="AH1357" s="17">
        <v>0.225311241864384</v>
      </c>
      <c r="AI1357" s="17"/>
      <c r="AJ1357" s="17">
        <v>0.34875470509953999</v>
      </c>
      <c r="AK1357" s="17">
        <v>0.29510762254136702</v>
      </c>
      <c r="AL1357" s="17">
        <v>0.33866212155731001</v>
      </c>
      <c r="AM1357" s="17">
        <v>0.31682043195171899</v>
      </c>
      <c r="AN1357" s="17">
        <v>0.25029387109686402</v>
      </c>
      <c r="AO1357" s="17"/>
      <c r="AP1357" s="17">
        <v>0.33764493883579499</v>
      </c>
      <c r="AQ1357" s="17">
        <v>0.28673901922924899</v>
      </c>
      <c r="AR1357" s="17">
        <v>0.39198018338871499</v>
      </c>
      <c r="AS1357" s="17"/>
      <c r="AT1357" s="17">
        <v>0.31961889310958902</v>
      </c>
      <c r="AU1357" s="17">
        <v>0.30658367728050601</v>
      </c>
      <c r="AV1357" s="17">
        <v>0.295364535160963</v>
      </c>
      <c r="AW1357" s="17">
        <v>0.311374152228656</v>
      </c>
      <c r="AX1357" s="17">
        <v>0.62360202364154604</v>
      </c>
      <c r="AY1357" s="17"/>
      <c r="AZ1357" s="17">
        <v>0.320876129667373</v>
      </c>
      <c r="BA1357" s="17">
        <v>0.34620713876494302</v>
      </c>
      <c r="BB1357" s="17">
        <v>0.29895615571796202</v>
      </c>
      <c r="BC1357" s="17">
        <v>0.35222668950147901</v>
      </c>
      <c r="BD1357" s="17">
        <v>0.32016585750450499</v>
      </c>
      <c r="BE1357" s="17">
        <v>0.207248015922644</v>
      </c>
      <c r="BF1357" s="17"/>
      <c r="BG1357" s="17">
        <v>0.33178567094857098</v>
      </c>
      <c r="BH1357" s="17">
        <v>0.31981013870766301</v>
      </c>
      <c r="BI1357" s="17" t="s">
        <v>95</v>
      </c>
      <c r="BJ1357" s="17" t="s">
        <v>95</v>
      </c>
      <c r="BK1357" s="17" t="s">
        <v>95</v>
      </c>
      <c r="BL1357" s="17" t="s">
        <v>95</v>
      </c>
      <c r="BM1357" s="17" t="s">
        <v>95</v>
      </c>
    </row>
    <row r="1358" spans="2:65" x14ac:dyDescent="0.35">
      <c r="B1358" t="s">
        <v>511</v>
      </c>
      <c r="C1358" s="17">
        <v>0.26450011924663702</v>
      </c>
      <c r="D1358" s="17">
        <v>0.203091367345545</v>
      </c>
      <c r="E1358" s="17">
        <v>0.33591732762841597</v>
      </c>
      <c r="F1358" s="17"/>
      <c r="G1358" s="17">
        <v>0.20504349994337001</v>
      </c>
      <c r="H1358" s="17">
        <v>0.31328266952445799</v>
      </c>
      <c r="I1358" s="17">
        <v>0.34378375861997501</v>
      </c>
      <c r="J1358" s="17">
        <v>0.23588921064235199</v>
      </c>
      <c r="K1358" s="17">
        <v>0.234065465949197</v>
      </c>
      <c r="L1358" s="17">
        <v>0.26165545667590101</v>
      </c>
      <c r="M1358" s="17"/>
      <c r="N1358" s="17">
        <v>0.22378103659725601</v>
      </c>
      <c r="O1358" s="17">
        <v>0.25200009231763298</v>
      </c>
      <c r="P1358" s="17">
        <v>0.32177248830342098</v>
      </c>
      <c r="Q1358" s="17">
        <v>0.27279766016836599</v>
      </c>
      <c r="R1358" s="17"/>
      <c r="S1358" s="17">
        <v>0.24359799589126399</v>
      </c>
      <c r="T1358" s="17">
        <v>0.20033096320220001</v>
      </c>
      <c r="U1358" s="17">
        <v>0.31634938531751</v>
      </c>
      <c r="V1358" s="17">
        <v>0.28021330080428802</v>
      </c>
      <c r="W1358" s="17">
        <v>0.25741768929259301</v>
      </c>
      <c r="X1358" s="17">
        <v>0.306472879082403</v>
      </c>
      <c r="Y1358" s="17">
        <v>0.26048822771285701</v>
      </c>
      <c r="Z1358" s="17">
        <v>0.36379181305553598</v>
      </c>
      <c r="AA1358" s="17">
        <v>0.25975018312464498</v>
      </c>
      <c r="AB1358" s="17">
        <v>0.25770055331629299</v>
      </c>
      <c r="AC1358" s="17">
        <v>0.33657292251548998</v>
      </c>
      <c r="AD1358" s="17">
        <v>0.147731945756258</v>
      </c>
      <c r="AE1358" s="17"/>
      <c r="AF1358" s="17">
        <v>0.25097803521557499</v>
      </c>
      <c r="AG1358" s="17">
        <v>0.30797925194426001</v>
      </c>
      <c r="AH1358" s="17">
        <v>0.19182939022294199</v>
      </c>
      <c r="AI1358" s="17"/>
      <c r="AJ1358" s="17">
        <v>0.25789878665604599</v>
      </c>
      <c r="AK1358" s="17">
        <v>0.35167064735199699</v>
      </c>
      <c r="AL1358" s="17">
        <v>0.278425736931873</v>
      </c>
      <c r="AM1358" s="17">
        <v>0.20488913482839299</v>
      </c>
      <c r="AN1358" s="17">
        <v>0.20796657327965401</v>
      </c>
      <c r="AO1358" s="17"/>
      <c r="AP1358" s="17">
        <v>0.24295680606228201</v>
      </c>
      <c r="AQ1358" s="17">
        <v>0.31079409720539503</v>
      </c>
      <c r="AR1358" s="17">
        <v>0.36100541663923003</v>
      </c>
      <c r="AS1358" s="17"/>
      <c r="AT1358" s="17">
        <v>0.25362740578676801</v>
      </c>
      <c r="AU1358" s="17">
        <v>0.27190537265786702</v>
      </c>
      <c r="AV1358" s="17">
        <v>0.27804543063295001</v>
      </c>
      <c r="AW1358" s="17">
        <v>0.249038597243502</v>
      </c>
      <c r="AX1358" s="17">
        <v>0.36869924270495502</v>
      </c>
      <c r="AY1358" s="17"/>
      <c r="AZ1358" s="17">
        <v>0.25743980941863098</v>
      </c>
      <c r="BA1358" s="17">
        <v>0.29906608632450299</v>
      </c>
      <c r="BB1358" s="17">
        <v>0.30733771770436202</v>
      </c>
      <c r="BC1358" s="17">
        <v>0.25845032220046199</v>
      </c>
      <c r="BD1358" s="17">
        <v>0.24379552086834899</v>
      </c>
      <c r="BE1358" s="17">
        <v>6.4639815422922603E-2</v>
      </c>
      <c r="BF1358" s="17"/>
      <c r="BG1358" s="17">
        <v>0.25993281022930698</v>
      </c>
      <c r="BH1358" s="17">
        <v>0.27297153537847701</v>
      </c>
      <c r="BI1358" s="17" t="s">
        <v>95</v>
      </c>
      <c r="BJ1358" s="17" t="s">
        <v>95</v>
      </c>
      <c r="BK1358" s="17" t="s">
        <v>95</v>
      </c>
      <c r="BL1358" s="17" t="s">
        <v>95</v>
      </c>
      <c r="BM1358" s="17" t="s">
        <v>95</v>
      </c>
    </row>
    <row r="1359" spans="2:65" x14ac:dyDescent="0.35">
      <c r="B1359" t="s">
        <v>512</v>
      </c>
      <c r="C1359" s="17">
        <v>0.233203790639568</v>
      </c>
      <c r="D1359" s="17">
        <v>0.21798743759622599</v>
      </c>
      <c r="E1359" s="17">
        <v>0.250900119297368</v>
      </c>
      <c r="F1359" s="17"/>
      <c r="G1359" s="17">
        <v>0.179663261240114</v>
      </c>
      <c r="H1359" s="17">
        <v>0.123669945889472</v>
      </c>
      <c r="I1359" s="17">
        <v>0.20332597290436999</v>
      </c>
      <c r="J1359" s="17">
        <v>0.189240203146707</v>
      </c>
      <c r="K1359" s="17">
        <v>0.245969465285997</v>
      </c>
      <c r="L1359" s="17">
        <v>0.29327854613611698</v>
      </c>
      <c r="M1359" s="17"/>
      <c r="N1359" s="17">
        <v>0.25577470141987901</v>
      </c>
      <c r="O1359" s="17">
        <v>0.22207633182182501</v>
      </c>
      <c r="P1359" s="17">
        <v>0.20359501727916701</v>
      </c>
      <c r="Q1359" s="17">
        <v>0.24640801305905699</v>
      </c>
      <c r="R1359" s="17"/>
      <c r="S1359" s="17">
        <v>0.26674966041195303</v>
      </c>
      <c r="T1359" s="17">
        <v>0.33036771153627398</v>
      </c>
      <c r="U1359" s="17">
        <v>0.205001545573466</v>
      </c>
      <c r="V1359" s="17">
        <v>0.25135026379054898</v>
      </c>
      <c r="W1359" s="17">
        <v>0.18047748848705</v>
      </c>
      <c r="X1359" s="17">
        <v>0.33639247198085298</v>
      </c>
      <c r="Y1359" s="17">
        <v>0.17672635965014899</v>
      </c>
      <c r="Z1359" s="17">
        <v>0.143761365079001</v>
      </c>
      <c r="AA1359" s="17">
        <v>0.14932968067615099</v>
      </c>
      <c r="AB1359" s="17">
        <v>0.26144537526330303</v>
      </c>
      <c r="AC1359" s="17">
        <v>0.18771700790208501</v>
      </c>
      <c r="AD1359" s="17">
        <v>0.17659695559854999</v>
      </c>
      <c r="AE1359" s="17"/>
      <c r="AF1359" s="17">
        <v>0.25810945843098798</v>
      </c>
      <c r="AG1359" s="17">
        <v>0.20133962783828099</v>
      </c>
      <c r="AH1359" s="17">
        <v>0.23057936759639899</v>
      </c>
      <c r="AI1359" s="17"/>
      <c r="AJ1359" s="17">
        <v>0.245450749578286</v>
      </c>
      <c r="AK1359" s="17">
        <v>0.14060740778210001</v>
      </c>
      <c r="AL1359" s="17">
        <v>0.23486215471454799</v>
      </c>
      <c r="AM1359" s="17">
        <v>0.25888771846695202</v>
      </c>
      <c r="AN1359" s="17">
        <v>0.29122756962931301</v>
      </c>
      <c r="AO1359" s="17"/>
      <c r="AP1359" s="17">
        <v>0.26573736099001599</v>
      </c>
      <c r="AQ1359" s="17">
        <v>0.18496402308208901</v>
      </c>
      <c r="AR1359" s="17">
        <v>0.17934459622676699</v>
      </c>
      <c r="AS1359" s="17"/>
      <c r="AT1359" s="17">
        <v>0.22797369949263599</v>
      </c>
      <c r="AU1359" s="17">
        <v>0.19492935067214801</v>
      </c>
      <c r="AV1359" s="17">
        <v>0.24447377016952801</v>
      </c>
      <c r="AW1359" s="17">
        <v>0.27016645158414798</v>
      </c>
      <c r="AX1359" s="17">
        <v>0.45194511452756297</v>
      </c>
      <c r="AY1359" s="17"/>
      <c r="AZ1359" s="17">
        <v>0.215393769321538</v>
      </c>
      <c r="BA1359" s="17">
        <v>0.22902450276365899</v>
      </c>
      <c r="BB1359" s="17">
        <v>0.23383699353213999</v>
      </c>
      <c r="BC1359" s="17">
        <v>0.20420161822079699</v>
      </c>
      <c r="BD1359" s="17">
        <v>0.27390315544991001</v>
      </c>
      <c r="BE1359" s="17">
        <v>0.30913264696298398</v>
      </c>
      <c r="BF1359" s="17"/>
      <c r="BG1359" s="17">
        <v>0.24709109528723699</v>
      </c>
      <c r="BH1359" s="17">
        <v>0.207445705041756</v>
      </c>
      <c r="BI1359" s="17" t="s">
        <v>95</v>
      </c>
      <c r="BJ1359" s="17" t="s">
        <v>95</v>
      </c>
      <c r="BK1359" s="17" t="s">
        <v>95</v>
      </c>
      <c r="BL1359" s="17" t="s">
        <v>95</v>
      </c>
      <c r="BM1359" s="17" t="s">
        <v>95</v>
      </c>
    </row>
    <row r="1360" spans="2:65" x14ac:dyDescent="0.35">
      <c r="B1360" t="s">
        <v>513</v>
      </c>
      <c r="C1360" s="17">
        <v>0.13878970753605899</v>
      </c>
      <c r="D1360" s="17">
        <v>9.9597801597661795E-2</v>
      </c>
      <c r="E1360" s="17">
        <v>0.184369147381862</v>
      </c>
      <c r="F1360" s="17"/>
      <c r="G1360" s="17">
        <v>0.179979053425671</v>
      </c>
      <c r="H1360" s="17">
        <v>0.25688164954286002</v>
      </c>
      <c r="I1360" s="17">
        <v>0.14817337416169499</v>
      </c>
      <c r="J1360" s="17">
        <v>0.14897899273717299</v>
      </c>
      <c r="K1360" s="17">
        <v>0.10202399663277099</v>
      </c>
      <c r="L1360" s="17">
        <v>0.116786458298513</v>
      </c>
      <c r="M1360" s="17"/>
      <c r="N1360" s="17">
        <v>0.10628857744070599</v>
      </c>
      <c r="O1360" s="17">
        <v>0.13893642464727399</v>
      </c>
      <c r="P1360" s="17">
        <v>0.16213663762295699</v>
      </c>
      <c r="Q1360" s="17">
        <v>0.15418623525664599</v>
      </c>
      <c r="R1360" s="17"/>
      <c r="S1360" s="17">
        <v>0.22049929689634601</v>
      </c>
      <c r="T1360" s="17">
        <v>0.103783717285461</v>
      </c>
      <c r="U1360" s="17">
        <v>0.140262715510763</v>
      </c>
      <c r="V1360" s="17">
        <v>6.7789794394404607E-2</v>
      </c>
      <c r="W1360" s="17">
        <v>7.7132534702192196E-2</v>
      </c>
      <c r="X1360" s="17">
        <v>0.16876971864218701</v>
      </c>
      <c r="Y1360" s="17">
        <v>8.4230556913346605E-2</v>
      </c>
      <c r="Z1360" s="17">
        <v>0.21118599802881999</v>
      </c>
      <c r="AA1360" s="17">
        <v>0.14782456118037501</v>
      </c>
      <c r="AB1360" s="17">
        <v>0.19528819312398199</v>
      </c>
      <c r="AC1360" s="17">
        <v>0.15459929766016101</v>
      </c>
      <c r="AD1360" s="17">
        <v>0.15346343234583501</v>
      </c>
      <c r="AE1360" s="17"/>
      <c r="AF1360" s="17">
        <v>0.105740798607336</v>
      </c>
      <c r="AG1360" s="17">
        <v>0.17259201986227801</v>
      </c>
      <c r="AH1360" s="17">
        <v>0.17181322389422901</v>
      </c>
      <c r="AI1360" s="17"/>
      <c r="AJ1360" s="17">
        <v>0.118062623710827</v>
      </c>
      <c r="AK1360" s="17">
        <v>0.19581401618878899</v>
      </c>
      <c r="AL1360" s="17">
        <v>0.13514828841691701</v>
      </c>
      <c r="AM1360" s="17">
        <v>9.9536285774323593E-2</v>
      </c>
      <c r="AN1360" s="17">
        <v>0.13907632738541401</v>
      </c>
      <c r="AO1360" s="17"/>
      <c r="AP1360" s="17">
        <v>0.10835248665203499</v>
      </c>
      <c r="AQ1360" s="17">
        <v>0.17402325657183901</v>
      </c>
      <c r="AR1360" s="17">
        <v>0.15726635646927001</v>
      </c>
      <c r="AS1360" s="17"/>
      <c r="AT1360" s="17">
        <v>0.103977044426287</v>
      </c>
      <c r="AU1360" s="17">
        <v>0.159189013490945</v>
      </c>
      <c r="AV1360" s="17">
        <v>0.15792218050538201</v>
      </c>
      <c r="AW1360" s="17">
        <v>0.192382570298335</v>
      </c>
      <c r="AX1360" s="17">
        <v>0.27533656108607801</v>
      </c>
      <c r="AY1360" s="17"/>
      <c r="AZ1360" s="17">
        <v>0.149047847273097</v>
      </c>
      <c r="BA1360" s="17">
        <v>0.17638599067769301</v>
      </c>
      <c r="BB1360" s="17">
        <v>0.13022546312518599</v>
      </c>
      <c r="BC1360" s="17">
        <v>0.101701699652905</v>
      </c>
      <c r="BD1360" s="17">
        <v>9.3975687787227702E-2</v>
      </c>
      <c r="BE1360" s="17">
        <v>0.14172849020957601</v>
      </c>
      <c r="BF1360" s="17"/>
      <c r="BG1360" s="17">
        <v>0.122286642991478</v>
      </c>
      <c r="BH1360" s="17">
        <v>0.16939948819186601</v>
      </c>
      <c r="BI1360" s="17" t="s">
        <v>95</v>
      </c>
      <c r="BJ1360" s="17" t="s">
        <v>95</v>
      </c>
      <c r="BK1360" s="17" t="s">
        <v>95</v>
      </c>
      <c r="BL1360" s="17" t="s">
        <v>95</v>
      </c>
      <c r="BM1360" s="17" t="s">
        <v>95</v>
      </c>
    </row>
    <row r="1361" spans="2:65" x14ac:dyDescent="0.35">
      <c r="B1361" t="s">
        <v>514</v>
      </c>
      <c r="C1361" s="17">
        <v>7.0110531881996702E-2</v>
      </c>
      <c r="D1361" s="17">
        <v>9.6762145204448605E-2</v>
      </c>
      <c r="E1361" s="17">
        <v>3.9115213406450397E-2</v>
      </c>
      <c r="F1361" s="17"/>
      <c r="G1361" s="17">
        <v>0.123818351529253</v>
      </c>
      <c r="H1361" s="17">
        <v>0.117944012184726</v>
      </c>
      <c r="I1361" s="17">
        <v>9.3137317565680805E-2</v>
      </c>
      <c r="J1361" s="17">
        <v>6.3919054002705505E-2</v>
      </c>
      <c r="K1361" s="17">
        <v>7.4748471411782494E-2</v>
      </c>
      <c r="L1361" s="17">
        <v>4.3273264718928103E-2</v>
      </c>
      <c r="M1361" s="17"/>
      <c r="N1361" s="17">
        <v>6.41632717160701E-2</v>
      </c>
      <c r="O1361" s="17">
        <v>7.3908073199536198E-2</v>
      </c>
      <c r="P1361" s="17">
        <v>7.0598675754342893E-2</v>
      </c>
      <c r="Q1361" s="17">
        <v>7.3526216174338702E-2</v>
      </c>
      <c r="R1361" s="17"/>
      <c r="S1361" s="17">
        <v>0.101481510444695</v>
      </c>
      <c r="T1361" s="17">
        <v>4.1961397811075503E-2</v>
      </c>
      <c r="U1361" s="17">
        <v>9.1602346005872803E-2</v>
      </c>
      <c r="V1361" s="17">
        <v>0.102114912608049</v>
      </c>
      <c r="W1361" s="17">
        <v>6.1059293686500898E-2</v>
      </c>
      <c r="X1361" s="17">
        <v>2.6788477226421699E-2</v>
      </c>
      <c r="Y1361" s="17">
        <v>6.0425991657938098E-2</v>
      </c>
      <c r="Z1361" s="17">
        <v>0.162940215707569</v>
      </c>
      <c r="AA1361" s="17">
        <v>8.9569184597650495E-2</v>
      </c>
      <c r="AB1361" s="17">
        <v>7.7253659080560894E-2</v>
      </c>
      <c r="AC1361" s="17">
        <v>2.3518130763331799E-2</v>
      </c>
      <c r="AD1361" s="17">
        <v>3.3708062258772001E-2</v>
      </c>
      <c r="AE1361" s="17"/>
      <c r="AF1361" s="17">
        <v>6.7515984493120504E-2</v>
      </c>
      <c r="AG1361" s="17">
        <v>8.9042128515166102E-2</v>
      </c>
      <c r="AH1361" s="17">
        <v>2.81312433596238E-2</v>
      </c>
      <c r="AI1361" s="17"/>
      <c r="AJ1361" s="17">
        <v>6.2444754095511097E-2</v>
      </c>
      <c r="AK1361" s="17">
        <v>0.104339769884575</v>
      </c>
      <c r="AL1361" s="17">
        <v>7.1617220854011093E-2</v>
      </c>
      <c r="AM1361" s="17">
        <v>5.6717854681034199E-2</v>
      </c>
      <c r="AN1361" s="17">
        <v>3.7069914255063799E-2</v>
      </c>
      <c r="AO1361" s="17"/>
      <c r="AP1361" s="17">
        <v>7.5597205292356806E-2</v>
      </c>
      <c r="AQ1361" s="17">
        <v>7.8794994508244398E-2</v>
      </c>
      <c r="AR1361" s="17">
        <v>6.96349752256607E-2</v>
      </c>
      <c r="AS1361" s="17"/>
      <c r="AT1361" s="17">
        <v>5.4976623873115402E-2</v>
      </c>
      <c r="AU1361" s="17">
        <v>8.1212098085362894E-2</v>
      </c>
      <c r="AV1361" s="17">
        <v>6.0835766345094897E-2</v>
      </c>
      <c r="AW1361" s="17">
        <v>0.16284865602191501</v>
      </c>
      <c r="AX1361" s="17">
        <v>0</v>
      </c>
      <c r="AY1361" s="17"/>
      <c r="AZ1361" s="17">
        <v>0.14348458679107501</v>
      </c>
      <c r="BA1361" s="17">
        <v>5.8895345329044599E-2</v>
      </c>
      <c r="BB1361" s="17">
        <v>8.3391887884112698E-2</v>
      </c>
      <c r="BC1361" s="17">
        <v>4.6518710170578903E-2</v>
      </c>
      <c r="BD1361" s="17">
        <v>8.2107524342756505E-2</v>
      </c>
      <c r="BE1361" s="17">
        <v>2.5127042789333399E-2</v>
      </c>
      <c r="BF1361" s="17"/>
      <c r="BG1361" s="17">
        <v>6.0103027602961101E-2</v>
      </c>
      <c r="BH1361" s="17">
        <v>8.8672388079421502E-2</v>
      </c>
      <c r="BI1361" s="17" t="s">
        <v>95</v>
      </c>
      <c r="BJ1361" s="17" t="s">
        <v>95</v>
      </c>
      <c r="BK1361" s="17" t="s">
        <v>95</v>
      </c>
      <c r="BL1361" s="17" t="s">
        <v>95</v>
      </c>
      <c r="BM1361" s="17" t="s">
        <v>95</v>
      </c>
    </row>
    <row r="1362" spans="2:65" x14ac:dyDescent="0.35">
      <c r="B1362" t="s">
        <v>143</v>
      </c>
      <c r="C1362" s="17">
        <v>9.7766826855661508E-3</v>
      </c>
      <c r="D1362" s="17">
        <v>6.8081020308415497E-3</v>
      </c>
      <c r="E1362" s="17">
        <v>1.32290854238282E-2</v>
      </c>
      <c r="F1362" s="17"/>
      <c r="G1362" s="17">
        <v>0</v>
      </c>
      <c r="H1362" s="17">
        <v>2.5350758677806801E-2</v>
      </c>
      <c r="I1362" s="17">
        <v>8.9506845968086394E-3</v>
      </c>
      <c r="J1362" s="17">
        <v>1.5455880339456701E-2</v>
      </c>
      <c r="K1362" s="17">
        <v>5.6853272720164003E-3</v>
      </c>
      <c r="L1362" s="17">
        <v>6.7635069284812596E-3</v>
      </c>
      <c r="M1362" s="17"/>
      <c r="N1362" s="17">
        <v>4.0807322033232602E-3</v>
      </c>
      <c r="O1362" s="17">
        <v>2.09791682778139E-2</v>
      </c>
      <c r="P1362" s="17">
        <v>0</v>
      </c>
      <c r="Q1362" s="17">
        <v>1.32986966739635E-2</v>
      </c>
      <c r="R1362" s="17"/>
      <c r="S1362" s="17">
        <v>1.4371353908802301E-2</v>
      </c>
      <c r="T1362" s="17">
        <v>9.2100883648776506E-3</v>
      </c>
      <c r="U1362" s="17">
        <v>1.48107140979763E-2</v>
      </c>
      <c r="V1362" s="17">
        <v>0</v>
      </c>
      <c r="W1362" s="17">
        <v>2.37935865919611E-2</v>
      </c>
      <c r="X1362" s="17">
        <v>1.2466840595296499E-2</v>
      </c>
      <c r="Y1362" s="17">
        <v>1.34164827704586E-2</v>
      </c>
      <c r="Z1362" s="17">
        <v>0</v>
      </c>
      <c r="AA1362" s="17">
        <v>1.9433744047188201E-2</v>
      </c>
      <c r="AB1362" s="17">
        <v>0</v>
      </c>
      <c r="AC1362" s="17">
        <v>0</v>
      </c>
      <c r="AD1362" s="17">
        <v>0</v>
      </c>
      <c r="AE1362" s="17"/>
      <c r="AF1362" s="17">
        <v>1.1619381006538599E-2</v>
      </c>
      <c r="AG1362" s="17">
        <v>3.3819489602090799E-3</v>
      </c>
      <c r="AH1362" s="17">
        <v>3.1080302521080599E-2</v>
      </c>
      <c r="AI1362" s="17"/>
      <c r="AJ1362" s="17">
        <v>2.2423439082062098E-3</v>
      </c>
      <c r="AK1362" s="17">
        <v>6.2210740497621302E-3</v>
      </c>
      <c r="AL1362" s="17">
        <v>0</v>
      </c>
      <c r="AM1362" s="17">
        <v>5.1804527732510902E-2</v>
      </c>
      <c r="AN1362" s="17">
        <v>5.36435515663422E-2</v>
      </c>
      <c r="AO1362" s="17"/>
      <c r="AP1362" s="17">
        <v>0</v>
      </c>
      <c r="AQ1362" s="17">
        <v>1.3583372030713799E-2</v>
      </c>
      <c r="AR1362" s="17">
        <v>0</v>
      </c>
      <c r="AS1362" s="17"/>
      <c r="AT1362" s="17">
        <v>9.1272779915570808E-3</v>
      </c>
      <c r="AU1362" s="17">
        <v>1.17938620637635E-2</v>
      </c>
      <c r="AV1362" s="17">
        <v>1.40164594254331E-2</v>
      </c>
      <c r="AW1362" s="17">
        <v>0</v>
      </c>
      <c r="AX1362" s="17">
        <v>0</v>
      </c>
      <c r="AY1362" s="17"/>
      <c r="AZ1362" s="17">
        <v>0</v>
      </c>
      <c r="BA1362" s="17">
        <v>9.8495576849992605E-3</v>
      </c>
      <c r="BB1362" s="17">
        <v>3.30938300235415E-2</v>
      </c>
      <c r="BC1362" s="17">
        <v>6.3590076320534199E-3</v>
      </c>
      <c r="BD1362" s="17">
        <v>0</v>
      </c>
      <c r="BE1362" s="17">
        <v>2.1885053092644598E-2</v>
      </c>
      <c r="BF1362" s="17"/>
      <c r="BG1362" s="17">
        <v>7.6460300507621703E-3</v>
      </c>
      <c r="BH1362" s="17">
        <v>1.37286038350525E-2</v>
      </c>
      <c r="BI1362" s="17" t="s">
        <v>95</v>
      </c>
      <c r="BJ1362" s="17" t="s">
        <v>95</v>
      </c>
      <c r="BK1362" s="17" t="s">
        <v>95</v>
      </c>
      <c r="BL1362" s="17" t="s">
        <v>95</v>
      </c>
      <c r="BM1362" s="17" t="s">
        <v>95</v>
      </c>
    </row>
    <row r="1363" spans="2:65" x14ac:dyDescent="0.35">
      <c r="B1363" t="s">
        <v>505</v>
      </c>
      <c r="C1363" s="17">
        <v>2.79603631607174E-2</v>
      </c>
      <c r="D1363" s="17">
        <v>3.6006109151709299E-2</v>
      </c>
      <c r="E1363" s="17">
        <v>1.8603313876422799E-2</v>
      </c>
      <c r="F1363" s="17"/>
      <c r="G1363" s="17">
        <v>0</v>
      </c>
      <c r="H1363" s="17">
        <v>0</v>
      </c>
      <c r="I1363" s="17">
        <v>1.8810352662278901E-2</v>
      </c>
      <c r="J1363" s="17">
        <v>1.29132700010286E-2</v>
      </c>
      <c r="K1363" s="17">
        <v>5.1472014033562503E-2</v>
      </c>
      <c r="L1363" s="17">
        <v>3.5289190772372699E-2</v>
      </c>
      <c r="M1363" s="17"/>
      <c r="N1363" s="17">
        <v>3.2706444432333399E-2</v>
      </c>
      <c r="O1363" s="17">
        <v>2.54567618607838E-2</v>
      </c>
      <c r="P1363" s="17">
        <v>1.7925378738790399E-2</v>
      </c>
      <c r="Q1363" s="17">
        <v>3.6156987146479497E-2</v>
      </c>
      <c r="R1363" s="17"/>
      <c r="S1363" s="17">
        <v>2.8381806002135999E-2</v>
      </c>
      <c r="T1363" s="17">
        <v>3.9806768896296203E-2</v>
      </c>
      <c r="U1363" s="17">
        <v>2.7558305246711001E-2</v>
      </c>
      <c r="V1363" s="17">
        <v>1.2733349270941399E-2</v>
      </c>
      <c r="W1363" s="17">
        <v>3.8719243718099698E-2</v>
      </c>
      <c r="X1363" s="17">
        <v>4.17594547360347E-2</v>
      </c>
      <c r="Y1363" s="17">
        <v>6.8870105915401394E-2</v>
      </c>
      <c r="Z1363" s="17">
        <v>0</v>
      </c>
      <c r="AA1363" s="17">
        <v>0</v>
      </c>
      <c r="AB1363" s="17">
        <v>2.8401983865124901E-2</v>
      </c>
      <c r="AC1363" s="17">
        <v>2.1131915200720101E-2</v>
      </c>
      <c r="AD1363" s="17">
        <v>0</v>
      </c>
      <c r="AE1363" s="17"/>
      <c r="AF1363" s="17">
        <v>3.3372660982836803E-2</v>
      </c>
      <c r="AG1363" s="17">
        <v>1.77458173674124E-2</v>
      </c>
      <c r="AH1363" s="17">
        <v>4.9360445308249103E-2</v>
      </c>
      <c r="AI1363" s="17"/>
      <c r="AJ1363" s="17">
        <v>3.1366271524061802E-2</v>
      </c>
      <c r="AK1363" s="17">
        <v>5.8096710614364199E-3</v>
      </c>
      <c r="AL1363" s="17">
        <v>0</v>
      </c>
      <c r="AM1363" s="17">
        <v>0</v>
      </c>
      <c r="AN1363" s="17">
        <v>8.4230457769263703E-2</v>
      </c>
      <c r="AO1363" s="17"/>
      <c r="AP1363" s="17">
        <v>3.9876347598226503E-2</v>
      </c>
      <c r="AQ1363" s="17">
        <v>9.5595226219793595E-3</v>
      </c>
      <c r="AR1363" s="17">
        <v>1.8206654694338201E-2</v>
      </c>
      <c r="AS1363" s="17"/>
      <c r="AT1363" s="17">
        <v>3.07431659940819E-2</v>
      </c>
      <c r="AU1363" s="17">
        <v>2.6961226652526898E-2</v>
      </c>
      <c r="AV1363" s="17">
        <v>3.0009062814606701E-2</v>
      </c>
      <c r="AW1363" s="17">
        <v>1.50740010472417E-2</v>
      </c>
      <c r="AX1363" s="17">
        <v>0</v>
      </c>
      <c r="AY1363" s="17"/>
      <c r="AZ1363" s="17">
        <v>1.93979687011425E-2</v>
      </c>
      <c r="BA1363" s="17">
        <v>3.3650451826596997E-2</v>
      </c>
      <c r="BB1363" s="17">
        <v>1.0466325017589199E-2</v>
      </c>
      <c r="BC1363" s="17">
        <v>3.2262808626059403E-2</v>
      </c>
      <c r="BD1363" s="17">
        <v>8.1080468571355195E-3</v>
      </c>
      <c r="BE1363" s="17">
        <v>6.9863467652906394E-2</v>
      </c>
      <c r="BF1363" s="17"/>
      <c r="BG1363" s="17">
        <v>3.5451778417249599E-2</v>
      </c>
      <c r="BH1363" s="17">
        <v>1.4065333108295001E-2</v>
      </c>
      <c r="BI1363" s="17" t="s">
        <v>95</v>
      </c>
      <c r="BJ1363" s="17" t="s">
        <v>95</v>
      </c>
      <c r="BK1363" s="17" t="s">
        <v>95</v>
      </c>
      <c r="BL1363" s="17" t="s">
        <v>95</v>
      </c>
      <c r="BM1363" s="17" t="s">
        <v>95</v>
      </c>
    </row>
    <row r="1364" spans="2:65" x14ac:dyDescent="0.3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row>
    <row r="1365" spans="2:65" x14ac:dyDescent="0.35">
      <c r="B1365" s="6" t="s">
        <v>519</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row>
    <row r="1366" spans="2:65" x14ac:dyDescent="0.35">
      <c r="B1366" s="26" t="s">
        <v>520</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row>
    <row r="1367" spans="2:65" x14ac:dyDescent="0.35">
      <c r="B1367" t="s">
        <v>517</v>
      </c>
      <c r="C1367" s="17">
        <v>0.42801182537201898</v>
      </c>
      <c r="D1367" s="17">
        <v>0.42716269426933501</v>
      </c>
      <c r="E1367" s="17">
        <v>0.42775616382953802</v>
      </c>
      <c r="F1367" s="17"/>
      <c r="G1367" s="17">
        <v>0.48411596640892302</v>
      </c>
      <c r="H1367" s="17">
        <v>0.50146172299824998</v>
      </c>
      <c r="I1367" s="17">
        <v>0.41705163815889301</v>
      </c>
      <c r="J1367" s="17">
        <v>0.43366933999878099</v>
      </c>
      <c r="K1367" s="17">
        <v>0.48093882934059901</v>
      </c>
      <c r="L1367" s="17">
        <v>0.37350756499305898</v>
      </c>
      <c r="M1367" s="17"/>
      <c r="N1367" s="17">
        <v>0.34319969429654701</v>
      </c>
      <c r="O1367" s="17">
        <v>0.476864102465684</v>
      </c>
      <c r="P1367" s="17">
        <v>0.470877382162044</v>
      </c>
      <c r="Q1367" s="17">
        <v>0.44373861234637402</v>
      </c>
      <c r="R1367" s="17"/>
      <c r="S1367" s="17">
        <v>0.341987063390085</v>
      </c>
      <c r="T1367" s="17">
        <v>0.42740741757658601</v>
      </c>
      <c r="U1367" s="17">
        <v>0.38632682544097302</v>
      </c>
      <c r="V1367" s="17">
        <v>0.41571362997320599</v>
      </c>
      <c r="W1367" s="17">
        <v>0.379739987593115</v>
      </c>
      <c r="X1367" s="17">
        <v>0.55775841529074</v>
      </c>
      <c r="Y1367" s="17">
        <v>0.40457824460154601</v>
      </c>
      <c r="Z1367" s="17">
        <v>0.520833078114182</v>
      </c>
      <c r="AA1367" s="17">
        <v>0.41880453220846098</v>
      </c>
      <c r="AB1367" s="17">
        <v>0.45416380798046202</v>
      </c>
      <c r="AC1367" s="17">
        <v>0.39277844342373303</v>
      </c>
      <c r="AD1367" s="17">
        <v>0.52549029098593303</v>
      </c>
      <c r="AE1367" s="17"/>
      <c r="AF1367" s="17">
        <v>0.47046312735158002</v>
      </c>
      <c r="AG1367" s="17">
        <v>0.37635088990103799</v>
      </c>
      <c r="AH1367" s="17">
        <v>0.47107350272631499</v>
      </c>
      <c r="AI1367" s="17"/>
      <c r="AJ1367" s="17">
        <v>0.43490113605594299</v>
      </c>
      <c r="AK1367" s="17">
        <v>0.39753246989177299</v>
      </c>
      <c r="AL1367" s="17">
        <v>0.39926891085640198</v>
      </c>
      <c r="AM1367" s="17">
        <v>0.78555705288730704</v>
      </c>
      <c r="AN1367" s="17">
        <v>0.49441859505966401</v>
      </c>
      <c r="AO1367" s="17"/>
      <c r="AP1367" s="17">
        <v>0.38376523588066203</v>
      </c>
      <c r="AQ1367" s="17">
        <v>0.40435347569226998</v>
      </c>
      <c r="AR1367" s="17">
        <v>0.453249127258325</v>
      </c>
      <c r="AS1367" s="17"/>
      <c r="AT1367" s="17">
        <v>0.473787756893293</v>
      </c>
      <c r="AU1367" s="17">
        <v>0.44923420154085703</v>
      </c>
      <c r="AV1367" s="17">
        <v>0.38968186933105697</v>
      </c>
      <c r="AW1367" s="17">
        <v>0.33803995075615301</v>
      </c>
      <c r="AX1367" s="17">
        <v>0.24638717846880701</v>
      </c>
      <c r="AY1367" s="17"/>
      <c r="AZ1367" s="17">
        <v>0.39920666455382098</v>
      </c>
      <c r="BA1367" s="17">
        <v>0.42111367193581101</v>
      </c>
      <c r="BB1367" s="17">
        <v>0.47680419248221301</v>
      </c>
      <c r="BC1367" s="17">
        <v>0.437388601891882</v>
      </c>
      <c r="BD1367" s="17">
        <v>0.421943569823855</v>
      </c>
      <c r="BE1367" s="17">
        <v>0.41935426286042299</v>
      </c>
      <c r="BF1367" s="17"/>
      <c r="BG1367" s="17">
        <v>0.40765543312612901</v>
      </c>
      <c r="BH1367" s="17">
        <v>0.462289808547661</v>
      </c>
      <c r="BI1367" s="17" t="s">
        <v>95</v>
      </c>
      <c r="BJ1367" s="17" t="s">
        <v>95</v>
      </c>
      <c r="BK1367" s="17" t="s">
        <v>95</v>
      </c>
      <c r="BL1367" s="17" t="s">
        <v>95</v>
      </c>
      <c r="BM1367" s="17" t="s">
        <v>95</v>
      </c>
    </row>
    <row r="1368" spans="2:65" x14ac:dyDescent="0.35">
      <c r="B1368" t="s">
        <v>518</v>
      </c>
      <c r="C1368" s="17">
        <v>0.31797879533344597</v>
      </c>
      <c r="D1368" s="17">
        <v>0.36018175176751799</v>
      </c>
      <c r="E1368" s="17">
        <v>0.28005871592542197</v>
      </c>
      <c r="F1368" s="17"/>
      <c r="G1368" s="17">
        <v>0.34555515402047399</v>
      </c>
      <c r="H1368" s="17">
        <v>0.32489149849425297</v>
      </c>
      <c r="I1368" s="17">
        <v>0.35565960167959298</v>
      </c>
      <c r="J1368" s="17">
        <v>0.315440036193403</v>
      </c>
      <c r="K1368" s="17">
        <v>0.25766343331582198</v>
      </c>
      <c r="L1368" s="17">
        <v>0.33016206592271402</v>
      </c>
      <c r="M1368" s="17"/>
      <c r="N1368" s="17">
        <v>0.40340255508102701</v>
      </c>
      <c r="O1368" s="17">
        <v>0.25412363000754401</v>
      </c>
      <c r="P1368" s="17">
        <v>0.30538638232492399</v>
      </c>
      <c r="Q1368" s="17">
        <v>0.283781701604503</v>
      </c>
      <c r="R1368" s="17"/>
      <c r="S1368" s="17">
        <v>0.42492682457615599</v>
      </c>
      <c r="T1368" s="17">
        <v>0.29215732299925801</v>
      </c>
      <c r="U1368" s="17">
        <v>0.357216883634007</v>
      </c>
      <c r="V1368" s="17">
        <v>0.31350400240703202</v>
      </c>
      <c r="W1368" s="17">
        <v>0.37443283128146698</v>
      </c>
      <c r="X1368" s="17">
        <v>0.27151792955651899</v>
      </c>
      <c r="Y1368" s="17">
        <v>0.346187871521829</v>
      </c>
      <c r="Z1368" s="17">
        <v>0.17789260695516701</v>
      </c>
      <c r="AA1368" s="17">
        <v>0.30675428669689703</v>
      </c>
      <c r="AB1368" s="17">
        <v>0.26433708324820099</v>
      </c>
      <c r="AC1368" s="17">
        <v>0.33047007227115699</v>
      </c>
      <c r="AD1368" s="17">
        <v>0.31857770962183402</v>
      </c>
      <c r="AE1368" s="17"/>
      <c r="AF1368" s="17">
        <v>0.27437932080349298</v>
      </c>
      <c r="AG1368" s="17">
        <v>0.36536283506600198</v>
      </c>
      <c r="AH1368" s="17">
        <v>0.34968031646262698</v>
      </c>
      <c r="AI1368" s="17"/>
      <c r="AJ1368" s="17">
        <v>0.30715071331154398</v>
      </c>
      <c r="AK1368" s="17">
        <v>0.37039803684998701</v>
      </c>
      <c r="AL1368" s="17">
        <v>0.33680651516715598</v>
      </c>
      <c r="AM1368" s="17">
        <v>5.9451764402505498E-2</v>
      </c>
      <c r="AN1368" s="17">
        <v>0.28228270820089002</v>
      </c>
      <c r="AO1368" s="17"/>
      <c r="AP1368" s="17">
        <v>0.333971752271359</v>
      </c>
      <c r="AQ1368" s="17">
        <v>0.36294094889217698</v>
      </c>
      <c r="AR1368" s="17">
        <v>0.38411704287259602</v>
      </c>
      <c r="AS1368" s="17"/>
      <c r="AT1368" s="17">
        <v>0.243082041736017</v>
      </c>
      <c r="AU1368" s="17">
        <v>0.251091349373256</v>
      </c>
      <c r="AV1368" s="17">
        <v>0.36930691525739401</v>
      </c>
      <c r="AW1368" s="17">
        <v>0.46165077927518899</v>
      </c>
      <c r="AX1368" s="17">
        <v>0.50451844137318302</v>
      </c>
      <c r="AY1368" s="17"/>
      <c r="AZ1368" s="17">
        <v>0.41565803966158099</v>
      </c>
      <c r="BA1368" s="17">
        <v>0.29233254611776699</v>
      </c>
      <c r="BB1368" s="17">
        <v>0.35541317931979599</v>
      </c>
      <c r="BC1368" s="17">
        <v>0.285237967503706</v>
      </c>
      <c r="BD1368" s="17">
        <v>0.32571755884457998</v>
      </c>
      <c r="BE1368" s="17">
        <v>0.34085799496048902</v>
      </c>
      <c r="BF1368" s="17"/>
      <c r="BG1368" s="17">
        <v>0.31748358823266898</v>
      </c>
      <c r="BH1368" s="17">
        <v>0.31881267102535799</v>
      </c>
      <c r="BI1368" s="17" t="s">
        <v>95</v>
      </c>
      <c r="BJ1368" s="17" t="s">
        <v>95</v>
      </c>
      <c r="BK1368" s="17" t="s">
        <v>95</v>
      </c>
      <c r="BL1368" s="17" t="s">
        <v>95</v>
      </c>
      <c r="BM1368" s="17" t="s">
        <v>95</v>
      </c>
    </row>
    <row r="1369" spans="2:65" x14ac:dyDescent="0.35">
      <c r="B1369" t="s">
        <v>114</v>
      </c>
      <c r="C1369" s="17">
        <v>0.25400937929453499</v>
      </c>
      <c r="D1369" s="17">
        <v>0.212655553963147</v>
      </c>
      <c r="E1369" s="17">
        <v>0.29218512024504001</v>
      </c>
      <c r="F1369" s="17"/>
      <c r="G1369" s="17">
        <v>0.170328879570603</v>
      </c>
      <c r="H1369" s="17">
        <v>0.17364677850749699</v>
      </c>
      <c r="I1369" s="17">
        <v>0.227288760161515</v>
      </c>
      <c r="J1369" s="17">
        <v>0.25089062380781602</v>
      </c>
      <c r="K1369" s="17">
        <v>0.26139773734357802</v>
      </c>
      <c r="L1369" s="17">
        <v>0.296330369084226</v>
      </c>
      <c r="M1369" s="17"/>
      <c r="N1369" s="17">
        <v>0.25339775062242598</v>
      </c>
      <c r="O1369" s="17">
        <v>0.26901226752677099</v>
      </c>
      <c r="P1369" s="17">
        <v>0.22373623551303201</v>
      </c>
      <c r="Q1369" s="17">
        <v>0.27247968604912298</v>
      </c>
      <c r="R1369" s="17"/>
      <c r="S1369" s="17">
        <v>0.23308611203375901</v>
      </c>
      <c r="T1369" s="17">
        <v>0.28043525942415598</v>
      </c>
      <c r="U1369" s="17">
        <v>0.25645629092501998</v>
      </c>
      <c r="V1369" s="17">
        <v>0.27078236761976199</v>
      </c>
      <c r="W1369" s="17">
        <v>0.24582718112541799</v>
      </c>
      <c r="X1369" s="17">
        <v>0.17072365515274099</v>
      </c>
      <c r="Y1369" s="17">
        <v>0.24923388387662501</v>
      </c>
      <c r="Z1369" s="17">
        <v>0.30127431493065099</v>
      </c>
      <c r="AA1369" s="17">
        <v>0.27444118109464299</v>
      </c>
      <c r="AB1369" s="17">
        <v>0.28149910877133599</v>
      </c>
      <c r="AC1369" s="17">
        <v>0.27675148430510998</v>
      </c>
      <c r="AD1369" s="17">
        <v>0.15593199939223301</v>
      </c>
      <c r="AE1369" s="17"/>
      <c r="AF1369" s="17">
        <v>0.255157551844927</v>
      </c>
      <c r="AG1369" s="17">
        <v>0.25828627503295998</v>
      </c>
      <c r="AH1369" s="17">
        <v>0.179246180811059</v>
      </c>
      <c r="AI1369" s="17"/>
      <c r="AJ1369" s="17">
        <v>0.25794815063251397</v>
      </c>
      <c r="AK1369" s="17">
        <v>0.23206949325824</v>
      </c>
      <c r="AL1369" s="17">
        <v>0.26392457397644198</v>
      </c>
      <c r="AM1369" s="17">
        <v>0.154991182710187</v>
      </c>
      <c r="AN1369" s="17">
        <v>0.223298696739446</v>
      </c>
      <c r="AO1369" s="17"/>
      <c r="AP1369" s="17">
        <v>0.28226301184797897</v>
      </c>
      <c r="AQ1369" s="17">
        <v>0.23270557541555301</v>
      </c>
      <c r="AR1369" s="17">
        <v>0.16263382986907901</v>
      </c>
      <c r="AS1369" s="17"/>
      <c r="AT1369" s="17">
        <v>0.28313020137069</v>
      </c>
      <c r="AU1369" s="17">
        <v>0.29967444908588697</v>
      </c>
      <c r="AV1369" s="17">
        <v>0.24101121541154899</v>
      </c>
      <c r="AW1369" s="17">
        <v>0.200309269968658</v>
      </c>
      <c r="AX1369" s="17">
        <v>0.24909438015801</v>
      </c>
      <c r="AY1369" s="17"/>
      <c r="AZ1369" s="17">
        <v>0.185135295784598</v>
      </c>
      <c r="BA1369" s="17">
        <v>0.286553781946422</v>
      </c>
      <c r="BB1369" s="17">
        <v>0.16778262819799</v>
      </c>
      <c r="BC1369" s="17">
        <v>0.277373430604413</v>
      </c>
      <c r="BD1369" s="17">
        <v>0.25233887133156502</v>
      </c>
      <c r="BE1369" s="17">
        <v>0.23978774217908899</v>
      </c>
      <c r="BF1369" s="17"/>
      <c r="BG1369" s="17">
        <v>0.27486097864120201</v>
      </c>
      <c r="BH1369" s="17">
        <v>0.21889752042698099</v>
      </c>
      <c r="BI1369" s="17" t="s">
        <v>95</v>
      </c>
      <c r="BJ1369" s="17" t="s">
        <v>95</v>
      </c>
      <c r="BK1369" s="17" t="s">
        <v>95</v>
      </c>
      <c r="BL1369" s="17" t="s">
        <v>95</v>
      </c>
      <c r="BM1369" s="17" t="s">
        <v>95</v>
      </c>
    </row>
    <row r="1370" spans="2:65" x14ac:dyDescent="0.35">
      <c r="C1370" s="17"/>
      <c r="D1370" s="17"/>
      <c r="E1370" s="17"/>
      <c r="F1370" s="17"/>
      <c r="G1370" s="17"/>
      <c r="H1370" s="17"/>
      <c r="I1370" s="17"/>
      <c r="J1370" s="17"/>
      <c r="K1370" s="17"/>
      <c r="L1370" s="17"/>
      <c r="M1370" s="17"/>
      <c r="N1370" s="17"/>
      <c r="O1370" s="17"/>
      <c r="P1370" s="17"/>
      <c r="Q1370" s="17"/>
      <c r="R1370" s="17"/>
      <c r="S1370" s="17"/>
      <c r="T1370" s="17"/>
      <c r="U1370" s="17"/>
      <c r="V1370" s="17"/>
      <c r="W1370" s="17"/>
      <c r="X1370" s="17"/>
      <c r="Y1370" s="17"/>
      <c r="Z1370" s="17"/>
      <c r="AA1370" s="17"/>
      <c r="AB1370" s="17"/>
      <c r="AC1370" s="17"/>
      <c r="AD1370" s="17"/>
      <c r="AE1370" s="17"/>
      <c r="AF1370" s="17"/>
      <c r="AG1370" s="17"/>
      <c r="AH1370" s="17"/>
      <c r="AI1370" s="17"/>
      <c r="AJ1370" s="17"/>
      <c r="AK1370" s="17"/>
      <c r="AL1370" s="17"/>
      <c r="AM1370" s="17"/>
      <c r="AN1370" s="17"/>
      <c r="AO1370" s="17"/>
      <c r="AP1370" s="17"/>
      <c r="AQ1370" s="17"/>
      <c r="AR1370" s="17"/>
      <c r="AS1370" s="17"/>
      <c r="AT1370" s="17"/>
      <c r="AU1370" s="17"/>
      <c r="AV1370" s="17"/>
      <c r="AW1370" s="17"/>
      <c r="AX1370" s="17"/>
      <c r="AY1370" s="17"/>
      <c r="AZ1370" s="17"/>
      <c r="BA1370" s="17"/>
      <c r="BB1370" s="17"/>
      <c r="BC1370" s="17"/>
      <c r="BD1370" s="17"/>
      <c r="BE1370" s="17"/>
      <c r="BF1370" s="17"/>
      <c r="BG1370" s="17"/>
      <c r="BH1370" s="17"/>
      <c r="BI1370" s="17"/>
      <c r="BJ1370" s="17"/>
      <c r="BK1370" s="17"/>
      <c r="BL1370" s="17"/>
      <c r="BM1370" s="17"/>
    </row>
    <row r="1371" spans="2:65" x14ac:dyDescent="0.35">
      <c r="B1371" s="6" t="s">
        <v>519</v>
      </c>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row>
    <row r="1372" spans="2:65" x14ac:dyDescent="0.35">
      <c r="B1372" s="26" t="s">
        <v>520</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row>
    <row r="1373" spans="2:65" x14ac:dyDescent="0.35">
      <c r="B1373" t="s">
        <v>521</v>
      </c>
      <c r="C1373" s="17">
        <v>0.38764735805612399</v>
      </c>
      <c r="D1373" s="17">
        <v>0.43069231501598998</v>
      </c>
      <c r="E1373" s="17">
        <v>0.34273582107582401</v>
      </c>
      <c r="F1373" s="17"/>
      <c r="G1373" s="17">
        <v>0.36424450979360301</v>
      </c>
      <c r="H1373" s="17">
        <v>0.41021116114107098</v>
      </c>
      <c r="I1373" s="17">
        <v>0.37249174240632699</v>
      </c>
      <c r="J1373" s="17">
        <v>0.35368754556923199</v>
      </c>
      <c r="K1373" s="17">
        <v>0.42557839692139998</v>
      </c>
      <c r="L1373" s="17">
        <v>0.38402898178087702</v>
      </c>
      <c r="M1373" s="17"/>
      <c r="N1373" s="17">
        <v>0.38559909642382101</v>
      </c>
      <c r="O1373" s="17">
        <v>0.388641926282563</v>
      </c>
      <c r="P1373" s="17">
        <v>0.411707878267007</v>
      </c>
      <c r="Q1373" s="17">
        <v>0.36428460070184399</v>
      </c>
      <c r="R1373" s="17"/>
      <c r="S1373" s="17">
        <v>0.38678410109713002</v>
      </c>
      <c r="T1373" s="17">
        <v>0.37433183985185697</v>
      </c>
      <c r="U1373" s="17">
        <v>0.419525795957578</v>
      </c>
      <c r="V1373" s="17">
        <v>0.47891994378216401</v>
      </c>
      <c r="W1373" s="17">
        <v>0.49578032867388999</v>
      </c>
      <c r="X1373" s="17">
        <v>0.22951670785504399</v>
      </c>
      <c r="Y1373" s="17">
        <v>0.38839879092483098</v>
      </c>
      <c r="Z1373" s="17">
        <v>0.380391948955563</v>
      </c>
      <c r="AA1373" s="17">
        <v>0.398434219387588</v>
      </c>
      <c r="AB1373" s="17">
        <v>0.36526005053805</v>
      </c>
      <c r="AC1373" s="17">
        <v>0.30899429695981301</v>
      </c>
      <c r="AD1373" s="17">
        <v>0.51188392319305898</v>
      </c>
      <c r="AE1373" s="17"/>
      <c r="AF1373" s="17">
        <v>0.45348893615908697</v>
      </c>
      <c r="AG1373" s="17">
        <v>0.33000512082378802</v>
      </c>
      <c r="AH1373" s="17">
        <v>0.40388105907574301</v>
      </c>
      <c r="AI1373" s="17"/>
      <c r="AJ1373" s="17">
        <v>0.47647622989173699</v>
      </c>
      <c r="AK1373" s="17">
        <v>0.265700443152459</v>
      </c>
      <c r="AL1373" s="17">
        <v>0.33709315528360201</v>
      </c>
      <c r="AM1373" s="17">
        <v>0.58726309381452002</v>
      </c>
      <c r="AN1373" s="17">
        <v>0.36122736303837299</v>
      </c>
      <c r="AO1373" s="17"/>
      <c r="AP1373" s="17">
        <v>0.52000279045092601</v>
      </c>
      <c r="AQ1373" s="17">
        <v>0.28209185822035698</v>
      </c>
      <c r="AR1373" s="17">
        <v>0.31345826946354699</v>
      </c>
      <c r="AS1373" s="17"/>
      <c r="AT1373" s="17">
        <v>0.43106827991149799</v>
      </c>
      <c r="AU1373" s="17">
        <v>0.41618304015657198</v>
      </c>
      <c r="AV1373" s="17">
        <v>0.36799362397758001</v>
      </c>
      <c r="AW1373" s="17">
        <v>0.30082962369390398</v>
      </c>
      <c r="AX1373" s="17">
        <v>0.47022959828343203</v>
      </c>
      <c r="AY1373" s="17"/>
      <c r="AZ1373" s="17">
        <v>0.39298917984570803</v>
      </c>
      <c r="BA1373" s="17">
        <v>0.37652737184804902</v>
      </c>
      <c r="BB1373" s="17">
        <v>0.38629444259540702</v>
      </c>
      <c r="BC1373" s="17">
        <v>0.43628476998190502</v>
      </c>
      <c r="BD1373" s="17">
        <v>0.38047657453100098</v>
      </c>
      <c r="BE1373" s="17">
        <v>0.31055253202710797</v>
      </c>
      <c r="BF1373" s="17"/>
      <c r="BG1373" s="17">
        <v>0.38799605998171099</v>
      </c>
      <c r="BH1373" s="17">
        <v>0.38711289593273202</v>
      </c>
      <c r="BI1373" s="17" t="s">
        <v>95</v>
      </c>
      <c r="BJ1373" s="17" t="s">
        <v>95</v>
      </c>
      <c r="BK1373" s="17" t="s">
        <v>95</v>
      </c>
      <c r="BL1373" s="17" t="s">
        <v>95</v>
      </c>
      <c r="BM1373" s="17" t="s">
        <v>95</v>
      </c>
    </row>
    <row r="1374" spans="2:65" x14ac:dyDescent="0.35">
      <c r="B1374" t="s">
        <v>522</v>
      </c>
      <c r="C1374" s="17">
        <v>0.40439464819100801</v>
      </c>
      <c r="D1374" s="17">
        <v>0.40399013726534599</v>
      </c>
      <c r="E1374" s="17">
        <v>0.40215478901484503</v>
      </c>
      <c r="F1374" s="17"/>
      <c r="G1374" s="17">
        <v>0.57533893755007903</v>
      </c>
      <c r="H1374" s="17">
        <v>0.441615495228253</v>
      </c>
      <c r="I1374" s="17">
        <v>0.40758571209892303</v>
      </c>
      <c r="J1374" s="17">
        <v>0.41223729475223297</v>
      </c>
      <c r="K1374" s="17">
        <v>0.38345536977920702</v>
      </c>
      <c r="L1374" s="17">
        <v>0.366997926259715</v>
      </c>
      <c r="M1374" s="17"/>
      <c r="N1374" s="17">
        <v>0.45537506753397999</v>
      </c>
      <c r="O1374" s="17">
        <v>0.38819270785295001</v>
      </c>
      <c r="P1374" s="17">
        <v>0.373303541425273</v>
      </c>
      <c r="Q1374" s="17">
        <v>0.37612473838103999</v>
      </c>
      <c r="R1374" s="17"/>
      <c r="S1374" s="17">
        <v>0.46594945772188401</v>
      </c>
      <c r="T1374" s="17">
        <v>0.40247739920877101</v>
      </c>
      <c r="U1374" s="17">
        <v>0.42589093636940101</v>
      </c>
      <c r="V1374" s="17">
        <v>0.30974455945812301</v>
      </c>
      <c r="W1374" s="17">
        <v>0.336702121937419</v>
      </c>
      <c r="X1374" s="17">
        <v>0.55395226204374504</v>
      </c>
      <c r="Y1374" s="17">
        <v>0.42533728171534702</v>
      </c>
      <c r="Z1374" s="17">
        <v>0.391002708941947</v>
      </c>
      <c r="AA1374" s="17">
        <v>0.35522629881509798</v>
      </c>
      <c r="AB1374" s="17">
        <v>0.390319106993815</v>
      </c>
      <c r="AC1374" s="17">
        <v>0.38330509936116303</v>
      </c>
      <c r="AD1374" s="17">
        <v>0.39268451519905301</v>
      </c>
      <c r="AE1374" s="17"/>
      <c r="AF1374" s="17">
        <v>0.330640643289071</v>
      </c>
      <c r="AG1374" s="17">
        <v>0.468003010014864</v>
      </c>
      <c r="AH1374" s="17">
        <v>0.34685274824338302</v>
      </c>
      <c r="AI1374" s="17"/>
      <c r="AJ1374" s="17">
        <v>0.3393546978061</v>
      </c>
      <c r="AK1374" s="17">
        <v>0.501447826763052</v>
      </c>
      <c r="AL1374" s="17">
        <v>0.46172448883114098</v>
      </c>
      <c r="AM1374" s="17">
        <v>0.21040726290617601</v>
      </c>
      <c r="AN1374" s="17">
        <v>0.418464057175159</v>
      </c>
      <c r="AO1374" s="17"/>
      <c r="AP1374" s="17">
        <v>0.334157405842196</v>
      </c>
      <c r="AQ1374" s="17">
        <v>0.50390092801006403</v>
      </c>
      <c r="AR1374" s="17">
        <v>0.49617625724570502</v>
      </c>
      <c r="AS1374" s="17"/>
      <c r="AT1374" s="17">
        <v>0.32474383680902202</v>
      </c>
      <c r="AU1374" s="17">
        <v>0.39260372552136102</v>
      </c>
      <c r="AV1374" s="17">
        <v>0.45947409728236799</v>
      </c>
      <c r="AW1374" s="17">
        <v>0.48509748993699597</v>
      </c>
      <c r="AX1374" s="17">
        <v>0.33695877642509497</v>
      </c>
      <c r="AY1374" s="17"/>
      <c r="AZ1374" s="17">
        <v>0.457462071476539</v>
      </c>
      <c r="BA1374" s="17">
        <v>0.40305678917048599</v>
      </c>
      <c r="BB1374" s="17">
        <v>0.39611035895788899</v>
      </c>
      <c r="BC1374" s="17">
        <v>0.33370972444860098</v>
      </c>
      <c r="BD1374" s="17">
        <v>0.42441010185981898</v>
      </c>
      <c r="BE1374" s="17">
        <v>0.47917907016873701</v>
      </c>
      <c r="BF1374" s="17"/>
      <c r="BG1374" s="17">
        <v>0.38085204535274603</v>
      </c>
      <c r="BH1374" s="17">
        <v>0.440478846699348</v>
      </c>
      <c r="BI1374" s="17" t="s">
        <v>95</v>
      </c>
      <c r="BJ1374" s="17" t="s">
        <v>95</v>
      </c>
      <c r="BK1374" s="17" t="s">
        <v>95</v>
      </c>
      <c r="BL1374" s="17" t="s">
        <v>95</v>
      </c>
      <c r="BM1374" s="17" t="s">
        <v>95</v>
      </c>
    </row>
    <row r="1375" spans="2:65" x14ac:dyDescent="0.35">
      <c r="B1375" t="s">
        <v>114</v>
      </c>
      <c r="C1375" s="17">
        <v>0.207957993752868</v>
      </c>
      <c r="D1375" s="17">
        <v>0.165317547718664</v>
      </c>
      <c r="E1375" s="17">
        <v>0.25510938990933002</v>
      </c>
      <c r="F1375" s="17"/>
      <c r="G1375" s="17">
        <v>6.0416552656317103E-2</v>
      </c>
      <c r="H1375" s="17">
        <v>0.148173343630675</v>
      </c>
      <c r="I1375" s="17">
        <v>0.21992254549474999</v>
      </c>
      <c r="J1375" s="17">
        <v>0.23407515967853501</v>
      </c>
      <c r="K1375" s="17">
        <v>0.190966233299393</v>
      </c>
      <c r="L1375" s="17">
        <v>0.248973091959408</v>
      </c>
      <c r="M1375" s="17"/>
      <c r="N1375" s="17">
        <v>0.1590258360422</v>
      </c>
      <c r="O1375" s="17">
        <v>0.22316536586448699</v>
      </c>
      <c r="P1375" s="17">
        <v>0.214988580307719</v>
      </c>
      <c r="Q1375" s="17">
        <v>0.25959066091711702</v>
      </c>
      <c r="R1375" s="17"/>
      <c r="S1375" s="17">
        <v>0.147266441180987</v>
      </c>
      <c r="T1375" s="17">
        <v>0.22319076093937201</v>
      </c>
      <c r="U1375" s="17">
        <v>0.154583267673021</v>
      </c>
      <c r="V1375" s="17">
        <v>0.211335496759713</v>
      </c>
      <c r="W1375" s="17">
        <v>0.16751754938869001</v>
      </c>
      <c r="X1375" s="17">
        <v>0.216531030101211</v>
      </c>
      <c r="Y1375" s="17">
        <v>0.186263927359822</v>
      </c>
      <c r="Z1375" s="17">
        <v>0.22860534210249001</v>
      </c>
      <c r="AA1375" s="17">
        <v>0.24633948179731499</v>
      </c>
      <c r="AB1375" s="17">
        <v>0.244420842468134</v>
      </c>
      <c r="AC1375" s="17">
        <v>0.30770060367902502</v>
      </c>
      <c r="AD1375" s="17">
        <v>9.5431561607887599E-2</v>
      </c>
      <c r="AE1375" s="17"/>
      <c r="AF1375" s="17">
        <v>0.215870420551842</v>
      </c>
      <c r="AG1375" s="17">
        <v>0.20199186916134801</v>
      </c>
      <c r="AH1375" s="17">
        <v>0.24926619268087399</v>
      </c>
      <c r="AI1375" s="17"/>
      <c r="AJ1375" s="17">
        <v>0.18416907230216301</v>
      </c>
      <c r="AK1375" s="17">
        <v>0.23285173008448901</v>
      </c>
      <c r="AL1375" s="17">
        <v>0.20118235588525701</v>
      </c>
      <c r="AM1375" s="17">
        <v>0.202329643279303</v>
      </c>
      <c r="AN1375" s="17">
        <v>0.22030857978646801</v>
      </c>
      <c r="AO1375" s="17"/>
      <c r="AP1375" s="17">
        <v>0.14583980370687899</v>
      </c>
      <c r="AQ1375" s="17">
        <v>0.21400721376957901</v>
      </c>
      <c r="AR1375" s="17">
        <v>0.19036547329074799</v>
      </c>
      <c r="AS1375" s="17"/>
      <c r="AT1375" s="17">
        <v>0.24418788327947999</v>
      </c>
      <c r="AU1375" s="17">
        <v>0.19121323432206699</v>
      </c>
      <c r="AV1375" s="17">
        <v>0.172532278740052</v>
      </c>
      <c r="AW1375" s="17">
        <v>0.21407288636909899</v>
      </c>
      <c r="AX1375" s="17">
        <v>0.192811625291473</v>
      </c>
      <c r="AY1375" s="17"/>
      <c r="AZ1375" s="17">
        <v>0.149548748677752</v>
      </c>
      <c r="BA1375" s="17">
        <v>0.220415838981465</v>
      </c>
      <c r="BB1375" s="17">
        <v>0.217595198446704</v>
      </c>
      <c r="BC1375" s="17">
        <v>0.23000550556949401</v>
      </c>
      <c r="BD1375" s="17">
        <v>0.19511332360917999</v>
      </c>
      <c r="BE1375" s="17">
        <v>0.21026839780415499</v>
      </c>
      <c r="BF1375" s="17"/>
      <c r="BG1375" s="17">
        <v>0.23115189466554401</v>
      </c>
      <c r="BH1375" s="17">
        <v>0.17240825736792001</v>
      </c>
      <c r="BI1375" s="17" t="s">
        <v>95</v>
      </c>
      <c r="BJ1375" s="17" t="s">
        <v>95</v>
      </c>
      <c r="BK1375" s="17" t="s">
        <v>95</v>
      </c>
      <c r="BL1375" s="17" t="s">
        <v>95</v>
      </c>
      <c r="BM1375" s="17" t="s">
        <v>95</v>
      </c>
    </row>
    <row r="1376" spans="2:65" x14ac:dyDescent="0.35">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row>
    <row r="1377" spans="2:65" x14ac:dyDescent="0.35">
      <c r="B1377" s="6" t="s">
        <v>531</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c r="AO1377" s="17"/>
      <c r="AP1377" s="17"/>
      <c r="AQ1377" s="17"/>
      <c r="AR1377" s="17"/>
      <c r="AS1377" s="17"/>
      <c r="AT1377" s="17"/>
      <c r="AU1377" s="17"/>
      <c r="AV1377" s="17"/>
      <c r="AW1377" s="17"/>
      <c r="AX1377" s="17"/>
      <c r="AY1377" s="17"/>
      <c r="AZ1377" s="17"/>
      <c r="BA1377" s="17"/>
      <c r="BB1377" s="17"/>
      <c r="BC1377" s="17"/>
      <c r="BD1377" s="17"/>
      <c r="BE1377" s="17"/>
      <c r="BF1377" s="17"/>
      <c r="BG1377" s="17"/>
      <c r="BH1377" s="17"/>
      <c r="BI1377" s="17"/>
      <c r="BJ1377" s="17"/>
      <c r="BK1377" s="17"/>
      <c r="BL1377" s="17"/>
      <c r="BM1377" s="17"/>
    </row>
    <row r="1378" spans="2:65" x14ac:dyDescent="0.35">
      <c r="B1378" s="26" t="s">
        <v>253</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row>
    <row r="1379" spans="2:65" x14ac:dyDescent="0.35">
      <c r="B1379" t="s">
        <v>528</v>
      </c>
      <c r="C1379" s="17">
        <v>7.7930423645258096E-2</v>
      </c>
      <c r="D1379" s="17">
        <v>9.1428565165614095E-2</v>
      </c>
      <c r="E1379" s="17">
        <v>6.4082934132250205E-2</v>
      </c>
      <c r="F1379" s="17"/>
      <c r="G1379" s="17">
        <v>4.0018215516036897E-2</v>
      </c>
      <c r="H1379" s="17">
        <v>3.13408023379897E-2</v>
      </c>
      <c r="I1379" s="17">
        <v>5.6256227836614402E-2</v>
      </c>
      <c r="J1379" s="17">
        <v>0.102556546323812</v>
      </c>
      <c r="K1379" s="17">
        <v>0.118830499687452</v>
      </c>
      <c r="L1379" s="17">
        <v>0.11235810015390101</v>
      </c>
      <c r="M1379" s="17"/>
      <c r="N1379" s="17">
        <v>7.6569965958679903E-2</v>
      </c>
      <c r="O1379" s="17">
        <v>6.5851240179891593E-2</v>
      </c>
      <c r="P1379" s="17">
        <v>9.2297553906842397E-2</v>
      </c>
      <c r="Q1379" s="17">
        <v>8.0761994534623197E-2</v>
      </c>
      <c r="R1379" s="17"/>
      <c r="S1379" s="17">
        <v>4.5174557711379702E-2</v>
      </c>
      <c r="T1379" s="17">
        <v>0.105159216891079</v>
      </c>
      <c r="U1379" s="17">
        <v>7.00271059558948E-2</v>
      </c>
      <c r="V1379" s="17">
        <v>8.8392699142625195E-2</v>
      </c>
      <c r="W1379" s="17">
        <v>8.3342691982514899E-2</v>
      </c>
      <c r="X1379" s="17">
        <v>8.6920158433094905E-2</v>
      </c>
      <c r="Y1379" s="17">
        <v>0.113030618935324</v>
      </c>
      <c r="Z1379" s="17">
        <v>0.113207981673877</v>
      </c>
      <c r="AA1379" s="17">
        <v>5.6792314473876102E-2</v>
      </c>
      <c r="AB1379" s="17">
        <v>5.6283444834828E-2</v>
      </c>
      <c r="AC1379" s="17">
        <v>7.5008504777785506E-2</v>
      </c>
      <c r="AD1379" s="17">
        <v>9.3159205243461496E-2</v>
      </c>
      <c r="AE1379" s="17"/>
      <c r="AF1379" s="17">
        <v>0.12556898574911601</v>
      </c>
      <c r="AG1379" s="17">
        <v>5.8051165978573599E-2</v>
      </c>
      <c r="AH1379" s="17">
        <v>4.6760314680162902E-2</v>
      </c>
      <c r="AI1379" s="17"/>
      <c r="AJ1379" s="17">
        <v>0.108710433375784</v>
      </c>
      <c r="AK1379" s="17">
        <v>4.2010653184084597E-2</v>
      </c>
      <c r="AL1379" s="17">
        <v>8.2896389685619604E-2</v>
      </c>
      <c r="AM1379" s="17">
        <v>0.21805053566379701</v>
      </c>
      <c r="AN1379" s="17">
        <v>5.9318278801640097E-2</v>
      </c>
      <c r="AO1379" s="17"/>
      <c r="AP1379" s="17">
        <v>7.6911697923842406E-2</v>
      </c>
      <c r="AQ1379" s="17">
        <v>4.3909787126651702E-2</v>
      </c>
      <c r="AR1379" s="17">
        <v>5.9884349019594399E-2</v>
      </c>
      <c r="AS1379" s="17"/>
      <c r="AT1379" s="17">
        <v>9.9173766945610503E-2</v>
      </c>
      <c r="AU1379" s="17">
        <v>7.3479860193283605E-2</v>
      </c>
      <c r="AV1379" s="17">
        <v>7.0639773722420598E-2</v>
      </c>
      <c r="AW1379" s="17">
        <v>5.0348054420890402E-2</v>
      </c>
      <c r="AX1379" s="17">
        <v>9.7619207401680702E-2</v>
      </c>
      <c r="AY1379" s="17"/>
      <c r="AZ1379" s="17">
        <v>5.1810692183345199E-2</v>
      </c>
      <c r="BA1379" s="17">
        <v>6.2936005769189396E-2</v>
      </c>
      <c r="BB1379" s="17">
        <v>7.3631613224523898E-2</v>
      </c>
      <c r="BC1379" s="17">
        <v>0.10963239231876599</v>
      </c>
      <c r="BD1379" s="17">
        <v>9.24825952699138E-2</v>
      </c>
      <c r="BE1379" s="17">
        <v>0.15089468723636901</v>
      </c>
      <c r="BF1379" s="17"/>
      <c r="BG1379" s="17">
        <v>0.118207645102929</v>
      </c>
      <c r="BH1379" s="17">
        <v>8.0510060620568105E-2</v>
      </c>
      <c r="BI1379" s="17" t="s">
        <v>95</v>
      </c>
      <c r="BJ1379" s="17">
        <v>4.2661289827286002E-2</v>
      </c>
      <c r="BK1379" s="17">
        <v>4.7685905914339001E-2</v>
      </c>
      <c r="BL1379" s="17">
        <v>3.3086167631077502E-2</v>
      </c>
      <c r="BM1379" s="17">
        <v>7.4378911302485501E-2</v>
      </c>
    </row>
    <row r="1380" spans="2:65" x14ac:dyDescent="0.35">
      <c r="B1380" t="s">
        <v>289</v>
      </c>
      <c r="C1380" s="17">
        <v>9.5555518724496899E-2</v>
      </c>
      <c r="D1380" s="17">
        <v>0.106828013439732</v>
      </c>
      <c r="E1380" s="17">
        <v>8.4840991632604904E-2</v>
      </c>
      <c r="F1380" s="17"/>
      <c r="G1380" s="17">
        <v>6.0672727893056E-2</v>
      </c>
      <c r="H1380" s="17">
        <v>8.3779622569686796E-2</v>
      </c>
      <c r="I1380" s="17">
        <v>8.2714440638352996E-2</v>
      </c>
      <c r="J1380" s="17">
        <v>9.8932170727879701E-2</v>
      </c>
      <c r="K1380" s="17">
        <v>0.110970109326744</v>
      </c>
      <c r="L1380" s="17">
        <v>0.12675146727450001</v>
      </c>
      <c r="M1380" s="17"/>
      <c r="N1380" s="17">
        <v>9.2395914087467196E-2</v>
      </c>
      <c r="O1380" s="17">
        <v>6.6837348405725597E-2</v>
      </c>
      <c r="P1380" s="17">
        <v>0.109700618071762</v>
      </c>
      <c r="Q1380" s="17">
        <v>0.11353734797010299</v>
      </c>
      <c r="R1380" s="17"/>
      <c r="S1380" s="17">
        <v>7.5739788063474603E-2</v>
      </c>
      <c r="T1380" s="17">
        <v>8.76292826351667E-2</v>
      </c>
      <c r="U1380" s="17">
        <v>7.7152977255358204E-2</v>
      </c>
      <c r="V1380" s="17">
        <v>7.85459452056326E-2</v>
      </c>
      <c r="W1380" s="17">
        <v>5.9347777609634202E-2</v>
      </c>
      <c r="X1380" s="17">
        <v>7.8527422962972104E-2</v>
      </c>
      <c r="Y1380" s="17">
        <v>0.128266940169249</v>
      </c>
      <c r="Z1380" s="17">
        <v>0.12256312717296999</v>
      </c>
      <c r="AA1380" s="17">
        <v>0.10535359666035</v>
      </c>
      <c r="AB1380" s="17">
        <v>0.133461084960418</v>
      </c>
      <c r="AC1380" s="17">
        <v>0.14352355329681399</v>
      </c>
      <c r="AD1380" s="17">
        <v>0.115047807147147</v>
      </c>
      <c r="AE1380" s="17"/>
      <c r="AF1380" s="17">
        <v>0.124828080258356</v>
      </c>
      <c r="AG1380" s="17">
        <v>8.3631738967382005E-2</v>
      </c>
      <c r="AH1380" s="17">
        <v>0.10108471677306199</v>
      </c>
      <c r="AI1380" s="17"/>
      <c r="AJ1380" s="17">
        <v>0.10158910668655199</v>
      </c>
      <c r="AK1380" s="17">
        <v>7.4802865005291694E-2</v>
      </c>
      <c r="AL1380" s="17">
        <v>0.11685298801540001</v>
      </c>
      <c r="AM1380" s="17">
        <v>0.16364441221873399</v>
      </c>
      <c r="AN1380" s="17">
        <v>0.111062348009003</v>
      </c>
      <c r="AO1380" s="17"/>
      <c r="AP1380" s="17">
        <v>0.100371192434144</v>
      </c>
      <c r="AQ1380" s="17">
        <v>8.1603656033267899E-2</v>
      </c>
      <c r="AR1380" s="17">
        <v>6.8108493810784598E-2</v>
      </c>
      <c r="AS1380" s="17"/>
      <c r="AT1380" s="17">
        <v>0.12365752654800299</v>
      </c>
      <c r="AU1380" s="17">
        <v>8.0784883135167102E-2</v>
      </c>
      <c r="AV1380" s="17">
        <v>9.9304398077930997E-2</v>
      </c>
      <c r="AW1380" s="17">
        <v>6.6352333490744403E-2</v>
      </c>
      <c r="AX1380" s="17">
        <v>7.2088304334846698E-2</v>
      </c>
      <c r="AY1380" s="17"/>
      <c r="AZ1380" s="17">
        <v>8.3918825377124404E-2</v>
      </c>
      <c r="BA1380" s="17">
        <v>8.3741837977815897E-2</v>
      </c>
      <c r="BB1380" s="17">
        <v>7.7123313688750597E-2</v>
      </c>
      <c r="BC1380" s="17">
        <v>9.5329058679380393E-2</v>
      </c>
      <c r="BD1380" s="17">
        <v>0.14309502336331001</v>
      </c>
      <c r="BE1380" s="17">
        <v>0.15272268735745301</v>
      </c>
      <c r="BF1380" s="17"/>
      <c r="BG1380" s="17">
        <v>0.122263591301828</v>
      </c>
      <c r="BH1380" s="17">
        <v>5.5568695630259297E-2</v>
      </c>
      <c r="BI1380" s="17" t="s">
        <v>95</v>
      </c>
      <c r="BJ1380" s="17">
        <v>8.3941674273720304E-2</v>
      </c>
      <c r="BK1380" s="17">
        <v>0.10515301008112</v>
      </c>
      <c r="BL1380" s="17">
        <v>8.2575408884613094E-2</v>
      </c>
      <c r="BM1380" s="17">
        <v>0.162292019113743</v>
      </c>
    </row>
    <row r="1381" spans="2:65" x14ac:dyDescent="0.35">
      <c r="B1381" t="s">
        <v>290</v>
      </c>
      <c r="C1381" s="17">
        <v>0.31697739063050201</v>
      </c>
      <c r="D1381" s="17">
        <v>0.30920374137437601</v>
      </c>
      <c r="E1381" s="17">
        <v>0.32549561121142501</v>
      </c>
      <c r="F1381" s="17"/>
      <c r="G1381" s="17">
        <v>0.321065290441096</v>
      </c>
      <c r="H1381" s="17">
        <v>0.33030074856952002</v>
      </c>
      <c r="I1381" s="17">
        <v>0.29115257331330402</v>
      </c>
      <c r="J1381" s="17">
        <v>0.30131985219260499</v>
      </c>
      <c r="K1381" s="17">
        <v>0.30255565387933497</v>
      </c>
      <c r="L1381" s="17">
        <v>0.34467548702346401</v>
      </c>
      <c r="M1381" s="17"/>
      <c r="N1381" s="17">
        <v>0.27484771832573202</v>
      </c>
      <c r="O1381" s="17">
        <v>0.34022318459852902</v>
      </c>
      <c r="P1381" s="17">
        <v>0.30713343195633902</v>
      </c>
      <c r="Q1381" s="17">
        <v>0.34813077791154201</v>
      </c>
      <c r="R1381" s="17"/>
      <c r="S1381" s="17">
        <v>0.31416209086997499</v>
      </c>
      <c r="T1381" s="17">
        <v>0.32855694423565202</v>
      </c>
      <c r="U1381" s="17">
        <v>0.31185932214624701</v>
      </c>
      <c r="V1381" s="17">
        <v>0.34142018284740899</v>
      </c>
      <c r="W1381" s="17">
        <v>0.32388336698744502</v>
      </c>
      <c r="X1381" s="17">
        <v>0.30284452917422799</v>
      </c>
      <c r="Y1381" s="17">
        <v>0.35177873548564098</v>
      </c>
      <c r="Z1381" s="17">
        <v>0.26506503567231898</v>
      </c>
      <c r="AA1381" s="17">
        <v>0.27987875617270902</v>
      </c>
      <c r="AB1381" s="17">
        <v>0.31777447828388</v>
      </c>
      <c r="AC1381" s="17">
        <v>0.333114029222425</v>
      </c>
      <c r="AD1381" s="17">
        <v>0.35225750163778902</v>
      </c>
      <c r="AE1381" s="17"/>
      <c r="AF1381" s="17">
        <v>0.31244277776034002</v>
      </c>
      <c r="AG1381" s="17">
        <v>0.32125521332423601</v>
      </c>
      <c r="AH1381" s="17">
        <v>0.33091643239263302</v>
      </c>
      <c r="AI1381" s="17"/>
      <c r="AJ1381" s="17">
        <v>0.306771494088521</v>
      </c>
      <c r="AK1381" s="17">
        <v>0.343271085557325</v>
      </c>
      <c r="AL1381" s="17">
        <v>0.29821980280356603</v>
      </c>
      <c r="AM1381" s="17">
        <v>0.19128093724293799</v>
      </c>
      <c r="AN1381" s="17">
        <v>0.30741411561222498</v>
      </c>
      <c r="AO1381" s="17"/>
      <c r="AP1381" s="17">
        <v>0.317973081783337</v>
      </c>
      <c r="AQ1381" s="17">
        <v>0.32777102465728197</v>
      </c>
      <c r="AR1381" s="17">
        <v>0.31833839909906397</v>
      </c>
      <c r="AS1381" s="17"/>
      <c r="AT1381" s="17">
        <v>0.339005728053419</v>
      </c>
      <c r="AU1381" s="17">
        <v>0.33228492871540299</v>
      </c>
      <c r="AV1381" s="17">
        <v>0.28216183935635603</v>
      </c>
      <c r="AW1381" s="17">
        <v>0.28406703606746198</v>
      </c>
      <c r="AX1381" s="17">
        <v>0.45686649581885802</v>
      </c>
      <c r="AY1381" s="17"/>
      <c r="AZ1381" s="17">
        <v>0.31324252318481099</v>
      </c>
      <c r="BA1381" s="17">
        <v>0.32392727968903201</v>
      </c>
      <c r="BB1381" s="17">
        <v>0.351438716220903</v>
      </c>
      <c r="BC1381" s="17">
        <v>0.31665901795277801</v>
      </c>
      <c r="BD1381" s="17">
        <v>0.29043206682891498</v>
      </c>
      <c r="BE1381" s="17">
        <v>0.27947662790522898</v>
      </c>
      <c r="BF1381" s="17"/>
      <c r="BG1381" s="17">
        <v>0.319487581937487</v>
      </c>
      <c r="BH1381" s="17">
        <v>0.30522450439474103</v>
      </c>
      <c r="BI1381" s="17" t="s">
        <v>95</v>
      </c>
      <c r="BJ1381" s="17">
        <v>0.31139099462386699</v>
      </c>
      <c r="BK1381" s="17">
        <v>0.37972522859410801</v>
      </c>
      <c r="BL1381" s="17">
        <v>0.29685510363530798</v>
      </c>
      <c r="BM1381" s="17">
        <v>0.29159102616169502</v>
      </c>
    </row>
    <row r="1382" spans="2:65" x14ac:dyDescent="0.35">
      <c r="B1382" t="s">
        <v>291</v>
      </c>
      <c r="C1382" s="17">
        <v>0.31444144476219799</v>
      </c>
      <c r="D1382" s="17">
        <v>0.31849809910799598</v>
      </c>
      <c r="E1382" s="17">
        <v>0.31042462462964598</v>
      </c>
      <c r="F1382" s="17"/>
      <c r="G1382" s="17">
        <v>0.353571117683881</v>
      </c>
      <c r="H1382" s="17">
        <v>0.31591173935418099</v>
      </c>
      <c r="I1382" s="17">
        <v>0.36529214677706201</v>
      </c>
      <c r="J1382" s="17">
        <v>0.28750416552126601</v>
      </c>
      <c r="K1382" s="17">
        <v>0.30552520146353002</v>
      </c>
      <c r="L1382" s="17">
        <v>0.27576078859652597</v>
      </c>
      <c r="M1382" s="17"/>
      <c r="N1382" s="17">
        <v>0.34561799759935002</v>
      </c>
      <c r="O1382" s="17">
        <v>0.336916814571595</v>
      </c>
      <c r="P1382" s="17">
        <v>0.260863498127271</v>
      </c>
      <c r="Q1382" s="17">
        <v>0.30109714723671199</v>
      </c>
      <c r="R1382" s="17"/>
      <c r="S1382" s="17">
        <v>0.35328870810468199</v>
      </c>
      <c r="T1382" s="17">
        <v>0.314439580365316</v>
      </c>
      <c r="U1382" s="17">
        <v>0.326383984204203</v>
      </c>
      <c r="V1382" s="17">
        <v>0.291811819408622</v>
      </c>
      <c r="W1382" s="17">
        <v>0.354622737154354</v>
      </c>
      <c r="X1382" s="17">
        <v>0.291452479616851</v>
      </c>
      <c r="Y1382" s="17">
        <v>0.26665534014205</v>
      </c>
      <c r="Z1382" s="17">
        <v>0.339568405753438</v>
      </c>
      <c r="AA1382" s="17">
        <v>0.29978320573510803</v>
      </c>
      <c r="AB1382" s="17">
        <v>0.30835355541877002</v>
      </c>
      <c r="AC1382" s="17">
        <v>0.32470758599644101</v>
      </c>
      <c r="AD1382" s="17">
        <v>0.25457943921951398</v>
      </c>
      <c r="AE1382" s="17"/>
      <c r="AF1382" s="17">
        <v>0.26536955561207798</v>
      </c>
      <c r="AG1382" s="17">
        <v>0.34105587203219201</v>
      </c>
      <c r="AH1382" s="17">
        <v>0.30055780762497702</v>
      </c>
      <c r="AI1382" s="17"/>
      <c r="AJ1382" s="17">
        <v>0.301232137402975</v>
      </c>
      <c r="AK1382" s="17">
        <v>0.34373120559543002</v>
      </c>
      <c r="AL1382" s="17">
        <v>0.31874872021351902</v>
      </c>
      <c r="AM1382" s="17">
        <v>0.22701092360172201</v>
      </c>
      <c r="AN1382" s="17">
        <v>0.31790635805064899</v>
      </c>
      <c r="AO1382" s="17"/>
      <c r="AP1382" s="17">
        <v>0.31449531981263401</v>
      </c>
      <c r="AQ1382" s="17">
        <v>0.33181536725973199</v>
      </c>
      <c r="AR1382" s="17">
        <v>0.33300374501972801</v>
      </c>
      <c r="AS1382" s="17"/>
      <c r="AT1382" s="17">
        <v>0.27871655009253099</v>
      </c>
      <c r="AU1382" s="17">
        <v>0.34778171896197002</v>
      </c>
      <c r="AV1382" s="17">
        <v>0.31541690504096498</v>
      </c>
      <c r="AW1382" s="17">
        <v>0.36401616730887199</v>
      </c>
      <c r="AX1382" s="17">
        <v>0.19845239314680399</v>
      </c>
      <c r="AY1382" s="17"/>
      <c r="AZ1382" s="17">
        <v>0.314140235125695</v>
      </c>
      <c r="BA1382" s="17">
        <v>0.34633975308051301</v>
      </c>
      <c r="BB1382" s="17">
        <v>0.32883578454951301</v>
      </c>
      <c r="BC1382" s="17">
        <v>0.29227532381675397</v>
      </c>
      <c r="BD1382" s="17">
        <v>0.28870243873203999</v>
      </c>
      <c r="BE1382" s="17">
        <v>0.237364658654174</v>
      </c>
      <c r="BF1382" s="17"/>
      <c r="BG1382" s="17">
        <v>0.26771418412937298</v>
      </c>
      <c r="BH1382" s="17">
        <v>0.31540348007639202</v>
      </c>
      <c r="BI1382" s="17" t="s">
        <v>95</v>
      </c>
      <c r="BJ1382" s="17">
        <v>0.369657900362794</v>
      </c>
      <c r="BK1382" s="17">
        <v>0.30941769170765798</v>
      </c>
      <c r="BL1382" s="17">
        <v>0.37734779046390499</v>
      </c>
      <c r="BM1382" s="17">
        <v>0.33852027931846401</v>
      </c>
    </row>
    <row r="1383" spans="2:65" x14ac:dyDescent="0.35">
      <c r="B1383" t="s">
        <v>529</v>
      </c>
      <c r="C1383" s="17">
        <v>0.195095222237545</v>
      </c>
      <c r="D1383" s="17">
        <v>0.174041580912283</v>
      </c>
      <c r="E1383" s="17">
        <v>0.21515583839407401</v>
      </c>
      <c r="F1383" s="17"/>
      <c r="G1383" s="17">
        <v>0.22467264846592999</v>
      </c>
      <c r="H1383" s="17">
        <v>0.23866708716862201</v>
      </c>
      <c r="I1383" s="17">
        <v>0.204584611434666</v>
      </c>
      <c r="J1383" s="17">
        <v>0.20968726523443601</v>
      </c>
      <c r="K1383" s="17">
        <v>0.16211853564293899</v>
      </c>
      <c r="L1383" s="17">
        <v>0.14045415695160901</v>
      </c>
      <c r="M1383" s="17"/>
      <c r="N1383" s="17">
        <v>0.210568404028772</v>
      </c>
      <c r="O1383" s="17">
        <v>0.19017141224425901</v>
      </c>
      <c r="P1383" s="17">
        <v>0.230004897937786</v>
      </c>
      <c r="Q1383" s="17">
        <v>0.156472732347019</v>
      </c>
      <c r="R1383" s="17"/>
      <c r="S1383" s="17">
        <v>0.211634855250488</v>
      </c>
      <c r="T1383" s="17">
        <v>0.164214975872786</v>
      </c>
      <c r="U1383" s="17">
        <v>0.21457661043829701</v>
      </c>
      <c r="V1383" s="17">
        <v>0.19982935339571101</v>
      </c>
      <c r="W1383" s="17">
        <v>0.178803426266052</v>
      </c>
      <c r="X1383" s="17">
        <v>0.24025540981285301</v>
      </c>
      <c r="Y1383" s="17">
        <v>0.14026836526773601</v>
      </c>
      <c r="Z1383" s="17">
        <v>0.159595449727396</v>
      </c>
      <c r="AA1383" s="17">
        <v>0.25819212695795601</v>
      </c>
      <c r="AB1383" s="17">
        <v>0.184127436502105</v>
      </c>
      <c r="AC1383" s="17">
        <v>0.123646326706534</v>
      </c>
      <c r="AD1383" s="17">
        <v>0.18495604675208799</v>
      </c>
      <c r="AE1383" s="17"/>
      <c r="AF1383" s="17">
        <v>0.17179060062011001</v>
      </c>
      <c r="AG1383" s="17">
        <v>0.196006009697617</v>
      </c>
      <c r="AH1383" s="17">
        <v>0.22068072852916501</v>
      </c>
      <c r="AI1383" s="17"/>
      <c r="AJ1383" s="17">
        <v>0.181696828446167</v>
      </c>
      <c r="AK1383" s="17">
        <v>0.19618419065786799</v>
      </c>
      <c r="AL1383" s="17">
        <v>0.18328209928189501</v>
      </c>
      <c r="AM1383" s="17">
        <v>0.200013191272809</v>
      </c>
      <c r="AN1383" s="17">
        <v>0.204298899526482</v>
      </c>
      <c r="AO1383" s="17"/>
      <c r="AP1383" s="17">
        <v>0.19024870804604299</v>
      </c>
      <c r="AQ1383" s="17">
        <v>0.21490016492306699</v>
      </c>
      <c r="AR1383" s="17">
        <v>0.220665013050829</v>
      </c>
      <c r="AS1383" s="17"/>
      <c r="AT1383" s="17">
        <v>0.15944642836043699</v>
      </c>
      <c r="AU1383" s="17">
        <v>0.16566860899417599</v>
      </c>
      <c r="AV1383" s="17">
        <v>0.23247708380232701</v>
      </c>
      <c r="AW1383" s="17">
        <v>0.23521640871203101</v>
      </c>
      <c r="AX1383" s="17">
        <v>0.17497359929781001</v>
      </c>
      <c r="AY1383" s="17"/>
      <c r="AZ1383" s="17">
        <v>0.23688772412902501</v>
      </c>
      <c r="BA1383" s="17">
        <v>0.18305512348344999</v>
      </c>
      <c r="BB1383" s="17">
        <v>0.16897057231630999</v>
      </c>
      <c r="BC1383" s="17">
        <v>0.18610420723232099</v>
      </c>
      <c r="BD1383" s="17">
        <v>0.18528787580582101</v>
      </c>
      <c r="BE1383" s="17">
        <v>0.17954133884677501</v>
      </c>
      <c r="BF1383" s="17"/>
      <c r="BG1383" s="17">
        <v>0.17232699752838301</v>
      </c>
      <c r="BH1383" s="17">
        <v>0.24329325927803999</v>
      </c>
      <c r="BI1383" s="17" t="s">
        <v>95</v>
      </c>
      <c r="BJ1383" s="17">
        <v>0.19234814091233199</v>
      </c>
      <c r="BK1383" s="17">
        <v>0.15801816370277499</v>
      </c>
      <c r="BL1383" s="17">
        <v>0.210135529385097</v>
      </c>
      <c r="BM1383" s="17">
        <v>0.133217764103612</v>
      </c>
    </row>
    <row r="1384" spans="2:65" x14ac:dyDescent="0.35">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row>
    <row r="1385" spans="2:65" x14ac:dyDescent="0.35">
      <c r="B1385" s="6" t="s">
        <v>532</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row>
    <row r="1386" spans="2:65" x14ac:dyDescent="0.35">
      <c r="B1386" s="26" t="s">
        <v>253</v>
      </c>
      <c r="C1386" s="17"/>
      <c r="D1386" s="17"/>
      <c r="E1386" s="17"/>
      <c r="F1386" s="17"/>
      <c r="G1386" s="17"/>
      <c r="H1386" s="17"/>
      <c r="I1386" s="17"/>
      <c r="J1386" s="17"/>
      <c r="K1386" s="17"/>
      <c r="L1386" s="17"/>
      <c r="M1386" s="17"/>
      <c r="N1386" s="17"/>
      <c r="O1386" s="17"/>
      <c r="P1386" s="17"/>
      <c r="Q1386" s="17"/>
      <c r="R1386" s="17"/>
      <c r="S1386" s="17"/>
      <c r="T1386" s="17"/>
      <c r="U1386" s="17"/>
      <c r="V1386" s="17"/>
      <c r="W1386" s="17"/>
      <c r="X1386" s="17"/>
      <c r="Y1386" s="17"/>
      <c r="Z1386" s="17"/>
      <c r="AA1386" s="17"/>
      <c r="AB1386" s="17"/>
      <c r="AC1386" s="17"/>
      <c r="AD1386" s="17"/>
      <c r="AE1386" s="17"/>
      <c r="AF1386" s="17"/>
      <c r="AG1386" s="17"/>
      <c r="AH1386" s="17"/>
      <c r="AI1386" s="17"/>
      <c r="AJ1386" s="17"/>
      <c r="AK1386" s="17"/>
      <c r="AL1386" s="17"/>
      <c r="AM1386" s="17"/>
      <c r="AN1386" s="17"/>
      <c r="AO1386" s="17"/>
      <c r="AP1386" s="17"/>
      <c r="AQ1386" s="17"/>
      <c r="AR1386" s="17"/>
      <c r="AS1386" s="17"/>
      <c r="AT1386" s="17"/>
      <c r="AU1386" s="17"/>
      <c r="AV1386" s="17"/>
      <c r="AW1386" s="17"/>
      <c r="AX1386" s="17"/>
      <c r="AY1386" s="17"/>
      <c r="AZ1386" s="17"/>
      <c r="BA1386" s="17"/>
      <c r="BB1386" s="17"/>
      <c r="BC1386" s="17"/>
      <c r="BD1386" s="17"/>
      <c r="BE1386" s="17"/>
      <c r="BF1386" s="17"/>
      <c r="BG1386" s="17"/>
      <c r="BH1386" s="17"/>
      <c r="BI1386" s="17"/>
      <c r="BJ1386" s="17"/>
      <c r="BK1386" s="17"/>
      <c r="BL1386" s="17"/>
      <c r="BM1386" s="17"/>
    </row>
    <row r="1387" spans="2:65" x14ac:dyDescent="0.35">
      <c r="B1387" t="s">
        <v>528</v>
      </c>
      <c r="C1387" s="17">
        <v>8.14523751560534E-2</v>
      </c>
      <c r="D1387" s="17">
        <v>0.103759061721833</v>
      </c>
      <c r="E1387" s="17">
        <v>5.9022486857488198E-2</v>
      </c>
      <c r="F1387" s="17"/>
      <c r="G1387" s="17">
        <v>4.0757465693116203E-2</v>
      </c>
      <c r="H1387" s="17">
        <v>3.0814029599169301E-2</v>
      </c>
      <c r="I1387" s="17">
        <v>5.8808684400925702E-2</v>
      </c>
      <c r="J1387" s="17">
        <v>0.101979668667689</v>
      </c>
      <c r="K1387" s="17">
        <v>0.128741844022909</v>
      </c>
      <c r="L1387" s="17">
        <v>0.121127863902661</v>
      </c>
      <c r="M1387" s="17"/>
      <c r="N1387" s="17">
        <v>8.4135214896296703E-2</v>
      </c>
      <c r="O1387" s="17">
        <v>7.0956230690761096E-2</v>
      </c>
      <c r="P1387" s="17">
        <v>9.3634435461473403E-2</v>
      </c>
      <c r="Q1387" s="17">
        <v>8.0352575202766799E-2</v>
      </c>
      <c r="R1387" s="17"/>
      <c r="S1387" s="17">
        <v>5.8669626518174998E-2</v>
      </c>
      <c r="T1387" s="17">
        <v>0.1138841889861</v>
      </c>
      <c r="U1387" s="17">
        <v>4.3636873036072797E-2</v>
      </c>
      <c r="V1387" s="17">
        <v>8.6650458402796601E-2</v>
      </c>
      <c r="W1387" s="17">
        <v>6.19434102107288E-2</v>
      </c>
      <c r="X1387" s="17">
        <v>9.2659223314722997E-2</v>
      </c>
      <c r="Y1387" s="17">
        <v>0.116605590074234</v>
      </c>
      <c r="Z1387" s="17">
        <v>0.14280156207769901</v>
      </c>
      <c r="AA1387" s="17">
        <v>6.3726686285754799E-2</v>
      </c>
      <c r="AB1387" s="17">
        <v>4.5466191573801697E-2</v>
      </c>
      <c r="AC1387" s="17">
        <v>0.104422472094391</v>
      </c>
      <c r="AD1387" s="17">
        <v>0.119655228134285</v>
      </c>
      <c r="AE1387" s="17"/>
      <c r="AF1387" s="17">
        <v>0.13362944829985601</v>
      </c>
      <c r="AG1387" s="17">
        <v>6.2335259644647402E-2</v>
      </c>
      <c r="AH1387" s="17">
        <v>5.4089987375478502E-2</v>
      </c>
      <c r="AI1387" s="17"/>
      <c r="AJ1387" s="17">
        <v>0.11152672143093</v>
      </c>
      <c r="AK1387" s="17">
        <v>4.3406498736290898E-2</v>
      </c>
      <c r="AL1387" s="17">
        <v>8.7947808677426895E-2</v>
      </c>
      <c r="AM1387" s="17">
        <v>0.217042944670233</v>
      </c>
      <c r="AN1387" s="17">
        <v>6.6827082783662103E-2</v>
      </c>
      <c r="AO1387" s="17"/>
      <c r="AP1387" s="17">
        <v>7.5795168467076707E-2</v>
      </c>
      <c r="AQ1387" s="17">
        <v>4.3208940242001198E-2</v>
      </c>
      <c r="AR1387" s="17">
        <v>7.1525447446291301E-2</v>
      </c>
      <c r="AS1387" s="17"/>
      <c r="AT1387" s="17">
        <v>9.4656989615538895E-2</v>
      </c>
      <c r="AU1387" s="17">
        <v>8.0314706929634397E-2</v>
      </c>
      <c r="AV1387" s="17">
        <v>8.0177688763599694E-2</v>
      </c>
      <c r="AW1387" s="17">
        <v>4.7090019345564497E-2</v>
      </c>
      <c r="AX1387" s="17">
        <v>0.13254869562707899</v>
      </c>
      <c r="AY1387" s="17"/>
      <c r="AZ1387" s="17">
        <v>7.0970407698751195E-2</v>
      </c>
      <c r="BA1387" s="17">
        <v>6.3211694352156497E-2</v>
      </c>
      <c r="BB1387" s="17">
        <v>6.3921681049275203E-2</v>
      </c>
      <c r="BC1387" s="17">
        <v>0.11374674660466599</v>
      </c>
      <c r="BD1387" s="17">
        <v>0.102690057460586</v>
      </c>
      <c r="BE1387" s="17">
        <v>0.11444568455385799</v>
      </c>
      <c r="BF1387" s="17"/>
      <c r="BG1387" s="17">
        <v>0.11700121430709499</v>
      </c>
      <c r="BH1387" s="17">
        <v>6.9186810088052705E-2</v>
      </c>
      <c r="BI1387" s="17" t="s">
        <v>95</v>
      </c>
      <c r="BJ1387" s="17">
        <v>4.87780410965361E-2</v>
      </c>
      <c r="BK1387" s="17">
        <v>8.0779526632513296E-2</v>
      </c>
      <c r="BL1387" s="17">
        <v>4.5523390154839499E-2</v>
      </c>
      <c r="BM1387" s="17">
        <v>6.0379996472880601E-2</v>
      </c>
    </row>
    <row r="1388" spans="2:65" x14ac:dyDescent="0.35">
      <c r="B1388" t="s">
        <v>289</v>
      </c>
      <c r="C1388" s="17">
        <v>0.105122983401264</v>
      </c>
      <c r="D1388" s="17">
        <v>0.11264075346241099</v>
      </c>
      <c r="E1388" s="17">
        <v>9.8099433154624702E-2</v>
      </c>
      <c r="F1388" s="17"/>
      <c r="G1388" s="17">
        <v>8.2574835631028298E-2</v>
      </c>
      <c r="H1388" s="17">
        <v>8.3334485952072004E-2</v>
      </c>
      <c r="I1388" s="17">
        <v>8.2634273266250294E-2</v>
      </c>
      <c r="J1388" s="17">
        <v>9.9425984091236999E-2</v>
      </c>
      <c r="K1388" s="17">
        <v>0.11097841621985501</v>
      </c>
      <c r="L1388" s="17">
        <v>0.156840676278485</v>
      </c>
      <c r="M1388" s="17"/>
      <c r="N1388" s="17">
        <v>0.111215179041492</v>
      </c>
      <c r="O1388" s="17">
        <v>6.5916888637271395E-2</v>
      </c>
      <c r="P1388" s="17">
        <v>0.123171993227112</v>
      </c>
      <c r="Q1388" s="17">
        <v>0.12467338992360499</v>
      </c>
      <c r="R1388" s="17"/>
      <c r="S1388" s="17">
        <v>9.7799857566067405E-2</v>
      </c>
      <c r="T1388" s="17">
        <v>0.116433853632515</v>
      </c>
      <c r="U1388" s="17">
        <v>9.6470245148004702E-2</v>
      </c>
      <c r="V1388" s="17">
        <v>0.105730969328139</v>
      </c>
      <c r="W1388" s="17">
        <v>0.122260724937913</v>
      </c>
      <c r="X1388" s="17">
        <v>0.101153037698684</v>
      </c>
      <c r="Y1388" s="17">
        <v>0.106984182937509</v>
      </c>
      <c r="Z1388" s="17">
        <v>7.3088977830115698E-2</v>
      </c>
      <c r="AA1388" s="17">
        <v>0.101369216317014</v>
      </c>
      <c r="AB1388" s="17">
        <v>0.113017142340989</v>
      </c>
      <c r="AC1388" s="17">
        <v>0.11909120391222699</v>
      </c>
      <c r="AD1388" s="17">
        <v>8.8164958526297202E-2</v>
      </c>
      <c r="AE1388" s="17"/>
      <c r="AF1388" s="17">
        <v>0.139797590922975</v>
      </c>
      <c r="AG1388" s="17">
        <v>8.4476809600926503E-2</v>
      </c>
      <c r="AH1388" s="17">
        <v>0.116240271149411</v>
      </c>
      <c r="AI1388" s="17"/>
      <c r="AJ1388" s="17">
        <v>0.13152654759503599</v>
      </c>
      <c r="AK1388" s="17">
        <v>7.7006588099313003E-2</v>
      </c>
      <c r="AL1388" s="17">
        <v>0.113968060162285</v>
      </c>
      <c r="AM1388" s="17">
        <v>4.3660197801910397E-2</v>
      </c>
      <c r="AN1388" s="17">
        <v>0.11140053887269</v>
      </c>
      <c r="AO1388" s="17"/>
      <c r="AP1388" s="17">
        <v>0.124099946625204</v>
      </c>
      <c r="AQ1388" s="17">
        <v>8.9500653528629306E-2</v>
      </c>
      <c r="AR1388" s="17">
        <v>8.4082980922088796E-2</v>
      </c>
      <c r="AS1388" s="17"/>
      <c r="AT1388" s="17">
        <v>0.12187932288690501</v>
      </c>
      <c r="AU1388" s="17">
        <v>0.10069900967916801</v>
      </c>
      <c r="AV1388" s="17">
        <v>0.100659262656679</v>
      </c>
      <c r="AW1388" s="17">
        <v>0.113505609028151</v>
      </c>
      <c r="AX1388" s="17">
        <v>3.5484331040079399E-2</v>
      </c>
      <c r="AY1388" s="17"/>
      <c r="AZ1388" s="17">
        <v>9.0557626869685104E-2</v>
      </c>
      <c r="BA1388" s="17">
        <v>0.10324380702694</v>
      </c>
      <c r="BB1388" s="17">
        <v>0.116633641165376</v>
      </c>
      <c r="BC1388" s="17">
        <v>9.6428878279401095E-2</v>
      </c>
      <c r="BD1388" s="17">
        <v>0.13290203160323599</v>
      </c>
      <c r="BE1388" s="17">
        <v>0.12704716472324701</v>
      </c>
      <c r="BF1388" s="17"/>
      <c r="BG1388" s="17">
        <v>0.144352127109379</v>
      </c>
      <c r="BH1388" s="17">
        <v>7.4566578500775693E-2</v>
      </c>
      <c r="BI1388" s="17" t="s">
        <v>95</v>
      </c>
      <c r="BJ1388" s="17">
        <v>0.104666322220761</v>
      </c>
      <c r="BK1388" s="17">
        <v>0.12584890668010501</v>
      </c>
      <c r="BL1388" s="17">
        <v>7.3503089965154894E-2</v>
      </c>
      <c r="BM1388" s="17">
        <v>5.2752425177957502E-2</v>
      </c>
    </row>
    <row r="1389" spans="2:65" x14ac:dyDescent="0.35">
      <c r="B1389" t="s">
        <v>290</v>
      </c>
      <c r="C1389" s="17">
        <v>0.35019351001077598</v>
      </c>
      <c r="D1389" s="17">
        <v>0.34750461995093002</v>
      </c>
      <c r="E1389" s="17">
        <v>0.35286246499312202</v>
      </c>
      <c r="F1389" s="17"/>
      <c r="G1389" s="17">
        <v>0.328116593270384</v>
      </c>
      <c r="H1389" s="17">
        <v>0.37117830634383697</v>
      </c>
      <c r="I1389" s="17">
        <v>0.345827495018666</v>
      </c>
      <c r="J1389" s="17">
        <v>0.36415682446057901</v>
      </c>
      <c r="K1389" s="17">
        <v>0.32251582037625298</v>
      </c>
      <c r="L1389" s="17">
        <v>0.35840079123072799</v>
      </c>
      <c r="M1389" s="17"/>
      <c r="N1389" s="17">
        <v>0.32463958441069501</v>
      </c>
      <c r="O1389" s="17">
        <v>0.370107655515101</v>
      </c>
      <c r="P1389" s="17">
        <v>0.30997842790403801</v>
      </c>
      <c r="Q1389" s="17">
        <v>0.38421300486198301</v>
      </c>
      <c r="R1389" s="17"/>
      <c r="S1389" s="17">
        <v>0.34286605597569397</v>
      </c>
      <c r="T1389" s="17">
        <v>0.31700821093359199</v>
      </c>
      <c r="U1389" s="17">
        <v>0.414236356826371</v>
      </c>
      <c r="V1389" s="17">
        <v>0.37757745707261198</v>
      </c>
      <c r="W1389" s="17">
        <v>0.37097043493230603</v>
      </c>
      <c r="X1389" s="17">
        <v>0.31626819157830299</v>
      </c>
      <c r="Y1389" s="17">
        <v>0.37346932194720101</v>
      </c>
      <c r="Z1389" s="17">
        <v>0.343937413532176</v>
      </c>
      <c r="AA1389" s="17">
        <v>0.29846854719987898</v>
      </c>
      <c r="AB1389" s="17">
        <v>0.41025735579582701</v>
      </c>
      <c r="AC1389" s="17">
        <v>0.35257327329246801</v>
      </c>
      <c r="AD1389" s="17">
        <v>0.29171613610175001</v>
      </c>
      <c r="AE1389" s="17"/>
      <c r="AF1389" s="17">
        <v>0.33095098723277599</v>
      </c>
      <c r="AG1389" s="17">
        <v>0.361103996239169</v>
      </c>
      <c r="AH1389" s="17">
        <v>0.37532590042663999</v>
      </c>
      <c r="AI1389" s="17"/>
      <c r="AJ1389" s="17">
        <v>0.32511331642322</v>
      </c>
      <c r="AK1389" s="17">
        <v>0.36429552719250602</v>
      </c>
      <c r="AL1389" s="17">
        <v>0.32127049261920698</v>
      </c>
      <c r="AM1389" s="17">
        <v>0.39360608371081601</v>
      </c>
      <c r="AN1389" s="17">
        <v>0.38501786292749102</v>
      </c>
      <c r="AO1389" s="17"/>
      <c r="AP1389" s="17">
        <v>0.379509422446204</v>
      </c>
      <c r="AQ1389" s="17">
        <v>0.34279084836698998</v>
      </c>
      <c r="AR1389" s="17">
        <v>0.36138594188411499</v>
      </c>
      <c r="AS1389" s="17"/>
      <c r="AT1389" s="17">
        <v>0.382910780979628</v>
      </c>
      <c r="AU1389" s="17">
        <v>0.37348841062604499</v>
      </c>
      <c r="AV1389" s="17">
        <v>0.30337605932693301</v>
      </c>
      <c r="AW1389" s="17">
        <v>0.337110005916753</v>
      </c>
      <c r="AX1389" s="17">
        <v>0.31308136103834899</v>
      </c>
      <c r="AY1389" s="17"/>
      <c r="AZ1389" s="17">
        <v>0.34006218006469302</v>
      </c>
      <c r="BA1389" s="17">
        <v>0.34471555790799502</v>
      </c>
      <c r="BB1389" s="17">
        <v>0.38086102721383602</v>
      </c>
      <c r="BC1389" s="17">
        <v>0.35205677829244603</v>
      </c>
      <c r="BD1389" s="17">
        <v>0.34966640051398701</v>
      </c>
      <c r="BE1389" s="17">
        <v>0.355950403388273</v>
      </c>
      <c r="BF1389" s="17"/>
      <c r="BG1389" s="17">
        <v>0.32769803441640499</v>
      </c>
      <c r="BH1389" s="17">
        <v>0.35904932222042402</v>
      </c>
      <c r="BI1389" s="17" t="s">
        <v>95</v>
      </c>
      <c r="BJ1389" s="17">
        <v>0.363076337408825</v>
      </c>
      <c r="BK1389" s="17">
        <v>0.37933954864111302</v>
      </c>
      <c r="BL1389" s="17">
        <v>0.34683812470404701</v>
      </c>
      <c r="BM1389" s="17">
        <v>0.45935709693684701</v>
      </c>
    </row>
    <row r="1390" spans="2:65" x14ac:dyDescent="0.35">
      <c r="B1390" t="s">
        <v>291</v>
      </c>
      <c r="C1390" s="17">
        <v>0.30048482713420099</v>
      </c>
      <c r="D1390" s="17">
        <v>0.28588857453178701</v>
      </c>
      <c r="E1390" s="17">
        <v>0.31455708771038798</v>
      </c>
      <c r="F1390" s="17"/>
      <c r="G1390" s="17">
        <v>0.34159780126054601</v>
      </c>
      <c r="H1390" s="17">
        <v>0.30991521286472601</v>
      </c>
      <c r="I1390" s="17">
        <v>0.32627761052923698</v>
      </c>
      <c r="J1390" s="17">
        <v>0.299153845729415</v>
      </c>
      <c r="K1390" s="17">
        <v>0.29080397511257</v>
      </c>
      <c r="L1390" s="17">
        <v>0.25170153444662802</v>
      </c>
      <c r="M1390" s="17"/>
      <c r="N1390" s="17">
        <v>0.29135198615839097</v>
      </c>
      <c r="O1390" s="17">
        <v>0.35156661067342498</v>
      </c>
      <c r="P1390" s="17">
        <v>0.27845173555938701</v>
      </c>
      <c r="Q1390" s="17">
        <v>0.27921353394971399</v>
      </c>
      <c r="R1390" s="17"/>
      <c r="S1390" s="17">
        <v>0.32392269001402202</v>
      </c>
      <c r="T1390" s="17">
        <v>0.29957701001202602</v>
      </c>
      <c r="U1390" s="17">
        <v>0.27085177755613199</v>
      </c>
      <c r="V1390" s="17">
        <v>0.30403899643959997</v>
      </c>
      <c r="W1390" s="17">
        <v>0.26844908782741</v>
      </c>
      <c r="X1390" s="17">
        <v>0.349667503913064</v>
      </c>
      <c r="Y1390" s="17">
        <v>0.24978649301455599</v>
      </c>
      <c r="Z1390" s="17">
        <v>0.27994585065128602</v>
      </c>
      <c r="AA1390" s="17">
        <v>0.32651952760726899</v>
      </c>
      <c r="AB1390" s="17">
        <v>0.265759190611012</v>
      </c>
      <c r="AC1390" s="17">
        <v>0.32491854011348498</v>
      </c>
      <c r="AD1390" s="17">
        <v>0.28845452773723002</v>
      </c>
      <c r="AE1390" s="17"/>
      <c r="AF1390" s="17">
        <v>0.25819202342536002</v>
      </c>
      <c r="AG1390" s="17">
        <v>0.32121059632422599</v>
      </c>
      <c r="AH1390" s="17">
        <v>0.29918111528860802</v>
      </c>
      <c r="AI1390" s="17"/>
      <c r="AJ1390" s="17">
        <v>0.281437927158183</v>
      </c>
      <c r="AK1390" s="17">
        <v>0.334328771159218</v>
      </c>
      <c r="AL1390" s="17">
        <v>0.33617611177837597</v>
      </c>
      <c r="AM1390" s="17">
        <v>0.22050280033786199</v>
      </c>
      <c r="AN1390" s="17">
        <v>0.27428875546471598</v>
      </c>
      <c r="AO1390" s="17"/>
      <c r="AP1390" s="17">
        <v>0.29028850974378501</v>
      </c>
      <c r="AQ1390" s="17">
        <v>0.338836648135312</v>
      </c>
      <c r="AR1390" s="17">
        <v>0.30019151749538397</v>
      </c>
      <c r="AS1390" s="17"/>
      <c r="AT1390" s="17">
        <v>0.26149997342985498</v>
      </c>
      <c r="AU1390" s="17">
        <v>0.317454939674853</v>
      </c>
      <c r="AV1390" s="17">
        <v>0.314678512145117</v>
      </c>
      <c r="AW1390" s="17">
        <v>0.30003770716350198</v>
      </c>
      <c r="AX1390" s="17">
        <v>0.41638393793669098</v>
      </c>
      <c r="AY1390" s="17"/>
      <c r="AZ1390" s="17">
        <v>0.32446910544497498</v>
      </c>
      <c r="BA1390" s="17">
        <v>0.32488707617505003</v>
      </c>
      <c r="BB1390" s="17">
        <v>0.28522556133338201</v>
      </c>
      <c r="BC1390" s="17">
        <v>0.26791214345268899</v>
      </c>
      <c r="BD1390" s="17">
        <v>0.28055346106819401</v>
      </c>
      <c r="BE1390" s="17">
        <v>0.240600252905177</v>
      </c>
      <c r="BF1390" s="17"/>
      <c r="BG1390" s="17">
        <v>0.26019812338286702</v>
      </c>
      <c r="BH1390" s="17">
        <v>0.30092172026216302</v>
      </c>
      <c r="BI1390" s="17" t="s">
        <v>95</v>
      </c>
      <c r="BJ1390" s="17">
        <v>0.32914380956384898</v>
      </c>
      <c r="BK1390" s="17">
        <v>0.30292134119523501</v>
      </c>
      <c r="BL1390" s="17">
        <v>0.36438093129010102</v>
      </c>
      <c r="BM1390" s="17">
        <v>0.279243575842337</v>
      </c>
    </row>
    <row r="1391" spans="2:65" x14ac:dyDescent="0.35">
      <c r="B1391" t="s">
        <v>529</v>
      </c>
      <c r="C1391" s="17">
        <v>0.16274630429770601</v>
      </c>
      <c r="D1391" s="17">
        <v>0.150206990333039</v>
      </c>
      <c r="E1391" s="17">
        <v>0.175458527284377</v>
      </c>
      <c r="F1391" s="17"/>
      <c r="G1391" s="17">
        <v>0.20695330414492499</v>
      </c>
      <c r="H1391" s="17">
        <v>0.20475796524019599</v>
      </c>
      <c r="I1391" s="17">
        <v>0.186451936784922</v>
      </c>
      <c r="J1391" s="17">
        <v>0.13528367705107999</v>
      </c>
      <c r="K1391" s="17">
        <v>0.146959944268413</v>
      </c>
      <c r="L1391" s="17">
        <v>0.11192913414149799</v>
      </c>
      <c r="M1391" s="17"/>
      <c r="N1391" s="17">
        <v>0.18865803549312499</v>
      </c>
      <c r="O1391" s="17">
        <v>0.14145261448344101</v>
      </c>
      <c r="P1391" s="17">
        <v>0.19476340784799001</v>
      </c>
      <c r="Q1391" s="17">
        <v>0.131547496061931</v>
      </c>
      <c r="R1391" s="17"/>
      <c r="S1391" s="17">
        <v>0.17674176992604201</v>
      </c>
      <c r="T1391" s="17">
        <v>0.15309673643576799</v>
      </c>
      <c r="U1391" s="17">
        <v>0.17480474743342</v>
      </c>
      <c r="V1391" s="17">
        <v>0.12600211875685299</v>
      </c>
      <c r="W1391" s="17">
        <v>0.17637634209164199</v>
      </c>
      <c r="X1391" s="17">
        <v>0.14025204349522599</v>
      </c>
      <c r="Y1391" s="17">
        <v>0.15315441202649899</v>
      </c>
      <c r="Z1391" s="17">
        <v>0.160226195908724</v>
      </c>
      <c r="AA1391" s="17">
        <v>0.20991602259008299</v>
      </c>
      <c r="AB1391" s="17">
        <v>0.16550011967837</v>
      </c>
      <c r="AC1391" s="17">
        <v>9.8994510587428503E-2</v>
      </c>
      <c r="AD1391" s="17">
        <v>0.212009149500438</v>
      </c>
      <c r="AE1391" s="17"/>
      <c r="AF1391" s="17">
        <v>0.137429950119033</v>
      </c>
      <c r="AG1391" s="17">
        <v>0.17087333819103201</v>
      </c>
      <c r="AH1391" s="17">
        <v>0.15516272575986201</v>
      </c>
      <c r="AI1391" s="17"/>
      <c r="AJ1391" s="17">
        <v>0.15039548739263101</v>
      </c>
      <c r="AK1391" s="17">
        <v>0.18096261481267201</v>
      </c>
      <c r="AL1391" s="17">
        <v>0.140637526762705</v>
      </c>
      <c r="AM1391" s="17">
        <v>0.12518797347917801</v>
      </c>
      <c r="AN1391" s="17">
        <v>0.162465759951441</v>
      </c>
      <c r="AO1391" s="17"/>
      <c r="AP1391" s="17">
        <v>0.13030695271772999</v>
      </c>
      <c r="AQ1391" s="17">
        <v>0.185662909727067</v>
      </c>
      <c r="AR1391" s="17">
        <v>0.18281411225212099</v>
      </c>
      <c r="AS1391" s="17"/>
      <c r="AT1391" s="17">
        <v>0.13905293308807301</v>
      </c>
      <c r="AU1391" s="17">
        <v>0.12804293309029999</v>
      </c>
      <c r="AV1391" s="17">
        <v>0.20110847710767099</v>
      </c>
      <c r="AW1391" s="17">
        <v>0.20225665854602901</v>
      </c>
      <c r="AX1391" s="17">
        <v>0.102501674357801</v>
      </c>
      <c r="AY1391" s="17"/>
      <c r="AZ1391" s="17">
        <v>0.17394067992189499</v>
      </c>
      <c r="BA1391" s="17">
        <v>0.163941864537858</v>
      </c>
      <c r="BB1391" s="17">
        <v>0.15335808923813099</v>
      </c>
      <c r="BC1391" s="17">
        <v>0.16985545337079699</v>
      </c>
      <c r="BD1391" s="17">
        <v>0.134188049353996</v>
      </c>
      <c r="BE1391" s="17">
        <v>0.16195649442944601</v>
      </c>
      <c r="BF1391" s="17"/>
      <c r="BG1391" s="17">
        <v>0.15075050078425301</v>
      </c>
      <c r="BH1391" s="17">
        <v>0.196275568928584</v>
      </c>
      <c r="BI1391" s="17" t="s">
        <v>95</v>
      </c>
      <c r="BJ1391" s="17">
        <v>0.154335489710028</v>
      </c>
      <c r="BK1391" s="17">
        <v>0.111110676851034</v>
      </c>
      <c r="BL1391" s="17">
        <v>0.16975446388585799</v>
      </c>
      <c r="BM1391" s="17">
        <v>0.14826690556997801</v>
      </c>
    </row>
    <row r="1392" spans="2:65" x14ac:dyDescent="0.35">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c r="BI1392" s="17"/>
      <c r="BJ1392" s="17"/>
      <c r="BK1392" s="17"/>
      <c r="BL1392" s="17"/>
      <c r="BM1392" s="17"/>
    </row>
    <row r="1393" spans="2:65" x14ac:dyDescent="0.35">
      <c r="B1393" s="6" t="s">
        <v>533</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row>
    <row r="1394" spans="2:65" x14ac:dyDescent="0.35">
      <c r="B1394" s="26" t="s">
        <v>253</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row>
    <row r="1395" spans="2:65" x14ac:dyDescent="0.35">
      <c r="B1395" t="s">
        <v>528</v>
      </c>
      <c r="C1395" s="17">
        <v>0.17647148555494699</v>
      </c>
      <c r="D1395" s="17">
        <v>0.17553412993527501</v>
      </c>
      <c r="E1395" s="17">
        <v>0.17699657228495699</v>
      </c>
      <c r="F1395" s="17"/>
      <c r="G1395" s="17">
        <v>0.15702941328127801</v>
      </c>
      <c r="H1395" s="17">
        <v>0.11605523990850899</v>
      </c>
      <c r="I1395" s="17">
        <v>0.16224044608541199</v>
      </c>
      <c r="J1395" s="17">
        <v>0.16950412858170599</v>
      </c>
      <c r="K1395" s="17">
        <v>0.200361846586109</v>
      </c>
      <c r="L1395" s="17">
        <v>0.241081523783443</v>
      </c>
      <c r="M1395" s="17"/>
      <c r="N1395" s="17">
        <v>0.16233926773893401</v>
      </c>
      <c r="O1395" s="17">
        <v>0.169066905938694</v>
      </c>
      <c r="P1395" s="17">
        <v>0.181484876160905</v>
      </c>
      <c r="Q1395" s="17">
        <v>0.19321131572073999</v>
      </c>
      <c r="R1395" s="17"/>
      <c r="S1395" s="17">
        <v>0.122924699445968</v>
      </c>
      <c r="T1395" s="17">
        <v>0.21989233908766601</v>
      </c>
      <c r="U1395" s="17">
        <v>0.20407231350034399</v>
      </c>
      <c r="V1395" s="17">
        <v>0.133211201655551</v>
      </c>
      <c r="W1395" s="17">
        <v>0.18001732287221101</v>
      </c>
      <c r="X1395" s="17">
        <v>0.18849467692441499</v>
      </c>
      <c r="Y1395" s="17">
        <v>0.16091192112458</v>
      </c>
      <c r="Z1395" s="17">
        <v>0.25659723317616501</v>
      </c>
      <c r="AA1395" s="17">
        <v>0.19432332274088601</v>
      </c>
      <c r="AB1395" s="17">
        <v>0.117744973969683</v>
      </c>
      <c r="AC1395" s="17">
        <v>0.229791641260126</v>
      </c>
      <c r="AD1395" s="17">
        <v>0.20011174185130301</v>
      </c>
      <c r="AE1395" s="17"/>
      <c r="AF1395" s="17">
        <v>0.220984817549365</v>
      </c>
      <c r="AG1395" s="17">
        <v>0.14555521102928601</v>
      </c>
      <c r="AH1395" s="17">
        <v>0.180421329945255</v>
      </c>
      <c r="AI1395" s="17"/>
      <c r="AJ1395" s="17">
        <v>0.20274124143578101</v>
      </c>
      <c r="AK1395" s="17">
        <v>0.14012635371389401</v>
      </c>
      <c r="AL1395" s="17">
        <v>0.16901098640876999</v>
      </c>
      <c r="AM1395" s="17">
        <v>0.216994711616918</v>
      </c>
      <c r="AN1395" s="17">
        <v>0.19368332285168</v>
      </c>
      <c r="AO1395" s="17"/>
      <c r="AP1395" s="17">
        <v>0.17734285206158601</v>
      </c>
      <c r="AQ1395" s="17">
        <v>0.13043572976048101</v>
      </c>
      <c r="AR1395" s="17">
        <v>0.165190559463678</v>
      </c>
      <c r="AS1395" s="17"/>
      <c r="AT1395" s="17">
        <v>0.22355422923106999</v>
      </c>
      <c r="AU1395" s="17">
        <v>0.176013760830557</v>
      </c>
      <c r="AV1395" s="17">
        <v>0.14300406370728599</v>
      </c>
      <c r="AW1395" s="17">
        <v>0.125229781460518</v>
      </c>
      <c r="AX1395" s="17">
        <v>7.6583601733674095E-2</v>
      </c>
      <c r="AY1395" s="17"/>
      <c r="AZ1395" s="17">
        <v>0.125534974576099</v>
      </c>
      <c r="BA1395" s="17">
        <v>0.16532001153693199</v>
      </c>
      <c r="BB1395" s="17">
        <v>0.186399254111412</v>
      </c>
      <c r="BC1395" s="17">
        <v>0.21756951078158099</v>
      </c>
      <c r="BD1395" s="17">
        <v>0.21762541720091799</v>
      </c>
      <c r="BE1395" s="17">
        <v>0.22297947950465599</v>
      </c>
      <c r="BF1395" s="17"/>
      <c r="BG1395" s="17">
        <v>0.21605730683371399</v>
      </c>
      <c r="BH1395" s="17">
        <v>0.17586586431346801</v>
      </c>
      <c r="BI1395" s="17" t="s">
        <v>95</v>
      </c>
      <c r="BJ1395" s="17">
        <v>0.17517813794706</v>
      </c>
      <c r="BK1395" s="17">
        <v>0.111114163539561</v>
      </c>
      <c r="BL1395" s="17">
        <v>0.14226414342254701</v>
      </c>
      <c r="BM1395" s="17">
        <v>0.15760154833644199</v>
      </c>
    </row>
    <row r="1396" spans="2:65" x14ac:dyDescent="0.35">
      <c r="B1396" t="s">
        <v>289</v>
      </c>
      <c r="C1396" s="17">
        <v>0.14937359609338299</v>
      </c>
      <c r="D1396" s="17">
        <v>0.13260191993248799</v>
      </c>
      <c r="E1396" s="17">
        <v>0.166175068110052</v>
      </c>
      <c r="F1396" s="17"/>
      <c r="G1396" s="17">
        <v>0.17369365419081001</v>
      </c>
      <c r="H1396" s="17">
        <v>0.15641656071184101</v>
      </c>
      <c r="I1396" s="17">
        <v>0.158702114267047</v>
      </c>
      <c r="J1396" s="17">
        <v>0.13268580009482001</v>
      </c>
      <c r="K1396" s="17">
        <v>0.17848778273381899</v>
      </c>
      <c r="L1396" s="17">
        <v>0.11391872265370701</v>
      </c>
      <c r="M1396" s="17"/>
      <c r="N1396" s="17">
        <v>0.14238615353141801</v>
      </c>
      <c r="O1396" s="17">
        <v>0.15364463426523201</v>
      </c>
      <c r="P1396" s="17">
        <v>0.16701879100077299</v>
      </c>
      <c r="Q1396" s="17">
        <v>0.140058076640735</v>
      </c>
      <c r="R1396" s="17"/>
      <c r="S1396" s="17">
        <v>0.13283323296642999</v>
      </c>
      <c r="T1396" s="17">
        <v>0.148012336327248</v>
      </c>
      <c r="U1396" s="17">
        <v>0.186005852265617</v>
      </c>
      <c r="V1396" s="17">
        <v>0.22785682611883601</v>
      </c>
      <c r="W1396" s="17">
        <v>0.154588080347906</v>
      </c>
      <c r="X1396" s="17">
        <v>0.112253791900651</v>
      </c>
      <c r="Y1396" s="17">
        <v>0.108086561804455</v>
      </c>
      <c r="Z1396" s="17">
        <v>0.114831390666425</v>
      </c>
      <c r="AA1396" s="17">
        <v>0.14304069256379001</v>
      </c>
      <c r="AB1396" s="17">
        <v>0.167705675076741</v>
      </c>
      <c r="AC1396" s="17">
        <v>0.13289759888372801</v>
      </c>
      <c r="AD1396" s="17">
        <v>0.14507633787836399</v>
      </c>
      <c r="AE1396" s="17"/>
      <c r="AF1396" s="17">
        <v>0.16157771479376601</v>
      </c>
      <c r="AG1396" s="17">
        <v>0.13345589165049801</v>
      </c>
      <c r="AH1396" s="17">
        <v>0.15996402915653701</v>
      </c>
      <c r="AI1396" s="17"/>
      <c r="AJ1396" s="17">
        <v>0.14682375709707501</v>
      </c>
      <c r="AK1396" s="17">
        <v>0.13161673350594899</v>
      </c>
      <c r="AL1396" s="17">
        <v>0.14646062073594501</v>
      </c>
      <c r="AM1396" s="17">
        <v>0.35507435731040399</v>
      </c>
      <c r="AN1396" s="17">
        <v>0.17988917435895099</v>
      </c>
      <c r="AO1396" s="17"/>
      <c r="AP1396" s="17">
        <v>0.13242092227639499</v>
      </c>
      <c r="AQ1396" s="17">
        <v>0.146917688305923</v>
      </c>
      <c r="AR1396" s="17">
        <v>0.15095566932805399</v>
      </c>
      <c r="AS1396" s="17"/>
      <c r="AT1396" s="17">
        <v>0.133149942697952</v>
      </c>
      <c r="AU1396" s="17">
        <v>0.148803773648431</v>
      </c>
      <c r="AV1396" s="17">
        <v>0.16297464268543699</v>
      </c>
      <c r="AW1396" s="17">
        <v>0.15979979647349801</v>
      </c>
      <c r="AX1396" s="17">
        <v>3.5809034361325501E-2</v>
      </c>
      <c r="AY1396" s="17"/>
      <c r="AZ1396" s="17">
        <v>0.15526069589660099</v>
      </c>
      <c r="BA1396" s="17">
        <v>0.142725038652908</v>
      </c>
      <c r="BB1396" s="17">
        <v>0.16398650267565801</v>
      </c>
      <c r="BC1396" s="17">
        <v>0.134898748392315</v>
      </c>
      <c r="BD1396" s="17">
        <v>0.14832844828057501</v>
      </c>
      <c r="BE1396" s="17">
        <v>0.17864948621455001</v>
      </c>
      <c r="BF1396" s="17"/>
      <c r="BG1396" s="17">
        <v>0.14347399851799</v>
      </c>
      <c r="BH1396" s="17">
        <v>0.13062291625499201</v>
      </c>
      <c r="BI1396" s="17" t="s">
        <v>95</v>
      </c>
      <c r="BJ1396" s="17">
        <v>0.157914344785794</v>
      </c>
      <c r="BK1396" s="17">
        <v>0.190414199459884</v>
      </c>
      <c r="BL1396" s="17">
        <v>0.15530628056272699</v>
      </c>
      <c r="BM1396" s="17">
        <v>0.13725274403731599</v>
      </c>
    </row>
    <row r="1397" spans="2:65" x14ac:dyDescent="0.35">
      <c r="B1397" t="s">
        <v>290</v>
      </c>
      <c r="C1397" s="17">
        <v>0.34993372186035698</v>
      </c>
      <c r="D1397" s="17">
        <v>0.33333416039164598</v>
      </c>
      <c r="E1397" s="17">
        <v>0.36610608013462698</v>
      </c>
      <c r="F1397" s="17"/>
      <c r="G1397" s="17">
        <v>0.37035077990627602</v>
      </c>
      <c r="H1397" s="17">
        <v>0.33930998389068501</v>
      </c>
      <c r="I1397" s="17">
        <v>0.378866826022843</v>
      </c>
      <c r="J1397" s="17">
        <v>0.36612030049405198</v>
      </c>
      <c r="K1397" s="17">
        <v>0.29512187371301701</v>
      </c>
      <c r="L1397" s="17">
        <v>0.34542874290480202</v>
      </c>
      <c r="M1397" s="17"/>
      <c r="N1397" s="17">
        <v>0.31193349991515801</v>
      </c>
      <c r="O1397" s="17">
        <v>0.32435380612790898</v>
      </c>
      <c r="P1397" s="17">
        <v>0.33857972136556802</v>
      </c>
      <c r="Q1397" s="17">
        <v>0.42335420980838301</v>
      </c>
      <c r="R1397" s="17"/>
      <c r="S1397" s="17">
        <v>0.391169838832571</v>
      </c>
      <c r="T1397" s="17">
        <v>0.29189525301407698</v>
      </c>
      <c r="U1397" s="17">
        <v>0.338752595555326</v>
      </c>
      <c r="V1397" s="17">
        <v>0.31693409168534697</v>
      </c>
      <c r="W1397" s="17">
        <v>0.37625559867868202</v>
      </c>
      <c r="X1397" s="17">
        <v>0.41135204483042798</v>
      </c>
      <c r="Y1397" s="17">
        <v>0.36522025616617498</v>
      </c>
      <c r="Z1397" s="17">
        <v>0.26368567021425598</v>
      </c>
      <c r="AA1397" s="17">
        <v>0.32647955743891999</v>
      </c>
      <c r="AB1397" s="17">
        <v>0.38779539958007803</v>
      </c>
      <c r="AC1397" s="17">
        <v>0.32082157106856601</v>
      </c>
      <c r="AD1397" s="17">
        <v>0.42963329895306501</v>
      </c>
      <c r="AE1397" s="17"/>
      <c r="AF1397" s="17">
        <v>0.31339881081039</v>
      </c>
      <c r="AG1397" s="17">
        <v>0.34750698414704501</v>
      </c>
      <c r="AH1397" s="17">
        <v>0.39207543674781797</v>
      </c>
      <c r="AI1397" s="17"/>
      <c r="AJ1397" s="17">
        <v>0.32464680774624399</v>
      </c>
      <c r="AK1397" s="17">
        <v>0.36075207205094101</v>
      </c>
      <c r="AL1397" s="17">
        <v>0.331470155217024</v>
      </c>
      <c r="AM1397" s="17">
        <v>8.5119464612912393E-2</v>
      </c>
      <c r="AN1397" s="17">
        <v>0.36636837917597198</v>
      </c>
      <c r="AO1397" s="17"/>
      <c r="AP1397" s="17">
        <v>0.33493029476034097</v>
      </c>
      <c r="AQ1397" s="17">
        <v>0.355084702180189</v>
      </c>
      <c r="AR1397" s="17">
        <v>0.36499087214479697</v>
      </c>
      <c r="AS1397" s="17"/>
      <c r="AT1397" s="17">
        <v>0.38262213478028501</v>
      </c>
      <c r="AU1397" s="17">
        <v>0.38335356901112899</v>
      </c>
      <c r="AV1397" s="17">
        <v>0.29702660605215703</v>
      </c>
      <c r="AW1397" s="17">
        <v>0.34381997872780401</v>
      </c>
      <c r="AX1397" s="17">
        <v>0.233416362210668</v>
      </c>
      <c r="AY1397" s="17"/>
      <c r="AZ1397" s="17">
        <v>0.36163951384257598</v>
      </c>
      <c r="BA1397" s="17">
        <v>0.35033443437181</v>
      </c>
      <c r="BB1397" s="17">
        <v>0.324330885931087</v>
      </c>
      <c r="BC1397" s="17">
        <v>0.36543516735838999</v>
      </c>
      <c r="BD1397" s="17">
        <v>0.332167677707986</v>
      </c>
      <c r="BE1397" s="17">
        <v>0.33521805286995598</v>
      </c>
      <c r="BF1397" s="17"/>
      <c r="BG1397" s="17">
        <v>0.30168346330823298</v>
      </c>
      <c r="BH1397" s="17">
        <v>0.32045379119682199</v>
      </c>
      <c r="BI1397" s="17" t="s">
        <v>95</v>
      </c>
      <c r="BJ1397" s="17">
        <v>0.40562459444196203</v>
      </c>
      <c r="BK1397" s="17">
        <v>0.445918625299216</v>
      </c>
      <c r="BL1397" s="17">
        <v>0.39355140605850097</v>
      </c>
      <c r="BM1397" s="17">
        <v>0.40160807290533501</v>
      </c>
    </row>
    <row r="1398" spans="2:65" x14ac:dyDescent="0.35">
      <c r="B1398" t="s">
        <v>291</v>
      </c>
      <c r="C1398" s="17">
        <v>0.186420021974186</v>
      </c>
      <c r="D1398" s="17">
        <v>0.201103060247142</v>
      </c>
      <c r="E1398" s="17">
        <v>0.17165948042985699</v>
      </c>
      <c r="F1398" s="17"/>
      <c r="G1398" s="17">
        <v>0.20438347064015999</v>
      </c>
      <c r="H1398" s="17">
        <v>0.23418371040800701</v>
      </c>
      <c r="I1398" s="17">
        <v>0.15987821507498201</v>
      </c>
      <c r="J1398" s="17">
        <v>0.20519584732332</v>
      </c>
      <c r="K1398" s="17">
        <v>0.18066160947024401</v>
      </c>
      <c r="L1398" s="17">
        <v>0.14194507534349099</v>
      </c>
      <c r="M1398" s="17"/>
      <c r="N1398" s="17">
        <v>0.211398627810753</v>
      </c>
      <c r="O1398" s="17">
        <v>0.218878530269974</v>
      </c>
      <c r="P1398" s="17">
        <v>0.17088516622237701</v>
      </c>
      <c r="Q1398" s="17">
        <v>0.14350304003779599</v>
      </c>
      <c r="R1398" s="17"/>
      <c r="S1398" s="17">
        <v>0.222734390685667</v>
      </c>
      <c r="T1398" s="17">
        <v>0.17753756153931399</v>
      </c>
      <c r="U1398" s="17">
        <v>0.14532462273973701</v>
      </c>
      <c r="V1398" s="17">
        <v>0.16527481461789501</v>
      </c>
      <c r="W1398" s="17">
        <v>0.17747569298978599</v>
      </c>
      <c r="X1398" s="17">
        <v>0.17750502022054701</v>
      </c>
      <c r="Y1398" s="17">
        <v>0.20446711040493601</v>
      </c>
      <c r="Z1398" s="17">
        <v>0.210169409189538</v>
      </c>
      <c r="AA1398" s="17">
        <v>0.18253072086477801</v>
      </c>
      <c r="AB1398" s="17">
        <v>0.200560092326034</v>
      </c>
      <c r="AC1398" s="17">
        <v>0.17198213302660001</v>
      </c>
      <c r="AD1398" s="17">
        <v>0.19140827968660301</v>
      </c>
      <c r="AE1398" s="17"/>
      <c r="AF1398" s="17">
        <v>0.16305187072341101</v>
      </c>
      <c r="AG1398" s="17">
        <v>0.21155762453159899</v>
      </c>
      <c r="AH1398" s="17">
        <v>0.17096267012129099</v>
      </c>
      <c r="AI1398" s="17"/>
      <c r="AJ1398" s="17">
        <v>0.175871232256256</v>
      </c>
      <c r="AK1398" s="17">
        <v>0.235908872415419</v>
      </c>
      <c r="AL1398" s="17">
        <v>0.15350712484634499</v>
      </c>
      <c r="AM1398" s="17">
        <v>0.13586734839665801</v>
      </c>
      <c r="AN1398" s="17">
        <v>0.16123392290546301</v>
      </c>
      <c r="AO1398" s="17"/>
      <c r="AP1398" s="17">
        <v>0.211541183765768</v>
      </c>
      <c r="AQ1398" s="17">
        <v>0.21949700124692301</v>
      </c>
      <c r="AR1398" s="17">
        <v>0.115467030439059</v>
      </c>
      <c r="AS1398" s="17"/>
      <c r="AT1398" s="17">
        <v>0.13821446949996699</v>
      </c>
      <c r="AU1398" s="17">
        <v>0.178536920389823</v>
      </c>
      <c r="AV1398" s="17">
        <v>0.236692587066621</v>
      </c>
      <c r="AW1398" s="17">
        <v>0.21890348212764801</v>
      </c>
      <c r="AX1398" s="17">
        <v>0.33958626817916499</v>
      </c>
      <c r="AY1398" s="17"/>
      <c r="AZ1398" s="17">
        <v>0.21269105724680901</v>
      </c>
      <c r="BA1398" s="17">
        <v>0.20126346779071899</v>
      </c>
      <c r="BB1398" s="17">
        <v>0.21963212676426699</v>
      </c>
      <c r="BC1398" s="17">
        <v>0.154337625096549</v>
      </c>
      <c r="BD1398" s="17">
        <v>0.12762640934679301</v>
      </c>
      <c r="BE1398" s="17">
        <v>0.14608833795012599</v>
      </c>
      <c r="BF1398" s="17"/>
      <c r="BG1398" s="17">
        <v>0.178997778174669</v>
      </c>
      <c r="BH1398" s="17">
        <v>0.20483362619294199</v>
      </c>
      <c r="BI1398" s="17" t="s">
        <v>95</v>
      </c>
      <c r="BJ1398" s="17">
        <v>0.19006270738839601</v>
      </c>
      <c r="BK1398" s="17">
        <v>0.159464745924074</v>
      </c>
      <c r="BL1398" s="17">
        <v>0.193540586461591</v>
      </c>
      <c r="BM1398" s="17">
        <v>0.202970046011901</v>
      </c>
    </row>
    <row r="1399" spans="2:65" x14ac:dyDescent="0.35">
      <c r="B1399" t="s">
        <v>529</v>
      </c>
      <c r="C1399" s="17">
        <v>0.13780117451712701</v>
      </c>
      <c r="D1399" s="17">
        <v>0.15742672949344899</v>
      </c>
      <c r="E1399" s="17">
        <v>0.119062799040506</v>
      </c>
      <c r="F1399" s="17"/>
      <c r="G1399" s="17">
        <v>9.4542681981476098E-2</v>
      </c>
      <c r="H1399" s="17">
        <v>0.15403450508095801</v>
      </c>
      <c r="I1399" s="17">
        <v>0.140312398549717</v>
      </c>
      <c r="J1399" s="17">
        <v>0.126493923506102</v>
      </c>
      <c r="K1399" s="17">
        <v>0.14536688749681001</v>
      </c>
      <c r="L1399" s="17">
        <v>0.15762593531455699</v>
      </c>
      <c r="M1399" s="17"/>
      <c r="N1399" s="17">
        <v>0.17194245100373701</v>
      </c>
      <c r="O1399" s="17">
        <v>0.13405612339819101</v>
      </c>
      <c r="P1399" s="17">
        <v>0.142031445250377</v>
      </c>
      <c r="Q1399" s="17">
        <v>9.9873357792346101E-2</v>
      </c>
      <c r="R1399" s="17"/>
      <c r="S1399" s="17">
        <v>0.130337838069364</v>
      </c>
      <c r="T1399" s="17">
        <v>0.16266251003169499</v>
      </c>
      <c r="U1399" s="17">
        <v>0.125844615938976</v>
      </c>
      <c r="V1399" s="17">
        <v>0.15672306592237201</v>
      </c>
      <c r="W1399" s="17">
        <v>0.11166330511141501</v>
      </c>
      <c r="X1399" s="17">
        <v>0.11039446612395799</v>
      </c>
      <c r="Y1399" s="17">
        <v>0.16131415049985401</v>
      </c>
      <c r="Z1399" s="17">
        <v>0.15471629675361601</v>
      </c>
      <c r="AA1399" s="17">
        <v>0.15362570639162701</v>
      </c>
      <c r="AB1399" s="17">
        <v>0.126193859047464</v>
      </c>
      <c r="AC1399" s="17">
        <v>0.14450705576098</v>
      </c>
      <c r="AD1399" s="17">
        <v>3.37703416306648E-2</v>
      </c>
      <c r="AE1399" s="17"/>
      <c r="AF1399" s="17">
        <v>0.140986786123068</v>
      </c>
      <c r="AG1399" s="17">
        <v>0.16192428864157299</v>
      </c>
      <c r="AH1399" s="17">
        <v>9.6576534029098507E-2</v>
      </c>
      <c r="AI1399" s="17"/>
      <c r="AJ1399" s="17">
        <v>0.14991696146464401</v>
      </c>
      <c r="AK1399" s="17">
        <v>0.131595968313797</v>
      </c>
      <c r="AL1399" s="17">
        <v>0.19955111279191601</v>
      </c>
      <c r="AM1399" s="17">
        <v>0.206944118063108</v>
      </c>
      <c r="AN1399" s="17">
        <v>9.8825200707933797E-2</v>
      </c>
      <c r="AO1399" s="17"/>
      <c r="AP1399" s="17">
        <v>0.14376474713591</v>
      </c>
      <c r="AQ1399" s="17">
        <v>0.148064878506484</v>
      </c>
      <c r="AR1399" s="17">
        <v>0.203395868624412</v>
      </c>
      <c r="AS1399" s="17"/>
      <c r="AT1399" s="17">
        <v>0.122459223790726</v>
      </c>
      <c r="AU1399" s="17">
        <v>0.11329197612006001</v>
      </c>
      <c r="AV1399" s="17">
        <v>0.16030210048849899</v>
      </c>
      <c r="AW1399" s="17">
        <v>0.15224696121053199</v>
      </c>
      <c r="AX1399" s="17">
        <v>0.31460473351516799</v>
      </c>
      <c r="AY1399" s="17"/>
      <c r="AZ1399" s="17">
        <v>0.144873758437916</v>
      </c>
      <c r="BA1399" s="17">
        <v>0.14035704764763199</v>
      </c>
      <c r="BB1399" s="17">
        <v>0.105651230517575</v>
      </c>
      <c r="BC1399" s="17">
        <v>0.127758948371165</v>
      </c>
      <c r="BD1399" s="17">
        <v>0.17425204746372699</v>
      </c>
      <c r="BE1399" s="17">
        <v>0.11706464346071099</v>
      </c>
      <c r="BF1399" s="17"/>
      <c r="BG1399" s="17">
        <v>0.159787453165393</v>
      </c>
      <c r="BH1399" s="17">
        <v>0.168223802041776</v>
      </c>
      <c r="BI1399" s="17" t="s">
        <v>95</v>
      </c>
      <c r="BJ1399" s="17">
        <v>7.1220215436787901E-2</v>
      </c>
      <c r="BK1399" s="17">
        <v>9.3088265777264603E-2</v>
      </c>
      <c r="BL1399" s="17">
        <v>0.11533758349463399</v>
      </c>
      <c r="BM1399" s="17">
        <v>0.10056758870900601</v>
      </c>
    </row>
    <row r="1400" spans="2:65"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row>
    <row r="1401" spans="2:65" x14ac:dyDescent="0.35">
      <c r="B1401" s="6" t="s">
        <v>534</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row>
    <row r="1402" spans="2:65" x14ac:dyDescent="0.35">
      <c r="B1402" s="26" t="s">
        <v>253</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c r="BI1402" s="17"/>
      <c r="BJ1402" s="17"/>
      <c r="BK1402" s="17"/>
      <c r="BL1402" s="17"/>
      <c r="BM1402" s="17"/>
    </row>
    <row r="1403" spans="2:65" x14ac:dyDescent="0.35">
      <c r="B1403" t="s">
        <v>528</v>
      </c>
      <c r="C1403" s="17">
        <v>8.5044202657748397E-2</v>
      </c>
      <c r="D1403" s="17">
        <v>9.0920538148950805E-2</v>
      </c>
      <c r="E1403" s="17">
        <v>7.8652812996358304E-2</v>
      </c>
      <c r="F1403" s="17"/>
      <c r="G1403" s="17">
        <v>5.1405153046700798E-2</v>
      </c>
      <c r="H1403" s="17">
        <v>4.5300832090979903E-2</v>
      </c>
      <c r="I1403" s="17">
        <v>7.1779646453809007E-2</v>
      </c>
      <c r="J1403" s="17">
        <v>0.10109672423789701</v>
      </c>
      <c r="K1403" s="17">
        <v>0.10999832221044301</v>
      </c>
      <c r="L1403" s="17">
        <v>0.122105168193234</v>
      </c>
      <c r="M1403" s="17"/>
      <c r="N1403" s="17">
        <v>7.9371303938805704E-2</v>
      </c>
      <c r="O1403" s="17">
        <v>8.7972036753375199E-2</v>
      </c>
      <c r="P1403" s="17">
        <v>8.8364101697280803E-2</v>
      </c>
      <c r="Q1403" s="17">
        <v>8.3403941378309795E-2</v>
      </c>
      <c r="R1403" s="17"/>
      <c r="S1403" s="17">
        <v>7.3028727284495207E-2</v>
      </c>
      <c r="T1403" s="17">
        <v>0.105366653257415</v>
      </c>
      <c r="U1403" s="17">
        <v>7.6057825174397603E-2</v>
      </c>
      <c r="V1403" s="17">
        <v>5.5268978618806898E-2</v>
      </c>
      <c r="W1403" s="17">
        <v>8.5419127566265005E-2</v>
      </c>
      <c r="X1403" s="17">
        <v>8.2380787798582197E-2</v>
      </c>
      <c r="Y1403" s="17">
        <v>8.0337402575456199E-2</v>
      </c>
      <c r="Z1403" s="17">
        <v>0.21076361718887901</v>
      </c>
      <c r="AA1403" s="17">
        <v>7.4178308798454898E-2</v>
      </c>
      <c r="AB1403" s="17">
        <v>4.6603006636796798E-2</v>
      </c>
      <c r="AC1403" s="17">
        <v>0.11793764270433101</v>
      </c>
      <c r="AD1403" s="17">
        <v>0.11305851483066</v>
      </c>
      <c r="AE1403" s="17"/>
      <c r="AF1403" s="17">
        <v>0.12698403274524001</v>
      </c>
      <c r="AG1403" s="17">
        <v>6.2745092895797494E-2</v>
      </c>
      <c r="AH1403" s="17">
        <v>8.3183023519752597E-2</v>
      </c>
      <c r="AI1403" s="17"/>
      <c r="AJ1403" s="17">
        <v>0.106051200196115</v>
      </c>
      <c r="AK1403" s="17">
        <v>4.8746374312244302E-2</v>
      </c>
      <c r="AL1403" s="17">
        <v>9.9764260060647203E-2</v>
      </c>
      <c r="AM1403" s="17">
        <v>0.29895487354406702</v>
      </c>
      <c r="AN1403" s="17">
        <v>0.106740531205711</v>
      </c>
      <c r="AO1403" s="17"/>
      <c r="AP1403" s="17">
        <v>7.9567306013732797E-2</v>
      </c>
      <c r="AQ1403" s="17">
        <v>5.11641644067432E-2</v>
      </c>
      <c r="AR1403" s="17">
        <v>8.4764641425469203E-2</v>
      </c>
      <c r="AS1403" s="17"/>
      <c r="AT1403" s="17">
        <v>0.120826931214725</v>
      </c>
      <c r="AU1403" s="17">
        <v>8.3017965303004204E-2</v>
      </c>
      <c r="AV1403" s="17">
        <v>7.2885743038501205E-2</v>
      </c>
      <c r="AW1403" s="17">
        <v>5.5778825993826497E-2</v>
      </c>
      <c r="AX1403" s="17">
        <v>0.12555101891544501</v>
      </c>
      <c r="AY1403" s="17"/>
      <c r="AZ1403" s="17">
        <v>6.8145589203157705E-2</v>
      </c>
      <c r="BA1403" s="17">
        <v>7.2918819613257801E-2</v>
      </c>
      <c r="BB1403" s="17">
        <v>8.3687328125456706E-2</v>
      </c>
      <c r="BC1403" s="17">
        <v>9.7074750798596607E-2</v>
      </c>
      <c r="BD1403" s="17">
        <v>0.13036167241707999</v>
      </c>
      <c r="BE1403" s="17">
        <v>9.58585739853971E-2</v>
      </c>
      <c r="BF1403" s="17"/>
      <c r="BG1403" s="17">
        <v>0.11620468375811201</v>
      </c>
      <c r="BH1403" s="17">
        <v>7.8264076926710294E-2</v>
      </c>
      <c r="BI1403" s="17" t="s">
        <v>95</v>
      </c>
      <c r="BJ1403" s="17">
        <v>3.4373501118030399E-2</v>
      </c>
      <c r="BK1403" s="17">
        <v>7.6531026774438099E-2</v>
      </c>
      <c r="BL1403" s="17">
        <v>5.6247914292383398E-2</v>
      </c>
      <c r="BM1403" s="17">
        <v>0.13369911354311101</v>
      </c>
    </row>
    <row r="1404" spans="2:65" x14ac:dyDescent="0.35">
      <c r="B1404" t="s">
        <v>289</v>
      </c>
      <c r="C1404" s="17">
        <v>6.5388526269005404E-2</v>
      </c>
      <c r="D1404" s="17">
        <v>6.7003702269041898E-2</v>
      </c>
      <c r="E1404" s="17">
        <v>6.40057874638323E-2</v>
      </c>
      <c r="F1404" s="17"/>
      <c r="G1404" s="17">
        <v>5.9639403746084001E-2</v>
      </c>
      <c r="H1404" s="17">
        <v>6.22436944397231E-2</v>
      </c>
      <c r="I1404" s="17">
        <v>8.5976138258348198E-2</v>
      </c>
      <c r="J1404" s="17">
        <v>5.05631149082875E-2</v>
      </c>
      <c r="K1404" s="17">
        <v>8.3441526685619105E-2</v>
      </c>
      <c r="L1404" s="17">
        <v>5.7172448902691797E-2</v>
      </c>
      <c r="M1404" s="17"/>
      <c r="N1404" s="17">
        <v>6.4517807142707495E-2</v>
      </c>
      <c r="O1404" s="17">
        <v>5.7400874743091003E-2</v>
      </c>
      <c r="P1404" s="17">
        <v>6.6882840817192493E-2</v>
      </c>
      <c r="Q1404" s="17">
        <v>7.3960538569843096E-2</v>
      </c>
      <c r="R1404" s="17"/>
      <c r="S1404" s="17">
        <v>5.6861902271962E-2</v>
      </c>
      <c r="T1404" s="17">
        <v>5.78239297729835E-2</v>
      </c>
      <c r="U1404" s="17">
        <v>6.0748912033400999E-2</v>
      </c>
      <c r="V1404" s="17">
        <v>7.8400487625343504E-2</v>
      </c>
      <c r="W1404" s="17">
        <v>0.102005883957384</v>
      </c>
      <c r="X1404" s="17">
        <v>7.0618324771589996E-2</v>
      </c>
      <c r="Y1404" s="17">
        <v>6.4406288705933096E-2</v>
      </c>
      <c r="Z1404" s="17">
        <v>3.1297565810433997E-2</v>
      </c>
      <c r="AA1404" s="17">
        <v>4.7670184593606002E-2</v>
      </c>
      <c r="AB1404" s="17">
        <v>8.60840695821119E-2</v>
      </c>
      <c r="AC1404" s="17">
        <v>5.9922345032174598E-2</v>
      </c>
      <c r="AD1404" s="17">
        <v>9.0941055404466203E-2</v>
      </c>
      <c r="AE1404" s="17"/>
      <c r="AF1404" s="17">
        <v>7.6328201861968398E-2</v>
      </c>
      <c r="AG1404" s="17">
        <v>5.5592770272964297E-2</v>
      </c>
      <c r="AH1404" s="17">
        <v>8.0764047890476795E-2</v>
      </c>
      <c r="AI1404" s="17"/>
      <c r="AJ1404" s="17">
        <v>8.30950047626281E-2</v>
      </c>
      <c r="AK1404" s="17">
        <v>5.0798758821423602E-2</v>
      </c>
      <c r="AL1404" s="17">
        <v>6.2711572563545995E-2</v>
      </c>
      <c r="AM1404" s="17">
        <v>7.06743337828276E-2</v>
      </c>
      <c r="AN1404" s="17">
        <v>7.4864159587797602E-2</v>
      </c>
      <c r="AO1404" s="17"/>
      <c r="AP1404" s="17">
        <v>7.5551171721554705E-2</v>
      </c>
      <c r="AQ1404" s="17">
        <v>5.7843153071723698E-2</v>
      </c>
      <c r="AR1404" s="17">
        <v>5.1177825997615001E-2</v>
      </c>
      <c r="AS1404" s="17"/>
      <c r="AT1404" s="17">
        <v>6.5675419240342994E-2</v>
      </c>
      <c r="AU1404" s="17">
        <v>8.1601821444839504E-2</v>
      </c>
      <c r="AV1404" s="17">
        <v>6.6697090022281594E-2</v>
      </c>
      <c r="AW1404" s="17">
        <v>4.0439002735360198E-2</v>
      </c>
      <c r="AX1404" s="17">
        <v>3.71588161094486E-2</v>
      </c>
      <c r="AY1404" s="17"/>
      <c r="AZ1404" s="17">
        <v>5.2237379295649901E-2</v>
      </c>
      <c r="BA1404" s="17">
        <v>7.2319506096803501E-2</v>
      </c>
      <c r="BB1404" s="17">
        <v>0.100155454255643</v>
      </c>
      <c r="BC1404" s="17">
        <v>5.0849389474011998E-2</v>
      </c>
      <c r="BD1404" s="17">
        <v>6.3250686614386403E-2</v>
      </c>
      <c r="BE1404" s="17">
        <v>6.5368102453071203E-2</v>
      </c>
      <c r="BF1404" s="17"/>
      <c r="BG1404" s="17">
        <v>7.2936192142687997E-2</v>
      </c>
      <c r="BH1404" s="17">
        <v>7.2932166182687594E-2</v>
      </c>
      <c r="BI1404" s="17" t="s">
        <v>95</v>
      </c>
      <c r="BJ1404" s="17">
        <v>7.1557001601214199E-2</v>
      </c>
      <c r="BK1404" s="17">
        <v>5.7225891389733698E-2</v>
      </c>
      <c r="BL1404" s="17">
        <v>5.0558063143202298E-2</v>
      </c>
      <c r="BM1404" s="17">
        <v>5.2371498211500798E-2</v>
      </c>
    </row>
    <row r="1405" spans="2:65" x14ac:dyDescent="0.35">
      <c r="B1405" t="s">
        <v>290</v>
      </c>
      <c r="C1405" s="17">
        <v>0.26769117693543498</v>
      </c>
      <c r="D1405" s="17">
        <v>0.25518501193174797</v>
      </c>
      <c r="E1405" s="17">
        <v>0.28068061612284001</v>
      </c>
      <c r="F1405" s="17"/>
      <c r="G1405" s="17">
        <v>0.32801117291029702</v>
      </c>
      <c r="H1405" s="17">
        <v>0.29104687954347602</v>
      </c>
      <c r="I1405" s="17">
        <v>0.27266876453372102</v>
      </c>
      <c r="J1405" s="17">
        <v>0.269937943960465</v>
      </c>
      <c r="K1405" s="17">
        <v>0.23060284442543699</v>
      </c>
      <c r="L1405" s="17">
        <v>0.22424477767623799</v>
      </c>
      <c r="M1405" s="17"/>
      <c r="N1405" s="17">
        <v>0.223646374439568</v>
      </c>
      <c r="O1405" s="17">
        <v>0.27075595196955698</v>
      </c>
      <c r="P1405" s="17">
        <v>0.27625566260138501</v>
      </c>
      <c r="Q1405" s="17">
        <v>0.29976775317620502</v>
      </c>
      <c r="R1405" s="17"/>
      <c r="S1405" s="17">
        <v>0.346176836836107</v>
      </c>
      <c r="T1405" s="17">
        <v>0.25469336483391602</v>
      </c>
      <c r="U1405" s="17">
        <v>0.28259970617839902</v>
      </c>
      <c r="V1405" s="17">
        <v>0.23551750556197101</v>
      </c>
      <c r="W1405" s="17">
        <v>0.25657902661177301</v>
      </c>
      <c r="X1405" s="17">
        <v>0.26995347233105099</v>
      </c>
      <c r="Y1405" s="17">
        <v>0.26769740603060099</v>
      </c>
      <c r="Z1405" s="17">
        <v>0.13118168395969401</v>
      </c>
      <c r="AA1405" s="17">
        <v>0.237722207817853</v>
      </c>
      <c r="AB1405" s="17">
        <v>0.280778804288082</v>
      </c>
      <c r="AC1405" s="17">
        <v>0.27394620497085198</v>
      </c>
      <c r="AD1405" s="17">
        <v>0.26586748399273902</v>
      </c>
      <c r="AE1405" s="17"/>
      <c r="AF1405" s="17">
        <v>0.244967245094349</v>
      </c>
      <c r="AG1405" s="17">
        <v>0.25321001014452799</v>
      </c>
      <c r="AH1405" s="17">
        <v>0.32197701534194001</v>
      </c>
      <c r="AI1405" s="17"/>
      <c r="AJ1405" s="17">
        <v>0.23696103966080001</v>
      </c>
      <c r="AK1405" s="17">
        <v>0.29617559198138699</v>
      </c>
      <c r="AL1405" s="17">
        <v>0.23224791265837599</v>
      </c>
      <c r="AM1405" s="17">
        <v>0.167497747229262</v>
      </c>
      <c r="AN1405" s="17">
        <v>0.28473914675620599</v>
      </c>
      <c r="AO1405" s="17"/>
      <c r="AP1405" s="17">
        <v>0.237867960307417</v>
      </c>
      <c r="AQ1405" s="17">
        <v>0.264329227932106</v>
      </c>
      <c r="AR1405" s="17">
        <v>0.23706417219304601</v>
      </c>
      <c r="AS1405" s="17"/>
      <c r="AT1405" s="17">
        <v>0.28421205850129999</v>
      </c>
      <c r="AU1405" s="17">
        <v>0.2599720188529</v>
      </c>
      <c r="AV1405" s="17">
        <v>0.24099551077274101</v>
      </c>
      <c r="AW1405" s="17">
        <v>0.31528852523958401</v>
      </c>
      <c r="AX1405" s="17">
        <v>0.126316602055463</v>
      </c>
      <c r="AY1405" s="17"/>
      <c r="AZ1405" s="17">
        <v>0.32042742672695601</v>
      </c>
      <c r="BA1405" s="17">
        <v>0.26693881904498001</v>
      </c>
      <c r="BB1405" s="17">
        <v>0.23382555515956899</v>
      </c>
      <c r="BC1405" s="17">
        <v>0.249816587843393</v>
      </c>
      <c r="BD1405" s="17">
        <v>0.219302278242476</v>
      </c>
      <c r="BE1405" s="17">
        <v>0.26717772411558899</v>
      </c>
      <c r="BF1405" s="17"/>
      <c r="BG1405" s="17">
        <v>0.219203912202213</v>
      </c>
      <c r="BH1405" s="17">
        <v>0.25765718436506302</v>
      </c>
      <c r="BI1405" s="17" t="s">
        <v>95</v>
      </c>
      <c r="BJ1405" s="17">
        <v>0.34877741793593298</v>
      </c>
      <c r="BK1405" s="17">
        <v>0.33179974330415402</v>
      </c>
      <c r="BL1405" s="17">
        <v>0.28929674850729298</v>
      </c>
      <c r="BM1405" s="17">
        <v>0.30628076299495</v>
      </c>
    </row>
    <row r="1406" spans="2:65" x14ac:dyDescent="0.35">
      <c r="B1406" t="s">
        <v>291</v>
      </c>
      <c r="C1406" s="17">
        <v>0.27620735796315399</v>
      </c>
      <c r="D1406" s="17">
        <v>0.27979210528494702</v>
      </c>
      <c r="E1406" s="17">
        <v>0.27253810779454501</v>
      </c>
      <c r="F1406" s="17"/>
      <c r="G1406" s="17">
        <v>0.32357134193967302</v>
      </c>
      <c r="H1406" s="17">
        <v>0.31486126385121399</v>
      </c>
      <c r="I1406" s="17">
        <v>0.26511990377372202</v>
      </c>
      <c r="J1406" s="17">
        <v>0.26149894517837102</v>
      </c>
      <c r="K1406" s="17">
        <v>0.23793932102916299</v>
      </c>
      <c r="L1406" s="17">
        <v>0.256044153868282</v>
      </c>
      <c r="M1406" s="17"/>
      <c r="N1406" s="17">
        <v>0.29542246715332399</v>
      </c>
      <c r="O1406" s="17">
        <v>0.29926666162473797</v>
      </c>
      <c r="P1406" s="17">
        <v>0.25388481954501602</v>
      </c>
      <c r="Q1406" s="17">
        <v>0.253431397292598</v>
      </c>
      <c r="R1406" s="17"/>
      <c r="S1406" s="17">
        <v>0.30420192732732898</v>
      </c>
      <c r="T1406" s="17">
        <v>0.27448350246817999</v>
      </c>
      <c r="U1406" s="17">
        <v>0.23461657714679099</v>
      </c>
      <c r="V1406" s="17">
        <v>0.28255404999237499</v>
      </c>
      <c r="W1406" s="17">
        <v>0.25962539172782001</v>
      </c>
      <c r="X1406" s="17">
        <v>0.268762592371595</v>
      </c>
      <c r="Y1406" s="17">
        <v>0.306403713389724</v>
      </c>
      <c r="Z1406" s="17">
        <v>0.33386178352905999</v>
      </c>
      <c r="AA1406" s="17">
        <v>0.25369536568097001</v>
      </c>
      <c r="AB1406" s="17">
        <v>0.259320431792117</v>
      </c>
      <c r="AC1406" s="17">
        <v>0.25165652480630302</v>
      </c>
      <c r="AD1406" s="17">
        <v>0.33842893787648198</v>
      </c>
      <c r="AE1406" s="17"/>
      <c r="AF1406" s="17">
        <v>0.25339497921009502</v>
      </c>
      <c r="AG1406" s="17">
        <v>0.28197990125393502</v>
      </c>
      <c r="AH1406" s="17">
        <v>0.28929064135388899</v>
      </c>
      <c r="AI1406" s="17"/>
      <c r="AJ1406" s="17">
        <v>0.26326890071738801</v>
      </c>
      <c r="AK1406" s="17">
        <v>0.27826733205714499</v>
      </c>
      <c r="AL1406" s="17">
        <v>0.25826262063441502</v>
      </c>
      <c r="AM1406" s="17">
        <v>0.181947130023146</v>
      </c>
      <c r="AN1406" s="17">
        <v>0.33326364568763001</v>
      </c>
      <c r="AO1406" s="17"/>
      <c r="AP1406" s="17">
        <v>0.28743589331903102</v>
      </c>
      <c r="AQ1406" s="17">
        <v>0.30443065897455301</v>
      </c>
      <c r="AR1406" s="17">
        <v>0.25507368482988901</v>
      </c>
      <c r="AS1406" s="17"/>
      <c r="AT1406" s="17">
        <v>0.23118737142376</v>
      </c>
      <c r="AU1406" s="17">
        <v>0.26669967339205802</v>
      </c>
      <c r="AV1406" s="17">
        <v>0.326861533286188</v>
      </c>
      <c r="AW1406" s="17">
        <v>0.274310601615604</v>
      </c>
      <c r="AX1406" s="17">
        <v>0.28760141447279303</v>
      </c>
      <c r="AY1406" s="17"/>
      <c r="AZ1406" s="17">
        <v>0.29414099887443801</v>
      </c>
      <c r="BA1406" s="17">
        <v>0.286426376270427</v>
      </c>
      <c r="BB1406" s="17">
        <v>0.28977284713489099</v>
      </c>
      <c r="BC1406" s="17">
        <v>0.27129284361602901</v>
      </c>
      <c r="BD1406" s="17">
        <v>0.20436295544019301</v>
      </c>
      <c r="BE1406" s="17">
        <v>0.27729681389828398</v>
      </c>
      <c r="BF1406" s="17"/>
      <c r="BG1406" s="17">
        <v>0.25649607062166802</v>
      </c>
      <c r="BH1406" s="17">
        <v>0.24167402538066499</v>
      </c>
      <c r="BI1406" s="17" t="s">
        <v>95</v>
      </c>
      <c r="BJ1406" s="17">
        <v>0.26724455458458801</v>
      </c>
      <c r="BK1406" s="17">
        <v>0.29296129831978501</v>
      </c>
      <c r="BL1406" s="17">
        <v>0.35561448317396999</v>
      </c>
      <c r="BM1406" s="17">
        <v>0.233816215403338</v>
      </c>
    </row>
    <row r="1407" spans="2:65" x14ac:dyDescent="0.35">
      <c r="B1407" t="s">
        <v>529</v>
      </c>
      <c r="C1407" s="17">
        <v>0.30566873617465801</v>
      </c>
      <c r="D1407" s="17">
        <v>0.30709864236531198</v>
      </c>
      <c r="E1407" s="17">
        <v>0.30412267562242401</v>
      </c>
      <c r="F1407" s="17"/>
      <c r="G1407" s="17">
        <v>0.23737292835724499</v>
      </c>
      <c r="H1407" s="17">
        <v>0.28654733007460698</v>
      </c>
      <c r="I1407" s="17">
        <v>0.3044555469804</v>
      </c>
      <c r="J1407" s="17">
        <v>0.31690327171497901</v>
      </c>
      <c r="K1407" s="17">
        <v>0.33801798564933899</v>
      </c>
      <c r="L1407" s="17">
        <v>0.340433451359554</v>
      </c>
      <c r="M1407" s="17"/>
      <c r="N1407" s="17">
        <v>0.33704204732559501</v>
      </c>
      <c r="O1407" s="17">
        <v>0.28460447490923801</v>
      </c>
      <c r="P1407" s="17">
        <v>0.31461257533912501</v>
      </c>
      <c r="Q1407" s="17">
        <v>0.28943636958304397</v>
      </c>
      <c r="R1407" s="17"/>
      <c r="S1407" s="17">
        <v>0.21973060628010699</v>
      </c>
      <c r="T1407" s="17">
        <v>0.30763254966750597</v>
      </c>
      <c r="U1407" s="17">
        <v>0.345976979467012</v>
      </c>
      <c r="V1407" s="17">
        <v>0.34825897820150398</v>
      </c>
      <c r="W1407" s="17">
        <v>0.29637057013675699</v>
      </c>
      <c r="X1407" s="17">
        <v>0.308284822727182</v>
      </c>
      <c r="Y1407" s="17">
        <v>0.28115518929828598</v>
      </c>
      <c r="Z1407" s="17">
        <v>0.29289534951193402</v>
      </c>
      <c r="AA1407" s="17">
        <v>0.38673393310911602</v>
      </c>
      <c r="AB1407" s="17">
        <v>0.32721368770089199</v>
      </c>
      <c r="AC1407" s="17">
        <v>0.29653728248633998</v>
      </c>
      <c r="AD1407" s="17">
        <v>0.19170400789565301</v>
      </c>
      <c r="AE1407" s="17"/>
      <c r="AF1407" s="17">
        <v>0.29832554108834702</v>
      </c>
      <c r="AG1407" s="17">
        <v>0.34647222543277501</v>
      </c>
      <c r="AH1407" s="17">
        <v>0.22478527189394201</v>
      </c>
      <c r="AI1407" s="17"/>
      <c r="AJ1407" s="17">
        <v>0.31062385466306902</v>
      </c>
      <c r="AK1407" s="17">
        <v>0.32601194282779999</v>
      </c>
      <c r="AL1407" s="17">
        <v>0.347013634083016</v>
      </c>
      <c r="AM1407" s="17">
        <v>0.280925915420697</v>
      </c>
      <c r="AN1407" s="17">
        <v>0.20039251676265599</v>
      </c>
      <c r="AO1407" s="17"/>
      <c r="AP1407" s="17">
        <v>0.31957766863826398</v>
      </c>
      <c r="AQ1407" s="17">
        <v>0.322232795614874</v>
      </c>
      <c r="AR1407" s="17">
        <v>0.37191967555398098</v>
      </c>
      <c r="AS1407" s="17"/>
      <c r="AT1407" s="17">
        <v>0.29809821961987198</v>
      </c>
      <c r="AU1407" s="17">
        <v>0.30870852100719898</v>
      </c>
      <c r="AV1407" s="17">
        <v>0.29256012288028799</v>
      </c>
      <c r="AW1407" s="17">
        <v>0.314183044415625</v>
      </c>
      <c r="AX1407" s="17">
        <v>0.423372148446851</v>
      </c>
      <c r="AY1407" s="17"/>
      <c r="AZ1407" s="17">
        <v>0.26504860589979801</v>
      </c>
      <c r="BA1407" s="17">
        <v>0.30139647897453098</v>
      </c>
      <c r="BB1407" s="17">
        <v>0.29255881532444</v>
      </c>
      <c r="BC1407" s="17">
        <v>0.33096642826796902</v>
      </c>
      <c r="BD1407" s="17">
        <v>0.38272240728586399</v>
      </c>
      <c r="BE1407" s="17">
        <v>0.29429878554765798</v>
      </c>
      <c r="BF1407" s="17"/>
      <c r="BG1407" s="17">
        <v>0.33515914127531898</v>
      </c>
      <c r="BH1407" s="17">
        <v>0.34947254714487402</v>
      </c>
      <c r="BI1407" s="17" t="s">
        <v>95</v>
      </c>
      <c r="BJ1407" s="17">
        <v>0.27804752476023398</v>
      </c>
      <c r="BK1407" s="17">
        <v>0.24148204021188899</v>
      </c>
      <c r="BL1407" s="17">
        <v>0.248282790883152</v>
      </c>
      <c r="BM1407" s="17">
        <v>0.273832409847101</v>
      </c>
    </row>
    <row r="1408" spans="2:65" x14ac:dyDescent="0.35">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row>
    <row r="1409" spans="2:65" x14ac:dyDescent="0.35">
      <c r="B1409" s="6" t="s">
        <v>535</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row>
    <row r="1410" spans="2:65" x14ac:dyDescent="0.35">
      <c r="B1410" s="26" t="s">
        <v>253</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c r="BI1410" s="17"/>
      <c r="BJ1410" s="17"/>
      <c r="BK1410" s="17"/>
      <c r="BL1410" s="17"/>
      <c r="BM1410" s="17"/>
    </row>
    <row r="1411" spans="2:65" x14ac:dyDescent="0.35">
      <c r="B1411" t="s">
        <v>528</v>
      </c>
      <c r="C1411" s="17">
        <v>5.8845329267463102E-2</v>
      </c>
      <c r="D1411" s="17">
        <v>6.7437190874680503E-2</v>
      </c>
      <c r="E1411" s="17">
        <v>4.9727649793639001E-2</v>
      </c>
      <c r="F1411" s="17"/>
      <c r="G1411" s="17">
        <v>3.9771007353124999E-2</v>
      </c>
      <c r="H1411" s="17">
        <v>1.8222283712075901E-2</v>
      </c>
      <c r="I1411" s="17">
        <v>5.6397935867200398E-2</v>
      </c>
      <c r="J1411" s="17">
        <v>7.8078771647138404E-2</v>
      </c>
      <c r="K1411" s="17">
        <v>7.7984762472246796E-2</v>
      </c>
      <c r="L1411" s="17">
        <v>7.9426301629673304E-2</v>
      </c>
      <c r="M1411" s="17"/>
      <c r="N1411" s="17">
        <v>5.8436950161176997E-2</v>
      </c>
      <c r="O1411" s="17">
        <v>4.52508146884677E-2</v>
      </c>
      <c r="P1411" s="17">
        <v>7.5701150601523201E-2</v>
      </c>
      <c r="Q1411" s="17">
        <v>5.9901971779064499E-2</v>
      </c>
      <c r="R1411" s="17"/>
      <c r="S1411" s="17">
        <v>2.6214936247037902E-2</v>
      </c>
      <c r="T1411" s="17">
        <v>7.3234449698841797E-2</v>
      </c>
      <c r="U1411" s="17">
        <v>3.1384659570992603E-2</v>
      </c>
      <c r="V1411" s="17">
        <v>4.46001624233422E-2</v>
      </c>
      <c r="W1411" s="17">
        <v>4.1090428309465299E-2</v>
      </c>
      <c r="X1411" s="17">
        <v>8.0845905531798906E-2</v>
      </c>
      <c r="Y1411" s="17">
        <v>0.13033219552969399</v>
      </c>
      <c r="Z1411" s="17">
        <v>0.102287473296228</v>
      </c>
      <c r="AA1411" s="17">
        <v>5.7733710276530598E-2</v>
      </c>
      <c r="AB1411" s="17">
        <v>3.41324327325708E-2</v>
      </c>
      <c r="AC1411" s="17">
        <v>7.7861364413302103E-2</v>
      </c>
      <c r="AD1411" s="17">
        <v>5.8950835238657899E-2</v>
      </c>
      <c r="AE1411" s="17"/>
      <c r="AF1411" s="17">
        <v>0.102776322454968</v>
      </c>
      <c r="AG1411" s="17">
        <v>3.5497569670155001E-2</v>
      </c>
      <c r="AH1411" s="17">
        <v>3.8173568111383303E-2</v>
      </c>
      <c r="AI1411" s="17"/>
      <c r="AJ1411" s="17">
        <v>7.8408144861784101E-2</v>
      </c>
      <c r="AK1411" s="17">
        <v>3.77545965946985E-2</v>
      </c>
      <c r="AL1411" s="17">
        <v>5.1944399736001498E-2</v>
      </c>
      <c r="AM1411" s="17">
        <v>0.21805053566379701</v>
      </c>
      <c r="AN1411" s="17">
        <v>3.96731675942497E-2</v>
      </c>
      <c r="AO1411" s="17"/>
      <c r="AP1411" s="17">
        <v>5.32639708980258E-2</v>
      </c>
      <c r="AQ1411" s="17">
        <v>2.8108862233637E-2</v>
      </c>
      <c r="AR1411" s="17">
        <v>4.8567793274246103E-2</v>
      </c>
      <c r="AS1411" s="17"/>
      <c r="AT1411" s="17">
        <v>7.3715859291370603E-2</v>
      </c>
      <c r="AU1411" s="17">
        <v>6.3466044257979498E-2</v>
      </c>
      <c r="AV1411" s="17">
        <v>4.58187735565138E-2</v>
      </c>
      <c r="AW1411" s="17">
        <v>5.6390334984119203E-2</v>
      </c>
      <c r="AX1411" s="17">
        <v>6.89790957893123E-2</v>
      </c>
      <c r="AY1411" s="17"/>
      <c r="AZ1411" s="17">
        <v>3.2610153016738599E-2</v>
      </c>
      <c r="BA1411" s="17">
        <v>4.9259872888763198E-2</v>
      </c>
      <c r="BB1411" s="17">
        <v>5.4327454978720401E-2</v>
      </c>
      <c r="BC1411" s="17">
        <v>8.4467476754455997E-2</v>
      </c>
      <c r="BD1411" s="17">
        <v>8.6901148687777902E-2</v>
      </c>
      <c r="BE1411" s="17">
        <v>9.5133384147001301E-2</v>
      </c>
      <c r="BF1411" s="17"/>
      <c r="BG1411" s="17">
        <v>7.8644760712687001E-2</v>
      </c>
      <c r="BH1411" s="17">
        <v>5.6953274430554597E-2</v>
      </c>
      <c r="BI1411" s="17" t="s">
        <v>95</v>
      </c>
      <c r="BJ1411" s="17">
        <v>3.4372120522332399E-2</v>
      </c>
      <c r="BK1411" s="17">
        <v>5.1469830574221498E-2</v>
      </c>
      <c r="BL1411" s="17">
        <v>2.76376865956088E-2</v>
      </c>
      <c r="BM1411" s="17">
        <v>8.7193070076581697E-2</v>
      </c>
    </row>
    <row r="1412" spans="2:65" x14ac:dyDescent="0.35">
      <c r="B1412" t="s">
        <v>289</v>
      </c>
      <c r="C1412" s="17">
        <v>6.9678681594801006E-2</v>
      </c>
      <c r="D1412" s="17">
        <v>8.8389878127386606E-2</v>
      </c>
      <c r="E1412" s="17">
        <v>5.16313289720386E-2</v>
      </c>
      <c r="F1412" s="17"/>
      <c r="G1412" s="17">
        <v>7.0282472903296103E-2</v>
      </c>
      <c r="H1412" s="17">
        <v>6.7354466804826305E-2</v>
      </c>
      <c r="I1412" s="17">
        <v>5.4159776462321098E-2</v>
      </c>
      <c r="J1412" s="17">
        <v>6.0055796985534801E-2</v>
      </c>
      <c r="K1412" s="17">
        <v>7.9614507036514903E-2</v>
      </c>
      <c r="L1412" s="17">
        <v>8.4138056995913493E-2</v>
      </c>
      <c r="M1412" s="17"/>
      <c r="N1412" s="17">
        <v>6.9392244471165404E-2</v>
      </c>
      <c r="O1412" s="17">
        <v>6.3747951422550006E-2</v>
      </c>
      <c r="P1412" s="17">
        <v>5.3516147266161301E-2</v>
      </c>
      <c r="Q1412" s="17">
        <v>8.5135556944828106E-2</v>
      </c>
      <c r="R1412" s="17"/>
      <c r="S1412" s="17">
        <v>8.2395616264550706E-2</v>
      </c>
      <c r="T1412" s="17">
        <v>6.9491343809488404E-2</v>
      </c>
      <c r="U1412" s="17">
        <v>5.7093711832938501E-2</v>
      </c>
      <c r="V1412" s="17">
        <v>0.103925475048331</v>
      </c>
      <c r="W1412" s="17">
        <v>5.2900806613466397E-2</v>
      </c>
      <c r="X1412" s="17">
        <v>6.8797370120077195E-2</v>
      </c>
      <c r="Y1412" s="17">
        <v>6.4031878789912802E-2</v>
      </c>
      <c r="Z1412" s="17">
        <v>8.4408983663880999E-2</v>
      </c>
      <c r="AA1412" s="17">
        <v>5.7227784182288299E-2</v>
      </c>
      <c r="AB1412" s="17">
        <v>5.6680938256256301E-2</v>
      </c>
      <c r="AC1412" s="17">
        <v>5.3618954716044602E-2</v>
      </c>
      <c r="AD1412" s="17">
        <v>9.0967423672958694E-2</v>
      </c>
      <c r="AE1412" s="17"/>
      <c r="AF1412" s="17">
        <v>8.8944490441541901E-2</v>
      </c>
      <c r="AG1412" s="17">
        <v>5.3362134994912901E-2</v>
      </c>
      <c r="AH1412" s="17">
        <v>8.35767303730168E-2</v>
      </c>
      <c r="AI1412" s="17"/>
      <c r="AJ1412" s="17">
        <v>8.0261809321018104E-2</v>
      </c>
      <c r="AK1412" s="17">
        <v>5.3919674692332997E-2</v>
      </c>
      <c r="AL1412" s="17">
        <v>8.0602226070534397E-2</v>
      </c>
      <c r="AM1412" s="17">
        <v>7.7898326177532798E-2</v>
      </c>
      <c r="AN1412" s="17">
        <v>6.4363443598546705E-2</v>
      </c>
      <c r="AO1412" s="17"/>
      <c r="AP1412" s="17">
        <v>7.7536071044720795E-2</v>
      </c>
      <c r="AQ1412" s="17">
        <v>5.7830744701607699E-2</v>
      </c>
      <c r="AR1412" s="17">
        <v>6.9870820223459307E-2</v>
      </c>
      <c r="AS1412" s="17"/>
      <c r="AT1412" s="17">
        <v>7.0014507540375304E-2</v>
      </c>
      <c r="AU1412" s="17">
        <v>6.04631979934174E-2</v>
      </c>
      <c r="AV1412" s="17">
        <v>7.8780638438663106E-2</v>
      </c>
      <c r="AW1412" s="17">
        <v>6.3413518848137299E-2</v>
      </c>
      <c r="AX1412" s="17">
        <v>6.5798927721817002E-2</v>
      </c>
      <c r="AY1412" s="17"/>
      <c r="AZ1412" s="17">
        <v>7.7959791406385301E-2</v>
      </c>
      <c r="BA1412" s="17">
        <v>5.8242259292923398E-2</v>
      </c>
      <c r="BB1412" s="17">
        <v>8.6520918028554994E-2</v>
      </c>
      <c r="BC1412" s="17">
        <v>5.52085370520509E-2</v>
      </c>
      <c r="BD1412" s="17">
        <v>7.4458832313920198E-2</v>
      </c>
      <c r="BE1412" s="17">
        <v>9.7704544544933006E-2</v>
      </c>
      <c r="BF1412" s="17"/>
      <c r="BG1412" s="17">
        <v>8.3563731350839096E-2</v>
      </c>
      <c r="BH1412" s="17">
        <v>5.3687034506967102E-2</v>
      </c>
      <c r="BI1412" s="17" t="s">
        <v>95</v>
      </c>
      <c r="BJ1412" s="17">
        <v>9.0248243117184296E-2</v>
      </c>
      <c r="BK1412" s="17">
        <v>4.9970090715038197E-2</v>
      </c>
      <c r="BL1412" s="17">
        <v>6.3594624213072395E-2</v>
      </c>
      <c r="BM1412" s="17">
        <v>8.2930702294998701E-2</v>
      </c>
    </row>
    <row r="1413" spans="2:65" x14ac:dyDescent="0.35">
      <c r="B1413" t="s">
        <v>290</v>
      </c>
      <c r="C1413" s="17">
        <v>0.27754559529632999</v>
      </c>
      <c r="D1413" s="17">
        <v>0.284136412168144</v>
      </c>
      <c r="E1413" s="17">
        <v>0.27193488389529902</v>
      </c>
      <c r="F1413" s="17"/>
      <c r="G1413" s="17">
        <v>0.292018884648032</v>
      </c>
      <c r="H1413" s="17">
        <v>0.285282115278367</v>
      </c>
      <c r="I1413" s="17">
        <v>0.28714415460783199</v>
      </c>
      <c r="J1413" s="17">
        <v>0.276804178622093</v>
      </c>
      <c r="K1413" s="17">
        <v>0.24036510738029801</v>
      </c>
      <c r="L1413" s="17">
        <v>0.27880147867242999</v>
      </c>
      <c r="M1413" s="17"/>
      <c r="N1413" s="17">
        <v>0.25982734027624999</v>
      </c>
      <c r="O1413" s="17">
        <v>0.274344093461455</v>
      </c>
      <c r="P1413" s="17">
        <v>0.273502130457773</v>
      </c>
      <c r="Q1413" s="17">
        <v>0.30089100166340199</v>
      </c>
      <c r="R1413" s="17"/>
      <c r="S1413" s="17">
        <v>0.30998710870401902</v>
      </c>
      <c r="T1413" s="17">
        <v>0.28702740423148498</v>
      </c>
      <c r="U1413" s="17">
        <v>0.27113036113724198</v>
      </c>
      <c r="V1413" s="17">
        <v>0.248670572526168</v>
      </c>
      <c r="W1413" s="17">
        <v>0.328239985093641</v>
      </c>
      <c r="X1413" s="17">
        <v>0.25249615169603201</v>
      </c>
      <c r="Y1413" s="17">
        <v>0.29177447488681502</v>
      </c>
      <c r="Z1413" s="17">
        <v>0.29396653757879398</v>
      </c>
      <c r="AA1413" s="17">
        <v>0.201929473839255</v>
      </c>
      <c r="AB1413" s="17">
        <v>0.26510124442752298</v>
      </c>
      <c r="AC1413" s="17">
        <v>0.31699960628576002</v>
      </c>
      <c r="AD1413" s="17">
        <v>0.35279396127436802</v>
      </c>
      <c r="AE1413" s="17"/>
      <c r="AF1413" s="17">
        <v>0.25006623023368502</v>
      </c>
      <c r="AG1413" s="17">
        <v>0.27732082352884302</v>
      </c>
      <c r="AH1413" s="17">
        <v>0.35335907302626901</v>
      </c>
      <c r="AI1413" s="17"/>
      <c r="AJ1413" s="17">
        <v>0.27471104949796299</v>
      </c>
      <c r="AK1413" s="17">
        <v>0.265252394378305</v>
      </c>
      <c r="AL1413" s="17">
        <v>0.25822376976879902</v>
      </c>
      <c r="AM1413" s="17">
        <v>0.24079280324587701</v>
      </c>
      <c r="AN1413" s="17">
        <v>0.33351552024860998</v>
      </c>
      <c r="AO1413" s="17"/>
      <c r="AP1413" s="17">
        <v>0.28659030827441001</v>
      </c>
      <c r="AQ1413" s="17">
        <v>0.24943296882217</v>
      </c>
      <c r="AR1413" s="17">
        <v>0.22990814785496499</v>
      </c>
      <c r="AS1413" s="17"/>
      <c r="AT1413" s="17">
        <v>0.30842226033786202</v>
      </c>
      <c r="AU1413" s="17">
        <v>0.28056508153784598</v>
      </c>
      <c r="AV1413" s="17">
        <v>0.24308627344367201</v>
      </c>
      <c r="AW1413" s="17">
        <v>0.25517584424930501</v>
      </c>
      <c r="AX1413" s="17">
        <v>0.23095980716039699</v>
      </c>
      <c r="AY1413" s="17"/>
      <c r="AZ1413" s="17">
        <v>0.28791825866550003</v>
      </c>
      <c r="BA1413" s="17">
        <v>0.26812022274529401</v>
      </c>
      <c r="BB1413" s="17">
        <v>0.30129743307172302</v>
      </c>
      <c r="BC1413" s="17">
        <v>0.30499852463327398</v>
      </c>
      <c r="BD1413" s="17">
        <v>0.23692909931785999</v>
      </c>
      <c r="BE1413" s="17">
        <v>0.22718517563079901</v>
      </c>
      <c r="BF1413" s="17"/>
      <c r="BG1413" s="17">
        <v>0.272716508944082</v>
      </c>
      <c r="BH1413" s="17">
        <v>0.26299945417763099</v>
      </c>
      <c r="BI1413" s="17" t="s">
        <v>95</v>
      </c>
      <c r="BJ1413" s="17">
        <v>0.28230722454696</v>
      </c>
      <c r="BK1413" s="17">
        <v>0.379195957457652</v>
      </c>
      <c r="BL1413" s="17">
        <v>0.27698114394370099</v>
      </c>
      <c r="BM1413" s="17">
        <v>0.205982969460064</v>
      </c>
    </row>
    <row r="1414" spans="2:65" x14ac:dyDescent="0.35">
      <c r="B1414" t="s">
        <v>291</v>
      </c>
      <c r="C1414" s="17">
        <v>0.33020804309230201</v>
      </c>
      <c r="D1414" s="17">
        <v>0.32670073888204199</v>
      </c>
      <c r="E1414" s="17">
        <v>0.33361641526164998</v>
      </c>
      <c r="F1414" s="17"/>
      <c r="G1414" s="17">
        <v>0.34169229364628201</v>
      </c>
      <c r="H1414" s="17">
        <v>0.34383115639359602</v>
      </c>
      <c r="I1414" s="17">
        <v>0.34209293989613299</v>
      </c>
      <c r="J1414" s="17">
        <v>0.30671591604096698</v>
      </c>
      <c r="K1414" s="17">
        <v>0.33976121637753798</v>
      </c>
      <c r="L1414" s="17">
        <v>0.31505253449044002</v>
      </c>
      <c r="M1414" s="17"/>
      <c r="N1414" s="17">
        <v>0.322731372646899</v>
      </c>
      <c r="O1414" s="17">
        <v>0.36102108609863498</v>
      </c>
      <c r="P1414" s="17">
        <v>0.31985664829758698</v>
      </c>
      <c r="Q1414" s="17">
        <v>0.32033062736526602</v>
      </c>
      <c r="R1414" s="17"/>
      <c r="S1414" s="17">
        <v>0.330187534283373</v>
      </c>
      <c r="T1414" s="17">
        <v>0.30431205950368301</v>
      </c>
      <c r="U1414" s="17">
        <v>0.36603772221562503</v>
      </c>
      <c r="V1414" s="17">
        <v>0.37479285777641402</v>
      </c>
      <c r="W1414" s="17">
        <v>0.31454507380430002</v>
      </c>
      <c r="X1414" s="17">
        <v>0.34475271157923998</v>
      </c>
      <c r="Y1414" s="17">
        <v>0.268562937522283</v>
      </c>
      <c r="Z1414" s="17">
        <v>0.281869237942585</v>
      </c>
      <c r="AA1414" s="17">
        <v>0.35638154675078298</v>
      </c>
      <c r="AB1414" s="17">
        <v>0.34135938498077101</v>
      </c>
      <c r="AC1414" s="17">
        <v>0.33031544815052</v>
      </c>
      <c r="AD1414" s="17">
        <v>0.27441551474418602</v>
      </c>
      <c r="AE1414" s="17"/>
      <c r="AF1414" s="17">
        <v>0.307576373671821</v>
      </c>
      <c r="AG1414" s="17">
        <v>0.35129975692499699</v>
      </c>
      <c r="AH1414" s="17">
        <v>0.29106258251255601</v>
      </c>
      <c r="AI1414" s="17"/>
      <c r="AJ1414" s="17">
        <v>0.30463385322743802</v>
      </c>
      <c r="AK1414" s="17">
        <v>0.36919992949220498</v>
      </c>
      <c r="AL1414" s="17">
        <v>0.33764086101384899</v>
      </c>
      <c r="AM1414" s="17">
        <v>0.158473414571069</v>
      </c>
      <c r="AN1414" s="17">
        <v>0.32505436581228703</v>
      </c>
      <c r="AO1414" s="17"/>
      <c r="AP1414" s="17">
        <v>0.313879384071932</v>
      </c>
      <c r="AQ1414" s="17">
        <v>0.373630281018203</v>
      </c>
      <c r="AR1414" s="17">
        <v>0.36256060756116698</v>
      </c>
      <c r="AS1414" s="17"/>
      <c r="AT1414" s="17">
        <v>0.33084179305811501</v>
      </c>
      <c r="AU1414" s="17">
        <v>0.34519356004399598</v>
      </c>
      <c r="AV1414" s="17">
        <v>0.32565391425599699</v>
      </c>
      <c r="AW1414" s="17">
        <v>0.353936207826273</v>
      </c>
      <c r="AX1414" s="17">
        <v>0.405928507992659</v>
      </c>
      <c r="AY1414" s="17"/>
      <c r="AZ1414" s="17">
        <v>0.33128869259030302</v>
      </c>
      <c r="BA1414" s="17">
        <v>0.36224621046241401</v>
      </c>
      <c r="BB1414" s="17">
        <v>0.35212778574144299</v>
      </c>
      <c r="BC1414" s="17">
        <v>0.28443303488731397</v>
      </c>
      <c r="BD1414" s="17">
        <v>0.311483016383096</v>
      </c>
      <c r="BE1414" s="17">
        <v>0.29348785463287502</v>
      </c>
      <c r="BF1414" s="17"/>
      <c r="BG1414" s="17">
        <v>0.29287452560584798</v>
      </c>
      <c r="BH1414" s="17">
        <v>0.34531155663291302</v>
      </c>
      <c r="BI1414" s="17" t="s">
        <v>95</v>
      </c>
      <c r="BJ1414" s="17">
        <v>0.36691033076016399</v>
      </c>
      <c r="BK1414" s="17">
        <v>0.28623096999915199</v>
      </c>
      <c r="BL1414" s="17">
        <v>0.37944872164286603</v>
      </c>
      <c r="BM1414" s="17">
        <v>0.35818854121875998</v>
      </c>
    </row>
    <row r="1415" spans="2:65" x14ac:dyDescent="0.35">
      <c r="B1415" t="s">
        <v>529</v>
      </c>
      <c r="C1415" s="17">
        <v>0.263722350749103</v>
      </c>
      <c r="D1415" s="17">
        <v>0.23333577994774701</v>
      </c>
      <c r="E1415" s="17">
        <v>0.29308972207737299</v>
      </c>
      <c r="F1415" s="17"/>
      <c r="G1415" s="17">
        <v>0.25623534144926402</v>
      </c>
      <c r="H1415" s="17">
        <v>0.28530997781113498</v>
      </c>
      <c r="I1415" s="17">
        <v>0.26020519316651403</v>
      </c>
      <c r="J1415" s="17">
        <v>0.27834533670426698</v>
      </c>
      <c r="K1415" s="17">
        <v>0.26227440673340202</v>
      </c>
      <c r="L1415" s="17">
        <v>0.242581628211543</v>
      </c>
      <c r="M1415" s="17"/>
      <c r="N1415" s="17">
        <v>0.28961209244450897</v>
      </c>
      <c r="O1415" s="17">
        <v>0.25563605432889303</v>
      </c>
      <c r="P1415" s="17">
        <v>0.27742392337695598</v>
      </c>
      <c r="Q1415" s="17">
        <v>0.23374084224743899</v>
      </c>
      <c r="R1415" s="17"/>
      <c r="S1415" s="17">
        <v>0.25121480450102002</v>
      </c>
      <c r="T1415" s="17">
        <v>0.26593474275650197</v>
      </c>
      <c r="U1415" s="17">
        <v>0.27435354524320199</v>
      </c>
      <c r="V1415" s="17">
        <v>0.22801093222574501</v>
      </c>
      <c r="W1415" s="17">
        <v>0.26322370617912699</v>
      </c>
      <c r="X1415" s="17">
        <v>0.25310786107285199</v>
      </c>
      <c r="Y1415" s="17">
        <v>0.24529851327129501</v>
      </c>
      <c r="Z1415" s="17">
        <v>0.23746776751851301</v>
      </c>
      <c r="AA1415" s="17">
        <v>0.32672748495114301</v>
      </c>
      <c r="AB1415" s="17">
        <v>0.30272599960287899</v>
      </c>
      <c r="AC1415" s="17">
        <v>0.221204626434372</v>
      </c>
      <c r="AD1415" s="17">
        <v>0.22287226506982999</v>
      </c>
      <c r="AE1415" s="17"/>
      <c r="AF1415" s="17">
        <v>0.25063658319798399</v>
      </c>
      <c r="AG1415" s="17">
        <v>0.28251971488109201</v>
      </c>
      <c r="AH1415" s="17">
        <v>0.23382804597677501</v>
      </c>
      <c r="AI1415" s="17"/>
      <c r="AJ1415" s="17">
        <v>0.26198514309179599</v>
      </c>
      <c r="AK1415" s="17">
        <v>0.27387340484245898</v>
      </c>
      <c r="AL1415" s="17">
        <v>0.27158874341081601</v>
      </c>
      <c r="AM1415" s="17">
        <v>0.304784920341723</v>
      </c>
      <c r="AN1415" s="17">
        <v>0.23739350274630699</v>
      </c>
      <c r="AO1415" s="17"/>
      <c r="AP1415" s="17">
        <v>0.26873026571091202</v>
      </c>
      <c r="AQ1415" s="17">
        <v>0.29099714322438203</v>
      </c>
      <c r="AR1415" s="17">
        <v>0.28909263108616301</v>
      </c>
      <c r="AS1415" s="17"/>
      <c r="AT1415" s="17">
        <v>0.217005579772277</v>
      </c>
      <c r="AU1415" s="17">
        <v>0.25031211616676102</v>
      </c>
      <c r="AV1415" s="17">
        <v>0.30666040030515401</v>
      </c>
      <c r="AW1415" s="17">
        <v>0.271084094092165</v>
      </c>
      <c r="AX1415" s="17">
        <v>0.22833366133581501</v>
      </c>
      <c r="AY1415" s="17"/>
      <c r="AZ1415" s="17">
        <v>0.27022310432107299</v>
      </c>
      <c r="BA1415" s="17">
        <v>0.26213143461060501</v>
      </c>
      <c r="BB1415" s="17">
        <v>0.20572640817955901</v>
      </c>
      <c r="BC1415" s="17">
        <v>0.27089242667290497</v>
      </c>
      <c r="BD1415" s="17">
        <v>0.29022790329734599</v>
      </c>
      <c r="BE1415" s="17">
        <v>0.28648904104439099</v>
      </c>
      <c r="BF1415" s="17"/>
      <c r="BG1415" s="17">
        <v>0.27220047338654402</v>
      </c>
      <c r="BH1415" s="17">
        <v>0.28104868025193402</v>
      </c>
      <c r="BI1415" s="17" t="s">
        <v>95</v>
      </c>
      <c r="BJ1415" s="17">
        <v>0.22616208105336</v>
      </c>
      <c r="BK1415" s="17">
        <v>0.23313315125393599</v>
      </c>
      <c r="BL1415" s="17">
        <v>0.25233782360475199</v>
      </c>
      <c r="BM1415" s="17">
        <v>0.26570471694959602</v>
      </c>
    </row>
    <row r="1416" spans="2:65" x14ac:dyDescent="0.35">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row>
    <row r="1417" spans="2:65" x14ac:dyDescent="0.35">
      <c r="B1417" s="6" t="s">
        <v>538</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row>
    <row r="1418" spans="2:65" x14ac:dyDescent="0.35">
      <c r="B1418" s="26" t="s">
        <v>253</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row>
    <row r="1419" spans="2:65" x14ac:dyDescent="0.35">
      <c r="B1419" t="s">
        <v>528</v>
      </c>
      <c r="C1419" s="17">
        <v>4.4073183518736903E-2</v>
      </c>
      <c r="D1419" s="17">
        <v>5.06010587954887E-2</v>
      </c>
      <c r="E1419" s="17">
        <v>3.8049366344205998E-2</v>
      </c>
      <c r="F1419" s="17"/>
      <c r="G1419" s="17">
        <v>3.4546108887871699E-2</v>
      </c>
      <c r="H1419" s="17">
        <v>2.5433190711062301E-2</v>
      </c>
      <c r="I1419" s="17">
        <v>4.01801181776721E-2</v>
      </c>
      <c r="J1419" s="17">
        <v>5.1823587655066401E-2</v>
      </c>
      <c r="K1419" s="17">
        <v>6.5358618727864207E-2</v>
      </c>
      <c r="L1419" s="17">
        <v>4.7533909817166702E-2</v>
      </c>
      <c r="M1419" s="17"/>
      <c r="N1419" s="17">
        <v>3.1466325039348902E-2</v>
      </c>
      <c r="O1419" s="17">
        <v>5.5148096302064402E-2</v>
      </c>
      <c r="P1419" s="17">
        <v>5.1803366674757399E-2</v>
      </c>
      <c r="Q1419" s="17">
        <v>3.97275371266066E-2</v>
      </c>
      <c r="R1419" s="17"/>
      <c r="S1419" s="17">
        <v>2.7534173020797199E-2</v>
      </c>
      <c r="T1419" s="17">
        <v>4.1173293013397998E-2</v>
      </c>
      <c r="U1419" s="17">
        <v>7.3493697947989906E-2</v>
      </c>
      <c r="V1419" s="17">
        <v>7.3679131206472598E-2</v>
      </c>
      <c r="W1419" s="17">
        <v>4.5513815515107303E-2</v>
      </c>
      <c r="X1419" s="17">
        <v>3.93019331768657E-2</v>
      </c>
      <c r="Y1419" s="17">
        <v>4.7136000272877503E-2</v>
      </c>
      <c r="Z1419" s="17">
        <v>3.2081501180963597E-2</v>
      </c>
      <c r="AA1419" s="17">
        <v>5.1868722356800401E-2</v>
      </c>
      <c r="AB1419" s="17">
        <v>1.6646968820385698E-2</v>
      </c>
      <c r="AC1419" s="17">
        <v>6.6702285097637995E-2</v>
      </c>
      <c r="AD1419" s="17">
        <v>1.60185271165653E-2</v>
      </c>
      <c r="AE1419" s="17"/>
      <c r="AF1419" s="17">
        <v>7.1677869612702505E-2</v>
      </c>
      <c r="AG1419" s="17">
        <v>3.0686003337768799E-2</v>
      </c>
      <c r="AH1419" s="17">
        <v>2.45599302005487E-2</v>
      </c>
      <c r="AI1419" s="17"/>
      <c r="AJ1419" s="17">
        <v>5.6560113082463698E-2</v>
      </c>
      <c r="AK1419" s="17">
        <v>2.42272020912325E-2</v>
      </c>
      <c r="AL1419" s="17">
        <v>2.3666581748455699E-2</v>
      </c>
      <c r="AM1419" s="17">
        <v>0.11588601442057</v>
      </c>
      <c r="AN1419" s="17">
        <v>5.7776957941113101E-2</v>
      </c>
      <c r="AO1419" s="17"/>
      <c r="AP1419" s="17">
        <v>4.1879862461673897E-2</v>
      </c>
      <c r="AQ1419" s="17">
        <v>2.6711517725041298E-2</v>
      </c>
      <c r="AR1419" s="17">
        <v>2.7483004023950101E-2</v>
      </c>
      <c r="AS1419" s="17"/>
      <c r="AT1419" s="17">
        <v>4.7799282616109599E-2</v>
      </c>
      <c r="AU1419" s="17">
        <v>4.8699155326800997E-2</v>
      </c>
      <c r="AV1419" s="17">
        <v>3.6457774300912203E-2</v>
      </c>
      <c r="AW1419" s="17">
        <v>1.18199871467379E-2</v>
      </c>
      <c r="AX1419" s="17">
        <v>3.4342068584346103E-2</v>
      </c>
      <c r="AY1419" s="17"/>
      <c r="AZ1419" s="17">
        <v>4.84355999481694E-2</v>
      </c>
      <c r="BA1419" s="17">
        <v>3.7286299411333899E-2</v>
      </c>
      <c r="BB1419" s="17">
        <v>4.77194660960489E-2</v>
      </c>
      <c r="BC1419" s="17">
        <v>4.1723054608613599E-2</v>
      </c>
      <c r="BD1419" s="17">
        <v>4.2811181741486799E-2</v>
      </c>
      <c r="BE1419" s="17">
        <v>6.9825636560024607E-2</v>
      </c>
      <c r="BF1419" s="17"/>
      <c r="BG1419" s="17">
        <v>5.2724884713849597E-2</v>
      </c>
      <c r="BH1419" s="17">
        <v>3.8181838964852201E-2</v>
      </c>
      <c r="BI1419" s="17" t="s">
        <v>95</v>
      </c>
      <c r="BJ1419" s="17">
        <v>4.0317828484787502E-2</v>
      </c>
      <c r="BK1419" s="17">
        <v>5.8162507221260103E-2</v>
      </c>
      <c r="BL1419" s="17">
        <v>3.5867754623829101E-2</v>
      </c>
      <c r="BM1419" s="17">
        <v>2.8967525708693501E-2</v>
      </c>
    </row>
    <row r="1420" spans="2:65" x14ac:dyDescent="0.35">
      <c r="B1420" t="s">
        <v>289</v>
      </c>
      <c r="C1420" s="17">
        <v>7.8029838088719702E-2</v>
      </c>
      <c r="D1420" s="17">
        <v>9.2274123939994804E-2</v>
      </c>
      <c r="E1420" s="17">
        <v>6.4741927820326298E-2</v>
      </c>
      <c r="F1420" s="17"/>
      <c r="G1420" s="17">
        <v>6.7777741103929007E-2</v>
      </c>
      <c r="H1420" s="17">
        <v>8.9793263174003199E-2</v>
      </c>
      <c r="I1420" s="17">
        <v>5.3022378092871698E-2</v>
      </c>
      <c r="J1420" s="17">
        <v>6.99127410048241E-2</v>
      </c>
      <c r="K1420" s="17">
        <v>8.2439377326343904E-2</v>
      </c>
      <c r="L1420" s="17">
        <v>0.100568120557463</v>
      </c>
      <c r="M1420" s="17"/>
      <c r="N1420" s="17">
        <v>8.1072999547989397E-2</v>
      </c>
      <c r="O1420" s="17">
        <v>7.8670842378914002E-2</v>
      </c>
      <c r="P1420" s="17">
        <v>6.9824675750044501E-2</v>
      </c>
      <c r="Q1420" s="17">
        <v>8.0944076462246994E-2</v>
      </c>
      <c r="R1420" s="17"/>
      <c r="S1420" s="17">
        <v>7.3331563413686199E-2</v>
      </c>
      <c r="T1420" s="17">
        <v>4.9299950611990002E-2</v>
      </c>
      <c r="U1420" s="17">
        <v>9.3255319913581505E-2</v>
      </c>
      <c r="V1420" s="17">
        <v>5.9185123690812601E-2</v>
      </c>
      <c r="W1420" s="17">
        <v>8.5177513516359896E-2</v>
      </c>
      <c r="X1420" s="17">
        <v>4.9157066361204503E-2</v>
      </c>
      <c r="Y1420" s="17">
        <v>7.9394632140887905E-2</v>
      </c>
      <c r="Z1420" s="17">
        <v>9.7559009219006398E-2</v>
      </c>
      <c r="AA1420" s="17">
        <v>8.5611785343666993E-2</v>
      </c>
      <c r="AB1420" s="17">
        <v>0.132309356837502</v>
      </c>
      <c r="AC1420" s="17">
        <v>9.1453124018294293E-2</v>
      </c>
      <c r="AD1420" s="17">
        <v>6.6106314389160301E-2</v>
      </c>
      <c r="AE1420" s="17"/>
      <c r="AF1420" s="17">
        <v>0.100693406425749</v>
      </c>
      <c r="AG1420" s="17">
        <v>6.6669941914219794E-2</v>
      </c>
      <c r="AH1420" s="17">
        <v>5.8940974066701603E-2</v>
      </c>
      <c r="AI1420" s="17"/>
      <c r="AJ1420" s="17">
        <v>9.49619587545944E-2</v>
      </c>
      <c r="AK1420" s="17">
        <v>5.8123701974582602E-2</v>
      </c>
      <c r="AL1420" s="17">
        <v>5.28425128606183E-2</v>
      </c>
      <c r="AM1420" s="17">
        <v>0.12280043188023</v>
      </c>
      <c r="AN1420" s="17">
        <v>5.9190456662547998E-2</v>
      </c>
      <c r="AO1420" s="17"/>
      <c r="AP1420" s="17">
        <v>7.8090945027482206E-2</v>
      </c>
      <c r="AQ1420" s="17">
        <v>5.8664401002641503E-2</v>
      </c>
      <c r="AR1420" s="17">
        <v>7.6212174928301901E-2</v>
      </c>
      <c r="AS1420" s="17"/>
      <c r="AT1420" s="17">
        <v>8.0085993901679697E-2</v>
      </c>
      <c r="AU1420" s="17">
        <v>7.3435508347050801E-2</v>
      </c>
      <c r="AV1420" s="17">
        <v>9.4587574530767299E-2</v>
      </c>
      <c r="AW1420" s="17">
        <v>4.3240306796688499E-2</v>
      </c>
      <c r="AX1420" s="17">
        <v>3.8526902833690098E-2</v>
      </c>
      <c r="AY1420" s="17"/>
      <c r="AZ1420" s="17">
        <v>5.9129267488547001E-2</v>
      </c>
      <c r="BA1420" s="17">
        <v>8.7242721315710106E-2</v>
      </c>
      <c r="BB1420" s="17">
        <v>7.6504002366568902E-2</v>
      </c>
      <c r="BC1420" s="17">
        <v>7.4837364352174293E-2</v>
      </c>
      <c r="BD1420" s="17">
        <v>8.7725113871049504E-2</v>
      </c>
      <c r="BE1420" s="17">
        <v>9.6467863536051301E-2</v>
      </c>
      <c r="BF1420" s="17"/>
      <c r="BG1420" s="17">
        <v>0.103557843482516</v>
      </c>
      <c r="BH1420" s="17">
        <v>6.4644982099870005E-2</v>
      </c>
      <c r="BI1420" s="17" t="s">
        <v>95</v>
      </c>
      <c r="BJ1420" s="17">
        <v>6.6090685167105395E-2</v>
      </c>
      <c r="BK1420" s="17">
        <v>5.9232787257119598E-2</v>
      </c>
      <c r="BL1420" s="17">
        <v>6.4261327118409303E-2</v>
      </c>
      <c r="BM1420" s="17">
        <v>4.0145837225640003E-2</v>
      </c>
    </row>
    <row r="1421" spans="2:65" x14ac:dyDescent="0.35">
      <c r="B1421" t="s">
        <v>290</v>
      </c>
      <c r="C1421" s="17">
        <v>0.31761820479085701</v>
      </c>
      <c r="D1421" s="17">
        <v>0.325622086918889</v>
      </c>
      <c r="E1421" s="17">
        <v>0.31035893953945998</v>
      </c>
      <c r="F1421" s="17"/>
      <c r="G1421" s="17">
        <v>0.26441691951732699</v>
      </c>
      <c r="H1421" s="17">
        <v>0.30270973595632</v>
      </c>
      <c r="I1421" s="17">
        <v>0.31098727951365501</v>
      </c>
      <c r="J1421" s="17">
        <v>0.33291100560255499</v>
      </c>
      <c r="K1421" s="17">
        <v>0.33270485560585999</v>
      </c>
      <c r="L1421" s="17">
        <v>0.34561874563467598</v>
      </c>
      <c r="M1421" s="17"/>
      <c r="N1421" s="17">
        <v>0.30940848225488199</v>
      </c>
      <c r="O1421" s="17">
        <v>0.34565694449982998</v>
      </c>
      <c r="P1421" s="17">
        <v>0.30593641056096099</v>
      </c>
      <c r="Q1421" s="17">
        <v>0.30714776214195699</v>
      </c>
      <c r="R1421" s="17"/>
      <c r="S1421" s="17">
        <v>0.29924890156871198</v>
      </c>
      <c r="T1421" s="17">
        <v>0.3069026789755</v>
      </c>
      <c r="U1421" s="17">
        <v>0.35250066281832299</v>
      </c>
      <c r="V1421" s="17">
        <v>0.33690428693395902</v>
      </c>
      <c r="W1421" s="17">
        <v>0.302398020373015</v>
      </c>
      <c r="X1421" s="17">
        <v>0.30327337449819902</v>
      </c>
      <c r="Y1421" s="17">
        <v>0.31780750326947399</v>
      </c>
      <c r="Z1421" s="17">
        <v>0.268518745001601</v>
      </c>
      <c r="AA1421" s="17">
        <v>0.33064547166501601</v>
      </c>
      <c r="AB1421" s="17">
        <v>0.33594824939055501</v>
      </c>
      <c r="AC1421" s="17">
        <v>0.28797180637513597</v>
      </c>
      <c r="AD1421" s="17">
        <v>0.367645595443855</v>
      </c>
      <c r="AE1421" s="17"/>
      <c r="AF1421" s="17">
        <v>0.32477997102589901</v>
      </c>
      <c r="AG1421" s="17">
        <v>0.30800099043220802</v>
      </c>
      <c r="AH1421" s="17">
        <v>0.34226357614326702</v>
      </c>
      <c r="AI1421" s="17"/>
      <c r="AJ1421" s="17">
        <v>0.30684272494463</v>
      </c>
      <c r="AK1421" s="17">
        <v>0.30790562840360403</v>
      </c>
      <c r="AL1421" s="17">
        <v>0.28190628094257397</v>
      </c>
      <c r="AM1421" s="17">
        <v>0.35800331701781701</v>
      </c>
      <c r="AN1421" s="17">
        <v>0.37903910796523999</v>
      </c>
      <c r="AO1421" s="17"/>
      <c r="AP1421" s="17">
        <v>0.29102341360383099</v>
      </c>
      <c r="AQ1421" s="17">
        <v>0.29289208901921099</v>
      </c>
      <c r="AR1421" s="17">
        <v>0.33944326316670598</v>
      </c>
      <c r="AS1421" s="17"/>
      <c r="AT1421" s="17">
        <v>0.33727606693996198</v>
      </c>
      <c r="AU1421" s="17">
        <v>0.34198320293663897</v>
      </c>
      <c r="AV1421" s="17">
        <v>0.300489618643278</v>
      </c>
      <c r="AW1421" s="17">
        <v>0.28595721223016402</v>
      </c>
      <c r="AX1421" s="17">
        <v>0.25468742941073302</v>
      </c>
      <c r="AY1421" s="17"/>
      <c r="AZ1421" s="17">
        <v>0.29297758525342998</v>
      </c>
      <c r="BA1421" s="17">
        <v>0.33160409618980802</v>
      </c>
      <c r="BB1421" s="17">
        <v>0.28130259846130401</v>
      </c>
      <c r="BC1421" s="17">
        <v>0.33094341894912799</v>
      </c>
      <c r="BD1421" s="17">
        <v>0.33157438159128599</v>
      </c>
      <c r="BE1421" s="17">
        <v>0.34607702146233399</v>
      </c>
      <c r="BF1421" s="17"/>
      <c r="BG1421" s="17">
        <v>0.33284336078635701</v>
      </c>
      <c r="BH1421" s="17">
        <v>0.29531709146054602</v>
      </c>
      <c r="BI1421" s="17" t="s">
        <v>95</v>
      </c>
      <c r="BJ1421" s="17">
        <v>0.32010861574430799</v>
      </c>
      <c r="BK1421" s="17">
        <v>0.33857211388570801</v>
      </c>
      <c r="BL1421" s="17">
        <v>0.29635000097591802</v>
      </c>
      <c r="BM1421" s="17">
        <v>0.38893311317485801</v>
      </c>
    </row>
    <row r="1422" spans="2:65" x14ac:dyDescent="0.35">
      <c r="B1422" t="s">
        <v>291</v>
      </c>
      <c r="C1422" s="17">
        <v>0.33976157899098203</v>
      </c>
      <c r="D1422" s="17">
        <v>0.34294974150025498</v>
      </c>
      <c r="E1422" s="17">
        <v>0.33530191685293997</v>
      </c>
      <c r="F1422" s="17"/>
      <c r="G1422" s="17">
        <v>0.40319856743848598</v>
      </c>
      <c r="H1422" s="17">
        <v>0.35502295665143402</v>
      </c>
      <c r="I1422" s="17">
        <v>0.34238367475218201</v>
      </c>
      <c r="J1422" s="17">
        <v>0.33688082253189999</v>
      </c>
      <c r="K1422" s="17">
        <v>0.29905487310421502</v>
      </c>
      <c r="L1422" s="17">
        <v>0.31631888037795902</v>
      </c>
      <c r="M1422" s="17"/>
      <c r="N1422" s="17">
        <v>0.35980160273072698</v>
      </c>
      <c r="O1422" s="17">
        <v>0.34818810464213401</v>
      </c>
      <c r="P1422" s="17">
        <v>0.31684635152655199</v>
      </c>
      <c r="Q1422" s="17">
        <v>0.33394212732917899</v>
      </c>
      <c r="R1422" s="17"/>
      <c r="S1422" s="17">
        <v>0.366584977265138</v>
      </c>
      <c r="T1422" s="17">
        <v>0.41584609466468198</v>
      </c>
      <c r="U1422" s="17">
        <v>0.25852874721325297</v>
      </c>
      <c r="V1422" s="17">
        <v>0.32855046770256602</v>
      </c>
      <c r="W1422" s="17">
        <v>0.32988892123569202</v>
      </c>
      <c r="X1422" s="17">
        <v>0.36312778817811803</v>
      </c>
      <c r="Y1422" s="17">
        <v>0.31889925107484501</v>
      </c>
      <c r="Z1422" s="17">
        <v>0.36255657519610801</v>
      </c>
      <c r="AA1422" s="17">
        <v>0.29562299648611301</v>
      </c>
      <c r="AB1422" s="17">
        <v>0.35644143125212502</v>
      </c>
      <c r="AC1422" s="17">
        <v>0.30902309704530501</v>
      </c>
      <c r="AD1422" s="17">
        <v>0.27970495620671498</v>
      </c>
      <c r="AE1422" s="17"/>
      <c r="AF1422" s="17">
        <v>0.30290455474422501</v>
      </c>
      <c r="AG1422" s="17">
        <v>0.36885495561107901</v>
      </c>
      <c r="AH1422" s="17">
        <v>0.33566358726626799</v>
      </c>
      <c r="AI1422" s="17"/>
      <c r="AJ1422" s="17">
        <v>0.338612071576886</v>
      </c>
      <c r="AK1422" s="17">
        <v>0.336781592449369</v>
      </c>
      <c r="AL1422" s="17">
        <v>0.39519936636636599</v>
      </c>
      <c r="AM1422" s="17">
        <v>0.333867896199951</v>
      </c>
      <c r="AN1422" s="17">
        <v>0.33282683148153303</v>
      </c>
      <c r="AO1422" s="17"/>
      <c r="AP1422" s="17">
        <v>0.37565036246404099</v>
      </c>
      <c r="AQ1422" s="17">
        <v>0.35682316892521299</v>
      </c>
      <c r="AR1422" s="17">
        <v>0.294901471061986</v>
      </c>
      <c r="AS1422" s="17"/>
      <c r="AT1422" s="17">
        <v>0.30950989652647898</v>
      </c>
      <c r="AU1422" s="17">
        <v>0.33221386272741399</v>
      </c>
      <c r="AV1422" s="17">
        <v>0.35167282832906599</v>
      </c>
      <c r="AW1422" s="17">
        <v>0.40794728224341098</v>
      </c>
      <c r="AX1422" s="17">
        <v>0.34119218653323002</v>
      </c>
      <c r="AY1422" s="17"/>
      <c r="AZ1422" s="17">
        <v>0.37883947065100099</v>
      </c>
      <c r="BA1422" s="17">
        <v>0.32653672115371302</v>
      </c>
      <c r="BB1422" s="17">
        <v>0.34141716842631198</v>
      </c>
      <c r="BC1422" s="17">
        <v>0.34583462123856401</v>
      </c>
      <c r="BD1422" s="17">
        <v>0.31993087555128003</v>
      </c>
      <c r="BE1422" s="17">
        <v>0.270295971577381</v>
      </c>
      <c r="BF1422" s="17"/>
      <c r="BG1422" s="17">
        <v>0.32534431837269101</v>
      </c>
      <c r="BH1422" s="17">
        <v>0.35436081030807298</v>
      </c>
      <c r="BI1422" s="17" t="s">
        <v>95</v>
      </c>
      <c r="BJ1422" s="17">
        <v>0.279304771962608</v>
      </c>
      <c r="BK1422" s="17">
        <v>0.29132921313614901</v>
      </c>
      <c r="BL1422" s="17">
        <v>0.38127640333652502</v>
      </c>
      <c r="BM1422" s="17">
        <v>0.34681200344553997</v>
      </c>
    </row>
    <row r="1423" spans="2:65" x14ac:dyDescent="0.35">
      <c r="B1423" t="s">
        <v>529</v>
      </c>
      <c r="C1423" s="17">
        <v>0.22051719461070399</v>
      </c>
      <c r="D1423" s="17">
        <v>0.188552988845373</v>
      </c>
      <c r="E1423" s="17">
        <v>0.25154784944306802</v>
      </c>
      <c r="F1423" s="17"/>
      <c r="G1423" s="17">
        <v>0.23006066305238701</v>
      </c>
      <c r="H1423" s="17">
        <v>0.22704085350718001</v>
      </c>
      <c r="I1423" s="17">
        <v>0.25342654946361898</v>
      </c>
      <c r="J1423" s="17">
        <v>0.20847184320565501</v>
      </c>
      <c r="K1423" s="17">
        <v>0.22044227523571699</v>
      </c>
      <c r="L1423" s="17">
        <v>0.189960343612736</v>
      </c>
      <c r="M1423" s="17"/>
      <c r="N1423" s="17">
        <v>0.218250590427053</v>
      </c>
      <c r="O1423" s="17">
        <v>0.17233601217705799</v>
      </c>
      <c r="P1423" s="17">
        <v>0.25558919548768599</v>
      </c>
      <c r="Q1423" s="17">
        <v>0.23823849694001001</v>
      </c>
      <c r="R1423" s="17"/>
      <c r="S1423" s="17">
        <v>0.23330038473166601</v>
      </c>
      <c r="T1423" s="17">
        <v>0.18677798273443</v>
      </c>
      <c r="U1423" s="17">
        <v>0.222221572106853</v>
      </c>
      <c r="V1423" s="17">
        <v>0.20168099046619001</v>
      </c>
      <c r="W1423" s="17">
        <v>0.23702172935982599</v>
      </c>
      <c r="X1423" s="17">
        <v>0.24513983778561299</v>
      </c>
      <c r="Y1423" s="17">
        <v>0.236762613241916</v>
      </c>
      <c r="Z1423" s="17">
        <v>0.239284169402321</v>
      </c>
      <c r="AA1423" s="17">
        <v>0.23625102414840299</v>
      </c>
      <c r="AB1423" s="17">
        <v>0.15865399369943101</v>
      </c>
      <c r="AC1423" s="17">
        <v>0.24484968746362601</v>
      </c>
      <c r="AD1423" s="17">
        <v>0.270524606843705</v>
      </c>
      <c r="AE1423" s="17"/>
      <c r="AF1423" s="17">
        <v>0.19994419819142401</v>
      </c>
      <c r="AG1423" s="17">
        <v>0.22578810870472499</v>
      </c>
      <c r="AH1423" s="17">
        <v>0.238571932323215</v>
      </c>
      <c r="AI1423" s="17"/>
      <c r="AJ1423" s="17">
        <v>0.20302313164142599</v>
      </c>
      <c r="AK1423" s="17">
        <v>0.272961875081212</v>
      </c>
      <c r="AL1423" s="17">
        <v>0.246385258081986</v>
      </c>
      <c r="AM1423" s="17">
        <v>6.94423404814319E-2</v>
      </c>
      <c r="AN1423" s="17">
        <v>0.17116664594956699</v>
      </c>
      <c r="AO1423" s="17"/>
      <c r="AP1423" s="17">
        <v>0.21335541644297201</v>
      </c>
      <c r="AQ1423" s="17">
        <v>0.26490882332789301</v>
      </c>
      <c r="AR1423" s="17">
        <v>0.26196008681905503</v>
      </c>
      <c r="AS1423" s="17"/>
      <c r="AT1423" s="17">
        <v>0.22532876001576899</v>
      </c>
      <c r="AU1423" s="17">
        <v>0.203668270662096</v>
      </c>
      <c r="AV1423" s="17">
        <v>0.216792204195976</v>
      </c>
      <c r="AW1423" s="17">
        <v>0.25103521158299902</v>
      </c>
      <c r="AX1423" s="17">
        <v>0.33125141263800001</v>
      </c>
      <c r="AY1423" s="17"/>
      <c r="AZ1423" s="17">
        <v>0.220618076658853</v>
      </c>
      <c r="BA1423" s="17">
        <v>0.217330161929434</v>
      </c>
      <c r="BB1423" s="17">
        <v>0.25305676464976601</v>
      </c>
      <c r="BC1423" s="17">
        <v>0.206661540851521</v>
      </c>
      <c r="BD1423" s="17">
        <v>0.21795844724489799</v>
      </c>
      <c r="BE1423" s="17">
        <v>0.21733350686420799</v>
      </c>
      <c r="BF1423" s="17"/>
      <c r="BG1423" s="17">
        <v>0.18552959264458599</v>
      </c>
      <c r="BH1423" s="17">
        <v>0.24749527716665901</v>
      </c>
      <c r="BI1423" s="17" t="s">
        <v>95</v>
      </c>
      <c r="BJ1423" s="17">
        <v>0.29417809864119099</v>
      </c>
      <c r="BK1423" s="17">
        <v>0.25270337849976299</v>
      </c>
      <c r="BL1423" s="17">
        <v>0.22224451394531899</v>
      </c>
      <c r="BM1423" s="17">
        <v>0.195141520445268</v>
      </c>
    </row>
    <row r="1424" spans="2:65" x14ac:dyDescent="0.35">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row>
    <row r="1425" spans="2:65" x14ac:dyDescent="0.35">
      <c r="B1425" s="6" t="s">
        <v>539</v>
      </c>
      <c r="C1425" s="17"/>
      <c r="D1425" s="17"/>
      <c r="E1425" s="17"/>
      <c r="F1425" s="17"/>
      <c r="G1425" s="17"/>
      <c r="H1425" s="17"/>
      <c r="I1425" s="17"/>
      <c r="J1425" s="17"/>
      <c r="K1425" s="17"/>
      <c r="L1425" s="17"/>
      <c r="M1425" s="17"/>
      <c r="N1425" s="17"/>
      <c r="O1425" s="17"/>
      <c r="P1425" s="17"/>
      <c r="Q1425" s="17"/>
      <c r="R1425" s="17"/>
      <c r="S1425" s="17"/>
      <c r="T1425" s="17"/>
      <c r="U1425" s="17"/>
      <c r="V1425" s="17"/>
      <c r="W1425" s="17"/>
      <c r="X1425" s="17"/>
      <c r="Y1425" s="17"/>
      <c r="Z1425" s="17"/>
      <c r="AA1425" s="17"/>
      <c r="AB1425" s="17"/>
      <c r="AC1425" s="17"/>
      <c r="AD1425" s="17"/>
      <c r="AE1425" s="17"/>
      <c r="AF1425" s="17"/>
      <c r="AG1425" s="17"/>
      <c r="AH1425" s="17"/>
      <c r="AI1425" s="17"/>
      <c r="AJ1425" s="17"/>
      <c r="AK1425" s="17"/>
      <c r="AL1425" s="17"/>
      <c r="AM1425" s="17"/>
      <c r="AN1425" s="17"/>
      <c r="AO1425" s="17"/>
      <c r="AP1425" s="17"/>
      <c r="AQ1425" s="17"/>
      <c r="AR1425" s="17"/>
      <c r="AS1425" s="17"/>
      <c r="AT1425" s="17"/>
      <c r="AU1425" s="17"/>
      <c r="AV1425" s="17"/>
      <c r="AW1425" s="17"/>
      <c r="AX1425" s="17"/>
      <c r="AY1425" s="17"/>
      <c r="AZ1425" s="17"/>
      <c r="BA1425" s="17"/>
      <c r="BB1425" s="17"/>
      <c r="BC1425" s="17"/>
      <c r="BD1425" s="17"/>
      <c r="BE1425" s="17"/>
      <c r="BF1425" s="17"/>
      <c r="BG1425" s="17"/>
      <c r="BH1425" s="17"/>
      <c r="BI1425" s="17"/>
      <c r="BJ1425" s="17"/>
      <c r="BK1425" s="17"/>
      <c r="BL1425" s="17"/>
      <c r="BM1425" s="17"/>
    </row>
    <row r="1426" spans="2:65" x14ac:dyDescent="0.35">
      <c r="B1426" s="26" t="s">
        <v>253</v>
      </c>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row>
    <row r="1427" spans="2:65" x14ac:dyDescent="0.35">
      <c r="B1427" t="s">
        <v>528</v>
      </c>
      <c r="C1427" s="17">
        <v>6.0343350585143299E-2</v>
      </c>
      <c r="D1427" s="17">
        <v>7.2029144234645195E-2</v>
      </c>
      <c r="E1427" s="17">
        <v>4.9413110132868802E-2</v>
      </c>
      <c r="F1427" s="17"/>
      <c r="G1427" s="17">
        <v>4.5471789283899E-2</v>
      </c>
      <c r="H1427" s="17">
        <v>4.5190832389219303E-2</v>
      </c>
      <c r="I1427" s="17">
        <v>4.1853531103320601E-2</v>
      </c>
      <c r="J1427" s="17">
        <v>6.2125365794198001E-2</v>
      </c>
      <c r="K1427" s="17">
        <v>9.4626518409614793E-2</v>
      </c>
      <c r="L1427" s="17">
        <v>7.3129405744327206E-2</v>
      </c>
      <c r="M1427" s="17"/>
      <c r="N1427" s="17">
        <v>4.7728586605299397E-2</v>
      </c>
      <c r="O1427" s="17">
        <v>5.6049018092494803E-2</v>
      </c>
      <c r="P1427" s="17">
        <v>8.0061396726581399E-2</v>
      </c>
      <c r="Q1427" s="17">
        <v>6.1615155553870003E-2</v>
      </c>
      <c r="R1427" s="17"/>
      <c r="S1427" s="17">
        <v>3.37149923554576E-2</v>
      </c>
      <c r="T1427" s="17">
        <v>4.5241336073894398E-2</v>
      </c>
      <c r="U1427" s="17">
        <v>9.1425271133903696E-2</v>
      </c>
      <c r="V1427" s="17">
        <v>8.3106861505739399E-2</v>
      </c>
      <c r="W1427" s="17">
        <v>4.8485315361810298E-2</v>
      </c>
      <c r="X1427" s="17">
        <v>5.3202153558459198E-2</v>
      </c>
      <c r="Y1427" s="17">
        <v>7.9141186387915105E-2</v>
      </c>
      <c r="Z1427" s="17">
        <v>5.5965978885486302E-2</v>
      </c>
      <c r="AA1427" s="17">
        <v>6.0774197657351502E-2</v>
      </c>
      <c r="AB1427" s="17">
        <v>5.1184625646799903E-2</v>
      </c>
      <c r="AC1427" s="17">
        <v>9.5164845635201306E-2</v>
      </c>
      <c r="AD1427" s="17">
        <v>6.8526072560959994E-2</v>
      </c>
      <c r="AE1427" s="17"/>
      <c r="AF1427" s="17">
        <v>8.8887373255354701E-2</v>
      </c>
      <c r="AG1427" s="17">
        <v>4.5068430599770802E-2</v>
      </c>
      <c r="AH1427" s="17">
        <v>4.9457537837871997E-2</v>
      </c>
      <c r="AI1427" s="17"/>
      <c r="AJ1427" s="17">
        <v>6.8819179537776207E-2</v>
      </c>
      <c r="AK1427" s="17">
        <v>3.6785807907069201E-2</v>
      </c>
      <c r="AL1427" s="17">
        <v>3.1197717929015899E-2</v>
      </c>
      <c r="AM1427" s="17">
        <v>0.15960420081084301</v>
      </c>
      <c r="AN1427" s="17">
        <v>9.2813078054805001E-2</v>
      </c>
      <c r="AO1427" s="17"/>
      <c r="AP1427" s="17">
        <v>4.6228603426195003E-2</v>
      </c>
      <c r="AQ1427" s="17">
        <v>4.1028023775133197E-2</v>
      </c>
      <c r="AR1427" s="17">
        <v>3.6523391503367898E-2</v>
      </c>
      <c r="AS1427" s="17"/>
      <c r="AT1427" s="17">
        <v>7.4436392175884394E-2</v>
      </c>
      <c r="AU1427" s="17">
        <v>6.2397652827236999E-2</v>
      </c>
      <c r="AV1427" s="17">
        <v>4.3917824842310001E-2</v>
      </c>
      <c r="AW1427" s="17">
        <v>2.8702674796858601E-2</v>
      </c>
      <c r="AX1427" s="17">
        <v>3.4342068584346103E-2</v>
      </c>
      <c r="AY1427" s="17"/>
      <c r="AZ1427" s="17">
        <v>5.53346474350037E-2</v>
      </c>
      <c r="BA1427" s="17">
        <v>4.9077716649800603E-2</v>
      </c>
      <c r="BB1427" s="17">
        <v>6.9845150897032998E-2</v>
      </c>
      <c r="BC1427" s="17">
        <v>5.8170778261745999E-2</v>
      </c>
      <c r="BD1427" s="17">
        <v>6.6861891564992504E-2</v>
      </c>
      <c r="BE1427" s="17">
        <v>0.121864393017133</v>
      </c>
      <c r="BF1427" s="17"/>
      <c r="BG1427" s="17">
        <v>7.3695138424707096E-2</v>
      </c>
      <c r="BH1427" s="17">
        <v>6.3394750930285695E-2</v>
      </c>
      <c r="BI1427" s="17" t="s">
        <v>95</v>
      </c>
      <c r="BJ1427" s="17">
        <v>3.9291826459502799E-2</v>
      </c>
      <c r="BK1427" s="17">
        <v>7.7054316635173301E-2</v>
      </c>
      <c r="BL1427" s="17">
        <v>3.6055531013276299E-2</v>
      </c>
      <c r="BM1427" s="17">
        <v>6.6540946350707605E-2</v>
      </c>
    </row>
    <row r="1428" spans="2:65" x14ac:dyDescent="0.35">
      <c r="B1428" t="s">
        <v>289</v>
      </c>
      <c r="C1428" s="17">
        <v>8.5016780078341805E-2</v>
      </c>
      <c r="D1428" s="17">
        <v>0.100122670310981</v>
      </c>
      <c r="E1428" s="17">
        <v>7.0943049605115105E-2</v>
      </c>
      <c r="F1428" s="17"/>
      <c r="G1428" s="17">
        <v>5.5555310245838999E-2</v>
      </c>
      <c r="H1428" s="17">
        <v>9.9600644845787706E-2</v>
      </c>
      <c r="I1428" s="17">
        <v>6.8985543304529301E-2</v>
      </c>
      <c r="J1428" s="17">
        <v>8.2406215620946494E-2</v>
      </c>
      <c r="K1428" s="17">
        <v>8.4466034454900807E-2</v>
      </c>
      <c r="L1428" s="17">
        <v>0.108180227915064</v>
      </c>
      <c r="M1428" s="17"/>
      <c r="N1428" s="17">
        <v>9.0880565045448794E-2</v>
      </c>
      <c r="O1428" s="17">
        <v>9.3251077343662295E-2</v>
      </c>
      <c r="P1428" s="17">
        <v>8.4017542098187098E-2</v>
      </c>
      <c r="Q1428" s="17">
        <v>6.9785948490484695E-2</v>
      </c>
      <c r="R1428" s="17"/>
      <c r="S1428" s="17">
        <v>8.7206866898465393E-2</v>
      </c>
      <c r="T1428" s="17">
        <v>7.6505531234898894E-2</v>
      </c>
      <c r="U1428" s="17">
        <v>8.88142562048954E-2</v>
      </c>
      <c r="V1428" s="17">
        <v>9.7055950365131802E-2</v>
      </c>
      <c r="W1428" s="17">
        <v>4.9101320995154699E-2</v>
      </c>
      <c r="X1428" s="17">
        <v>9.4586566649785403E-2</v>
      </c>
      <c r="Y1428" s="17">
        <v>9.1679053829793605E-2</v>
      </c>
      <c r="Z1428" s="17">
        <v>6.7890137984126006E-2</v>
      </c>
      <c r="AA1428" s="17">
        <v>8.0686400103919795E-2</v>
      </c>
      <c r="AB1428" s="17">
        <v>9.6963645096726794E-2</v>
      </c>
      <c r="AC1428" s="17">
        <v>0.11232421764078999</v>
      </c>
      <c r="AD1428" s="17">
        <v>6.5943374682047307E-2</v>
      </c>
      <c r="AE1428" s="17"/>
      <c r="AF1428" s="17">
        <v>0.100486895477661</v>
      </c>
      <c r="AG1428" s="17">
        <v>8.0688174759093095E-2</v>
      </c>
      <c r="AH1428" s="17">
        <v>8.20299381516328E-2</v>
      </c>
      <c r="AI1428" s="17"/>
      <c r="AJ1428" s="17">
        <v>0.10433933053899901</v>
      </c>
      <c r="AK1428" s="17">
        <v>7.9602697842930004E-2</v>
      </c>
      <c r="AL1428" s="17">
        <v>6.4619081431265296E-2</v>
      </c>
      <c r="AM1428" s="17">
        <v>0.121158537656553</v>
      </c>
      <c r="AN1428" s="17">
        <v>7.5250253827877006E-2</v>
      </c>
      <c r="AO1428" s="17"/>
      <c r="AP1428" s="17">
        <v>8.5505107166957001E-2</v>
      </c>
      <c r="AQ1428" s="17">
        <v>7.7735843118863196E-2</v>
      </c>
      <c r="AR1428" s="17">
        <v>0.10790834597257799</v>
      </c>
      <c r="AS1428" s="17"/>
      <c r="AT1428" s="17">
        <v>8.0060127076158505E-2</v>
      </c>
      <c r="AU1428" s="17">
        <v>8.7231707263824801E-2</v>
      </c>
      <c r="AV1428" s="17">
        <v>9.9171531902886897E-2</v>
      </c>
      <c r="AW1428" s="17">
        <v>6.6071846425011294E-2</v>
      </c>
      <c r="AX1428" s="17">
        <v>6.9212066692693405E-2</v>
      </c>
      <c r="AY1428" s="17"/>
      <c r="AZ1428" s="17">
        <v>7.0354419749331307E-2</v>
      </c>
      <c r="BA1428" s="17">
        <v>8.5036495912746896E-2</v>
      </c>
      <c r="BB1428" s="17">
        <v>9.2472222869463203E-2</v>
      </c>
      <c r="BC1428" s="17">
        <v>8.0733132580647099E-2</v>
      </c>
      <c r="BD1428" s="17">
        <v>0.101574839953184</v>
      </c>
      <c r="BE1428" s="17">
        <v>0.107180307591801</v>
      </c>
      <c r="BF1428" s="17"/>
      <c r="BG1428" s="17">
        <v>0.10566786906500999</v>
      </c>
      <c r="BH1428" s="17">
        <v>7.4034766301174407E-2</v>
      </c>
      <c r="BI1428" s="17" t="s">
        <v>95</v>
      </c>
      <c r="BJ1428" s="17">
        <v>8.4644006131369701E-2</v>
      </c>
      <c r="BK1428" s="17">
        <v>6.8128596270186803E-2</v>
      </c>
      <c r="BL1428" s="17">
        <v>6.7451326536197301E-2</v>
      </c>
      <c r="BM1428" s="17">
        <v>8.2898862617338503E-2</v>
      </c>
    </row>
    <row r="1429" spans="2:65" x14ac:dyDescent="0.35">
      <c r="B1429" t="s">
        <v>290</v>
      </c>
      <c r="C1429" s="17">
        <v>0.35200239507989001</v>
      </c>
      <c r="D1429" s="17">
        <v>0.33188694565764998</v>
      </c>
      <c r="E1429" s="17">
        <v>0.36950740704527502</v>
      </c>
      <c r="F1429" s="17"/>
      <c r="G1429" s="17">
        <v>0.32451042687117099</v>
      </c>
      <c r="H1429" s="17">
        <v>0.35132715672926201</v>
      </c>
      <c r="I1429" s="17">
        <v>0.32694886893913</v>
      </c>
      <c r="J1429" s="17">
        <v>0.331677696183175</v>
      </c>
      <c r="K1429" s="17">
        <v>0.36806640784543998</v>
      </c>
      <c r="L1429" s="17">
        <v>0.39684231272319298</v>
      </c>
      <c r="M1429" s="17"/>
      <c r="N1429" s="17">
        <v>0.32095391313312499</v>
      </c>
      <c r="O1429" s="17">
        <v>0.377610408761481</v>
      </c>
      <c r="P1429" s="17">
        <v>0.35872012837068501</v>
      </c>
      <c r="Q1429" s="17">
        <v>0.351147770789001</v>
      </c>
      <c r="R1429" s="17"/>
      <c r="S1429" s="17">
        <v>0.372764650460717</v>
      </c>
      <c r="T1429" s="17">
        <v>0.34380649628126497</v>
      </c>
      <c r="U1429" s="17">
        <v>0.292442837949279</v>
      </c>
      <c r="V1429" s="17">
        <v>0.38544863094250997</v>
      </c>
      <c r="W1429" s="17">
        <v>0.392571943824229</v>
      </c>
      <c r="X1429" s="17">
        <v>0.31747881571618902</v>
      </c>
      <c r="Y1429" s="17">
        <v>0.31131820235656399</v>
      </c>
      <c r="Z1429" s="17">
        <v>0.324386637315909</v>
      </c>
      <c r="AA1429" s="17">
        <v>0.37017743664813502</v>
      </c>
      <c r="AB1429" s="17">
        <v>0.43026452635273399</v>
      </c>
      <c r="AC1429" s="17">
        <v>0.264349134024846</v>
      </c>
      <c r="AD1429" s="17">
        <v>0.34155693271568099</v>
      </c>
      <c r="AE1429" s="17"/>
      <c r="AF1429" s="17">
        <v>0.35899788552119599</v>
      </c>
      <c r="AG1429" s="17">
        <v>0.33707589779622099</v>
      </c>
      <c r="AH1429" s="17">
        <v>0.35538702687172602</v>
      </c>
      <c r="AI1429" s="17"/>
      <c r="AJ1429" s="17">
        <v>0.35392662514933199</v>
      </c>
      <c r="AK1429" s="17">
        <v>0.31198673961280599</v>
      </c>
      <c r="AL1429" s="17">
        <v>0.35534882839391202</v>
      </c>
      <c r="AM1429" s="17">
        <v>0.467087057563568</v>
      </c>
      <c r="AN1429" s="17">
        <v>0.372631717281735</v>
      </c>
      <c r="AO1429" s="17"/>
      <c r="AP1429" s="17">
        <v>0.33912080221302998</v>
      </c>
      <c r="AQ1429" s="17">
        <v>0.30715970714114299</v>
      </c>
      <c r="AR1429" s="17">
        <v>0.320598721800193</v>
      </c>
      <c r="AS1429" s="17"/>
      <c r="AT1429" s="17">
        <v>0.38013131834674602</v>
      </c>
      <c r="AU1429" s="17">
        <v>0.371938884148107</v>
      </c>
      <c r="AV1429" s="17">
        <v>0.340708426985386</v>
      </c>
      <c r="AW1429" s="17">
        <v>0.299568168670724</v>
      </c>
      <c r="AX1429" s="17">
        <v>0.30191274796488299</v>
      </c>
      <c r="AY1429" s="17"/>
      <c r="AZ1429" s="17">
        <v>0.30955598847028898</v>
      </c>
      <c r="BA1429" s="17">
        <v>0.38171563457259999</v>
      </c>
      <c r="BB1429" s="17">
        <v>0.32364927018253797</v>
      </c>
      <c r="BC1429" s="17">
        <v>0.370406945426203</v>
      </c>
      <c r="BD1429" s="17">
        <v>0.36287898901244398</v>
      </c>
      <c r="BE1429" s="17">
        <v>0.33099676735269801</v>
      </c>
      <c r="BF1429" s="17"/>
      <c r="BG1429" s="17">
        <v>0.370455036649115</v>
      </c>
      <c r="BH1429" s="17">
        <v>0.32430773660815199</v>
      </c>
      <c r="BI1429" s="17" t="s">
        <v>95</v>
      </c>
      <c r="BJ1429" s="17">
        <v>0.38100266344632699</v>
      </c>
      <c r="BK1429" s="17">
        <v>0.33614870061538499</v>
      </c>
      <c r="BL1429" s="17">
        <v>0.33317521420415602</v>
      </c>
      <c r="BM1429" s="17">
        <v>0.43410315564417901</v>
      </c>
    </row>
    <row r="1430" spans="2:65" x14ac:dyDescent="0.35">
      <c r="B1430" t="s">
        <v>291</v>
      </c>
      <c r="C1430" s="17">
        <v>0.31341333456062598</v>
      </c>
      <c r="D1430" s="17">
        <v>0.31644587699585303</v>
      </c>
      <c r="E1430" s="17">
        <v>0.31077295199962401</v>
      </c>
      <c r="F1430" s="17"/>
      <c r="G1430" s="17">
        <v>0.32281706082913703</v>
      </c>
      <c r="H1430" s="17">
        <v>0.31176110155336301</v>
      </c>
      <c r="I1430" s="17">
        <v>0.35357200977599501</v>
      </c>
      <c r="J1430" s="17">
        <v>0.34949390785384199</v>
      </c>
      <c r="K1430" s="17">
        <v>0.26854933663841701</v>
      </c>
      <c r="L1430" s="17">
        <v>0.27526882421659898</v>
      </c>
      <c r="M1430" s="17"/>
      <c r="N1430" s="17">
        <v>0.32013367230949302</v>
      </c>
      <c r="O1430" s="17">
        <v>0.32400419383724999</v>
      </c>
      <c r="P1430" s="17">
        <v>0.28146114697653601</v>
      </c>
      <c r="Q1430" s="17">
        <v>0.326302157242226</v>
      </c>
      <c r="R1430" s="17"/>
      <c r="S1430" s="17">
        <v>0.28235320902848698</v>
      </c>
      <c r="T1430" s="17">
        <v>0.39682682097315503</v>
      </c>
      <c r="U1430" s="17">
        <v>0.33030782900050498</v>
      </c>
      <c r="V1430" s="17">
        <v>0.30958767125325198</v>
      </c>
      <c r="W1430" s="17">
        <v>0.27527172888602203</v>
      </c>
      <c r="X1430" s="17">
        <v>0.32511981038514798</v>
      </c>
      <c r="Y1430" s="17">
        <v>0.29295245578948198</v>
      </c>
      <c r="Z1430" s="17">
        <v>0.335371139660947</v>
      </c>
      <c r="AA1430" s="17">
        <v>0.274760540002012</v>
      </c>
      <c r="AB1430" s="17">
        <v>0.27343374452372499</v>
      </c>
      <c r="AC1430" s="17">
        <v>0.308621311251774</v>
      </c>
      <c r="AD1430" s="17">
        <v>0.38721482377434702</v>
      </c>
      <c r="AE1430" s="17"/>
      <c r="AF1430" s="17">
        <v>0.28814887320735599</v>
      </c>
      <c r="AG1430" s="17">
        <v>0.33181897634996399</v>
      </c>
      <c r="AH1430" s="17">
        <v>0.32962976168807201</v>
      </c>
      <c r="AI1430" s="17"/>
      <c r="AJ1430" s="17">
        <v>0.28615418504642998</v>
      </c>
      <c r="AK1430" s="17">
        <v>0.33882348124940298</v>
      </c>
      <c r="AL1430" s="17">
        <v>0.37472477313931302</v>
      </c>
      <c r="AM1430" s="17">
        <v>0.21736279805803799</v>
      </c>
      <c r="AN1430" s="17">
        <v>0.30898723652488302</v>
      </c>
      <c r="AO1430" s="17"/>
      <c r="AP1430" s="17">
        <v>0.324015518640904</v>
      </c>
      <c r="AQ1430" s="17">
        <v>0.338571490830263</v>
      </c>
      <c r="AR1430" s="17">
        <v>0.32664927660986998</v>
      </c>
      <c r="AS1430" s="17"/>
      <c r="AT1430" s="17">
        <v>0.283389234414751</v>
      </c>
      <c r="AU1430" s="17">
        <v>0.30613949430339099</v>
      </c>
      <c r="AV1430" s="17">
        <v>0.32319206872746198</v>
      </c>
      <c r="AW1430" s="17">
        <v>0.35862373697533101</v>
      </c>
      <c r="AX1430" s="17">
        <v>0.33829978035748598</v>
      </c>
      <c r="AY1430" s="17"/>
      <c r="AZ1430" s="17">
        <v>0.34426952044318798</v>
      </c>
      <c r="BA1430" s="17">
        <v>0.30667150013349498</v>
      </c>
      <c r="BB1430" s="17">
        <v>0.31956879789783899</v>
      </c>
      <c r="BC1430" s="17">
        <v>0.30487350057324503</v>
      </c>
      <c r="BD1430" s="17">
        <v>0.292129446398465</v>
      </c>
      <c r="BE1430" s="17">
        <v>0.28624989091907699</v>
      </c>
      <c r="BF1430" s="17"/>
      <c r="BG1430" s="17">
        <v>0.27876557235437799</v>
      </c>
      <c r="BH1430" s="17">
        <v>0.34493680587164099</v>
      </c>
      <c r="BI1430" s="17" t="s">
        <v>95</v>
      </c>
      <c r="BJ1430" s="17">
        <v>0.31014903838461499</v>
      </c>
      <c r="BK1430" s="17">
        <v>0.29855535150677698</v>
      </c>
      <c r="BL1430" s="17">
        <v>0.34728786236172399</v>
      </c>
      <c r="BM1430" s="17">
        <v>0.26269382492809301</v>
      </c>
    </row>
    <row r="1431" spans="2:65" x14ac:dyDescent="0.35">
      <c r="B1431" t="s">
        <v>529</v>
      </c>
      <c r="C1431" s="17">
        <v>0.18922413969599899</v>
      </c>
      <c r="D1431" s="17">
        <v>0.17951536280086999</v>
      </c>
      <c r="E1431" s="17">
        <v>0.199363481217117</v>
      </c>
      <c r="F1431" s="17"/>
      <c r="G1431" s="17">
        <v>0.251645412769954</v>
      </c>
      <c r="H1431" s="17">
        <v>0.19212026448236799</v>
      </c>
      <c r="I1431" s="17">
        <v>0.208640046877026</v>
      </c>
      <c r="J1431" s="17">
        <v>0.17429681454783899</v>
      </c>
      <c r="K1431" s="17">
        <v>0.184291702651627</v>
      </c>
      <c r="L1431" s="17">
        <v>0.146579229400817</v>
      </c>
      <c r="M1431" s="17"/>
      <c r="N1431" s="17">
        <v>0.22030326290663399</v>
      </c>
      <c r="O1431" s="17">
        <v>0.14908530196511199</v>
      </c>
      <c r="P1431" s="17">
        <v>0.19573978582801099</v>
      </c>
      <c r="Q1431" s="17">
        <v>0.19114896792441899</v>
      </c>
      <c r="R1431" s="17"/>
      <c r="S1431" s="17">
        <v>0.22396028125687301</v>
      </c>
      <c r="T1431" s="17">
        <v>0.137619815436787</v>
      </c>
      <c r="U1431" s="17">
        <v>0.19700980571141799</v>
      </c>
      <c r="V1431" s="17">
        <v>0.124800885933367</v>
      </c>
      <c r="W1431" s="17">
        <v>0.23456969093278399</v>
      </c>
      <c r="X1431" s="17">
        <v>0.20961265369041801</v>
      </c>
      <c r="Y1431" s="17">
        <v>0.224909101636245</v>
      </c>
      <c r="Z1431" s="17">
        <v>0.21638610615353199</v>
      </c>
      <c r="AA1431" s="17">
        <v>0.213601425588581</v>
      </c>
      <c r="AB1431" s="17">
        <v>0.14815345838001401</v>
      </c>
      <c r="AC1431" s="17">
        <v>0.21954049144738799</v>
      </c>
      <c r="AD1431" s="17">
        <v>0.13675879626696499</v>
      </c>
      <c r="AE1431" s="17"/>
      <c r="AF1431" s="17">
        <v>0.16347897253843199</v>
      </c>
      <c r="AG1431" s="17">
        <v>0.205348520494951</v>
      </c>
      <c r="AH1431" s="17">
        <v>0.183495735450697</v>
      </c>
      <c r="AI1431" s="17"/>
      <c r="AJ1431" s="17">
        <v>0.18676067972746299</v>
      </c>
      <c r="AK1431" s="17">
        <v>0.232801273387792</v>
      </c>
      <c r="AL1431" s="17">
        <v>0.17410959910649401</v>
      </c>
      <c r="AM1431" s="17">
        <v>3.4787405910997701E-2</v>
      </c>
      <c r="AN1431" s="17">
        <v>0.15031771431070001</v>
      </c>
      <c r="AO1431" s="17"/>
      <c r="AP1431" s="17">
        <v>0.20512996855291399</v>
      </c>
      <c r="AQ1431" s="17">
        <v>0.235504935134597</v>
      </c>
      <c r="AR1431" s="17">
        <v>0.20832026411398999</v>
      </c>
      <c r="AS1431" s="17"/>
      <c r="AT1431" s="17">
        <v>0.18198292798646101</v>
      </c>
      <c r="AU1431" s="17">
        <v>0.172292261457441</v>
      </c>
      <c r="AV1431" s="17">
        <v>0.193010147541955</v>
      </c>
      <c r="AW1431" s="17">
        <v>0.247033573132075</v>
      </c>
      <c r="AX1431" s="17">
        <v>0.25623333640059098</v>
      </c>
      <c r="AY1431" s="17"/>
      <c r="AZ1431" s="17">
        <v>0.220485423902188</v>
      </c>
      <c r="BA1431" s="17">
        <v>0.17749865273135801</v>
      </c>
      <c r="BB1431" s="17">
        <v>0.19446455815312599</v>
      </c>
      <c r="BC1431" s="17">
        <v>0.18581564315815899</v>
      </c>
      <c r="BD1431" s="17">
        <v>0.17655483307091499</v>
      </c>
      <c r="BE1431" s="17">
        <v>0.153708641119291</v>
      </c>
      <c r="BF1431" s="17"/>
      <c r="BG1431" s="17">
        <v>0.17141638350678901</v>
      </c>
      <c r="BH1431" s="17">
        <v>0.193325940288747</v>
      </c>
      <c r="BI1431" s="17" t="s">
        <v>95</v>
      </c>
      <c r="BJ1431" s="17">
        <v>0.184912465578185</v>
      </c>
      <c r="BK1431" s="17">
        <v>0.220113034972477</v>
      </c>
      <c r="BL1431" s="17">
        <v>0.21603006588464599</v>
      </c>
      <c r="BM1431" s="17">
        <v>0.153763210459682</v>
      </c>
    </row>
    <row r="1432" spans="2:65" x14ac:dyDescent="0.35">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row>
    <row r="1433" spans="2:65" x14ac:dyDescent="0.35">
      <c r="B1433" s="6" t="s">
        <v>540</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row>
    <row r="1434" spans="2:65" x14ac:dyDescent="0.35">
      <c r="B1434" s="26" t="s">
        <v>253</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row>
    <row r="1435" spans="2:65" x14ac:dyDescent="0.35">
      <c r="B1435" t="s">
        <v>528</v>
      </c>
      <c r="C1435" s="17">
        <v>0.201271487586963</v>
      </c>
      <c r="D1435" s="17">
        <v>0.18102431168300601</v>
      </c>
      <c r="E1435" s="17">
        <v>0.22157317175663099</v>
      </c>
      <c r="F1435" s="17"/>
      <c r="G1435" s="17">
        <v>0.12090751414117901</v>
      </c>
      <c r="H1435" s="17">
        <v>0.16623776312074801</v>
      </c>
      <c r="I1435" s="17">
        <v>0.180175207902984</v>
      </c>
      <c r="J1435" s="17">
        <v>0.19429974402932401</v>
      </c>
      <c r="K1435" s="17">
        <v>0.221796235535521</v>
      </c>
      <c r="L1435" s="17">
        <v>0.28878539180537899</v>
      </c>
      <c r="M1435" s="17"/>
      <c r="N1435" s="17">
        <v>0.183207305774468</v>
      </c>
      <c r="O1435" s="17">
        <v>0.19639602419136701</v>
      </c>
      <c r="P1435" s="17">
        <v>0.220601854557228</v>
      </c>
      <c r="Q1435" s="17">
        <v>0.20805913770395401</v>
      </c>
      <c r="R1435" s="17"/>
      <c r="S1435" s="17">
        <v>0.120838589422474</v>
      </c>
      <c r="T1435" s="17">
        <v>0.18123545325708201</v>
      </c>
      <c r="U1435" s="17">
        <v>0.20366959656422001</v>
      </c>
      <c r="V1435" s="17">
        <v>0.20402823783870699</v>
      </c>
      <c r="W1435" s="17">
        <v>0.21482589445862599</v>
      </c>
      <c r="X1435" s="17">
        <v>0.18790995898452301</v>
      </c>
      <c r="Y1435" s="17">
        <v>0.22442239128562699</v>
      </c>
      <c r="Z1435" s="17">
        <v>0.119520098588057</v>
      </c>
      <c r="AA1435" s="17">
        <v>0.222584497632759</v>
      </c>
      <c r="AB1435" s="17">
        <v>0.26966425357562401</v>
      </c>
      <c r="AC1435" s="17">
        <v>0.30478190159749002</v>
      </c>
      <c r="AD1435" s="17">
        <v>0.22248929902015199</v>
      </c>
      <c r="AE1435" s="17"/>
      <c r="AF1435" s="17">
        <v>0.27400043414273201</v>
      </c>
      <c r="AG1435" s="17">
        <v>0.13970041658521501</v>
      </c>
      <c r="AH1435" s="17">
        <v>0.18515372797714799</v>
      </c>
      <c r="AI1435" s="17"/>
      <c r="AJ1435" s="17">
        <v>0.25148362205956798</v>
      </c>
      <c r="AK1435" s="17">
        <v>0.13189249494573799</v>
      </c>
      <c r="AL1435" s="17">
        <v>0.18384434629017299</v>
      </c>
      <c r="AM1435" s="17">
        <v>0.279426901962055</v>
      </c>
      <c r="AN1435" s="17">
        <v>0.228578399532579</v>
      </c>
      <c r="AO1435" s="17"/>
      <c r="AP1435" s="17">
        <v>0.19393547467972899</v>
      </c>
      <c r="AQ1435" s="17">
        <v>0.14901377390582499</v>
      </c>
      <c r="AR1435" s="17">
        <v>0.18571499235057201</v>
      </c>
      <c r="AS1435" s="17"/>
      <c r="AT1435" s="17">
        <v>0.24255234462171499</v>
      </c>
      <c r="AU1435" s="17">
        <v>0.178561278126385</v>
      </c>
      <c r="AV1435" s="17">
        <v>0.173220028513136</v>
      </c>
      <c r="AW1435" s="17">
        <v>0.17235357289473599</v>
      </c>
      <c r="AX1435" s="17">
        <v>0.15484408432833899</v>
      </c>
      <c r="AY1435" s="17"/>
      <c r="AZ1435" s="17">
        <v>0.17047792237536299</v>
      </c>
      <c r="BA1435" s="17">
        <v>0.183656676282349</v>
      </c>
      <c r="BB1435" s="17">
        <v>0.20061223494187899</v>
      </c>
      <c r="BC1435" s="17">
        <v>0.22823095415254499</v>
      </c>
      <c r="BD1435" s="17">
        <v>0.24680708327305201</v>
      </c>
      <c r="BE1435" s="17">
        <v>0.23996626740969901</v>
      </c>
      <c r="BF1435" s="17"/>
      <c r="BG1435" s="17">
        <v>0.23902173607658</v>
      </c>
      <c r="BH1435" s="17">
        <v>0.167662890457833</v>
      </c>
      <c r="BI1435" s="17" t="s">
        <v>95</v>
      </c>
      <c r="BJ1435" s="17">
        <v>0.187912898211474</v>
      </c>
      <c r="BK1435" s="17">
        <v>0.15570716727270101</v>
      </c>
      <c r="BL1435" s="17">
        <v>0.18642159595476199</v>
      </c>
      <c r="BM1435" s="17">
        <v>0.26158501145200902</v>
      </c>
    </row>
    <row r="1436" spans="2:65" x14ac:dyDescent="0.35">
      <c r="B1436" t="s">
        <v>289</v>
      </c>
      <c r="C1436" s="17">
        <v>0.168983024967231</v>
      </c>
      <c r="D1436" s="17">
        <v>0.17237698367461601</v>
      </c>
      <c r="E1436" s="17">
        <v>0.165929132202351</v>
      </c>
      <c r="F1436" s="17"/>
      <c r="G1436" s="17">
        <v>0.225659930095408</v>
      </c>
      <c r="H1436" s="17">
        <v>0.174915063043763</v>
      </c>
      <c r="I1436" s="17">
        <v>0.15761032565276101</v>
      </c>
      <c r="J1436" s="17">
        <v>0.16395628027358999</v>
      </c>
      <c r="K1436" s="17">
        <v>0.117357482230315</v>
      </c>
      <c r="L1436" s="17">
        <v>0.17865001542837899</v>
      </c>
      <c r="M1436" s="17"/>
      <c r="N1436" s="17">
        <v>0.16509166507345799</v>
      </c>
      <c r="O1436" s="17">
        <v>0.19187050828306301</v>
      </c>
      <c r="P1436" s="17">
        <v>0.15767232675078</v>
      </c>
      <c r="Q1436" s="17">
        <v>0.158373691447039</v>
      </c>
      <c r="R1436" s="17"/>
      <c r="S1436" s="17">
        <v>0.17974793515875401</v>
      </c>
      <c r="T1436" s="17">
        <v>0.164266098497799</v>
      </c>
      <c r="U1436" s="17">
        <v>0.21708254451832101</v>
      </c>
      <c r="V1436" s="17">
        <v>0.160333296225218</v>
      </c>
      <c r="W1436" s="17">
        <v>0.151414761564824</v>
      </c>
      <c r="X1436" s="17">
        <v>0.16788880450079199</v>
      </c>
      <c r="Y1436" s="17">
        <v>0.19124788461943101</v>
      </c>
      <c r="Z1436" s="17">
        <v>0.26542990851235798</v>
      </c>
      <c r="AA1436" s="17">
        <v>0.14514544709428301</v>
      </c>
      <c r="AB1436" s="17">
        <v>0.13468037400670499</v>
      </c>
      <c r="AC1436" s="17">
        <v>0.14050992844548199</v>
      </c>
      <c r="AD1436" s="17">
        <v>0.13727595863144201</v>
      </c>
      <c r="AE1436" s="17"/>
      <c r="AF1436" s="17">
        <v>0.15580531278964199</v>
      </c>
      <c r="AG1436" s="17">
        <v>0.171256088105598</v>
      </c>
      <c r="AH1436" s="17">
        <v>0.17044782792395599</v>
      </c>
      <c r="AI1436" s="17"/>
      <c r="AJ1436" s="17">
        <v>0.14492263685301901</v>
      </c>
      <c r="AK1436" s="17">
        <v>0.179240254430968</v>
      </c>
      <c r="AL1436" s="17">
        <v>0.14904323180732301</v>
      </c>
      <c r="AM1436" s="17">
        <v>0.14995258014910601</v>
      </c>
      <c r="AN1436" s="17">
        <v>0.20846073834874401</v>
      </c>
      <c r="AO1436" s="17"/>
      <c r="AP1436" s="17">
        <v>0.13977041008050201</v>
      </c>
      <c r="AQ1436" s="17">
        <v>0.173771775185731</v>
      </c>
      <c r="AR1436" s="17">
        <v>0.17094425359146001</v>
      </c>
      <c r="AS1436" s="17"/>
      <c r="AT1436" s="17">
        <v>0.15961598299598201</v>
      </c>
      <c r="AU1436" s="17">
        <v>0.186349838922129</v>
      </c>
      <c r="AV1436" s="17">
        <v>0.171953299117825</v>
      </c>
      <c r="AW1436" s="17">
        <v>0.15949715627171299</v>
      </c>
      <c r="AX1436" s="17">
        <v>7.0866269785831201E-2</v>
      </c>
      <c r="AY1436" s="17"/>
      <c r="AZ1436" s="17">
        <v>0.16245135914682801</v>
      </c>
      <c r="BA1436" s="17">
        <v>0.168624826727512</v>
      </c>
      <c r="BB1436" s="17">
        <v>0.16018179010316499</v>
      </c>
      <c r="BC1436" s="17">
        <v>0.19266184933550301</v>
      </c>
      <c r="BD1436" s="17">
        <v>0.15185926953603901</v>
      </c>
      <c r="BE1436" s="17">
        <v>0.177123253054318</v>
      </c>
      <c r="BF1436" s="17"/>
      <c r="BG1436" s="17">
        <v>0.15088680894281001</v>
      </c>
      <c r="BH1436" s="17">
        <v>0.14023475512821501</v>
      </c>
      <c r="BI1436" s="17" t="s">
        <v>95</v>
      </c>
      <c r="BJ1436" s="17">
        <v>0.21206061258598199</v>
      </c>
      <c r="BK1436" s="17">
        <v>0.19677396808250799</v>
      </c>
      <c r="BL1436" s="17">
        <v>0.195101694763547</v>
      </c>
      <c r="BM1436" s="17">
        <v>0.24622178442438</v>
      </c>
    </row>
    <row r="1437" spans="2:65" x14ac:dyDescent="0.35">
      <c r="B1437" t="s">
        <v>290</v>
      </c>
      <c r="C1437" s="17">
        <v>0.32723100694816398</v>
      </c>
      <c r="D1437" s="17">
        <v>0.29266074784035601</v>
      </c>
      <c r="E1437" s="17">
        <v>0.360773190824343</v>
      </c>
      <c r="F1437" s="17"/>
      <c r="G1437" s="17">
        <v>0.30839358440257297</v>
      </c>
      <c r="H1437" s="17">
        <v>0.32314563694272003</v>
      </c>
      <c r="I1437" s="17">
        <v>0.35536550247716198</v>
      </c>
      <c r="J1437" s="17">
        <v>0.31850897798947803</v>
      </c>
      <c r="K1437" s="17">
        <v>0.34510210405748598</v>
      </c>
      <c r="L1437" s="17">
        <v>0.31192008968099</v>
      </c>
      <c r="M1437" s="17"/>
      <c r="N1437" s="17">
        <v>0.29550812991542502</v>
      </c>
      <c r="O1437" s="17">
        <v>0.304192891285681</v>
      </c>
      <c r="P1437" s="17">
        <v>0.34787969037480199</v>
      </c>
      <c r="Q1437" s="17">
        <v>0.36625078917293402</v>
      </c>
      <c r="R1437" s="17"/>
      <c r="S1437" s="17">
        <v>0.33644279168569302</v>
      </c>
      <c r="T1437" s="17">
        <v>0.30922625240464302</v>
      </c>
      <c r="U1437" s="17">
        <v>0.318316825223389</v>
      </c>
      <c r="V1437" s="17">
        <v>0.34579058197468898</v>
      </c>
      <c r="W1437" s="17">
        <v>0.32278839622889999</v>
      </c>
      <c r="X1437" s="17">
        <v>0.34408935094087201</v>
      </c>
      <c r="Y1437" s="17">
        <v>0.30998688257836199</v>
      </c>
      <c r="Z1437" s="17">
        <v>0.377314129751323</v>
      </c>
      <c r="AA1437" s="17">
        <v>0.33440648251240401</v>
      </c>
      <c r="AB1437" s="17">
        <v>0.28416762554393299</v>
      </c>
      <c r="AC1437" s="17">
        <v>0.34881003586824799</v>
      </c>
      <c r="AD1437" s="17">
        <v>0.35212044856625402</v>
      </c>
      <c r="AE1437" s="17"/>
      <c r="AF1437" s="17">
        <v>0.31259653963009298</v>
      </c>
      <c r="AG1437" s="17">
        <v>0.31573084249908501</v>
      </c>
      <c r="AH1437" s="17">
        <v>0.40889572950768499</v>
      </c>
      <c r="AI1437" s="17"/>
      <c r="AJ1437" s="17">
        <v>0.31627837839235801</v>
      </c>
      <c r="AK1437" s="17">
        <v>0.33354400078220697</v>
      </c>
      <c r="AL1437" s="17">
        <v>0.330357968877384</v>
      </c>
      <c r="AM1437" s="17">
        <v>0.32174500423896801</v>
      </c>
      <c r="AN1437" s="17">
        <v>0.360395368939123</v>
      </c>
      <c r="AO1437" s="17"/>
      <c r="AP1437" s="17">
        <v>0.33492262230450098</v>
      </c>
      <c r="AQ1437" s="17">
        <v>0.32862776924290399</v>
      </c>
      <c r="AR1437" s="17">
        <v>0.33890223012097997</v>
      </c>
      <c r="AS1437" s="17"/>
      <c r="AT1437" s="17">
        <v>0.34805788550126199</v>
      </c>
      <c r="AU1437" s="17">
        <v>0.35273497361052297</v>
      </c>
      <c r="AV1437" s="17">
        <v>0.30592474880248499</v>
      </c>
      <c r="AW1437" s="17">
        <v>0.31843024687552701</v>
      </c>
      <c r="AX1437" s="17">
        <v>0.35089844709033702</v>
      </c>
      <c r="AY1437" s="17"/>
      <c r="AZ1437" s="17">
        <v>0.32629265963833098</v>
      </c>
      <c r="BA1437" s="17">
        <v>0.35035485574214498</v>
      </c>
      <c r="BB1437" s="17">
        <v>0.31412130309606001</v>
      </c>
      <c r="BC1437" s="17">
        <v>0.29725157705572902</v>
      </c>
      <c r="BD1437" s="17">
        <v>0.32957400177535701</v>
      </c>
      <c r="BE1437" s="17">
        <v>0.32313903997997301</v>
      </c>
      <c r="BF1437" s="17"/>
      <c r="BG1437" s="17">
        <v>0.31707191188825101</v>
      </c>
      <c r="BH1437" s="17">
        <v>0.30595731061693798</v>
      </c>
      <c r="BI1437" s="17" t="s">
        <v>95</v>
      </c>
      <c r="BJ1437" s="17">
        <v>0.33025194023389898</v>
      </c>
      <c r="BK1437" s="17">
        <v>0.34658003104852297</v>
      </c>
      <c r="BL1437" s="17">
        <v>0.35479851487250502</v>
      </c>
      <c r="BM1437" s="17">
        <v>0.32217629256383401</v>
      </c>
    </row>
    <row r="1438" spans="2:65" x14ac:dyDescent="0.35">
      <c r="B1438" t="s">
        <v>291</v>
      </c>
      <c r="C1438" s="17">
        <v>0.182848366371479</v>
      </c>
      <c r="D1438" s="17">
        <v>0.21894449098031099</v>
      </c>
      <c r="E1438" s="17">
        <v>0.147156101574274</v>
      </c>
      <c r="F1438" s="17"/>
      <c r="G1438" s="17">
        <v>0.22729459079998701</v>
      </c>
      <c r="H1438" s="17">
        <v>0.20598234265623999</v>
      </c>
      <c r="I1438" s="17">
        <v>0.18976552495354199</v>
      </c>
      <c r="J1438" s="17">
        <v>0.19407685328810501</v>
      </c>
      <c r="K1438" s="17">
        <v>0.18482684783020301</v>
      </c>
      <c r="L1438" s="17">
        <v>0.120718951018325</v>
      </c>
      <c r="M1438" s="17"/>
      <c r="N1438" s="17">
        <v>0.19932442177666601</v>
      </c>
      <c r="O1438" s="17">
        <v>0.20764142535761401</v>
      </c>
      <c r="P1438" s="17">
        <v>0.17504663728057701</v>
      </c>
      <c r="Q1438" s="17">
        <v>0.146199345964765</v>
      </c>
      <c r="R1438" s="17"/>
      <c r="S1438" s="17">
        <v>0.201925124900108</v>
      </c>
      <c r="T1438" s="17">
        <v>0.219909077775751</v>
      </c>
      <c r="U1438" s="17">
        <v>0.149074228319485</v>
      </c>
      <c r="V1438" s="17">
        <v>0.19688398651233499</v>
      </c>
      <c r="W1438" s="17">
        <v>0.215885978795685</v>
      </c>
      <c r="X1438" s="17">
        <v>0.16910033516915501</v>
      </c>
      <c r="Y1438" s="17">
        <v>0.16702584937934101</v>
      </c>
      <c r="Z1438" s="17">
        <v>0.174675315627526</v>
      </c>
      <c r="AA1438" s="17">
        <v>0.18851377991514501</v>
      </c>
      <c r="AB1438" s="17">
        <v>0.15835130292066699</v>
      </c>
      <c r="AC1438" s="17">
        <v>0.112427972177828</v>
      </c>
      <c r="AD1438" s="17">
        <v>0.173509459198915</v>
      </c>
      <c r="AE1438" s="17"/>
      <c r="AF1438" s="17">
        <v>0.15271997628193201</v>
      </c>
      <c r="AG1438" s="17">
        <v>0.222868096693425</v>
      </c>
      <c r="AH1438" s="17">
        <v>0.135556263641219</v>
      </c>
      <c r="AI1438" s="17"/>
      <c r="AJ1438" s="17">
        <v>0.15849342012925099</v>
      </c>
      <c r="AK1438" s="17">
        <v>0.22143573751461601</v>
      </c>
      <c r="AL1438" s="17">
        <v>0.234351106926488</v>
      </c>
      <c r="AM1438" s="17">
        <v>0.21408810773887299</v>
      </c>
      <c r="AN1438" s="17">
        <v>0.123840248940902</v>
      </c>
      <c r="AO1438" s="17"/>
      <c r="AP1438" s="17">
        <v>0.174114775704382</v>
      </c>
      <c r="AQ1438" s="17">
        <v>0.219159679346733</v>
      </c>
      <c r="AR1438" s="17">
        <v>0.177773345830502</v>
      </c>
      <c r="AS1438" s="17"/>
      <c r="AT1438" s="17">
        <v>0.13554793754111699</v>
      </c>
      <c r="AU1438" s="17">
        <v>0.16531455650452401</v>
      </c>
      <c r="AV1438" s="17">
        <v>0.21738725682771701</v>
      </c>
      <c r="AW1438" s="17">
        <v>0.22516376157639501</v>
      </c>
      <c r="AX1438" s="17">
        <v>0.275203174523937</v>
      </c>
      <c r="AY1438" s="17"/>
      <c r="AZ1438" s="17">
        <v>0.21626944500480799</v>
      </c>
      <c r="BA1438" s="17">
        <v>0.18454609516610301</v>
      </c>
      <c r="BB1438" s="17">
        <v>0.18611665708668201</v>
      </c>
      <c r="BC1438" s="17">
        <v>0.171229956941675</v>
      </c>
      <c r="BD1438" s="17">
        <v>0.141493756619292</v>
      </c>
      <c r="BE1438" s="17">
        <v>0.15905637118181901</v>
      </c>
      <c r="BF1438" s="17"/>
      <c r="BG1438" s="17">
        <v>0.16586950892237501</v>
      </c>
      <c r="BH1438" s="17">
        <v>0.22900532086966499</v>
      </c>
      <c r="BI1438" s="17" t="s">
        <v>95</v>
      </c>
      <c r="BJ1438" s="17">
        <v>0.14042226831798199</v>
      </c>
      <c r="BK1438" s="17">
        <v>0.192367873321802</v>
      </c>
      <c r="BL1438" s="17">
        <v>0.17973317406110501</v>
      </c>
      <c r="BM1438" s="17">
        <v>0.12776625481217499</v>
      </c>
    </row>
    <row r="1439" spans="2:65" x14ac:dyDescent="0.35">
      <c r="B1439" t="s">
        <v>529</v>
      </c>
      <c r="C1439" s="17">
        <v>0.119666114126163</v>
      </c>
      <c r="D1439" s="17">
        <v>0.13499346582171201</v>
      </c>
      <c r="E1439" s="17">
        <v>0.104568403642402</v>
      </c>
      <c r="F1439" s="17"/>
      <c r="G1439" s="17">
        <v>0.117744380560853</v>
      </c>
      <c r="H1439" s="17">
        <v>0.12971919423653</v>
      </c>
      <c r="I1439" s="17">
        <v>0.11708343901355101</v>
      </c>
      <c r="J1439" s="17">
        <v>0.12915814441950399</v>
      </c>
      <c r="K1439" s="17">
        <v>0.13091733034647501</v>
      </c>
      <c r="L1439" s="17">
        <v>9.9925552066927104E-2</v>
      </c>
      <c r="M1439" s="17"/>
      <c r="N1439" s="17">
        <v>0.156868477459983</v>
      </c>
      <c r="O1439" s="17">
        <v>9.9899150882274204E-2</v>
      </c>
      <c r="P1439" s="17">
        <v>9.8799491036612702E-2</v>
      </c>
      <c r="Q1439" s="17">
        <v>0.121117035711308</v>
      </c>
      <c r="R1439" s="17"/>
      <c r="S1439" s="17">
        <v>0.161045558832971</v>
      </c>
      <c r="T1439" s="17">
        <v>0.125363118064725</v>
      </c>
      <c r="U1439" s="17">
        <v>0.11185680537458501</v>
      </c>
      <c r="V1439" s="17">
        <v>9.2963897449050897E-2</v>
      </c>
      <c r="W1439" s="17">
        <v>9.5084968951964804E-2</v>
      </c>
      <c r="X1439" s="17">
        <v>0.13101155040465801</v>
      </c>
      <c r="Y1439" s="17">
        <v>0.107316992137239</v>
      </c>
      <c r="Z1439" s="17">
        <v>6.3060547520736296E-2</v>
      </c>
      <c r="AA1439" s="17">
        <v>0.10934979284540799</v>
      </c>
      <c r="AB1439" s="17">
        <v>0.15313644395307099</v>
      </c>
      <c r="AC1439" s="17">
        <v>9.3470161910952906E-2</v>
      </c>
      <c r="AD1439" s="17">
        <v>0.114604834583237</v>
      </c>
      <c r="AE1439" s="17"/>
      <c r="AF1439" s="17">
        <v>0.104877737155601</v>
      </c>
      <c r="AG1439" s="17">
        <v>0.15044455611667601</v>
      </c>
      <c r="AH1439" s="17">
        <v>9.99464509499918E-2</v>
      </c>
      <c r="AI1439" s="17"/>
      <c r="AJ1439" s="17">
        <v>0.12882194256580401</v>
      </c>
      <c r="AK1439" s="17">
        <v>0.133887512326471</v>
      </c>
      <c r="AL1439" s="17">
        <v>0.102403346098632</v>
      </c>
      <c r="AM1439" s="17">
        <v>3.4787405910997701E-2</v>
      </c>
      <c r="AN1439" s="17">
        <v>7.8725244238651904E-2</v>
      </c>
      <c r="AO1439" s="17"/>
      <c r="AP1439" s="17">
        <v>0.15725671723088699</v>
      </c>
      <c r="AQ1439" s="17">
        <v>0.12942700231880699</v>
      </c>
      <c r="AR1439" s="17">
        <v>0.126665178106486</v>
      </c>
      <c r="AS1439" s="17"/>
      <c r="AT1439" s="17">
        <v>0.114225849339924</v>
      </c>
      <c r="AU1439" s="17">
        <v>0.117039352836438</v>
      </c>
      <c r="AV1439" s="17">
        <v>0.13151466673883699</v>
      </c>
      <c r="AW1439" s="17">
        <v>0.12455526238162901</v>
      </c>
      <c r="AX1439" s="17">
        <v>0.148188024271557</v>
      </c>
      <c r="AY1439" s="17"/>
      <c r="AZ1439" s="17">
        <v>0.12450861383467</v>
      </c>
      <c r="BA1439" s="17">
        <v>0.112817546081892</v>
      </c>
      <c r="BB1439" s="17">
        <v>0.13896801477221299</v>
      </c>
      <c r="BC1439" s="17">
        <v>0.110625662514548</v>
      </c>
      <c r="BD1439" s="17">
        <v>0.130265888796259</v>
      </c>
      <c r="BE1439" s="17">
        <v>0.100715068374191</v>
      </c>
      <c r="BF1439" s="17"/>
      <c r="BG1439" s="17">
        <v>0.12715003416998499</v>
      </c>
      <c r="BH1439" s="17">
        <v>0.15713972292734901</v>
      </c>
      <c r="BI1439" s="17" t="s">
        <v>95</v>
      </c>
      <c r="BJ1439" s="17">
        <v>0.12935228065066301</v>
      </c>
      <c r="BK1439" s="17">
        <v>0.108570960274466</v>
      </c>
      <c r="BL1439" s="17">
        <v>8.3945020348082294E-2</v>
      </c>
      <c r="BM1439" s="17">
        <v>4.2250656747602498E-2</v>
      </c>
    </row>
    <row r="1440" spans="2:65" x14ac:dyDescent="0.35">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row>
    <row r="1441" spans="2:65" x14ac:dyDescent="0.35">
      <c r="B1441" s="6" t="s">
        <v>541</v>
      </c>
      <c r="C1441" s="17"/>
      <c r="D1441" s="17"/>
      <c r="E1441" s="17"/>
      <c r="F1441" s="17"/>
      <c r="G1441" s="17"/>
      <c r="H1441" s="17"/>
      <c r="I1441" s="17"/>
      <c r="J1441" s="17"/>
      <c r="K1441" s="17"/>
      <c r="L1441" s="17"/>
      <c r="M1441" s="17"/>
      <c r="N1441" s="17"/>
      <c r="O1441" s="17"/>
      <c r="P1441" s="17"/>
      <c r="Q1441" s="17"/>
      <c r="R1441" s="17"/>
      <c r="S1441" s="17"/>
      <c r="T1441" s="17"/>
      <c r="U1441" s="17"/>
      <c r="V1441" s="17"/>
      <c r="W1441" s="17"/>
      <c r="X1441" s="17"/>
      <c r="Y1441" s="17"/>
      <c r="Z1441" s="17"/>
      <c r="AA1441" s="17"/>
      <c r="AB1441" s="17"/>
      <c r="AC1441" s="17"/>
      <c r="AD1441" s="17"/>
      <c r="AE1441" s="17"/>
      <c r="AF1441" s="17"/>
      <c r="AG1441" s="17"/>
      <c r="AH1441" s="17"/>
      <c r="AI1441" s="17"/>
      <c r="AJ1441" s="17"/>
      <c r="AK1441" s="17"/>
      <c r="AL1441" s="17"/>
      <c r="AM1441" s="17"/>
      <c r="AN1441" s="17"/>
      <c r="AO1441" s="17"/>
      <c r="AP1441" s="17"/>
      <c r="AQ1441" s="17"/>
      <c r="AR1441" s="17"/>
      <c r="AS1441" s="17"/>
      <c r="AT1441" s="17"/>
      <c r="AU1441" s="17"/>
      <c r="AV1441" s="17"/>
      <c r="AW1441" s="17"/>
      <c r="AX1441" s="17"/>
      <c r="AY1441" s="17"/>
      <c r="AZ1441" s="17"/>
      <c r="BA1441" s="17"/>
      <c r="BB1441" s="17"/>
      <c r="BC1441" s="17"/>
      <c r="BD1441" s="17"/>
      <c r="BE1441" s="17"/>
      <c r="BF1441" s="17"/>
      <c r="BG1441" s="17"/>
      <c r="BH1441" s="17"/>
      <c r="BI1441" s="17"/>
      <c r="BJ1441" s="17"/>
      <c r="BK1441" s="17"/>
      <c r="BL1441" s="17"/>
      <c r="BM1441" s="17"/>
    </row>
    <row r="1442" spans="2:65" x14ac:dyDescent="0.35">
      <c r="B1442" s="26" t="s">
        <v>253</v>
      </c>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c r="AO1442" s="17"/>
      <c r="AP1442" s="17"/>
      <c r="AQ1442" s="17"/>
      <c r="AR1442" s="17"/>
      <c r="AS1442" s="17"/>
      <c r="AT1442" s="17"/>
      <c r="AU1442" s="17"/>
      <c r="AV1442" s="17"/>
      <c r="AW1442" s="17"/>
      <c r="AX1442" s="17"/>
      <c r="AY1442" s="17"/>
      <c r="AZ1442" s="17"/>
      <c r="BA1442" s="17"/>
      <c r="BB1442" s="17"/>
      <c r="BC1442" s="17"/>
      <c r="BD1442" s="17"/>
      <c r="BE1442" s="17"/>
      <c r="BF1442" s="17"/>
      <c r="BG1442" s="17"/>
      <c r="BH1442" s="17"/>
      <c r="BI1442" s="17"/>
      <c r="BJ1442" s="17"/>
      <c r="BK1442" s="17"/>
      <c r="BL1442" s="17"/>
      <c r="BM1442" s="17"/>
    </row>
    <row r="1443" spans="2:65" x14ac:dyDescent="0.35">
      <c r="B1443" t="s">
        <v>528</v>
      </c>
      <c r="C1443" s="17">
        <v>3.2534496466746603E-2</v>
      </c>
      <c r="D1443" s="17">
        <v>4.1528328200766997E-2</v>
      </c>
      <c r="E1443" s="17">
        <v>2.4012139422603999E-2</v>
      </c>
      <c r="F1443" s="17"/>
      <c r="G1443" s="17">
        <v>3.5510703426233498E-2</v>
      </c>
      <c r="H1443" s="17">
        <v>2.4682969295988101E-2</v>
      </c>
      <c r="I1443" s="17">
        <v>4.0939675413421903E-2</v>
      </c>
      <c r="J1443" s="17">
        <v>2.4889211272686899E-2</v>
      </c>
      <c r="K1443" s="17">
        <v>4.77212385963766E-2</v>
      </c>
      <c r="L1443" s="17">
        <v>2.5240328701377601E-2</v>
      </c>
      <c r="M1443" s="17"/>
      <c r="N1443" s="17">
        <v>2.25048532954473E-2</v>
      </c>
      <c r="O1443" s="17">
        <v>4.45594278606046E-2</v>
      </c>
      <c r="P1443" s="17">
        <v>3.6816065803378401E-2</v>
      </c>
      <c r="Q1443" s="17">
        <v>2.7313940411253901E-2</v>
      </c>
      <c r="R1443" s="17"/>
      <c r="S1443" s="17">
        <v>4.5383954326710801E-3</v>
      </c>
      <c r="T1443" s="17">
        <v>3.7010700292897498E-2</v>
      </c>
      <c r="U1443" s="17">
        <v>3.0043164116131098E-2</v>
      </c>
      <c r="V1443" s="17">
        <v>4.8460111796480798E-2</v>
      </c>
      <c r="W1443" s="17">
        <v>4.05200422044317E-2</v>
      </c>
      <c r="X1443" s="17">
        <v>2.44723799895076E-2</v>
      </c>
      <c r="Y1443" s="17">
        <v>4.97374727651776E-2</v>
      </c>
      <c r="Z1443" s="17">
        <v>3.0955465958840599E-2</v>
      </c>
      <c r="AA1443" s="17">
        <v>4.2844958887170603E-2</v>
      </c>
      <c r="AB1443" s="17">
        <v>3.56008852685928E-2</v>
      </c>
      <c r="AC1443" s="17">
        <v>1.3403606765698401E-2</v>
      </c>
      <c r="AD1443" s="17">
        <v>3.5455243966274801E-2</v>
      </c>
      <c r="AE1443" s="17"/>
      <c r="AF1443" s="17">
        <v>4.7127265416301002E-2</v>
      </c>
      <c r="AG1443" s="17">
        <v>1.76739767840003E-2</v>
      </c>
      <c r="AH1443" s="17">
        <v>3.2376009782369999E-2</v>
      </c>
      <c r="AI1443" s="17"/>
      <c r="AJ1443" s="17">
        <v>3.7277213300727099E-2</v>
      </c>
      <c r="AK1443" s="17">
        <v>2.6233085706490002E-2</v>
      </c>
      <c r="AL1443" s="17">
        <v>2.03578032821361E-2</v>
      </c>
      <c r="AM1443" s="17">
        <v>8.1254193777956701E-2</v>
      </c>
      <c r="AN1443" s="17">
        <v>3.9366007928704198E-2</v>
      </c>
      <c r="AO1443" s="17"/>
      <c r="AP1443" s="17">
        <v>3.5282457248536701E-2</v>
      </c>
      <c r="AQ1443" s="17">
        <v>2.43240621544457E-2</v>
      </c>
      <c r="AR1443" s="17">
        <v>1.87155329902827E-2</v>
      </c>
      <c r="AS1443" s="17"/>
      <c r="AT1443" s="17">
        <v>4.3777700706535201E-2</v>
      </c>
      <c r="AU1443" s="17">
        <v>3.8117054354626499E-2</v>
      </c>
      <c r="AV1443" s="17">
        <v>1.9656822447721999E-2</v>
      </c>
      <c r="AW1443" s="17">
        <v>1.8073467837452801E-2</v>
      </c>
      <c r="AX1443" s="17">
        <v>0</v>
      </c>
      <c r="AY1443" s="17"/>
      <c r="AZ1443" s="17">
        <v>3.6170147435934899E-2</v>
      </c>
      <c r="BA1443" s="17">
        <v>2.3485239563534099E-2</v>
      </c>
      <c r="BB1443" s="17">
        <v>4.0348913593230999E-2</v>
      </c>
      <c r="BC1443" s="17">
        <v>3.0599485345719199E-2</v>
      </c>
      <c r="BD1443" s="17">
        <v>5.0679449737780199E-2</v>
      </c>
      <c r="BE1443" s="17">
        <v>1.6323661012630501E-2</v>
      </c>
      <c r="BF1443" s="17"/>
      <c r="BG1443" s="17">
        <v>3.8055550908422102E-2</v>
      </c>
      <c r="BH1443" s="17">
        <v>3.2061435326127298E-2</v>
      </c>
      <c r="BI1443" s="17" t="s">
        <v>95</v>
      </c>
      <c r="BJ1443" s="17">
        <v>6.0184253587906501E-2</v>
      </c>
      <c r="BK1443" s="17">
        <v>2.8260967488847401E-2</v>
      </c>
      <c r="BL1443" s="17">
        <v>1.4488104711749101E-2</v>
      </c>
      <c r="BM1443" s="17">
        <v>5.2444864942306102E-2</v>
      </c>
    </row>
    <row r="1444" spans="2:65" x14ac:dyDescent="0.35">
      <c r="B1444" t="s">
        <v>289</v>
      </c>
      <c r="C1444" s="17">
        <v>5.1109513464376199E-2</v>
      </c>
      <c r="D1444" s="17">
        <v>4.9897330049891699E-2</v>
      </c>
      <c r="E1444" s="17">
        <v>5.2697173862066501E-2</v>
      </c>
      <c r="F1444" s="17"/>
      <c r="G1444" s="17">
        <v>6.0667377588620598E-2</v>
      </c>
      <c r="H1444" s="17">
        <v>8.2513572461374599E-2</v>
      </c>
      <c r="I1444" s="17">
        <v>6.4591809211373405E-2</v>
      </c>
      <c r="J1444" s="17">
        <v>5.0027719391142103E-2</v>
      </c>
      <c r="K1444" s="17">
        <v>1.79368118661467E-2</v>
      </c>
      <c r="L1444" s="17">
        <v>3.1787686228417399E-2</v>
      </c>
      <c r="M1444" s="17"/>
      <c r="N1444" s="17">
        <v>4.8672690852283901E-2</v>
      </c>
      <c r="O1444" s="17">
        <v>4.9532587410635202E-2</v>
      </c>
      <c r="P1444" s="17">
        <v>5.6326999899311198E-2</v>
      </c>
      <c r="Q1444" s="17">
        <v>5.1541167340401699E-2</v>
      </c>
      <c r="R1444" s="17"/>
      <c r="S1444" s="17">
        <v>4.4862366839507499E-2</v>
      </c>
      <c r="T1444" s="17">
        <v>3.3416341709258598E-2</v>
      </c>
      <c r="U1444" s="17">
        <v>3.1564892592393402E-2</v>
      </c>
      <c r="V1444" s="17">
        <v>6.5189106094736896E-2</v>
      </c>
      <c r="W1444" s="17">
        <v>4.1796747535761403E-2</v>
      </c>
      <c r="X1444" s="17">
        <v>4.5413965119539303E-2</v>
      </c>
      <c r="Y1444" s="17">
        <v>3.0070180326659899E-2</v>
      </c>
      <c r="Z1444" s="17">
        <v>4.1957884329408703E-2</v>
      </c>
      <c r="AA1444" s="17">
        <v>4.9605795808505E-2</v>
      </c>
      <c r="AB1444" s="17">
        <v>0.10257571563983101</v>
      </c>
      <c r="AC1444" s="17">
        <v>0.111268897896943</v>
      </c>
      <c r="AD1444" s="17">
        <v>3.3936231735535997E-2</v>
      </c>
      <c r="AE1444" s="17"/>
      <c r="AF1444" s="17">
        <v>5.3313110182719503E-2</v>
      </c>
      <c r="AG1444" s="17">
        <v>4.2645369286763601E-2</v>
      </c>
      <c r="AH1444" s="17">
        <v>6.8038913471430207E-2</v>
      </c>
      <c r="AI1444" s="17"/>
      <c r="AJ1444" s="17">
        <v>4.2417508312087203E-2</v>
      </c>
      <c r="AK1444" s="17">
        <v>5.93813371674837E-2</v>
      </c>
      <c r="AL1444" s="17">
        <v>7.2638623356197404E-2</v>
      </c>
      <c r="AM1444" s="17">
        <v>0</v>
      </c>
      <c r="AN1444" s="17">
        <v>5.0820590120383799E-2</v>
      </c>
      <c r="AO1444" s="17"/>
      <c r="AP1444" s="17">
        <v>5.3470388304716697E-2</v>
      </c>
      <c r="AQ1444" s="17">
        <v>5.3029257805794497E-2</v>
      </c>
      <c r="AR1444" s="17">
        <v>8.7053616645801302E-2</v>
      </c>
      <c r="AS1444" s="17"/>
      <c r="AT1444" s="17">
        <v>3.8069207490065503E-2</v>
      </c>
      <c r="AU1444" s="17">
        <v>6.9223953337351707E-2</v>
      </c>
      <c r="AV1444" s="17">
        <v>4.4297680656813901E-2</v>
      </c>
      <c r="AW1444" s="17">
        <v>6.7406664746605199E-2</v>
      </c>
      <c r="AX1444" s="17">
        <v>8.8343342714681306E-2</v>
      </c>
      <c r="AY1444" s="17"/>
      <c r="AZ1444" s="17">
        <v>6.30500316924517E-2</v>
      </c>
      <c r="BA1444" s="17">
        <v>4.2179615901346203E-2</v>
      </c>
      <c r="BB1444" s="17">
        <v>6.3712328055678197E-2</v>
      </c>
      <c r="BC1444" s="17">
        <v>5.5215739266040301E-2</v>
      </c>
      <c r="BD1444" s="17">
        <v>4.6563610595570099E-2</v>
      </c>
      <c r="BE1444" s="17">
        <v>1.8839052808904602E-2</v>
      </c>
      <c r="BF1444" s="17"/>
      <c r="BG1444" s="17">
        <v>3.4992556554246199E-2</v>
      </c>
      <c r="BH1444" s="17">
        <v>5.4731979602215299E-2</v>
      </c>
      <c r="BI1444" s="17" t="s">
        <v>95</v>
      </c>
      <c r="BJ1444" s="17">
        <v>7.8269152827541294E-2</v>
      </c>
      <c r="BK1444" s="17">
        <v>4.5755811767869303E-2</v>
      </c>
      <c r="BL1444" s="17">
        <v>5.57767452622435E-2</v>
      </c>
      <c r="BM1444" s="17">
        <v>9.1181713845033499E-2</v>
      </c>
    </row>
    <row r="1445" spans="2:65" x14ac:dyDescent="0.35">
      <c r="B1445" t="s">
        <v>290</v>
      </c>
      <c r="C1445" s="17">
        <v>0.20054606733983099</v>
      </c>
      <c r="D1445" s="17">
        <v>0.19651667291949501</v>
      </c>
      <c r="E1445" s="17">
        <v>0.20221637165366901</v>
      </c>
      <c r="F1445" s="17"/>
      <c r="G1445" s="17">
        <v>0.24784258823995201</v>
      </c>
      <c r="H1445" s="17">
        <v>0.197496469079948</v>
      </c>
      <c r="I1445" s="17">
        <v>0.22329874151074999</v>
      </c>
      <c r="J1445" s="17">
        <v>0.24338560346402499</v>
      </c>
      <c r="K1445" s="17">
        <v>0.19434592056684899</v>
      </c>
      <c r="L1445" s="17">
        <v>0.123899192448058</v>
      </c>
      <c r="M1445" s="17"/>
      <c r="N1445" s="17">
        <v>0.16569308601368801</v>
      </c>
      <c r="O1445" s="17">
        <v>0.19368441076953299</v>
      </c>
      <c r="P1445" s="17">
        <v>0.24342616055921701</v>
      </c>
      <c r="Q1445" s="17">
        <v>0.20613006027972999</v>
      </c>
      <c r="R1445" s="17"/>
      <c r="S1445" s="17">
        <v>0.24986158824328999</v>
      </c>
      <c r="T1445" s="17">
        <v>0.168642997680747</v>
      </c>
      <c r="U1445" s="17">
        <v>0.22546171397144801</v>
      </c>
      <c r="V1445" s="17">
        <v>0.201258160629503</v>
      </c>
      <c r="W1445" s="17">
        <v>0.19256001796616601</v>
      </c>
      <c r="X1445" s="17">
        <v>0.18977584036936801</v>
      </c>
      <c r="Y1445" s="17">
        <v>0.16844182452814699</v>
      </c>
      <c r="Z1445" s="17">
        <v>0.17838441102341801</v>
      </c>
      <c r="AA1445" s="17">
        <v>0.22478060501582001</v>
      </c>
      <c r="AB1445" s="17">
        <v>0.19521531448222099</v>
      </c>
      <c r="AC1445" s="17">
        <v>0.15984951827157701</v>
      </c>
      <c r="AD1445" s="17">
        <v>0.22040710315378501</v>
      </c>
      <c r="AE1445" s="17"/>
      <c r="AF1445" s="17">
        <v>0.20720262411368001</v>
      </c>
      <c r="AG1445" s="17">
        <v>0.16419035955111899</v>
      </c>
      <c r="AH1445" s="17">
        <v>0.26173963479373902</v>
      </c>
      <c r="AI1445" s="17"/>
      <c r="AJ1445" s="17">
        <v>0.18594362563598099</v>
      </c>
      <c r="AK1445" s="17">
        <v>0.18861394368444001</v>
      </c>
      <c r="AL1445" s="17">
        <v>0.13679456357984199</v>
      </c>
      <c r="AM1445" s="17">
        <v>0.301627543382324</v>
      </c>
      <c r="AN1445" s="17">
        <v>0.24790045815917</v>
      </c>
      <c r="AO1445" s="17"/>
      <c r="AP1445" s="17">
        <v>0.18416965856692499</v>
      </c>
      <c r="AQ1445" s="17">
        <v>0.17960575767068299</v>
      </c>
      <c r="AR1445" s="17">
        <v>0.12719562055676301</v>
      </c>
      <c r="AS1445" s="17"/>
      <c r="AT1445" s="17">
        <v>0.22423396386364799</v>
      </c>
      <c r="AU1445" s="17">
        <v>0.20038209351387701</v>
      </c>
      <c r="AV1445" s="17">
        <v>0.18847020325053901</v>
      </c>
      <c r="AW1445" s="17">
        <v>0.16015307897756501</v>
      </c>
      <c r="AX1445" s="17">
        <v>0.13236305629560099</v>
      </c>
      <c r="AY1445" s="17"/>
      <c r="AZ1445" s="17">
        <v>0.23910579233378401</v>
      </c>
      <c r="BA1445" s="17">
        <v>0.21387441297791299</v>
      </c>
      <c r="BB1445" s="17">
        <v>0.210255499498927</v>
      </c>
      <c r="BC1445" s="17">
        <v>0.16105943112284199</v>
      </c>
      <c r="BD1445" s="17">
        <v>0.15247882974770299</v>
      </c>
      <c r="BE1445" s="17">
        <v>0.18396230534000599</v>
      </c>
      <c r="BF1445" s="17"/>
      <c r="BG1445" s="17">
        <v>0.17293938103839801</v>
      </c>
      <c r="BH1445" s="17">
        <v>0.21404578636806099</v>
      </c>
      <c r="BI1445" s="17" t="s">
        <v>95</v>
      </c>
      <c r="BJ1445" s="17">
        <v>0.21078900637164</v>
      </c>
      <c r="BK1445" s="17">
        <v>0.235392380011853</v>
      </c>
      <c r="BL1445" s="17">
        <v>0.21854446842935099</v>
      </c>
      <c r="BM1445" s="17">
        <v>0.15643510497011801</v>
      </c>
    </row>
    <row r="1446" spans="2:65" x14ac:dyDescent="0.35">
      <c r="B1446" t="s">
        <v>291</v>
      </c>
      <c r="C1446" s="17">
        <v>0.27420569728675798</v>
      </c>
      <c r="D1446" s="17">
        <v>0.30225789291204203</v>
      </c>
      <c r="E1446" s="17">
        <v>0.24899052931457999</v>
      </c>
      <c r="F1446" s="17"/>
      <c r="G1446" s="17">
        <v>0.30725918566028698</v>
      </c>
      <c r="H1446" s="17">
        <v>0.32790798683039002</v>
      </c>
      <c r="I1446" s="17">
        <v>0.27376592720945397</v>
      </c>
      <c r="J1446" s="17">
        <v>0.26014034706056799</v>
      </c>
      <c r="K1446" s="17">
        <v>0.23457440021415599</v>
      </c>
      <c r="L1446" s="17">
        <v>0.249753635629476</v>
      </c>
      <c r="M1446" s="17"/>
      <c r="N1446" s="17">
        <v>0.28863793776032798</v>
      </c>
      <c r="O1446" s="17">
        <v>0.29479822337169898</v>
      </c>
      <c r="P1446" s="17">
        <v>0.25352568014865201</v>
      </c>
      <c r="Q1446" s="17">
        <v>0.25612112879188098</v>
      </c>
      <c r="R1446" s="17"/>
      <c r="S1446" s="17">
        <v>0.28221356647961898</v>
      </c>
      <c r="T1446" s="17">
        <v>0.29612155544372298</v>
      </c>
      <c r="U1446" s="17">
        <v>0.26979747234552898</v>
      </c>
      <c r="V1446" s="17">
        <v>0.19429616151009799</v>
      </c>
      <c r="W1446" s="17">
        <v>0.27744124666213199</v>
      </c>
      <c r="X1446" s="17">
        <v>0.24784281057475499</v>
      </c>
      <c r="Y1446" s="17">
        <v>0.28466102063044901</v>
      </c>
      <c r="Z1446" s="17">
        <v>0.32084502472389997</v>
      </c>
      <c r="AA1446" s="17">
        <v>0.29716580223234101</v>
      </c>
      <c r="AB1446" s="17">
        <v>0.29856795789131102</v>
      </c>
      <c r="AC1446" s="17">
        <v>0.25376156002626798</v>
      </c>
      <c r="AD1446" s="17">
        <v>0.25395762685617301</v>
      </c>
      <c r="AE1446" s="17"/>
      <c r="AF1446" s="17">
        <v>0.239122440283141</v>
      </c>
      <c r="AG1446" s="17">
        <v>0.32292825547045001</v>
      </c>
      <c r="AH1446" s="17">
        <v>0.23757651001305699</v>
      </c>
      <c r="AI1446" s="17"/>
      <c r="AJ1446" s="17">
        <v>0.243030880343133</v>
      </c>
      <c r="AK1446" s="17">
        <v>0.29891675234152398</v>
      </c>
      <c r="AL1446" s="17">
        <v>0.328938117690736</v>
      </c>
      <c r="AM1446" s="17">
        <v>0.347419302543585</v>
      </c>
      <c r="AN1446" s="17">
        <v>0.25158049938119598</v>
      </c>
      <c r="AO1446" s="17"/>
      <c r="AP1446" s="17">
        <v>0.24378890036274101</v>
      </c>
      <c r="AQ1446" s="17">
        <v>0.29465145783900298</v>
      </c>
      <c r="AR1446" s="17">
        <v>0.36990704510385503</v>
      </c>
      <c r="AS1446" s="17"/>
      <c r="AT1446" s="17">
        <v>0.222813124567244</v>
      </c>
      <c r="AU1446" s="17">
        <v>0.28773040607492201</v>
      </c>
      <c r="AV1446" s="17">
        <v>0.30472321943400998</v>
      </c>
      <c r="AW1446" s="17">
        <v>0.30489401965426599</v>
      </c>
      <c r="AX1446" s="17">
        <v>0.197454640358426</v>
      </c>
      <c r="AY1446" s="17"/>
      <c r="AZ1446" s="17">
        <v>0.301902419638375</v>
      </c>
      <c r="BA1446" s="17">
        <v>0.28079484341447902</v>
      </c>
      <c r="BB1446" s="17">
        <v>0.238810095598499</v>
      </c>
      <c r="BC1446" s="17">
        <v>0.26382635149557998</v>
      </c>
      <c r="BD1446" s="17">
        <v>0.234048985646897</v>
      </c>
      <c r="BE1446" s="17">
        <v>0.33268700609288998</v>
      </c>
      <c r="BF1446" s="17"/>
      <c r="BG1446" s="17">
        <v>0.25786116468405301</v>
      </c>
      <c r="BH1446" s="17">
        <v>0.30516069898273501</v>
      </c>
      <c r="BI1446" s="17" t="s">
        <v>95</v>
      </c>
      <c r="BJ1446" s="17">
        <v>0.23606015617687301</v>
      </c>
      <c r="BK1446" s="17">
        <v>0.28253931513758102</v>
      </c>
      <c r="BL1446" s="17">
        <v>0.26868363471168999</v>
      </c>
      <c r="BM1446" s="17">
        <v>0.33586869420934101</v>
      </c>
    </row>
    <row r="1447" spans="2:65" x14ac:dyDescent="0.35">
      <c r="B1447" t="s">
        <v>529</v>
      </c>
      <c r="C1447" s="17">
        <v>0.441604225442288</v>
      </c>
      <c r="D1447" s="17">
        <v>0.40979977591780398</v>
      </c>
      <c r="E1447" s="17">
        <v>0.47208378574707999</v>
      </c>
      <c r="F1447" s="17"/>
      <c r="G1447" s="17">
        <v>0.34872014508490701</v>
      </c>
      <c r="H1447" s="17">
        <v>0.3673990023323</v>
      </c>
      <c r="I1447" s="17">
        <v>0.397403846655</v>
      </c>
      <c r="J1447" s="17">
        <v>0.42155711881157798</v>
      </c>
      <c r="K1447" s="17">
        <v>0.50542162875647101</v>
      </c>
      <c r="L1447" s="17">
        <v>0.56931915699267199</v>
      </c>
      <c r="M1447" s="17"/>
      <c r="N1447" s="17">
        <v>0.47449143207825301</v>
      </c>
      <c r="O1447" s="17">
        <v>0.417425350587528</v>
      </c>
      <c r="P1447" s="17">
        <v>0.40990509358944099</v>
      </c>
      <c r="Q1447" s="17">
        <v>0.458893703176733</v>
      </c>
      <c r="R1447" s="17"/>
      <c r="S1447" s="17">
        <v>0.41852408300491301</v>
      </c>
      <c r="T1447" s="17">
        <v>0.46480840487337399</v>
      </c>
      <c r="U1447" s="17">
        <v>0.443132756974499</v>
      </c>
      <c r="V1447" s="17">
        <v>0.49079645996918098</v>
      </c>
      <c r="W1447" s="17">
        <v>0.44768194563150898</v>
      </c>
      <c r="X1447" s="17">
        <v>0.49249500394682999</v>
      </c>
      <c r="Y1447" s="17">
        <v>0.46708950174956598</v>
      </c>
      <c r="Z1447" s="17">
        <v>0.42785721396443299</v>
      </c>
      <c r="AA1447" s="17">
        <v>0.38560283805616402</v>
      </c>
      <c r="AB1447" s="17">
        <v>0.36804012671804498</v>
      </c>
      <c r="AC1447" s="17">
        <v>0.46171641703951399</v>
      </c>
      <c r="AD1447" s="17">
        <v>0.45624379428823097</v>
      </c>
      <c r="AE1447" s="17"/>
      <c r="AF1447" s="17">
        <v>0.45323456000415802</v>
      </c>
      <c r="AG1447" s="17">
        <v>0.452562038907667</v>
      </c>
      <c r="AH1447" s="17">
        <v>0.40026893193940299</v>
      </c>
      <c r="AI1447" s="17"/>
      <c r="AJ1447" s="17">
        <v>0.49133077240807199</v>
      </c>
      <c r="AK1447" s="17">
        <v>0.42685488110006298</v>
      </c>
      <c r="AL1447" s="17">
        <v>0.441270892091088</v>
      </c>
      <c r="AM1447" s="17">
        <v>0.26969896029613399</v>
      </c>
      <c r="AN1447" s="17">
        <v>0.410332444410546</v>
      </c>
      <c r="AO1447" s="17"/>
      <c r="AP1447" s="17">
        <v>0.48328859551708098</v>
      </c>
      <c r="AQ1447" s="17">
        <v>0.448389464530074</v>
      </c>
      <c r="AR1447" s="17">
        <v>0.39712818470329803</v>
      </c>
      <c r="AS1447" s="17"/>
      <c r="AT1447" s="17">
        <v>0.47110600337250802</v>
      </c>
      <c r="AU1447" s="17">
        <v>0.404546492719222</v>
      </c>
      <c r="AV1447" s="17">
        <v>0.44285207421091599</v>
      </c>
      <c r="AW1447" s="17">
        <v>0.44947276878411102</v>
      </c>
      <c r="AX1447" s="17">
        <v>0.58183896063129104</v>
      </c>
      <c r="AY1447" s="17"/>
      <c r="AZ1447" s="17">
        <v>0.35977160889945398</v>
      </c>
      <c r="BA1447" s="17">
        <v>0.439665888142727</v>
      </c>
      <c r="BB1447" s="17">
        <v>0.446873163253665</v>
      </c>
      <c r="BC1447" s="17">
        <v>0.48929899276981897</v>
      </c>
      <c r="BD1447" s="17">
        <v>0.51622912427204903</v>
      </c>
      <c r="BE1447" s="17">
        <v>0.44818797474556998</v>
      </c>
      <c r="BF1447" s="17"/>
      <c r="BG1447" s="17">
        <v>0.49615134681488099</v>
      </c>
      <c r="BH1447" s="17">
        <v>0.39400009972086197</v>
      </c>
      <c r="BI1447" s="17" t="s">
        <v>95</v>
      </c>
      <c r="BJ1447" s="17">
        <v>0.41469743103603901</v>
      </c>
      <c r="BK1447" s="17">
        <v>0.408051525593849</v>
      </c>
      <c r="BL1447" s="17">
        <v>0.442507046884967</v>
      </c>
      <c r="BM1447" s="17">
        <v>0.36406962203320198</v>
      </c>
    </row>
    <row r="1448" spans="2:65" x14ac:dyDescent="0.35">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row>
    <row r="1449" spans="2:65" x14ac:dyDescent="0.35">
      <c r="B1449" s="6" t="s">
        <v>542</v>
      </c>
      <c r="C1449" s="17"/>
      <c r="D1449" s="17"/>
      <c r="E1449" s="17"/>
      <c r="F1449" s="17"/>
      <c r="G1449" s="17"/>
      <c r="H1449" s="17"/>
      <c r="I1449" s="17"/>
      <c r="J1449" s="17"/>
      <c r="K1449" s="17"/>
      <c r="L1449" s="17"/>
      <c r="M1449" s="17"/>
      <c r="N1449" s="17"/>
      <c r="O1449" s="17"/>
      <c r="P1449" s="17"/>
      <c r="Q1449" s="17"/>
      <c r="R1449" s="17"/>
      <c r="S1449" s="17"/>
      <c r="T1449" s="17"/>
      <c r="U1449" s="17"/>
      <c r="V1449" s="17"/>
      <c r="W1449" s="17"/>
      <c r="X1449" s="17"/>
      <c r="Y1449" s="17"/>
      <c r="Z1449" s="17"/>
      <c r="AA1449" s="17"/>
      <c r="AB1449" s="17"/>
      <c r="AC1449" s="17"/>
      <c r="AD1449" s="17"/>
      <c r="AE1449" s="17"/>
      <c r="AF1449" s="17"/>
      <c r="AG1449" s="17"/>
      <c r="AH1449" s="17"/>
      <c r="AI1449" s="17"/>
      <c r="AJ1449" s="17"/>
      <c r="AK1449" s="17"/>
      <c r="AL1449" s="17"/>
      <c r="AM1449" s="17"/>
      <c r="AN1449" s="17"/>
      <c r="AO1449" s="17"/>
      <c r="AP1449" s="17"/>
      <c r="AQ1449" s="17"/>
      <c r="AR1449" s="17"/>
      <c r="AS1449" s="17"/>
      <c r="AT1449" s="17"/>
      <c r="AU1449" s="17"/>
      <c r="AV1449" s="17"/>
      <c r="AW1449" s="17"/>
      <c r="AX1449" s="17"/>
      <c r="AY1449" s="17"/>
      <c r="AZ1449" s="17"/>
      <c r="BA1449" s="17"/>
      <c r="BB1449" s="17"/>
      <c r="BC1449" s="17"/>
      <c r="BD1449" s="17"/>
      <c r="BE1449" s="17"/>
      <c r="BF1449" s="17"/>
      <c r="BG1449" s="17"/>
      <c r="BH1449" s="17"/>
      <c r="BI1449" s="17"/>
      <c r="BJ1449" s="17"/>
      <c r="BK1449" s="17"/>
      <c r="BL1449" s="17"/>
      <c r="BM1449" s="17"/>
    </row>
    <row r="1450" spans="2:65" x14ac:dyDescent="0.35">
      <c r="B1450" s="26" t="s">
        <v>253</v>
      </c>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row>
    <row r="1451" spans="2:65" x14ac:dyDescent="0.35">
      <c r="B1451" t="s">
        <v>528</v>
      </c>
      <c r="C1451" s="17">
        <v>3.4708290425700401E-2</v>
      </c>
      <c r="D1451" s="17">
        <v>4.5865979517077798E-2</v>
      </c>
      <c r="E1451" s="17">
        <v>2.4090782077804299E-2</v>
      </c>
      <c r="F1451" s="17"/>
      <c r="G1451" s="17">
        <v>4.70591890952793E-2</v>
      </c>
      <c r="H1451" s="17">
        <v>2.0552732375623502E-2</v>
      </c>
      <c r="I1451" s="17">
        <v>3.3064148378903202E-2</v>
      </c>
      <c r="J1451" s="17">
        <v>3.6715781702954003E-2</v>
      </c>
      <c r="K1451" s="17">
        <v>5.1866143253813099E-2</v>
      </c>
      <c r="L1451" s="17">
        <v>2.6537571900009601E-2</v>
      </c>
      <c r="M1451" s="17"/>
      <c r="N1451" s="17">
        <v>2.7578634737827099E-2</v>
      </c>
      <c r="O1451" s="17">
        <v>4.2836256917178697E-2</v>
      </c>
      <c r="P1451" s="17">
        <v>3.9464929424925299E-2</v>
      </c>
      <c r="Q1451" s="17">
        <v>3.00361854586026E-2</v>
      </c>
      <c r="R1451" s="17"/>
      <c r="S1451" s="17">
        <v>1.18733468042676E-2</v>
      </c>
      <c r="T1451" s="17">
        <v>4.3250138317686503E-2</v>
      </c>
      <c r="U1451" s="17">
        <v>6.0608133584711302E-2</v>
      </c>
      <c r="V1451" s="17">
        <v>6.4443543592598906E-2</v>
      </c>
      <c r="W1451" s="17">
        <v>2.6692574122959799E-2</v>
      </c>
      <c r="X1451" s="17">
        <v>3.37862231019656E-2</v>
      </c>
      <c r="Y1451" s="17">
        <v>2.4046658617613799E-2</v>
      </c>
      <c r="Z1451" s="17">
        <v>3.01089480903735E-2</v>
      </c>
      <c r="AA1451" s="17">
        <v>3.1955546936451001E-2</v>
      </c>
      <c r="AB1451" s="17">
        <v>2.8041852809517299E-2</v>
      </c>
      <c r="AC1451" s="17">
        <v>3.3055766513947697E-2</v>
      </c>
      <c r="AD1451" s="17">
        <v>3.3077220210546501E-2</v>
      </c>
      <c r="AE1451" s="17"/>
      <c r="AF1451" s="17">
        <v>4.9189666657324799E-2</v>
      </c>
      <c r="AG1451" s="17">
        <v>2.0135690989818E-2</v>
      </c>
      <c r="AH1451" s="17">
        <v>3.8372101090084799E-2</v>
      </c>
      <c r="AI1451" s="17"/>
      <c r="AJ1451" s="17">
        <v>3.8636969256712402E-2</v>
      </c>
      <c r="AK1451" s="17">
        <v>1.9064637568792699E-2</v>
      </c>
      <c r="AL1451" s="17">
        <v>2.2453655555669801E-2</v>
      </c>
      <c r="AM1451" s="17">
        <v>8.1254193777956701E-2</v>
      </c>
      <c r="AN1451" s="17">
        <v>4.2928424607264502E-2</v>
      </c>
      <c r="AO1451" s="17"/>
      <c r="AP1451" s="17">
        <v>3.6811343133899797E-2</v>
      </c>
      <c r="AQ1451" s="17">
        <v>2.29061238629059E-2</v>
      </c>
      <c r="AR1451" s="17">
        <v>3.4943479937101098E-2</v>
      </c>
      <c r="AS1451" s="17"/>
      <c r="AT1451" s="17">
        <v>3.8436755179695997E-2</v>
      </c>
      <c r="AU1451" s="17">
        <v>3.50907767903261E-2</v>
      </c>
      <c r="AV1451" s="17">
        <v>2.37962071376276E-2</v>
      </c>
      <c r="AW1451" s="17">
        <v>2.6177578907928701E-2</v>
      </c>
      <c r="AX1451" s="17">
        <v>3.4342068584346103E-2</v>
      </c>
      <c r="AY1451" s="17"/>
      <c r="AZ1451" s="17">
        <v>3.0311973057086199E-2</v>
      </c>
      <c r="BA1451" s="17">
        <v>3.3034438351207097E-2</v>
      </c>
      <c r="BB1451" s="17">
        <v>3.9241608060036702E-2</v>
      </c>
      <c r="BC1451" s="17">
        <v>3.52896458968497E-2</v>
      </c>
      <c r="BD1451" s="17">
        <v>3.6672693120346503E-2</v>
      </c>
      <c r="BE1451" s="17">
        <v>4.6745381765978401E-2</v>
      </c>
      <c r="BF1451" s="17"/>
      <c r="BG1451" s="17">
        <v>3.6509949923701997E-2</v>
      </c>
      <c r="BH1451" s="17">
        <v>3.2712366176822799E-2</v>
      </c>
      <c r="BI1451" s="17" t="s">
        <v>95</v>
      </c>
      <c r="BJ1451" s="17">
        <v>4.94348669199597E-2</v>
      </c>
      <c r="BK1451" s="17">
        <v>3.9902877291851102E-2</v>
      </c>
      <c r="BL1451" s="17">
        <v>2.2663319119937599E-2</v>
      </c>
      <c r="BM1451" s="17">
        <v>4.3286477724531501E-2</v>
      </c>
    </row>
    <row r="1452" spans="2:65" x14ac:dyDescent="0.35">
      <c r="B1452" t="s">
        <v>289</v>
      </c>
      <c r="C1452" s="17">
        <v>5.1671346674296702E-2</v>
      </c>
      <c r="D1452" s="17">
        <v>5.614470255719E-2</v>
      </c>
      <c r="E1452" s="17">
        <v>4.7713252401941901E-2</v>
      </c>
      <c r="F1452" s="17"/>
      <c r="G1452" s="17">
        <v>7.2373243363867398E-2</v>
      </c>
      <c r="H1452" s="17">
        <v>5.1246303934108201E-2</v>
      </c>
      <c r="I1452" s="17">
        <v>4.3336011549885499E-2</v>
      </c>
      <c r="J1452" s="17">
        <v>5.8288674816423303E-2</v>
      </c>
      <c r="K1452" s="17">
        <v>5.04548972324559E-2</v>
      </c>
      <c r="L1452" s="17">
        <v>4.2222725853234798E-2</v>
      </c>
      <c r="M1452" s="17"/>
      <c r="N1452" s="17">
        <v>5.2984590492457899E-2</v>
      </c>
      <c r="O1452" s="17">
        <v>4.9827478863068E-2</v>
      </c>
      <c r="P1452" s="17">
        <v>4.3267891031866297E-2</v>
      </c>
      <c r="Q1452" s="17">
        <v>6.1100149316770699E-2</v>
      </c>
      <c r="R1452" s="17"/>
      <c r="S1452" s="17">
        <v>5.5622435220447797E-2</v>
      </c>
      <c r="T1452" s="17">
        <v>3.1465803487963601E-2</v>
      </c>
      <c r="U1452" s="17">
        <v>5.3539928444385702E-2</v>
      </c>
      <c r="V1452" s="17">
        <v>7.0079558080239704E-2</v>
      </c>
      <c r="W1452" s="17">
        <v>7.2593881401455104E-2</v>
      </c>
      <c r="X1452" s="17">
        <v>2.0470601551687399E-2</v>
      </c>
      <c r="Y1452" s="17">
        <v>5.4670545919731597E-2</v>
      </c>
      <c r="Z1452" s="17">
        <v>4.5294409692275502E-2</v>
      </c>
      <c r="AA1452" s="17">
        <v>5.6033009912186599E-2</v>
      </c>
      <c r="AB1452" s="17">
        <v>7.49328343373004E-2</v>
      </c>
      <c r="AC1452" s="17">
        <v>4.72038686712353E-2</v>
      </c>
      <c r="AD1452" s="17">
        <v>3.2690005056502797E-2</v>
      </c>
      <c r="AE1452" s="17"/>
      <c r="AF1452" s="17">
        <v>7.1336545237621299E-2</v>
      </c>
      <c r="AG1452" s="17">
        <v>4.00169430141427E-2</v>
      </c>
      <c r="AH1452" s="17">
        <v>3.9712639688883403E-2</v>
      </c>
      <c r="AI1452" s="17"/>
      <c r="AJ1452" s="17">
        <v>6.1762224135661403E-2</v>
      </c>
      <c r="AK1452" s="17">
        <v>4.18696787579717E-2</v>
      </c>
      <c r="AL1452" s="17">
        <v>1.4689325221334299E-2</v>
      </c>
      <c r="AM1452" s="17">
        <v>4.3718186390272903E-2</v>
      </c>
      <c r="AN1452" s="17">
        <v>5.4902408451843097E-2</v>
      </c>
      <c r="AO1452" s="17"/>
      <c r="AP1452" s="17">
        <v>5.60667365501029E-2</v>
      </c>
      <c r="AQ1452" s="17">
        <v>2.9879608856162899E-2</v>
      </c>
      <c r="AR1452" s="17">
        <v>3.65648188071898E-2</v>
      </c>
      <c r="AS1452" s="17"/>
      <c r="AT1452" s="17">
        <v>4.9051103797496401E-2</v>
      </c>
      <c r="AU1452" s="17">
        <v>5.9489372650406297E-2</v>
      </c>
      <c r="AV1452" s="17">
        <v>5.7297298787046202E-2</v>
      </c>
      <c r="AW1452" s="17">
        <v>4.553661411828E-2</v>
      </c>
      <c r="AX1452" s="17">
        <v>7.7046710610281802E-2</v>
      </c>
      <c r="AY1452" s="17"/>
      <c r="AZ1452" s="17">
        <v>6.7793630827727797E-2</v>
      </c>
      <c r="BA1452" s="17">
        <v>4.6043543180600902E-2</v>
      </c>
      <c r="BB1452" s="17">
        <v>5.6678678542961998E-2</v>
      </c>
      <c r="BC1452" s="17">
        <v>3.8548605096698697E-2</v>
      </c>
      <c r="BD1452" s="17">
        <v>4.3822193710717598E-2</v>
      </c>
      <c r="BE1452" s="17">
        <v>7.0000438921472494E-2</v>
      </c>
      <c r="BF1452" s="17"/>
      <c r="BG1452" s="17">
        <v>5.3740212353289303E-2</v>
      </c>
      <c r="BH1452" s="17">
        <v>4.2845395512828399E-2</v>
      </c>
      <c r="BI1452" s="17" t="s">
        <v>95</v>
      </c>
      <c r="BJ1452" s="17">
        <v>9.3586900322182004E-2</v>
      </c>
      <c r="BK1452" s="17">
        <v>6.6232505126225194E-2</v>
      </c>
      <c r="BL1452" s="17">
        <v>4.7115013240990003E-2</v>
      </c>
      <c r="BM1452" s="17">
        <v>1.07563090362255E-2</v>
      </c>
    </row>
    <row r="1453" spans="2:65" x14ac:dyDescent="0.35">
      <c r="B1453" t="s">
        <v>290</v>
      </c>
      <c r="C1453" s="17">
        <v>0.25916054639182901</v>
      </c>
      <c r="D1453" s="17">
        <v>0.25759221542503802</v>
      </c>
      <c r="E1453" s="17">
        <v>0.25871576495369197</v>
      </c>
      <c r="F1453" s="17"/>
      <c r="G1453" s="17">
        <v>0.24728208977798</v>
      </c>
      <c r="H1453" s="17">
        <v>0.26129577198124998</v>
      </c>
      <c r="I1453" s="17">
        <v>0.28316585760509499</v>
      </c>
      <c r="J1453" s="17">
        <v>0.27287565890765603</v>
      </c>
      <c r="K1453" s="17">
        <v>0.262858624796593</v>
      </c>
      <c r="L1453" s="17">
        <v>0.230091306016803</v>
      </c>
      <c r="M1453" s="17"/>
      <c r="N1453" s="17">
        <v>0.237956634444313</v>
      </c>
      <c r="O1453" s="17">
        <v>0.25795317720453698</v>
      </c>
      <c r="P1453" s="17">
        <v>0.26859841491283898</v>
      </c>
      <c r="Q1453" s="17">
        <v>0.27402121592277401</v>
      </c>
      <c r="R1453" s="17"/>
      <c r="S1453" s="17">
        <v>0.23428771616566399</v>
      </c>
      <c r="T1453" s="17">
        <v>0.26068350989449202</v>
      </c>
      <c r="U1453" s="17">
        <v>0.21857253074458999</v>
      </c>
      <c r="V1453" s="17">
        <v>0.26184206093941298</v>
      </c>
      <c r="W1453" s="17">
        <v>0.26853525217937702</v>
      </c>
      <c r="X1453" s="17">
        <v>0.34327843046350998</v>
      </c>
      <c r="Y1453" s="17">
        <v>0.224710344019104</v>
      </c>
      <c r="Z1453" s="17">
        <v>0.26674320646747801</v>
      </c>
      <c r="AA1453" s="17">
        <v>0.26373991364011901</v>
      </c>
      <c r="AB1453" s="17">
        <v>0.30074039255411</v>
      </c>
      <c r="AC1453" s="17">
        <v>0.19111077227992099</v>
      </c>
      <c r="AD1453" s="17">
        <v>0.224032748920098</v>
      </c>
      <c r="AE1453" s="17"/>
      <c r="AF1453" s="17">
        <v>0.25956220227996502</v>
      </c>
      <c r="AG1453" s="17">
        <v>0.247913902010686</v>
      </c>
      <c r="AH1453" s="17">
        <v>0.28995305895877199</v>
      </c>
      <c r="AI1453" s="17"/>
      <c r="AJ1453" s="17">
        <v>0.24762507671758099</v>
      </c>
      <c r="AK1453" s="17">
        <v>0.24812963946772201</v>
      </c>
      <c r="AL1453" s="17">
        <v>0.19923263919354101</v>
      </c>
      <c r="AM1453" s="17">
        <v>0.44601424713089799</v>
      </c>
      <c r="AN1453" s="17">
        <v>0.296877662773744</v>
      </c>
      <c r="AO1453" s="17"/>
      <c r="AP1453" s="17">
        <v>0.239780339741756</v>
      </c>
      <c r="AQ1453" s="17">
        <v>0.24604608789885801</v>
      </c>
      <c r="AR1453" s="17">
        <v>0.24167386714417699</v>
      </c>
      <c r="AS1453" s="17"/>
      <c r="AT1453" s="17">
        <v>0.28456211351738497</v>
      </c>
      <c r="AU1453" s="17">
        <v>0.24369008839609699</v>
      </c>
      <c r="AV1453" s="17">
        <v>0.247295091595886</v>
      </c>
      <c r="AW1453" s="17">
        <v>0.24468398454052701</v>
      </c>
      <c r="AX1453" s="17">
        <v>0.18271572496351501</v>
      </c>
      <c r="AY1453" s="17"/>
      <c r="AZ1453" s="17">
        <v>0.225285071996603</v>
      </c>
      <c r="BA1453" s="17">
        <v>0.31231015560605901</v>
      </c>
      <c r="BB1453" s="17">
        <v>0.264251254235087</v>
      </c>
      <c r="BC1453" s="17">
        <v>0.225060527973865</v>
      </c>
      <c r="BD1453" s="17">
        <v>0.23692278198029901</v>
      </c>
      <c r="BE1453" s="17">
        <v>0.24514093123449901</v>
      </c>
      <c r="BF1453" s="17"/>
      <c r="BG1453" s="17">
        <v>0.24124258096092999</v>
      </c>
      <c r="BH1453" s="17">
        <v>0.234727849825208</v>
      </c>
      <c r="BI1453" s="17" t="s">
        <v>95</v>
      </c>
      <c r="BJ1453" s="17">
        <v>0.247314945018345</v>
      </c>
      <c r="BK1453" s="17">
        <v>0.32883588383953799</v>
      </c>
      <c r="BL1453" s="17">
        <v>0.27071947370724198</v>
      </c>
      <c r="BM1453" s="17">
        <v>0.32557781997585999</v>
      </c>
    </row>
    <row r="1454" spans="2:65" x14ac:dyDescent="0.35">
      <c r="B1454" t="s">
        <v>291</v>
      </c>
      <c r="C1454" s="17">
        <v>0.34729097507818402</v>
      </c>
      <c r="D1454" s="17">
        <v>0.36693294062988502</v>
      </c>
      <c r="E1454" s="17">
        <v>0.329951952508168</v>
      </c>
      <c r="F1454" s="17"/>
      <c r="G1454" s="17">
        <v>0.38081839030048398</v>
      </c>
      <c r="H1454" s="17">
        <v>0.36969679980136499</v>
      </c>
      <c r="I1454" s="17">
        <v>0.31149766894674802</v>
      </c>
      <c r="J1454" s="17">
        <v>0.31523610416739201</v>
      </c>
      <c r="K1454" s="17">
        <v>0.31958061961205902</v>
      </c>
      <c r="L1454" s="17">
        <v>0.38491269649172299</v>
      </c>
      <c r="M1454" s="17"/>
      <c r="N1454" s="17">
        <v>0.34765440001311099</v>
      </c>
      <c r="O1454" s="17">
        <v>0.37871970106311098</v>
      </c>
      <c r="P1454" s="17">
        <v>0.32050730795702698</v>
      </c>
      <c r="Q1454" s="17">
        <v>0.33834384890878799</v>
      </c>
      <c r="R1454" s="17"/>
      <c r="S1454" s="17">
        <v>0.38926139197844201</v>
      </c>
      <c r="T1454" s="17">
        <v>0.35979450871672403</v>
      </c>
      <c r="U1454" s="17">
        <v>0.366046254811</v>
      </c>
      <c r="V1454" s="17">
        <v>0.34622615448939698</v>
      </c>
      <c r="W1454" s="17">
        <v>0.31192960252763202</v>
      </c>
      <c r="X1454" s="17">
        <v>0.30950725377249599</v>
      </c>
      <c r="Y1454" s="17">
        <v>0.38812694794712299</v>
      </c>
      <c r="Z1454" s="17">
        <v>0.39787473817090802</v>
      </c>
      <c r="AA1454" s="17">
        <v>0.34514752847544</v>
      </c>
      <c r="AB1454" s="17">
        <v>0.30803120420146901</v>
      </c>
      <c r="AC1454" s="17">
        <v>0.31431741441757999</v>
      </c>
      <c r="AD1454" s="17">
        <v>0.280325863216563</v>
      </c>
      <c r="AE1454" s="17"/>
      <c r="AF1454" s="17">
        <v>0.32275160454726998</v>
      </c>
      <c r="AG1454" s="17">
        <v>0.37205190409059502</v>
      </c>
      <c r="AH1454" s="17">
        <v>0.319348987043861</v>
      </c>
      <c r="AI1454" s="17"/>
      <c r="AJ1454" s="17">
        <v>0.33529908294361299</v>
      </c>
      <c r="AK1454" s="17">
        <v>0.37114905360177503</v>
      </c>
      <c r="AL1454" s="17">
        <v>0.40439954728222199</v>
      </c>
      <c r="AM1454" s="17">
        <v>0.26631477014332899</v>
      </c>
      <c r="AN1454" s="17">
        <v>0.33954511827829398</v>
      </c>
      <c r="AO1454" s="17"/>
      <c r="AP1454" s="17">
        <v>0.365792367290803</v>
      </c>
      <c r="AQ1454" s="17">
        <v>0.383972049611919</v>
      </c>
      <c r="AR1454" s="17">
        <v>0.30229404408598098</v>
      </c>
      <c r="AS1454" s="17"/>
      <c r="AT1454" s="17">
        <v>0.30693261859394499</v>
      </c>
      <c r="AU1454" s="17">
        <v>0.36114954569396701</v>
      </c>
      <c r="AV1454" s="17">
        <v>0.37533646023685302</v>
      </c>
      <c r="AW1454" s="17">
        <v>0.31061270678890202</v>
      </c>
      <c r="AX1454" s="17">
        <v>0.32495837902128899</v>
      </c>
      <c r="AY1454" s="17"/>
      <c r="AZ1454" s="17">
        <v>0.37576591814494298</v>
      </c>
      <c r="BA1454" s="17">
        <v>0.31014032428983501</v>
      </c>
      <c r="BB1454" s="17">
        <v>0.315697414538881</v>
      </c>
      <c r="BC1454" s="17">
        <v>0.40321908091214698</v>
      </c>
      <c r="BD1454" s="17">
        <v>0.37381650825058799</v>
      </c>
      <c r="BE1454" s="17">
        <v>0.25972598985894901</v>
      </c>
      <c r="BF1454" s="17"/>
      <c r="BG1454" s="17">
        <v>0.35330648418968102</v>
      </c>
      <c r="BH1454" s="17">
        <v>0.346898336178527</v>
      </c>
      <c r="BI1454" s="17" t="s">
        <v>95</v>
      </c>
      <c r="BJ1454" s="17">
        <v>0.240589747510741</v>
      </c>
      <c r="BK1454" s="17">
        <v>0.307362789162553</v>
      </c>
      <c r="BL1454" s="17">
        <v>0.38380822602622999</v>
      </c>
      <c r="BM1454" s="17">
        <v>0.414866119291387</v>
      </c>
    </row>
    <row r="1455" spans="2:65" x14ac:dyDescent="0.35">
      <c r="B1455" t="s">
        <v>529</v>
      </c>
      <c r="C1455" s="17">
        <v>0.30716884142999001</v>
      </c>
      <c r="D1455" s="17">
        <v>0.27346416187080902</v>
      </c>
      <c r="E1455" s="17">
        <v>0.33952824805839399</v>
      </c>
      <c r="F1455" s="17"/>
      <c r="G1455" s="17">
        <v>0.25246708746238899</v>
      </c>
      <c r="H1455" s="17">
        <v>0.29720839190765402</v>
      </c>
      <c r="I1455" s="17">
        <v>0.32893631351936797</v>
      </c>
      <c r="J1455" s="17">
        <v>0.31688378040557502</v>
      </c>
      <c r="K1455" s="17">
        <v>0.31523971510507898</v>
      </c>
      <c r="L1455" s="17">
        <v>0.31623569973823001</v>
      </c>
      <c r="M1455" s="17"/>
      <c r="N1455" s="17">
        <v>0.33382574031229101</v>
      </c>
      <c r="O1455" s="17">
        <v>0.27066338595210498</v>
      </c>
      <c r="P1455" s="17">
        <v>0.32816145667334201</v>
      </c>
      <c r="Q1455" s="17">
        <v>0.29649860039306503</v>
      </c>
      <c r="R1455" s="17"/>
      <c r="S1455" s="17">
        <v>0.30895510983117802</v>
      </c>
      <c r="T1455" s="17">
        <v>0.30480603958313401</v>
      </c>
      <c r="U1455" s="17">
        <v>0.30123315241531301</v>
      </c>
      <c r="V1455" s="17">
        <v>0.257408682898351</v>
      </c>
      <c r="W1455" s="17">
        <v>0.32024868976857601</v>
      </c>
      <c r="X1455" s="17">
        <v>0.29295749111034097</v>
      </c>
      <c r="Y1455" s="17">
        <v>0.30844550349642802</v>
      </c>
      <c r="Z1455" s="17">
        <v>0.25997869757896502</v>
      </c>
      <c r="AA1455" s="17">
        <v>0.303124001035804</v>
      </c>
      <c r="AB1455" s="17">
        <v>0.28825371609760297</v>
      </c>
      <c r="AC1455" s="17">
        <v>0.41431217811731602</v>
      </c>
      <c r="AD1455" s="17">
        <v>0.42987416259629002</v>
      </c>
      <c r="AE1455" s="17"/>
      <c r="AF1455" s="17">
        <v>0.29715998127781901</v>
      </c>
      <c r="AG1455" s="17">
        <v>0.31988155989475803</v>
      </c>
      <c r="AH1455" s="17">
        <v>0.31261321321839902</v>
      </c>
      <c r="AI1455" s="17"/>
      <c r="AJ1455" s="17">
        <v>0.31667664694643199</v>
      </c>
      <c r="AK1455" s="17">
        <v>0.319786990603739</v>
      </c>
      <c r="AL1455" s="17">
        <v>0.35922483274723199</v>
      </c>
      <c r="AM1455" s="17">
        <v>0.16269860255754301</v>
      </c>
      <c r="AN1455" s="17">
        <v>0.26574638588885402</v>
      </c>
      <c r="AO1455" s="17"/>
      <c r="AP1455" s="17">
        <v>0.30154921328343898</v>
      </c>
      <c r="AQ1455" s="17">
        <v>0.31719612977015399</v>
      </c>
      <c r="AR1455" s="17">
        <v>0.38452379002555098</v>
      </c>
      <c r="AS1455" s="17"/>
      <c r="AT1455" s="17">
        <v>0.32101740891147701</v>
      </c>
      <c r="AU1455" s="17">
        <v>0.30058021646920402</v>
      </c>
      <c r="AV1455" s="17">
        <v>0.29627494224258799</v>
      </c>
      <c r="AW1455" s="17">
        <v>0.37298911564436199</v>
      </c>
      <c r="AX1455" s="17">
        <v>0.38093711682056802</v>
      </c>
      <c r="AY1455" s="17"/>
      <c r="AZ1455" s="17">
        <v>0.30084340597364001</v>
      </c>
      <c r="BA1455" s="17">
        <v>0.29847153857229802</v>
      </c>
      <c r="BB1455" s="17">
        <v>0.32413104462303399</v>
      </c>
      <c r="BC1455" s="17">
        <v>0.29788214012044001</v>
      </c>
      <c r="BD1455" s="17">
        <v>0.308765822938048</v>
      </c>
      <c r="BE1455" s="17">
        <v>0.37838725821910002</v>
      </c>
      <c r="BF1455" s="17"/>
      <c r="BG1455" s="17">
        <v>0.31520077257239798</v>
      </c>
      <c r="BH1455" s="17">
        <v>0.34281605230661399</v>
      </c>
      <c r="BI1455" s="17" t="s">
        <v>95</v>
      </c>
      <c r="BJ1455" s="17">
        <v>0.36907354022877198</v>
      </c>
      <c r="BK1455" s="17">
        <v>0.257665944579833</v>
      </c>
      <c r="BL1455" s="17">
        <v>0.27569396790560002</v>
      </c>
      <c r="BM1455" s="17">
        <v>0.20551327397199601</v>
      </c>
    </row>
    <row r="1456" spans="2:65" x14ac:dyDescent="0.35">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c r="BI1456" s="17"/>
      <c r="BJ1456" s="17"/>
      <c r="BK1456" s="17"/>
      <c r="BL1456" s="17"/>
      <c r="BM1456" s="17"/>
    </row>
    <row r="1457" spans="2:65" x14ac:dyDescent="0.35">
      <c r="B1457" s="6" t="s">
        <v>546</v>
      </c>
      <c r="C1457" s="17"/>
      <c r="D1457" s="17"/>
      <c r="E1457" s="17"/>
      <c r="F1457" s="17"/>
      <c r="G1457" s="17"/>
      <c r="H1457" s="17"/>
      <c r="I1457" s="17"/>
      <c r="J1457" s="17"/>
      <c r="K1457" s="17"/>
      <c r="L1457" s="17"/>
      <c r="M1457" s="17"/>
      <c r="N1457" s="17"/>
      <c r="O1457" s="17"/>
      <c r="P1457" s="17"/>
      <c r="Q1457" s="17"/>
      <c r="R1457" s="17"/>
      <c r="S1457" s="17"/>
      <c r="T1457" s="17"/>
      <c r="U1457" s="17"/>
      <c r="V1457" s="17"/>
      <c r="W1457" s="17"/>
      <c r="X1457" s="17"/>
      <c r="Y1457" s="17"/>
      <c r="Z1457" s="17"/>
      <c r="AA1457" s="17"/>
      <c r="AB1457" s="17"/>
      <c r="AC1457" s="17"/>
      <c r="AD1457" s="17"/>
      <c r="AE1457" s="17"/>
      <c r="AF1457" s="17"/>
      <c r="AG1457" s="17"/>
      <c r="AH1457" s="17"/>
      <c r="AI1457" s="17"/>
      <c r="AJ1457" s="17"/>
      <c r="AK1457" s="17"/>
      <c r="AL1457" s="17"/>
      <c r="AM1457" s="17"/>
      <c r="AN1457" s="17"/>
      <c r="AO1457" s="17"/>
      <c r="AP1457" s="17"/>
      <c r="AQ1457" s="17"/>
      <c r="AR1457" s="17"/>
      <c r="AS1457" s="17"/>
      <c r="AT1457" s="17"/>
      <c r="AU1457" s="17"/>
      <c r="AV1457" s="17"/>
      <c r="AW1457" s="17"/>
      <c r="AX1457" s="17"/>
      <c r="AY1457" s="17"/>
      <c r="AZ1457" s="17"/>
      <c r="BA1457" s="17"/>
      <c r="BB1457" s="17"/>
      <c r="BC1457" s="17"/>
      <c r="BD1457" s="17"/>
      <c r="BE1457" s="17"/>
      <c r="BF1457" s="17"/>
      <c r="BG1457" s="17"/>
      <c r="BH1457" s="17"/>
      <c r="BI1457" s="17"/>
      <c r="BJ1457" s="17"/>
      <c r="BK1457" s="17"/>
      <c r="BL1457" s="17"/>
      <c r="BM1457" s="17"/>
    </row>
    <row r="1458" spans="2:65" x14ac:dyDescent="0.35">
      <c r="B1458" s="26" t="s">
        <v>221</v>
      </c>
      <c r="C1458" s="17"/>
      <c r="D1458" s="17"/>
      <c r="E1458" s="17"/>
      <c r="F1458" s="17"/>
      <c r="G1458" s="17"/>
      <c r="H1458" s="17"/>
      <c r="I1458" s="17"/>
      <c r="J1458" s="17"/>
      <c r="K1458" s="17"/>
      <c r="L1458" s="17"/>
      <c r="M1458" s="17"/>
      <c r="N1458" s="17"/>
      <c r="O1458" s="17"/>
      <c r="P1458" s="17"/>
      <c r="Q1458" s="17"/>
      <c r="R1458" s="17"/>
      <c r="S1458" s="17"/>
      <c r="T1458" s="17"/>
      <c r="U1458" s="17"/>
      <c r="V1458" s="17"/>
      <c r="W1458" s="17"/>
      <c r="X1458" s="17"/>
      <c r="Y1458" s="17"/>
      <c r="Z1458" s="17"/>
      <c r="AA1458" s="17"/>
      <c r="AB1458" s="17"/>
      <c r="AC1458" s="17"/>
      <c r="AD1458" s="17"/>
      <c r="AE1458" s="17"/>
      <c r="AF1458" s="17"/>
      <c r="AG1458" s="17"/>
      <c r="AH1458" s="17"/>
      <c r="AI1458" s="17"/>
      <c r="AJ1458" s="17"/>
      <c r="AK1458" s="17"/>
      <c r="AL1458" s="17"/>
      <c r="AM1458" s="17"/>
      <c r="AN1458" s="17"/>
      <c r="AO1458" s="17"/>
      <c r="AP1458" s="17"/>
      <c r="AQ1458" s="17"/>
      <c r="AR1458" s="17"/>
      <c r="AS1458" s="17"/>
      <c r="AT1458" s="17"/>
      <c r="AU1458" s="17"/>
      <c r="AV1458" s="17"/>
      <c r="AW1458" s="17"/>
      <c r="AX1458" s="17"/>
      <c r="AY1458" s="17"/>
      <c r="AZ1458" s="17"/>
      <c r="BA1458" s="17"/>
      <c r="BB1458" s="17"/>
      <c r="BC1458" s="17"/>
      <c r="BD1458" s="17"/>
      <c r="BE1458" s="17"/>
      <c r="BF1458" s="17"/>
      <c r="BG1458" s="17"/>
      <c r="BH1458" s="17"/>
      <c r="BI1458" s="17"/>
      <c r="BJ1458" s="17"/>
      <c r="BK1458" s="17"/>
      <c r="BL1458" s="17"/>
      <c r="BM1458" s="17"/>
    </row>
    <row r="1459" spans="2:65" x14ac:dyDescent="0.35">
      <c r="B1459" t="s">
        <v>543</v>
      </c>
      <c r="C1459" s="17">
        <v>0.53926255536723899</v>
      </c>
      <c r="D1459" s="17">
        <v>0.48261290109124799</v>
      </c>
      <c r="E1459" s="17">
        <v>0.59397365838875904</v>
      </c>
      <c r="F1459" s="17"/>
      <c r="G1459" s="17">
        <v>0.52239025245802895</v>
      </c>
      <c r="H1459" s="17">
        <v>0.45308011198586301</v>
      </c>
      <c r="I1459" s="17">
        <v>0.495331063369641</v>
      </c>
      <c r="J1459" s="17">
        <v>0.56181715850691205</v>
      </c>
      <c r="K1459" s="17">
        <v>0.56019035816672302</v>
      </c>
      <c r="L1459" s="17">
        <v>0.630518048064029</v>
      </c>
      <c r="M1459" s="17"/>
      <c r="N1459" s="17">
        <v>0.45356973547580598</v>
      </c>
      <c r="O1459" s="17">
        <v>0.58543073622650699</v>
      </c>
      <c r="P1459" s="17">
        <v>0.552789008848101</v>
      </c>
      <c r="Q1459" s="17">
        <v>0.57723895745726495</v>
      </c>
      <c r="R1459" s="17"/>
      <c r="S1459" s="17">
        <v>0.48193553481989199</v>
      </c>
      <c r="T1459" s="17">
        <v>0.51967348779157796</v>
      </c>
      <c r="U1459" s="17">
        <v>0.56636032613162202</v>
      </c>
      <c r="V1459" s="17">
        <v>0.56566888872949495</v>
      </c>
      <c r="W1459" s="17">
        <v>0.49954690155392401</v>
      </c>
      <c r="X1459" s="17">
        <v>0.527768778427953</v>
      </c>
      <c r="Y1459" s="17">
        <v>0.54949816814961705</v>
      </c>
      <c r="Z1459" s="17">
        <v>0.45780322792787997</v>
      </c>
      <c r="AA1459" s="17">
        <v>0.543466021192889</v>
      </c>
      <c r="AB1459" s="17">
        <v>0.58480385359720999</v>
      </c>
      <c r="AC1459" s="17">
        <v>0.59204415849770597</v>
      </c>
      <c r="AD1459" s="17">
        <v>0.68742073661759195</v>
      </c>
      <c r="AE1459" s="17"/>
      <c r="AF1459" s="17">
        <v>0.58298260615312203</v>
      </c>
      <c r="AG1459" s="17">
        <v>0.46844252662154201</v>
      </c>
      <c r="AH1459" s="17">
        <v>0.58773881866807198</v>
      </c>
      <c r="AI1459" s="17"/>
      <c r="AJ1459" s="17">
        <v>0.53184138672140002</v>
      </c>
      <c r="AK1459" s="17">
        <v>0.48247554331863701</v>
      </c>
      <c r="AL1459" s="17">
        <v>0.51519384533493995</v>
      </c>
      <c r="AM1459" s="17">
        <v>0.58491400011307904</v>
      </c>
      <c r="AN1459" s="17">
        <v>0.60078038249033106</v>
      </c>
      <c r="AO1459" s="17"/>
      <c r="AP1459" s="17">
        <v>0.48204510889768099</v>
      </c>
      <c r="AQ1459" s="17">
        <v>0.51466054576902298</v>
      </c>
      <c r="AR1459" s="17">
        <v>0.43995913973498002</v>
      </c>
      <c r="AS1459" s="17"/>
      <c r="AT1459" s="17">
        <v>0.63459788240549198</v>
      </c>
      <c r="AU1459" s="17">
        <v>0.55332428529907496</v>
      </c>
      <c r="AV1459" s="17">
        <v>0.48886853709094003</v>
      </c>
      <c r="AW1459" s="17">
        <v>0.42114267805566202</v>
      </c>
      <c r="AX1459" s="17">
        <v>0.29167641037648101</v>
      </c>
      <c r="AY1459" s="17"/>
      <c r="AZ1459" s="17">
        <v>0.48735606718895202</v>
      </c>
      <c r="BA1459" s="17">
        <v>0.55038252584456204</v>
      </c>
      <c r="BB1459" s="17">
        <v>0.50927688980100505</v>
      </c>
      <c r="BC1459" s="17">
        <v>0.57210111190921198</v>
      </c>
      <c r="BD1459" s="17">
        <v>0.59475446906298601</v>
      </c>
      <c r="BE1459" s="17">
        <v>0.54504089824949398</v>
      </c>
      <c r="BF1459" s="17"/>
      <c r="BG1459" s="17">
        <v>0.54333854023611405</v>
      </c>
      <c r="BH1459" s="17">
        <v>0.52105060261337099</v>
      </c>
      <c r="BI1459" s="17" t="s">
        <v>95</v>
      </c>
      <c r="BJ1459" s="17">
        <v>0.57636918250527003</v>
      </c>
      <c r="BK1459" s="17">
        <v>0.53668662673168999</v>
      </c>
      <c r="BL1459" s="17">
        <v>0.53580262792646205</v>
      </c>
      <c r="BM1459" s="17">
        <v>0.54049356031291895</v>
      </c>
    </row>
    <row r="1460" spans="2:65" x14ac:dyDescent="0.35">
      <c r="B1460" t="s">
        <v>544</v>
      </c>
      <c r="C1460" s="17">
        <v>0.22236020545184701</v>
      </c>
      <c r="D1460" s="17">
        <v>0.26980548010171501</v>
      </c>
      <c r="E1460" s="17">
        <v>0.17780354778346699</v>
      </c>
      <c r="F1460" s="17"/>
      <c r="G1460" s="17">
        <v>0.240870512497701</v>
      </c>
      <c r="H1460" s="17">
        <v>0.271093037671158</v>
      </c>
      <c r="I1460" s="17">
        <v>0.227764707533372</v>
      </c>
      <c r="J1460" s="17">
        <v>0.208040646948116</v>
      </c>
      <c r="K1460" s="17">
        <v>0.18581238422469401</v>
      </c>
      <c r="L1460" s="17">
        <v>0.19807791932413699</v>
      </c>
      <c r="M1460" s="17"/>
      <c r="N1460" s="17">
        <v>0.27079849770984199</v>
      </c>
      <c r="O1460" s="17">
        <v>0.22583600056245901</v>
      </c>
      <c r="P1460" s="17">
        <v>0.187657330617126</v>
      </c>
      <c r="Q1460" s="17">
        <v>0.19176207547122301</v>
      </c>
      <c r="R1460" s="17"/>
      <c r="S1460" s="17">
        <v>0.258837164001119</v>
      </c>
      <c r="T1460" s="17">
        <v>0.23503255140717499</v>
      </c>
      <c r="U1460" s="17">
        <v>0.17978978110350899</v>
      </c>
      <c r="V1460" s="17">
        <v>0.22109971809082599</v>
      </c>
      <c r="W1460" s="17">
        <v>0.25503765961074598</v>
      </c>
      <c r="X1460" s="17">
        <v>0.23211022782265001</v>
      </c>
      <c r="Y1460" s="17">
        <v>0.21004488741611499</v>
      </c>
      <c r="Z1460" s="17">
        <v>0.22427498672087401</v>
      </c>
      <c r="AA1460" s="17">
        <v>0.25261473241461702</v>
      </c>
      <c r="AB1460" s="17">
        <v>0.16595205134646801</v>
      </c>
      <c r="AC1460" s="17">
        <v>0.214071482093739</v>
      </c>
      <c r="AD1460" s="17">
        <v>0.142445800934101</v>
      </c>
      <c r="AE1460" s="17"/>
      <c r="AF1460" s="17">
        <v>0.20289724201182299</v>
      </c>
      <c r="AG1460" s="17">
        <v>0.25488004924552699</v>
      </c>
      <c r="AH1460" s="17">
        <v>0.191911943278497</v>
      </c>
      <c r="AI1460" s="17"/>
      <c r="AJ1460" s="17">
        <v>0.23359542574483699</v>
      </c>
      <c r="AK1460" s="17">
        <v>0.25776123223051001</v>
      </c>
      <c r="AL1460" s="17">
        <v>0.251473004572217</v>
      </c>
      <c r="AM1460" s="17">
        <v>0.146616660345324</v>
      </c>
      <c r="AN1460" s="17">
        <v>0.175389182666078</v>
      </c>
      <c r="AO1460" s="17"/>
      <c r="AP1460" s="17">
        <v>0.25745701802739901</v>
      </c>
      <c r="AQ1460" s="17">
        <v>0.25632171362996198</v>
      </c>
      <c r="AR1460" s="17">
        <v>0.268036971838089</v>
      </c>
      <c r="AS1460" s="17"/>
      <c r="AT1460" s="17">
        <v>0.17961798439035301</v>
      </c>
      <c r="AU1460" s="17">
        <v>0.212936713075807</v>
      </c>
      <c r="AV1460" s="17">
        <v>0.25955174269377601</v>
      </c>
      <c r="AW1460" s="17">
        <v>0.25593325441583697</v>
      </c>
      <c r="AX1460" s="17">
        <v>0.45559565946675301</v>
      </c>
      <c r="AY1460" s="17"/>
      <c r="AZ1460" s="17">
        <v>0.25979597471879901</v>
      </c>
      <c r="BA1460" s="17">
        <v>0.22927376159601301</v>
      </c>
      <c r="BB1460" s="17">
        <v>0.22479352191183299</v>
      </c>
      <c r="BC1460" s="17">
        <v>0.17975871561436499</v>
      </c>
      <c r="BD1460" s="17">
        <v>0.16808992559348701</v>
      </c>
      <c r="BE1460" s="17">
        <v>0.26779563503521497</v>
      </c>
      <c r="BF1460" s="17"/>
      <c r="BG1460" s="17">
        <v>0.226922539503293</v>
      </c>
      <c r="BH1460" s="17">
        <v>0.21863095390850501</v>
      </c>
      <c r="BI1460" s="17" t="s">
        <v>95</v>
      </c>
      <c r="BJ1460" s="17">
        <v>0.21533365076670899</v>
      </c>
      <c r="BK1460" s="17">
        <v>0.22557267864099501</v>
      </c>
      <c r="BL1460" s="17">
        <v>0.22749204767484299</v>
      </c>
      <c r="BM1460" s="17">
        <v>0.22835944625160401</v>
      </c>
    </row>
    <row r="1461" spans="2:65" x14ac:dyDescent="0.35">
      <c r="B1461" t="s">
        <v>545</v>
      </c>
      <c r="C1461" s="17">
        <v>0.11586257008513801</v>
      </c>
      <c r="D1461" s="17">
        <v>0.14663598064877301</v>
      </c>
      <c r="E1461" s="17">
        <v>8.5866700261610807E-2</v>
      </c>
      <c r="F1461" s="17"/>
      <c r="G1461" s="17">
        <v>0.110501821107239</v>
      </c>
      <c r="H1461" s="17">
        <v>0.134374801126771</v>
      </c>
      <c r="I1461" s="17">
        <v>0.13159269190660899</v>
      </c>
      <c r="J1461" s="17">
        <v>0.119596425270401</v>
      </c>
      <c r="K1461" s="17">
        <v>0.119397086188575</v>
      </c>
      <c r="L1461" s="17">
        <v>8.5411984600345103E-2</v>
      </c>
      <c r="M1461" s="17"/>
      <c r="N1461" s="17">
        <v>0.163869133290549</v>
      </c>
      <c r="O1461" s="17">
        <v>9.16534499221313E-2</v>
      </c>
      <c r="P1461" s="17">
        <v>0.128220677695182</v>
      </c>
      <c r="Q1461" s="17">
        <v>7.8227916502761202E-2</v>
      </c>
      <c r="R1461" s="17"/>
      <c r="S1461" s="17">
        <v>0.11837518433064199</v>
      </c>
      <c r="T1461" s="17">
        <v>0.113998394588845</v>
      </c>
      <c r="U1461" s="17">
        <v>0.10413868944113901</v>
      </c>
      <c r="V1461" s="17">
        <v>0.14234997119503401</v>
      </c>
      <c r="W1461" s="17">
        <v>9.7615077790225005E-2</v>
      </c>
      <c r="X1461" s="17">
        <v>0.109440865541344</v>
      </c>
      <c r="Y1461" s="17">
        <v>0.12701230559535101</v>
      </c>
      <c r="Z1461" s="17">
        <v>0.13725047431623799</v>
      </c>
      <c r="AA1461" s="17">
        <v>0.116629761062694</v>
      </c>
      <c r="AB1461" s="17">
        <v>0.12107063493406101</v>
      </c>
      <c r="AC1461" s="17">
        <v>0.11749298893145201</v>
      </c>
      <c r="AD1461" s="17">
        <v>2.2296598594413498E-2</v>
      </c>
      <c r="AE1461" s="17"/>
      <c r="AF1461" s="17">
        <v>0.11144278138413399</v>
      </c>
      <c r="AG1461" s="17">
        <v>0.13852564985483701</v>
      </c>
      <c r="AH1461" s="17">
        <v>9.0783889514093802E-2</v>
      </c>
      <c r="AI1461" s="17"/>
      <c r="AJ1461" s="17">
        <v>0.11585252187945901</v>
      </c>
      <c r="AK1461" s="17">
        <v>0.13639927965454501</v>
      </c>
      <c r="AL1461" s="17">
        <v>0.137388226943856</v>
      </c>
      <c r="AM1461" s="17">
        <v>0.15015254968363401</v>
      </c>
      <c r="AN1461" s="17">
        <v>7.3728487814814406E-2</v>
      </c>
      <c r="AO1461" s="17"/>
      <c r="AP1461" s="17">
        <v>0.14422392948724799</v>
      </c>
      <c r="AQ1461" s="17">
        <v>0.11415449244943</v>
      </c>
      <c r="AR1461" s="17">
        <v>0.13971185243376399</v>
      </c>
      <c r="AS1461" s="17"/>
      <c r="AT1461" s="17">
        <v>5.5263019955819503E-2</v>
      </c>
      <c r="AU1461" s="17">
        <v>0.109805080170295</v>
      </c>
      <c r="AV1461" s="17">
        <v>0.140481974397305</v>
      </c>
      <c r="AW1461" s="17">
        <v>0.16438361663757201</v>
      </c>
      <c r="AX1461" s="17">
        <v>0.21833802330157601</v>
      </c>
      <c r="AY1461" s="17"/>
      <c r="AZ1461" s="17">
        <v>0.12746075894817599</v>
      </c>
      <c r="BA1461" s="17">
        <v>0.121942436459445</v>
      </c>
      <c r="BB1461" s="17">
        <v>0.12362908234693699</v>
      </c>
      <c r="BC1461" s="17">
        <v>8.9212508079230701E-2</v>
      </c>
      <c r="BD1461" s="17">
        <v>0.13889684551474399</v>
      </c>
      <c r="BE1461" s="17">
        <v>5.6874559621930401E-2</v>
      </c>
      <c r="BF1461" s="17"/>
      <c r="BG1461" s="17">
        <v>0.12026586920354999</v>
      </c>
      <c r="BH1461" s="17">
        <v>0.146579271415858</v>
      </c>
      <c r="BI1461" s="17" t="s">
        <v>95</v>
      </c>
      <c r="BJ1461" s="17">
        <v>8.2127698740098107E-2</v>
      </c>
      <c r="BK1461" s="17">
        <v>0.10138345053917699</v>
      </c>
      <c r="BL1461" s="17">
        <v>9.5576817180380594E-2</v>
      </c>
      <c r="BM1461" s="17">
        <v>0.109188717330513</v>
      </c>
    </row>
    <row r="1462" spans="2:65" x14ac:dyDescent="0.35">
      <c r="B1462" t="s">
        <v>143</v>
      </c>
      <c r="C1462" s="17">
        <v>0.122514669095776</v>
      </c>
      <c r="D1462" s="17">
        <v>0.100945638158264</v>
      </c>
      <c r="E1462" s="17">
        <v>0.14235609356616299</v>
      </c>
      <c r="F1462" s="17"/>
      <c r="G1462" s="17">
        <v>0.126237413937031</v>
      </c>
      <c r="H1462" s="17">
        <v>0.14145204921620899</v>
      </c>
      <c r="I1462" s="17">
        <v>0.14531153719037801</v>
      </c>
      <c r="J1462" s="17">
        <v>0.11054576927456999</v>
      </c>
      <c r="K1462" s="17">
        <v>0.13460017142000799</v>
      </c>
      <c r="L1462" s="17">
        <v>8.5992048011488798E-2</v>
      </c>
      <c r="M1462" s="17"/>
      <c r="N1462" s="17">
        <v>0.111762633523803</v>
      </c>
      <c r="O1462" s="17">
        <v>9.7079813288902098E-2</v>
      </c>
      <c r="P1462" s="17">
        <v>0.13133298283959099</v>
      </c>
      <c r="Q1462" s="17">
        <v>0.15277105056875101</v>
      </c>
      <c r="R1462" s="17"/>
      <c r="S1462" s="17">
        <v>0.140852116848347</v>
      </c>
      <c r="T1462" s="17">
        <v>0.13129556621240099</v>
      </c>
      <c r="U1462" s="17">
        <v>0.149711203323729</v>
      </c>
      <c r="V1462" s="17">
        <v>7.0881421984645102E-2</v>
      </c>
      <c r="W1462" s="17">
        <v>0.14780036104510499</v>
      </c>
      <c r="X1462" s="17">
        <v>0.130680128208052</v>
      </c>
      <c r="Y1462" s="17">
        <v>0.11344463883891701</v>
      </c>
      <c r="Z1462" s="17">
        <v>0.180671311035007</v>
      </c>
      <c r="AA1462" s="17">
        <v>8.7289485329800201E-2</v>
      </c>
      <c r="AB1462" s="17">
        <v>0.12817346012226</v>
      </c>
      <c r="AC1462" s="17">
        <v>7.6391370477102594E-2</v>
      </c>
      <c r="AD1462" s="17">
        <v>0.147836863853893</v>
      </c>
      <c r="AE1462" s="17"/>
      <c r="AF1462" s="17">
        <v>0.102677370450921</v>
      </c>
      <c r="AG1462" s="17">
        <v>0.138151774278095</v>
      </c>
      <c r="AH1462" s="17">
        <v>0.12956534853933799</v>
      </c>
      <c r="AI1462" s="17"/>
      <c r="AJ1462" s="17">
        <v>0.11871066565430401</v>
      </c>
      <c r="AK1462" s="17">
        <v>0.12336394479630799</v>
      </c>
      <c r="AL1462" s="17">
        <v>9.5944923148986602E-2</v>
      </c>
      <c r="AM1462" s="17">
        <v>0.118316789857963</v>
      </c>
      <c r="AN1462" s="17">
        <v>0.15010194702877699</v>
      </c>
      <c r="AO1462" s="17"/>
      <c r="AP1462" s="17">
        <v>0.116273943587672</v>
      </c>
      <c r="AQ1462" s="17">
        <v>0.114863248151585</v>
      </c>
      <c r="AR1462" s="17">
        <v>0.15229203599316701</v>
      </c>
      <c r="AS1462" s="17"/>
      <c r="AT1462" s="17">
        <v>0.13052111324833601</v>
      </c>
      <c r="AU1462" s="17">
        <v>0.123933921454823</v>
      </c>
      <c r="AV1462" s="17">
        <v>0.111097745817978</v>
      </c>
      <c r="AW1462" s="17">
        <v>0.158540450890929</v>
      </c>
      <c r="AX1462" s="17">
        <v>3.4389906855190097E-2</v>
      </c>
      <c r="AY1462" s="17"/>
      <c r="AZ1462" s="17">
        <v>0.12538719914407401</v>
      </c>
      <c r="BA1462" s="17">
        <v>9.8401276099979798E-2</v>
      </c>
      <c r="BB1462" s="17">
        <v>0.142300505940225</v>
      </c>
      <c r="BC1462" s="17">
        <v>0.158927664397193</v>
      </c>
      <c r="BD1462" s="17">
        <v>9.8258759828782294E-2</v>
      </c>
      <c r="BE1462" s="17">
        <v>0.13028890709336099</v>
      </c>
      <c r="BF1462" s="17"/>
      <c r="BG1462" s="17">
        <v>0.109473051057042</v>
      </c>
      <c r="BH1462" s="17">
        <v>0.113739172062265</v>
      </c>
      <c r="BI1462" s="17" t="s">
        <v>95</v>
      </c>
      <c r="BJ1462" s="17">
        <v>0.126169467987923</v>
      </c>
      <c r="BK1462" s="17">
        <v>0.13635724408813801</v>
      </c>
      <c r="BL1462" s="17">
        <v>0.14112850721831499</v>
      </c>
      <c r="BM1462" s="17">
        <v>0.121958276104965</v>
      </c>
    </row>
    <row r="1463" spans="2:65" x14ac:dyDescent="0.35">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row>
    <row r="1464" spans="2:65" x14ac:dyDescent="0.35">
      <c r="B1464" s="6" t="s">
        <v>549</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row>
    <row r="1465" spans="2:65" x14ac:dyDescent="0.35">
      <c r="B1465" s="26" t="s">
        <v>221</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row>
    <row r="1466" spans="2:65" x14ac:dyDescent="0.35">
      <c r="B1466" t="s">
        <v>547</v>
      </c>
      <c r="C1466" s="17">
        <v>0.37229343674374199</v>
      </c>
      <c r="D1466" s="17">
        <v>0.40764131927151898</v>
      </c>
      <c r="E1466" s="17">
        <v>0.33954712544955101</v>
      </c>
      <c r="F1466" s="17"/>
      <c r="G1466" s="17">
        <v>0.19337994671870601</v>
      </c>
      <c r="H1466" s="17">
        <v>0.33476752296178103</v>
      </c>
      <c r="I1466" s="17">
        <v>0.39940225504105198</v>
      </c>
      <c r="J1466" s="17">
        <v>0.391128371590929</v>
      </c>
      <c r="K1466" s="17">
        <v>0.46775969722573502</v>
      </c>
      <c r="L1466" s="17">
        <v>0.43577493576783</v>
      </c>
      <c r="M1466" s="17"/>
      <c r="N1466" s="17">
        <v>0.426316107278431</v>
      </c>
      <c r="O1466" s="17">
        <v>0.34461990566171902</v>
      </c>
      <c r="P1466" s="17">
        <v>0.35130999808567798</v>
      </c>
      <c r="Q1466" s="17">
        <v>0.364775658103003</v>
      </c>
      <c r="R1466" s="17"/>
      <c r="S1466" s="17">
        <v>0.35070195473113902</v>
      </c>
      <c r="T1466" s="17">
        <v>0.38358468162779802</v>
      </c>
      <c r="U1466" s="17">
        <v>0.38504991319292597</v>
      </c>
      <c r="V1466" s="17">
        <v>0.42710405979657701</v>
      </c>
      <c r="W1466" s="17">
        <v>0.38472686519315702</v>
      </c>
      <c r="X1466" s="17">
        <v>0.376523648722914</v>
      </c>
      <c r="Y1466" s="17">
        <v>0.38341794109998201</v>
      </c>
      <c r="Z1466" s="17">
        <v>0.34355642203604497</v>
      </c>
      <c r="AA1466" s="17">
        <v>0.34215193407836397</v>
      </c>
      <c r="AB1466" s="17">
        <v>0.37216239716261301</v>
      </c>
      <c r="AC1466" s="17">
        <v>0.44623740984860799</v>
      </c>
      <c r="AD1466" s="17">
        <v>0.146125379344196</v>
      </c>
      <c r="AE1466" s="17"/>
      <c r="AF1466" s="17">
        <v>0.40992580736919498</v>
      </c>
      <c r="AG1466" s="17">
        <v>0.424028733130281</v>
      </c>
      <c r="AH1466" s="17">
        <v>0.28702067003931703</v>
      </c>
      <c r="AI1466" s="17"/>
      <c r="AJ1466" s="17">
        <v>0.44221726751336199</v>
      </c>
      <c r="AK1466" s="17">
        <v>0.36401134855585499</v>
      </c>
      <c r="AL1466" s="17">
        <v>0.46562130936414398</v>
      </c>
      <c r="AM1466" s="17">
        <v>0.43547885565773697</v>
      </c>
      <c r="AN1466" s="17">
        <v>0.29671709792766099</v>
      </c>
      <c r="AO1466" s="17"/>
      <c r="AP1466" s="17">
        <v>0.465288549865704</v>
      </c>
      <c r="AQ1466" s="17">
        <v>0.351252727371624</v>
      </c>
      <c r="AR1466" s="17">
        <v>0.34575855031811797</v>
      </c>
      <c r="AS1466" s="17"/>
      <c r="AT1466" s="17">
        <v>0.33378345113087599</v>
      </c>
      <c r="AU1466" s="17">
        <v>0.36777070753167102</v>
      </c>
      <c r="AV1466" s="17">
        <v>0.401661602325462</v>
      </c>
      <c r="AW1466" s="17">
        <v>0.41343059590013898</v>
      </c>
      <c r="AX1466" s="17">
        <v>0.51367941068732503</v>
      </c>
      <c r="AY1466" s="17"/>
      <c r="AZ1466" s="17">
        <v>0.33631408166443399</v>
      </c>
      <c r="BA1466" s="17">
        <v>0.37225649116846599</v>
      </c>
      <c r="BB1466" s="17">
        <v>0.426641663271077</v>
      </c>
      <c r="BC1466" s="17">
        <v>0.37600132903681999</v>
      </c>
      <c r="BD1466" s="17">
        <v>0.393320013732461</v>
      </c>
      <c r="BE1466" s="17">
        <v>0.35750680499529802</v>
      </c>
      <c r="BF1466" s="17"/>
      <c r="BG1466" s="17">
        <v>0.45148098820021099</v>
      </c>
      <c r="BH1466" s="17">
        <v>0.38153400324027398</v>
      </c>
      <c r="BI1466" s="17" t="s">
        <v>95</v>
      </c>
      <c r="BJ1466" s="17">
        <v>0.30534098013165201</v>
      </c>
      <c r="BK1466" s="17">
        <v>0.31260203291417499</v>
      </c>
      <c r="BL1466" s="17">
        <v>0.31073776057777402</v>
      </c>
      <c r="BM1466" s="17">
        <v>0.18446134888104099</v>
      </c>
    </row>
    <row r="1467" spans="2:65" x14ac:dyDescent="0.35">
      <c r="B1467" t="s">
        <v>548</v>
      </c>
      <c r="C1467" s="17">
        <v>0.55161719219417704</v>
      </c>
      <c r="D1467" s="17">
        <v>0.522713220320841</v>
      </c>
      <c r="E1467" s="17">
        <v>0.57866527027398396</v>
      </c>
      <c r="F1467" s="17"/>
      <c r="G1467" s="17">
        <v>0.73121681828910401</v>
      </c>
      <c r="H1467" s="17">
        <v>0.59356946634760799</v>
      </c>
      <c r="I1467" s="17">
        <v>0.50584335947514603</v>
      </c>
      <c r="J1467" s="17">
        <v>0.52851441617917905</v>
      </c>
      <c r="K1467" s="17">
        <v>0.46546941848057499</v>
      </c>
      <c r="L1467" s="17">
        <v>0.49720241441746299</v>
      </c>
      <c r="M1467" s="17"/>
      <c r="N1467" s="17">
        <v>0.51968588346028999</v>
      </c>
      <c r="O1467" s="17">
        <v>0.58210892669095005</v>
      </c>
      <c r="P1467" s="17">
        <v>0.57092181251440999</v>
      </c>
      <c r="Q1467" s="17">
        <v>0.53580659444230305</v>
      </c>
      <c r="R1467" s="17"/>
      <c r="S1467" s="17">
        <v>0.55506339187515596</v>
      </c>
      <c r="T1467" s="17">
        <v>0.53693936682637999</v>
      </c>
      <c r="U1467" s="17">
        <v>0.535819007990747</v>
      </c>
      <c r="V1467" s="17">
        <v>0.510100078919555</v>
      </c>
      <c r="W1467" s="17">
        <v>0.55954609573790204</v>
      </c>
      <c r="X1467" s="17">
        <v>0.54708627014993605</v>
      </c>
      <c r="Y1467" s="17">
        <v>0.56219874445694695</v>
      </c>
      <c r="Z1467" s="17">
        <v>0.56603139140819103</v>
      </c>
      <c r="AA1467" s="17">
        <v>0.58524582769953304</v>
      </c>
      <c r="AB1467" s="17">
        <v>0.54780453743343904</v>
      </c>
      <c r="AC1467" s="17">
        <v>0.50168726193748803</v>
      </c>
      <c r="AD1467" s="17">
        <v>0.715620851395395</v>
      </c>
      <c r="AE1467" s="17"/>
      <c r="AF1467" s="17">
        <v>0.51191383830609705</v>
      </c>
      <c r="AG1467" s="17">
        <v>0.51833090338898102</v>
      </c>
      <c r="AH1467" s="17">
        <v>0.59611667932581602</v>
      </c>
      <c r="AI1467" s="17"/>
      <c r="AJ1467" s="17">
        <v>0.498859403928267</v>
      </c>
      <c r="AK1467" s="17">
        <v>0.55796604930990801</v>
      </c>
      <c r="AL1467" s="17">
        <v>0.45045215477953299</v>
      </c>
      <c r="AM1467" s="17">
        <v>0.40763570609670002</v>
      </c>
      <c r="AN1467" s="17">
        <v>0.59838037031596802</v>
      </c>
      <c r="AO1467" s="17"/>
      <c r="AP1467" s="17">
        <v>0.48031915599833702</v>
      </c>
      <c r="AQ1467" s="17">
        <v>0.573698752184433</v>
      </c>
      <c r="AR1467" s="17">
        <v>0.56271542095610305</v>
      </c>
      <c r="AS1467" s="17"/>
      <c r="AT1467" s="17">
        <v>0.58083801190763895</v>
      </c>
      <c r="AU1467" s="17">
        <v>0.55000125487298901</v>
      </c>
      <c r="AV1467" s="17">
        <v>0.53495678616183095</v>
      </c>
      <c r="AW1467" s="17">
        <v>0.51495587493176498</v>
      </c>
      <c r="AX1467" s="17">
        <v>0.36969425971255998</v>
      </c>
      <c r="AY1467" s="17"/>
      <c r="AZ1467" s="17">
        <v>0.58395292914877694</v>
      </c>
      <c r="BA1467" s="17">
        <v>0.54374380340457795</v>
      </c>
      <c r="BB1467" s="17">
        <v>0.52336133394967299</v>
      </c>
      <c r="BC1467" s="17">
        <v>0.55569453452258599</v>
      </c>
      <c r="BD1467" s="17">
        <v>0.53157995946473102</v>
      </c>
      <c r="BE1467" s="17">
        <v>0.54279405533409997</v>
      </c>
      <c r="BF1467" s="17"/>
      <c r="BG1467" s="17">
        <v>0.47901396778340499</v>
      </c>
      <c r="BH1467" s="17">
        <v>0.55017502902903803</v>
      </c>
      <c r="BI1467" s="17" t="s">
        <v>95</v>
      </c>
      <c r="BJ1467" s="17">
        <v>0.62376364363599601</v>
      </c>
      <c r="BK1467" s="17">
        <v>0.56946174339776401</v>
      </c>
      <c r="BL1467" s="17">
        <v>0.60832833887389004</v>
      </c>
      <c r="BM1467" s="17">
        <v>0.75125062336002002</v>
      </c>
    </row>
    <row r="1468" spans="2:65" x14ac:dyDescent="0.35">
      <c r="B1468" t="s">
        <v>143</v>
      </c>
      <c r="C1468" s="17">
        <v>7.6089371062080899E-2</v>
      </c>
      <c r="D1468" s="17">
        <v>6.9645460407639997E-2</v>
      </c>
      <c r="E1468" s="17">
        <v>8.1787604276465198E-2</v>
      </c>
      <c r="F1468" s="17"/>
      <c r="G1468" s="17">
        <v>7.5403234992189899E-2</v>
      </c>
      <c r="H1468" s="17">
        <v>7.1663010690611095E-2</v>
      </c>
      <c r="I1468" s="17">
        <v>9.4754385483801898E-2</v>
      </c>
      <c r="J1468" s="17">
        <v>8.0357212229892602E-2</v>
      </c>
      <c r="K1468" s="17">
        <v>6.6770884293690103E-2</v>
      </c>
      <c r="L1468" s="17">
        <v>6.70226498147065E-2</v>
      </c>
      <c r="M1468" s="17"/>
      <c r="N1468" s="17">
        <v>5.39980092612787E-2</v>
      </c>
      <c r="O1468" s="17">
        <v>7.3271167647331506E-2</v>
      </c>
      <c r="P1468" s="17">
        <v>7.7768189399911494E-2</v>
      </c>
      <c r="Q1468" s="17">
        <v>9.9417747454693894E-2</v>
      </c>
      <c r="R1468" s="17"/>
      <c r="S1468" s="17">
        <v>9.4234653393705306E-2</v>
      </c>
      <c r="T1468" s="17">
        <v>7.94759515458211E-2</v>
      </c>
      <c r="U1468" s="17">
        <v>7.9131078816326805E-2</v>
      </c>
      <c r="V1468" s="17">
        <v>6.2795861283867896E-2</v>
      </c>
      <c r="W1468" s="17">
        <v>5.5727039068940602E-2</v>
      </c>
      <c r="X1468" s="17">
        <v>7.6390081127149498E-2</v>
      </c>
      <c r="Y1468" s="17">
        <v>5.4383314443071401E-2</v>
      </c>
      <c r="Z1468" s="17">
        <v>9.0412186555764398E-2</v>
      </c>
      <c r="AA1468" s="17">
        <v>7.2602238222102697E-2</v>
      </c>
      <c r="AB1468" s="17">
        <v>8.0033065403948098E-2</v>
      </c>
      <c r="AC1468" s="17">
        <v>5.2075328213903697E-2</v>
      </c>
      <c r="AD1468" s="17">
        <v>0.138253769260409</v>
      </c>
      <c r="AE1468" s="17"/>
      <c r="AF1468" s="17">
        <v>7.8160354324708303E-2</v>
      </c>
      <c r="AG1468" s="17">
        <v>5.76403634807384E-2</v>
      </c>
      <c r="AH1468" s="17">
        <v>0.116862650634867</v>
      </c>
      <c r="AI1468" s="17"/>
      <c r="AJ1468" s="17">
        <v>5.8923328558370701E-2</v>
      </c>
      <c r="AK1468" s="17">
        <v>7.8022602134236202E-2</v>
      </c>
      <c r="AL1468" s="17">
        <v>8.3926535856322898E-2</v>
      </c>
      <c r="AM1468" s="17">
        <v>0.156885438245564</v>
      </c>
      <c r="AN1468" s="17">
        <v>0.104902531756371</v>
      </c>
      <c r="AO1468" s="17"/>
      <c r="AP1468" s="17">
        <v>5.4392294135959099E-2</v>
      </c>
      <c r="AQ1468" s="17">
        <v>7.5048520443943195E-2</v>
      </c>
      <c r="AR1468" s="17">
        <v>9.1526028725778794E-2</v>
      </c>
      <c r="AS1468" s="17"/>
      <c r="AT1468" s="17">
        <v>8.5378536961485202E-2</v>
      </c>
      <c r="AU1468" s="17">
        <v>8.2228037595340697E-2</v>
      </c>
      <c r="AV1468" s="17">
        <v>6.3381611512707103E-2</v>
      </c>
      <c r="AW1468" s="17">
        <v>7.1613529168096393E-2</v>
      </c>
      <c r="AX1468" s="17">
        <v>0.116626329600115</v>
      </c>
      <c r="AY1468" s="17"/>
      <c r="AZ1468" s="17">
        <v>7.9732989186788797E-2</v>
      </c>
      <c r="BA1468" s="17">
        <v>8.3999705426955701E-2</v>
      </c>
      <c r="BB1468" s="17">
        <v>4.9997002779250697E-2</v>
      </c>
      <c r="BC1468" s="17">
        <v>6.8304136440593799E-2</v>
      </c>
      <c r="BD1468" s="17">
        <v>7.5100026802807904E-2</v>
      </c>
      <c r="BE1468" s="17">
        <v>9.9699139670602094E-2</v>
      </c>
      <c r="BF1468" s="17"/>
      <c r="BG1468" s="17">
        <v>6.9505044016384104E-2</v>
      </c>
      <c r="BH1468" s="17">
        <v>6.8290967730688198E-2</v>
      </c>
      <c r="BI1468" s="17" t="s">
        <v>95</v>
      </c>
      <c r="BJ1468" s="17">
        <v>7.0895376232352106E-2</v>
      </c>
      <c r="BK1468" s="17">
        <v>0.11793622368806</v>
      </c>
      <c r="BL1468" s="17">
        <v>8.0933900548336199E-2</v>
      </c>
      <c r="BM1468" s="17">
        <v>6.4288027758939104E-2</v>
      </c>
    </row>
    <row r="1469" spans="2:65" x14ac:dyDescent="0.35">
      <c r="C1469" s="17"/>
      <c r="D1469" s="17"/>
      <c r="E1469" s="17"/>
      <c r="F1469" s="17"/>
      <c r="G1469" s="17"/>
      <c r="H1469" s="17"/>
      <c r="I1469" s="17"/>
      <c r="J1469" s="17"/>
      <c r="K1469" s="17"/>
      <c r="L1469" s="17"/>
      <c r="M1469" s="17"/>
      <c r="N1469" s="17"/>
      <c r="O1469" s="17"/>
      <c r="P1469" s="17"/>
      <c r="Q1469" s="17"/>
      <c r="R1469" s="17"/>
      <c r="S1469" s="17"/>
      <c r="T1469" s="17"/>
      <c r="U1469" s="17"/>
      <c r="V1469" s="17"/>
      <c r="W1469" s="17"/>
      <c r="X1469" s="17"/>
      <c r="Y1469" s="17"/>
      <c r="Z1469" s="17"/>
      <c r="AA1469" s="17"/>
      <c r="AB1469" s="17"/>
      <c r="AC1469" s="17"/>
      <c r="AD1469" s="17"/>
      <c r="AE1469" s="17"/>
      <c r="AF1469" s="17"/>
      <c r="AG1469" s="17"/>
      <c r="AH1469" s="17"/>
      <c r="AI1469" s="17"/>
      <c r="AJ1469" s="17"/>
      <c r="AK1469" s="17"/>
      <c r="AL1469" s="17"/>
      <c r="AM1469" s="17"/>
      <c r="AN1469" s="17"/>
      <c r="AO1469" s="17"/>
      <c r="AP1469" s="17"/>
      <c r="AQ1469" s="17"/>
      <c r="AR1469" s="17"/>
      <c r="AS1469" s="17"/>
      <c r="AT1469" s="17"/>
      <c r="AU1469" s="17"/>
      <c r="AV1469" s="17"/>
      <c r="AW1469" s="17"/>
      <c r="AX1469" s="17"/>
      <c r="AY1469" s="17"/>
      <c r="AZ1469" s="17"/>
      <c r="BA1469" s="17"/>
      <c r="BB1469" s="17"/>
      <c r="BC1469" s="17"/>
      <c r="BD1469" s="17"/>
      <c r="BE1469" s="17"/>
      <c r="BF1469" s="17"/>
      <c r="BG1469" s="17"/>
      <c r="BH1469" s="17"/>
      <c r="BI1469" s="17"/>
      <c r="BJ1469" s="17"/>
      <c r="BK1469" s="17"/>
      <c r="BL1469" s="17"/>
      <c r="BM1469" s="17"/>
    </row>
    <row r="1470" spans="2:65" x14ac:dyDescent="0.35">
      <c r="B1470" s="6" t="s">
        <v>553</v>
      </c>
      <c r="C1470" s="17"/>
      <c r="D1470" s="17"/>
      <c r="E1470" s="17"/>
      <c r="F1470" s="17"/>
      <c r="G1470" s="17"/>
      <c r="H1470" s="17"/>
      <c r="I1470" s="17"/>
      <c r="J1470" s="17"/>
      <c r="K1470" s="17"/>
      <c r="L1470" s="17"/>
      <c r="M1470" s="17"/>
      <c r="N1470" s="17"/>
      <c r="O1470" s="17"/>
      <c r="P1470" s="17"/>
      <c r="Q1470" s="17"/>
      <c r="R1470" s="17"/>
      <c r="S1470" s="17"/>
      <c r="T1470" s="17"/>
      <c r="U1470" s="17"/>
      <c r="V1470" s="17"/>
      <c r="W1470" s="17"/>
      <c r="X1470" s="17"/>
      <c r="Y1470" s="17"/>
      <c r="Z1470" s="17"/>
      <c r="AA1470" s="17"/>
      <c r="AB1470" s="17"/>
      <c r="AC1470" s="17"/>
      <c r="AD1470" s="17"/>
      <c r="AE1470" s="17"/>
      <c r="AF1470" s="17"/>
      <c r="AG1470" s="17"/>
      <c r="AH1470" s="17"/>
      <c r="AI1470" s="17"/>
      <c r="AJ1470" s="17"/>
      <c r="AK1470" s="17"/>
      <c r="AL1470" s="17"/>
      <c r="AM1470" s="17"/>
      <c r="AN1470" s="17"/>
      <c r="AO1470" s="17"/>
      <c r="AP1470" s="17"/>
      <c r="AQ1470" s="17"/>
      <c r="AR1470" s="17"/>
      <c r="AS1470" s="17"/>
      <c r="AT1470" s="17"/>
      <c r="AU1470" s="17"/>
      <c r="AV1470" s="17"/>
      <c r="AW1470" s="17"/>
      <c r="AX1470" s="17"/>
      <c r="AY1470" s="17"/>
      <c r="AZ1470" s="17"/>
      <c r="BA1470" s="17"/>
      <c r="BB1470" s="17"/>
      <c r="BC1470" s="17"/>
      <c r="BD1470" s="17"/>
      <c r="BE1470" s="17"/>
      <c r="BF1470" s="17"/>
      <c r="BG1470" s="17"/>
      <c r="BH1470" s="17"/>
      <c r="BI1470" s="17"/>
      <c r="BJ1470" s="17"/>
      <c r="BK1470" s="17"/>
      <c r="BL1470" s="17"/>
      <c r="BM1470" s="17"/>
    </row>
    <row r="1471" spans="2:65" x14ac:dyDescent="0.35">
      <c r="B1471" s="26" t="s">
        <v>221</v>
      </c>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row>
    <row r="1472" spans="2:65" x14ac:dyDescent="0.35">
      <c r="B1472" t="s">
        <v>550</v>
      </c>
      <c r="C1472" s="17">
        <v>0.270542253793014</v>
      </c>
      <c r="D1472" s="17">
        <v>0.27274134947829298</v>
      </c>
      <c r="E1472" s="17">
        <v>0.26844647673031502</v>
      </c>
      <c r="F1472" s="17"/>
      <c r="G1472" s="17">
        <v>0.20446199353069799</v>
      </c>
      <c r="H1472" s="17">
        <v>0.22691729394101201</v>
      </c>
      <c r="I1472" s="17">
        <v>0.26760070344322501</v>
      </c>
      <c r="J1472" s="17">
        <v>0.295393263446869</v>
      </c>
      <c r="K1472" s="17">
        <v>0.308944400128084</v>
      </c>
      <c r="L1472" s="17">
        <v>0.31385959768475602</v>
      </c>
      <c r="M1472" s="17"/>
      <c r="N1472" s="17">
        <v>0.30965539840872303</v>
      </c>
      <c r="O1472" s="17">
        <v>0.26998366993036199</v>
      </c>
      <c r="P1472" s="17">
        <v>0.268962063557943</v>
      </c>
      <c r="Q1472" s="17">
        <v>0.23044823373103901</v>
      </c>
      <c r="R1472" s="17"/>
      <c r="S1472" s="17">
        <v>0.23260805700547901</v>
      </c>
      <c r="T1472" s="17">
        <v>0.29619820686699799</v>
      </c>
      <c r="U1472" s="17">
        <v>0.26993630764071502</v>
      </c>
      <c r="V1472" s="17">
        <v>0.28629018490005298</v>
      </c>
      <c r="W1472" s="17">
        <v>0.26787021296184299</v>
      </c>
      <c r="X1472" s="17">
        <v>0.28917514977705799</v>
      </c>
      <c r="Y1472" s="17">
        <v>0.28624438352096998</v>
      </c>
      <c r="Z1472" s="17">
        <v>0.25955321338862902</v>
      </c>
      <c r="AA1472" s="17">
        <v>0.30243566023861401</v>
      </c>
      <c r="AB1472" s="17">
        <v>0.237544669500003</v>
      </c>
      <c r="AC1472" s="17">
        <v>0.26270502112018701</v>
      </c>
      <c r="AD1472" s="17">
        <v>0.215432162940283</v>
      </c>
      <c r="AE1472" s="17"/>
      <c r="AF1472" s="17">
        <v>0.27790554673135398</v>
      </c>
      <c r="AG1472" s="17">
        <v>0.31104962532229702</v>
      </c>
      <c r="AH1472" s="17">
        <v>0.20703568861615501</v>
      </c>
      <c r="AI1472" s="17"/>
      <c r="AJ1472" s="17">
        <v>0.28305068604196099</v>
      </c>
      <c r="AK1472" s="17">
        <v>0.29095346044571702</v>
      </c>
      <c r="AL1472" s="17">
        <v>0.32114399721633602</v>
      </c>
      <c r="AM1472" s="17">
        <v>0.34058932904435402</v>
      </c>
      <c r="AN1472" s="17">
        <v>0.21285619475849701</v>
      </c>
      <c r="AO1472" s="17"/>
      <c r="AP1472" s="17">
        <v>0.31501660244263402</v>
      </c>
      <c r="AQ1472" s="17">
        <v>0.270503620836057</v>
      </c>
      <c r="AR1472" s="17">
        <v>0.26126340285379002</v>
      </c>
      <c r="AS1472" s="17"/>
      <c r="AT1472" s="17">
        <v>0.23903715522261201</v>
      </c>
      <c r="AU1472" s="17">
        <v>0.248092126260155</v>
      </c>
      <c r="AV1472" s="17">
        <v>0.291089643267119</v>
      </c>
      <c r="AW1472" s="17">
        <v>0.312819370081863</v>
      </c>
      <c r="AX1472" s="17">
        <v>0.26591831046152198</v>
      </c>
      <c r="AY1472" s="17"/>
      <c r="AZ1472" s="17">
        <v>0.23558519348575299</v>
      </c>
      <c r="BA1472" s="17">
        <v>0.26865910259408299</v>
      </c>
      <c r="BB1472" s="17">
        <v>0.31421336175322701</v>
      </c>
      <c r="BC1472" s="17">
        <v>0.26766560851066201</v>
      </c>
      <c r="BD1472" s="17">
        <v>0.32718915332478199</v>
      </c>
      <c r="BE1472" s="17">
        <v>0.23289396198927401</v>
      </c>
      <c r="BF1472" s="17"/>
      <c r="BG1472" s="17">
        <v>0.29245511993800999</v>
      </c>
      <c r="BH1472" s="17">
        <v>0.26922638901755402</v>
      </c>
      <c r="BI1472" s="17" t="s">
        <v>95</v>
      </c>
      <c r="BJ1472" s="17">
        <v>0.23124757490588799</v>
      </c>
      <c r="BK1472" s="17">
        <v>0.30486475647512101</v>
      </c>
      <c r="BL1472" s="17">
        <v>0.26082640797627199</v>
      </c>
      <c r="BM1472" s="17">
        <v>0.20403562967939501</v>
      </c>
    </row>
    <row r="1473" spans="2:65" x14ac:dyDescent="0.35">
      <c r="B1473" t="s">
        <v>551</v>
      </c>
      <c r="C1473" s="17">
        <v>0.46008890284618598</v>
      </c>
      <c r="D1473" s="17">
        <v>0.45626798131200202</v>
      </c>
      <c r="E1473" s="17">
        <v>0.46493435568270902</v>
      </c>
      <c r="F1473" s="17"/>
      <c r="G1473" s="17">
        <v>0.49681192212314801</v>
      </c>
      <c r="H1473" s="17">
        <v>0.46308688283996202</v>
      </c>
      <c r="I1473" s="17">
        <v>0.50543157203948796</v>
      </c>
      <c r="J1473" s="17">
        <v>0.46561142494290902</v>
      </c>
      <c r="K1473" s="17">
        <v>0.41937157792054203</v>
      </c>
      <c r="L1473" s="17">
        <v>0.41372744820110102</v>
      </c>
      <c r="M1473" s="17"/>
      <c r="N1473" s="17">
        <v>0.43879183135583399</v>
      </c>
      <c r="O1473" s="17">
        <v>0.46996210691766499</v>
      </c>
      <c r="P1473" s="17">
        <v>0.47002415418917098</v>
      </c>
      <c r="Q1473" s="17">
        <v>0.46412040980470398</v>
      </c>
      <c r="R1473" s="17"/>
      <c r="S1473" s="17">
        <v>0.48718001776969799</v>
      </c>
      <c r="T1473" s="17">
        <v>0.43928812145186702</v>
      </c>
      <c r="U1473" s="17">
        <v>0.43162717090947</v>
      </c>
      <c r="V1473" s="17">
        <v>0.47672889701348198</v>
      </c>
      <c r="W1473" s="17">
        <v>0.47618264065176102</v>
      </c>
      <c r="X1473" s="17">
        <v>0.40035727984716302</v>
      </c>
      <c r="Y1473" s="17">
        <v>0.44500261572239003</v>
      </c>
      <c r="Z1473" s="17">
        <v>0.48568700476048998</v>
      </c>
      <c r="AA1473" s="17">
        <v>0.45536246501608202</v>
      </c>
      <c r="AB1473" s="17">
        <v>0.50987941720338703</v>
      </c>
      <c r="AC1473" s="17">
        <v>0.44479749767695798</v>
      </c>
      <c r="AD1473" s="17">
        <v>0.45255377085397502</v>
      </c>
      <c r="AE1473" s="17"/>
      <c r="AF1473" s="17">
        <v>0.42225237692636503</v>
      </c>
      <c r="AG1473" s="17">
        <v>0.477831460373282</v>
      </c>
      <c r="AH1473" s="17">
        <v>0.48989112258454998</v>
      </c>
      <c r="AI1473" s="17"/>
      <c r="AJ1473" s="17">
        <v>0.42214323927128899</v>
      </c>
      <c r="AK1473" s="17">
        <v>0.50447438293817404</v>
      </c>
      <c r="AL1473" s="17">
        <v>0.50696006361912105</v>
      </c>
      <c r="AM1473" s="17">
        <v>0.24174607429453501</v>
      </c>
      <c r="AN1473" s="17">
        <v>0.46906996839023202</v>
      </c>
      <c r="AO1473" s="17"/>
      <c r="AP1473" s="17">
        <v>0.42324849051907698</v>
      </c>
      <c r="AQ1473" s="17">
        <v>0.51202930880082698</v>
      </c>
      <c r="AR1473" s="17">
        <v>0.55482324530964899</v>
      </c>
      <c r="AS1473" s="17"/>
      <c r="AT1473" s="17">
        <v>0.44976948925642601</v>
      </c>
      <c r="AU1473" s="17">
        <v>0.43768715803889602</v>
      </c>
      <c r="AV1473" s="17">
        <v>0.49040827811399401</v>
      </c>
      <c r="AW1473" s="17">
        <v>0.45377783061080301</v>
      </c>
      <c r="AX1473" s="17">
        <v>0.46875963381382302</v>
      </c>
      <c r="AY1473" s="17"/>
      <c r="AZ1473" s="17">
        <v>0.50073806228544604</v>
      </c>
      <c r="BA1473" s="17">
        <v>0.48337415890558999</v>
      </c>
      <c r="BB1473" s="17">
        <v>0.41890286239837099</v>
      </c>
      <c r="BC1473" s="17">
        <v>0.43221763360276699</v>
      </c>
      <c r="BD1473" s="17">
        <v>0.39374972525531399</v>
      </c>
      <c r="BE1473" s="17">
        <v>0.47185801948157402</v>
      </c>
      <c r="BF1473" s="17"/>
      <c r="BG1473" s="17">
        <v>0.42666551194035002</v>
      </c>
      <c r="BH1473" s="17">
        <v>0.49675548669444303</v>
      </c>
      <c r="BI1473" s="17" t="s">
        <v>95</v>
      </c>
      <c r="BJ1473" s="17">
        <v>0.42129128747465</v>
      </c>
      <c r="BK1473" s="17">
        <v>0.414076585630266</v>
      </c>
      <c r="BL1473" s="17">
        <v>0.49597556150680799</v>
      </c>
      <c r="BM1473" s="17">
        <v>0.50167775741321097</v>
      </c>
    </row>
    <row r="1474" spans="2:65" x14ac:dyDescent="0.35">
      <c r="B1474" t="s">
        <v>552</v>
      </c>
      <c r="C1474" s="17">
        <v>0.124581593256003</v>
      </c>
      <c r="D1474" s="17">
        <v>0.13551695026515301</v>
      </c>
      <c r="E1474" s="17">
        <v>0.113885166129416</v>
      </c>
      <c r="F1474" s="17"/>
      <c r="G1474" s="17">
        <v>0.14315438253909099</v>
      </c>
      <c r="H1474" s="17">
        <v>0.129891892470337</v>
      </c>
      <c r="I1474" s="17">
        <v>0.115686946770148</v>
      </c>
      <c r="J1474" s="17">
        <v>9.6290454880926496E-2</v>
      </c>
      <c r="K1474" s="17">
        <v>0.128968510208675</v>
      </c>
      <c r="L1474" s="17">
        <v>0.13381807646545499</v>
      </c>
      <c r="M1474" s="17"/>
      <c r="N1474" s="17">
        <v>0.13146093316629301</v>
      </c>
      <c r="O1474" s="17">
        <v>0.122647737286829</v>
      </c>
      <c r="P1474" s="17">
        <v>0.11809028025168899</v>
      </c>
      <c r="Q1474" s="17">
        <v>0.123226484129259</v>
      </c>
      <c r="R1474" s="17"/>
      <c r="S1474" s="17">
        <v>0.120904625743738</v>
      </c>
      <c r="T1474" s="17">
        <v>0.108372437608918</v>
      </c>
      <c r="U1474" s="17">
        <v>0.13915734461332999</v>
      </c>
      <c r="V1474" s="17">
        <v>0.13947324402858</v>
      </c>
      <c r="W1474" s="17">
        <v>0.14586099973858899</v>
      </c>
      <c r="X1474" s="17">
        <v>9.6661979142153201E-2</v>
      </c>
      <c r="Y1474" s="17">
        <v>0.15016420140468001</v>
      </c>
      <c r="Z1474" s="17">
        <v>9.13630261914289E-2</v>
      </c>
      <c r="AA1474" s="17">
        <v>9.8613089719062894E-2</v>
      </c>
      <c r="AB1474" s="17">
        <v>9.6431011927186394E-2</v>
      </c>
      <c r="AC1474" s="17">
        <v>0.16060455810295199</v>
      </c>
      <c r="AD1474" s="17">
        <v>0.28601409463634803</v>
      </c>
      <c r="AE1474" s="17"/>
      <c r="AF1474" s="17">
        <v>0.14600371953720501</v>
      </c>
      <c r="AG1474" s="17">
        <v>9.7748962512038004E-2</v>
      </c>
      <c r="AH1474" s="17">
        <v>0.14354579633039299</v>
      </c>
      <c r="AI1474" s="17"/>
      <c r="AJ1474" s="17">
        <v>0.15251845960111901</v>
      </c>
      <c r="AK1474" s="17">
        <v>7.0538155053755505E-2</v>
      </c>
      <c r="AL1474" s="17">
        <v>7.1426046069973395E-2</v>
      </c>
      <c r="AM1474" s="17">
        <v>0.32853978229747299</v>
      </c>
      <c r="AN1474" s="17">
        <v>0.12877502987757899</v>
      </c>
      <c r="AO1474" s="17"/>
      <c r="AP1474" s="17">
        <v>0.118852677091441</v>
      </c>
      <c r="AQ1474" s="17">
        <v>7.9831744779980507E-2</v>
      </c>
      <c r="AR1474" s="17">
        <v>0.103488598274739</v>
      </c>
      <c r="AS1474" s="17"/>
      <c r="AT1474" s="17">
        <v>0.14031134540092399</v>
      </c>
      <c r="AU1474" s="17">
        <v>0.13316326730073799</v>
      </c>
      <c r="AV1474" s="17">
        <v>0.11126559622752</v>
      </c>
      <c r="AW1474" s="17">
        <v>8.44149761072987E-2</v>
      </c>
      <c r="AX1474" s="17">
        <v>0.146830613301277</v>
      </c>
      <c r="AY1474" s="17"/>
      <c r="AZ1474" s="17">
        <v>0.12031024266000601</v>
      </c>
      <c r="BA1474" s="17">
        <v>9.8121837013910806E-2</v>
      </c>
      <c r="BB1474" s="17">
        <v>0.10257971476422401</v>
      </c>
      <c r="BC1474" s="17">
        <v>0.14988021844419899</v>
      </c>
      <c r="BD1474" s="17">
        <v>0.169693758179502</v>
      </c>
      <c r="BE1474" s="17">
        <v>0.158433753188507</v>
      </c>
      <c r="BF1474" s="17"/>
      <c r="BG1474" s="17">
        <v>0.144481136289559</v>
      </c>
      <c r="BH1474" s="17">
        <v>9.5904324306347599E-2</v>
      </c>
      <c r="BI1474" s="17" t="s">
        <v>95</v>
      </c>
      <c r="BJ1474" s="17">
        <v>0.17962402347412901</v>
      </c>
      <c r="BK1474" s="17">
        <v>0.11060682645294601</v>
      </c>
      <c r="BL1474" s="17">
        <v>0.105095884906862</v>
      </c>
      <c r="BM1474" s="17">
        <v>0.17003301789983999</v>
      </c>
    </row>
    <row r="1475" spans="2:65" x14ac:dyDescent="0.35">
      <c r="B1475" t="s">
        <v>143</v>
      </c>
      <c r="C1475" s="17">
        <v>0.14478725010479701</v>
      </c>
      <c r="D1475" s="17">
        <v>0.13547371894455201</v>
      </c>
      <c r="E1475" s="17">
        <v>0.152734001457559</v>
      </c>
      <c r="F1475" s="17"/>
      <c r="G1475" s="17">
        <v>0.15557170180706301</v>
      </c>
      <c r="H1475" s="17">
        <v>0.180103930748689</v>
      </c>
      <c r="I1475" s="17">
        <v>0.111280777747139</v>
      </c>
      <c r="J1475" s="17">
        <v>0.142704856729296</v>
      </c>
      <c r="K1475" s="17">
        <v>0.142715511742698</v>
      </c>
      <c r="L1475" s="17">
        <v>0.138594877648689</v>
      </c>
      <c r="M1475" s="17"/>
      <c r="N1475" s="17">
        <v>0.120091837069149</v>
      </c>
      <c r="O1475" s="17">
        <v>0.13740648586514401</v>
      </c>
      <c r="P1475" s="17">
        <v>0.14292350200119699</v>
      </c>
      <c r="Q1475" s="17">
        <v>0.18220487233499799</v>
      </c>
      <c r="R1475" s="17"/>
      <c r="S1475" s="17">
        <v>0.15930729948108499</v>
      </c>
      <c r="T1475" s="17">
        <v>0.156141234072217</v>
      </c>
      <c r="U1475" s="17">
        <v>0.15927917683648499</v>
      </c>
      <c r="V1475" s="17">
        <v>9.7507674057884103E-2</v>
      </c>
      <c r="W1475" s="17">
        <v>0.110086146647808</v>
      </c>
      <c r="X1475" s="17">
        <v>0.213805591233626</v>
      </c>
      <c r="Y1475" s="17">
        <v>0.118588799351961</v>
      </c>
      <c r="Z1475" s="17">
        <v>0.163396755659451</v>
      </c>
      <c r="AA1475" s="17">
        <v>0.14358878502624201</v>
      </c>
      <c r="AB1475" s="17">
        <v>0.15614490136942299</v>
      </c>
      <c r="AC1475" s="17">
        <v>0.131892923099904</v>
      </c>
      <c r="AD1475" s="17">
        <v>4.5999971569394699E-2</v>
      </c>
      <c r="AE1475" s="17"/>
      <c r="AF1475" s="17">
        <v>0.15383835680507699</v>
      </c>
      <c r="AG1475" s="17">
        <v>0.113369951792383</v>
      </c>
      <c r="AH1475" s="17">
        <v>0.15952739246890199</v>
      </c>
      <c r="AI1475" s="17"/>
      <c r="AJ1475" s="17">
        <v>0.14228761508563101</v>
      </c>
      <c r="AK1475" s="17">
        <v>0.13403400156235301</v>
      </c>
      <c r="AL1475" s="17">
        <v>0.10046989309457</v>
      </c>
      <c r="AM1475" s="17">
        <v>8.9124814363638297E-2</v>
      </c>
      <c r="AN1475" s="17">
        <v>0.189298806973692</v>
      </c>
      <c r="AO1475" s="17"/>
      <c r="AP1475" s="17">
        <v>0.14288222994684799</v>
      </c>
      <c r="AQ1475" s="17">
        <v>0.13763532558313499</v>
      </c>
      <c r="AR1475" s="17">
        <v>8.0424753561821605E-2</v>
      </c>
      <c r="AS1475" s="17"/>
      <c r="AT1475" s="17">
        <v>0.17088201012003801</v>
      </c>
      <c r="AU1475" s="17">
        <v>0.18105744840021101</v>
      </c>
      <c r="AV1475" s="17">
        <v>0.107236482391367</v>
      </c>
      <c r="AW1475" s="17">
        <v>0.14898782320003601</v>
      </c>
      <c r="AX1475" s="17">
        <v>0.118491442423378</v>
      </c>
      <c r="AY1475" s="17"/>
      <c r="AZ1475" s="17">
        <v>0.14336650156879499</v>
      </c>
      <c r="BA1475" s="17">
        <v>0.14984490148641599</v>
      </c>
      <c r="BB1475" s="17">
        <v>0.164304061084178</v>
      </c>
      <c r="BC1475" s="17">
        <v>0.150236539442372</v>
      </c>
      <c r="BD1475" s="17">
        <v>0.109367363240402</v>
      </c>
      <c r="BE1475" s="17">
        <v>0.136814265340645</v>
      </c>
      <c r="BF1475" s="17"/>
      <c r="BG1475" s="17">
        <v>0.13639823183208</v>
      </c>
      <c r="BH1475" s="17">
        <v>0.13811379998165599</v>
      </c>
      <c r="BI1475" s="17" t="s">
        <v>95</v>
      </c>
      <c r="BJ1475" s="17">
        <v>0.16783711414533301</v>
      </c>
      <c r="BK1475" s="17">
        <v>0.17045183144166701</v>
      </c>
      <c r="BL1475" s="17">
        <v>0.13810214561005801</v>
      </c>
      <c r="BM1475" s="17">
        <v>0.12425359500755399</v>
      </c>
    </row>
    <row r="1476" spans="2:65" x14ac:dyDescent="0.35">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row>
    <row r="1477" spans="2:65" x14ac:dyDescent="0.35">
      <c r="B1477" s="6" t="s">
        <v>556</v>
      </c>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c r="AQ1477" s="17"/>
      <c r="AR1477" s="17"/>
      <c r="AS1477" s="17"/>
      <c r="AT1477" s="17"/>
      <c r="AU1477" s="17"/>
      <c r="AV1477" s="17"/>
      <c r="AW1477" s="17"/>
      <c r="AX1477" s="17"/>
      <c r="AY1477" s="17"/>
      <c r="AZ1477" s="17"/>
      <c r="BA1477" s="17"/>
      <c r="BB1477" s="17"/>
      <c r="BC1477" s="17"/>
      <c r="BD1477" s="17"/>
      <c r="BE1477" s="17"/>
      <c r="BF1477" s="17"/>
      <c r="BG1477" s="17"/>
      <c r="BH1477" s="17"/>
      <c r="BI1477" s="17"/>
      <c r="BJ1477" s="17"/>
      <c r="BK1477" s="17"/>
      <c r="BL1477" s="17"/>
      <c r="BM1477" s="17"/>
    </row>
    <row r="1478" spans="2:65" x14ac:dyDescent="0.35">
      <c r="B1478" s="26" t="s">
        <v>221</v>
      </c>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17"/>
      <c r="AH1478" s="17"/>
      <c r="AI1478" s="17"/>
      <c r="AJ1478" s="17"/>
      <c r="AK1478" s="17"/>
      <c r="AL1478" s="17"/>
      <c r="AM1478" s="17"/>
      <c r="AN1478" s="17"/>
      <c r="AO1478" s="17"/>
      <c r="AP1478" s="17"/>
      <c r="AQ1478" s="17"/>
      <c r="AR1478" s="17"/>
      <c r="AS1478" s="17"/>
      <c r="AT1478" s="17"/>
      <c r="AU1478" s="17"/>
      <c r="AV1478" s="17"/>
      <c r="AW1478" s="17"/>
      <c r="AX1478" s="17"/>
      <c r="AY1478" s="17"/>
      <c r="AZ1478" s="17"/>
      <c r="BA1478" s="17"/>
      <c r="BB1478" s="17"/>
      <c r="BC1478" s="17"/>
      <c r="BD1478" s="17"/>
      <c r="BE1478" s="17"/>
      <c r="BF1478" s="17"/>
      <c r="BG1478" s="17"/>
      <c r="BH1478" s="17"/>
      <c r="BI1478" s="17"/>
      <c r="BJ1478" s="17"/>
      <c r="BK1478" s="17"/>
      <c r="BL1478" s="17"/>
      <c r="BM1478" s="17"/>
    </row>
    <row r="1479" spans="2:65" x14ac:dyDescent="0.35">
      <c r="B1479" t="s">
        <v>554</v>
      </c>
      <c r="C1479" s="17">
        <v>0.77742981472884198</v>
      </c>
      <c r="D1479" s="17">
        <v>0.76814186729005896</v>
      </c>
      <c r="E1479" s="17">
        <v>0.78588425213692903</v>
      </c>
      <c r="F1479" s="17"/>
      <c r="G1479" s="17">
        <v>0.79678262771777197</v>
      </c>
      <c r="H1479" s="17">
        <v>0.74949188147438806</v>
      </c>
      <c r="I1479" s="17">
        <v>0.79333288096577403</v>
      </c>
      <c r="J1479" s="17">
        <v>0.81316161003724996</v>
      </c>
      <c r="K1479" s="17">
        <v>0.78739745454037802</v>
      </c>
      <c r="L1479" s="17">
        <v>0.73805630380904697</v>
      </c>
      <c r="M1479" s="17"/>
      <c r="N1479" s="17">
        <v>0.75012569275694196</v>
      </c>
      <c r="O1479" s="17">
        <v>0.78509380094771497</v>
      </c>
      <c r="P1479" s="17">
        <v>0.794193773265643</v>
      </c>
      <c r="Q1479" s="17">
        <v>0.78577284184860596</v>
      </c>
      <c r="R1479" s="17"/>
      <c r="S1479" s="17">
        <v>0.78866715634194995</v>
      </c>
      <c r="T1479" s="17">
        <v>0.77696008930034299</v>
      </c>
      <c r="U1479" s="17">
        <v>0.75662082546442799</v>
      </c>
      <c r="V1479" s="17">
        <v>0.81375777337648902</v>
      </c>
      <c r="W1479" s="17">
        <v>0.79144628964669705</v>
      </c>
      <c r="X1479" s="17">
        <v>0.763104215439664</v>
      </c>
      <c r="Y1479" s="17">
        <v>0.75070076763356397</v>
      </c>
      <c r="Z1479" s="17">
        <v>0.69496111273204497</v>
      </c>
      <c r="AA1479" s="17">
        <v>0.76529102625821299</v>
      </c>
      <c r="AB1479" s="17">
        <v>0.81746443741943897</v>
      </c>
      <c r="AC1479" s="17">
        <v>0.728300173596793</v>
      </c>
      <c r="AD1479" s="17">
        <v>0.86184633945882905</v>
      </c>
      <c r="AE1479" s="17"/>
      <c r="AF1479" s="17">
        <v>0.75871616668997499</v>
      </c>
      <c r="AG1479" s="17">
        <v>0.75658938529336806</v>
      </c>
      <c r="AH1479" s="17">
        <v>0.83465927245448701</v>
      </c>
      <c r="AI1479" s="17"/>
      <c r="AJ1479" s="17">
        <v>0.73973840589018702</v>
      </c>
      <c r="AK1479" s="17">
        <v>0.77448746414276903</v>
      </c>
      <c r="AL1479" s="17">
        <v>0.73644913228829201</v>
      </c>
      <c r="AM1479" s="17">
        <v>0.77210584516716696</v>
      </c>
      <c r="AN1479" s="17">
        <v>0.84158288727692498</v>
      </c>
      <c r="AO1479" s="17"/>
      <c r="AP1479" s="17">
        <v>0.74736750612657898</v>
      </c>
      <c r="AQ1479" s="17">
        <v>0.78422540110365602</v>
      </c>
      <c r="AR1479" s="17">
        <v>0.80877200438454899</v>
      </c>
      <c r="AS1479" s="17"/>
      <c r="AT1479" s="17">
        <v>0.79595802204037303</v>
      </c>
      <c r="AU1479" s="17">
        <v>0.79821460008101797</v>
      </c>
      <c r="AV1479" s="17">
        <v>0.75663755308494796</v>
      </c>
      <c r="AW1479" s="17">
        <v>0.72173235126304902</v>
      </c>
      <c r="AX1479" s="17">
        <v>0.72376733595475495</v>
      </c>
      <c r="AY1479" s="17"/>
      <c r="AZ1479" s="17">
        <v>0.76926389018887598</v>
      </c>
      <c r="BA1479" s="17">
        <v>0.797447737827086</v>
      </c>
      <c r="BB1479" s="17">
        <v>0.73084357377276499</v>
      </c>
      <c r="BC1479" s="17">
        <v>0.78847943780240104</v>
      </c>
      <c r="BD1479" s="17">
        <v>0.73950531236889405</v>
      </c>
      <c r="BE1479" s="17">
        <v>0.84296127581084701</v>
      </c>
      <c r="BF1479" s="17"/>
      <c r="BG1479" s="17">
        <v>0.75516777509204602</v>
      </c>
      <c r="BH1479" s="17">
        <v>0.76956580455645096</v>
      </c>
      <c r="BI1479" s="17" t="s">
        <v>95</v>
      </c>
      <c r="BJ1479" s="17">
        <v>0.74278039070795498</v>
      </c>
      <c r="BK1479" s="17">
        <v>0.78457707280575895</v>
      </c>
      <c r="BL1479" s="17">
        <v>0.80846694780781403</v>
      </c>
      <c r="BM1479" s="17">
        <v>0.89438001340296402</v>
      </c>
    </row>
    <row r="1480" spans="2:65" x14ac:dyDescent="0.35">
      <c r="B1480" t="s">
        <v>555</v>
      </c>
      <c r="C1480" s="17">
        <v>0.17457637748449101</v>
      </c>
      <c r="D1480" s="17">
        <v>0.18309688326218501</v>
      </c>
      <c r="E1480" s="17">
        <v>0.166550661586889</v>
      </c>
      <c r="F1480" s="17"/>
      <c r="G1480" s="17">
        <v>0.13832890179389001</v>
      </c>
      <c r="H1480" s="17">
        <v>0.167304926036659</v>
      </c>
      <c r="I1480" s="17">
        <v>0.15660499805425099</v>
      </c>
      <c r="J1480" s="17">
        <v>0.14354748573114701</v>
      </c>
      <c r="K1480" s="17">
        <v>0.189355102502723</v>
      </c>
      <c r="L1480" s="17">
        <v>0.23812784584645999</v>
      </c>
      <c r="M1480" s="17"/>
      <c r="N1480" s="17">
        <v>0.20566819641018799</v>
      </c>
      <c r="O1480" s="17">
        <v>0.16361926117559</v>
      </c>
      <c r="P1480" s="17">
        <v>0.15197019566855399</v>
      </c>
      <c r="Q1480" s="17">
        <v>0.17184174301563401</v>
      </c>
      <c r="R1480" s="17"/>
      <c r="S1480" s="17">
        <v>0.14572162814718401</v>
      </c>
      <c r="T1480" s="17">
        <v>0.197109419475861</v>
      </c>
      <c r="U1480" s="17">
        <v>0.20304351649504701</v>
      </c>
      <c r="V1480" s="17">
        <v>0.16993494709139201</v>
      </c>
      <c r="W1480" s="17">
        <v>0.173297729137808</v>
      </c>
      <c r="X1480" s="17">
        <v>0.18298853765964501</v>
      </c>
      <c r="Y1480" s="17">
        <v>0.15603812827938601</v>
      </c>
      <c r="Z1480" s="17">
        <v>0.250584340526184</v>
      </c>
      <c r="AA1480" s="17">
        <v>0.17603772735120801</v>
      </c>
      <c r="AB1480" s="17">
        <v>0.13981584390409399</v>
      </c>
      <c r="AC1480" s="17">
        <v>0.21979841505234901</v>
      </c>
      <c r="AD1480" s="17">
        <v>9.2319574272614099E-2</v>
      </c>
      <c r="AE1480" s="17"/>
      <c r="AF1480" s="17">
        <v>0.19757942580244001</v>
      </c>
      <c r="AG1480" s="17">
        <v>0.20232352101405901</v>
      </c>
      <c r="AH1480" s="17">
        <v>9.8588713954281204E-2</v>
      </c>
      <c r="AI1480" s="17"/>
      <c r="AJ1480" s="17">
        <v>0.22674453621158</v>
      </c>
      <c r="AK1480" s="17">
        <v>0.16877977337446801</v>
      </c>
      <c r="AL1480" s="17">
        <v>0.226026706512788</v>
      </c>
      <c r="AM1480" s="17">
        <v>0.22789415483283301</v>
      </c>
      <c r="AN1480" s="17">
        <v>0.106744265924807</v>
      </c>
      <c r="AO1480" s="17"/>
      <c r="AP1480" s="17">
        <v>0.23856417442622299</v>
      </c>
      <c r="AQ1480" s="17">
        <v>0.16385867503760199</v>
      </c>
      <c r="AR1480" s="17">
        <v>0.14105636632719601</v>
      </c>
      <c r="AS1480" s="17"/>
      <c r="AT1480" s="17">
        <v>0.162218928402698</v>
      </c>
      <c r="AU1480" s="17">
        <v>0.16176977913159099</v>
      </c>
      <c r="AV1480" s="17">
        <v>0.190094803997996</v>
      </c>
      <c r="AW1480" s="17">
        <v>0.203198167127152</v>
      </c>
      <c r="AX1480" s="17">
        <v>0.24184275719005499</v>
      </c>
      <c r="AY1480" s="17"/>
      <c r="AZ1480" s="17">
        <v>0.15861586756011201</v>
      </c>
      <c r="BA1480" s="17">
        <v>0.15941556531241</v>
      </c>
      <c r="BB1480" s="17">
        <v>0.221766834264466</v>
      </c>
      <c r="BC1480" s="17">
        <v>0.18169972359513401</v>
      </c>
      <c r="BD1480" s="17">
        <v>0.208564250707927</v>
      </c>
      <c r="BE1480" s="17">
        <v>0.133712341587123</v>
      </c>
      <c r="BF1480" s="17"/>
      <c r="BG1480" s="17">
        <v>0.21463440069529</v>
      </c>
      <c r="BH1480" s="17">
        <v>0.193179700659424</v>
      </c>
      <c r="BI1480" s="17" t="s">
        <v>95</v>
      </c>
      <c r="BJ1480" s="17">
        <v>0.18891195272879099</v>
      </c>
      <c r="BK1480" s="17">
        <v>0.145193925269018</v>
      </c>
      <c r="BL1480" s="17">
        <v>0.116801577766869</v>
      </c>
      <c r="BM1480" s="17">
        <v>5.9284750995029001E-2</v>
      </c>
    </row>
    <row r="1481" spans="2:65" x14ac:dyDescent="0.35">
      <c r="B1481" t="s">
        <v>143</v>
      </c>
      <c r="C1481" s="17">
        <v>4.7993807786667397E-2</v>
      </c>
      <c r="D1481" s="17">
        <v>4.8761249447756103E-2</v>
      </c>
      <c r="E1481" s="17">
        <v>4.7565086276181397E-2</v>
      </c>
      <c r="F1481" s="17"/>
      <c r="G1481" s="17">
        <v>6.4888470488338706E-2</v>
      </c>
      <c r="H1481" s="17">
        <v>8.3203192488953706E-2</v>
      </c>
      <c r="I1481" s="17">
        <v>5.00621209799752E-2</v>
      </c>
      <c r="J1481" s="17">
        <v>4.3290904231602499E-2</v>
      </c>
      <c r="K1481" s="17">
        <v>2.32474429568988E-2</v>
      </c>
      <c r="L1481" s="17">
        <v>2.38158503444936E-2</v>
      </c>
      <c r="M1481" s="17"/>
      <c r="N1481" s="17">
        <v>4.4206110832870099E-2</v>
      </c>
      <c r="O1481" s="17">
        <v>5.1286937876694499E-2</v>
      </c>
      <c r="P1481" s="17">
        <v>5.3836031065803203E-2</v>
      </c>
      <c r="Q1481" s="17">
        <v>4.2385415135759802E-2</v>
      </c>
      <c r="R1481" s="17"/>
      <c r="S1481" s="17">
        <v>6.56112155108656E-2</v>
      </c>
      <c r="T1481" s="17">
        <v>2.5930491223795898E-2</v>
      </c>
      <c r="U1481" s="17">
        <v>4.0335658040524698E-2</v>
      </c>
      <c r="V1481" s="17">
        <v>1.6307279532119599E-2</v>
      </c>
      <c r="W1481" s="17">
        <v>3.5255981215495502E-2</v>
      </c>
      <c r="X1481" s="17">
        <v>5.3907246900691597E-2</v>
      </c>
      <c r="Y1481" s="17">
        <v>9.3261104087050503E-2</v>
      </c>
      <c r="Z1481" s="17">
        <v>5.4454546741770603E-2</v>
      </c>
      <c r="AA1481" s="17">
        <v>5.8671246390579398E-2</v>
      </c>
      <c r="AB1481" s="17">
        <v>4.27197186764669E-2</v>
      </c>
      <c r="AC1481" s="17">
        <v>5.1901411350857303E-2</v>
      </c>
      <c r="AD1481" s="17">
        <v>4.5834086268556798E-2</v>
      </c>
      <c r="AE1481" s="17"/>
      <c r="AF1481" s="17">
        <v>4.3704407507584898E-2</v>
      </c>
      <c r="AG1481" s="17">
        <v>4.1087093692573101E-2</v>
      </c>
      <c r="AH1481" s="17">
        <v>6.6752013591231604E-2</v>
      </c>
      <c r="AI1481" s="17"/>
      <c r="AJ1481" s="17">
        <v>3.3517057898233699E-2</v>
      </c>
      <c r="AK1481" s="17">
        <v>5.6732762482762697E-2</v>
      </c>
      <c r="AL1481" s="17">
        <v>3.7524161198920401E-2</v>
      </c>
      <c r="AM1481" s="17">
        <v>0</v>
      </c>
      <c r="AN1481" s="17">
        <v>5.1672846798268002E-2</v>
      </c>
      <c r="AO1481" s="17"/>
      <c r="AP1481" s="17">
        <v>1.40683194471982E-2</v>
      </c>
      <c r="AQ1481" s="17">
        <v>5.1915923858742198E-2</v>
      </c>
      <c r="AR1481" s="17">
        <v>5.0171629288254603E-2</v>
      </c>
      <c r="AS1481" s="17"/>
      <c r="AT1481" s="17">
        <v>4.1823049556929198E-2</v>
      </c>
      <c r="AU1481" s="17">
        <v>4.00156207873908E-2</v>
      </c>
      <c r="AV1481" s="17">
        <v>5.3267642917055297E-2</v>
      </c>
      <c r="AW1481" s="17">
        <v>7.5069481609799399E-2</v>
      </c>
      <c r="AX1481" s="17">
        <v>3.4389906855190097E-2</v>
      </c>
      <c r="AY1481" s="17"/>
      <c r="AZ1481" s="17">
        <v>7.2120242251012198E-2</v>
      </c>
      <c r="BA1481" s="17">
        <v>4.3136696860504302E-2</v>
      </c>
      <c r="BB1481" s="17">
        <v>4.7389591962769199E-2</v>
      </c>
      <c r="BC1481" s="17">
        <v>2.9820838602464199E-2</v>
      </c>
      <c r="BD1481" s="17">
        <v>5.1930436923178801E-2</v>
      </c>
      <c r="BE1481" s="17">
        <v>2.3326382602030599E-2</v>
      </c>
      <c r="BF1481" s="17"/>
      <c r="BG1481" s="17">
        <v>3.0197824212663298E-2</v>
      </c>
      <c r="BH1481" s="17">
        <v>3.7254494784125E-2</v>
      </c>
      <c r="BI1481" s="17" t="s">
        <v>95</v>
      </c>
      <c r="BJ1481" s="17">
        <v>6.8307656563254202E-2</v>
      </c>
      <c r="BK1481" s="17">
        <v>7.0229001925222703E-2</v>
      </c>
      <c r="BL1481" s="17">
        <v>7.4731474425317093E-2</v>
      </c>
      <c r="BM1481" s="17">
        <v>4.6335235602007599E-2</v>
      </c>
    </row>
    <row r="1482" spans="2:65" x14ac:dyDescent="0.35">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row>
    <row r="1483" spans="2:65" x14ac:dyDescent="0.35">
      <c r="B1483" s="6" t="s">
        <v>567</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c r="BI1483" s="17"/>
      <c r="BJ1483" s="17"/>
      <c r="BK1483" s="17"/>
      <c r="BL1483" s="17"/>
      <c r="BM1483" s="17"/>
    </row>
    <row r="1484" spans="2:65" x14ac:dyDescent="0.35">
      <c r="B1484" s="26" t="s">
        <v>221</v>
      </c>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row>
    <row r="1485" spans="2:65" x14ac:dyDescent="0.35">
      <c r="B1485" t="s">
        <v>561</v>
      </c>
      <c r="C1485" s="17">
        <v>0.37247473807668402</v>
      </c>
      <c r="D1485" s="17">
        <v>0.35739927388245402</v>
      </c>
      <c r="E1485" s="17">
        <v>0.38863727522656799</v>
      </c>
      <c r="F1485" s="17"/>
      <c r="G1485" s="17">
        <v>0.30443977525364302</v>
      </c>
      <c r="H1485" s="17">
        <v>0.35263902334091601</v>
      </c>
      <c r="I1485" s="17">
        <v>0.41181238028955203</v>
      </c>
      <c r="J1485" s="17">
        <v>0.39692466106339203</v>
      </c>
      <c r="K1485" s="17">
        <v>0.413892882711618</v>
      </c>
      <c r="L1485" s="17">
        <v>0.359319101325631</v>
      </c>
      <c r="M1485" s="17"/>
      <c r="N1485" s="17">
        <v>0.427538255533151</v>
      </c>
      <c r="O1485" s="17">
        <v>0.364996095661072</v>
      </c>
      <c r="P1485" s="17">
        <v>0.37773044706977699</v>
      </c>
      <c r="Q1485" s="17">
        <v>0.31548824330287401</v>
      </c>
      <c r="R1485" s="17"/>
      <c r="S1485" s="17">
        <v>0.33995372158771497</v>
      </c>
      <c r="T1485" s="17">
        <v>0.396663617710038</v>
      </c>
      <c r="U1485" s="17">
        <v>0.38855240079571901</v>
      </c>
      <c r="V1485" s="17">
        <v>0.35406043771885098</v>
      </c>
      <c r="W1485" s="17">
        <v>0.29030196263629099</v>
      </c>
      <c r="X1485" s="17">
        <v>0.35580695109319699</v>
      </c>
      <c r="Y1485" s="17">
        <v>0.34879564528934598</v>
      </c>
      <c r="Z1485" s="17">
        <v>0.41994072041133301</v>
      </c>
      <c r="AA1485" s="17">
        <v>0.42597654384661798</v>
      </c>
      <c r="AB1485" s="17">
        <v>0.40444717377836498</v>
      </c>
      <c r="AC1485" s="17">
        <v>0.29778241348623702</v>
      </c>
      <c r="AD1485" s="17">
        <v>0.47483525388305098</v>
      </c>
      <c r="AE1485" s="17"/>
      <c r="AF1485" s="17">
        <v>0.37136291882948302</v>
      </c>
      <c r="AG1485" s="17">
        <v>0.40735519906217499</v>
      </c>
      <c r="AH1485" s="17">
        <v>0.32893054018404799</v>
      </c>
      <c r="AI1485" s="17"/>
      <c r="AJ1485" s="17">
        <v>0.37221245140124298</v>
      </c>
      <c r="AK1485" s="17">
        <v>0.38565196248059502</v>
      </c>
      <c r="AL1485" s="17">
        <v>0.43977111838399602</v>
      </c>
      <c r="AM1485" s="17">
        <v>0.41995039035247</v>
      </c>
      <c r="AN1485" s="17">
        <v>0.32014912680999003</v>
      </c>
      <c r="AO1485" s="17"/>
      <c r="AP1485" s="17">
        <v>0.36982145413142897</v>
      </c>
      <c r="AQ1485" s="17">
        <v>0.38286803270408698</v>
      </c>
      <c r="AR1485" s="17">
        <v>0.42718989576021998</v>
      </c>
      <c r="AS1485" s="17"/>
      <c r="AT1485" s="17">
        <v>0.31419437774460601</v>
      </c>
      <c r="AU1485" s="17">
        <v>0.32768562012948399</v>
      </c>
      <c r="AV1485" s="17">
        <v>0.40181164272076603</v>
      </c>
      <c r="AW1485" s="17">
        <v>0.45804893173060501</v>
      </c>
      <c r="AX1485" s="17">
        <v>0.47230389117375698</v>
      </c>
      <c r="AY1485" s="17"/>
      <c r="AZ1485" s="17">
        <v>0.34980027874735098</v>
      </c>
      <c r="BA1485" s="17">
        <v>0.36463764762998702</v>
      </c>
      <c r="BB1485" s="17">
        <v>0.39477643782530403</v>
      </c>
      <c r="BC1485" s="17">
        <v>0.35778604212981802</v>
      </c>
      <c r="BD1485" s="17">
        <v>0.422226515568705</v>
      </c>
      <c r="BE1485" s="17">
        <v>0.41134118882259801</v>
      </c>
      <c r="BF1485" s="17"/>
      <c r="BG1485" s="17">
        <v>0.37769167538220899</v>
      </c>
      <c r="BH1485" s="17">
        <v>0.45222687700664899</v>
      </c>
      <c r="BI1485" s="17" t="s">
        <v>95</v>
      </c>
      <c r="BJ1485" s="17">
        <v>0.30939235653087599</v>
      </c>
      <c r="BK1485" s="17">
        <v>0.324909626363102</v>
      </c>
      <c r="BL1485" s="17">
        <v>0.34940474632366503</v>
      </c>
      <c r="BM1485" s="17">
        <v>0.216529460323301</v>
      </c>
    </row>
    <row r="1486" spans="2:65" x14ac:dyDescent="0.35">
      <c r="B1486" t="s">
        <v>562</v>
      </c>
      <c r="C1486" s="17">
        <v>0.437842335123313</v>
      </c>
      <c r="D1486" s="17">
        <v>0.43271780961278999</v>
      </c>
      <c r="E1486" s="17">
        <v>0.44198661479701701</v>
      </c>
      <c r="F1486" s="17"/>
      <c r="G1486" s="17">
        <v>0.41065612760100001</v>
      </c>
      <c r="H1486" s="17">
        <v>0.45340408158548801</v>
      </c>
      <c r="I1486" s="17">
        <v>0.41239131045884198</v>
      </c>
      <c r="J1486" s="17">
        <v>0.42410084742291798</v>
      </c>
      <c r="K1486" s="17">
        <v>0.44060082356379998</v>
      </c>
      <c r="L1486" s="17">
        <v>0.47572392337195202</v>
      </c>
      <c r="M1486" s="17"/>
      <c r="N1486" s="17">
        <v>0.42923721130065901</v>
      </c>
      <c r="O1486" s="17">
        <v>0.43752505244230899</v>
      </c>
      <c r="P1486" s="17">
        <v>0.442700205796068</v>
      </c>
      <c r="Q1486" s="17">
        <v>0.44436249248537901</v>
      </c>
      <c r="R1486" s="17"/>
      <c r="S1486" s="17">
        <v>0.47599514808156801</v>
      </c>
      <c r="T1486" s="17">
        <v>0.41082872165400303</v>
      </c>
      <c r="U1486" s="17">
        <v>0.34680905349062502</v>
      </c>
      <c r="V1486" s="17">
        <v>0.47058829572676403</v>
      </c>
      <c r="W1486" s="17">
        <v>0.47655189435369699</v>
      </c>
      <c r="X1486" s="17">
        <v>0.457982765311995</v>
      </c>
      <c r="Y1486" s="17">
        <v>0.50066956495685599</v>
      </c>
      <c r="Z1486" s="17">
        <v>0.40491319908132301</v>
      </c>
      <c r="AA1486" s="17">
        <v>0.40154984886995598</v>
      </c>
      <c r="AB1486" s="17">
        <v>0.43796085090875603</v>
      </c>
      <c r="AC1486" s="17">
        <v>0.44765665974176</v>
      </c>
      <c r="AD1486" s="17">
        <v>0.38236001058392399</v>
      </c>
      <c r="AE1486" s="17"/>
      <c r="AF1486" s="17">
        <v>0.424054591489403</v>
      </c>
      <c r="AG1486" s="17">
        <v>0.44289085715506299</v>
      </c>
      <c r="AH1486" s="17">
        <v>0.47832204283881402</v>
      </c>
      <c r="AI1486" s="17"/>
      <c r="AJ1486" s="17">
        <v>0.43174852840379202</v>
      </c>
      <c r="AK1486" s="17">
        <v>0.456776329304171</v>
      </c>
      <c r="AL1486" s="17">
        <v>0.46218613279895598</v>
      </c>
      <c r="AM1486" s="17">
        <v>0.24798668383309</v>
      </c>
      <c r="AN1486" s="17">
        <v>0.46361248387211501</v>
      </c>
      <c r="AO1486" s="17"/>
      <c r="AP1486" s="17">
        <v>0.41968122019941101</v>
      </c>
      <c r="AQ1486" s="17">
        <v>0.46364742685746202</v>
      </c>
      <c r="AR1486" s="17">
        <v>0.43117212504531899</v>
      </c>
      <c r="AS1486" s="17"/>
      <c r="AT1486" s="17">
        <v>0.43628146551391001</v>
      </c>
      <c r="AU1486" s="17">
        <v>0.42680806652604902</v>
      </c>
      <c r="AV1486" s="17">
        <v>0.47220994206537198</v>
      </c>
      <c r="AW1486" s="17">
        <v>0.405083931418253</v>
      </c>
      <c r="AX1486" s="17">
        <v>0.35541351807579802</v>
      </c>
      <c r="AY1486" s="17"/>
      <c r="AZ1486" s="17">
        <v>0.43041460963939998</v>
      </c>
      <c r="BA1486" s="17">
        <v>0.45007922740399697</v>
      </c>
      <c r="BB1486" s="17">
        <v>0.43140315272621299</v>
      </c>
      <c r="BC1486" s="17">
        <v>0.450781587479887</v>
      </c>
      <c r="BD1486" s="17">
        <v>0.42565560861193502</v>
      </c>
      <c r="BE1486" s="17">
        <v>0.39996816728032097</v>
      </c>
      <c r="BF1486" s="17"/>
      <c r="BG1486" s="17">
        <v>0.45553919141851401</v>
      </c>
      <c r="BH1486" s="17">
        <v>0.36091061751590803</v>
      </c>
      <c r="BI1486" s="17" t="s">
        <v>95</v>
      </c>
      <c r="BJ1486" s="17">
        <v>0.44306135795301999</v>
      </c>
      <c r="BK1486" s="17">
        <v>0.46557822932572202</v>
      </c>
      <c r="BL1486" s="17">
        <v>0.46260452223082399</v>
      </c>
      <c r="BM1486" s="17">
        <v>0.49342530257309702</v>
      </c>
    </row>
    <row r="1487" spans="2:65" x14ac:dyDescent="0.35">
      <c r="B1487" t="s">
        <v>563</v>
      </c>
      <c r="C1487" s="17">
        <v>0.10043802551776</v>
      </c>
      <c r="D1487" s="17">
        <v>0.12145762104890399</v>
      </c>
      <c r="E1487" s="17">
        <v>7.8749283156540506E-2</v>
      </c>
      <c r="F1487" s="17"/>
      <c r="G1487" s="17">
        <v>0.19066331320750199</v>
      </c>
      <c r="H1487" s="17">
        <v>0.108461986736564</v>
      </c>
      <c r="I1487" s="17">
        <v>8.2923011503250696E-2</v>
      </c>
      <c r="J1487" s="17">
        <v>7.4274475079651806E-2</v>
      </c>
      <c r="K1487" s="17">
        <v>6.9287742018727297E-2</v>
      </c>
      <c r="L1487" s="17">
        <v>8.3253397438647403E-2</v>
      </c>
      <c r="M1487" s="17"/>
      <c r="N1487" s="17">
        <v>9.6244942973526898E-2</v>
      </c>
      <c r="O1487" s="17">
        <v>9.4315524888995694E-2</v>
      </c>
      <c r="P1487" s="17">
        <v>9.6788728982845407E-2</v>
      </c>
      <c r="Q1487" s="17">
        <v>0.11467393097213199</v>
      </c>
      <c r="R1487" s="17"/>
      <c r="S1487" s="17">
        <v>0.12245054476473401</v>
      </c>
      <c r="T1487" s="17">
        <v>0.10463326731233</v>
      </c>
      <c r="U1487" s="17">
        <v>0.10962411645964699</v>
      </c>
      <c r="V1487" s="17">
        <v>0.113931653172794</v>
      </c>
      <c r="W1487" s="17">
        <v>0.121558270581113</v>
      </c>
      <c r="X1487" s="17">
        <v>0.11085425373633</v>
      </c>
      <c r="Y1487" s="17">
        <v>6.0497319107049898E-2</v>
      </c>
      <c r="Z1487" s="17">
        <v>8.0410350531239405E-2</v>
      </c>
      <c r="AA1487" s="17">
        <v>6.8491635456793404E-2</v>
      </c>
      <c r="AB1487" s="17">
        <v>8.7990980166359797E-2</v>
      </c>
      <c r="AC1487" s="17">
        <v>0.108537562949709</v>
      </c>
      <c r="AD1487" s="17">
        <v>0.119713210574744</v>
      </c>
      <c r="AE1487" s="17"/>
      <c r="AF1487" s="17">
        <v>0.101568056049314</v>
      </c>
      <c r="AG1487" s="17">
        <v>8.8041941125527698E-2</v>
      </c>
      <c r="AH1487" s="17">
        <v>7.7918515166743099E-2</v>
      </c>
      <c r="AI1487" s="17"/>
      <c r="AJ1487" s="17">
        <v>9.8568738821916302E-2</v>
      </c>
      <c r="AK1487" s="17">
        <v>8.5679108882577307E-2</v>
      </c>
      <c r="AL1487" s="17">
        <v>9.01451257985557E-2</v>
      </c>
      <c r="AM1487" s="17">
        <v>0.25343947594606597</v>
      </c>
      <c r="AN1487" s="17">
        <v>9.2744630646015902E-2</v>
      </c>
      <c r="AO1487" s="17"/>
      <c r="AP1487" s="17">
        <v>0.11481643097484601</v>
      </c>
      <c r="AQ1487" s="17">
        <v>8.4905836767015894E-2</v>
      </c>
      <c r="AR1487" s="17">
        <v>9.8828375605862301E-2</v>
      </c>
      <c r="AS1487" s="17"/>
      <c r="AT1487" s="17">
        <v>0.104744107559245</v>
      </c>
      <c r="AU1487" s="17">
        <v>0.14683001172489399</v>
      </c>
      <c r="AV1487" s="17">
        <v>6.8004982492930702E-2</v>
      </c>
      <c r="AW1487" s="17">
        <v>0.10383334680216701</v>
      </c>
      <c r="AX1487" s="17">
        <v>9.0683812869592997E-2</v>
      </c>
      <c r="AY1487" s="17"/>
      <c r="AZ1487" s="17">
        <v>0.13060835854889599</v>
      </c>
      <c r="BA1487" s="17">
        <v>9.8932976802494105E-2</v>
      </c>
      <c r="BB1487" s="17">
        <v>8.5632670383822801E-2</v>
      </c>
      <c r="BC1487" s="17">
        <v>7.40704742417366E-2</v>
      </c>
      <c r="BD1487" s="17">
        <v>8.5773364141820296E-2</v>
      </c>
      <c r="BE1487" s="17">
        <v>0.12575262966395301</v>
      </c>
      <c r="BF1487" s="17"/>
      <c r="BG1487" s="17">
        <v>9.0657295977454297E-2</v>
      </c>
      <c r="BH1487" s="17">
        <v>9.6153453356850105E-2</v>
      </c>
      <c r="BI1487" s="17" t="s">
        <v>95</v>
      </c>
      <c r="BJ1487" s="17">
        <v>0.13721534379808201</v>
      </c>
      <c r="BK1487" s="17">
        <v>8.6575979967539005E-2</v>
      </c>
      <c r="BL1487" s="17">
        <v>9.5521837569696899E-2</v>
      </c>
      <c r="BM1487" s="17">
        <v>0.18576244546509599</v>
      </c>
    </row>
    <row r="1488" spans="2:65" x14ac:dyDescent="0.35">
      <c r="B1488" t="s">
        <v>564</v>
      </c>
      <c r="C1488" s="17">
        <v>3.6550521032408398E-2</v>
      </c>
      <c r="D1488" s="17">
        <v>3.74011797077883E-2</v>
      </c>
      <c r="E1488" s="17">
        <v>3.5965822382449997E-2</v>
      </c>
      <c r="F1488" s="17"/>
      <c r="G1488" s="17">
        <v>3.3707609399994003E-2</v>
      </c>
      <c r="H1488" s="17">
        <v>4.3212302101508698E-2</v>
      </c>
      <c r="I1488" s="17">
        <v>3.2022078731215799E-2</v>
      </c>
      <c r="J1488" s="17">
        <v>4.5728016285958802E-2</v>
      </c>
      <c r="K1488" s="17">
        <v>3.39465278968068E-2</v>
      </c>
      <c r="L1488" s="17">
        <v>3.1214403053881401E-2</v>
      </c>
      <c r="M1488" s="17"/>
      <c r="N1488" s="17">
        <v>2.77615794496671E-2</v>
      </c>
      <c r="O1488" s="17">
        <v>4.8239040416352803E-2</v>
      </c>
      <c r="P1488" s="17">
        <v>2.7249628415770302E-2</v>
      </c>
      <c r="Q1488" s="17">
        <v>4.15182744868575E-2</v>
      </c>
      <c r="R1488" s="17"/>
      <c r="S1488" s="17">
        <v>2.53062176588012E-2</v>
      </c>
      <c r="T1488" s="17">
        <v>2.8408100353118401E-2</v>
      </c>
      <c r="U1488" s="17">
        <v>8.1221312688037201E-2</v>
      </c>
      <c r="V1488" s="17">
        <v>1.8897609725156798E-2</v>
      </c>
      <c r="W1488" s="17">
        <v>5.8231742257234702E-2</v>
      </c>
      <c r="X1488" s="17">
        <v>1.9085787507950001E-2</v>
      </c>
      <c r="Y1488" s="17">
        <v>2.83398608872216E-2</v>
      </c>
      <c r="Z1488" s="17">
        <v>3.2710685651829302E-2</v>
      </c>
      <c r="AA1488" s="17">
        <v>3.23860313838343E-2</v>
      </c>
      <c r="AB1488" s="17">
        <v>3.9590917436558702E-2</v>
      </c>
      <c r="AC1488" s="17">
        <v>7.6337853737652797E-2</v>
      </c>
      <c r="AD1488" s="17">
        <v>2.30915249582801E-2</v>
      </c>
      <c r="AE1488" s="17"/>
      <c r="AF1488" s="17">
        <v>4.4418355175150297E-2</v>
      </c>
      <c r="AG1488" s="17">
        <v>2.7721413700955402E-2</v>
      </c>
      <c r="AH1488" s="17">
        <v>4.4588978318584403E-2</v>
      </c>
      <c r="AI1488" s="17"/>
      <c r="AJ1488" s="17">
        <v>4.5976785510397501E-2</v>
      </c>
      <c r="AK1488" s="17">
        <v>2.0385391436037299E-2</v>
      </c>
      <c r="AL1488" s="17">
        <v>7.8976230184920598E-3</v>
      </c>
      <c r="AM1488" s="17">
        <v>4.1556988947446E-2</v>
      </c>
      <c r="AN1488" s="17">
        <v>4.6104379005472602E-2</v>
      </c>
      <c r="AO1488" s="17"/>
      <c r="AP1488" s="17">
        <v>5.3726469154535203E-2</v>
      </c>
      <c r="AQ1488" s="17">
        <v>2.1117849934132099E-2</v>
      </c>
      <c r="AR1488" s="17">
        <v>4.2809603588599102E-2</v>
      </c>
      <c r="AS1488" s="17"/>
      <c r="AT1488" s="17">
        <v>5.3869187544930301E-2</v>
      </c>
      <c r="AU1488" s="17">
        <v>3.6898287630748601E-2</v>
      </c>
      <c r="AV1488" s="17">
        <v>2.8514547953965901E-2</v>
      </c>
      <c r="AW1488" s="17">
        <v>1.2260966273607799E-2</v>
      </c>
      <c r="AX1488" s="17">
        <v>5.5160866387146498E-2</v>
      </c>
      <c r="AY1488" s="17"/>
      <c r="AZ1488" s="17">
        <v>4.6735365220533502E-2</v>
      </c>
      <c r="BA1488" s="17">
        <v>3.3312677101520402E-2</v>
      </c>
      <c r="BB1488" s="17">
        <v>2.7694455052605899E-2</v>
      </c>
      <c r="BC1488" s="17">
        <v>3.6194371647112401E-2</v>
      </c>
      <c r="BD1488" s="17">
        <v>2.8817929220366901E-2</v>
      </c>
      <c r="BE1488" s="17">
        <v>4.5927137619544402E-2</v>
      </c>
      <c r="BF1488" s="17"/>
      <c r="BG1488" s="17">
        <v>2.5695366536941999E-2</v>
      </c>
      <c r="BH1488" s="17">
        <v>3.8228390172713199E-2</v>
      </c>
      <c r="BI1488" s="17" t="s">
        <v>95</v>
      </c>
      <c r="BJ1488" s="17">
        <v>4.5347683246191199E-2</v>
      </c>
      <c r="BK1488" s="17">
        <v>4.5318158758810602E-2</v>
      </c>
      <c r="BL1488" s="17">
        <v>4.5402401048980398E-2</v>
      </c>
      <c r="BM1488" s="17">
        <v>6.0088603698427799E-2</v>
      </c>
    </row>
    <row r="1489" spans="2:65" x14ac:dyDescent="0.35">
      <c r="B1489" t="s">
        <v>114</v>
      </c>
      <c r="C1489" s="17">
        <v>5.2694380249833903E-2</v>
      </c>
      <c r="D1489" s="17">
        <v>5.1024115748063703E-2</v>
      </c>
      <c r="E1489" s="17">
        <v>5.46610044374242E-2</v>
      </c>
      <c r="F1489" s="17"/>
      <c r="G1489" s="17">
        <v>6.0533174537861403E-2</v>
      </c>
      <c r="H1489" s="17">
        <v>4.2282606235523303E-2</v>
      </c>
      <c r="I1489" s="17">
        <v>6.0851219017139802E-2</v>
      </c>
      <c r="J1489" s="17">
        <v>5.8972000148079302E-2</v>
      </c>
      <c r="K1489" s="17">
        <v>4.2272023809048702E-2</v>
      </c>
      <c r="L1489" s="17">
        <v>5.0489174809888203E-2</v>
      </c>
      <c r="M1489" s="17"/>
      <c r="N1489" s="17">
        <v>1.92180107429956E-2</v>
      </c>
      <c r="O1489" s="17">
        <v>5.4924286591270501E-2</v>
      </c>
      <c r="P1489" s="17">
        <v>5.55309897355395E-2</v>
      </c>
      <c r="Q1489" s="17">
        <v>8.3957058752757205E-2</v>
      </c>
      <c r="R1489" s="17"/>
      <c r="S1489" s="17">
        <v>3.6294367907182101E-2</v>
      </c>
      <c r="T1489" s="17">
        <v>5.9466292970510301E-2</v>
      </c>
      <c r="U1489" s="17">
        <v>7.3793116565970707E-2</v>
      </c>
      <c r="V1489" s="17">
        <v>4.2522003656434798E-2</v>
      </c>
      <c r="W1489" s="17">
        <v>5.3356130171663602E-2</v>
      </c>
      <c r="X1489" s="17">
        <v>5.6270242350528403E-2</v>
      </c>
      <c r="Y1489" s="17">
        <v>6.1697609759526997E-2</v>
      </c>
      <c r="Z1489" s="17">
        <v>6.2025044324275198E-2</v>
      </c>
      <c r="AA1489" s="17">
        <v>7.1595940442798905E-2</v>
      </c>
      <c r="AB1489" s="17">
        <v>3.0010077709960298E-2</v>
      </c>
      <c r="AC1489" s="17">
        <v>6.9685510084641203E-2</v>
      </c>
      <c r="AD1489" s="17">
        <v>0</v>
      </c>
      <c r="AE1489" s="17"/>
      <c r="AF1489" s="17">
        <v>5.8596078456649901E-2</v>
      </c>
      <c r="AG1489" s="17">
        <v>3.3990588956278399E-2</v>
      </c>
      <c r="AH1489" s="17">
        <v>7.0239923491810005E-2</v>
      </c>
      <c r="AI1489" s="17"/>
      <c r="AJ1489" s="17">
        <v>5.1493495862651603E-2</v>
      </c>
      <c r="AK1489" s="17">
        <v>5.1507207896619799E-2</v>
      </c>
      <c r="AL1489" s="17">
        <v>0</v>
      </c>
      <c r="AM1489" s="17">
        <v>3.7066460920928697E-2</v>
      </c>
      <c r="AN1489" s="17">
        <v>7.7389379666406494E-2</v>
      </c>
      <c r="AO1489" s="17"/>
      <c r="AP1489" s="17">
        <v>4.1954425539779502E-2</v>
      </c>
      <c r="AQ1489" s="17">
        <v>4.7460853737303001E-2</v>
      </c>
      <c r="AR1489" s="17">
        <v>0</v>
      </c>
      <c r="AS1489" s="17"/>
      <c r="AT1489" s="17">
        <v>9.0910861637308604E-2</v>
      </c>
      <c r="AU1489" s="17">
        <v>6.17780139888243E-2</v>
      </c>
      <c r="AV1489" s="17">
        <v>2.94588847669656E-2</v>
      </c>
      <c r="AW1489" s="17">
        <v>2.07728237753671E-2</v>
      </c>
      <c r="AX1489" s="17">
        <v>2.6437911493705401E-2</v>
      </c>
      <c r="AY1489" s="17"/>
      <c r="AZ1489" s="17">
        <v>4.2441387843819102E-2</v>
      </c>
      <c r="BA1489" s="17">
        <v>5.3037471062001199E-2</v>
      </c>
      <c r="BB1489" s="17">
        <v>6.04932840120537E-2</v>
      </c>
      <c r="BC1489" s="17">
        <v>8.1167524501445501E-2</v>
      </c>
      <c r="BD1489" s="17">
        <v>3.7526582457172698E-2</v>
      </c>
      <c r="BE1489" s="17">
        <v>1.70108766135833E-2</v>
      </c>
      <c r="BF1489" s="17"/>
      <c r="BG1489" s="17">
        <v>5.0416470684880602E-2</v>
      </c>
      <c r="BH1489" s="17">
        <v>5.2480661947880002E-2</v>
      </c>
      <c r="BI1489" s="17" t="s">
        <v>95</v>
      </c>
      <c r="BJ1489" s="17">
        <v>6.4983258471830896E-2</v>
      </c>
      <c r="BK1489" s="17">
        <v>7.7618005584826594E-2</v>
      </c>
      <c r="BL1489" s="17">
        <v>4.7066492826833999E-2</v>
      </c>
      <c r="BM1489" s="17">
        <v>4.4194187940078601E-2</v>
      </c>
    </row>
    <row r="1490" spans="2:65" x14ac:dyDescent="0.35">
      <c r="B1490" t="s">
        <v>565</v>
      </c>
      <c r="C1490" s="17">
        <v>0.81031707319999702</v>
      </c>
      <c r="D1490" s="17">
        <v>0.79011708349524401</v>
      </c>
      <c r="E1490" s="17">
        <v>0.83062389002358505</v>
      </c>
      <c r="F1490" s="17"/>
      <c r="G1490" s="17">
        <v>0.71509590285464197</v>
      </c>
      <c r="H1490" s="17">
        <v>0.80604310492640396</v>
      </c>
      <c r="I1490" s="17">
        <v>0.82420369074839395</v>
      </c>
      <c r="J1490" s="17">
        <v>0.82102550848630995</v>
      </c>
      <c r="K1490" s="17">
        <v>0.85449370627541699</v>
      </c>
      <c r="L1490" s="17">
        <v>0.83504302469758296</v>
      </c>
      <c r="M1490" s="17"/>
      <c r="N1490" s="17">
        <v>0.85677546683381001</v>
      </c>
      <c r="O1490" s="17">
        <v>0.80252114810338104</v>
      </c>
      <c r="P1490" s="17">
        <v>0.82043065286584504</v>
      </c>
      <c r="Q1490" s="17">
        <v>0.75985073578825402</v>
      </c>
      <c r="R1490" s="17"/>
      <c r="S1490" s="17">
        <v>0.81594886966928304</v>
      </c>
      <c r="T1490" s="17">
        <v>0.80749233936404097</v>
      </c>
      <c r="U1490" s="17">
        <v>0.73536145428634403</v>
      </c>
      <c r="V1490" s="17">
        <v>0.82464873344561496</v>
      </c>
      <c r="W1490" s="17">
        <v>0.76685385698998898</v>
      </c>
      <c r="X1490" s="17">
        <v>0.81378971640519204</v>
      </c>
      <c r="Y1490" s="17">
        <v>0.84946521024620103</v>
      </c>
      <c r="Z1490" s="17">
        <v>0.82485391949265596</v>
      </c>
      <c r="AA1490" s="17">
        <v>0.82752639271657302</v>
      </c>
      <c r="AB1490" s="17">
        <v>0.84240802468712095</v>
      </c>
      <c r="AC1490" s="17">
        <v>0.74543907322799696</v>
      </c>
      <c r="AD1490" s="17">
        <v>0.85719526446697603</v>
      </c>
      <c r="AE1490" s="17"/>
      <c r="AF1490" s="17">
        <v>0.79541751031888597</v>
      </c>
      <c r="AG1490" s="17">
        <v>0.85024605621723803</v>
      </c>
      <c r="AH1490" s="17">
        <v>0.80725258302286196</v>
      </c>
      <c r="AI1490" s="17"/>
      <c r="AJ1490" s="17">
        <v>0.803960979805035</v>
      </c>
      <c r="AK1490" s="17">
        <v>0.84242829178476597</v>
      </c>
      <c r="AL1490" s="17">
        <v>0.901957251182952</v>
      </c>
      <c r="AM1490" s="17">
        <v>0.66793707418556003</v>
      </c>
      <c r="AN1490" s="17">
        <v>0.78376161068210504</v>
      </c>
      <c r="AO1490" s="17"/>
      <c r="AP1490" s="17">
        <v>0.78950267433083998</v>
      </c>
      <c r="AQ1490" s="17">
        <v>0.84651545956154906</v>
      </c>
      <c r="AR1490" s="17">
        <v>0.85836202080553803</v>
      </c>
      <c r="AS1490" s="17"/>
      <c r="AT1490" s="17">
        <v>0.75047584325851602</v>
      </c>
      <c r="AU1490" s="17">
        <v>0.75449368665553296</v>
      </c>
      <c r="AV1490" s="17">
        <v>0.87402158478613801</v>
      </c>
      <c r="AW1490" s="17">
        <v>0.86313286314885895</v>
      </c>
      <c r="AX1490" s="17">
        <v>0.82771740924955495</v>
      </c>
      <c r="AY1490" s="17"/>
      <c r="AZ1490" s="17">
        <v>0.78021488838675102</v>
      </c>
      <c r="BA1490" s="17">
        <v>0.81471687503398404</v>
      </c>
      <c r="BB1490" s="17">
        <v>0.82617959055151802</v>
      </c>
      <c r="BC1490" s="17">
        <v>0.80856762960970596</v>
      </c>
      <c r="BD1490" s="17">
        <v>0.84788212418064002</v>
      </c>
      <c r="BE1490" s="17">
        <v>0.81130935610291899</v>
      </c>
      <c r="BF1490" s="17"/>
      <c r="BG1490" s="17">
        <v>0.833230866800723</v>
      </c>
      <c r="BH1490" s="17">
        <v>0.81313749452255701</v>
      </c>
      <c r="BI1490" s="17" t="s">
        <v>95</v>
      </c>
      <c r="BJ1490" s="17">
        <v>0.75245371448389597</v>
      </c>
      <c r="BK1490" s="17">
        <v>0.79048785568882396</v>
      </c>
      <c r="BL1490" s="17">
        <v>0.81200926855448896</v>
      </c>
      <c r="BM1490" s="17">
        <v>0.70995476289639703</v>
      </c>
    </row>
    <row r="1491" spans="2:65" x14ac:dyDescent="0.35">
      <c r="B1491" t="s">
        <v>168</v>
      </c>
      <c r="C1491" s="17">
        <v>-0.75762269295016305</v>
      </c>
      <c r="D1491" s="17">
        <v>-0.73909296774718103</v>
      </c>
      <c r="E1491" s="17">
        <v>-0.775962885586161</v>
      </c>
      <c r="F1491" s="17"/>
      <c r="G1491" s="17">
        <v>-0.65456272831678097</v>
      </c>
      <c r="H1491" s="17">
        <v>-0.76376049869088103</v>
      </c>
      <c r="I1491" s="17">
        <v>-0.76335247173125398</v>
      </c>
      <c r="J1491" s="17">
        <v>-0.76205350833823104</v>
      </c>
      <c r="K1491" s="17">
        <v>-0.81222168246636905</v>
      </c>
      <c r="L1491" s="17">
        <v>-0.78455384988769505</v>
      </c>
      <c r="M1491" s="17"/>
      <c r="N1491" s="17">
        <v>-0.837557456090815</v>
      </c>
      <c r="O1491" s="17">
        <v>-0.74759686151211002</v>
      </c>
      <c r="P1491" s="17">
        <v>-0.764899663130305</v>
      </c>
      <c r="Q1491" s="17">
        <v>-0.67589367703549597</v>
      </c>
      <c r="R1491" s="17"/>
      <c r="S1491" s="17">
        <v>-0.77965450176210105</v>
      </c>
      <c r="T1491" s="17">
        <v>-0.74802604639353099</v>
      </c>
      <c r="U1491" s="17">
        <v>-0.66156833772037404</v>
      </c>
      <c r="V1491" s="17">
        <v>-0.78212672978917996</v>
      </c>
      <c r="W1491" s="17">
        <v>-0.71349772681832502</v>
      </c>
      <c r="X1491" s="17">
        <v>-0.75751947405466402</v>
      </c>
      <c r="Y1491" s="17">
        <v>-0.78776760048667405</v>
      </c>
      <c r="Z1491" s="17">
        <v>-0.76282887516838105</v>
      </c>
      <c r="AA1491" s="17">
        <v>-0.75593045227377498</v>
      </c>
      <c r="AB1491" s="17">
        <v>-0.81239794697716095</v>
      </c>
      <c r="AC1491" s="17">
        <v>-0.675753563143356</v>
      </c>
      <c r="AD1491" s="17">
        <v>-0.85719526446697603</v>
      </c>
      <c r="AE1491" s="17"/>
      <c r="AF1491" s="17">
        <v>-0.73682143186223603</v>
      </c>
      <c r="AG1491" s="17">
        <v>-0.81625546726095999</v>
      </c>
      <c r="AH1491" s="17">
        <v>-0.73701265953105199</v>
      </c>
      <c r="AI1491" s="17"/>
      <c r="AJ1491" s="17">
        <v>-0.75246748394238305</v>
      </c>
      <c r="AK1491" s="17">
        <v>-0.79092108388814597</v>
      </c>
      <c r="AL1491" s="17">
        <v>-0.901957251182952</v>
      </c>
      <c r="AM1491" s="17">
        <v>-0.63087061326463101</v>
      </c>
      <c r="AN1491" s="17">
        <v>-0.70637223101569901</v>
      </c>
      <c r="AO1491" s="17"/>
      <c r="AP1491" s="17">
        <v>-0.74754824879105997</v>
      </c>
      <c r="AQ1491" s="17">
        <v>-0.79905460582424603</v>
      </c>
      <c r="AR1491" s="17">
        <v>-0.85836202080553803</v>
      </c>
      <c r="AS1491" s="17"/>
      <c r="AT1491" s="17">
        <v>-0.65956498162120702</v>
      </c>
      <c r="AU1491" s="17">
        <v>-0.69271567266670897</v>
      </c>
      <c r="AV1491" s="17">
        <v>-0.844562700019172</v>
      </c>
      <c r="AW1491" s="17">
        <v>-0.84236003937349102</v>
      </c>
      <c r="AX1491" s="17">
        <v>-0.80127949775584995</v>
      </c>
      <c r="AY1491" s="17"/>
      <c r="AZ1491" s="17">
        <v>-0.737773500542932</v>
      </c>
      <c r="BA1491" s="17">
        <v>-0.76167940397198297</v>
      </c>
      <c r="BB1491" s="17">
        <v>-0.76568630653946401</v>
      </c>
      <c r="BC1491" s="17">
        <v>-0.72740010510826003</v>
      </c>
      <c r="BD1491" s="17">
        <v>-0.81035554172346702</v>
      </c>
      <c r="BE1491" s="17">
        <v>-0.79429847948933496</v>
      </c>
      <c r="BF1491" s="17"/>
      <c r="BG1491" s="17">
        <v>-0.78281439611584203</v>
      </c>
      <c r="BH1491" s="17">
        <v>-0.76065683257467698</v>
      </c>
      <c r="BI1491" s="17" t="s">
        <v>95</v>
      </c>
      <c r="BJ1491" s="17">
        <v>-0.68747045601206502</v>
      </c>
      <c r="BK1491" s="17">
        <v>-0.71286985010399695</v>
      </c>
      <c r="BL1491" s="17">
        <v>-0.76494277572765501</v>
      </c>
      <c r="BM1491" s="17">
        <v>-0.66576057495631902</v>
      </c>
    </row>
    <row r="1492" spans="2:65" x14ac:dyDescent="0.35">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c r="BI1492" s="17"/>
      <c r="BJ1492" s="17"/>
      <c r="BK1492" s="17"/>
      <c r="BL1492" s="17"/>
      <c r="BM1492" s="17"/>
    </row>
    <row r="1493" spans="2:65" x14ac:dyDescent="0.35">
      <c r="B1493" s="6" t="s">
        <v>568</v>
      </c>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row>
    <row r="1494" spans="2:65" x14ac:dyDescent="0.35">
      <c r="B1494" s="26" t="s">
        <v>221</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row>
    <row r="1495" spans="2:65" x14ac:dyDescent="0.35">
      <c r="B1495" t="s">
        <v>561</v>
      </c>
      <c r="C1495" s="17">
        <v>0.35094055292853998</v>
      </c>
      <c r="D1495" s="17">
        <v>0.360288403676081</v>
      </c>
      <c r="E1495" s="17">
        <v>0.34327229438016599</v>
      </c>
      <c r="F1495" s="17"/>
      <c r="G1495" s="17">
        <v>0.29727077851581901</v>
      </c>
      <c r="H1495" s="17">
        <v>0.34213165179361599</v>
      </c>
      <c r="I1495" s="17">
        <v>0.377619911476055</v>
      </c>
      <c r="J1495" s="17">
        <v>0.37483665771414998</v>
      </c>
      <c r="K1495" s="17">
        <v>0.36188546058948201</v>
      </c>
      <c r="L1495" s="17">
        <v>0.34892661039978601</v>
      </c>
      <c r="M1495" s="17"/>
      <c r="N1495" s="17">
        <v>0.41606703999105199</v>
      </c>
      <c r="O1495" s="17">
        <v>0.35480223004336597</v>
      </c>
      <c r="P1495" s="17">
        <v>0.33165075331301302</v>
      </c>
      <c r="Q1495" s="17">
        <v>0.29508588066161501</v>
      </c>
      <c r="R1495" s="17"/>
      <c r="S1495" s="17">
        <v>0.335270298331384</v>
      </c>
      <c r="T1495" s="17">
        <v>0.37152104935790398</v>
      </c>
      <c r="U1495" s="17">
        <v>0.36520963444458499</v>
      </c>
      <c r="V1495" s="17">
        <v>0.32145784869280902</v>
      </c>
      <c r="W1495" s="17">
        <v>0.33763254181468799</v>
      </c>
      <c r="X1495" s="17">
        <v>0.31902704358740902</v>
      </c>
      <c r="Y1495" s="17">
        <v>0.33706959773447298</v>
      </c>
      <c r="Z1495" s="17">
        <v>0.39764073173748399</v>
      </c>
      <c r="AA1495" s="17">
        <v>0.40032412018586999</v>
      </c>
      <c r="AB1495" s="17">
        <v>0.35281518970135101</v>
      </c>
      <c r="AC1495" s="17">
        <v>0.30982584371157001</v>
      </c>
      <c r="AD1495" s="17">
        <v>0.35536463767208298</v>
      </c>
      <c r="AE1495" s="17"/>
      <c r="AF1495" s="17">
        <v>0.35340111976414501</v>
      </c>
      <c r="AG1495" s="17">
        <v>0.381028058294275</v>
      </c>
      <c r="AH1495" s="17">
        <v>0.31952842912705098</v>
      </c>
      <c r="AI1495" s="17"/>
      <c r="AJ1495" s="17">
        <v>0.36409202942149999</v>
      </c>
      <c r="AK1495" s="17">
        <v>0.37178332339848602</v>
      </c>
      <c r="AL1495" s="17">
        <v>0.335476665110235</v>
      </c>
      <c r="AM1495" s="17">
        <v>0.37425212987609602</v>
      </c>
      <c r="AN1495" s="17">
        <v>0.33219545476204698</v>
      </c>
      <c r="AO1495" s="17"/>
      <c r="AP1495" s="17">
        <v>0.38761712421761602</v>
      </c>
      <c r="AQ1495" s="17">
        <v>0.37150571403729399</v>
      </c>
      <c r="AR1495" s="17">
        <v>0.378449481977227</v>
      </c>
      <c r="AS1495" s="17"/>
      <c r="AT1495" s="17">
        <v>0.29009511899060803</v>
      </c>
      <c r="AU1495" s="17">
        <v>0.29885154839397299</v>
      </c>
      <c r="AV1495" s="17">
        <v>0.40411886174042699</v>
      </c>
      <c r="AW1495" s="17">
        <v>0.42465572693256298</v>
      </c>
      <c r="AX1495" s="17">
        <v>0.441367785401723</v>
      </c>
      <c r="AY1495" s="17"/>
      <c r="AZ1495" s="17">
        <v>0.33401028473906402</v>
      </c>
      <c r="BA1495" s="17">
        <v>0.34626171706464998</v>
      </c>
      <c r="BB1495" s="17">
        <v>0.35673157016152801</v>
      </c>
      <c r="BC1495" s="17">
        <v>0.35655860049610699</v>
      </c>
      <c r="BD1495" s="17">
        <v>0.40253436520052799</v>
      </c>
      <c r="BE1495" s="17">
        <v>0.31365615111904499</v>
      </c>
      <c r="BF1495" s="17"/>
      <c r="BG1495" s="17">
        <v>0.35223689651092999</v>
      </c>
      <c r="BH1495" s="17">
        <v>0.43787223941877401</v>
      </c>
      <c r="BI1495" s="17" t="s">
        <v>95</v>
      </c>
      <c r="BJ1495" s="17">
        <v>0.29145982058606801</v>
      </c>
      <c r="BK1495" s="17">
        <v>0.31670783977952399</v>
      </c>
      <c r="BL1495" s="17">
        <v>0.31973376999235698</v>
      </c>
      <c r="BM1495" s="17">
        <v>0.20168669757243499</v>
      </c>
    </row>
    <row r="1496" spans="2:65" x14ac:dyDescent="0.35">
      <c r="B1496" t="s">
        <v>562</v>
      </c>
      <c r="C1496" s="17">
        <v>0.45513411937453702</v>
      </c>
      <c r="D1496" s="17">
        <v>0.44009905296832302</v>
      </c>
      <c r="E1496" s="17">
        <v>0.46998220219423897</v>
      </c>
      <c r="F1496" s="17"/>
      <c r="G1496" s="17">
        <v>0.45596602639860301</v>
      </c>
      <c r="H1496" s="17">
        <v>0.47800476743943598</v>
      </c>
      <c r="I1496" s="17">
        <v>0.42583380183283298</v>
      </c>
      <c r="J1496" s="17">
        <v>0.43106545950381198</v>
      </c>
      <c r="K1496" s="17">
        <v>0.48000100005151902</v>
      </c>
      <c r="L1496" s="17">
        <v>0.46334502292251001</v>
      </c>
      <c r="M1496" s="17"/>
      <c r="N1496" s="17">
        <v>0.42362851593442702</v>
      </c>
      <c r="O1496" s="17">
        <v>0.47038873232835698</v>
      </c>
      <c r="P1496" s="17">
        <v>0.49196310234273599</v>
      </c>
      <c r="Q1496" s="17">
        <v>0.44562324787524699</v>
      </c>
      <c r="R1496" s="17"/>
      <c r="S1496" s="17">
        <v>0.43620688483862302</v>
      </c>
      <c r="T1496" s="17">
        <v>0.42711030338758199</v>
      </c>
      <c r="U1496" s="17">
        <v>0.41888483024725098</v>
      </c>
      <c r="V1496" s="17">
        <v>0.48429586225577698</v>
      </c>
      <c r="W1496" s="17">
        <v>0.48126671263656801</v>
      </c>
      <c r="X1496" s="17">
        <v>0.506653928807549</v>
      </c>
      <c r="Y1496" s="17">
        <v>0.49087710451467298</v>
      </c>
      <c r="Z1496" s="17">
        <v>0.458743991000719</v>
      </c>
      <c r="AA1496" s="17">
        <v>0.40514382183132902</v>
      </c>
      <c r="AB1496" s="17">
        <v>0.47935896758687901</v>
      </c>
      <c r="AC1496" s="17">
        <v>0.47670500340364003</v>
      </c>
      <c r="AD1496" s="17">
        <v>0.43343725395294302</v>
      </c>
      <c r="AE1496" s="17"/>
      <c r="AF1496" s="17">
        <v>0.43786139685261799</v>
      </c>
      <c r="AG1496" s="17">
        <v>0.47089324787923198</v>
      </c>
      <c r="AH1496" s="17">
        <v>0.44442912421158498</v>
      </c>
      <c r="AI1496" s="17"/>
      <c r="AJ1496" s="17">
        <v>0.43440446632624302</v>
      </c>
      <c r="AK1496" s="17">
        <v>0.46440199280979599</v>
      </c>
      <c r="AL1496" s="17">
        <v>0.513003989431286</v>
      </c>
      <c r="AM1496" s="17">
        <v>0.25007431778759198</v>
      </c>
      <c r="AN1496" s="17">
        <v>0.44575790149973699</v>
      </c>
      <c r="AO1496" s="17"/>
      <c r="AP1496" s="17">
        <v>0.40373339945847297</v>
      </c>
      <c r="AQ1496" s="17">
        <v>0.48418965297387201</v>
      </c>
      <c r="AR1496" s="17">
        <v>0.47177659545021899</v>
      </c>
      <c r="AS1496" s="17"/>
      <c r="AT1496" s="17">
        <v>0.47612308414182702</v>
      </c>
      <c r="AU1496" s="17">
        <v>0.46276714441411898</v>
      </c>
      <c r="AV1496" s="17">
        <v>0.4462081535695</v>
      </c>
      <c r="AW1496" s="17">
        <v>0.45404148745767398</v>
      </c>
      <c r="AX1496" s="17">
        <v>0.37269175392221499</v>
      </c>
      <c r="AY1496" s="17"/>
      <c r="AZ1496" s="17">
        <v>0.44352523041208503</v>
      </c>
      <c r="BA1496" s="17">
        <v>0.466667821886948</v>
      </c>
      <c r="BB1496" s="17">
        <v>0.442877066798335</v>
      </c>
      <c r="BC1496" s="17">
        <v>0.46628665531388402</v>
      </c>
      <c r="BD1496" s="17">
        <v>0.43044992604550403</v>
      </c>
      <c r="BE1496" s="17">
        <v>0.48206344923898797</v>
      </c>
      <c r="BF1496" s="17"/>
      <c r="BG1496" s="17">
        <v>0.47485832450257598</v>
      </c>
      <c r="BH1496" s="17">
        <v>0.39304270225173099</v>
      </c>
      <c r="BI1496" s="17" t="s">
        <v>95</v>
      </c>
      <c r="BJ1496" s="17">
        <v>0.46843085302901399</v>
      </c>
      <c r="BK1496" s="17">
        <v>0.43900850229370397</v>
      </c>
      <c r="BL1496" s="17">
        <v>0.48861148153732897</v>
      </c>
      <c r="BM1496" s="17">
        <v>0.441798142218154</v>
      </c>
    </row>
    <row r="1497" spans="2:65" x14ac:dyDescent="0.35">
      <c r="B1497" t="s">
        <v>563</v>
      </c>
      <c r="C1497" s="17">
        <v>9.2796538220943706E-2</v>
      </c>
      <c r="D1497" s="17">
        <v>0.10582762591026899</v>
      </c>
      <c r="E1497" s="17">
        <v>7.8815141698172705E-2</v>
      </c>
      <c r="F1497" s="17"/>
      <c r="G1497" s="17">
        <v>0.15494921846534801</v>
      </c>
      <c r="H1497" s="17">
        <v>9.3550376550560893E-2</v>
      </c>
      <c r="I1497" s="17">
        <v>8.2644301543969706E-2</v>
      </c>
      <c r="J1497" s="17">
        <v>6.9649184429514899E-2</v>
      </c>
      <c r="K1497" s="17">
        <v>7.4683635702539899E-2</v>
      </c>
      <c r="L1497" s="17">
        <v>8.5298171905554804E-2</v>
      </c>
      <c r="M1497" s="17"/>
      <c r="N1497" s="17">
        <v>9.1907706173620596E-2</v>
      </c>
      <c r="O1497" s="17">
        <v>7.8774195569120006E-2</v>
      </c>
      <c r="P1497" s="17">
        <v>8.3926566146401801E-2</v>
      </c>
      <c r="Q1497" s="17">
        <v>0.11085875104217</v>
      </c>
      <c r="R1497" s="17"/>
      <c r="S1497" s="17">
        <v>0.12536064444915301</v>
      </c>
      <c r="T1497" s="17">
        <v>8.6502223406082795E-2</v>
      </c>
      <c r="U1497" s="17">
        <v>9.7500569840969997E-2</v>
      </c>
      <c r="V1497" s="17">
        <v>0.11617113277892099</v>
      </c>
      <c r="W1497" s="17">
        <v>8.6886712509354203E-2</v>
      </c>
      <c r="X1497" s="17">
        <v>8.1742195271872806E-2</v>
      </c>
      <c r="Y1497" s="17">
        <v>8.0297899740220502E-2</v>
      </c>
      <c r="Z1497" s="17">
        <v>3.8307205744810703E-2</v>
      </c>
      <c r="AA1497" s="17">
        <v>7.4308821920829396E-2</v>
      </c>
      <c r="AB1497" s="17">
        <v>8.6505671854185007E-2</v>
      </c>
      <c r="AC1497" s="17">
        <v>9.2357681202276498E-2</v>
      </c>
      <c r="AD1497" s="17">
        <v>0.13224893131689799</v>
      </c>
      <c r="AE1497" s="17"/>
      <c r="AF1497" s="17">
        <v>8.9213791369487899E-2</v>
      </c>
      <c r="AG1497" s="17">
        <v>7.2963661953252795E-2</v>
      </c>
      <c r="AH1497" s="17">
        <v>0.116864030957151</v>
      </c>
      <c r="AI1497" s="17"/>
      <c r="AJ1497" s="17">
        <v>0.104046360886274</v>
      </c>
      <c r="AK1497" s="17">
        <v>6.6537077912518103E-2</v>
      </c>
      <c r="AL1497" s="17">
        <v>8.26073434890542E-2</v>
      </c>
      <c r="AM1497" s="17">
        <v>0.25135184199156302</v>
      </c>
      <c r="AN1497" s="17">
        <v>0.10124543224436899</v>
      </c>
      <c r="AO1497" s="17"/>
      <c r="AP1497" s="17">
        <v>0.110411461584156</v>
      </c>
      <c r="AQ1497" s="17">
        <v>6.23135574069619E-2</v>
      </c>
      <c r="AR1497" s="17">
        <v>9.0490976672643303E-2</v>
      </c>
      <c r="AS1497" s="17"/>
      <c r="AT1497" s="17">
        <v>7.7685816182304399E-2</v>
      </c>
      <c r="AU1497" s="17">
        <v>0.132177255249745</v>
      </c>
      <c r="AV1497" s="17">
        <v>7.9020676840118501E-2</v>
      </c>
      <c r="AW1497" s="17">
        <v>7.2100108060921694E-2</v>
      </c>
      <c r="AX1497" s="17">
        <v>4.4605829132352302E-2</v>
      </c>
      <c r="AY1497" s="17"/>
      <c r="AZ1497" s="17">
        <v>0.130422160702132</v>
      </c>
      <c r="BA1497" s="17">
        <v>9.05824444537245E-2</v>
      </c>
      <c r="BB1497" s="17">
        <v>7.0940072644678207E-2</v>
      </c>
      <c r="BC1497" s="17">
        <v>6.5528184957625801E-2</v>
      </c>
      <c r="BD1497" s="17">
        <v>7.0835451121766202E-2</v>
      </c>
      <c r="BE1497" s="17">
        <v>0.12259492768624999</v>
      </c>
      <c r="BF1497" s="17"/>
      <c r="BG1497" s="17">
        <v>8.1159100801763903E-2</v>
      </c>
      <c r="BH1497" s="17">
        <v>8.8161292517156306E-2</v>
      </c>
      <c r="BI1497" s="17" t="s">
        <v>95</v>
      </c>
      <c r="BJ1497" s="17">
        <v>0.112953741712325</v>
      </c>
      <c r="BK1497" s="17">
        <v>8.0291024982074202E-2</v>
      </c>
      <c r="BL1497" s="17">
        <v>9.4896153411135997E-2</v>
      </c>
      <c r="BM1497" s="17">
        <v>0.20668679262523601</v>
      </c>
    </row>
    <row r="1498" spans="2:65" x14ac:dyDescent="0.35">
      <c r="B1498" t="s">
        <v>564</v>
      </c>
      <c r="C1498" s="17">
        <v>3.64225514022209E-2</v>
      </c>
      <c r="D1498" s="17">
        <v>3.7945284341866899E-2</v>
      </c>
      <c r="E1498" s="17">
        <v>3.5185138926375203E-2</v>
      </c>
      <c r="F1498" s="17"/>
      <c r="G1498" s="17">
        <v>3.8013607144304601E-2</v>
      </c>
      <c r="H1498" s="17">
        <v>4.1579927291026303E-2</v>
      </c>
      <c r="I1498" s="17">
        <v>5.2508682631655097E-2</v>
      </c>
      <c r="J1498" s="17">
        <v>3.9386013929512902E-2</v>
      </c>
      <c r="K1498" s="17">
        <v>2.2409761629226199E-2</v>
      </c>
      <c r="L1498" s="17">
        <v>2.3866306895797398E-2</v>
      </c>
      <c r="M1498" s="17"/>
      <c r="N1498" s="17">
        <v>3.41953028568351E-2</v>
      </c>
      <c r="O1498" s="17">
        <v>3.8410209419888902E-2</v>
      </c>
      <c r="P1498" s="17">
        <v>2.1795838674520299E-2</v>
      </c>
      <c r="Q1498" s="17">
        <v>4.8861312850744902E-2</v>
      </c>
      <c r="R1498" s="17"/>
      <c r="S1498" s="17">
        <v>4.6693090003572101E-2</v>
      </c>
      <c r="T1498" s="17">
        <v>3.5627285999682901E-2</v>
      </c>
      <c r="U1498" s="17">
        <v>5.1634787884128903E-2</v>
      </c>
      <c r="V1498" s="17">
        <v>2.6142543898634098E-2</v>
      </c>
      <c r="W1498" s="17">
        <v>3.4768027387769899E-2</v>
      </c>
      <c r="X1498" s="17">
        <v>2.3722975989171498E-2</v>
      </c>
      <c r="Y1498" s="17">
        <v>1.74478113347043E-2</v>
      </c>
      <c r="Z1498" s="17">
        <v>4.2768277692202698E-2</v>
      </c>
      <c r="AA1498" s="17">
        <v>3.5419747676582999E-2</v>
      </c>
      <c r="AB1498" s="17">
        <v>3.3344782968804498E-2</v>
      </c>
      <c r="AC1498" s="17">
        <v>5.2531673878403497E-2</v>
      </c>
      <c r="AD1498" s="17">
        <v>5.22467037703351E-2</v>
      </c>
      <c r="AE1498" s="17"/>
      <c r="AF1498" s="17">
        <v>4.4673474575930398E-2</v>
      </c>
      <c r="AG1498" s="17">
        <v>2.8001318839392001E-2</v>
      </c>
      <c r="AH1498" s="17">
        <v>4.4947079719499801E-2</v>
      </c>
      <c r="AI1498" s="17"/>
      <c r="AJ1498" s="17">
        <v>3.55750262876404E-2</v>
      </c>
      <c r="AK1498" s="17">
        <v>3.5278275130295599E-2</v>
      </c>
      <c r="AL1498" s="17">
        <v>2.5212888544939499E-2</v>
      </c>
      <c r="AM1498" s="17">
        <v>4.5698260476373903E-2</v>
      </c>
      <c r="AN1498" s="17">
        <v>3.9158888228906501E-2</v>
      </c>
      <c r="AO1498" s="17"/>
      <c r="AP1498" s="17">
        <v>4.3287185734082897E-2</v>
      </c>
      <c r="AQ1498" s="17">
        <v>2.9025811038120099E-2</v>
      </c>
      <c r="AR1498" s="17">
        <v>2.8934310505784499E-2</v>
      </c>
      <c r="AS1498" s="17"/>
      <c r="AT1498" s="17">
        <v>4.9484041965500901E-2</v>
      </c>
      <c r="AU1498" s="17">
        <v>2.96430977055262E-2</v>
      </c>
      <c r="AV1498" s="17">
        <v>3.2323460722251098E-2</v>
      </c>
      <c r="AW1498" s="17">
        <v>3.2921473899435102E-2</v>
      </c>
      <c r="AX1498" s="17">
        <v>5.92479382940772E-2</v>
      </c>
      <c r="AY1498" s="17"/>
      <c r="AZ1498" s="17">
        <v>4.4841214895851397E-2</v>
      </c>
      <c r="BA1498" s="17">
        <v>3.10204035807055E-2</v>
      </c>
      <c r="BB1498" s="17">
        <v>4.6479776556570103E-2</v>
      </c>
      <c r="BC1498" s="17">
        <v>2.5244419504020701E-2</v>
      </c>
      <c r="BD1498" s="17">
        <v>3.6749013128541202E-2</v>
      </c>
      <c r="BE1498" s="17">
        <v>4.4009778194709498E-2</v>
      </c>
      <c r="BF1498" s="17"/>
      <c r="BG1498" s="17">
        <v>2.5780478837694399E-2</v>
      </c>
      <c r="BH1498" s="17">
        <v>2.98399271086228E-2</v>
      </c>
      <c r="BI1498" s="17" t="s">
        <v>95</v>
      </c>
      <c r="BJ1498" s="17">
        <v>4.9707231954262798E-2</v>
      </c>
      <c r="BK1498" s="17">
        <v>5.18634200066539E-2</v>
      </c>
      <c r="BL1498" s="17">
        <v>4.7996502744635898E-2</v>
      </c>
      <c r="BM1498" s="17">
        <v>7.3387374383002094E-2</v>
      </c>
    </row>
    <row r="1499" spans="2:65" x14ac:dyDescent="0.35">
      <c r="B1499" t="s">
        <v>114</v>
      </c>
      <c r="C1499" s="17">
        <v>6.4706238073758193E-2</v>
      </c>
      <c r="D1499" s="17">
        <v>5.5839633103460698E-2</v>
      </c>
      <c r="E1499" s="17">
        <v>7.2745222801046797E-2</v>
      </c>
      <c r="F1499" s="17"/>
      <c r="G1499" s="17">
        <v>5.38003694759265E-2</v>
      </c>
      <c r="H1499" s="17">
        <v>4.4733276925360797E-2</v>
      </c>
      <c r="I1499" s="17">
        <v>6.1393302515486997E-2</v>
      </c>
      <c r="J1499" s="17">
        <v>8.5062684423009502E-2</v>
      </c>
      <c r="K1499" s="17">
        <v>6.10201420272335E-2</v>
      </c>
      <c r="L1499" s="17">
        <v>7.8563887876351698E-2</v>
      </c>
      <c r="M1499" s="17"/>
      <c r="N1499" s="17">
        <v>3.4201435044065601E-2</v>
      </c>
      <c r="O1499" s="17">
        <v>5.7624632639268099E-2</v>
      </c>
      <c r="P1499" s="17">
        <v>7.0663739523328994E-2</v>
      </c>
      <c r="Q1499" s="17">
        <v>9.9570807570223199E-2</v>
      </c>
      <c r="R1499" s="17"/>
      <c r="S1499" s="17">
        <v>5.6469082377267797E-2</v>
      </c>
      <c r="T1499" s="17">
        <v>7.9239137848747906E-2</v>
      </c>
      <c r="U1499" s="17">
        <v>6.6770177583065096E-2</v>
      </c>
      <c r="V1499" s="17">
        <v>5.1932612373859599E-2</v>
      </c>
      <c r="W1499" s="17">
        <v>5.9446005651620101E-2</v>
      </c>
      <c r="X1499" s="17">
        <v>6.8853856343997905E-2</v>
      </c>
      <c r="Y1499" s="17">
        <v>7.4307586675929793E-2</v>
      </c>
      <c r="Z1499" s="17">
        <v>6.2539793824782905E-2</v>
      </c>
      <c r="AA1499" s="17">
        <v>8.4803488385388801E-2</v>
      </c>
      <c r="AB1499" s="17">
        <v>4.7975387888781203E-2</v>
      </c>
      <c r="AC1499" s="17">
        <v>6.8579797804110595E-2</v>
      </c>
      <c r="AD1499" s="17">
        <v>2.6702473287740901E-2</v>
      </c>
      <c r="AE1499" s="17"/>
      <c r="AF1499" s="17">
        <v>7.4850217437818403E-2</v>
      </c>
      <c r="AG1499" s="17">
        <v>4.7113713033848897E-2</v>
      </c>
      <c r="AH1499" s="17">
        <v>7.4231335984713404E-2</v>
      </c>
      <c r="AI1499" s="17"/>
      <c r="AJ1499" s="17">
        <v>6.1882117078341799E-2</v>
      </c>
      <c r="AK1499" s="17">
        <v>6.1999330748903701E-2</v>
      </c>
      <c r="AL1499" s="17">
        <v>4.3699113424485299E-2</v>
      </c>
      <c r="AM1499" s="17">
        <v>7.8623449868374704E-2</v>
      </c>
      <c r="AN1499" s="17">
        <v>8.1642323264940198E-2</v>
      </c>
      <c r="AO1499" s="17"/>
      <c r="AP1499" s="17">
        <v>5.4950829005672198E-2</v>
      </c>
      <c r="AQ1499" s="17">
        <v>5.2965264543752097E-2</v>
      </c>
      <c r="AR1499" s="17">
        <v>3.03486353941258E-2</v>
      </c>
      <c r="AS1499" s="17"/>
      <c r="AT1499" s="17">
        <v>0.10661193871976</v>
      </c>
      <c r="AU1499" s="17">
        <v>7.6560954236636503E-2</v>
      </c>
      <c r="AV1499" s="17">
        <v>3.8328847127703999E-2</v>
      </c>
      <c r="AW1499" s="17">
        <v>1.6281203649406599E-2</v>
      </c>
      <c r="AX1499" s="17">
        <v>8.20866932496329E-2</v>
      </c>
      <c r="AY1499" s="17"/>
      <c r="AZ1499" s="17">
        <v>4.7201109250866999E-2</v>
      </c>
      <c r="BA1499" s="17">
        <v>6.5467613013971998E-2</v>
      </c>
      <c r="BB1499" s="17">
        <v>8.2971513838888802E-2</v>
      </c>
      <c r="BC1499" s="17">
        <v>8.6382139728361701E-2</v>
      </c>
      <c r="BD1499" s="17">
        <v>5.9431244503661398E-2</v>
      </c>
      <c r="BE1499" s="17">
        <v>3.7675693761007302E-2</v>
      </c>
      <c r="BF1499" s="17"/>
      <c r="BG1499" s="17">
        <v>6.5965199347035403E-2</v>
      </c>
      <c r="BH1499" s="17">
        <v>5.1083838703715703E-2</v>
      </c>
      <c r="BI1499" s="17" t="s">
        <v>95</v>
      </c>
      <c r="BJ1499" s="17">
        <v>7.7448352718329894E-2</v>
      </c>
      <c r="BK1499" s="17">
        <v>0.112129212938044</v>
      </c>
      <c r="BL1499" s="17">
        <v>4.8762092314542302E-2</v>
      </c>
      <c r="BM1499" s="17">
        <v>7.6440993201172702E-2</v>
      </c>
    </row>
    <row r="1500" spans="2:65" x14ac:dyDescent="0.35">
      <c r="B1500" t="s">
        <v>565</v>
      </c>
      <c r="C1500" s="17">
        <v>0.80607467230307694</v>
      </c>
      <c r="D1500" s="17">
        <v>0.80038745664440303</v>
      </c>
      <c r="E1500" s="17">
        <v>0.81325449657440496</v>
      </c>
      <c r="F1500" s="17"/>
      <c r="G1500" s="17">
        <v>0.75323680491442102</v>
      </c>
      <c r="H1500" s="17">
        <v>0.82013641923305203</v>
      </c>
      <c r="I1500" s="17">
        <v>0.80345371330888804</v>
      </c>
      <c r="J1500" s="17">
        <v>0.80590211721796301</v>
      </c>
      <c r="K1500" s="17">
        <v>0.84188646064100103</v>
      </c>
      <c r="L1500" s="17">
        <v>0.81227163332229602</v>
      </c>
      <c r="M1500" s="17"/>
      <c r="N1500" s="17">
        <v>0.83969555592547895</v>
      </c>
      <c r="O1500" s="17">
        <v>0.82519096237172296</v>
      </c>
      <c r="P1500" s="17">
        <v>0.82361385565574896</v>
      </c>
      <c r="Q1500" s="17">
        <v>0.74070912853686199</v>
      </c>
      <c r="R1500" s="17"/>
      <c r="S1500" s="17">
        <v>0.77147718317000702</v>
      </c>
      <c r="T1500" s="17">
        <v>0.79863135274548602</v>
      </c>
      <c r="U1500" s="17">
        <v>0.78409446469183597</v>
      </c>
      <c r="V1500" s="17">
        <v>0.80575371094858605</v>
      </c>
      <c r="W1500" s="17">
        <v>0.818899254451256</v>
      </c>
      <c r="X1500" s="17">
        <v>0.82568097239495797</v>
      </c>
      <c r="Y1500" s="17">
        <v>0.82794670224914502</v>
      </c>
      <c r="Z1500" s="17">
        <v>0.85638472273820399</v>
      </c>
      <c r="AA1500" s="17">
        <v>0.80546794201719896</v>
      </c>
      <c r="AB1500" s="17">
        <v>0.83217415728822897</v>
      </c>
      <c r="AC1500" s="17">
        <v>0.78653084711520904</v>
      </c>
      <c r="AD1500" s="17">
        <v>0.78880189162502601</v>
      </c>
      <c r="AE1500" s="17"/>
      <c r="AF1500" s="17">
        <v>0.79126251661676394</v>
      </c>
      <c r="AG1500" s="17">
        <v>0.85192130617350603</v>
      </c>
      <c r="AH1500" s="17">
        <v>0.76395755333863602</v>
      </c>
      <c r="AI1500" s="17"/>
      <c r="AJ1500" s="17">
        <v>0.79849649574774395</v>
      </c>
      <c r="AK1500" s="17">
        <v>0.83618531620828196</v>
      </c>
      <c r="AL1500" s="17">
        <v>0.848480654541521</v>
      </c>
      <c r="AM1500" s="17">
        <v>0.62432644766368794</v>
      </c>
      <c r="AN1500" s="17">
        <v>0.77795335626178397</v>
      </c>
      <c r="AO1500" s="17"/>
      <c r="AP1500" s="17">
        <v>0.79135052367608905</v>
      </c>
      <c r="AQ1500" s="17">
        <v>0.855695367011166</v>
      </c>
      <c r="AR1500" s="17">
        <v>0.85022607742744605</v>
      </c>
      <c r="AS1500" s="17"/>
      <c r="AT1500" s="17">
        <v>0.76621820313243405</v>
      </c>
      <c r="AU1500" s="17">
        <v>0.76161869280809202</v>
      </c>
      <c r="AV1500" s="17">
        <v>0.85032701530992605</v>
      </c>
      <c r="AW1500" s="17">
        <v>0.87869721439023696</v>
      </c>
      <c r="AX1500" s="17">
        <v>0.81405953932393804</v>
      </c>
      <c r="AY1500" s="17"/>
      <c r="AZ1500" s="17">
        <v>0.77753551515114905</v>
      </c>
      <c r="BA1500" s="17">
        <v>0.81292953895159803</v>
      </c>
      <c r="BB1500" s="17">
        <v>0.79960863695986295</v>
      </c>
      <c r="BC1500" s="17">
        <v>0.82284525580999202</v>
      </c>
      <c r="BD1500" s="17">
        <v>0.83298429124603102</v>
      </c>
      <c r="BE1500" s="17">
        <v>0.79571960035803302</v>
      </c>
      <c r="BF1500" s="17"/>
      <c r="BG1500" s="17">
        <v>0.82709522101350597</v>
      </c>
      <c r="BH1500" s="17">
        <v>0.83091494167050495</v>
      </c>
      <c r="BI1500" s="17" t="s">
        <v>95</v>
      </c>
      <c r="BJ1500" s="17">
        <v>0.759890673615082</v>
      </c>
      <c r="BK1500" s="17">
        <v>0.75571634207322802</v>
      </c>
      <c r="BL1500" s="17">
        <v>0.80834525152968595</v>
      </c>
      <c r="BM1500" s="17">
        <v>0.64348483979058901</v>
      </c>
    </row>
    <row r="1501" spans="2:65" x14ac:dyDescent="0.35">
      <c r="B1501" t="s">
        <v>168</v>
      </c>
      <c r="C1501" s="17">
        <v>-0.74136843422931897</v>
      </c>
      <c r="D1501" s="17">
        <v>-0.74454782354094295</v>
      </c>
      <c r="E1501" s="17">
        <v>-0.74050927377335796</v>
      </c>
      <c r="F1501" s="17"/>
      <c r="G1501" s="17">
        <v>-0.69943643543849499</v>
      </c>
      <c r="H1501" s="17">
        <v>-0.77540314230769103</v>
      </c>
      <c r="I1501" s="17">
        <v>-0.74206041079340102</v>
      </c>
      <c r="J1501" s="17">
        <v>-0.72083943279495299</v>
      </c>
      <c r="K1501" s="17">
        <v>-0.78086631861376699</v>
      </c>
      <c r="L1501" s="17">
        <v>-0.73370774544594397</v>
      </c>
      <c r="M1501" s="17"/>
      <c r="N1501" s="17">
        <v>-0.80549412088141303</v>
      </c>
      <c r="O1501" s="17">
        <v>-0.76756632973245498</v>
      </c>
      <c r="P1501" s="17">
        <v>-0.75295011613242002</v>
      </c>
      <c r="Q1501" s="17">
        <v>-0.64113832096663803</v>
      </c>
      <c r="R1501" s="17"/>
      <c r="S1501" s="17">
        <v>-0.71500810079273902</v>
      </c>
      <c r="T1501" s="17">
        <v>-0.71939221489673799</v>
      </c>
      <c r="U1501" s="17">
        <v>-0.71732428710877105</v>
      </c>
      <c r="V1501" s="17">
        <v>-0.75382109857472601</v>
      </c>
      <c r="W1501" s="17">
        <v>-0.75945324879963605</v>
      </c>
      <c r="X1501" s="17">
        <v>-0.75682711605095998</v>
      </c>
      <c r="Y1501" s="17">
        <v>-0.75363911557321595</v>
      </c>
      <c r="Z1501" s="17">
        <v>-0.79384492891342096</v>
      </c>
      <c r="AA1501" s="17">
        <v>-0.72066445363180998</v>
      </c>
      <c r="AB1501" s="17">
        <v>-0.78419876939944799</v>
      </c>
      <c r="AC1501" s="17">
        <v>-0.71795104931109899</v>
      </c>
      <c r="AD1501" s="17">
        <v>-0.76209941833728501</v>
      </c>
      <c r="AE1501" s="17"/>
      <c r="AF1501" s="17">
        <v>-0.716412299178945</v>
      </c>
      <c r="AG1501" s="17">
        <v>-0.804807593139657</v>
      </c>
      <c r="AH1501" s="17">
        <v>-0.68972621735392203</v>
      </c>
      <c r="AI1501" s="17"/>
      <c r="AJ1501" s="17">
        <v>-0.73661437866940205</v>
      </c>
      <c r="AK1501" s="17">
        <v>-0.774185985459379</v>
      </c>
      <c r="AL1501" s="17">
        <v>-0.80478154111703604</v>
      </c>
      <c r="AM1501" s="17">
        <v>-0.54570299779531395</v>
      </c>
      <c r="AN1501" s="17">
        <v>-0.69631103299684405</v>
      </c>
      <c r="AO1501" s="17"/>
      <c r="AP1501" s="17">
        <v>-0.73639969467041599</v>
      </c>
      <c r="AQ1501" s="17">
        <v>-0.80273010246741405</v>
      </c>
      <c r="AR1501" s="17">
        <v>-0.81987744203332102</v>
      </c>
      <c r="AS1501" s="17"/>
      <c r="AT1501" s="17">
        <v>-0.659606264412674</v>
      </c>
      <c r="AU1501" s="17">
        <v>-0.68505773857145602</v>
      </c>
      <c r="AV1501" s="17">
        <v>-0.81199816818222204</v>
      </c>
      <c r="AW1501" s="17">
        <v>-0.86241601074082996</v>
      </c>
      <c r="AX1501" s="17">
        <v>-0.73197284607430502</v>
      </c>
      <c r="AY1501" s="17"/>
      <c r="AZ1501" s="17">
        <v>-0.73033440590028198</v>
      </c>
      <c r="BA1501" s="17">
        <v>-0.74746192593762595</v>
      </c>
      <c r="BB1501" s="17">
        <v>-0.71663712312097405</v>
      </c>
      <c r="BC1501" s="17">
        <v>-0.73646311608162995</v>
      </c>
      <c r="BD1501" s="17">
        <v>-0.77355304674237002</v>
      </c>
      <c r="BE1501" s="17">
        <v>-0.75804390659702603</v>
      </c>
      <c r="BF1501" s="17"/>
      <c r="BG1501" s="17">
        <v>-0.76113002166647103</v>
      </c>
      <c r="BH1501" s="17">
        <v>-0.77983110296679004</v>
      </c>
      <c r="BI1501" s="17" t="s">
        <v>95</v>
      </c>
      <c r="BJ1501" s="17">
        <v>-0.68244232089675205</v>
      </c>
      <c r="BK1501" s="17">
        <v>-0.64358712913518401</v>
      </c>
      <c r="BL1501" s="17">
        <v>-0.75958315921514397</v>
      </c>
      <c r="BM1501" s="17">
        <v>-0.56704384658941698</v>
      </c>
    </row>
    <row r="1502" spans="2:65" x14ac:dyDescent="0.35">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row>
    <row r="1503" spans="2:65" x14ac:dyDescent="0.35">
      <c r="B1503" s="6" t="s">
        <v>569</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row>
    <row r="1504" spans="2:65" x14ac:dyDescent="0.35">
      <c r="B1504" s="26" t="s">
        <v>221</v>
      </c>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c r="BA1504" s="17"/>
      <c r="BB1504" s="17"/>
      <c r="BC1504" s="17"/>
      <c r="BD1504" s="17"/>
      <c r="BE1504" s="17"/>
      <c r="BF1504" s="17"/>
      <c r="BG1504" s="17"/>
      <c r="BH1504" s="17"/>
      <c r="BI1504" s="17"/>
      <c r="BJ1504" s="17"/>
      <c r="BK1504" s="17"/>
      <c r="BL1504" s="17"/>
      <c r="BM1504" s="17"/>
    </row>
    <row r="1505" spans="2:65" x14ac:dyDescent="0.35">
      <c r="B1505" t="s">
        <v>561</v>
      </c>
      <c r="C1505" s="17">
        <v>0.33101506748604398</v>
      </c>
      <c r="D1505" s="17">
        <v>0.34048261618683101</v>
      </c>
      <c r="E1505" s="17">
        <v>0.32400916600874702</v>
      </c>
      <c r="F1505" s="17"/>
      <c r="G1505" s="17">
        <v>0.27445539285347997</v>
      </c>
      <c r="H1505" s="17">
        <v>0.325985765965143</v>
      </c>
      <c r="I1505" s="17">
        <v>0.36724246397628801</v>
      </c>
      <c r="J1505" s="17">
        <v>0.36063630426069199</v>
      </c>
      <c r="K1505" s="17">
        <v>0.32656025295723601</v>
      </c>
      <c r="L1505" s="17">
        <v>0.32519469600338902</v>
      </c>
      <c r="M1505" s="17"/>
      <c r="N1505" s="17">
        <v>0.379628679073095</v>
      </c>
      <c r="O1505" s="17">
        <v>0.325275555472682</v>
      </c>
      <c r="P1505" s="17">
        <v>0.322245651785595</v>
      </c>
      <c r="Q1505" s="17">
        <v>0.28627477791449601</v>
      </c>
      <c r="R1505" s="17"/>
      <c r="S1505" s="17">
        <v>0.33493670517385499</v>
      </c>
      <c r="T1505" s="17">
        <v>0.339809930548304</v>
      </c>
      <c r="U1505" s="17">
        <v>0.36030075753319102</v>
      </c>
      <c r="V1505" s="17">
        <v>0.37220168626813399</v>
      </c>
      <c r="W1505" s="17">
        <v>0.25428336834179599</v>
      </c>
      <c r="X1505" s="17">
        <v>0.32214246137408398</v>
      </c>
      <c r="Y1505" s="17">
        <v>0.35119037784385898</v>
      </c>
      <c r="Z1505" s="17">
        <v>0.355143518658872</v>
      </c>
      <c r="AA1505" s="17">
        <v>0.34899421176693701</v>
      </c>
      <c r="AB1505" s="17">
        <v>0.302268267591696</v>
      </c>
      <c r="AC1505" s="17">
        <v>0.249107236917914</v>
      </c>
      <c r="AD1505" s="17">
        <v>0.334921425321621</v>
      </c>
      <c r="AE1505" s="17"/>
      <c r="AF1505" s="17">
        <v>0.30673070896863502</v>
      </c>
      <c r="AG1505" s="17">
        <v>0.39941842242009901</v>
      </c>
      <c r="AH1505" s="17">
        <v>0.25796390919790302</v>
      </c>
      <c r="AI1505" s="17"/>
      <c r="AJ1505" s="17">
        <v>0.310708698117381</v>
      </c>
      <c r="AK1505" s="17">
        <v>0.37039766458787798</v>
      </c>
      <c r="AL1505" s="17">
        <v>0.40342773449281299</v>
      </c>
      <c r="AM1505" s="17">
        <v>0.25762998740316301</v>
      </c>
      <c r="AN1505" s="17">
        <v>0.28850787208529499</v>
      </c>
      <c r="AO1505" s="17"/>
      <c r="AP1505" s="17">
        <v>0.35076491171692598</v>
      </c>
      <c r="AQ1505" s="17">
        <v>0.35054938493673998</v>
      </c>
      <c r="AR1505" s="17">
        <v>0.39276649602653302</v>
      </c>
      <c r="AS1505" s="17"/>
      <c r="AT1505" s="17">
        <v>0.273633018101619</v>
      </c>
      <c r="AU1505" s="17">
        <v>0.28810467159202202</v>
      </c>
      <c r="AV1505" s="17">
        <v>0.36309480926037402</v>
      </c>
      <c r="AW1505" s="17">
        <v>0.423416872370389</v>
      </c>
      <c r="AX1505" s="17">
        <v>0.41582869821874802</v>
      </c>
      <c r="AY1505" s="17"/>
      <c r="AZ1505" s="17">
        <v>0.33568606881840901</v>
      </c>
      <c r="BA1505" s="17">
        <v>0.34204259084863298</v>
      </c>
      <c r="BB1505" s="17">
        <v>0.31625646794177598</v>
      </c>
      <c r="BC1505" s="17">
        <v>0.31107550956672197</v>
      </c>
      <c r="BD1505" s="17">
        <v>0.367287196845417</v>
      </c>
      <c r="BE1505" s="17">
        <v>0.27360761308828102</v>
      </c>
      <c r="BF1505" s="17"/>
      <c r="BG1505" s="17">
        <v>0.33501450469514998</v>
      </c>
      <c r="BH1505" s="17">
        <v>0.35112106515055702</v>
      </c>
      <c r="BI1505" s="17" t="s">
        <v>95</v>
      </c>
      <c r="BJ1505" s="17">
        <v>0.27761126756527099</v>
      </c>
      <c r="BK1505" s="17">
        <v>0.25684764407631899</v>
      </c>
      <c r="BL1505" s="17">
        <v>0.36139511647837702</v>
      </c>
      <c r="BM1505" s="17">
        <v>0.32847931800605801</v>
      </c>
    </row>
    <row r="1506" spans="2:65" x14ac:dyDescent="0.35">
      <c r="B1506" t="s">
        <v>562</v>
      </c>
      <c r="C1506" s="17">
        <v>0.44092468598649498</v>
      </c>
      <c r="D1506" s="17">
        <v>0.42306422562324603</v>
      </c>
      <c r="E1506" s="17">
        <v>0.45841977909563197</v>
      </c>
      <c r="F1506" s="17"/>
      <c r="G1506" s="17">
        <v>0.47659978188949398</v>
      </c>
      <c r="H1506" s="17">
        <v>0.48866004038602701</v>
      </c>
      <c r="I1506" s="17">
        <v>0.41431230171543099</v>
      </c>
      <c r="J1506" s="17">
        <v>0.45283425045748399</v>
      </c>
      <c r="K1506" s="17">
        <v>0.40679249878183399</v>
      </c>
      <c r="L1506" s="17">
        <v>0.40957792591661402</v>
      </c>
      <c r="M1506" s="17"/>
      <c r="N1506" s="17">
        <v>0.42248954669417699</v>
      </c>
      <c r="O1506" s="17">
        <v>0.45320930080917898</v>
      </c>
      <c r="P1506" s="17">
        <v>0.44626589680309697</v>
      </c>
      <c r="Q1506" s="17">
        <v>0.45028324137011899</v>
      </c>
      <c r="R1506" s="17"/>
      <c r="S1506" s="17">
        <v>0.40737870960635802</v>
      </c>
      <c r="T1506" s="17">
        <v>0.41952207600462599</v>
      </c>
      <c r="U1506" s="17">
        <v>0.40715300382843</v>
      </c>
      <c r="V1506" s="17">
        <v>0.432254966758509</v>
      </c>
      <c r="W1506" s="17">
        <v>0.50497586208565703</v>
      </c>
      <c r="X1506" s="17">
        <v>0.46723700590096301</v>
      </c>
      <c r="Y1506" s="17">
        <v>0.45315427515246498</v>
      </c>
      <c r="Z1506" s="17">
        <v>0.47753092163703598</v>
      </c>
      <c r="AA1506" s="17">
        <v>0.41829581739124799</v>
      </c>
      <c r="AB1506" s="17">
        <v>0.451483026127872</v>
      </c>
      <c r="AC1506" s="17">
        <v>0.468878671877557</v>
      </c>
      <c r="AD1506" s="17">
        <v>0.51959035994636804</v>
      </c>
      <c r="AE1506" s="17"/>
      <c r="AF1506" s="17">
        <v>0.43008737349781201</v>
      </c>
      <c r="AG1506" s="17">
        <v>0.42593591748175402</v>
      </c>
      <c r="AH1506" s="17">
        <v>0.483049731770055</v>
      </c>
      <c r="AI1506" s="17"/>
      <c r="AJ1506" s="17">
        <v>0.43324219795888802</v>
      </c>
      <c r="AK1506" s="17">
        <v>0.44453503301502401</v>
      </c>
      <c r="AL1506" s="17">
        <v>0.448677085218737</v>
      </c>
      <c r="AM1506" s="17">
        <v>0.29185814803423599</v>
      </c>
      <c r="AN1506" s="17">
        <v>0.44165030033382702</v>
      </c>
      <c r="AO1506" s="17"/>
      <c r="AP1506" s="17">
        <v>0.39509115319156801</v>
      </c>
      <c r="AQ1506" s="17">
        <v>0.47350458689078601</v>
      </c>
      <c r="AR1506" s="17">
        <v>0.48284543118134599</v>
      </c>
      <c r="AS1506" s="17"/>
      <c r="AT1506" s="17">
        <v>0.44932434166900198</v>
      </c>
      <c r="AU1506" s="17">
        <v>0.435128651598439</v>
      </c>
      <c r="AV1506" s="17">
        <v>0.46975555266670599</v>
      </c>
      <c r="AW1506" s="17">
        <v>0.39046848497387898</v>
      </c>
      <c r="AX1506" s="17">
        <v>0.34192890034811002</v>
      </c>
      <c r="AY1506" s="17"/>
      <c r="AZ1506" s="17">
        <v>0.42758066429892899</v>
      </c>
      <c r="BA1506" s="17">
        <v>0.44862482109355001</v>
      </c>
      <c r="BB1506" s="17">
        <v>0.42898288295929898</v>
      </c>
      <c r="BC1506" s="17">
        <v>0.44095426594989401</v>
      </c>
      <c r="BD1506" s="17">
        <v>0.44262306087332498</v>
      </c>
      <c r="BE1506" s="17">
        <v>0.47775457159414703</v>
      </c>
      <c r="BF1506" s="17"/>
      <c r="BG1506" s="17">
        <v>0.42157501779087198</v>
      </c>
      <c r="BH1506" s="17">
        <v>0.45172592718655502</v>
      </c>
      <c r="BI1506" s="17" t="s">
        <v>95</v>
      </c>
      <c r="BJ1506" s="17">
        <v>0.44671401449808001</v>
      </c>
      <c r="BK1506" s="17">
        <v>0.47961452865800203</v>
      </c>
      <c r="BL1506" s="17">
        <v>0.44751784536340899</v>
      </c>
      <c r="BM1506" s="17">
        <v>0.34635035461246899</v>
      </c>
    </row>
    <row r="1507" spans="2:65" x14ac:dyDescent="0.35">
      <c r="B1507" t="s">
        <v>563</v>
      </c>
      <c r="C1507" s="17">
        <v>0.10449508002407901</v>
      </c>
      <c r="D1507" s="17">
        <v>0.112188765257153</v>
      </c>
      <c r="E1507" s="17">
        <v>9.4858082427696097E-2</v>
      </c>
      <c r="F1507" s="17"/>
      <c r="G1507" s="17">
        <v>0.16021107126280601</v>
      </c>
      <c r="H1507" s="17">
        <v>9.7500042127259601E-2</v>
      </c>
      <c r="I1507" s="17">
        <v>0.105385940825851</v>
      </c>
      <c r="J1507" s="17">
        <v>6.8258662071164503E-2</v>
      </c>
      <c r="K1507" s="17">
        <v>9.5419014618783798E-2</v>
      </c>
      <c r="L1507" s="17">
        <v>0.103488594081019</v>
      </c>
      <c r="M1507" s="17"/>
      <c r="N1507" s="17">
        <v>0.110495033414619</v>
      </c>
      <c r="O1507" s="17">
        <v>9.0262663980995098E-2</v>
      </c>
      <c r="P1507" s="17">
        <v>0.116026278380092</v>
      </c>
      <c r="Q1507" s="17">
        <v>0.101903619028581</v>
      </c>
      <c r="R1507" s="17"/>
      <c r="S1507" s="17">
        <v>0.155917891831758</v>
      </c>
      <c r="T1507" s="17">
        <v>9.0238466142239696E-2</v>
      </c>
      <c r="U1507" s="17">
        <v>0.111264717475738</v>
      </c>
      <c r="V1507" s="17">
        <v>9.5973063908689801E-2</v>
      </c>
      <c r="W1507" s="17">
        <v>0.123683714529522</v>
      </c>
      <c r="X1507" s="17">
        <v>8.8935695734338405E-2</v>
      </c>
      <c r="Y1507" s="17">
        <v>8.9916441840005704E-2</v>
      </c>
      <c r="Z1507" s="17">
        <v>7.0796545501148403E-2</v>
      </c>
      <c r="AA1507" s="17">
        <v>7.3942473221532495E-2</v>
      </c>
      <c r="AB1507" s="17">
        <v>9.2198392247003894E-2</v>
      </c>
      <c r="AC1507" s="17">
        <v>0.145116546867503</v>
      </c>
      <c r="AD1507" s="17">
        <v>0.118456268103363</v>
      </c>
      <c r="AE1507" s="17"/>
      <c r="AF1507" s="17">
        <v>0.100343737663476</v>
      </c>
      <c r="AG1507" s="17">
        <v>8.2915559905208006E-2</v>
      </c>
      <c r="AH1507" s="17">
        <v>0.138288548601495</v>
      </c>
      <c r="AI1507" s="17"/>
      <c r="AJ1507" s="17">
        <v>0.10794845233858</v>
      </c>
      <c r="AK1507" s="17">
        <v>8.7573287209612397E-2</v>
      </c>
      <c r="AL1507" s="17">
        <v>0.120573719736497</v>
      </c>
      <c r="AM1507" s="17">
        <v>0.20979476224676899</v>
      </c>
      <c r="AN1507" s="17">
        <v>0.119581605350595</v>
      </c>
      <c r="AO1507" s="17"/>
      <c r="AP1507" s="17">
        <v>0.11400185380238401</v>
      </c>
      <c r="AQ1507" s="17">
        <v>7.3350771315549901E-2</v>
      </c>
      <c r="AR1507" s="17">
        <v>9.9878028953748102E-2</v>
      </c>
      <c r="AS1507" s="17"/>
      <c r="AT1507" s="17">
        <v>9.4286312895734803E-2</v>
      </c>
      <c r="AU1507" s="17">
        <v>0.15557104431348601</v>
      </c>
      <c r="AV1507" s="17">
        <v>8.3473541771453205E-2</v>
      </c>
      <c r="AW1507" s="17">
        <v>0.109026090997546</v>
      </c>
      <c r="AX1507" s="17">
        <v>3.0660083941226501E-2</v>
      </c>
      <c r="AY1507" s="17"/>
      <c r="AZ1507" s="17">
        <v>0.126782779271574</v>
      </c>
      <c r="BA1507" s="17">
        <v>8.7577002538150206E-2</v>
      </c>
      <c r="BB1507" s="17">
        <v>0.117800114507442</v>
      </c>
      <c r="BC1507" s="17">
        <v>9.0522935177652197E-2</v>
      </c>
      <c r="BD1507" s="17">
        <v>9.7838065684957301E-2</v>
      </c>
      <c r="BE1507" s="17">
        <v>0.13135967487188299</v>
      </c>
      <c r="BF1507" s="17"/>
      <c r="BG1507" s="17">
        <v>0.10171427564077</v>
      </c>
      <c r="BH1507" s="17">
        <v>9.3240111020611902E-2</v>
      </c>
      <c r="BI1507" s="17" t="s">
        <v>95</v>
      </c>
      <c r="BJ1507" s="17">
        <v>0.108241662052041</v>
      </c>
      <c r="BK1507" s="17">
        <v>0.105930940978575</v>
      </c>
      <c r="BL1507" s="17">
        <v>9.6201768272587196E-2</v>
      </c>
      <c r="BM1507" s="17">
        <v>0.22835124630263301</v>
      </c>
    </row>
    <row r="1508" spans="2:65" x14ac:dyDescent="0.35">
      <c r="B1508" t="s">
        <v>564</v>
      </c>
      <c r="C1508" s="17">
        <v>4.3913736880363999E-2</v>
      </c>
      <c r="D1508" s="17">
        <v>5.4385272819541801E-2</v>
      </c>
      <c r="E1508" s="17">
        <v>3.40457851107175E-2</v>
      </c>
      <c r="F1508" s="17"/>
      <c r="G1508" s="17">
        <v>4.2179463992849102E-2</v>
      </c>
      <c r="H1508" s="17">
        <v>4.4215200812385599E-2</v>
      </c>
      <c r="I1508" s="17">
        <v>5.0154541886407E-2</v>
      </c>
      <c r="J1508" s="17">
        <v>3.4506054911227602E-2</v>
      </c>
      <c r="K1508" s="17">
        <v>5.1486769531567202E-2</v>
      </c>
      <c r="L1508" s="17">
        <v>4.2225104472341603E-2</v>
      </c>
      <c r="M1508" s="17"/>
      <c r="N1508" s="17">
        <v>3.8987791656582303E-2</v>
      </c>
      <c r="O1508" s="17">
        <v>3.1793440442260103E-2</v>
      </c>
      <c r="P1508" s="17">
        <v>4.4558742348069301E-2</v>
      </c>
      <c r="Q1508" s="17">
        <v>6.0012540837669902E-2</v>
      </c>
      <c r="R1508" s="17"/>
      <c r="S1508" s="17">
        <v>3.5177281266899903E-2</v>
      </c>
      <c r="T1508" s="17">
        <v>6.7967993005093499E-2</v>
      </c>
      <c r="U1508" s="17">
        <v>6.8170975940233705E-2</v>
      </c>
      <c r="V1508" s="17">
        <v>1.4340933794713601E-2</v>
      </c>
      <c r="W1508" s="17">
        <v>6.3743574019052604E-2</v>
      </c>
      <c r="X1508" s="17">
        <v>5.0770169710568698E-2</v>
      </c>
      <c r="Y1508" s="17">
        <v>1.2437645033269801E-2</v>
      </c>
      <c r="Z1508" s="17">
        <v>1.11384463165065E-2</v>
      </c>
      <c r="AA1508" s="17">
        <v>5.5671457542213199E-2</v>
      </c>
      <c r="AB1508" s="17">
        <v>3.97415618103431E-2</v>
      </c>
      <c r="AC1508" s="17">
        <v>5.48009829270793E-2</v>
      </c>
      <c r="AD1508" s="17">
        <v>2.70319466286486E-2</v>
      </c>
      <c r="AE1508" s="17"/>
      <c r="AF1508" s="17">
        <v>5.4870689765093898E-2</v>
      </c>
      <c r="AG1508" s="17">
        <v>3.6850618352539603E-2</v>
      </c>
      <c r="AH1508" s="17">
        <v>4.3684215261682098E-2</v>
      </c>
      <c r="AI1508" s="17"/>
      <c r="AJ1508" s="17">
        <v>5.4950943020846403E-2</v>
      </c>
      <c r="AK1508" s="17">
        <v>3.0043352554474E-2</v>
      </c>
      <c r="AL1508" s="17">
        <v>7.8976230184920598E-3</v>
      </c>
      <c r="AM1508" s="17">
        <v>0.20365064139490399</v>
      </c>
      <c r="AN1508" s="17">
        <v>3.72698240969263E-2</v>
      </c>
      <c r="AO1508" s="17"/>
      <c r="AP1508" s="17">
        <v>6.2088250218197201E-2</v>
      </c>
      <c r="AQ1508" s="17">
        <v>2.9083564132813901E-2</v>
      </c>
      <c r="AR1508" s="17">
        <v>2.4510043838373199E-2</v>
      </c>
      <c r="AS1508" s="17"/>
      <c r="AT1508" s="17">
        <v>6.3212340354003194E-2</v>
      </c>
      <c r="AU1508" s="17">
        <v>2.48425938363174E-2</v>
      </c>
      <c r="AV1508" s="17">
        <v>3.9539324988698797E-2</v>
      </c>
      <c r="AW1508" s="17">
        <v>2.8236787309355402E-2</v>
      </c>
      <c r="AX1508" s="17">
        <v>0.16327482930896201</v>
      </c>
      <c r="AY1508" s="17"/>
      <c r="AZ1508" s="17">
        <v>5.4568792452660497E-2</v>
      </c>
      <c r="BA1508" s="17">
        <v>3.3879798762496798E-2</v>
      </c>
      <c r="BB1508" s="17">
        <v>4.2850985775531501E-2</v>
      </c>
      <c r="BC1508" s="17">
        <v>4.68632479733243E-2</v>
      </c>
      <c r="BD1508" s="17">
        <v>3.7877931811060202E-2</v>
      </c>
      <c r="BE1508" s="17">
        <v>5.7474802242360602E-2</v>
      </c>
      <c r="BF1508" s="17"/>
      <c r="BG1508" s="17">
        <v>3.9052114296185901E-2</v>
      </c>
      <c r="BH1508" s="17">
        <v>3.8565429224313601E-2</v>
      </c>
      <c r="BI1508" s="17" t="s">
        <v>95</v>
      </c>
      <c r="BJ1508" s="17">
        <v>5.8865730691838002E-2</v>
      </c>
      <c r="BK1508" s="17">
        <v>6.1335671192254901E-2</v>
      </c>
      <c r="BL1508" s="17">
        <v>4.5237403130289199E-2</v>
      </c>
      <c r="BM1508" s="17">
        <v>6.6634880788373596E-2</v>
      </c>
    </row>
    <row r="1509" spans="2:65" x14ac:dyDescent="0.35">
      <c r="B1509" t="s">
        <v>114</v>
      </c>
      <c r="C1509" s="17">
        <v>7.9651429623018299E-2</v>
      </c>
      <c r="D1509" s="17">
        <v>6.9879120113228194E-2</v>
      </c>
      <c r="E1509" s="17">
        <v>8.8667187357207397E-2</v>
      </c>
      <c r="F1509" s="17"/>
      <c r="G1509" s="17">
        <v>4.6554290001370797E-2</v>
      </c>
      <c r="H1509" s="17">
        <v>4.3638950709184603E-2</v>
      </c>
      <c r="I1509" s="17">
        <v>6.29047515960236E-2</v>
      </c>
      <c r="J1509" s="17">
        <v>8.3764728299432697E-2</v>
      </c>
      <c r="K1509" s="17">
        <v>0.119741464110579</v>
      </c>
      <c r="L1509" s="17">
        <v>0.119513679526637</v>
      </c>
      <c r="M1509" s="17"/>
      <c r="N1509" s="17">
        <v>4.8398949161526497E-2</v>
      </c>
      <c r="O1509" s="17">
        <v>9.9459039294884005E-2</v>
      </c>
      <c r="P1509" s="17">
        <v>7.0903430683145793E-2</v>
      </c>
      <c r="Q1509" s="17">
        <v>0.101525820849134</v>
      </c>
      <c r="R1509" s="17"/>
      <c r="S1509" s="17">
        <v>6.6589412121128802E-2</v>
      </c>
      <c r="T1509" s="17">
        <v>8.24615342997366E-2</v>
      </c>
      <c r="U1509" s="17">
        <v>5.3110545222406998E-2</v>
      </c>
      <c r="V1509" s="17">
        <v>8.5229349269954194E-2</v>
      </c>
      <c r="W1509" s="17">
        <v>5.3313481023972202E-2</v>
      </c>
      <c r="X1509" s="17">
        <v>7.0914667280045501E-2</v>
      </c>
      <c r="Y1509" s="17">
        <v>9.3301260130401104E-2</v>
      </c>
      <c r="Z1509" s="17">
        <v>8.5390567886437604E-2</v>
      </c>
      <c r="AA1509" s="17">
        <v>0.10309604007806999</v>
      </c>
      <c r="AB1509" s="17">
        <v>0.11430875222308499</v>
      </c>
      <c r="AC1509" s="17">
        <v>8.20965614099472E-2</v>
      </c>
      <c r="AD1509" s="17">
        <v>0</v>
      </c>
      <c r="AE1509" s="17"/>
      <c r="AF1509" s="17">
        <v>0.10796749010498401</v>
      </c>
      <c r="AG1509" s="17">
        <v>5.48794818403988E-2</v>
      </c>
      <c r="AH1509" s="17">
        <v>7.7013595168864996E-2</v>
      </c>
      <c r="AI1509" s="17"/>
      <c r="AJ1509" s="17">
        <v>9.3149708564304698E-2</v>
      </c>
      <c r="AK1509" s="17">
        <v>6.7450662633011194E-2</v>
      </c>
      <c r="AL1509" s="17">
        <v>1.94238375334609E-2</v>
      </c>
      <c r="AM1509" s="17">
        <v>3.7066460920928697E-2</v>
      </c>
      <c r="AN1509" s="17">
        <v>0.112990398133356</v>
      </c>
      <c r="AO1509" s="17"/>
      <c r="AP1509" s="17">
        <v>7.8053831070925006E-2</v>
      </c>
      <c r="AQ1509" s="17">
        <v>7.3511692724110303E-2</v>
      </c>
      <c r="AR1509" s="17">
        <v>0</v>
      </c>
      <c r="AS1509" s="17"/>
      <c r="AT1509" s="17">
        <v>0.119543986979641</v>
      </c>
      <c r="AU1509" s="17">
        <v>9.6353038659735296E-2</v>
      </c>
      <c r="AV1509" s="17">
        <v>4.4136771312767699E-2</v>
      </c>
      <c r="AW1509" s="17">
        <v>4.8851764348830699E-2</v>
      </c>
      <c r="AX1509" s="17">
        <v>4.8307488182954099E-2</v>
      </c>
      <c r="AY1509" s="17"/>
      <c r="AZ1509" s="17">
        <v>5.5381695158427897E-2</v>
      </c>
      <c r="BA1509" s="17">
        <v>8.7875786757169297E-2</v>
      </c>
      <c r="BB1509" s="17">
        <v>9.4109548815952002E-2</v>
      </c>
      <c r="BC1509" s="17">
        <v>0.110584041332407</v>
      </c>
      <c r="BD1509" s="17">
        <v>5.4373744785240298E-2</v>
      </c>
      <c r="BE1509" s="17">
        <v>5.9803338203328699E-2</v>
      </c>
      <c r="BF1509" s="17"/>
      <c r="BG1509" s="17">
        <v>0.102644087577021</v>
      </c>
      <c r="BH1509" s="17">
        <v>6.5347467417962907E-2</v>
      </c>
      <c r="BI1509" s="17" t="s">
        <v>95</v>
      </c>
      <c r="BJ1509" s="17">
        <v>0.10856732519277</v>
      </c>
      <c r="BK1509" s="17">
        <v>9.6271215094849594E-2</v>
      </c>
      <c r="BL1509" s="17">
        <v>4.9647866755337798E-2</v>
      </c>
      <c r="BM1509" s="17">
        <v>3.0184200290466499E-2</v>
      </c>
    </row>
    <row r="1510" spans="2:65" x14ac:dyDescent="0.35">
      <c r="B1510" t="s">
        <v>565</v>
      </c>
      <c r="C1510" s="17">
        <v>0.77193975347253896</v>
      </c>
      <c r="D1510" s="17">
        <v>0.76354684181007704</v>
      </c>
      <c r="E1510" s="17">
        <v>0.78242894510437899</v>
      </c>
      <c r="F1510" s="17"/>
      <c r="G1510" s="17">
        <v>0.75105517474297401</v>
      </c>
      <c r="H1510" s="17">
        <v>0.81464580635117001</v>
      </c>
      <c r="I1510" s="17">
        <v>0.781554765691719</v>
      </c>
      <c r="J1510" s="17">
        <v>0.81347055471817498</v>
      </c>
      <c r="K1510" s="17">
        <v>0.73335275173907</v>
      </c>
      <c r="L1510" s="17">
        <v>0.73477262192000203</v>
      </c>
      <c r="M1510" s="17"/>
      <c r="N1510" s="17">
        <v>0.80211822576727199</v>
      </c>
      <c r="O1510" s="17">
        <v>0.77848485628186104</v>
      </c>
      <c r="P1510" s="17">
        <v>0.76851154858869297</v>
      </c>
      <c r="Q1510" s="17">
        <v>0.73655801928461395</v>
      </c>
      <c r="R1510" s="17"/>
      <c r="S1510" s="17">
        <v>0.74231541478021401</v>
      </c>
      <c r="T1510" s="17">
        <v>0.75933200655292998</v>
      </c>
      <c r="U1510" s="17">
        <v>0.76745376136162102</v>
      </c>
      <c r="V1510" s="17">
        <v>0.80445665302664304</v>
      </c>
      <c r="W1510" s="17">
        <v>0.75925923042745302</v>
      </c>
      <c r="X1510" s="17">
        <v>0.78937946727504704</v>
      </c>
      <c r="Y1510" s="17">
        <v>0.80434465299632296</v>
      </c>
      <c r="Z1510" s="17">
        <v>0.83267444029590798</v>
      </c>
      <c r="AA1510" s="17">
        <v>0.76729002915818401</v>
      </c>
      <c r="AB1510" s="17">
        <v>0.75375129371956795</v>
      </c>
      <c r="AC1510" s="17">
        <v>0.71798590879547097</v>
      </c>
      <c r="AD1510" s="17">
        <v>0.85451178526798899</v>
      </c>
      <c r="AE1510" s="17"/>
      <c r="AF1510" s="17">
        <v>0.73681808246644698</v>
      </c>
      <c r="AG1510" s="17">
        <v>0.82535433990185303</v>
      </c>
      <c r="AH1510" s="17">
        <v>0.74101364096795796</v>
      </c>
      <c r="AI1510" s="17"/>
      <c r="AJ1510" s="17">
        <v>0.74395089607626796</v>
      </c>
      <c r="AK1510" s="17">
        <v>0.81493269760290199</v>
      </c>
      <c r="AL1510" s="17">
        <v>0.85210481971155005</v>
      </c>
      <c r="AM1510" s="17">
        <v>0.54948813543739905</v>
      </c>
      <c r="AN1510" s="17">
        <v>0.73015817241912195</v>
      </c>
      <c r="AO1510" s="17"/>
      <c r="AP1510" s="17">
        <v>0.74585606490849399</v>
      </c>
      <c r="AQ1510" s="17">
        <v>0.82405397182752604</v>
      </c>
      <c r="AR1510" s="17">
        <v>0.87561192720787895</v>
      </c>
      <c r="AS1510" s="17"/>
      <c r="AT1510" s="17">
        <v>0.72295735977062103</v>
      </c>
      <c r="AU1510" s="17">
        <v>0.72323332319046096</v>
      </c>
      <c r="AV1510" s="17">
        <v>0.83285036192707995</v>
      </c>
      <c r="AW1510" s="17">
        <v>0.81388535734426803</v>
      </c>
      <c r="AX1510" s="17">
        <v>0.75775759856685698</v>
      </c>
      <c r="AY1510" s="17"/>
      <c r="AZ1510" s="17">
        <v>0.76326673311733695</v>
      </c>
      <c r="BA1510" s="17">
        <v>0.79066741194218404</v>
      </c>
      <c r="BB1510" s="17">
        <v>0.74523935090107496</v>
      </c>
      <c r="BC1510" s="17">
        <v>0.75202977551661698</v>
      </c>
      <c r="BD1510" s="17">
        <v>0.80991025771874203</v>
      </c>
      <c r="BE1510" s="17">
        <v>0.75136218468242799</v>
      </c>
      <c r="BF1510" s="17"/>
      <c r="BG1510" s="17">
        <v>0.75658952248602296</v>
      </c>
      <c r="BH1510" s="17">
        <v>0.80284699233711199</v>
      </c>
      <c r="BI1510" s="17" t="s">
        <v>95</v>
      </c>
      <c r="BJ1510" s="17">
        <v>0.72432528206335101</v>
      </c>
      <c r="BK1510" s="17">
        <v>0.73646217273432102</v>
      </c>
      <c r="BL1510" s="17">
        <v>0.80891296184178596</v>
      </c>
      <c r="BM1510" s="17">
        <v>0.674829672618527</v>
      </c>
    </row>
    <row r="1511" spans="2:65" x14ac:dyDescent="0.35">
      <c r="B1511" t="s">
        <v>168</v>
      </c>
      <c r="C1511" s="17">
        <v>-0.69228832384951999</v>
      </c>
      <c r="D1511" s="17">
        <v>-0.69366772169684898</v>
      </c>
      <c r="E1511" s="17">
        <v>-0.69376175774717197</v>
      </c>
      <c r="F1511" s="17"/>
      <c r="G1511" s="17">
        <v>-0.704500884741603</v>
      </c>
      <c r="H1511" s="17">
        <v>-0.77100685564198501</v>
      </c>
      <c r="I1511" s="17">
        <v>-0.71865001409569496</v>
      </c>
      <c r="J1511" s="17">
        <v>-0.72970582641874304</v>
      </c>
      <c r="K1511" s="17">
        <v>-0.61361128762849004</v>
      </c>
      <c r="L1511" s="17">
        <v>-0.61525894239336498</v>
      </c>
      <c r="M1511" s="17"/>
      <c r="N1511" s="17">
        <v>-0.753719276605746</v>
      </c>
      <c r="O1511" s="17">
        <v>-0.67902581698697695</v>
      </c>
      <c r="P1511" s="17">
        <v>-0.697608117905547</v>
      </c>
      <c r="Q1511" s="17">
        <v>-0.63503219843547998</v>
      </c>
      <c r="R1511" s="17"/>
      <c r="S1511" s="17">
        <v>-0.675726002659085</v>
      </c>
      <c r="T1511" s="17">
        <v>-0.67687047225319297</v>
      </c>
      <c r="U1511" s="17">
        <v>-0.71434321613921403</v>
      </c>
      <c r="V1511" s="17">
        <v>-0.71922730375668797</v>
      </c>
      <c r="W1511" s="17">
        <v>-0.70594574940348098</v>
      </c>
      <c r="X1511" s="17">
        <v>-0.71846479999500201</v>
      </c>
      <c r="Y1511" s="17">
        <v>-0.711043392865922</v>
      </c>
      <c r="Z1511" s="17">
        <v>-0.74728387240947003</v>
      </c>
      <c r="AA1511" s="17">
        <v>-0.66419398908011396</v>
      </c>
      <c r="AB1511" s="17">
        <v>-0.63944254149648305</v>
      </c>
      <c r="AC1511" s="17">
        <v>-0.63588934738552305</v>
      </c>
      <c r="AD1511" s="17">
        <v>-0.85451178526798899</v>
      </c>
      <c r="AE1511" s="17"/>
      <c r="AF1511" s="17">
        <v>-0.62885059236146301</v>
      </c>
      <c r="AG1511" s="17">
        <v>-0.77047485806145499</v>
      </c>
      <c r="AH1511" s="17">
        <v>-0.664000045799093</v>
      </c>
      <c r="AI1511" s="17"/>
      <c r="AJ1511" s="17">
        <v>-0.65080118751196403</v>
      </c>
      <c r="AK1511" s="17">
        <v>-0.74748203496989096</v>
      </c>
      <c r="AL1511" s="17">
        <v>-0.83268098217808895</v>
      </c>
      <c r="AM1511" s="17">
        <v>-0.51242167451647003</v>
      </c>
      <c r="AN1511" s="17">
        <v>-0.61716777428576597</v>
      </c>
      <c r="AO1511" s="17"/>
      <c r="AP1511" s="17">
        <v>-0.66780223383756898</v>
      </c>
      <c r="AQ1511" s="17">
        <v>-0.75054227910341598</v>
      </c>
      <c r="AR1511" s="17">
        <v>-0.87561192720787895</v>
      </c>
      <c r="AS1511" s="17"/>
      <c r="AT1511" s="17">
        <v>-0.60341337279097995</v>
      </c>
      <c r="AU1511" s="17">
        <v>-0.62688028453072597</v>
      </c>
      <c r="AV1511" s="17">
        <v>-0.78871359061431301</v>
      </c>
      <c r="AW1511" s="17">
        <v>-0.76503359299543705</v>
      </c>
      <c r="AX1511" s="17">
        <v>-0.70945011038390304</v>
      </c>
      <c r="AY1511" s="17"/>
      <c r="AZ1511" s="17">
        <v>-0.707885037958909</v>
      </c>
      <c r="BA1511" s="17">
        <v>-0.70279162518501404</v>
      </c>
      <c r="BB1511" s="17">
        <v>-0.65112980208512306</v>
      </c>
      <c r="BC1511" s="17">
        <v>-0.64144573418421003</v>
      </c>
      <c r="BD1511" s="17">
        <v>-0.75553651293350199</v>
      </c>
      <c r="BE1511" s="17">
        <v>-0.69155884647909904</v>
      </c>
      <c r="BF1511" s="17"/>
      <c r="BG1511" s="17">
        <v>-0.65394543490900103</v>
      </c>
      <c r="BH1511" s="17">
        <v>-0.73749952491914905</v>
      </c>
      <c r="BI1511" s="17" t="s">
        <v>95</v>
      </c>
      <c r="BJ1511" s="17">
        <v>-0.61575795687058099</v>
      </c>
      <c r="BK1511" s="17">
        <v>-0.64019095763947098</v>
      </c>
      <c r="BL1511" s="17">
        <v>-0.75926509508644802</v>
      </c>
      <c r="BM1511" s="17">
        <v>-0.64464547232806002</v>
      </c>
    </row>
    <row r="1512" spans="2:65" x14ac:dyDescent="0.35">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row>
    <row r="1513" spans="2:65" x14ac:dyDescent="0.35">
      <c r="B1513" s="6" t="s">
        <v>570</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row>
    <row r="1514" spans="2:65" x14ac:dyDescent="0.35">
      <c r="B1514" s="26" t="s">
        <v>221</v>
      </c>
      <c r="C1514" s="17"/>
      <c r="D1514" s="17"/>
      <c r="E1514" s="17"/>
      <c r="F1514" s="17"/>
      <c r="G1514" s="17"/>
      <c r="H1514" s="17"/>
      <c r="I1514" s="17"/>
      <c r="J1514" s="17"/>
      <c r="K1514" s="17"/>
      <c r="L1514" s="17"/>
      <c r="M1514" s="17"/>
      <c r="N1514" s="17"/>
      <c r="O1514" s="17"/>
      <c r="P1514" s="17"/>
      <c r="Q1514" s="17"/>
      <c r="R1514" s="17"/>
      <c r="S1514" s="17"/>
      <c r="T1514" s="17"/>
      <c r="U1514" s="17"/>
      <c r="V1514" s="17"/>
      <c r="W1514" s="17"/>
      <c r="X1514" s="17"/>
      <c r="Y1514" s="17"/>
      <c r="Z1514" s="17"/>
      <c r="AA1514" s="17"/>
      <c r="AB1514" s="17"/>
      <c r="AC1514" s="17"/>
      <c r="AD1514" s="17"/>
      <c r="AE1514" s="17"/>
      <c r="AF1514" s="17"/>
      <c r="AG1514" s="17"/>
      <c r="AH1514" s="17"/>
      <c r="AI1514" s="17"/>
      <c r="AJ1514" s="17"/>
      <c r="AK1514" s="17"/>
      <c r="AL1514" s="17"/>
      <c r="AM1514" s="17"/>
      <c r="AN1514" s="17"/>
      <c r="AO1514" s="17"/>
      <c r="AP1514" s="17"/>
      <c r="AQ1514" s="17"/>
      <c r="AR1514" s="17"/>
      <c r="AS1514" s="17"/>
      <c r="AT1514" s="17"/>
      <c r="AU1514" s="17"/>
      <c r="AV1514" s="17"/>
      <c r="AW1514" s="17"/>
      <c r="AX1514" s="17"/>
      <c r="AY1514" s="17"/>
      <c r="AZ1514" s="17"/>
      <c r="BA1514" s="17"/>
      <c r="BB1514" s="17"/>
      <c r="BC1514" s="17"/>
      <c r="BD1514" s="17"/>
      <c r="BE1514" s="17"/>
      <c r="BF1514" s="17"/>
      <c r="BG1514" s="17"/>
      <c r="BH1514" s="17"/>
      <c r="BI1514" s="17"/>
      <c r="BJ1514" s="17"/>
      <c r="BK1514" s="17"/>
      <c r="BL1514" s="17"/>
      <c r="BM1514" s="17"/>
    </row>
    <row r="1515" spans="2:65" x14ac:dyDescent="0.35">
      <c r="B1515" t="s">
        <v>561</v>
      </c>
      <c r="C1515" s="17">
        <v>0.21844885263101599</v>
      </c>
      <c r="D1515" s="17">
        <v>0.24739776397513299</v>
      </c>
      <c r="E1515" s="17">
        <v>0.190897340527381</v>
      </c>
      <c r="F1515" s="17"/>
      <c r="G1515" s="17">
        <v>0.237470550957916</v>
      </c>
      <c r="H1515" s="17">
        <v>0.21909831578692299</v>
      </c>
      <c r="I1515" s="17">
        <v>0.271506696888621</v>
      </c>
      <c r="J1515" s="17">
        <v>0.22048274474677501</v>
      </c>
      <c r="K1515" s="17">
        <v>0.238933523797837</v>
      </c>
      <c r="L1515" s="17">
        <v>0.14355103644118999</v>
      </c>
      <c r="M1515" s="17"/>
      <c r="N1515" s="17">
        <v>0.28713308657154502</v>
      </c>
      <c r="O1515" s="17">
        <v>0.193108500108429</v>
      </c>
      <c r="P1515" s="17">
        <v>0.210556057165287</v>
      </c>
      <c r="Q1515" s="17">
        <v>0.17042685859471199</v>
      </c>
      <c r="R1515" s="17"/>
      <c r="S1515" s="17">
        <v>0.23294451015887899</v>
      </c>
      <c r="T1515" s="17">
        <v>0.20973782554275</v>
      </c>
      <c r="U1515" s="17">
        <v>0.18691732930489999</v>
      </c>
      <c r="V1515" s="17">
        <v>0.17627690829738299</v>
      </c>
      <c r="W1515" s="17">
        <v>0.27392679592386798</v>
      </c>
      <c r="X1515" s="17">
        <v>0.22245847642012101</v>
      </c>
      <c r="Y1515" s="17">
        <v>0.206632414018488</v>
      </c>
      <c r="Z1515" s="17">
        <v>0.21906669489768299</v>
      </c>
      <c r="AA1515" s="17">
        <v>0.24583183205991799</v>
      </c>
      <c r="AB1515" s="17">
        <v>0.228351547350955</v>
      </c>
      <c r="AC1515" s="17">
        <v>0.20074793883054301</v>
      </c>
      <c r="AD1515" s="17">
        <v>0.20598718376981101</v>
      </c>
      <c r="AE1515" s="17"/>
      <c r="AF1515" s="17">
        <v>0.19710163463961999</v>
      </c>
      <c r="AG1515" s="17">
        <v>0.256044499172007</v>
      </c>
      <c r="AH1515" s="17">
        <v>0.21947645019328901</v>
      </c>
      <c r="AI1515" s="17"/>
      <c r="AJ1515" s="17">
        <v>0.20684811746455101</v>
      </c>
      <c r="AK1515" s="17">
        <v>0.27711131460687199</v>
      </c>
      <c r="AL1515" s="17">
        <v>0.25440282452538299</v>
      </c>
      <c r="AM1515" s="17">
        <v>0.33513877308714501</v>
      </c>
      <c r="AN1515" s="17">
        <v>0.13813161235551499</v>
      </c>
      <c r="AO1515" s="17"/>
      <c r="AP1515" s="17">
        <v>0.21803922330940301</v>
      </c>
      <c r="AQ1515" s="17">
        <v>0.260736232298027</v>
      </c>
      <c r="AR1515" s="17">
        <v>0.229312510336589</v>
      </c>
      <c r="AS1515" s="17"/>
      <c r="AT1515" s="17">
        <v>0.16014222050467</v>
      </c>
      <c r="AU1515" s="17">
        <v>0.17451880697290201</v>
      </c>
      <c r="AV1515" s="17">
        <v>0.25131324638631503</v>
      </c>
      <c r="AW1515" s="17">
        <v>0.32475950579451501</v>
      </c>
      <c r="AX1515" s="17">
        <v>0.33327444936516099</v>
      </c>
      <c r="AY1515" s="17"/>
      <c r="AZ1515" s="17">
        <v>0.23187366535603801</v>
      </c>
      <c r="BA1515" s="17">
        <v>0.21330399966150099</v>
      </c>
      <c r="BB1515" s="17">
        <v>0.24491222586690301</v>
      </c>
      <c r="BC1515" s="17">
        <v>0.19984850800892201</v>
      </c>
      <c r="BD1515" s="17">
        <v>0.23440454368778799</v>
      </c>
      <c r="BE1515" s="17">
        <v>0.16133753372307799</v>
      </c>
      <c r="BF1515" s="17"/>
      <c r="BG1515" s="17">
        <v>0.190855660752489</v>
      </c>
      <c r="BH1515" s="17">
        <v>0.27209061615596902</v>
      </c>
      <c r="BI1515" s="17" t="s">
        <v>95</v>
      </c>
      <c r="BJ1515" s="17">
        <v>0.20101514422540301</v>
      </c>
      <c r="BK1515" s="17">
        <v>0.16758820591359699</v>
      </c>
      <c r="BL1515" s="17">
        <v>0.25330414898040099</v>
      </c>
      <c r="BM1515" s="17">
        <v>0.146319213067335</v>
      </c>
    </row>
    <row r="1516" spans="2:65" x14ac:dyDescent="0.35">
      <c r="B1516" t="s">
        <v>562</v>
      </c>
      <c r="C1516" s="17">
        <v>0.36630440516886997</v>
      </c>
      <c r="D1516" s="17">
        <v>0.38911033587701499</v>
      </c>
      <c r="E1516" s="17">
        <v>0.34387396347280103</v>
      </c>
      <c r="F1516" s="17"/>
      <c r="G1516" s="17">
        <v>0.38779805868232797</v>
      </c>
      <c r="H1516" s="17">
        <v>0.48826437771783798</v>
      </c>
      <c r="I1516" s="17">
        <v>0.34261736110341201</v>
      </c>
      <c r="J1516" s="17">
        <v>0.390256733633561</v>
      </c>
      <c r="K1516" s="17">
        <v>0.33376076121852599</v>
      </c>
      <c r="L1516" s="17">
        <v>0.26941214868662999</v>
      </c>
      <c r="M1516" s="17"/>
      <c r="N1516" s="17">
        <v>0.38176084149629902</v>
      </c>
      <c r="O1516" s="17">
        <v>0.367083953760865</v>
      </c>
      <c r="P1516" s="17">
        <v>0.37495754015327298</v>
      </c>
      <c r="Q1516" s="17">
        <v>0.34350604531832601</v>
      </c>
      <c r="R1516" s="17"/>
      <c r="S1516" s="17">
        <v>0.38248027008529401</v>
      </c>
      <c r="T1516" s="17">
        <v>0.33333596658609299</v>
      </c>
      <c r="U1516" s="17">
        <v>0.36348129322434702</v>
      </c>
      <c r="V1516" s="17">
        <v>0.39390255701424598</v>
      </c>
      <c r="W1516" s="17">
        <v>0.35176377310258999</v>
      </c>
      <c r="X1516" s="17">
        <v>0.41428271516929799</v>
      </c>
      <c r="Y1516" s="17">
        <v>0.37583135520227301</v>
      </c>
      <c r="Z1516" s="17">
        <v>0.36595334655645601</v>
      </c>
      <c r="AA1516" s="17">
        <v>0.332979727330733</v>
      </c>
      <c r="AB1516" s="17">
        <v>0.33638391703194098</v>
      </c>
      <c r="AC1516" s="17">
        <v>0.41977175901987801</v>
      </c>
      <c r="AD1516" s="17">
        <v>0.365298978254599</v>
      </c>
      <c r="AE1516" s="17"/>
      <c r="AF1516" s="17">
        <v>0.32517499879578798</v>
      </c>
      <c r="AG1516" s="17">
        <v>0.39875590349012702</v>
      </c>
      <c r="AH1516" s="17">
        <v>0.334295497676589</v>
      </c>
      <c r="AI1516" s="17"/>
      <c r="AJ1516" s="17">
        <v>0.32771004524517799</v>
      </c>
      <c r="AK1516" s="17">
        <v>0.39746207520729798</v>
      </c>
      <c r="AL1516" s="17">
        <v>0.47576404453693399</v>
      </c>
      <c r="AM1516" s="17">
        <v>3.6920757098041199E-2</v>
      </c>
      <c r="AN1516" s="17">
        <v>0.367621092795958</v>
      </c>
      <c r="AO1516" s="17"/>
      <c r="AP1516" s="17">
        <v>0.34750880378313298</v>
      </c>
      <c r="AQ1516" s="17">
        <v>0.41003670207645998</v>
      </c>
      <c r="AR1516" s="17">
        <v>0.44732512929074197</v>
      </c>
      <c r="AS1516" s="17"/>
      <c r="AT1516" s="17">
        <v>0.33561451350154298</v>
      </c>
      <c r="AU1516" s="17">
        <v>0.36697174562832202</v>
      </c>
      <c r="AV1516" s="17">
        <v>0.42373449292346099</v>
      </c>
      <c r="AW1516" s="17">
        <v>0.38044391980005099</v>
      </c>
      <c r="AX1516" s="17">
        <v>0.30465780270015602</v>
      </c>
      <c r="AY1516" s="17"/>
      <c r="AZ1516" s="17">
        <v>0.40458436460048702</v>
      </c>
      <c r="BA1516" s="17">
        <v>0.378662053203559</v>
      </c>
      <c r="BB1516" s="17">
        <v>0.31564890531935602</v>
      </c>
      <c r="BC1516" s="17">
        <v>0.30230521853131898</v>
      </c>
      <c r="BD1516" s="17">
        <v>0.326647995247766</v>
      </c>
      <c r="BE1516" s="17">
        <v>0.52940277676268299</v>
      </c>
      <c r="BF1516" s="17"/>
      <c r="BG1516" s="17">
        <v>0.33542152617209398</v>
      </c>
      <c r="BH1516" s="17">
        <v>0.381127582549316</v>
      </c>
      <c r="BI1516" s="17" t="s">
        <v>95</v>
      </c>
      <c r="BJ1516" s="17">
        <v>0.30709749254170299</v>
      </c>
      <c r="BK1516" s="17">
        <v>0.41336174133611397</v>
      </c>
      <c r="BL1516" s="17">
        <v>0.39342424313461499</v>
      </c>
      <c r="BM1516" s="17">
        <v>0.42381410307277601</v>
      </c>
    </row>
    <row r="1517" spans="2:65" x14ac:dyDescent="0.35">
      <c r="B1517" t="s">
        <v>563</v>
      </c>
      <c r="C1517" s="17">
        <v>0.166995282934467</v>
      </c>
      <c r="D1517" s="17">
        <v>0.16397713522900001</v>
      </c>
      <c r="E1517" s="17">
        <v>0.169059467685023</v>
      </c>
      <c r="F1517" s="17"/>
      <c r="G1517" s="17">
        <v>0.20085890509548601</v>
      </c>
      <c r="H1517" s="17">
        <v>0.12952905251159599</v>
      </c>
      <c r="I1517" s="17">
        <v>0.16057578004202699</v>
      </c>
      <c r="J1517" s="17">
        <v>0.129649782106875</v>
      </c>
      <c r="K1517" s="17">
        <v>0.15447373682745899</v>
      </c>
      <c r="L1517" s="17">
        <v>0.21728915644805499</v>
      </c>
      <c r="M1517" s="17"/>
      <c r="N1517" s="17">
        <v>0.152508829682169</v>
      </c>
      <c r="O1517" s="17">
        <v>0.17203449568196399</v>
      </c>
      <c r="P1517" s="17">
        <v>0.18556907767428699</v>
      </c>
      <c r="Q1517" s="17">
        <v>0.164157311030006</v>
      </c>
      <c r="R1517" s="17"/>
      <c r="S1517" s="17">
        <v>0.142145170538092</v>
      </c>
      <c r="T1517" s="17">
        <v>0.18623216038399401</v>
      </c>
      <c r="U1517" s="17">
        <v>0.169655130370858</v>
      </c>
      <c r="V1517" s="17">
        <v>0.173080782280981</v>
      </c>
      <c r="W1517" s="17">
        <v>0.17608076090229899</v>
      </c>
      <c r="X1517" s="17">
        <v>0.13165537875830499</v>
      </c>
      <c r="Y1517" s="17">
        <v>0.187481160833183</v>
      </c>
      <c r="Z1517" s="17">
        <v>0.191417907657151</v>
      </c>
      <c r="AA1517" s="17">
        <v>0.13106783782491199</v>
      </c>
      <c r="AB1517" s="17">
        <v>0.18210059460122999</v>
      </c>
      <c r="AC1517" s="17">
        <v>0.117600596247752</v>
      </c>
      <c r="AD1517" s="17">
        <v>0.34030793473066101</v>
      </c>
      <c r="AE1517" s="17"/>
      <c r="AF1517" s="17">
        <v>0.164567790978737</v>
      </c>
      <c r="AG1517" s="17">
        <v>0.15229727829853801</v>
      </c>
      <c r="AH1517" s="17">
        <v>0.202882947077721</v>
      </c>
      <c r="AI1517" s="17"/>
      <c r="AJ1517" s="17">
        <v>0.17973640127388801</v>
      </c>
      <c r="AK1517" s="17">
        <v>0.131912681599724</v>
      </c>
      <c r="AL1517" s="17">
        <v>0.111015136044256</v>
      </c>
      <c r="AM1517" s="17">
        <v>0.25370383997698298</v>
      </c>
      <c r="AN1517" s="17">
        <v>0.21548833870147299</v>
      </c>
      <c r="AO1517" s="17"/>
      <c r="AP1517" s="17">
        <v>0.17583731613457601</v>
      </c>
      <c r="AQ1517" s="17">
        <v>0.13419526958241701</v>
      </c>
      <c r="AR1517" s="17">
        <v>0.16416402921863299</v>
      </c>
      <c r="AS1517" s="17"/>
      <c r="AT1517" s="17">
        <v>0.172511249998927</v>
      </c>
      <c r="AU1517" s="17">
        <v>0.22075766886814499</v>
      </c>
      <c r="AV1517" s="17">
        <v>0.12477082519433801</v>
      </c>
      <c r="AW1517" s="17">
        <v>0.149889508883259</v>
      </c>
      <c r="AX1517" s="17">
        <v>0.12957797595760401</v>
      </c>
      <c r="AY1517" s="17"/>
      <c r="AZ1517" s="17">
        <v>0.15684756152500501</v>
      </c>
      <c r="BA1517" s="17">
        <v>0.166463607438321</v>
      </c>
      <c r="BB1517" s="17">
        <v>0.17463759326019601</v>
      </c>
      <c r="BC1517" s="17">
        <v>0.189299771967613</v>
      </c>
      <c r="BD1517" s="17">
        <v>0.17748134960795101</v>
      </c>
      <c r="BE1517" s="17">
        <v>0.103922807523583</v>
      </c>
      <c r="BF1517" s="17"/>
      <c r="BG1517" s="17">
        <v>0.18928151594578499</v>
      </c>
      <c r="BH1517" s="17">
        <v>0.155332200681464</v>
      </c>
      <c r="BI1517" s="17" t="s">
        <v>95</v>
      </c>
      <c r="BJ1517" s="17">
        <v>0.16286733357563901</v>
      </c>
      <c r="BK1517" s="17">
        <v>0.19261983418349299</v>
      </c>
      <c r="BL1517" s="17">
        <v>0.143046240835185</v>
      </c>
      <c r="BM1517" s="17">
        <v>0.10566737726962799</v>
      </c>
    </row>
    <row r="1518" spans="2:65" x14ac:dyDescent="0.35">
      <c r="B1518" t="s">
        <v>564</v>
      </c>
      <c r="C1518" s="17">
        <v>0.114616019231904</v>
      </c>
      <c r="D1518" s="17">
        <v>0.10619337008062001</v>
      </c>
      <c r="E1518" s="17">
        <v>0.123539309696684</v>
      </c>
      <c r="F1518" s="17"/>
      <c r="G1518" s="17">
        <v>5.9210959791028202E-2</v>
      </c>
      <c r="H1518" s="17">
        <v>6.8652152697209798E-2</v>
      </c>
      <c r="I1518" s="17">
        <v>9.5180545093413393E-2</v>
      </c>
      <c r="J1518" s="17">
        <v>0.112053887858085</v>
      </c>
      <c r="K1518" s="17">
        <v>0.13002266527543499</v>
      </c>
      <c r="L1518" s="17">
        <v>0.20307007412761499</v>
      </c>
      <c r="M1518" s="17"/>
      <c r="N1518" s="17">
        <v>9.0326488114893994E-2</v>
      </c>
      <c r="O1518" s="17">
        <v>0.13364250086926299</v>
      </c>
      <c r="P1518" s="17">
        <v>9.0390451158359197E-2</v>
      </c>
      <c r="Q1518" s="17">
        <v>0.14239420831972099</v>
      </c>
      <c r="R1518" s="17"/>
      <c r="S1518" s="17">
        <v>0.11019536378351499</v>
      </c>
      <c r="T1518" s="17">
        <v>0.12058145289965</v>
      </c>
      <c r="U1518" s="17">
        <v>0.12990392641568099</v>
      </c>
      <c r="V1518" s="17">
        <v>0.129378945423678</v>
      </c>
      <c r="W1518" s="17">
        <v>8.0691019979283102E-2</v>
      </c>
      <c r="X1518" s="17">
        <v>0.102547620794706</v>
      </c>
      <c r="Y1518" s="17">
        <v>9.5456535039553203E-2</v>
      </c>
      <c r="Z1518" s="17">
        <v>8.6279558220245703E-2</v>
      </c>
      <c r="AA1518" s="17">
        <v>0.13292463210740199</v>
      </c>
      <c r="AB1518" s="17">
        <v>0.13435719832697701</v>
      </c>
      <c r="AC1518" s="17">
        <v>0.13016688950474201</v>
      </c>
      <c r="AD1518" s="17">
        <v>4.6666598873455499E-2</v>
      </c>
      <c r="AE1518" s="17"/>
      <c r="AF1518" s="17">
        <v>0.15450145224026199</v>
      </c>
      <c r="AG1518" s="17">
        <v>9.4575063002553E-2</v>
      </c>
      <c r="AH1518" s="17">
        <v>9.7076633763963499E-2</v>
      </c>
      <c r="AI1518" s="17"/>
      <c r="AJ1518" s="17">
        <v>0.15776412263220399</v>
      </c>
      <c r="AK1518" s="17">
        <v>8.0167173378755702E-2</v>
      </c>
      <c r="AL1518" s="17">
        <v>4.60106188019999E-2</v>
      </c>
      <c r="AM1518" s="17">
        <v>0.26306005671356197</v>
      </c>
      <c r="AN1518" s="17">
        <v>0.10241312431953201</v>
      </c>
      <c r="AO1518" s="17"/>
      <c r="AP1518" s="17">
        <v>0.15384326636644499</v>
      </c>
      <c r="AQ1518" s="17">
        <v>7.7354001316066498E-2</v>
      </c>
      <c r="AR1518" s="17">
        <v>6.6280982141365699E-2</v>
      </c>
      <c r="AS1518" s="17"/>
      <c r="AT1518" s="17">
        <v>0.16412789475131301</v>
      </c>
      <c r="AU1518" s="17">
        <v>0.10751981207806501</v>
      </c>
      <c r="AV1518" s="17">
        <v>9.4162359210629307E-2</v>
      </c>
      <c r="AW1518" s="17">
        <v>6.1002119001956699E-2</v>
      </c>
      <c r="AX1518" s="17">
        <v>0.116435532425379</v>
      </c>
      <c r="AY1518" s="17"/>
      <c r="AZ1518" s="17">
        <v>0.109280420453868</v>
      </c>
      <c r="BA1518" s="17">
        <v>9.8433952757393806E-2</v>
      </c>
      <c r="BB1518" s="17">
        <v>0.116364367046857</v>
      </c>
      <c r="BC1518" s="17">
        <v>0.134910380768303</v>
      </c>
      <c r="BD1518" s="17">
        <v>0.124331574132931</v>
      </c>
      <c r="BE1518" s="17">
        <v>0.13568901454645099</v>
      </c>
      <c r="BF1518" s="17"/>
      <c r="BG1518" s="17">
        <v>0.14385615842018101</v>
      </c>
      <c r="BH1518" s="17">
        <v>7.6470449198565493E-2</v>
      </c>
      <c r="BI1518" s="17" t="s">
        <v>95</v>
      </c>
      <c r="BJ1518" s="17">
        <v>0.160580693804935</v>
      </c>
      <c r="BK1518" s="17">
        <v>7.7562591882938306E-2</v>
      </c>
      <c r="BL1518" s="17">
        <v>0.105814859329159</v>
      </c>
      <c r="BM1518" s="17">
        <v>0.12581617158901601</v>
      </c>
    </row>
    <row r="1519" spans="2:65" x14ac:dyDescent="0.35">
      <c r="B1519" t="s">
        <v>114</v>
      </c>
      <c r="C1519" s="17">
        <v>0.133635440033742</v>
      </c>
      <c r="D1519" s="17">
        <v>9.3321394838231306E-2</v>
      </c>
      <c r="E1519" s="17">
        <v>0.172629918618112</v>
      </c>
      <c r="F1519" s="17"/>
      <c r="G1519" s="17">
        <v>0.114661525473241</v>
      </c>
      <c r="H1519" s="17">
        <v>9.4456101286433503E-2</v>
      </c>
      <c r="I1519" s="17">
        <v>0.13011961687252599</v>
      </c>
      <c r="J1519" s="17">
        <v>0.147556851654704</v>
      </c>
      <c r="K1519" s="17">
        <v>0.142809312880743</v>
      </c>
      <c r="L1519" s="17">
        <v>0.16667758429651</v>
      </c>
      <c r="M1519" s="17"/>
      <c r="N1519" s="17">
        <v>8.8270754135093304E-2</v>
      </c>
      <c r="O1519" s="17">
        <v>0.13413054957947901</v>
      </c>
      <c r="P1519" s="17">
        <v>0.138526873848793</v>
      </c>
      <c r="Q1519" s="17">
        <v>0.17951557673723501</v>
      </c>
      <c r="R1519" s="17"/>
      <c r="S1519" s="17">
        <v>0.13223468543422001</v>
      </c>
      <c r="T1519" s="17">
        <v>0.150112594587512</v>
      </c>
      <c r="U1519" s="17">
        <v>0.150042320684215</v>
      </c>
      <c r="V1519" s="17">
        <v>0.12736080698371199</v>
      </c>
      <c r="W1519" s="17">
        <v>0.117537650091959</v>
      </c>
      <c r="X1519" s="17">
        <v>0.12905580885757001</v>
      </c>
      <c r="Y1519" s="17">
        <v>0.134598534906503</v>
      </c>
      <c r="Z1519" s="17">
        <v>0.13728249266846401</v>
      </c>
      <c r="AA1519" s="17">
        <v>0.157195970677036</v>
      </c>
      <c r="AB1519" s="17">
        <v>0.118806742688897</v>
      </c>
      <c r="AC1519" s="17">
        <v>0.13171281639708601</v>
      </c>
      <c r="AD1519" s="17">
        <v>4.17393043714736E-2</v>
      </c>
      <c r="AE1519" s="17"/>
      <c r="AF1519" s="17">
        <v>0.15865412334559301</v>
      </c>
      <c r="AG1519" s="17">
        <v>9.8327256036774904E-2</v>
      </c>
      <c r="AH1519" s="17">
        <v>0.14626847128843801</v>
      </c>
      <c r="AI1519" s="17"/>
      <c r="AJ1519" s="17">
        <v>0.127941313384179</v>
      </c>
      <c r="AK1519" s="17">
        <v>0.11334675520735001</v>
      </c>
      <c r="AL1519" s="17">
        <v>0.112807376091428</v>
      </c>
      <c r="AM1519" s="17">
        <v>0.111176573124269</v>
      </c>
      <c r="AN1519" s="17">
        <v>0.176345831827522</v>
      </c>
      <c r="AO1519" s="17"/>
      <c r="AP1519" s="17">
        <v>0.104771390406443</v>
      </c>
      <c r="AQ1519" s="17">
        <v>0.11767779472702999</v>
      </c>
      <c r="AR1519" s="17">
        <v>9.2917349012670805E-2</v>
      </c>
      <c r="AS1519" s="17"/>
      <c r="AT1519" s="17">
        <v>0.16760412124354701</v>
      </c>
      <c r="AU1519" s="17">
        <v>0.13023196645256599</v>
      </c>
      <c r="AV1519" s="17">
        <v>0.106019076285257</v>
      </c>
      <c r="AW1519" s="17">
        <v>8.3904946520218196E-2</v>
      </c>
      <c r="AX1519" s="17">
        <v>0.11605423955170099</v>
      </c>
      <c r="AY1519" s="17"/>
      <c r="AZ1519" s="17">
        <v>9.7413988064601303E-2</v>
      </c>
      <c r="BA1519" s="17">
        <v>0.14313638693922501</v>
      </c>
      <c r="BB1519" s="17">
        <v>0.148436908506688</v>
      </c>
      <c r="BC1519" s="17">
        <v>0.17363612072384299</v>
      </c>
      <c r="BD1519" s="17">
        <v>0.13713453732356401</v>
      </c>
      <c r="BE1519" s="17">
        <v>6.9647867444204897E-2</v>
      </c>
      <c r="BF1519" s="17"/>
      <c r="BG1519" s="17">
        <v>0.140585138709451</v>
      </c>
      <c r="BH1519" s="17">
        <v>0.114979151414685</v>
      </c>
      <c r="BI1519" s="17" t="s">
        <v>95</v>
      </c>
      <c r="BJ1519" s="17">
        <v>0.16843933585231999</v>
      </c>
      <c r="BK1519" s="17">
        <v>0.148867626683857</v>
      </c>
      <c r="BL1519" s="17">
        <v>0.104410507720641</v>
      </c>
      <c r="BM1519" s="17">
        <v>0.19838313500124499</v>
      </c>
    </row>
    <row r="1520" spans="2:65" x14ac:dyDescent="0.35">
      <c r="B1520" t="s">
        <v>565</v>
      </c>
      <c r="C1520" s="17">
        <v>0.58475325779988696</v>
      </c>
      <c r="D1520" s="17">
        <v>0.63650809985214796</v>
      </c>
      <c r="E1520" s="17">
        <v>0.53477130400018102</v>
      </c>
      <c r="F1520" s="17"/>
      <c r="G1520" s="17">
        <v>0.625268609640244</v>
      </c>
      <c r="H1520" s="17">
        <v>0.707362693504761</v>
      </c>
      <c r="I1520" s="17">
        <v>0.61412405799203296</v>
      </c>
      <c r="J1520" s="17">
        <v>0.61073947838033604</v>
      </c>
      <c r="K1520" s="17">
        <v>0.57269428501636299</v>
      </c>
      <c r="L1520" s="17">
        <v>0.41296318512781999</v>
      </c>
      <c r="M1520" s="17"/>
      <c r="N1520" s="17">
        <v>0.66889392806784298</v>
      </c>
      <c r="O1520" s="17">
        <v>0.56019245386929395</v>
      </c>
      <c r="P1520" s="17">
        <v>0.58551359731856001</v>
      </c>
      <c r="Q1520" s="17">
        <v>0.51393290391303803</v>
      </c>
      <c r="R1520" s="17"/>
      <c r="S1520" s="17">
        <v>0.61542478024417302</v>
      </c>
      <c r="T1520" s="17">
        <v>0.54307379212884299</v>
      </c>
      <c r="U1520" s="17">
        <v>0.55039862252924698</v>
      </c>
      <c r="V1520" s="17">
        <v>0.570179465311629</v>
      </c>
      <c r="W1520" s="17">
        <v>0.62569056902645803</v>
      </c>
      <c r="X1520" s="17">
        <v>0.636741191589419</v>
      </c>
      <c r="Y1520" s="17">
        <v>0.58246376922076104</v>
      </c>
      <c r="Z1520" s="17">
        <v>0.58502004145413899</v>
      </c>
      <c r="AA1520" s="17">
        <v>0.57881155939065099</v>
      </c>
      <c r="AB1520" s="17">
        <v>0.56473546438289501</v>
      </c>
      <c r="AC1520" s="17">
        <v>0.62051969785042005</v>
      </c>
      <c r="AD1520" s="17">
        <v>0.57128616202440996</v>
      </c>
      <c r="AE1520" s="17"/>
      <c r="AF1520" s="17">
        <v>0.52227663343540798</v>
      </c>
      <c r="AG1520" s="17">
        <v>0.65480040266213402</v>
      </c>
      <c r="AH1520" s="17">
        <v>0.55377194786987805</v>
      </c>
      <c r="AI1520" s="17"/>
      <c r="AJ1520" s="17">
        <v>0.534558162709729</v>
      </c>
      <c r="AK1520" s="17">
        <v>0.67457338981417003</v>
      </c>
      <c r="AL1520" s="17">
        <v>0.73016686906231698</v>
      </c>
      <c r="AM1520" s="17">
        <v>0.372059530185186</v>
      </c>
      <c r="AN1520" s="17">
        <v>0.50575270515147297</v>
      </c>
      <c r="AO1520" s="17"/>
      <c r="AP1520" s="17">
        <v>0.56554802709253604</v>
      </c>
      <c r="AQ1520" s="17">
        <v>0.67077293437448604</v>
      </c>
      <c r="AR1520" s="17">
        <v>0.67663763962733103</v>
      </c>
      <c r="AS1520" s="17"/>
      <c r="AT1520" s="17">
        <v>0.49575673400621301</v>
      </c>
      <c r="AU1520" s="17">
        <v>0.54149055260122403</v>
      </c>
      <c r="AV1520" s="17">
        <v>0.67504773930977602</v>
      </c>
      <c r="AW1520" s="17">
        <v>0.70520342559456595</v>
      </c>
      <c r="AX1520" s="17">
        <v>0.63793225206531601</v>
      </c>
      <c r="AY1520" s="17"/>
      <c r="AZ1520" s="17">
        <v>0.63645802995652601</v>
      </c>
      <c r="BA1520" s="17">
        <v>0.59196605286505999</v>
      </c>
      <c r="BB1520" s="17">
        <v>0.56056113118625905</v>
      </c>
      <c r="BC1520" s="17">
        <v>0.50215372654024104</v>
      </c>
      <c r="BD1520" s="17">
        <v>0.56105253893555496</v>
      </c>
      <c r="BE1520" s="17">
        <v>0.69074031048576101</v>
      </c>
      <c r="BF1520" s="17"/>
      <c r="BG1520" s="17">
        <v>0.52627718692458303</v>
      </c>
      <c r="BH1520" s="17">
        <v>0.65321819870528497</v>
      </c>
      <c r="BI1520" s="17" t="s">
        <v>95</v>
      </c>
      <c r="BJ1520" s="17">
        <v>0.50811263676710605</v>
      </c>
      <c r="BK1520" s="17">
        <v>0.58094994724971205</v>
      </c>
      <c r="BL1520" s="17">
        <v>0.64672839211501598</v>
      </c>
      <c r="BM1520" s="17">
        <v>0.57013331614011098</v>
      </c>
    </row>
    <row r="1521" spans="2:65" x14ac:dyDescent="0.35">
      <c r="B1521" t="s">
        <v>168</v>
      </c>
      <c r="C1521" s="17">
        <v>-0.45111781776614501</v>
      </c>
      <c r="D1521" s="17">
        <v>-0.54318670501391697</v>
      </c>
      <c r="E1521" s="17">
        <v>-0.36214138538206903</v>
      </c>
      <c r="F1521" s="17"/>
      <c r="G1521" s="17">
        <v>-0.51060708416700296</v>
      </c>
      <c r="H1521" s="17">
        <v>-0.61290659221832799</v>
      </c>
      <c r="I1521" s="17">
        <v>-0.48400444111950702</v>
      </c>
      <c r="J1521" s="17">
        <v>-0.46318262672563199</v>
      </c>
      <c r="K1521" s="17">
        <v>-0.42988497213561999</v>
      </c>
      <c r="L1521" s="17">
        <v>-0.24628560083130999</v>
      </c>
      <c r="M1521" s="17"/>
      <c r="N1521" s="17">
        <v>-0.58062317393274998</v>
      </c>
      <c r="O1521" s="17">
        <v>-0.426061904289814</v>
      </c>
      <c r="P1521" s="17">
        <v>-0.44698672346976698</v>
      </c>
      <c r="Q1521" s="17">
        <v>-0.33441732717580303</v>
      </c>
      <c r="R1521" s="17"/>
      <c r="S1521" s="17">
        <v>-0.48319009480995201</v>
      </c>
      <c r="T1521" s="17">
        <v>-0.39296119754133102</v>
      </c>
      <c r="U1521" s="17">
        <v>-0.40035630184503201</v>
      </c>
      <c r="V1521" s="17">
        <v>-0.442818658327917</v>
      </c>
      <c r="W1521" s="17">
        <v>-0.50815291893449899</v>
      </c>
      <c r="X1521" s="17">
        <v>-0.50768538273184904</v>
      </c>
      <c r="Y1521" s="17">
        <v>-0.44786523431425801</v>
      </c>
      <c r="Z1521" s="17">
        <v>-0.44773754878567501</v>
      </c>
      <c r="AA1521" s="17">
        <v>-0.42161558871361499</v>
      </c>
      <c r="AB1521" s="17">
        <v>-0.445928721693998</v>
      </c>
      <c r="AC1521" s="17">
        <v>-0.48880688145333401</v>
      </c>
      <c r="AD1521" s="17">
        <v>-0.52954685765293596</v>
      </c>
      <c r="AE1521" s="17"/>
      <c r="AF1521" s="17">
        <v>-0.363622510089815</v>
      </c>
      <c r="AG1521" s="17">
        <v>-0.55647314662535896</v>
      </c>
      <c r="AH1521" s="17">
        <v>-0.40750347658144098</v>
      </c>
      <c r="AI1521" s="17"/>
      <c r="AJ1521" s="17">
        <v>-0.40661684932554998</v>
      </c>
      <c r="AK1521" s="17">
        <v>-0.56122663460681999</v>
      </c>
      <c r="AL1521" s="17">
        <v>-0.61735949297088899</v>
      </c>
      <c r="AM1521" s="17">
        <v>-0.26088295706091702</v>
      </c>
      <c r="AN1521" s="17">
        <v>-0.32940687332395002</v>
      </c>
      <c r="AO1521" s="17"/>
      <c r="AP1521" s="17">
        <v>-0.46077663668609298</v>
      </c>
      <c r="AQ1521" s="17">
        <v>-0.55309513964745605</v>
      </c>
      <c r="AR1521" s="17">
        <v>-0.58372029061466002</v>
      </c>
      <c r="AS1521" s="17"/>
      <c r="AT1521" s="17">
        <v>-0.328152612762666</v>
      </c>
      <c r="AU1521" s="17">
        <v>-0.41125858614865701</v>
      </c>
      <c r="AV1521" s="17">
        <v>-0.56902866302451904</v>
      </c>
      <c r="AW1521" s="17">
        <v>-0.62129847907434799</v>
      </c>
      <c r="AX1521" s="17">
        <v>-0.52187801251361499</v>
      </c>
      <c r="AY1521" s="17"/>
      <c r="AZ1521" s="17">
        <v>-0.53904404189192501</v>
      </c>
      <c r="BA1521" s="17">
        <v>-0.44882966592583401</v>
      </c>
      <c r="BB1521" s="17">
        <v>-0.41212422267957</v>
      </c>
      <c r="BC1521" s="17">
        <v>-0.32851760581639899</v>
      </c>
      <c r="BD1521" s="17">
        <v>-0.423918001611991</v>
      </c>
      <c r="BE1521" s="17">
        <v>-0.62109244304155597</v>
      </c>
      <c r="BF1521" s="17"/>
      <c r="BG1521" s="17">
        <v>-0.38569204821513198</v>
      </c>
      <c r="BH1521" s="17">
        <v>-0.53823904729060001</v>
      </c>
      <c r="BI1521" s="17" t="s">
        <v>95</v>
      </c>
      <c r="BJ1521" s="17">
        <v>-0.33967330091478598</v>
      </c>
      <c r="BK1521" s="17">
        <v>-0.43208232056585499</v>
      </c>
      <c r="BL1521" s="17">
        <v>-0.542317884394375</v>
      </c>
      <c r="BM1521" s="17">
        <v>-0.37175018113886599</v>
      </c>
    </row>
    <row r="1522" spans="2:65" x14ac:dyDescent="0.35">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row>
    <row r="1523" spans="2:65" x14ac:dyDescent="0.35">
      <c r="B1523" s="6" t="s">
        <v>574</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row>
    <row r="1524" spans="2:65" x14ac:dyDescent="0.35">
      <c r="B1524" s="26" t="s">
        <v>253</v>
      </c>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c r="BH1524" s="17"/>
      <c r="BI1524" s="17"/>
      <c r="BJ1524" s="17"/>
      <c r="BK1524" s="17"/>
      <c r="BL1524" s="17"/>
      <c r="BM1524" s="17"/>
    </row>
    <row r="1525" spans="2:65" x14ac:dyDescent="0.35">
      <c r="B1525" t="s">
        <v>571</v>
      </c>
      <c r="C1525" s="17">
        <v>0.13783187348721501</v>
      </c>
      <c r="D1525" s="17">
        <v>0.15254893567380401</v>
      </c>
      <c r="E1525" s="17">
        <v>0.124381476294399</v>
      </c>
      <c r="F1525" s="17"/>
      <c r="G1525" s="17">
        <v>0.10183758017021501</v>
      </c>
      <c r="H1525" s="17">
        <v>0.14588885623731901</v>
      </c>
      <c r="I1525" s="17">
        <v>0.116569433975174</v>
      </c>
      <c r="J1525" s="17">
        <v>0.15083561482379301</v>
      </c>
      <c r="K1525" s="17">
        <v>0.168761117837187</v>
      </c>
      <c r="L1525" s="17">
        <v>0.14044176843231199</v>
      </c>
      <c r="M1525" s="17"/>
      <c r="N1525" s="17">
        <v>0.177270856320452</v>
      </c>
      <c r="O1525" s="17">
        <v>0.10740591163194101</v>
      </c>
      <c r="P1525" s="17">
        <v>0.14962658849408</v>
      </c>
      <c r="Q1525" s="17">
        <v>0.116738136222063</v>
      </c>
      <c r="R1525" s="17"/>
      <c r="S1525" s="17">
        <v>0.13740538068868499</v>
      </c>
      <c r="T1525" s="17">
        <v>0.14655441145569001</v>
      </c>
      <c r="U1525" s="17">
        <v>0.105428943924219</v>
      </c>
      <c r="V1525" s="17">
        <v>0.15588286371169499</v>
      </c>
      <c r="W1525" s="17">
        <v>0.13656567982856399</v>
      </c>
      <c r="X1525" s="17">
        <v>0.13415217912299399</v>
      </c>
      <c r="Y1525" s="17">
        <v>0.112715904768454</v>
      </c>
      <c r="Z1525" s="17">
        <v>0.221802996789568</v>
      </c>
      <c r="AA1525" s="17">
        <v>0.178958142331617</v>
      </c>
      <c r="AB1525" s="17">
        <v>9.0067016799589394E-2</v>
      </c>
      <c r="AC1525" s="17">
        <v>0.15899507629447299</v>
      </c>
      <c r="AD1525" s="17">
        <v>3.1391138193337699E-2</v>
      </c>
      <c r="AE1525" s="17"/>
      <c r="AF1525" s="17">
        <v>0.17283011128503101</v>
      </c>
      <c r="AG1525" s="17">
        <v>0.13920549793478701</v>
      </c>
      <c r="AH1525" s="17">
        <v>8.5665390153427196E-2</v>
      </c>
      <c r="AI1525" s="17"/>
      <c r="AJ1525" s="17">
        <v>0.173732046515058</v>
      </c>
      <c r="AK1525" s="17">
        <v>0.14209309884517299</v>
      </c>
      <c r="AL1525" s="17">
        <v>0.17822324691354499</v>
      </c>
      <c r="AM1525" s="17">
        <v>7.8914840314045706E-2</v>
      </c>
      <c r="AN1525" s="17">
        <v>6.1721696604131501E-2</v>
      </c>
      <c r="AO1525" s="17"/>
      <c r="AP1525" s="17">
        <v>0.15561115526077299</v>
      </c>
      <c r="AQ1525" s="17">
        <v>0.144195354382153</v>
      </c>
      <c r="AR1525" s="17">
        <v>0.14302283069570099</v>
      </c>
      <c r="AS1525" s="17"/>
      <c r="AT1525" s="17">
        <v>0.119923457737162</v>
      </c>
      <c r="AU1525" s="17">
        <v>0.11493426156313501</v>
      </c>
      <c r="AV1525" s="17">
        <v>0.13914838942716101</v>
      </c>
      <c r="AW1525" s="17">
        <v>0.17440492258507301</v>
      </c>
      <c r="AX1525" s="17">
        <v>0.31680852533923498</v>
      </c>
      <c r="AY1525" s="17"/>
      <c r="AZ1525" s="17">
        <v>0.123871075161958</v>
      </c>
      <c r="BA1525" s="17">
        <v>0.149208867743644</v>
      </c>
      <c r="BB1525" s="17">
        <v>0.170842980683972</v>
      </c>
      <c r="BC1525" s="17">
        <v>0.110800886675042</v>
      </c>
      <c r="BD1525" s="17">
        <v>0.147342853726079</v>
      </c>
      <c r="BE1525" s="17">
        <v>0.13159483390370799</v>
      </c>
      <c r="BF1525" s="17"/>
      <c r="BG1525" s="17">
        <v>0.15409077493977999</v>
      </c>
      <c r="BH1525" s="17">
        <v>0.163932034594338</v>
      </c>
      <c r="BI1525" s="17" t="s">
        <v>95</v>
      </c>
      <c r="BJ1525" s="17">
        <v>9.7210091029761095E-2</v>
      </c>
      <c r="BK1525" s="17">
        <v>0.10713553545947201</v>
      </c>
      <c r="BL1525" s="17">
        <v>0.12675562140930499</v>
      </c>
      <c r="BM1525" s="17">
        <v>5.8319207262844897E-2</v>
      </c>
    </row>
    <row r="1526" spans="2:65" x14ac:dyDescent="0.35">
      <c r="B1526" t="s">
        <v>572</v>
      </c>
      <c r="C1526" s="17">
        <v>0.21548223856687501</v>
      </c>
      <c r="D1526" s="17">
        <v>0.22910775801684699</v>
      </c>
      <c r="E1526" s="17">
        <v>0.20241721118286099</v>
      </c>
      <c r="F1526" s="17"/>
      <c r="G1526" s="17">
        <v>0.21949011220637499</v>
      </c>
      <c r="H1526" s="17">
        <v>0.25525799754682599</v>
      </c>
      <c r="I1526" s="17">
        <v>0.211231583552622</v>
      </c>
      <c r="J1526" s="17">
        <v>0.21176913146305901</v>
      </c>
      <c r="K1526" s="17">
        <v>0.217191302662052</v>
      </c>
      <c r="L1526" s="17">
        <v>0.18512450093907401</v>
      </c>
      <c r="M1526" s="17"/>
      <c r="N1526" s="17">
        <v>0.23191065065316699</v>
      </c>
      <c r="O1526" s="17">
        <v>0.218528936710185</v>
      </c>
      <c r="P1526" s="17">
        <v>0.205860052407494</v>
      </c>
      <c r="Q1526" s="17">
        <v>0.202823762830349</v>
      </c>
      <c r="R1526" s="17"/>
      <c r="S1526" s="17">
        <v>0.22852324684024999</v>
      </c>
      <c r="T1526" s="17">
        <v>0.23812825502563201</v>
      </c>
      <c r="U1526" s="17">
        <v>0.24006163231786401</v>
      </c>
      <c r="V1526" s="17">
        <v>0.18852904008166299</v>
      </c>
      <c r="W1526" s="17">
        <v>0.242721514568043</v>
      </c>
      <c r="X1526" s="17">
        <v>0.18559572457562601</v>
      </c>
      <c r="Y1526" s="17">
        <v>0.27175167851063098</v>
      </c>
      <c r="Z1526" s="17">
        <v>0.20853040076992599</v>
      </c>
      <c r="AA1526" s="17">
        <v>0.16636848478830801</v>
      </c>
      <c r="AB1526" s="17">
        <v>0.228347328144725</v>
      </c>
      <c r="AC1526" s="17">
        <v>0.19938975027151901</v>
      </c>
      <c r="AD1526" s="17">
        <v>0.110490223482249</v>
      </c>
      <c r="AE1526" s="17"/>
      <c r="AF1526" s="17">
        <v>0.204657181328496</v>
      </c>
      <c r="AG1526" s="17">
        <v>0.24954973840688099</v>
      </c>
      <c r="AH1526" s="17">
        <v>0.16858129923176199</v>
      </c>
      <c r="AI1526" s="17"/>
      <c r="AJ1526" s="17">
        <v>0.22238611391773699</v>
      </c>
      <c r="AK1526" s="17">
        <v>0.26112663840655598</v>
      </c>
      <c r="AL1526" s="17">
        <v>0.182997628159079</v>
      </c>
      <c r="AM1526" s="17">
        <v>8.4815060666455305E-2</v>
      </c>
      <c r="AN1526" s="17">
        <v>0.169137494377779</v>
      </c>
      <c r="AO1526" s="17"/>
      <c r="AP1526" s="17">
        <v>0.27798554841324002</v>
      </c>
      <c r="AQ1526" s="17">
        <v>0.24625599870791001</v>
      </c>
      <c r="AR1526" s="17">
        <v>0.16724031666004199</v>
      </c>
      <c r="AS1526" s="17"/>
      <c r="AT1526" s="17">
        <v>0.19389623532054501</v>
      </c>
      <c r="AU1526" s="17">
        <v>0.20408363745380201</v>
      </c>
      <c r="AV1526" s="17">
        <v>0.24351787280632101</v>
      </c>
      <c r="AW1526" s="17">
        <v>0.24190350184628301</v>
      </c>
      <c r="AX1526" s="17">
        <v>0.104819752901525</v>
      </c>
      <c r="AY1526" s="17"/>
      <c r="AZ1526" s="17">
        <v>0.263617491313693</v>
      </c>
      <c r="BA1526" s="17">
        <v>0.219154107803371</v>
      </c>
      <c r="BB1526" s="17">
        <v>0.21073586152238599</v>
      </c>
      <c r="BC1526" s="17">
        <v>0.17342025186743701</v>
      </c>
      <c r="BD1526" s="17">
        <v>0.19623413319115099</v>
      </c>
      <c r="BE1526" s="17">
        <v>0.18172523603591401</v>
      </c>
      <c r="BF1526" s="17"/>
      <c r="BG1526" s="17">
        <v>0.19898289414694301</v>
      </c>
      <c r="BH1526" s="17">
        <v>0.23588920057978499</v>
      </c>
      <c r="BI1526" s="17" t="s">
        <v>95</v>
      </c>
      <c r="BJ1526" s="17">
        <v>0.23999803576865</v>
      </c>
      <c r="BK1526" s="17">
        <v>0.25124542378093401</v>
      </c>
      <c r="BL1526" s="17">
        <v>0.21868060244672999</v>
      </c>
      <c r="BM1526" s="17">
        <v>9.4942443114624603E-2</v>
      </c>
    </row>
    <row r="1527" spans="2:65" x14ac:dyDescent="0.35">
      <c r="B1527" t="s">
        <v>573</v>
      </c>
      <c r="C1527" s="17">
        <v>0.587410232501414</v>
      </c>
      <c r="D1527" s="17">
        <v>0.56479542329879995</v>
      </c>
      <c r="E1527" s="17">
        <v>0.60920356130340703</v>
      </c>
      <c r="F1527" s="17"/>
      <c r="G1527" s="17">
        <v>0.59937338316507904</v>
      </c>
      <c r="H1527" s="17">
        <v>0.53266842386414903</v>
      </c>
      <c r="I1527" s="17">
        <v>0.59050238249275699</v>
      </c>
      <c r="J1527" s="17">
        <v>0.58591683496545799</v>
      </c>
      <c r="K1527" s="17">
        <v>0.56038179088857099</v>
      </c>
      <c r="L1527" s="17">
        <v>0.64270769618035795</v>
      </c>
      <c r="M1527" s="17"/>
      <c r="N1527" s="17">
        <v>0.55244716501881497</v>
      </c>
      <c r="O1527" s="17">
        <v>0.61723040906670301</v>
      </c>
      <c r="P1527" s="17">
        <v>0.57842712083772896</v>
      </c>
      <c r="Q1527" s="17">
        <v>0.60180745294992499</v>
      </c>
      <c r="R1527" s="17"/>
      <c r="S1527" s="17">
        <v>0.55902011859751199</v>
      </c>
      <c r="T1527" s="17">
        <v>0.57178679870995397</v>
      </c>
      <c r="U1527" s="17">
        <v>0.60827999694302404</v>
      </c>
      <c r="V1527" s="17">
        <v>0.59054158361509201</v>
      </c>
      <c r="W1527" s="17">
        <v>0.56580073882726201</v>
      </c>
      <c r="X1527" s="17">
        <v>0.62446263865400498</v>
      </c>
      <c r="Y1527" s="17">
        <v>0.53345540185331797</v>
      </c>
      <c r="Z1527" s="17">
        <v>0.51736628449347299</v>
      </c>
      <c r="AA1527" s="17">
        <v>0.603942351433566</v>
      </c>
      <c r="AB1527" s="17">
        <v>0.60754055612020996</v>
      </c>
      <c r="AC1527" s="17">
        <v>0.59854814474165796</v>
      </c>
      <c r="AD1527" s="17">
        <v>0.799243296670613</v>
      </c>
      <c r="AE1527" s="17"/>
      <c r="AF1527" s="17">
        <v>0.56774110009952805</v>
      </c>
      <c r="AG1527" s="17">
        <v>0.56005645099853396</v>
      </c>
      <c r="AH1527" s="17">
        <v>0.67703851149804695</v>
      </c>
      <c r="AI1527" s="17"/>
      <c r="AJ1527" s="17">
        <v>0.54866581715862195</v>
      </c>
      <c r="AK1527" s="17">
        <v>0.53641415127893899</v>
      </c>
      <c r="AL1527" s="17">
        <v>0.61562325090839698</v>
      </c>
      <c r="AM1527" s="17">
        <v>0.69044059460054796</v>
      </c>
      <c r="AN1527" s="17">
        <v>0.70480466554134202</v>
      </c>
      <c r="AO1527" s="17"/>
      <c r="AP1527" s="17">
        <v>0.51803502780864297</v>
      </c>
      <c r="AQ1527" s="17">
        <v>0.55325879306166303</v>
      </c>
      <c r="AR1527" s="17">
        <v>0.63641072275708499</v>
      </c>
      <c r="AS1527" s="17"/>
      <c r="AT1527" s="17">
        <v>0.62024168071573005</v>
      </c>
      <c r="AU1527" s="17">
        <v>0.62334485678005802</v>
      </c>
      <c r="AV1527" s="17">
        <v>0.57509829454106698</v>
      </c>
      <c r="AW1527" s="17">
        <v>0.50927615180711805</v>
      </c>
      <c r="AX1527" s="17">
        <v>0.57837172175924001</v>
      </c>
      <c r="AY1527" s="17"/>
      <c r="AZ1527" s="17">
        <v>0.54296867414084105</v>
      </c>
      <c r="BA1527" s="17">
        <v>0.57107365439107605</v>
      </c>
      <c r="BB1527" s="17">
        <v>0.56986928386991298</v>
      </c>
      <c r="BC1527" s="17">
        <v>0.66673777553384705</v>
      </c>
      <c r="BD1527" s="17">
        <v>0.59327316560600296</v>
      </c>
      <c r="BE1527" s="17">
        <v>0.63104537779083603</v>
      </c>
      <c r="BF1527" s="17"/>
      <c r="BG1527" s="17">
        <v>0.59504784385013199</v>
      </c>
      <c r="BH1527" s="17">
        <v>0.54649590621016997</v>
      </c>
      <c r="BI1527" s="17" t="s">
        <v>95</v>
      </c>
      <c r="BJ1527" s="17">
        <v>0.59371108912609605</v>
      </c>
      <c r="BK1527" s="17">
        <v>0.55793047651405903</v>
      </c>
      <c r="BL1527" s="17">
        <v>0.60014392820930296</v>
      </c>
      <c r="BM1527" s="17">
        <v>0.78020017324923996</v>
      </c>
    </row>
    <row r="1528" spans="2:65" x14ac:dyDescent="0.35">
      <c r="B1528" t="s">
        <v>114</v>
      </c>
      <c r="C1528" s="17">
        <v>5.9275655444496297E-2</v>
      </c>
      <c r="D1528" s="17">
        <v>5.35478830105489E-2</v>
      </c>
      <c r="E1528" s="17">
        <v>6.3997751219332905E-2</v>
      </c>
      <c r="F1528" s="17"/>
      <c r="G1528" s="17">
        <v>7.9298924458330394E-2</v>
      </c>
      <c r="H1528" s="17">
        <v>6.6184722351706499E-2</v>
      </c>
      <c r="I1528" s="17">
        <v>8.1696599979447698E-2</v>
      </c>
      <c r="J1528" s="17">
        <v>5.14784187476892E-2</v>
      </c>
      <c r="K1528" s="17">
        <v>5.3665788612189999E-2</v>
      </c>
      <c r="L1528" s="17">
        <v>3.1726034448256099E-2</v>
      </c>
      <c r="M1528" s="17"/>
      <c r="N1528" s="17">
        <v>3.8371328007566201E-2</v>
      </c>
      <c r="O1528" s="17">
        <v>5.6834742591170599E-2</v>
      </c>
      <c r="P1528" s="17">
        <v>6.6086238260697303E-2</v>
      </c>
      <c r="Q1528" s="17">
        <v>7.8630647997663103E-2</v>
      </c>
      <c r="R1528" s="17"/>
      <c r="S1528" s="17">
        <v>7.5051253873553103E-2</v>
      </c>
      <c r="T1528" s="17">
        <v>4.3530534808724597E-2</v>
      </c>
      <c r="U1528" s="17">
        <v>4.6229426814893101E-2</v>
      </c>
      <c r="V1528" s="17">
        <v>6.5046512591549602E-2</v>
      </c>
      <c r="W1528" s="17">
        <v>5.4912066776131203E-2</v>
      </c>
      <c r="X1528" s="17">
        <v>5.5789457647374897E-2</v>
      </c>
      <c r="Y1528" s="17">
        <v>8.2077014867596707E-2</v>
      </c>
      <c r="Z1528" s="17">
        <v>5.2300317947033499E-2</v>
      </c>
      <c r="AA1528" s="17">
        <v>5.0731021446509199E-2</v>
      </c>
      <c r="AB1528" s="17">
        <v>7.4045098935475798E-2</v>
      </c>
      <c r="AC1528" s="17">
        <v>4.3067028692351003E-2</v>
      </c>
      <c r="AD1528" s="17">
        <v>5.8875341653799602E-2</v>
      </c>
      <c r="AE1528" s="17"/>
      <c r="AF1528" s="17">
        <v>5.4771607286945599E-2</v>
      </c>
      <c r="AG1528" s="17">
        <v>5.1188312659798299E-2</v>
      </c>
      <c r="AH1528" s="17">
        <v>6.8714799116763897E-2</v>
      </c>
      <c r="AI1528" s="17"/>
      <c r="AJ1528" s="17">
        <v>5.5216022408583899E-2</v>
      </c>
      <c r="AK1528" s="17">
        <v>6.0366111469332497E-2</v>
      </c>
      <c r="AL1528" s="17">
        <v>2.3155874018979401E-2</v>
      </c>
      <c r="AM1528" s="17">
        <v>0.14582950441895201</v>
      </c>
      <c r="AN1528" s="17">
        <v>6.4336143476746696E-2</v>
      </c>
      <c r="AO1528" s="17"/>
      <c r="AP1528" s="17">
        <v>4.8368268517344097E-2</v>
      </c>
      <c r="AQ1528" s="17">
        <v>5.6289853848274299E-2</v>
      </c>
      <c r="AR1528" s="17">
        <v>5.3326129887171898E-2</v>
      </c>
      <c r="AS1528" s="17"/>
      <c r="AT1528" s="17">
        <v>6.5938626226563699E-2</v>
      </c>
      <c r="AU1528" s="17">
        <v>5.7637244203004999E-2</v>
      </c>
      <c r="AV1528" s="17">
        <v>4.2235443225450801E-2</v>
      </c>
      <c r="AW1528" s="17">
        <v>7.4415423761525795E-2</v>
      </c>
      <c r="AX1528" s="17">
        <v>0</v>
      </c>
      <c r="AY1528" s="17"/>
      <c r="AZ1528" s="17">
        <v>6.9542759383507693E-2</v>
      </c>
      <c r="BA1528" s="17">
        <v>6.0563370061908102E-2</v>
      </c>
      <c r="BB1528" s="17">
        <v>4.85518739237287E-2</v>
      </c>
      <c r="BC1528" s="17">
        <v>4.9041085923673997E-2</v>
      </c>
      <c r="BD1528" s="17">
        <v>6.3149847476767204E-2</v>
      </c>
      <c r="BE1528" s="17">
        <v>5.5634552269541497E-2</v>
      </c>
      <c r="BF1528" s="17"/>
      <c r="BG1528" s="17">
        <v>5.1878487063144102E-2</v>
      </c>
      <c r="BH1528" s="17">
        <v>5.3682858615707797E-2</v>
      </c>
      <c r="BI1528" s="17" t="s">
        <v>95</v>
      </c>
      <c r="BJ1528" s="17">
        <v>6.9080784075493104E-2</v>
      </c>
      <c r="BK1528" s="17">
        <v>8.3688564245534905E-2</v>
      </c>
      <c r="BL1528" s="17">
        <v>5.4419847934661099E-2</v>
      </c>
      <c r="BM1528" s="17">
        <v>6.6538176373290098E-2</v>
      </c>
    </row>
    <row r="1529" spans="2:65" x14ac:dyDescent="0.35">
      <c r="C1529" s="17"/>
      <c r="D1529" s="17"/>
      <c r="E1529" s="17"/>
      <c r="F1529" s="17"/>
      <c r="G1529" s="17"/>
      <c r="H1529" s="17"/>
      <c r="I1529" s="17"/>
      <c r="J1529" s="17"/>
      <c r="K1529" s="17"/>
      <c r="L1529" s="17"/>
      <c r="M1529" s="17"/>
      <c r="N1529" s="17"/>
      <c r="O1529" s="17"/>
      <c r="P1529" s="17"/>
      <c r="Q1529" s="17"/>
      <c r="R1529" s="17"/>
      <c r="S1529" s="17"/>
      <c r="T1529" s="17"/>
      <c r="U1529" s="17"/>
      <c r="V1529" s="17"/>
      <c r="W1529" s="17"/>
      <c r="X1529" s="17"/>
      <c r="Y1529" s="17"/>
      <c r="Z1529" s="17"/>
      <c r="AA1529" s="17"/>
      <c r="AB1529" s="17"/>
      <c r="AC1529" s="17"/>
      <c r="AD1529" s="17"/>
      <c r="AE1529" s="17"/>
      <c r="AF1529" s="17"/>
      <c r="AG1529" s="17"/>
      <c r="AH1529" s="17"/>
      <c r="AI1529" s="17"/>
      <c r="AJ1529" s="17"/>
      <c r="AK1529" s="17"/>
      <c r="AL1529" s="17"/>
      <c r="AM1529" s="17"/>
      <c r="AN1529" s="17"/>
      <c r="AO1529" s="17"/>
      <c r="AP1529" s="17"/>
      <c r="AQ1529" s="17"/>
      <c r="AR1529" s="17"/>
      <c r="AS1529" s="17"/>
      <c r="AT1529" s="17"/>
      <c r="AU1529" s="17"/>
      <c r="AV1529" s="17"/>
      <c r="AW1529" s="17"/>
      <c r="AX1529" s="17"/>
      <c r="AY1529" s="17"/>
      <c r="AZ1529" s="17"/>
      <c r="BA1529" s="17"/>
      <c r="BB1529" s="17"/>
      <c r="BC1529" s="17"/>
      <c r="BD1529" s="17"/>
      <c r="BE1529" s="17"/>
      <c r="BF1529" s="17"/>
      <c r="BG1529" s="17"/>
      <c r="BH1529" s="17"/>
      <c r="BI1529" s="17"/>
      <c r="BJ1529" s="17"/>
      <c r="BK1529" s="17"/>
      <c r="BL1529" s="17"/>
      <c r="BM1529" s="17"/>
    </row>
    <row r="1530" spans="2:65" x14ac:dyDescent="0.35">
      <c r="B1530" s="6" t="s">
        <v>575</v>
      </c>
      <c r="C1530" s="17"/>
      <c r="D1530" s="17"/>
      <c r="E1530" s="17"/>
      <c r="F1530" s="17"/>
      <c r="G1530" s="17"/>
      <c r="H1530" s="17"/>
      <c r="I1530" s="17"/>
      <c r="J1530" s="17"/>
      <c r="K1530" s="17"/>
      <c r="L1530" s="17"/>
      <c r="M1530" s="17"/>
      <c r="N1530" s="17"/>
      <c r="O1530" s="17"/>
      <c r="P1530" s="17"/>
      <c r="Q1530" s="17"/>
      <c r="R1530" s="17"/>
      <c r="S1530" s="17"/>
      <c r="T1530" s="17"/>
      <c r="U1530" s="17"/>
      <c r="V1530" s="17"/>
      <c r="W1530" s="17"/>
      <c r="X1530" s="17"/>
      <c r="Y1530" s="17"/>
      <c r="Z1530" s="17"/>
      <c r="AA1530" s="17"/>
      <c r="AB1530" s="17"/>
      <c r="AC1530" s="17"/>
      <c r="AD1530" s="17"/>
      <c r="AE1530" s="17"/>
      <c r="AF1530" s="17"/>
      <c r="AG1530" s="17"/>
      <c r="AH1530" s="17"/>
      <c r="AI1530" s="17"/>
      <c r="AJ1530" s="17"/>
      <c r="AK1530" s="17"/>
      <c r="AL1530" s="17"/>
      <c r="AM1530" s="17"/>
      <c r="AN1530" s="17"/>
      <c r="AO1530" s="17"/>
      <c r="AP1530" s="17"/>
      <c r="AQ1530" s="17"/>
      <c r="AR1530" s="17"/>
      <c r="AS1530" s="17"/>
      <c r="AT1530" s="17"/>
      <c r="AU1530" s="17"/>
      <c r="AV1530" s="17"/>
      <c r="AW1530" s="17"/>
      <c r="AX1530" s="17"/>
      <c r="AY1530" s="17"/>
      <c r="AZ1530" s="17"/>
      <c r="BA1530" s="17"/>
      <c r="BB1530" s="17"/>
      <c r="BC1530" s="17"/>
      <c r="BD1530" s="17"/>
      <c r="BE1530" s="17"/>
      <c r="BF1530" s="17"/>
      <c r="BG1530" s="17"/>
      <c r="BH1530" s="17"/>
      <c r="BI1530" s="17"/>
      <c r="BJ1530" s="17"/>
      <c r="BK1530" s="17"/>
      <c r="BL1530" s="17"/>
      <c r="BM1530" s="17"/>
    </row>
    <row r="1531" spans="2:65" x14ac:dyDescent="0.35">
      <c r="B1531" s="26" t="s">
        <v>253</v>
      </c>
      <c r="C1531" s="17"/>
      <c r="D1531" s="17"/>
      <c r="E1531" s="17"/>
      <c r="F1531" s="17"/>
      <c r="G1531" s="17"/>
      <c r="H1531" s="17"/>
      <c r="I1531" s="17"/>
      <c r="J1531" s="17"/>
      <c r="K1531" s="17"/>
      <c r="L1531" s="17"/>
      <c r="M1531" s="17"/>
      <c r="N1531" s="17"/>
      <c r="O1531" s="17"/>
      <c r="P1531" s="17"/>
      <c r="Q1531" s="17"/>
      <c r="R1531" s="17"/>
      <c r="S1531" s="17"/>
      <c r="T1531" s="17"/>
      <c r="U1531" s="17"/>
      <c r="V1531" s="17"/>
      <c r="W1531" s="17"/>
      <c r="X1531" s="17"/>
      <c r="Y1531" s="17"/>
      <c r="Z1531" s="17"/>
      <c r="AA1531" s="17"/>
      <c r="AB1531" s="17"/>
      <c r="AC1531" s="17"/>
      <c r="AD1531" s="17"/>
      <c r="AE1531" s="17"/>
      <c r="AF1531" s="17"/>
      <c r="AG1531" s="17"/>
      <c r="AH1531" s="17"/>
      <c r="AI1531" s="17"/>
      <c r="AJ1531" s="17"/>
      <c r="AK1531" s="17"/>
      <c r="AL1531" s="17"/>
      <c r="AM1531" s="17"/>
      <c r="AN1531" s="17"/>
      <c r="AO1531" s="17"/>
      <c r="AP1531" s="17"/>
      <c r="AQ1531" s="17"/>
      <c r="AR1531" s="17"/>
      <c r="AS1531" s="17"/>
      <c r="AT1531" s="17"/>
      <c r="AU1531" s="17"/>
      <c r="AV1531" s="17"/>
      <c r="AW1531" s="17"/>
      <c r="AX1531" s="17"/>
      <c r="AY1531" s="17"/>
      <c r="AZ1531" s="17"/>
      <c r="BA1531" s="17"/>
      <c r="BB1531" s="17"/>
      <c r="BC1531" s="17"/>
      <c r="BD1531" s="17"/>
      <c r="BE1531" s="17"/>
      <c r="BF1531" s="17"/>
      <c r="BG1531" s="17"/>
      <c r="BH1531" s="17"/>
      <c r="BI1531" s="17"/>
      <c r="BJ1531" s="17"/>
      <c r="BK1531" s="17"/>
      <c r="BL1531" s="17"/>
      <c r="BM1531" s="17"/>
    </row>
    <row r="1532" spans="2:65" x14ac:dyDescent="0.35">
      <c r="B1532" t="s">
        <v>571</v>
      </c>
      <c r="C1532" s="17">
        <v>6.5304062526979997E-2</v>
      </c>
      <c r="D1532" s="17">
        <v>8.7031698502789204E-2</v>
      </c>
      <c r="E1532" s="17">
        <v>4.1038304499942703E-2</v>
      </c>
      <c r="F1532" s="17"/>
      <c r="G1532" s="17">
        <v>9.7114939746482096E-2</v>
      </c>
      <c r="H1532" s="17">
        <v>9.5484548150420998E-2</v>
      </c>
      <c r="I1532" s="17">
        <v>9.3518775927091596E-2</v>
      </c>
      <c r="J1532" s="17">
        <v>5.1017064734072297E-2</v>
      </c>
      <c r="K1532" s="17">
        <v>3.8967305306724598E-2</v>
      </c>
      <c r="L1532" s="17">
        <v>2.6635742173922301E-2</v>
      </c>
      <c r="M1532" s="17"/>
      <c r="N1532" s="17">
        <v>9.2839029055565597E-2</v>
      </c>
      <c r="O1532" s="17">
        <v>4.5276486985011501E-2</v>
      </c>
      <c r="P1532" s="17">
        <v>6.804768087417E-2</v>
      </c>
      <c r="Q1532" s="17">
        <v>5.47902526821741E-2</v>
      </c>
      <c r="R1532" s="17"/>
      <c r="S1532" s="17">
        <v>0.116683007217409</v>
      </c>
      <c r="T1532" s="17">
        <v>6.1643976465781299E-2</v>
      </c>
      <c r="U1532" s="17">
        <v>5.4219065597364301E-2</v>
      </c>
      <c r="V1532" s="17">
        <v>3.4332258748085501E-2</v>
      </c>
      <c r="W1532" s="17">
        <v>8.03147407758939E-2</v>
      </c>
      <c r="X1532" s="17">
        <v>6.9920983751299001E-2</v>
      </c>
      <c r="Y1532" s="17">
        <v>7.3788436956809395E-2</v>
      </c>
      <c r="Z1532" s="17">
        <v>5.9681578285803998E-2</v>
      </c>
      <c r="AA1532" s="17">
        <v>3.8087772095572202E-2</v>
      </c>
      <c r="AB1532" s="17">
        <v>6.8389701818559107E-2</v>
      </c>
      <c r="AC1532" s="17">
        <v>4.4514274253790197E-2</v>
      </c>
      <c r="AD1532" s="17">
        <v>2.6348320781682099E-2</v>
      </c>
      <c r="AE1532" s="17"/>
      <c r="AF1532" s="17">
        <v>6.4460930561213506E-2</v>
      </c>
      <c r="AG1532" s="17">
        <v>5.9239133083025898E-2</v>
      </c>
      <c r="AH1532" s="17">
        <v>5.9463948484760498E-2</v>
      </c>
      <c r="AI1532" s="17"/>
      <c r="AJ1532" s="17">
        <v>6.3023146323116605E-2</v>
      </c>
      <c r="AK1532" s="17">
        <v>8.3356009101419506E-2</v>
      </c>
      <c r="AL1532" s="17">
        <v>4.4231015515492501E-2</v>
      </c>
      <c r="AM1532" s="17">
        <v>9.6694409077339505E-2</v>
      </c>
      <c r="AN1532" s="17">
        <v>4.1841929473046498E-2</v>
      </c>
      <c r="AO1532" s="17"/>
      <c r="AP1532" s="17">
        <v>7.8787466356052105E-2</v>
      </c>
      <c r="AQ1532" s="17">
        <v>7.01129080973871E-2</v>
      </c>
      <c r="AR1532" s="17">
        <v>6.4574776934434697E-2</v>
      </c>
      <c r="AS1532" s="17"/>
      <c r="AT1532" s="17">
        <v>3.7487246538619297E-2</v>
      </c>
      <c r="AU1532" s="17">
        <v>6.9615830994836703E-2</v>
      </c>
      <c r="AV1532" s="17">
        <v>8.2932487002360403E-2</v>
      </c>
      <c r="AW1532" s="17">
        <v>9.8894376980610904E-2</v>
      </c>
      <c r="AX1532" s="17">
        <v>0.16159306957591699</v>
      </c>
      <c r="AY1532" s="17"/>
      <c r="AZ1532" s="17">
        <v>0.114066718290682</v>
      </c>
      <c r="BA1532" s="17">
        <v>5.4496645459314597E-2</v>
      </c>
      <c r="BB1532" s="17">
        <v>6.3533337087566796E-2</v>
      </c>
      <c r="BC1532" s="17">
        <v>5.8011658729705803E-2</v>
      </c>
      <c r="BD1532" s="17">
        <v>2.1840965702186899E-2</v>
      </c>
      <c r="BE1532" s="17">
        <v>3.1843692272129902E-2</v>
      </c>
      <c r="BF1532" s="17"/>
      <c r="BG1532" s="17">
        <v>5.4149933839990297E-2</v>
      </c>
      <c r="BH1532" s="17">
        <v>6.02556884671335E-2</v>
      </c>
      <c r="BI1532" s="17" t="s">
        <v>95</v>
      </c>
      <c r="BJ1532" s="17">
        <v>6.4160149324473295E-2</v>
      </c>
      <c r="BK1532" s="17">
        <v>6.4802741811333497E-2</v>
      </c>
      <c r="BL1532" s="17">
        <v>8.92920788029129E-2</v>
      </c>
      <c r="BM1532" s="17">
        <v>8.6480085477419005E-2</v>
      </c>
    </row>
    <row r="1533" spans="2:65" x14ac:dyDescent="0.35">
      <c r="B1533" t="s">
        <v>572</v>
      </c>
      <c r="C1533" s="17">
        <v>0.21930086672237001</v>
      </c>
      <c r="D1533" s="17">
        <v>0.24234005944461801</v>
      </c>
      <c r="E1533" s="17">
        <v>0.196636097912439</v>
      </c>
      <c r="F1533" s="17"/>
      <c r="G1533" s="17">
        <v>0.32071222633125102</v>
      </c>
      <c r="H1533" s="17">
        <v>0.31310808403302898</v>
      </c>
      <c r="I1533" s="17">
        <v>0.22924293046375699</v>
      </c>
      <c r="J1533" s="17">
        <v>0.19837231672418101</v>
      </c>
      <c r="K1533" s="17">
        <v>0.14948739964525601</v>
      </c>
      <c r="L1533" s="17">
        <v>0.13105494033439199</v>
      </c>
      <c r="M1533" s="17"/>
      <c r="N1533" s="17">
        <v>0.26127919120841903</v>
      </c>
      <c r="O1533" s="17">
        <v>0.20151856840598401</v>
      </c>
      <c r="P1533" s="17">
        <v>0.231182331917514</v>
      </c>
      <c r="Q1533" s="17">
        <v>0.18252260237160201</v>
      </c>
      <c r="R1533" s="17"/>
      <c r="S1533" s="17">
        <v>0.23988495617074601</v>
      </c>
      <c r="T1533" s="17">
        <v>0.222325569610864</v>
      </c>
      <c r="U1533" s="17">
        <v>0.18502252670036501</v>
      </c>
      <c r="V1533" s="17">
        <v>0.29582668757781599</v>
      </c>
      <c r="W1533" s="17">
        <v>0.20496501469056599</v>
      </c>
      <c r="X1533" s="17">
        <v>0.24164266788795699</v>
      </c>
      <c r="Y1533" s="17">
        <v>0.19872206325064601</v>
      </c>
      <c r="Z1533" s="17">
        <v>0.276323934305158</v>
      </c>
      <c r="AA1533" s="17">
        <v>0.23899802830876701</v>
      </c>
      <c r="AB1533" s="17">
        <v>0.198086548355877</v>
      </c>
      <c r="AC1533" s="17">
        <v>0.10657239173545199</v>
      </c>
      <c r="AD1533" s="17">
        <v>0.131664208858398</v>
      </c>
      <c r="AE1533" s="17"/>
      <c r="AF1533" s="17">
        <v>0.20921898368275699</v>
      </c>
      <c r="AG1533" s="17">
        <v>0.233334959348064</v>
      </c>
      <c r="AH1533" s="17">
        <v>0.19009386758691901</v>
      </c>
      <c r="AI1533" s="17"/>
      <c r="AJ1533" s="17">
        <v>0.224338592011573</v>
      </c>
      <c r="AK1533" s="17">
        <v>0.270635604278259</v>
      </c>
      <c r="AL1533" s="17">
        <v>0.19699466069531801</v>
      </c>
      <c r="AM1533" s="17">
        <v>0.19620238970519899</v>
      </c>
      <c r="AN1533" s="17">
        <v>0.135680878798462</v>
      </c>
      <c r="AO1533" s="17"/>
      <c r="AP1533" s="17">
        <v>0.27266057098920499</v>
      </c>
      <c r="AQ1533" s="17">
        <v>0.26153868700967098</v>
      </c>
      <c r="AR1533" s="17">
        <v>0.23624932834408199</v>
      </c>
      <c r="AS1533" s="17"/>
      <c r="AT1533" s="17">
        <v>0.205766168312942</v>
      </c>
      <c r="AU1533" s="17">
        <v>0.175913410631581</v>
      </c>
      <c r="AV1533" s="17">
        <v>0.22887921477644199</v>
      </c>
      <c r="AW1533" s="17">
        <v>0.32605524139492398</v>
      </c>
      <c r="AX1533" s="17">
        <v>0.41425430176984102</v>
      </c>
      <c r="AY1533" s="17"/>
      <c r="AZ1533" s="17">
        <v>0.24989837540564799</v>
      </c>
      <c r="BA1533" s="17">
        <v>0.223800247904131</v>
      </c>
      <c r="BB1533" s="17">
        <v>0.23891546089615701</v>
      </c>
      <c r="BC1533" s="17">
        <v>0.203575245359704</v>
      </c>
      <c r="BD1533" s="17">
        <v>0.161961268862993</v>
      </c>
      <c r="BE1533" s="17">
        <v>0.18500262549142099</v>
      </c>
      <c r="BF1533" s="17"/>
      <c r="BG1533" s="17">
        <v>0.174153338100242</v>
      </c>
      <c r="BH1533" s="17">
        <v>0.22775991281062899</v>
      </c>
      <c r="BI1533" s="17" t="s">
        <v>95</v>
      </c>
      <c r="BJ1533" s="17">
        <v>0.27414669550373699</v>
      </c>
      <c r="BK1533" s="17">
        <v>0.24442152973734499</v>
      </c>
      <c r="BL1533" s="17">
        <v>0.26663363599135897</v>
      </c>
      <c r="BM1533" s="17">
        <v>0.23501898012042799</v>
      </c>
    </row>
    <row r="1534" spans="2:65" x14ac:dyDescent="0.35">
      <c r="B1534" t="s">
        <v>573</v>
      </c>
      <c r="C1534" s="17">
        <v>0.62331067208328095</v>
      </c>
      <c r="D1534" s="17">
        <v>0.57780718586269997</v>
      </c>
      <c r="E1534" s="17">
        <v>0.67033804479477599</v>
      </c>
      <c r="F1534" s="17"/>
      <c r="G1534" s="17">
        <v>0.48662661111317301</v>
      </c>
      <c r="H1534" s="17">
        <v>0.50457875607773095</v>
      </c>
      <c r="I1534" s="17">
        <v>0.55944983726416597</v>
      </c>
      <c r="J1534" s="17">
        <v>0.65608480500473998</v>
      </c>
      <c r="K1534" s="17">
        <v>0.73499691228972897</v>
      </c>
      <c r="L1534" s="17">
        <v>0.75987711676888203</v>
      </c>
      <c r="M1534" s="17"/>
      <c r="N1534" s="17">
        <v>0.56738533147640302</v>
      </c>
      <c r="O1534" s="17">
        <v>0.67390766395244295</v>
      </c>
      <c r="P1534" s="17">
        <v>0.57570358924542897</v>
      </c>
      <c r="Q1534" s="17">
        <v>0.67549664334400294</v>
      </c>
      <c r="R1534" s="17"/>
      <c r="S1534" s="17">
        <v>0.53643998317702701</v>
      </c>
      <c r="T1534" s="17">
        <v>0.63936982796886199</v>
      </c>
      <c r="U1534" s="17">
        <v>0.68125712428452401</v>
      </c>
      <c r="V1534" s="17">
        <v>0.56929071427581002</v>
      </c>
      <c r="W1534" s="17">
        <v>0.653132376704607</v>
      </c>
      <c r="X1534" s="17">
        <v>0.59331413931170696</v>
      </c>
      <c r="Y1534" s="17">
        <v>0.63090948778994405</v>
      </c>
      <c r="Z1534" s="17">
        <v>0.58153777252087402</v>
      </c>
      <c r="AA1534" s="17">
        <v>0.61175338259701695</v>
      </c>
      <c r="AB1534" s="17">
        <v>0.66996070111948602</v>
      </c>
      <c r="AC1534" s="17">
        <v>0.74909427791592198</v>
      </c>
      <c r="AD1534" s="17">
        <v>0.69251367830195198</v>
      </c>
      <c r="AE1534" s="17"/>
      <c r="AF1534" s="17">
        <v>0.62974322698000595</v>
      </c>
      <c r="AG1534" s="17">
        <v>0.61342781756828701</v>
      </c>
      <c r="AH1534" s="17">
        <v>0.67812273470417495</v>
      </c>
      <c r="AI1534" s="17"/>
      <c r="AJ1534" s="17">
        <v>0.63174080670832999</v>
      </c>
      <c r="AK1534" s="17">
        <v>0.53932495019600302</v>
      </c>
      <c r="AL1534" s="17">
        <v>0.65632176242731199</v>
      </c>
      <c r="AM1534" s="17">
        <v>0.63428287200385103</v>
      </c>
      <c r="AN1534" s="17">
        <v>0.72438051605148301</v>
      </c>
      <c r="AO1534" s="17"/>
      <c r="AP1534" s="17">
        <v>0.58595047353945695</v>
      </c>
      <c r="AQ1534" s="17">
        <v>0.58155480550093097</v>
      </c>
      <c r="AR1534" s="17">
        <v>0.60129087620719701</v>
      </c>
      <c r="AS1534" s="17"/>
      <c r="AT1534" s="17">
        <v>0.67130708435241204</v>
      </c>
      <c r="AU1534" s="17">
        <v>0.66598639655028802</v>
      </c>
      <c r="AV1534" s="17">
        <v>0.58514064209502004</v>
      </c>
      <c r="AW1534" s="17">
        <v>0.46948790501826498</v>
      </c>
      <c r="AX1534" s="17">
        <v>0.42415262865424203</v>
      </c>
      <c r="AY1534" s="17"/>
      <c r="AZ1534" s="17">
        <v>0.55342516653408103</v>
      </c>
      <c r="BA1534" s="17">
        <v>0.63636714499332603</v>
      </c>
      <c r="BB1534" s="17">
        <v>0.57624625903334004</v>
      </c>
      <c r="BC1534" s="17">
        <v>0.64019851500479197</v>
      </c>
      <c r="BD1534" s="17">
        <v>0.72094084366217903</v>
      </c>
      <c r="BE1534" s="17">
        <v>0.70558142903987897</v>
      </c>
      <c r="BF1534" s="17"/>
      <c r="BG1534" s="17">
        <v>0.68206343693146798</v>
      </c>
      <c r="BH1534" s="17">
        <v>0.62549370689165096</v>
      </c>
      <c r="BI1534" s="17" t="s">
        <v>95</v>
      </c>
      <c r="BJ1534" s="17">
        <v>0.55050263943058397</v>
      </c>
      <c r="BK1534" s="17">
        <v>0.58366981782092198</v>
      </c>
      <c r="BL1534" s="17">
        <v>0.55590532196264697</v>
      </c>
      <c r="BM1534" s="17">
        <v>0.57423717418238995</v>
      </c>
    </row>
    <row r="1535" spans="2:65" x14ac:dyDescent="0.35">
      <c r="B1535" t="s">
        <v>114</v>
      </c>
      <c r="C1535" s="17">
        <v>9.2084398667369297E-2</v>
      </c>
      <c r="D1535" s="17">
        <v>9.2821056189892198E-2</v>
      </c>
      <c r="E1535" s="17">
        <v>9.1987552792842306E-2</v>
      </c>
      <c r="F1535" s="17"/>
      <c r="G1535" s="17">
        <v>9.5546222809094195E-2</v>
      </c>
      <c r="H1535" s="17">
        <v>8.6828611738818895E-2</v>
      </c>
      <c r="I1535" s="17">
        <v>0.117788456344985</v>
      </c>
      <c r="J1535" s="17">
        <v>9.4525813537006301E-2</v>
      </c>
      <c r="K1535" s="17">
        <v>7.6548382758290304E-2</v>
      </c>
      <c r="L1535" s="17">
        <v>8.2432200722803398E-2</v>
      </c>
      <c r="M1535" s="17"/>
      <c r="N1535" s="17">
        <v>7.8496448259612203E-2</v>
      </c>
      <c r="O1535" s="17">
        <v>7.9297280656560706E-2</v>
      </c>
      <c r="P1535" s="17">
        <v>0.12506639796288699</v>
      </c>
      <c r="Q1535" s="17">
        <v>8.7190501602221707E-2</v>
      </c>
      <c r="R1535" s="17"/>
      <c r="S1535" s="17">
        <v>0.106992053434818</v>
      </c>
      <c r="T1535" s="17">
        <v>7.6660625954492301E-2</v>
      </c>
      <c r="U1535" s="17">
        <v>7.9501283417745899E-2</v>
      </c>
      <c r="V1535" s="17">
        <v>0.100550339398289</v>
      </c>
      <c r="W1535" s="17">
        <v>6.1587867828932302E-2</v>
      </c>
      <c r="X1535" s="17">
        <v>9.5122209049036996E-2</v>
      </c>
      <c r="Y1535" s="17">
        <v>9.6580012002599996E-2</v>
      </c>
      <c r="Z1535" s="17">
        <v>8.2456714888163599E-2</v>
      </c>
      <c r="AA1535" s="17">
        <v>0.111160816998643</v>
      </c>
      <c r="AB1535" s="17">
        <v>6.3563048706077901E-2</v>
      </c>
      <c r="AC1535" s="17">
        <v>9.9819056094835906E-2</v>
      </c>
      <c r="AD1535" s="17">
        <v>0.14947379205796801</v>
      </c>
      <c r="AE1535" s="17"/>
      <c r="AF1535" s="17">
        <v>9.6576858776023594E-2</v>
      </c>
      <c r="AG1535" s="17">
        <v>9.3998090000623605E-2</v>
      </c>
      <c r="AH1535" s="17">
        <v>7.2319449224145405E-2</v>
      </c>
      <c r="AI1535" s="17"/>
      <c r="AJ1535" s="17">
        <v>8.0897454956980697E-2</v>
      </c>
      <c r="AK1535" s="17">
        <v>0.106683436424319</v>
      </c>
      <c r="AL1535" s="17">
        <v>0.102452561361878</v>
      </c>
      <c r="AM1535" s="17">
        <v>7.2820329213610605E-2</v>
      </c>
      <c r="AN1535" s="17">
        <v>9.8096675677008499E-2</v>
      </c>
      <c r="AO1535" s="17"/>
      <c r="AP1535" s="17">
        <v>6.2601489115286305E-2</v>
      </c>
      <c r="AQ1535" s="17">
        <v>8.6793599392011103E-2</v>
      </c>
      <c r="AR1535" s="17">
        <v>9.7885018514287006E-2</v>
      </c>
      <c r="AS1535" s="17"/>
      <c r="AT1535" s="17">
        <v>8.54395007960259E-2</v>
      </c>
      <c r="AU1535" s="17">
        <v>8.8484361823294694E-2</v>
      </c>
      <c r="AV1535" s="17">
        <v>0.103047656126177</v>
      </c>
      <c r="AW1535" s="17">
        <v>0.1055624766062</v>
      </c>
      <c r="AX1535" s="17">
        <v>0</v>
      </c>
      <c r="AY1535" s="17"/>
      <c r="AZ1535" s="17">
        <v>8.2609739769589602E-2</v>
      </c>
      <c r="BA1535" s="17">
        <v>8.5335961643228403E-2</v>
      </c>
      <c r="BB1535" s="17">
        <v>0.12130494298293699</v>
      </c>
      <c r="BC1535" s="17">
        <v>9.8214580905799001E-2</v>
      </c>
      <c r="BD1535" s="17">
        <v>9.5256921772641903E-2</v>
      </c>
      <c r="BE1535" s="17">
        <v>7.7572253196569796E-2</v>
      </c>
      <c r="BF1535" s="17"/>
      <c r="BG1535" s="17">
        <v>8.9633291128298806E-2</v>
      </c>
      <c r="BH1535" s="17">
        <v>8.64906918305859E-2</v>
      </c>
      <c r="BI1535" s="17" t="s">
        <v>95</v>
      </c>
      <c r="BJ1535" s="17">
        <v>0.111190515741206</v>
      </c>
      <c r="BK1535" s="17">
        <v>0.10710591063039999</v>
      </c>
      <c r="BL1535" s="17">
        <v>8.8168963243080795E-2</v>
      </c>
      <c r="BM1535" s="17">
        <v>0.104263760219762</v>
      </c>
    </row>
    <row r="1536" spans="2:65" x14ac:dyDescent="0.35">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c r="BI1536" s="17"/>
      <c r="BJ1536" s="17"/>
      <c r="BK1536" s="17"/>
      <c r="BL1536" s="17"/>
      <c r="BM1536" s="17"/>
    </row>
    <row r="1537" spans="2:65" x14ac:dyDescent="0.35">
      <c r="B1537" s="6" t="s">
        <v>579</v>
      </c>
      <c r="C1537" s="17"/>
      <c r="D1537" s="17"/>
      <c r="E1537" s="17"/>
      <c r="F1537" s="17"/>
      <c r="G1537" s="17"/>
      <c r="H1537" s="17"/>
      <c r="I1537" s="17"/>
      <c r="J1537" s="17"/>
      <c r="K1537" s="17"/>
      <c r="L1537" s="17"/>
      <c r="M1537" s="17"/>
      <c r="N1537" s="17"/>
      <c r="O1537" s="17"/>
      <c r="P1537" s="17"/>
      <c r="Q1537" s="17"/>
      <c r="R1537" s="17"/>
      <c r="S1537" s="17"/>
      <c r="T1537" s="17"/>
      <c r="U1537" s="17"/>
      <c r="V1537" s="17"/>
      <c r="W1537" s="17"/>
      <c r="X1537" s="17"/>
      <c r="Y1537" s="17"/>
      <c r="Z1537" s="17"/>
      <c r="AA1537" s="17"/>
      <c r="AB1537" s="17"/>
      <c r="AC1537" s="17"/>
      <c r="AD1537" s="17"/>
      <c r="AE1537" s="17"/>
      <c r="AF1537" s="17"/>
      <c r="AG1537" s="17"/>
      <c r="AH1537" s="17"/>
      <c r="AI1537" s="17"/>
      <c r="AJ1537" s="17"/>
      <c r="AK1537" s="17"/>
      <c r="AL1537" s="17"/>
      <c r="AM1537" s="17"/>
      <c r="AN1537" s="17"/>
      <c r="AO1537" s="17"/>
      <c r="AP1537" s="17"/>
      <c r="AQ1537" s="17"/>
      <c r="AR1537" s="17"/>
      <c r="AS1537" s="17"/>
      <c r="AT1537" s="17"/>
      <c r="AU1537" s="17"/>
      <c r="AV1537" s="17"/>
      <c r="AW1537" s="17"/>
      <c r="AX1537" s="17"/>
      <c r="AY1537" s="17"/>
      <c r="AZ1537" s="17"/>
      <c r="BA1537" s="17"/>
      <c r="BB1537" s="17"/>
      <c r="BC1537" s="17"/>
      <c r="BD1537" s="17"/>
      <c r="BE1537" s="17"/>
      <c r="BF1537" s="17"/>
      <c r="BG1537" s="17"/>
      <c r="BH1537" s="17"/>
      <c r="BI1537" s="17"/>
      <c r="BJ1537" s="17"/>
      <c r="BK1537" s="17"/>
      <c r="BL1537" s="17"/>
      <c r="BM1537" s="17"/>
    </row>
    <row r="1538" spans="2:65" x14ac:dyDescent="0.35">
      <c r="B1538" s="26" t="s">
        <v>520</v>
      </c>
      <c r="C1538" s="17"/>
      <c r="D1538" s="17"/>
      <c r="E1538" s="17"/>
      <c r="F1538" s="17"/>
      <c r="G1538" s="17"/>
      <c r="H1538" s="17"/>
      <c r="I1538" s="17"/>
      <c r="J1538" s="17"/>
      <c r="K1538" s="17"/>
      <c r="L1538" s="17"/>
      <c r="M1538" s="17"/>
      <c r="N1538" s="17"/>
      <c r="O1538" s="17"/>
      <c r="P1538" s="17"/>
      <c r="Q1538" s="17"/>
      <c r="R1538" s="17"/>
      <c r="S1538" s="17"/>
      <c r="T1538" s="17"/>
      <c r="U1538" s="17"/>
      <c r="V1538" s="17"/>
      <c r="W1538" s="17"/>
      <c r="X1538" s="17"/>
      <c r="Y1538" s="17"/>
      <c r="Z1538" s="17"/>
      <c r="AA1538" s="17"/>
      <c r="AB1538" s="17"/>
      <c r="AC1538" s="17"/>
      <c r="AD1538" s="17"/>
      <c r="AE1538" s="17"/>
      <c r="AF1538" s="17"/>
      <c r="AG1538" s="17"/>
      <c r="AH1538" s="17"/>
      <c r="AI1538" s="17"/>
      <c r="AJ1538" s="17"/>
      <c r="AK1538" s="17"/>
      <c r="AL1538" s="17"/>
      <c r="AM1538" s="17"/>
      <c r="AN1538" s="17"/>
      <c r="AO1538" s="17"/>
      <c r="AP1538" s="17"/>
      <c r="AQ1538" s="17"/>
      <c r="AR1538" s="17"/>
      <c r="AS1538" s="17"/>
      <c r="AT1538" s="17"/>
      <c r="AU1538" s="17"/>
      <c r="AV1538" s="17"/>
      <c r="AW1538" s="17"/>
      <c r="AX1538" s="17"/>
      <c r="AY1538" s="17"/>
      <c r="AZ1538" s="17"/>
      <c r="BA1538" s="17"/>
      <c r="BB1538" s="17"/>
      <c r="BC1538" s="17"/>
      <c r="BD1538" s="17"/>
      <c r="BE1538" s="17"/>
      <c r="BF1538" s="17"/>
      <c r="BG1538" s="17"/>
      <c r="BH1538" s="17"/>
      <c r="BI1538" s="17"/>
      <c r="BJ1538" s="17"/>
      <c r="BK1538" s="17"/>
      <c r="BL1538" s="17"/>
      <c r="BM1538" s="17"/>
    </row>
    <row r="1539" spans="2:65" x14ac:dyDescent="0.35">
      <c r="B1539" t="s">
        <v>561</v>
      </c>
      <c r="C1539" s="17">
        <v>0.31338563924063201</v>
      </c>
      <c r="D1539" s="17">
        <v>0.30092120893507202</v>
      </c>
      <c r="E1539" s="17">
        <v>0.325461013363114</v>
      </c>
      <c r="F1539" s="17"/>
      <c r="G1539" s="17">
        <v>0.22205968675460999</v>
      </c>
      <c r="H1539" s="17">
        <v>0.32319794968249199</v>
      </c>
      <c r="I1539" s="17">
        <v>0.310507629411446</v>
      </c>
      <c r="J1539" s="17">
        <v>0.33031777855702998</v>
      </c>
      <c r="K1539" s="17">
        <v>0.34053515965790399</v>
      </c>
      <c r="L1539" s="17">
        <v>0.333617372508905</v>
      </c>
      <c r="M1539" s="17"/>
      <c r="N1539" s="17">
        <v>0.34710981866181001</v>
      </c>
      <c r="O1539" s="17">
        <v>0.31764022176314199</v>
      </c>
      <c r="P1539" s="17">
        <v>0.33131292461262701</v>
      </c>
      <c r="Q1539" s="17">
        <v>0.25782935134277701</v>
      </c>
      <c r="R1539" s="17"/>
      <c r="S1539" s="17">
        <v>0.30264103588103702</v>
      </c>
      <c r="T1539" s="17">
        <v>0.302632372129369</v>
      </c>
      <c r="U1539" s="17">
        <v>0.32922323618973298</v>
      </c>
      <c r="V1539" s="17">
        <v>0.30814932215025997</v>
      </c>
      <c r="W1539" s="17">
        <v>0.313036108483841</v>
      </c>
      <c r="X1539" s="17">
        <v>0.27725272664728201</v>
      </c>
      <c r="Y1539" s="17">
        <v>0.309356034623813</v>
      </c>
      <c r="Z1539" s="17">
        <v>0.30425374309925501</v>
      </c>
      <c r="AA1539" s="17">
        <v>0.39027124626908999</v>
      </c>
      <c r="AB1539" s="17">
        <v>0.31154227860224698</v>
      </c>
      <c r="AC1539" s="17">
        <v>0.26240556264348602</v>
      </c>
      <c r="AD1539" s="17">
        <v>0.36903942226347802</v>
      </c>
      <c r="AE1539" s="17"/>
      <c r="AF1539" s="17">
        <v>0.30697705393444702</v>
      </c>
      <c r="AG1539" s="17">
        <v>0.357717748973649</v>
      </c>
      <c r="AH1539" s="17">
        <v>0.277193442596748</v>
      </c>
      <c r="AI1539" s="17"/>
      <c r="AJ1539" s="17">
        <v>0.317533704466958</v>
      </c>
      <c r="AK1539" s="17">
        <v>0.33915704399542501</v>
      </c>
      <c r="AL1539" s="17">
        <v>0.37780398160384498</v>
      </c>
      <c r="AM1539" s="17">
        <v>0.19369861614605699</v>
      </c>
      <c r="AN1539" s="17">
        <v>0.29061757486585699</v>
      </c>
      <c r="AO1539" s="17"/>
      <c r="AP1539" s="17">
        <v>0.343378336240522</v>
      </c>
      <c r="AQ1539" s="17">
        <v>0.34416621218594101</v>
      </c>
      <c r="AR1539" s="17">
        <v>0.417928615773623</v>
      </c>
      <c r="AS1539" s="17"/>
      <c r="AT1539" s="17">
        <v>0.29150700460682699</v>
      </c>
      <c r="AU1539" s="17">
        <v>0.26849296305739501</v>
      </c>
      <c r="AV1539" s="17">
        <v>0.33548073843339399</v>
      </c>
      <c r="AW1539" s="17">
        <v>0.33867115147156002</v>
      </c>
      <c r="AX1539" s="17">
        <v>0.394900403823714</v>
      </c>
      <c r="AY1539" s="17"/>
      <c r="AZ1539" s="17">
        <v>0.30074857447697101</v>
      </c>
      <c r="BA1539" s="17">
        <v>0.328166979004476</v>
      </c>
      <c r="BB1539" s="17">
        <v>0.29177396192331601</v>
      </c>
      <c r="BC1539" s="17">
        <v>0.28842757162958998</v>
      </c>
      <c r="BD1539" s="17">
        <v>0.36887956545647199</v>
      </c>
      <c r="BE1539" s="17">
        <v>0.28619421901167902</v>
      </c>
      <c r="BF1539" s="17"/>
      <c r="BG1539" s="17">
        <v>0.30922159827899498</v>
      </c>
      <c r="BH1539" s="17">
        <v>0.37745678468095001</v>
      </c>
      <c r="BI1539" s="17" t="s">
        <v>95</v>
      </c>
      <c r="BJ1539" s="17">
        <v>0.31339625177263702</v>
      </c>
      <c r="BK1539" s="17">
        <v>0.22610443048076401</v>
      </c>
      <c r="BL1539" s="17">
        <v>0.31404772111989099</v>
      </c>
      <c r="BM1539" s="17">
        <v>0.14508261211057599</v>
      </c>
    </row>
    <row r="1540" spans="2:65" x14ac:dyDescent="0.35">
      <c r="B1540" t="s">
        <v>562</v>
      </c>
      <c r="C1540" s="17">
        <v>0.46801053236451001</v>
      </c>
      <c r="D1540" s="17">
        <v>0.46596807878086199</v>
      </c>
      <c r="E1540" s="17">
        <v>0.46989015482735302</v>
      </c>
      <c r="F1540" s="17"/>
      <c r="G1540" s="17">
        <v>0.53264450896856497</v>
      </c>
      <c r="H1540" s="17">
        <v>0.48599443292002598</v>
      </c>
      <c r="I1540" s="17">
        <v>0.474506398061667</v>
      </c>
      <c r="J1540" s="17">
        <v>0.44757412046378098</v>
      </c>
      <c r="K1540" s="17">
        <v>0.43445574435302697</v>
      </c>
      <c r="L1540" s="17">
        <v>0.44585752097105302</v>
      </c>
      <c r="M1540" s="17"/>
      <c r="N1540" s="17">
        <v>0.467123483970106</v>
      </c>
      <c r="O1540" s="17">
        <v>0.47001365712033499</v>
      </c>
      <c r="P1540" s="17">
        <v>0.44637292912557403</v>
      </c>
      <c r="Q1540" s="17">
        <v>0.48545710493629601</v>
      </c>
      <c r="R1540" s="17"/>
      <c r="S1540" s="17">
        <v>0.45114962149152399</v>
      </c>
      <c r="T1540" s="17">
        <v>0.43327268181923401</v>
      </c>
      <c r="U1540" s="17">
        <v>0.45190049329777499</v>
      </c>
      <c r="V1540" s="17">
        <v>0.46573113129643101</v>
      </c>
      <c r="W1540" s="17">
        <v>0.43934510142676197</v>
      </c>
      <c r="X1540" s="17">
        <v>0.53492161063182397</v>
      </c>
      <c r="Y1540" s="17">
        <v>0.46630304313475501</v>
      </c>
      <c r="Z1540" s="17">
        <v>0.52689736460843095</v>
      </c>
      <c r="AA1540" s="17">
        <v>0.405685868530404</v>
      </c>
      <c r="AB1540" s="17">
        <v>0.50425932029702303</v>
      </c>
      <c r="AC1540" s="17">
        <v>0.52535700044684697</v>
      </c>
      <c r="AD1540" s="17">
        <v>0.54722496913033503</v>
      </c>
      <c r="AE1540" s="17"/>
      <c r="AF1540" s="17">
        <v>0.44194790207451501</v>
      </c>
      <c r="AG1540" s="17">
        <v>0.466048912891043</v>
      </c>
      <c r="AH1540" s="17">
        <v>0.47315456158869001</v>
      </c>
      <c r="AI1540" s="17"/>
      <c r="AJ1540" s="17">
        <v>0.43831635745788899</v>
      </c>
      <c r="AK1540" s="17">
        <v>0.49104086511026801</v>
      </c>
      <c r="AL1540" s="17">
        <v>0.44216958449153598</v>
      </c>
      <c r="AM1540" s="17">
        <v>0.37908874681056798</v>
      </c>
      <c r="AN1540" s="17">
        <v>0.46144662539506398</v>
      </c>
      <c r="AO1540" s="17"/>
      <c r="AP1540" s="17">
        <v>0.45592790017914903</v>
      </c>
      <c r="AQ1540" s="17">
        <v>0.50998012513435698</v>
      </c>
      <c r="AR1540" s="17">
        <v>0.430375107723664</v>
      </c>
      <c r="AS1540" s="17"/>
      <c r="AT1540" s="17">
        <v>0.45142181626764699</v>
      </c>
      <c r="AU1540" s="17">
        <v>0.48621256248622202</v>
      </c>
      <c r="AV1540" s="17">
        <v>0.47944186135970901</v>
      </c>
      <c r="AW1540" s="17">
        <v>0.51084537248740403</v>
      </c>
      <c r="AX1540" s="17">
        <v>0.28507013083300398</v>
      </c>
      <c r="AY1540" s="17"/>
      <c r="AZ1540" s="17">
        <v>0.48202687760673502</v>
      </c>
      <c r="BA1540" s="17">
        <v>0.47212886781994401</v>
      </c>
      <c r="BB1540" s="17">
        <v>0.48407796581324403</v>
      </c>
      <c r="BC1540" s="17">
        <v>0.46456328872914998</v>
      </c>
      <c r="BD1540" s="17">
        <v>0.42684676413164802</v>
      </c>
      <c r="BE1540" s="17">
        <v>0.45740135834052897</v>
      </c>
      <c r="BF1540" s="17"/>
      <c r="BG1540" s="17">
        <v>0.47810493908343299</v>
      </c>
      <c r="BH1540" s="17">
        <v>0.43867739883253398</v>
      </c>
      <c r="BI1540" s="17" t="s">
        <v>95</v>
      </c>
      <c r="BJ1540" s="17">
        <v>0.45088906055432498</v>
      </c>
      <c r="BK1540" s="17">
        <v>0.48598258004008399</v>
      </c>
      <c r="BL1540" s="17">
        <v>0.47848550226185299</v>
      </c>
      <c r="BM1540" s="17">
        <v>0.49110738752890698</v>
      </c>
    </row>
    <row r="1541" spans="2:65" x14ac:dyDescent="0.35">
      <c r="B1541" t="s">
        <v>576</v>
      </c>
      <c r="C1541" s="17">
        <v>0.103474672840268</v>
      </c>
      <c r="D1541" s="17">
        <v>0.110945308631895</v>
      </c>
      <c r="E1541" s="17">
        <v>9.67801753539555E-2</v>
      </c>
      <c r="F1541" s="17"/>
      <c r="G1541" s="17">
        <v>0.12744873378910099</v>
      </c>
      <c r="H1541" s="17">
        <v>9.5333220981112105E-2</v>
      </c>
      <c r="I1541" s="17">
        <v>0.100443434157448</v>
      </c>
      <c r="J1541" s="17">
        <v>0.103198991675201</v>
      </c>
      <c r="K1541" s="17">
        <v>9.6089995310748799E-2</v>
      </c>
      <c r="L1541" s="17">
        <v>0.102731384051422</v>
      </c>
      <c r="M1541" s="17"/>
      <c r="N1541" s="17">
        <v>0.101750655030068</v>
      </c>
      <c r="O1541" s="17">
        <v>9.2686077861646704E-2</v>
      </c>
      <c r="P1541" s="17">
        <v>9.9931372224683596E-2</v>
      </c>
      <c r="Q1541" s="17">
        <v>0.120596066866499</v>
      </c>
      <c r="R1541" s="17"/>
      <c r="S1541" s="17">
        <v>0.135898528313839</v>
      </c>
      <c r="T1541" s="17">
        <v>0.12313594890236899</v>
      </c>
      <c r="U1541" s="17">
        <v>0.109421854486417</v>
      </c>
      <c r="V1541" s="17">
        <v>0.101438617338154</v>
      </c>
      <c r="W1541" s="17">
        <v>0.11687841126338699</v>
      </c>
      <c r="X1541" s="17">
        <v>8.2187803274880095E-2</v>
      </c>
      <c r="Y1541" s="17">
        <v>7.4711843398742595E-2</v>
      </c>
      <c r="Z1541" s="17">
        <v>7.2177052077583195E-2</v>
      </c>
      <c r="AA1541" s="17">
        <v>0.100117667136555</v>
      </c>
      <c r="AB1541" s="17">
        <v>9.5039765198725604E-2</v>
      </c>
      <c r="AC1541" s="17">
        <v>9.7498135242959597E-2</v>
      </c>
      <c r="AD1541" s="17">
        <v>5.1551822253515699E-2</v>
      </c>
      <c r="AE1541" s="17"/>
      <c r="AF1541" s="17">
        <v>0.12193228065924699</v>
      </c>
      <c r="AG1541" s="17">
        <v>8.9405124377710102E-2</v>
      </c>
      <c r="AH1541" s="17">
        <v>0.104454725131368</v>
      </c>
      <c r="AI1541" s="17"/>
      <c r="AJ1541" s="17">
        <v>0.121762233546558</v>
      </c>
      <c r="AK1541" s="17">
        <v>8.7065220132736501E-2</v>
      </c>
      <c r="AL1541" s="17">
        <v>9.6687027756557006E-2</v>
      </c>
      <c r="AM1541" s="17">
        <v>0.25597893136865002</v>
      </c>
      <c r="AN1541" s="17">
        <v>8.1469580062321301E-2</v>
      </c>
      <c r="AO1541" s="17"/>
      <c r="AP1541" s="17">
        <v>0.104214972056851</v>
      </c>
      <c r="AQ1541" s="17">
        <v>8.0193265507253295E-2</v>
      </c>
      <c r="AR1541" s="17">
        <v>9.9007558795020795E-2</v>
      </c>
      <c r="AS1541" s="17"/>
      <c r="AT1541" s="17">
        <v>0.11928803698313301</v>
      </c>
      <c r="AU1541" s="17">
        <v>0.107943615680046</v>
      </c>
      <c r="AV1541" s="17">
        <v>0.10642629155873801</v>
      </c>
      <c r="AW1541" s="17">
        <v>8.5742581331732806E-2</v>
      </c>
      <c r="AX1541" s="17">
        <v>0.17692046548030901</v>
      </c>
      <c r="AY1541" s="17"/>
      <c r="AZ1541" s="17">
        <v>0.113069034178815</v>
      </c>
      <c r="BA1541" s="17">
        <v>0.11064091285025</v>
      </c>
      <c r="BB1541" s="17">
        <v>6.7324461829102303E-2</v>
      </c>
      <c r="BC1541" s="17">
        <v>0.10299127433514201</v>
      </c>
      <c r="BD1541" s="17">
        <v>9.1211698640694894E-2</v>
      </c>
      <c r="BE1541" s="17">
        <v>0.12920551409897099</v>
      </c>
      <c r="BF1541" s="17"/>
      <c r="BG1541" s="17">
        <v>0.10587872821211999</v>
      </c>
      <c r="BH1541" s="17">
        <v>9.1097712977637593E-2</v>
      </c>
      <c r="BI1541" s="17" t="s">
        <v>95</v>
      </c>
      <c r="BJ1541" s="17">
        <v>9.9647936402401799E-2</v>
      </c>
      <c r="BK1541" s="17">
        <v>0.12566211172564201</v>
      </c>
      <c r="BL1541" s="17">
        <v>9.6448236922580699E-2</v>
      </c>
      <c r="BM1541" s="17">
        <v>0.17414042952139799</v>
      </c>
    </row>
    <row r="1542" spans="2:65" x14ac:dyDescent="0.35">
      <c r="B1542" t="s">
        <v>577</v>
      </c>
      <c r="C1542" s="17">
        <v>5.4361136625390001E-2</v>
      </c>
      <c r="D1542" s="17">
        <v>6.6560769322997607E-2</v>
      </c>
      <c r="E1542" s="17">
        <v>4.2973493316186002E-2</v>
      </c>
      <c r="F1542" s="17"/>
      <c r="G1542" s="17">
        <v>4.9603067121287397E-2</v>
      </c>
      <c r="H1542" s="17">
        <v>3.96364509312888E-2</v>
      </c>
      <c r="I1542" s="17">
        <v>3.9531397467171998E-2</v>
      </c>
      <c r="J1542" s="17">
        <v>6.6608880196484505E-2</v>
      </c>
      <c r="K1542" s="17">
        <v>8.1117395069001896E-2</v>
      </c>
      <c r="L1542" s="17">
        <v>5.39295160933424E-2</v>
      </c>
      <c r="M1542" s="17"/>
      <c r="N1542" s="17">
        <v>4.7344755187670298E-2</v>
      </c>
      <c r="O1542" s="17">
        <v>6.2572056306736706E-2</v>
      </c>
      <c r="P1542" s="17">
        <v>4.9194738061157199E-2</v>
      </c>
      <c r="Q1542" s="17">
        <v>5.6166865393413E-2</v>
      </c>
      <c r="R1542" s="17"/>
      <c r="S1542" s="17">
        <v>6.3877428786357202E-2</v>
      </c>
      <c r="T1542" s="17">
        <v>6.7844062545585296E-2</v>
      </c>
      <c r="U1542" s="17">
        <v>4.0951559579614397E-2</v>
      </c>
      <c r="V1542" s="17">
        <v>5.2371829994048803E-2</v>
      </c>
      <c r="W1542" s="17">
        <v>5.9701205297918801E-2</v>
      </c>
      <c r="X1542" s="17">
        <v>4.9361884373756097E-2</v>
      </c>
      <c r="Y1542" s="17">
        <v>7.5822692833333497E-2</v>
      </c>
      <c r="Z1542" s="17">
        <v>4.32506677474747E-2</v>
      </c>
      <c r="AA1542" s="17">
        <v>5.4949572166932102E-2</v>
      </c>
      <c r="AB1542" s="17">
        <v>3.3165128257726703E-2</v>
      </c>
      <c r="AC1542" s="17">
        <v>5.65952520284713E-2</v>
      </c>
      <c r="AD1542" s="17">
        <v>0</v>
      </c>
      <c r="AE1542" s="17"/>
      <c r="AF1542" s="17">
        <v>7.1638420199619302E-2</v>
      </c>
      <c r="AG1542" s="17">
        <v>4.7278178806347097E-2</v>
      </c>
      <c r="AH1542" s="17">
        <v>3.83820069194497E-2</v>
      </c>
      <c r="AI1542" s="17"/>
      <c r="AJ1542" s="17">
        <v>7.4838164970075297E-2</v>
      </c>
      <c r="AK1542" s="17">
        <v>3.5997346036538702E-2</v>
      </c>
      <c r="AL1542" s="17">
        <v>3.2836173274352301E-2</v>
      </c>
      <c r="AM1542" s="17">
        <v>4.3124360807220499E-2</v>
      </c>
      <c r="AN1542" s="17">
        <v>5.0246274666617199E-2</v>
      </c>
      <c r="AO1542" s="17"/>
      <c r="AP1542" s="17">
        <v>5.8425619456331797E-2</v>
      </c>
      <c r="AQ1542" s="17">
        <v>3.47121816824136E-2</v>
      </c>
      <c r="AR1542" s="17">
        <v>1.8545891915685099E-2</v>
      </c>
      <c r="AS1542" s="17"/>
      <c r="AT1542" s="17">
        <v>4.8772650052228098E-2</v>
      </c>
      <c r="AU1542" s="17">
        <v>5.4496179808248599E-2</v>
      </c>
      <c r="AV1542" s="17">
        <v>5.4473479532588201E-2</v>
      </c>
      <c r="AW1542" s="17">
        <v>3.80671707047536E-2</v>
      </c>
      <c r="AX1542" s="17">
        <v>7.1701068974567503E-2</v>
      </c>
      <c r="AY1542" s="17"/>
      <c r="AZ1542" s="17">
        <v>5.3328799353250397E-2</v>
      </c>
      <c r="BA1542" s="17">
        <v>4.2137551361622901E-2</v>
      </c>
      <c r="BB1542" s="17">
        <v>3.86650145697695E-2</v>
      </c>
      <c r="BC1542" s="17">
        <v>7.1611974943692203E-2</v>
      </c>
      <c r="BD1542" s="17">
        <v>6.5094451313170598E-2</v>
      </c>
      <c r="BE1542" s="17">
        <v>7.79570404228528E-2</v>
      </c>
      <c r="BF1542" s="17"/>
      <c r="BG1542" s="17">
        <v>6.2610048074470695E-2</v>
      </c>
      <c r="BH1542" s="17">
        <v>4.2417114781176497E-2</v>
      </c>
      <c r="BI1542" s="17" t="s">
        <v>95</v>
      </c>
      <c r="BJ1542" s="17">
        <v>4.3274112446754602E-2</v>
      </c>
      <c r="BK1542" s="17">
        <v>5.5739366228446101E-2</v>
      </c>
      <c r="BL1542" s="17">
        <v>5.8778231432565699E-2</v>
      </c>
      <c r="BM1542" s="17">
        <v>5.8411779438682303E-2</v>
      </c>
    </row>
    <row r="1543" spans="2:65" x14ac:dyDescent="0.35">
      <c r="B1543" t="s">
        <v>114</v>
      </c>
      <c r="C1543" s="17">
        <v>6.0768018929200397E-2</v>
      </c>
      <c r="D1543" s="17">
        <v>5.5604634329173799E-2</v>
      </c>
      <c r="E1543" s="17">
        <v>6.4895163139391407E-2</v>
      </c>
      <c r="F1543" s="17"/>
      <c r="G1543" s="17">
        <v>6.8244003366437003E-2</v>
      </c>
      <c r="H1543" s="17">
        <v>5.58379454850811E-2</v>
      </c>
      <c r="I1543" s="17">
        <v>7.5011140902266904E-2</v>
      </c>
      <c r="J1543" s="17">
        <v>5.23002291075031E-2</v>
      </c>
      <c r="K1543" s="17">
        <v>4.78017056093177E-2</v>
      </c>
      <c r="L1543" s="17">
        <v>6.3864206375276705E-2</v>
      </c>
      <c r="M1543" s="17"/>
      <c r="N1543" s="17">
        <v>3.6671287150345303E-2</v>
      </c>
      <c r="O1543" s="17">
        <v>5.70879869481387E-2</v>
      </c>
      <c r="P1543" s="17">
        <v>7.3188035975958701E-2</v>
      </c>
      <c r="Q1543" s="17">
        <v>7.9950611461015106E-2</v>
      </c>
      <c r="R1543" s="17"/>
      <c r="S1543" s="17">
        <v>4.6433385527243999E-2</v>
      </c>
      <c r="T1543" s="17">
        <v>7.3114934603442802E-2</v>
      </c>
      <c r="U1543" s="17">
        <v>6.8502856446459301E-2</v>
      </c>
      <c r="V1543" s="17">
        <v>7.2309099221106399E-2</v>
      </c>
      <c r="W1543" s="17">
        <v>7.1039173528091096E-2</v>
      </c>
      <c r="X1543" s="17">
        <v>5.6275975072257498E-2</v>
      </c>
      <c r="Y1543" s="17">
        <v>7.3806386009356101E-2</v>
      </c>
      <c r="Z1543" s="17">
        <v>5.3421172467256597E-2</v>
      </c>
      <c r="AA1543" s="17">
        <v>4.8975645897019499E-2</v>
      </c>
      <c r="AB1543" s="17">
        <v>5.5993507644277303E-2</v>
      </c>
      <c r="AC1543" s="17">
        <v>5.8144049638236099E-2</v>
      </c>
      <c r="AD1543" s="17">
        <v>3.2183786352671301E-2</v>
      </c>
      <c r="AE1543" s="17"/>
      <c r="AF1543" s="17">
        <v>5.7504343132172203E-2</v>
      </c>
      <c r="AG1543" s="17">
        <v>3.9550034951250701E-2</v>
      </c>
      <c r="AH1543" s="17">
        <v>0.10681526376374401</v>
      </c>
      <c r="AI1543" s="17"/>
      <c r="AJ1543" s="17">
        <v>4.7549539558519399E-2</v>
      </c>
      <c r="AK1543" s="17">
        <v>4.6739524725031699E-2</v>
      </c>
      <c r="AL1543" s="17">
        <v>5.0503232873709801E-2</v>
      </c>
      <c r="AM1543" s="17">
        <v>0.128109344867503</v>
      </c>
      <c r="AN1543" s="17">
        <v>0.11621994501014001</v>
      </c>
      <c r="AO1543" s="17"/>
      <c r="AP1543" s="17">
        <v>3.8053172067146097E-2</v>
      </c>
      <c r="AQ1543" s="17">
        <v>3.0948215490035801E-2</v>
      </c>
      <c r="AR1543" s="17">
        <v>3.4142825792006497E-2</v>
      </c>
      <c r="AS1543" s="17"/>
      <c r="AT1543" s="17">
        <v>8.9010492090164206E-2</v>
      </c>
      <c r="AU1543" s="17">
        <v>8.2854678968088999E-2</v>
      </c>
      <c r="AV1543" s="17">
        <v>2.4177629115570601E-2</v>
      </c>
      <c r="AW1543" s="17">
        <v>2.66737240045496E-2</v>
      </c>
      <c r="AX1543" s="17">
        <v>7.1407930888404497E-2</v>
      </c>
      <c r="AY1543" s="17"/>
      <c r="AZ1543" s="17">
        <v>5.0826714384228401E-2</v>
      </c>
      <c r="BA1543" s="17">
        <v>4.6925688963707801E-2</v>
      </c>
      <c r="BB1543" s="17">
        <v>0.118158595864569</v>
      </c>
      <c r="BC1543" s="17">
        <v>7.2405890362425299E-2</v>
      </c>
      <c r="BD1543" s="17">
        <v>4.7967520458014799E-2</v>
      </c>
      <c r="BE1543" s="17">
        <v>4.9241868125968001E-2</v>
      </c>
      <c r="BF1543" s="17"/>
      <c r="BG1543" s="17">
        <v>4.4184686350982001E-2</v>
      </c>
      <c r="BH1543" s="17">
        <v>5.0350988727702398E-2</v>
      </c>
      <c r="BI1543" s="17" t="s">
        <v>95</v>
      </c>
      <c r="BJ1543" s="17">
        <v>9.2792638823881404E-2</v>
      </c>
      <c r="BK1543" s="17">
        <v>0.106511511525064</v>
      </c>
      <c r="BL1543" s="17">
        <v>5.2240308263109901E-2</v>
      </c>
      <c r="BM1543" s="17">
        <v>0.131257791400437</v>
      </c>
    </row>
    <row r="1544" spans="2:65" x14ac:dyDescent="0.35">
      <c r="B1544" t="s">
        <v>565</v>
      </c>
      <c r="C1544" s="17">
        <v>0.78139617160514196</v>
      </c>
      <c r="D1544" s="17">
        <v>0.76688928771593401</v>
      </c>
      <c r="E1544" s="17">
        <v>0.79535116819046703</v>
      </c>
      <c r="F1544" s="17"/>
      <c r="G1544" s="17">
        <v>0.75470419572317404</v>
      </c>
      <c r="H1544" s="17">
        <v>0.80919238260251802</v>
      </c>
      <c r="I1544" s="17">
        <v>0.785014027473113</v>
      </c>
      <c r="J1544" s="17">
        <v>0.77789189902081102</v>
      </c>
      <c r="K1544" s="17">
        <v>0.77499090401093196</v>
      </c>
      <c r="L1544" s="17">
        <v>0.77947489347995902</v>
      </c>
      <c r="M1544" s="17"/>
      <c r="N1544" s="17">
        <v>0.81423330263191596</v>
      </c>
      <c r="O1544" s="17">
        <v>0.78765387888347804</v>
      </c>
      <c r="P1544" s="17">
        <v>0.77768585373820098</v>
      </c>
      <c r="Q1544" s="17">
        <v>0.74328645627907297</v>
      </c>
      <c r="R1544" s="17"/>
      <c r="S1544" s="17">
        <v>0.75379065737256001</v>
      </c>
      <c r="T1544" s="17">
        <v>0.73590505394860295</v>
      </c>
      <c r="U1544" s="17">
        <v>0.78112372948750897</v>
      </c>
      <c r="V1544" s="17">
        <v>0.77388045344669099</v>
      </c>
      <c r="W1544" s="17">
        <v>0.75238120991060398</v>
      </c>
      <c r="X1544" s="17">
        <v>0.81217433727910604</v>
      </c>
      <c r="Y1544" s="17">
        <v>0.77565907775856802</v>
      </c>
      <c r="Z1544" s="17">
        <v>0.83115110770768597</v>
      </c>
      <c r="AA1544" s="17">
        <v>0.79595711479949405</v>
      </c>
      <c r="AB1544" s="17">
        <v>0.81580159889926995</v>
      </c>
      <c r="AC1544" s="17">
        <v>0.78776256309033299</v>
      </c>
      <c r="AD1544" s="17">
        <v>0.91626439139381299</v>
      </c>
      <c r="AE1544" s="17"/>
      <c r="AF1544" s="17">
        <v>0.74892495600896203</v>
      </c>
      <c r="AG1544" s="17">
        <v>0.82376666186469205</v>
      </c>
      <c r="AH1544" s="17">
        <v>0.75034800418543801</v>
      </c>
      <c r="AI1544" s="17"/>
      <c r="AJ1544" s="17">
        <v>0.75585006192484705</v>
      </c>
      <c r="AK1544" s="17">
        <v>0.83019790910569302</v>
      </c>
      <c r="AL1544" s="17">
        <v>0.81997356609538097</v>
      </c>
      <c r="AM1544" s="17">
        <v>0.57278736295662602</v>
      </c>
      <c r="AN1544" s="17">
        <v>0.75206420026092102</v>
      </c>
      <c r="AO1544" s="17"/>
      <c r="AP1544" s="17">
        <v>0.79930623641967102</v>
      </c>
      <c r="AQ1544" s="17">
        <v>0.85414633732029699</v>
      </c>
      <c r="AR1544" s="17">
        <v>0.848303723497287</v>
      </c>
      <c r="AS1544" s="17"/>
      <c r="AT1544" s="17">
        <v>0.74292882087447398</v>
      </c>
      <c r="AU1544" s="17">
        <v>0.75470552554361703</v>
      </c>
      <c r="AV1544" s="17">
        <v>0.814922599793103</v>
      </c>
      <c r="AW1544" s="17">
        <v>0.84951652395896404</v>
      </c>
      <c r="AX1544" s="17">
        <v>0.67997053465671897</v>
      </c>
      <c r="AY1544" s="17"/>
      <c r="AZ1544" s="17">
        <v>0.78277545208370602</v>
      </c>
      <c r="BA1544" s="17">
        <v>0.80029584682442001</v>
      </c>
      <c r="BB1544" s="17">
        <v>0.77585192773655898</v>
      </c>
      <c r="BC1544" s="17">
        <v>0.75299086035873997</v>
      </c>
      <c r="BD1544" s="17">
        <v>0.79572632958811995</v>
      </c>
      <c r="BE1544" s="17">
        <v>0.74359557735220805</v>
      </c>
      <c r="BF1544" s="17"/>
      <c r="BG1544" s="17">
        <v>0.78732653736242797</v>
      </c>
      <c r="BH1544" s="17">
        <v>0.81613418351348399</v>
      </c>
      <c r="BI1544" s="17" t="s">
        <v>95</v>
      </c>
      <c r="BJ1544" s="17">
        <v>0.76428531232696195</v>
      </c>
      <c r="BK1544" s="17">
        <v>0.712087010520848</v>
      </c>
      <c r="BL1544" s="17">
        <v>0.79253322338174403</v>
      </c>
      <c r="BM1544" s="17">
        <v>0.63618999963948297</v>
      </c>
    </row>
    <row r="1545" spans="2:65" x14ac:dyDescent="0.35">
      <c r="B1545" t="s">
        <v>578</v>
      </c>
      <c r="C1545" s="17">
        <v>0.15783580946565801</v>
      </c>
      <c r="D1545" s="17">
        <v>0.17750607795489201</v>
      </c>
      <c r="E1545" s="17">
        <v>0.139753668670141</v>
      </c>
      <c r="F1545" s="17"/>
      <c r="G1545" s="17">
        <v>0.177051800910389</v>
      </c>
      <c r="H1545" s="17">
        <v>0.134969671912401</v>
      </c>
      <c r="I1545" s="17">
        <v>0.13997483162461999</v>
      </c>
      <c r="J1545" s="17">
        <v>0.169807871871686</v>
      </c>
      <c r="K1545" s="17">
        <v>0.177207390379751</v>
      </c>
      <c r="L1545" s="17">
        <v>0.156660900144764</v>
      </c>
      <c r="M1545" s="17"/>
      <c r="N1545" s="17">
        <v>0.14909541021773901</v>
      </c>
      <c r="O1545" s="17">
        <v>0.15525813416838299</v>
      </c>
      <c r="P1545" s="17">
        <v>0.149126110285841</v>
      </c>
      <c r="Q1545" s="17">
        <v>0.17676293225991199</v>
      </c>
      <c r="R1545" s="17"/>
      <c r="S1545" s="17">
        <v>0.19977595710019599</v>
      </c>
      <c r="T1545" s="17">
        <v>0.19098001144795401</v>
      </c>
      <c r="U1545" s="17">
        <v>0.150373414066032</v>
      </c>
      <c r="V1545" s="17">
        <v>0.153810447332203</v>
      </c>
      <c r="W1545" s="17">
        <v>0.176579616561305</v>
      </c>
      <c r="X1545" s="17">
        <v>0.131549687648636</v>
      </c>
      <c r="Y1545" s="17">
        <v>0.15053453623207599</v>
      </c>
      <c r="Z1545" s="17">
        <v>0.11542771982505801</v>
      </c>
      <c r="AA1545" s="17">
        <v>0.15506723930348701</v>
      </c>
      <c r="AB1545" s="17">
        <v>0.128204893456452</v>
      </c>
      <c r="AC1545" s="17">
        <v>0.15409338727143099</v>
      </c>
      <c r="AD1545" s="17">
        <v>5.1551822253515699E-2</v>
      </c>
      <c r="AE1545" s="17"/>
      <c r="AF1545" s="17">
        <v>0.19357070085886599</v>
      </c>
      <c r="AG1545" s="17">
        <v>0.136683303184057</v>
      </c>
      <c r="AH1545" s="17">
        <v>0.14283673205081801</v>
      </c>
      <c r="AI1545" s="17"/>
      <c r="AJ1545" s="17">
        <v>0.196600398516633</v>
      </c>
      <c r="AK1545" s="17">
        <v>0.123062566169275</v>
      </c>
      <c r="AL1545" s="17">
        <v>0.129523201030909</v>
      </c>
      <c r="AM1545" s="17">
        <v>0.29910329217587101</v>
      </c>
      <c r="AN1545" s="17">
        <v>0.13171585472893901</v>
      </c>
      <c r="AO1545" s="17"/>
      <c r="AP1545" s="17">
        <v>0.162640591513183</v>
      </c>
      <c r="AQ1545" s="17">
        <v>0.114905447189667</v>
      </c>
      <c r="AR1545" s="17">
        <v>0.117553450710706</v>
      </c>
      <c r="AS1545" s="17"/>
      <c r="AT1545" s="17">
        <v>0.16806068703536101</v>
      </c>
      <c r="AU1545" s="17">
        <v>0.16243979548829399</v>
      </c>
      <c r="AV1545" s="17">
        <v>0.160899771091326</v>
      </c>
      <c r="AW1545" s="17">
        <v>0.123809752036486</v>
      </c>
      <c r="AX1545" s="17">
        <v>0.248621534454877</v>
      </c>
      <c r="AY1545" s="17"/>
      <c r="AZ1545" s="17">
        <v>0.166397833532065</v>
      </c>
      <c r="BA1545" s="17">
        <v>0.15277846421187199</v>
      </c>
      <c r="BB1545" s="17">
        <v>0.105989476398872</v>
      </c>
      <c r="BC1545" s="17">
        <v>0.174603249278835</v>
      </c>
      <c r="BD1545" s="17">
        <v>0.15630614995386499</v>
      </c>
      <c r="BE1545" s="17">
        <v>0.207162554521824</v>
      </c>
      <c r="BF1545" s="17"/>
      <c r="BG1545" s="17">
        <v>0.16848877628659101</v>
      </c>
      <c r="BH1545" s="17">
        <v>0.13351482775881399</v>
      </c>
      <c r="BI1545" s="17" t="s">
        <v>95</v>
      </c>
      <c r="BJ1545" s="17">
        <v>0.14292204884915599</v>
      </c>
      <c r="BK1545" s="17">
        <v>0.18140147795408801</v>
      </c>
      <c r="BL1545" s="17">
        <v>0.155226468355146</v>
      </c>
      <c r="BM1545" s="17">
        <v>0.23255220896008</v>
      </c>
    </row>
    <row r="1546" spans="2:65" x14ac:dyDescent="0.35">
      <c r="B1546" t="s">
        <v>168</v>
      </c>
      <c r="C1546" s="17">
        <v>0.62356036213948396</v>
      </c>
      <c r="D1546" s="17">
        <v>0.58938320976104097</v>
      </c>
      <c r="E1546" s="17">
        <v>0.65559749952032598</v>
      </c>
      <c r="F1546" s="17"/>
      <c r="G1546" s="17">
        <v>0.57765239481278596</v>
      </c>
      <c r="H1546" s="17">
        <v>0.67422271069011697</v>
      </c>
      <c r="I1546" s="17">
        <v>0.64503919584849301</v>
      </c>
      <c r="J1546" s="17">
        <v>0.60808402714912602</v>
      </c>
      <c r="K1546" s="17">
        <v>0.59778351363118098</v>
      </c>
      <c r="L1546" s="17">
        <v>0.62281399333519405</v>
      </c>
      <c r="M1546" s="17"/>
      <c r="N1546" s="17">
        <v>0.66513789241417698</v>
      </c>
      <c r="O1546" s="17">
        <v>0.63239574471509397</v>
      </c>
      <c r="P1546" s="17">
        <v>0.62855974345235999</v>
      </c>
      <c r="Q1546" s="17">
        <v>0.56652352401916095</v>
      </c>
      <c r="R1546" s="17"/>
      <c r="S1546" s="17">
        <v>0.55401470027236399</v>
      </c>
      <c r="T1546" s="17">
        <v>0.54492504250064999</v>
      </c>
      <c r="U1546" s="17">
        <v>0.63075031542147697</v>
      </c>
      <c r="V1546" s="17">
        <v>0.62007000611448904</v>
      </c>
      <c r="W1546" s="17">
        <v>0.57580159334929804</v>
      </c>
      <c r="X1546" s="17">
        <v>0.68062464963046998</v>
      </c>
      <c r="Y1546" s="17">
        <v>0.62512454152649199</v>
      </c>
      <c r="Z1546" s="17">
        <v>0.71572338788262801</v>
      </c>
      <c r="AA1546" s="17">
        <v>0.64088987549600696</v>
      </c>
      <c r="AB1546" s="17">
        <v>0.68759670544281803</v>
      </c>
      <c r="AC1546" s="17">
        <v>0.63366917581890203</v>
      </c>
      <c r="AD1546" s="17">
        <v>0.86471256914029704</v>
      </c>
      <c r="AE1546" s="17"/>
      <c r="AF1546" s="17">
        <v>0.55535425515009595</v>
      </c>
      <c r="AG1546" s="17">
        <v>0.68708335868063497</v>
      </c>
      <c r="AH1546" s="17">
        <v>0.60751127213461997</v>
      </c>
      <c r="AI1546" s="17"/>
      <c r="AJ1546" s="17">
        <v>0.55924966340821403</v>
      </c>
      <c r="AK1546" s="17">
        <v>0.707135342936418</v>
      </c>
      <c r="AL1546" s="17">
        <v>0.69045036506447199</v>
      </c>
      <c r="AM1546" s="17">
        <v>0.27368407078075502</v>
      </c>
      <c r="AN1546" s="17">
        <v>0.62034834553198204</v>
      </c>
      <c r="AO1546" s="17"/>
      <c r="AP1546" s="17">
        <v>0.63666564490648803</v>
      </c>
      <c r="AQ1546" s="17">
        <v>0.73924089013062999</v>
      </c>
      <c r="AR1546" s="17">
        <v>0.730750272786582</v>
      </c>
      <c r="AS1546" s="17"/>
      <c r="AT1546" s="17">
        <v>0.57486813383911295</v>
      </c>
      <c r="AU1546" s="17">
        <v>0.59226573005532201</v>
      </c>
      <c r="AV1546" s="17">
        <v>0.65402282870177697</v>
      </c>
      <c r="AW1546" s="17">
        <v>0.72570677192247801</v>
      </c>
      <c r="AX1546" s="17">
        <v>0.43134900020184203</v>
      </c>
      <c r="AY1546" s="17"/>
      <c r="AZ1546" s="17">
        <v>0.61637761855164097</v>
      </c>
      <c r="BA1546" s="17">
        <v>0.64751738261254699</v>
      </c>
      <c r="BB1546" s="17">
        <v>0.66986245133768796</v>
      </c>
      <c r="BC1546" s="17">
        <v>0.57838761107990599</v>
      </c>
      <c r="BD1546" s="17">
        <v>0.63942017963425402</v>
      </c>
      <c r="BE1546" s="17">
        <v>0.53643302283038496</v>
      </c>
      <c r="BF1546" s="17"/>
      <c r="BG1546" s="17">
        <v>0.61883776107583699</v>
      </c>
      <c r="BH1546" s="17">
        <v>0.68261935575466903</v>
      </c>
      <c r="BI1546" s="17" t="s">
        <v>95</v>
      </c>
      <c r="BJ1546" s="17">
        <v>0.62136326347780602</v>
      </c>
      <c r="BK1546" s="17">
        <v>0.53068553256675899</v>
      </c>
      <c r="BL1546" s="17">
        <v>0.63730675502659695</v>
      </c>
      <c r="BM1546" s="17">
        <v>0.40363779067940297</v>
      </c>
    </row>
    <row r="1547" spans="2:65" x14ac:dyDescent="0.35">
      <c r="C1547" s="17"/>
      <c r="D1547" s="17"/>
      <c r="E1547" s="17"/>
      <c r="F1547" s="17"/>
      <c r="G1547" s="17"/>
      <c r="H1547" s="17"/>
      <c r="I1547" s="17"/>
      <c r="J1547" s="17"/>
      <c r="K1547" s="17"/>
      <c r="L1547" s="17"/>
      <c r="M1547" s="17"/>
      <c r="N1547" s="17"/>
      <c r="O1547" s="17"/>
      <c r="P1547" s="17"/>
      <c r="Q1547" s="17"/>
      <c r="R1547" s="17"/>
      <c r="S1547" s="17"/>
      <c r="T1547" s="17"/>
      <c r="U1547" s="17"/>
      <c r="V1547" s="17"/>
      <c r="W1547" s="17"/>
      <c r="X1547" s="17"/>
      <c r="Y1547" s="17"/>
      <c r="Z1547" s="17"/>
      <c r="AA1547" s="17"/>
      <c r="AB1547" s="17"/>
      <c r="AC1547" s="17"/>
      <c r="AD1547" s="17"/>
      <c r="AE1547" s="17"/>
      <c r="AF1547" s="17"/>
      <c r="AG1547" s="17"/>
      <c r="AH1547" s="17"/>
      <c r="AI1547" s="17"/>
      <c r="AJ1547" s="17"/>
      <c r="AK1547" s="17"/>
      <c r="AL1547" s="17"/>
      <c r="AM1547" s="17"/>
      <c r="AN1547" s="17"/>
      <c r="AO1547" s="17"/>
      <c r="AP1547" s="17"/>
      <c r="AQ1547" s="17"/>
      <c r="AR1547" s="17"/>
      <c r="AS1547" s="17"/>
      <c r="AT1547" s="17"/>
      <c r="AU1547" s="17"/>
      <c r="AV1547" s="17"/>
      <c r="AW1547" s="17"/>
      <c r="AX1547" s="17"/>
      <c r="AY1547" s="17"/>
      <c r="AZ1547" s="17"/>
      <c r="BA1547" s="17"/>
      <c r="BB1547" s="17"/>
      <c r="BC1547" s="17"/>
      <c r="BD1547" s="17"/>
      <c r="BE1547" s="17"/>
      <c r="BF1547" s="17"/>
      <c r="BG1547" s="17"/>
      <c r="BH1547" s="17"/>
      <c r="BI1547" s="17"/>
      <c r="BJ1547" s="17"/>
      <c r="BK1547" s="17"/>
      <c r="BL1547" s="17"/>
      <c r="BM1547" s="17"/>
    </row>
    <row r="1548" spans="2:65" x14ac:dyDescent="0.35">
      <c r="B1548" s="6" t="s">
        <v>580</v>
      </c>
      <c r="C1548" s="17"/>
      <c r="D1548" s="17"/>
      <c r="E1548" s="17"/>
      <c r="F1548" s="17"/>
      <c r="G1548" s="17"/>
      <c r="H1548" s="17"/>
      <c r="I1548" s="17"/>
      <c r="J1548" s="17"/>
      <c r="K1548" s="17"/>
      <c r="L1548" s="17"/>
      <c r="M1548" s="17"/>
      <c r="N1548" s="17"/>
      <c r="O1548" s="17"/>
      <c r="P1548" s="17"/>
      <c r="Q1548" s="17"/>
      <c r="R1548" s="17"/>
      <c r="S1548" s="17"/>
      <c r="T1548" s="17"/>
      <c r="U1548" s="17"/>
      <c r="V1548" s="17"/>
      <c r="W1548" s="17"/>
      <c r="X1548" s="17"/>
      <c r="Y1548" s="17"/>
      <c r="Z1548" s="17"/>
      <c r="AA1548" s="17"/>
      <c r="AB1548" s="17"/>
      <c r="AC1548" s="17"/>
      <c r="AD1548" s="17"/>
      <c r="AE1548" s="17"/>
      <c r="AF1548" s="17"/>
      <c r="AG1548" s="17"/>
      <c r="AH1548" s="17"/>
      <c r="AI1548" s="17"/>
      <c r="AJ1548" s="17"/>
      <c r="AK1548" s="17"/>
      <c r="AL1548" s="17"/>
      <c r="AM1548" s="17"/>
      <c r="AN1548" s="17"/>
      <c r="AO1548" s="17"/>
      <c r="AP1548" s="17"/>
      <c r="AQ1548" s="17"/>
      <c r="AR1548" s="17"/>
      <c r="AS1548" s="17"/>
      <c r="AT1548" s="17"/>
      <c r="AU1548" s="17"/>
      <c r="AV1548" s="17"/>
      <c r="AW1548" s="17"/>
      <c r="AX1548" s="17"/>
      <c r="AY1548" s="17"/>
      <c r="AZ1548" s="17"/>
      <c r="BA1548" s="17"/>
      <c r="BB1548" s="17"/>
      <c r="BC1548" s="17"/>
      <c r="BD1548" s="17"/>
      <c r="BE1548" s="17"/>
      <c r="BF1548" s="17"/>
      <c r="BG1548" s="17"/>
      <c r="BH1548" s="17"/>
      <c r="BI1548" s="17"/>
      <c r="BJ1548" s="17"/>
      <c r="BK1548" s="17"/>
      <c r="BL1548" s="17"/>
      <c r="BM1548" s="17"/>
    </row>
    <row r="1549" spans="2:65" x14ac:dyDescent="0.35">
      <c r="B1549" s="26" t="s">
        <v>581</v>
      </c>
      <c r="C1549" s="17"/>
      <c r="D1549" s="17"/>
      <c r="E1549" s="17"/>
      <c r="F1549" s="17"/>
      <c r="G1549" s="17"/>
      <c r="H1549" s="17"/>
      <c r="I1549" s="17"/>
      <c r="J1549" s="17"/>
      <c r="K1549" s="17"/>
      <c r="L1549" s="17"/>
      <c r="M1549" s="17"/>
      <c r="N1549" s="17"/>
      <c r="O1549" s="17"/>
      <c r="P1549" s="17"/>
      <c r="Q1549" s="17"/>
      <c r="R1549" s="17"/>
      <c r="S1549" s="17"/>
      <c r="T1549" s="17"/>
      <c r="U1549" s="17"/>
      <c r="V1549" s="17"/>
      <c r="W1549" s="17"/>
      <c r="X1549" s="17"/>
      <c r="Y1549" s="17"/>
      <c r="Z1549" s="17"/>
      <c r="AA1549" s="17"/>
      <c r="AB1549" s="17"/>
      <c r="AC1549" s="17"/>
      <c r="AD1549" s="17"/>
      <c r="AE1549" s="17"/>
      <c r="AF1549" s="17"/>
      <c r="AG1549" s="17"/>
      <c r="AH1549" s="17"/>
      <c r="AI1549" s="17"/>
      <c r="AJ1549" s="17"/>
      <c r="AK1549" s="17"/>
      <c r="AL1549" s="17"/>
      <c r="AM1549" s="17"/>
      <c r="AN1549" s="17"/>
      <c r="AO1549" s="17"/>
      <c r="AP1549" s="17"/>
      <c r="AQ1549" s="17"/>
      <c r="AR1549" s="17"/>
      <c r="AS1549" s="17"/>
      <c r="AT1549" s="17"/>
      <c r="AU1549" s="17"/>
      <c r="AV1549" s="17"/>
      <c r="AW1549" s="17"/>
      <c r="AX1549" s="17"/>
      <c r="AY1549" s="17"/>
      <c r="AZ1549" s="17"/>
      <c r="BA1549" s="17"/>
      <c r="BB1549" s="17"/>
      <c r="BC1549" s="17"/>
      <c r="BD1549" s="17"/>
      <c r="BE1549" s="17"/>
      <c r="BF1549" s="17"/>
      <c r="BG1549" s="17"/>
      <c r="BH1549" s="17"/>
      <c r="BI1549" s="17"/>
      <c r="BJ1549" s="17"/>
      <c r="BK1549" s="17"/>
      <c r="BL1549" s="17"/>
      <c r="BM1549" s="17"/>
    </row>
    <row r="1550" spans="2:65" x14ac:dyDescent="0.35">
      <c r="B1550" t="s">
        <v>561</v>
      </c>
      <c r="C1550" s="17">
        <v>0.14413141918288899</v>
      </c>
      <c r="D1550" s="17">
        <v>0.16027605606404299</v>
      </c>
      <c r="E1550" s="17">
        <v>0.12784692677215401</v>
      </c>
      <c r="F1550" s="17"/>
      <c r="G1550" s="17">
        <v>0.19650371683523199</v>
      </c>
      <c r="H1550" s="17">
        <v>0.19275041980105401</v>
      </c>
      <c r="I1550" s="17">
        <v>0.19777504454366199</v>
      </c>
      <c r="J1550" s="17">
        <v>0.125569880815565</v>
      </c>
      <c r="K1550" s="17">
        <v>9.9424370099286896E-2</v>
      </c>
      <c r="L1550" s="17">
        <v>7.2820345021118907E-2</v>
      </c>
      <c r="M1550" s="17"/>
      <c r="N1550" s="17">
        <v>0.202135909973475</v>
      </c>
      <c r="O1550" s="17">
        <v>0.111151699237423</v>
      </c>
      <c r="P1550" s="17">
        <v>0.13405971411227999</v>
      </c>
      <c r="Q1550" s="17">
        <v>0.123050525650905</v>
      </c>
      <c r="R1550" s="17"/>
      <c r="S1550" s="17">
        <v>0.24474447228697799</v>
      </c>
      <c r="T1550" s="17">
        <v>0.13220043075820501</v>
      </c>
      <c r="U1550" s="17">
        <v>0.11168942280100499</v>
      </c>
      <c r="V1550" s="17">
        <v>0.104699479706201</v>
      </c>
      <c r="W1550" s="17">
        <v>0.159725538943808</v>
      </c>
      <c r="X1550" s="17">
        <v>0.12899875826138599</v>
      </c>
      <c r="Y1550" s="17">
        <v>0.149042864352736</v>
      </c>
      <c r="Z1550" s="17">
        <v>0.10168724330272901</v>
      </c>
      <c r="AA1550" s="17">
        <v>0.13404495206586201</v>
      </c>
      <c r="AB1550" s="17">
        <v>0.11725194041944501</v>
      </c>
      <c r="AC1550" s="17">
        <v>0.131908455397101</v>
      </c>
      <c r="AD1550" s="17">
        <v>0.10910458615150501</v>
      </c>
      <c r="AE1550" s="17"/>
      <c r="AF1550" s="17">
        <v>0.12140785640459301</v>
      </c>
      <c r="AG1550" s="17">
        <v>0.15577433781524899</v>
      </c>
      <c r="AH1550" s="17">
        <v>0.15166476239455301</v>
      </c>
      <c r="AI1550" s="17"/>
      <c r="AJ1550" s="17">
        <v>0.120360801909426</v>
      </c>
      <c r="AK1550" s="17">
        <v>0.175695851568616</v>
      </c>
      <c r="AL1550" s="17">
        <v>0.14561891755138701</v>
      </c>
      <c r="AM1550" s="17">
        <v>0.110048070083484</v>
      </c>
      <c r="AN1550" s="17">
        <v>0.12732400696323301</v>
      </c>
      <c r="AO1550" s="17"/>
      <c r="AP1550" s="17">
        <v>0.169961438694223</v>
      </c>
      <c r="AQ1550" s="17">
        <v>0.153483176208799</v>
      </c>
      <c r="AR1550" s="17">
        <v>0.15623229070911401</v>
      </c>
      <c r="AS1550" s="17"/>
      <c r="AT1550" s="17">
        <v>0.108302775819165</v>
      </c>
      <c r="AU1550" s="17">
        <v>0.10757458974166401</v>
      </c>
      <c r="AV1550" s="17">
        <v>0.158720408957225</v>
      </c>
      <c r="AW1550" s="17">
        <v>0.24373910676454999</v>
      </c>
      <c r="AX1550" s="17">
        <v>0.34770627575190499</v>
      </c>
      <c r="AY1550" s="17"/>
      <c r="AZ1550" s="17">
        <v>0.231615001102079</v>
      </c>
      <c r="BA1550" s="17">
        <v>0.13730853414053101</v>
      </c>
      <c r="BB1550" s="17">
        <v>0.13134710481843201</v>
      </c>
      <c r="BC1550" s="17">
        <v>0.11336142578959001</v>
      </c>
      <c r="BD1550" s="17">
        <v>7.7795598012534606E-2</v>
      </c>
      <c r="BE1550" s="17">
        <v>6.8583378136329101E-2</v>
      </c>
      <c r="BF1550" s="17"/>
      <c r="BG1550" s="17">
        <v>0.13220902995869699</v>
      </c>
      <c r="BH1550" s="17">
        <v>0.166482652320495</v>
      </c>
      <c r="BI1550" s="17" t="s">
        <v>95</v>
      </c>
      <c r="BJ1550" s="17">
        <v>0.16119912608048201</v>
      </c>
      <c r="BK1550" s="17">
        <v>0.114936992742854</v>
      </c>
      <c r="BL1550" s="17">
        <v>0.157352000325233</v>
      </c>
      <c r="BM1550" s="17">
        <v>0.121099391540191</v>
      </c>
    </row>
    <row r="1551" spans="2:65" x14ac:dyDescent="0.35">
      <c r="B1551" t="s">
        <v>562</v>
      </c>
      <c r="C1551" s="17">
        <v>0.32149074918455101</v>
      </c>
      <c r="D1551" s="17">
        <v>0.34755180510109002</v>
      </c>
      <c r="E1551" s="17">
        <v>0.29650977692517799</v>
      </c>
      <c r="F1551" s="17"/>
      <c r="G1551" s="17">
        <v>0.46314258383395801</v>
      </c>
      <c r="H1551" s="17">
        <v>0.42826536300801399</v>
      </c>
      <c r="I1551" s="17">
        <v>0.347543721063648</v>
      </c>
      <c r="J1551" s="17">
        <v>0.301297502658331</v>
      </c>
      <c r="K1551" s="17">
        <v>0.210034853586681</v>
      </c>
      <c r="L1551" s="17">
        <v>0.21011299085259799</v>
      </c>
      <c r="M1551" s="17"/>
      <c r="N1551" s="17">
        <v>0.33863754251061801</v>
      </c>
      <c r="O1551" s="17">
        <v>0.36356681970870702</v>
      </c>
      <c r="P1551" s="17">
        <v>0.32146292296846801</v>
      </c>
      <c r="Q1551" s="17">
        <v>0.25834697683143698</v>
      </c>
      <c r="R1551" s="17"/>
      <c r="S1551" s="17">
        <v>0.34380896001796502</v>
      </c>
      <c r="T1551" s="17">
        <v>0.29938934767949099</v>
      </c>
      <c r="U1551" s="17">
        <v>0.242366362721913</v>
      </c>
      <c r="V1551" s="17">
        <v>0.33735223958586602</v>
      </c>
      <c r="W1551" s="17">
        <v>0.33943915059937002</v>
      </c>
      <c r="X1551" s="17">
        <v>0.33663911894905801</v>
      </c>
      <c r="Y1551" s="17">
        <v>0.24779715014592599</v>
      </c>
      <c r="Z1551" s="17">
        <v>0.36443844824329102</v>
      </c>
      <c r="AA1551" s="17">
        <v>0.35401316496068302</v>
      </c>
      <c r="AB1551" s="17">
        <v>0.31920613119669899</v>
      </c>
      <c r="AC1551" s="17">
        <v>0.37489787459472401</v>
      </c>
      <c r="AD1551" s="17">
        <v>0.32997624068581899</v>
      </c>
      <c r="AE1551" s="17"/>
      <c r="AF1551" s="17">
        <v>0.25784991507541899</v>
      </c>
      <c r="AG1551" s="17">
        <v>0.35197779609794599</v>
      </c>
      <c r="AH1551" s="17">
        <v>0.31522901544637899</v>
      </c>
      <c r="AI1551" s="17"/>
      <c r="AJ1551" s="17">
        <v>0.30811103223993902</v>
      </c>
      <c r="AK1551" s="17">
        <v>0.35128133951385199</v>
      </c>
      <c r="AL1551" s="17">
        <v>0.30449328868651898</v>
      </c>
      <c r="AM1551" s="17">
        <v>0.176155141558511</v>
      </c>
      <c r="AN1551" s="17">
        <v>0.25860715607373802</v>
      </c>
      <c r="AO1551" s="17"/>
      <c r="AP1551" s="17">
        <v>0.32019939246243201</v>
      </c>
      <c r="AQ1551" s="17">
        <v>0.37706754625605399</v>
      </c>
      <c r="AR1551" s="17">
        <v>0.34036061637852</v>
      </c>
      <c r="AS1551" s="17"/>
      <c r="AT1551" s="17">
        <v>0.235662779923791</v>
      </c>
      <c r="AU1551" s="17">
        <v>0.31836976652252902</v>
      </c>
      <c r="AV1551" s="17">
        <v>0.39147490993492101</v>
      </c>
      <c r="AW1551" s="17">
        <v>0.35617298988810497</v>
      </c>
      <c r="AX1551" s="17">
        <v>0.36670057745165102</v>
      </c>
      <c r="AY1551" s="17"/>
      <c r="AZ1551" s="17">
        <v>0.35649967913507602</v>
      </c>
      <c r="BA1551" s="17">
        <v>0.32042222373690399</v>
      </c>
      <c r="BB1551" s="17">
        <v>0.38095191546340901</v>
      </c>
      <c r="BC1551" s="17">
        <v>0.268796469660182</v>
      </c>
      <c r="BD1551" s="17">
        <v>0.30086822709046701</v>
      </c>
      <c r="BE1551" s="17">
        <v>0.25959267525248703</v>
      </c>
      <c r="BF1551" s="17"/>
      <c r="BG1551" s="17">
        <v>0.23781536969053099</v>
      </c>
      <c r="BH1551" s="17">
        <v>0.35866477385259699</v>
      </c>
      <c r="BI1551" s="17" t="s">
        <v>95</v>
      </c>
      <c r="BJ1551" s="17">
        <v>0.29864061726667301</v>
      </c>
      <c r="BK1551" s="17">
        <v>0.35886225340223699</v>
      </c>
      <c r="BL1551" s="17">
        <v>0.39527579438350402</v>
      </c>
      <c r="BM1551" s="17">
        <v>0.473284066637217</v>
      </c>
    </row>
    <row r="1552" spans="2:65" x14ac:dyDescent="0.35">
      <c r="B1552" t="s">
        <v>576</v>
      </c>
      <c r="C1552" s="17">
        <v>0.13975443061333601</v>
      </c>
      <c r="D1552" s="17">
        <v>0.14684794994676301</v>
      </c>
      <c r="E1552" s="17">
        <v>0.13175539818824999</v>
      </c>
      <c r="F1552" s="17"/>
      <c r="G1552" s="17">
        <v>0.14737807330920799</v>
      </c>
      <c r="H1552" s="17">
        <v>0.13640326264482999</v>
      </c>
      <c r="I1552" s="17">
        <v>0.13185044108614599</v>
      </c>
      <c r="J1552" s="17">
        <v>0.150287591854768</v>
      </c>
      <c r="K1552" s="17">
        <v>0.147976175565846</v>
      </c>
      <c r="L1552" s="17">
        <v>0.12968325776088599</v>
      </c>
      <c r="M1552" s="17"/>
      <c r="N1552" s="17">
        <v>0.11581670918074199</v>
      </c>
      <c r="O1552" s="17">
        <v>0.122345834376518</v>
      </c>
      <c r="P1552" s="17">
        <v>0.16401168201394201</v>
      </c>
      <c r="Q1552" s="17">
        <v>0.16379261107895801</v>
      </c>
      <c r="R1552" s="17"/>
      <c r="S1552" s="17">
        <v>0.115989434782703</v>
      </c>
      <c r="T1552" s="17">
        <v>0.13738046055380701</v>
      </c>
      <c r="U1552" s="17">
        <v>0.22171824929755099</v>
      </c>
      <c r="V1552" s="17">
        <v>9.5120371223071806E-2</v>
      </c>
      <c r="W1552" s="17">
        <v>0.115237519398055</v>
      </c>
      <c r="X1552" s="17">
        <v>0.14638728933548201</v>
      </c>
      <c r="Y1552" s="17">
        <v>0.15922179528129801</v>
      </c>
      <c r="Z1552" s="17">
        <v>0.135199007356929</v>
      </c>
      <c r="AA1552" s="17">
        <v>0.136698734278628</v>
      </c>
      <c r="AB1552" s="17">
        <v>0.14653362344588</v>
      </c>
      <c r="AC1552" s="17">
        <v>0.17497187811023901</v>
      </c>
      <c r="AD1552" s="17">
        <v>0.10404797190788199</v>
      </c>
      <c r="AE1552" s="17"/>
      <c r="AF1552" s="17">
        <v>0.13743973846622701</v>
      </c>
      <c r="AG1552" s="17">
        <v>0.14650368119507401</v>
      </c>
      <c r="AH1552" s="17">
        <v>0.133862734854333</v>
      </c>
      <c r="AI1552" s="17"/>
      <c r="AJ1552" s="17">
        <v>0.132991057099692</v>
      </c>
      <c r="AK1552" s="17">
        <v>0.14944736737811401</v>
      </c>
      <c r="AL1552" s="17">
        <v>0.14297765095832399</v>
      </c>
      <c r="AM1552" s="17">
        <v>0.131392567459679</v>
      </c>
      <c r="AN1552" s="17">
        <v>0.16745757364587799</v>
      </c>
      <c r="AO1552" s="17"/>
      <c r="AP1552" s="17">
        <v>0.12337317352926</v>
      </c>
      <c r="AQ1552" s="17">
        <v>0.15503634799619101</v>
      </c>
      <c r="AR1552" s="17">
        <v>0.169313209316512</v>
      </c>
      <c r="AS1552" s="17"/>
      <c r="AT1552" s="17">
        <v>0.12619669829617999</v>
      </c>
      <c r="AU1552" s="17">
        <v>0.173077045310818</v>
      </c>
      <c r="AV1552" s="17">
        <v>0.12810569600938601</v>
      </c>
      <c r="AW1552" s="17">
        <v>0.15809924444152901</v>
      </c>
      <c r="AX1552" s="17">
        <v>9.0478132626720095E-2</v>
      </c>
      <c r="AY1552" s="17"/>
      <c r="AZ1552" s="17">
        <v>0.114480737884506</v>
      </c>
      <c r="BA1552" s="17">
        <v>0.14899786116986499</v>
      </c>
      <c r="BB1552" s="17">
        <v>9.5779493129841201E-2</v>
      </c>
      <c r="BC1552" s="17">
        <v>0.16260454512925701</v>
      </c>
      <c r="BD1552" s="17">
        <v>0.15263903023172001</v>
      </c>
      <c r="BE1552" s="17">
        <v>0.194781218281396</v>
      </c>
      <c r="BF1552" s="17"/>
      <c r="BG1552" s="17">
        <v>0.15050320344613399</v>
      </c>
      <c r="BH1552" s="17">
        <v>0.12799183572742301</v>
      </c>
      <c r="BI1552" s="17" t="s">
        <v>95</v>
      </c>
      <c r="BJ1552" s="17">
        <v>0.123912325127068</v>
      </c>
      <c r="BK1552" s="17">
        <v>0.167881765084642</v>
      </c>
      <c r="BL1552" s="17">
        <v>0.12024744653731</v>
      </c>
      <c r="BM1552" s="17">
        <v>0.16505119231812099</v>
      </c>
    </row>
    <row r="1553" spans="2:65" x14ac:dyDescent="0.35">
      <c r="B1553" t="s">
        <v>577</v>
      </c>
      <c r="C1553" s="17">
        <v>0.28653174550176302</v>
      </c>
      <c r="D1553" s="17">
        <v>0.25828561693416302</v>
      </c>
      <c r="E1553" s="17">
        <v>0.314806943084455</v>
      </c>
      <c r="F1553" s="17"/>
      <c r="G1553" s="17">
        <v>0.118409859614777</v>
      </c>
      <c r="H1553" s="17">
        <v>0.167690515467562</v>
      </c>
      <c r="I1553" s="17">
        <v>0.19771734185610501</v>
      </c>
      <c r="J1553" s="17">
        <v>0.315919519334667</v>
      </c>
      <c r="K1553" s="17">
        <v>0.379944808152125</v>
      </c>
      <c r="L1553" s="17">
        <v>0.47849208785894698</v>
      </c>
      <c r="M1553" s="17"/>
      <c r="N1553" s="17">
        <v>0.24621097520381099</v>
      </c>
      <c r="O1553" s="17">
        <v>0.28639419068483801</v>
      </c>
      <c r="P1553" s="17">
        <v>0.29376437820366802</v>
      </c>
      <c r="Q1553" s="17">
        <v>0.32373624813624802</v>
      </c>
      <c r="R1553" s="17"/>
      <c r="S1553" s="17">
        <v>0.202417646048664</v>
      </c>
      <c r="T1553" s="17">
        <v>0.30213907769147502</v>
      </c>
      <c r="U1553" s="17">
        <v>0.33378967607695098</v>
      </c>
      <c r="V1553" s="17">
        <v>0.35010097445696697</v>
      </c>
      <c r="W1553" s="17">
        <v>0.268387524465039</v>
      </c>
      <c r="X1553" s="17">
        <v>0.28082724283231703</v>
      </c>
      <c r="Y1553" s="17">
        <v>0.34643277828075802</v>
      </c>
      <c r="Z1553" s="17">
        <v>0.25998169700995</v>
      </c>
      <c r="AA1553" s="17">
        <v>0.27143130029916901</v>
      </c>
      <c r="AB1553" s="17">
        <v>0.32189788434372102</v>
      </c>
      <c r="AC1553" s="17">
        <v>0.18545054779828199</v>
      </c>
      <c r="AD1553" s="17">
        <v>0.34514080460260199</v>
      </c>
      <c r="AE1553" s="17"/>
      <c r="AF1553" s="17">
        <v>0.37515438833949799</v>
      </c>
      <c r="AG1553" s="17">
        <v>0.241450407887112</v>
      </c>
      <c r="AH1553" s="17">
        <v>0.25904153173858102</v>
      </c>
      <c r="AI1553" s="17"/>
      <c r="AJ1553" s="17">
        <v>0.34073468458303302</v>
      </c>
      <c r="AK1553" s="17">
        <v>0.20409048935171401</v>
      </c>
      <c r="AL1553" s="17">
        <v>0.32821376841599398</v>
      </c>
      <c r="AM1553" s="17">
        <v>0.47570365626910899</v>
      </c>
      <c r="AN1553" s="17">
        <v>0.30771552942802399</v>
      </c>
      <c r="AO1553" s="17"/>
      <c r="AP1553" s="17">
        <v>0.32444494974780702</v>
      </c>
      <c r="AQ1553" s="17">
        <v>0.203405423082648</v>
      </c>
      <c r="AR1553" s="17">
        <v>0.26097273043266001</v>
      </c>
      <c r="AS1553" s="17"/>
      <c r="AT1553" s="17">
        <v>0.38463712685219198</v>
      </c>
      <c r="AU1553" s="17">
        <v>0.31013922291335699</v>
      </c>
      <c r="AV1553" s="17">
        <v>0.21778235361284401</v>
      </c>
      <c r="AW1553" s="17">
        <v>0.160273258225687</v>
      </c>
      <c r="AX1553" s="17">
        <v>0.13423826891750401</v>
      </c>
      <c r="AY1553" s="17"/>
      <c r="AZ1553" s="17">
        <v>0.218368116810674</v>
      </c>
      <c r="BA1553" s="17">
        <v>0.271835162412152</v>
      </c>
      <c r="BB1553" s="17">
        <v>0.291373915197496</v>
      </c>
      <c r="BC1553" s="17">
        <v>0.34590191052833202</v>
      </c>
      <c r="BD1553" s="17">
        <v>0.34147963528045699</v>
      </c>
      <c r="BE1553" s="17">
        <v>0.34471114468847103</v>
      </c>
      <c r="BF1553" s="17"/>
      <c r="BG1553" s="17">
        <v>0.365801852460377</v>
      </c>
      <c r="BH1553" s="17">
        <v>0.23814314243500501</v>
      </c>
      <c r="BI1553" s="17" t="s">
        <v>95</v>
      </c>
      <c r="BJ1553" s="17">
        <v>0.29649010272743898</v>
      </c>
      <c r="BK1553" s="17">
        <v>0.28285343403879898</v>
      </c>
      <c r="BL1553" s="17">
        <v>0.20999178615387201</v>
      </c>
      <c r="BM1553" s="17">
        <v>0.22253480034648901</v>
      </c>
    </row>
    <row r="1554" spans="2:65" x14ac:dyDescent="0.35">
      <c r="B1554" t="s">
        <v>114</v>
      </c>
      <c r="C1554" s="17">
        <v>0.108091655517462</v>
      </c>
      <c r="D1554" s="17">
        <v>8.7038571953941199E-2</v>
      </c>
      <c r="E1554" s="17">
        <v>0.129080955029963</v>
      </c>
      <c r="F1554" s="17"/>
      <c r="G1554" s="17">
        <v>7.4565766406824996E-2</v>
      </c>
      <c r="H1554" s="17">
        <v>7.4890439078540205E-2</v>
      </c>
      <c r="I1554" s="17">
        <v>0.12511345145043801</v>
      </c>
      <c r="J1554" s="17">
        <v>0.106925505336669</v>
      </c>
      <c r="K1554" s="17">
        <v>0.16261979259606099</v>
      </c>
      <c r="L1554" s="17">
        <v>0.10889131850644999</v>
      </c>
      <c r="M1554" s="17"/>
      <c r="N1554" s="17">
        <v>9.7198863131353896E-2</v>
      </c>
      <c r="O1554" s="17">
        <v>0.116541455992514</v>
      </c>
      <c r="P1554" s="17">
        <v>8.6701302701643002E-2</v>
      </c>
      <c r="Q1554" s="17">
        <v>0.131073638302453</v>
      </c>
      <c r="R1554" s="17"/>
      <c r="S1554" s="17">
        <v>9.3039486863689499E-2</v>
      </c>
      <c r="T1554" s="17">
        <v>0.128890683317022</v>
      </c>
      <c r="U1554" s="17">
        <v>9.0436289102579906E-2</v>
      </c>
      <c r="V1554" s="17">
        <v>0.11272693502789501</v>
      </c>
      <c r="W1554" s="17">
        <v>0.11721026659372701</v>
      </c>
      <c r="X1554" s="17">
        <v>0.10714759062175699</v>
      </c>
      <c r="Y1554" s="17">
        <v>9.7505411939282E-2</v>
      </c>
      <c r="Z1554" s="17">
        <v>0.13869360408709999</v>
      </c>
      <c r="AA1554" s="17">
        <v>0.103811848395658</v>
      </c>
      <c r="AB1554" s="17">
        <v>9.5110420594255701E-2</v>
      </c>
      <c r="AC1554" s="17">
        <v>0.13277124409965499</v>
      </c>
      <c r="AD1554" s="17">
        <v>0.11173039665219101</v>
      </c>
      <c r="AE1554" s="17"/>
      <c r="AF1554" s="17">
        <v>0.10814810171426199</v>
      </c>
      <c r="AG1554" s="17">
        <v>0.104293777004619</v>
      </c>
      <c r="AH1554" s="17">
        <v>0.140201955566155</v>
      </c>
      <c r="AI1554" s="17"/>
      <c r="AJ1554" s="17">
        <v>9.7802424167909796E-2</v>
      </c>
      <c r="AK1554" s="17">
        <v>0.119484952187705</v>
      </c>
      <c r="AL1554" s="17">
        <v>7.8696374387776297E-2</v>
      </c>
      <c r="AM1554" s="17">
        <v>0.106700564629217</v>
      </c>
      <c r="AN1554" s="17">
        <v>0.13889573388912699</v>
      </c>
      <c r="AO1554" s="17"/>
      <c r="AP1554" s="17">
        <v>6.2021045566277598E-2</v>
      </c>
      <c r="AQ1554" s="17">
        <v>0.111007506456309</v>
      </c>
      <c r="AR1554" s="17">
        <v>7.31211531631938E-2</v>
      </c>
      <c r="AS1554" s="17"/>
      <c r="AT1554" s="17">
        <v>0.14520061910867299</v>
      </c>
      <c r="AU1554" s="17">
        <v>9.0839375511631404E-2</v>
      </c>
      <c r="AV1554" s="17">
        <v>0.10391663148562399</v>
      </c>
      <c r="AW1554" s="17">
        <v>8.1715400680129793E-2</v>
      </c>
      <c r="AX1554" s="17">
        <v>6.0876745252220699E-2</v>
      </c>
      <c r="AY1554" s="17"/>
      <c r="AZ1554" s="17">
        <v>7.9036465067665096E-2</v>
      </c>
      <c r="BA1554" s="17">
        <v>0.12143621854054799</v>
      </c>
      <c r="BB1554" s="17">
        <v>0.100547571390822</v>
      </c>
      <c r="BC1554" s="17">
        <v>0.109335648892639</v>
      </c>
      <c r="BD1554" s="17">
        <v>0.12721750938482099</v>
      </c>
      <c r="BE1554" s="17">
        <v>0.132331583641317</v>
      </c>
      <c r="BF1554" s="17"/>
      <c r="BG1554" s="17">
        <v>0.11367054444426</v>
      </c>
      <c r="BH1554" s="17">
        <v>0.10871759566448</v>
      </c>
      <c r="BI1554" s="17" t="s">
        <v>95</v>
      </c>
      <c r="BJ1554" s="17">
        <v>0.119757828798338</v>
      </c>
      <c r="BK1554" s="17">
        <v>7.5465554731467696E-2</v>
      </c>
      <c r="BL1554" s="17">
        <v>0.11713297260008</v>
      </c>
      <c r="BM1554" s="17">
        <v>1.80305491579821E-2</v>
      </c>
    </row>
    <row r="1555" spans="2:65" x14ac:dyDescent="0.35">
      <c r="B1555" t="s">
        <v>565</v>
      </c>
      <c r="C1555" s="17">
        <v>0.46562216836743903</v>
      </c>
      <c r="D1555" s="17">
        <v>0.50782786116513301</v>
      </c>
      <c r="E1555" s="17">
        <v>0.42435670369733203</v>
      </c>
      <c r="F1555" s="17"/>
      <c r="G1555" s="17">
        <v>0.65964630066918895</v>
      </c>
      <c r="H1555" s="17">
        <v>0.621015782809068</v>
      </c>
      <c r="I1555" s="17">
        <v>0.54531876560730996</v>
      </c>
      <c r="J1555" s="17">
        <v>0.42686738347389602</v>
      </c>
      <c r="K1555" s="17">
        <v>0.30945922368596801</v>
      </c>
      <c r="L1555" s="17">
        <v>0.282933335873717</v>
      </c>
      <c r="M1555" s="17"/>
      <c r="N1555" s="17">
        <v>0.54077345248409303</v>
      </c>
      <c r="O1555" s="17">
        <v>0.47471851894612999</v>
      </c>
      <c r="P1555" s="17">
        <v>0.45552263708074697</v>
      </c>
      <c r="Q1555" s="17">
        <v>0.381397502482342</v>
      </c>
      <c r="R1555" s="17"/>
      <c r="S1555" s="17">
        <v>0.58855343230494295</v>
      </c>
      <c r="T1555" s="17">
        <v>0.43158977843769603</v>
      </c>
      <c r="U1555" s="17">
        <v>0.354055785522918</v>
      </c>
      <c r="V1555" s="17">
        <v>0.44205171929206699</v>
      </c>
      <c r="W1555" s="17">
        <v>0.499164689543178</v>
      </c>
      <c r="X1555" s="17">
        <v>0.46563787721044397</v>
      </c>
      <c r="Y1555" s="17">
        <v>0.39684001449866302</v>
      </c>
      <c r="Z1555" s="17">
        <v>0.46612569154602002</v>
      </c>
      <c r="AA1555" s="17">
        <v>0.488058117026545</v>
      </c>
      <c r="AB1555" s="17">
        <v>0.43645807161614297</v>
      </c>
      <c r="AC1555" s="17">
        <v>0.50680632999182496</v>
      </c>
      <c r="AD1555" s="17">
        <v>0.43908082683732402</v>
      </c>
      <c r="AE1555" s="17"/>
      <c r="AF1555" s="17">
        <v>0.379257771480013</v>
      </c>
      <c r="AG1555" s="17">
        <v>0.50775213391319496</v>
      </c>
      <c r="AH1555" s="17">
        <v>0.466893777840931</v>
      </c>
      <c r="AI1555" s="17"/>
      <c r="AJ1555" s="17">
        <v>0.42847183414936502</v>
      </c>
      <c r="AK1555" s="17">
        <v>0.52697719108246799</v>
      </c>
      <c r="AL1555" s="17">
        <v>0.45011220623790599</v>
      </c>
      <c r="AM1555" s="17">
        <v>0.28620321164199503</v>
      </c>
      <c r="AN1555" s="17">
        <v>0.385931163036971</v>
      </c>
      <c r="AO1555" s="17"/>
      <c r="AP1555" s="17">
        <v>0.49016083115665499</v>
      </c>
      <c r="AQ1555" s="17">
        <v>0.53055072246485302</v>
      </c>
      <c r="AR1555" s="17">
        <v>0.49659290708763398</v>
      </c>
      <c r="AS1555" s="17"/>
      <c r="AT1555" s="17">
        <v>0.34396555574295601</v>
      </c>
      <c r="AU1555" s="17">
        <v>0.42594435626419402</v>
      </c>
      <c r="AV1555" s="17">
        <v>0.55019531889214601</v>
      </c>
      <c r="AW1555" s="17">
        <v>0.59991209665265499</v>
      </c>
      <c r="AX1555" s="17">
        <v>0.71440685320355601</v>
      </c>
      <c r="AY1555" s="17"/>
      <c r="AZ1555" s="17">
        <v>0.58811468023715496</v>
      </c>
      <c r="BA1555" s="17">
        <v>0.457730757877434</v>
      </c>
      <c r="BB1555" s="17">
        <v>0.51229902028184005</v>
      </c>
      <c r="BC1555" s="17">
        <v>0.38215789544977202</v>
      </c>
      <c r="BD1555" s="17">
        <v>0.37866382510300201</v>
      </c>
      <c r="BE1555" s="17">
        <v>0.328176053388816</v>
      </c>
      <c r="BF1555" s="17"/>
      <c r="BG1555" s="17">
        <v>0.37002439964922901</v>
      </c>
      <c r="BH1555" s="17">
        <v>0.52514742617309196</v>
      </c>
      <c r="BI1555" s="17" t="s">
        <v>95</v>
      </c>
      <c r="BJ1555" s="17">
        <v>0.45983974334715499</v>
      </c>
      <c r="BK1555" s="17">
        <v>0.473799246145091</v>
      </c>
      <c r="BL1555" s="17">
        <v>0.55262779470873702</v>
      </c>
      <c r="BM1555" s="17">
        <v>0.59438345817740801</v>
      </c>
    </row>
    <row r="1556" spans="2:65" x14ac:dyDescent="0.35">
      <c r="B1556" t="s">
        <v>578</v>
      </c>
      <c r="C1556" s="17">
        <v>0.426286176115099</v>
      </c>
      <c r="D1556" s="17">
        <v>0.405133566880925</v>
      </c>
      <c r="E1556" s="17">
        <v>0.446562341272705</v>
      </c>
      <c r="F1556" s="17"/>
      <c r="G1556" s="17">
        <v>0.265787932923986</v>
      </c>
      <c r="H1556" s="17">
        <v>0.30409377811239202</v>
      </c>
      <c r="I1556" s="17">
        <v>0.32956778294225197</v>
      </c>
      <c r="J1556" s="17">
        <v>0.46620711118943498</v>
      </c>
      <c r="K1556" s="17">
        <v>0.52792098371797103</v>
      </c>
      <c r="L1556" s="17">
        <v>0.608175345619833</v>
      </c>
      <c r="M1556" s="17"/>
      <c r="N1556" s="17">
        <v>0.36202768438455302</v>
      </c>
      <c r="O1556" s="17">
        <v>0.40874002506135598</v>
      </c>
      <c r="P1556" s="17">
        <v>0.45777606021761003</v>
      </c>
      <c r="Q1556" s="17">
        <v>0.487528859215205</v>
      </c>
      <c r="R1556" s="17"/>
      <c r="S1556" s="17">
        <v>0.31840708083136698</v>
      </c>
      <c r="T1556" s="17">
        <v>0.439519538245282</v>
      </c>
      <c r="U1556" s="17">
        <v>0.555507925374502</v>
      </c>
      <c r="V1556" s="17">
        <v>0.44522134568003902</v>
      </c>
      <c r="W1556" s="17">
        <v>0.38362504386309398</v>
      </c>
      <c r="X1556" s="17">
        <v>0.42721453216779898</v>
      </c>
      <c r="Y1556" s="17">
        <v>0.50565457356205601</v>
      </c>
      <c r="Z1556" s="17">
        <v>0.39518070436688002</v>
      </c>
      <c r="AA1556" s="17">
        <v>0.40813003457779801</v>
      </c>
      <c r="AB1556" s="17">
        <v>0.46843150778960102</v>
      </c>
      <c r="AC1556" s="17">
        <v>0.36042242590852003</v>
      </c>
      <c r="AD1556" s="17">
        <v>0.449188776510484</v>
      </c>
      <c r="AE1556" s="17"/>
      <c r="AF1556" s="17">
        <v>0.51259412680572503</v>
      </c>
      <c r="AG1556" s="17">
        <v>0.38795408908218598</v>
      </c>
      <c r="AH1556" s="17">
        <v>0.392904266592914</v>
      </c>
      <c r="AI1556" s="17"/>
      <c r="AJ1556" s="17">
        <v>0.47372574168272502</v>
      </c>
      <c r="AK1556" s="17">
        <v>0.35353785672982802</v>
      </c>
      <c r="AL1556" s="17">
        <v>0.47119141937431802</v>
      </c>
      <c r="AM1556" s="17">
        <v>0.60709622372878802</v>
      </c>
      <c r="AN1556" s="17">
        <v>0.47517310307390198</v>
      </c>
      <c r="AO1556" s="17"/>
      <c r="AP1556" s="17">
        <v>0.44781812327706799</v>
      </c>
      <c r="AQ1556" s="17">
        <v>0.35844177107883801</v>
      </c>
      <c r="AR1556" s="17">
        <v>0.43028593974917201</v>
      </c>
      <c r="AS1556" s="17"/>
      <c r="AT1556" s="17">
        <v>0.51083382514837194</v>
      </c>
      <c r="AU1556" s="17">
        <v>0.48321626822417502</v>
      </c>
      <c r="AV1556" s="17">
        <v>0.34588804962223102</v>
      </c>
      <c r="AW1556" s="17">
        <v>0.31837250266721501</v>
      </c>
      <c r="AX1556" s="17">
        <v>0.22471640154422401</v>
      </c>
      <c r="AY1556" s="17"/>
      <c r="AZ1556" s="17">
        <v>0.33284885469518</v>
      </c>
      <c r="BA1556" s="17">
        <v>0.42083302358201702</v>
      </c>
      <c r="BB1556" s="17">
        <v>0.38715340832733702</v>
      </c>
      <c r="BC1556" s="17">
        <v>0.50850645565758901</v>
      </c>
      <c r="BD1556" s="17">
        <v>0.49411866551217698</v>
      </c>
      <c r="BE1556" s="17">
        <v>0.53949236296986702</v>
      </c>
      <c r="BF1556" s="17"/>
      <c r="BG1556" s="17">
        <v>0.51630505590651199</v>
      </c>
      <c r="BH1556" s="17">
        <v>0.36613497816242802</v>
      </c>
      <c r="BI1556" s="17" t="s">
        <v>95</v>
      </c>
      <c r="BJ1556" s="17">
        <v>0.42040242785450699</v>
      </c>
      <c r="BK1556" s="17">
        <v>0.45073519912344101</v>
      </c>
      <c r="BL1556" s="17">
        <v>0.33023923269118299</v>
      </c>
      <c r="BM1556" s="17">
        <v>0.38758599266461002</v>
      </c>
    </row>
    <row r="1557" spans="2:65" x14ac:dyDescent="0.35">
      <c r="B1557" t="s">
        <v>168</v>
      </c>
      <c r="C1557" s="17">
        <v>3.9335992252340302E-2</v>
      </c>
      <c r="D1557" s="17">
        <v>0.102694294284208</v>
      </c>
      <c r="E1557" s="17">
        <v>-2.2205637575373201E-2</v>
      </c>
      <c r="F1557" s="17"/>
      <c r="G1557" s="17">
        <v>0.393858367745204</v>
      </c>
      <c r="H1557" s="17">
        <v>0.31692200469667597</v>
      </c>
      <c r="I1557" s="17">
        <v>0.21575098266505799</v>
      </c>
      <c r="J1557" s="17">
        <v>-3.9339727715539403E-2</v>
      </c>
      <c r="K1557" s="17">
        <v>-0.21846176003200299</v>
      </c>
      <c r="L1557" s="17">
        <v>-0.325242009746115</v>
      </c>
      <c r="M1557" s="17"/>
      <c r="N1557" s="17">
        <v>0.17874576809953999</v>
      </c>
      <c r="O1557" s="17">
        <v>6.5978493884773698E-2</v>
      </c>
      <c r="P1557" s="17">
        <v>-2.2534231368626098E-3</v>
      </c>
      <c r="Q1557" s="17">
        <v>-0.106131356732863</v>
      </c>
      <c r="R1557" s="17"/>
      <c r="S1557" s="17">
        <v>0.27014635147357602</v>
      </c>
      <c r="T1557" s="17">
        <v>-7.9297598075859805E-3</v>
      </c>
      <c r="U1557" s="17">
        <v>-0.201452139851583</v>
      </c>
      <c r="V1557" s="17">
        <v>-3.1696263879721401E-3</v>
      </c>
      <c r="W1557" s="17">
        <v>0.115539645680084</v>
      </c>
      <c r="X1557" s="17">
        <v>3.8423345042644698E-2</v>
      </c>
      <c r="Y1557" s="17">
        <v>-0.108814559063393</v>
      </c>
      <c r="Z1557" s="17">
        <v>7.0944987179140398E-2</v>
      </c>
      <c r="AA1557" s="17">
        <v>7.9928082448747301E-2</v>
      </c>
      <c r="AB1557" s="17">
        <v>-3.1973436173457798E-2</v>
      </c>
      <c r="AC1557" s="17">
        <v>0.14638390408330401</v>
      </c>
      <c r="AD1557" s="17">
        <v>-1.0107949673159901E-2</v>
      </c>
      <c r="AE1557" s="17"/>
      <c r="AF1557" s="17">
        <v>-0.133336355325712</v>
      </c>
      <c r="AG1557" s="17">
        <v>0.119798044831009</v>
      </c>
      <c r="AH1557" s="17">
        <v>7.39895112480176E-2</v>
      </c>
      <c r="AI1557" s="17"/>
      <c r="AJ1557" s="17">
        <v>-4.52539075333597E-2</v>
      </c>
      <c r="AK1557" s="17">
        <v>0.17343933435264</v>
      </c>
      <c r="AL1557" s="17">
        <v>-2.10792131364122E-2</v>
      </c>
      <c r="AM1557" s="17">
        <v>-0.32089301208679299</v>
      </c>
      <c r="AN1557" s="17">
        <v>-8.9241940036931602E-2</v>
      </c>
      <c r="AO1557" s="17"/>
      <c r="AP1557" s="17">
        <v>4.2342707879587098E-2</v>
      </c>
      <c r="AQ1557" s="17">
        <v>0.17210895138601501</v>
      </c>
      <c r="AR1557" s="17">
        <v>6.6306967338462294E-2</v>
      </c>
      <c r="AS1557" s="17"/>
      <c r="AT1557" s="17">
        <v>-0.16686826940541599</v>
      </c>
      <c r="AU1557" s="17">
        <v>-5.7271911959981402E-2</v>
      </c>
      <c r="AV1557" s="17">
        <v>0.20430726926991499</v>
      </c>
      <c r="AW1557" s="17">
        <v>0.28153959398543998</v>
      </c>
      <c r="AX1557" s="17">
        <v>0.489690451659332</v>
      </c>
      <c r="AY1557" s="17"/>
      <c r="AZ1557" s="17">
        <v>0.25526582554197502</v>
      </c>
      <c r="BA1557" s="17">
        <v>3.6897734295417199E-2</v>
      </c>
      <c r="BB1557" s="17">
        <v>0.12514561195450299</v>
      </c>
      <c r="BC1557" s="17">
        <v>-0.12634856020781701</v>
      </c>
      <c r="BD1557" s="17">
        <v>-0.115454840409175</v>
      </c>
      <c r="BE1557" s="17">
        <v>-0.21131630958105099</v>
      </c>
      <c r="BF1557" s="17"/>
      <c r="BG1557" s="17">
        <v>-0.14628065625728301</v>
      </c>
      <c r="BH1557" s="17">
        <v>0.159012448010664</v>
      </c>
      <c r="BI1557" s="17" t="s">
        <v>95</v>
      </c>
      <c r="BJ1557" s="17">
        <v>3.9437315492648499E-2</v>
      </c>
      <c r="BK1557" s="17">
        <v>2.3064047021649801E-2</v>
      </c>
      <c r="BL1557" s="17">
        <v>0.222388562017554</v>
      </c>
      <c r="BM1557" s="17">
        <v>0.20679746551279801</v>
      </c>
    </row>
    <row r="1558" spans="2:65" x14ac:dyDescent="0.35">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row>
    <row r="1559" spans="2:65" x14ac:dyDescent="0.35">
      <c r="B1559" s="6" t="s">
        <v>583</v>
      </c>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c r="AP1559" s="17"/>
      <c r="AQ1559" s="17"/>
      <c r="AR1559" s="17"/>
      <c r="AS1559" s="17"/>
      <c r="AT1559" s="17"/>
      <c r="AU1559" s="17"/>
      <c r="AV1559" s="17"/>
      <c r="AW1559" s="17"/>
      <c r="AX1559" s="17"/>
      <c r="AY1559" s="17"/>
      <c r="AZ1559" s="17"/>
      <c r="BA1559" s="17"/>
      <c r="BB1559" s="17"/>
      <c r="BC1559" s="17"/>
      <c r="BD1559" s="17"/>
      <c r="BE1559" s="17"/>
      <c r="BF1559" s="17"/>
      <c r="BG1559" s="17"/>
      <c r="BH1559" s="17"/>
      <c r="BI1559" s="17"/>
      <c r="BJ1559" s="17"/>
      <c r="BK1559" s="17"/>
      <c r="BL1559" s="17"/>
      <c r="BM1559" s="17"/>
    </row>
    <row r="1560" spans="2:65" x14ac:dyDescent="0.35">
      <c r="B1560" s="26" t="s">
        <v>97</v>
      </c>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c r="AB1560" s="17"/>
      <c r="AC1560" s="17"/>
      <c r="AD1560" s="17"/>
      <c r="AE1560" s="17"/>
      <c r="AF1560" s="17"/>
      <c r="AG1560" s="17"/>
      <c r="AH1560" s="17"/>
      <c r="AI1560" s="17"/>
      <c r="AJ1560" s="17"/>
      <c r="AK1560" s="17"/>
      <c r="AL1560" s="17"/>
      <c r="AM1560" s="17"/>
      <c r="AN1560" s="17"/>
      <c r="AO1560" s="17"/>
      <c r="AP1560" s="17"/>
      <c r="AQ1560" s="17"/>
      <c r="AR1560" s="17"/>
      <c r="AS1560" s="17"/>
      <c r="AT1560" s="17"/>
      <c r="AU1560" s="17"/>
      <c r="AV1560" s="17"/>
      <c r="AW1560" s="17"/>
      <c r="AX1560" s="17"/>
      <c r="AY1560" s="17"/>
      <c r="AZ1560" s="17"/>
      <c r="BA1560" s="17"/>
      <c r="BB1560" s="17"/>
      <c r="BC1560" s="17"/>
      <c r="BD1560" s="17"/>
      <c r="BE1560" s="17"/>
      <c r="BF1560" s="17"/>
      <c r="BG1560" s="17"/>
      <c r="BH1560" s="17"/>
      <c r="BI1560" s="17"/>
      <c r="BJ1560" s="17"/>
      <c r="BK1560" s="17"/>
      <c r="BL1560" s="17"/>
      <c r="BM1560" s="17"/>
    </row>
    <row r="1561" spans="2:65" x14ac:dyDescent="0.35">
      <c r="B1561" t="s">
        <v>555</v>
      </c>
      <c r="C1561" s="17">
        <v>0.72609593728168498</v>
      </c>
      <c r="D1561" s="17">
        <v>0.74204377421651802</v>
      </c>
      <c r="E1561" s="17">
        <v>0.71098194959407601</v>
      </c>
      <c r="F1561" s="17"/>
      <c r="G1561" s="17">
        <v>0.68014959819737697</v>
      </c>
      <c r="H1561" s="17">
        <v>0.68484700458496905</v>
      </c>
      <c r="I1561" s="17">
        <v>0.70489738262784796</v>
      </c>
      <c r="J1561" s="17">
        <v>0.68837320438473204</v>
      </c>
      <c r="K1561" s="17">
        <v>0.77204278947645699</v>
      </c>
      <c r="L1561" s="17">
        <v>0.80719366617398602</v>
      </c>
      <c r="M1561" s="17"/>
      <c r="N1561" s="17">
        <v>0.79051994196212405</v>
      </c>
      <c r="O1561" s="17">
        <v>0.713231039416657</v>
      </c>
      <c r="P1561" s="17">
        <v>0.76930483716962905</v>
      </c>
      <c r="Q1561" s="17">
        <v>0.63153405254279504</v>
      </c>
      <c r="R1561" s="17"/>
      <c r="S1561" s="17">
        <v>0.54079911702400796</v>
      </c>
      <c r="T1561" s="17">
        <v>0.76237694555035096</v>
      </c>
      <c r="U1561" s="17">
        <v>0.78448352715244696</v>
      </c>
      <c r="V1561" s="17">
        <v>0.74558586980359498</v>
      </c>
      <c r="W1561" s="17">
        <v>0.79461997304749599</v>
      </c>
      <c r="X1561" s="17">
        <v>0.74505558304254005</v>
      </c>
      <c r="Y1561" s="17">
        <v>0.73410289634992498</v>
      </c>
      <c r="Z1561" s="17">
        <v>0.71388157788540796</v>
      </c>
      <c r="AA1561" s="17">
        <v>0.76032195944366099</v>
      </c>
      <c r="AB1561" s="17">
        <v>0.72209753577354596</v>
      </c>
      <c r="AC1561" s="17">
        <v>0.79412302391940004</v>
      </c>
      <c r="AD1561" s="17">
        <v>0.77030188279265999</v>
      </c>
      <c r="AE1561" s="17"/>
      <c r="AF1561" s="17">
        <v>0.76401224166425696</v>
      </c>
      <c r="AG1561" s="17">
        <v>0.74103401404659697</v>
      </c>
      <c r="AH1561" s="17">
        <v>0.61690240770787796</v>
      </c>
      <c r="AI1561" s="17"/>
      <c r="AJ1561" s="17">
        <v>0.80383039854683602</v>
      </c>
      <c r="AK1561" s="17">
        <v>0.69681128725158104</v>
      </c>
      <c r="AL1561" s="17">
        <v>0.75755168412308604</v>
      </c>
      <c r="AM1561" s="17">
        <v>0.75908678710775102</v>
      </c>
      <c r="AN1561" s="17">
        <v>0.62133651693280101</v>
      </c>
      <c r="AO1561" s="17"/>
      <c r="AP1561" s="17">
        <v>0.81241311078915301</v>
      </c>
      <c r="AQ1561" s="17">
        <v>0.68579315499073301</v>
      </c>
      <c r="AR1561" s="17">
        <v>0.75704867479758498</v>
      </c>
      <c r="AS1561" s="17"/>
      <c r="AT1561" s="17">
        <v>0.72051544306541204</v>
      </c>
      <c r="AU1561" s="17">
        <v>0.72406514257316301</v>
      </c>
      <c r="AV1561" s="17">
        <v>0.74525822245507301</v>
      </c>
      <c r="AW1561" s="17">
        <v>0.68526311504470405</v>
      </c>
      <c r="AX1561" s="17">
        <v>0.71656567824013295</v>
      </c>
      <c r="AY1561" s="17"/>
      <c r="AZ1561" s="17">
        <v>0.60552159040590803</v>
      </c>
      <c r="BA1561" s="17">
        <v>0.73883298478176296</v>
      </c>
      <c r="BB1561" s="17">
        <v>0.68164325578292095</v>
      </c>
      <c r="BC1561" s="17">
        <v>0.79762389712154202</v>
      </c>
      <c r="BD1561" s="17">
        <v>0.82508360769636702</v>
      </c>
      <c r="BE1561" s="17">
        <v>0.81869238200587002</v>
      </c>
      <c r="BF1561" s="17"/>
      <c r="BG1561" s="17">
        <v>0.81571611663569099</v>
      </c>
      <c r="BH1561" s="17">
        <v>0.790133110895469</v>
      </c>
      <c r="BI1561" s="17" t="s">
        <v>95</v>
      </c>
      <c r="BJ1561" s="17">
        <v>0.58218342370794296</v>
      </c>
      <c r="BK1561" s="17">
        <v>0.528283886950346</v>
      </c>
      <c r="BL1561" s="17">
        <v>0.62123527108593601</v>
      </c>
      <c r="BM1561" s="17">
        <v>0.70992627653511498</v>
      </c>
    </row>
    <row r="1562" spans="2:65" x14ac:dyDescent="0.35">
      <c r="B1562" t="s">
        <v>582</v>
      </c>
      <c r="C1562" s="17">
        <v>0.27390406271831602</v>
      </c>
      <c r="D1562" s="17">
        <v>0.25795622578348198</v>
      </c>
      <c r="E1562" s="17">
        <v>0.28901805040592399</v>
      </c>
      <c r="F1562" s="17"/>
      <c r="G1562" s="17">
        <v>0.31985040180262297</v>
      </c>
      <c r="H1562" s="17">
        <v>0.315152995415031</v>
      </c>
      <c r="I1562" s="17">
        <v>0.29510261737215199</v>
      </c>
      <c r="J1562" s="17">
        <v>0.31162679561526802</v>
      </c>
      <c r="K1562" s="17">
        <v>0.22795721052354301</v>
      </c>
      <c r="L1562" s="17">
        <v>0.192806333826014</v>
      </c>
      <c r="M1562" s="17"/>
      <c r="N1562" s="17">
        <v>0.209480058037876</v>
      </c>
      <c r="O1562" s="17">
        <v>0.286768960583343</v>
      </c>
      <c r="P1562" s="17">
        <v>0.230695162830371</v>
      </c>
      <c r="Q1562" s="17">
        <v>0.36846594745720501</v>
      </c>
      <c r="R1562" s="17"/>
      <c r="S1562" s="17">
        <v>0.45920088297599199</v>
      </c>
      <c r="T1562" s="17">
        <v>0.23762305444964901</v>
      </c>
      <c r="U1562" s="17">
        <v>0.21551647284755299</v>
      </c>
      <c r="V1562" s="17">
        <v>0.25441413019640502</v>
      </c>
      <c r="W1562" s="17">
        <v>0.20538002695250401</v>
      </c>
      <c r="X1562" s="17">
        <v>0.25494441695746001</v>
      </c>
      <c r="Y1562" s="17">
        <v>0.26589710365007502</v>
      </c>
      <c r="Z1562" s="17">
        <v>0.28611842211459199</v>
      </c>
      <c r="AA1562" s="17">
        <v>0.23967804055633901</v>
      </c>
      <c r="AB1562" s="17">
        <v>0.27790246422645398</v>
      </c>
      <c r="AC1562" s="17">
        <v>0.20587697608059999</v>
      </c>
      <c r="AD1562" s="17">
        <v>0.22969811720734001</v>
      </c>
      <c r="AE1562" s="17"/>
      <c r="AF1562" s="17">
        <v>0.23598775833574301</v>
      </c>
      <c r="AG1562" s="17">
        <v>0.25896598595340298</v>
      </c>
      <c r="AH1562" s="17">
        <v>0.38309759229212198</v>
      </c>
      <c r="AI1562" s="17"/>
      <c r="AJ1562" s="17">
        <v>0.19616960145316401</v>
      </c>
      <c r="AK1562" s="17">
        <v>0.30318871274841902</v>
      </c>
      <c r="AL1562" s="17">
        <v>0.24244831587691401</v>
      </c>
      <c r="AM1562" s="17">
        <v>0.24091321289224901</v>
      </c>
      <c r="AN1562" s="17">
        <v>0.37866348306719899</v>
      </c>
      <c r="AO1562" s="17"/>
      <c r="AP1562" s="17">
        <v>0.18758688921084701</v>
      </c>
      <c r="AQ1562" s="17">
        <v>0.31420684500926699</v>
      </c>
      <c r="AR1562" s="17">
        <v>0.242951325202415</v>
      </c>
      <c r="AS1562" s="17"/>
      <c r="AT1562" s="17">
        <v>0.27948455693458801</v>
      </c>
      <c r="AU1562" s="17">
        <v>0.27593485742683599</v>
      </c>
      <c r="AV1562" s="17">
        <v>0.25474177754492699</v>
      </c>
      <c r="AW1562" s="17">
        <v>0.314736884955295</v>
      </c>
      <c r="AX1562" s="17">
        <v>0.28343432175986699</v>
      </c>
      <c r="AY1562" s="17"/>
      <c r="AZ1562" s="17">
        <v>0.39447840959409203</v>
      </c>
      <c r="BA1562" s="17">
        <v>0.26116701521823699</v>
      </c>
      <c r="BB1562" s="17">
        <v>0.31835674421707899</v>
      </c>
      <c r="BC1562" s="17">
        <v>0.202376102878458</v>
      </c>
      <c r="BD1562" s="17">
        <v>0.17491639230363301</v>
      </c>
      <c r="BE1562" s="17">
        <v>0.18130761799413</v>
      </c>
      <c r="BF1562" s="17"/>
      <c r="BG1562" s="17">
        <v>0.18428388336430901</v>
      </c>
      <c r="BH1562" s="17">
        <v>0.209866889104531</v>
      </c>
      <c r="BI1562" s="17" t="s">
        <v>95</v>
      </c>
      <c r="BJ1562" s="17">
        <v>0.41781657629205698</v>
      </c>
      <c r="BK1562" s="17">
        <v>0.471716113049654</v>
      </c>
      <c r="BL1562" s="17">
        <v>0.37876472891406399</v>
      </c>
      <c r="BM1562" s="17">
        <v>0.29007372346488502</v>
      </c>
    </row>
    <row r="1563" spans="2:65" x14ac:dyDescent="0.35">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c r="AX1563" s="17"/>
      <c r="AY1563" s="17"/>
      <c r="AZ1563" s="17"/>
      <c r="BA1563" s="17"/>
      <c r="BB1563" s="17"/>
      <c r="BC1563" s="17"/>
      <c r="BD1563" s="17"/>
      <c r="BE1563" s="17"/>
      <c r="BF1563" s="17"/>
      <c r="BG1563" s="17"/>
      <c r="BH1563" s="17"/>
      <c r="BI1563" s="17"/>
      <c r="BJ1563" s="17"/>
      <c r="BK1563" s="17"/>
      <c r="BL1563" s="17"/>
      <c r="BM1563" s="17"/>
    </row>
    <row r="1564" spans="2:65" x14ac:dyDescent="0.35">
      <c r="B1564" s="6" t="s">
        <v>584</v>
      </c>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c r="BA1564" s="17"/>
      <c r="BB1564" s="17"/>
      <c r="BC1564" s="17"/>
      <c r="BD1564" s="17"/>
      <c r="BE1564" s="17"/>
      <c r="BF1564" s="17"/>
      <c r="BG1564" s="17"/>
      <c r="BH1564" s="17"/>
      <c r="BI1564" s="17"/>
      <c r="BJ1564" s="17"/>
      <c r="BK1564" s="17"/>
      <c r="BL1564" s="17"/>
      <c r="BM1564" s="17"/>
    </row>
    <row r="1565" spans="2:65" x14ac:dyDescent="0.35">
      <c r="B1565" s="26" t="s">
        <v>97</v>
      </c>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c r="AX1565" s="17"/>
      <c r="AY1565" s="17"/>
      <c r="AZ1565" s="17"/>
      <c r="BA1565" s="17"/>
      <c r="BB1565" s="17"/>
      <c r="BC1565" s="17"/>
      <c r="BD1565" s="17"/>
      <c r="BE1565" s="17"/>
      <c r="BF1565" s="17"/>
      <c r="BG1565" s="17"/>
      <c r="BH1565" s="17"/>
      <c r="BI1565" s="17"/>
      <c r="BJ1565" s="17"/>
      <c r="BK1565" s="17"/>
      <c r="BL1565" s="17"/>
      <c r="BM1565" s="17"/>
    </row>
    <row r="1566" spans="2:65" x14ac:dyDescent="0.35">
      <c r="B1566" t="s">
        <v>555</v>
      </c>
      <c r="C1566" s="17">
        <v>0.66372313975755304</v>
      </c>
      <c r="D1566" s="17">
        <v>0.69129643475457703</v>
      </c>
      <c r="E1566" s="17">
        <v>0.63848995993995905</v>
      </c>
      <c r="F1566" s="17"/>
      <c r="G1566" s="17">
        <v>0.50483415180865698</v>
      </c>
      <c r="H1566" s="17">
        <v>0.65160131750643802</v>
      </c>
      <c r="I1566" s="17">
        <v>0.63522370947728601</v>
      </c>
      <c r="J1566" s="17">
        <v>0.66169532382451601</v>
      </c>
      <c r="K1566" s="17">
        <v>0.73445143249835798</v>
      </c>
      <c r="L1566" s="17">
        <v>0.75642873497878305</v>
      </c>
      <c r="M1566" s="17"/>
      <c r="N1566" s="17">
        <v>0.765895126271118</v>
      </c>
      <c r="O1566" s="17">
        <v>0.65533981327500601</v>
      </c>
      <c r="P1566" s="17">
        <v>0.68841476134700597</v>
      </c>
      <c r="Q1566" s="17">
        <v>0.54340275081912304</v>
      </c>
      <c r="R1566" s="17"/>
      <c r="S1566" s="17">
        <v>0.54038052776057199</v>
      </c>
      <c r="T1566" s="17">
        <v>0.69466118374122798</v>
      </c>
      <c r="U1566" s="17">
        <v>0.72752231883112695</v>
      </c>
      <c r="V1566" s="17">
        <v>0.73254474543488601</v>
      </c>
      <c r="W1566" s="17">
        <v>0.68520174580133197</v>
      </c>
      <c r="X1566" s="17">
        <v>0.67674293670447205</v>
      </c>
      <c r="Y1566" s="17">
        <v>0.66514163234989199</v>
      </c>
      <c r="Z1566" s="17">
        <v>0.67060209667174797</v>
      </c>
      <c r="AA1566" s="17">
        <v>0.65696460467982998</v>
      </c>
      <c r="AB1566" s="17">
        <v>0.62466773821275401</v>
      </c>
      <c r="AC1566" s="17">
        <v>0.720470896675384</v>
      </c>
      <c r="AD1566" s="17">
        <v>0.67409909820165104</v>
      </c>
      <c r="AE1566" s="17"/>
      <c r="AF1566" s="17">
        <v>0.71931232182383098</v>
      </c>
      <c r="AG1566" s="17">
        <v>0.69836670025425596</v>
      </c>
      <c r="AH1566" s="17">
        <v>0.54729795171226603</v>
      </c>
      <c r="AI1566" s="17"/>
      <c r="AJ1566" s="17">
        <v>0.76431543993712203</v>
      </c>
      <c r="AK1566" s="17">
        <v>0.64517047587093901</v>
      </c>
      <c r="AL1566" s="17">
        <v>0.69460704865026701</v>
      </c>
      <c r="AM1566" s="17">
        <v>0.61267069744034197</v>
      </c>
      <c r="AN1566" s="17">
        <v>0.542884856626346</v>
      </c>
      <c r="AO1566" s="17"/>
      <c r="AP1566" s="17">
        <v>0.75520879417601605</v>
      </c>
      <c r="AQ1566" s="17">
        <v>0.63294073750475</v>
      </c>
      <c r="AR1566" s="17">
        <v>0.62784494557359305</v>
      </c>
      <c r="AS1566" s="17"/>
      <c r="AT1566" s="17">
        <v>0.60185350895627698</v>
      </c>
      <c r="AU1566" s="17">
        <v>0.65351969322748005</v>
      </c>
      <c r="AV1566" s="17">
        <v>0.70113373142194801</v>
      </c>
      <c r="AW1566" s="17">
        <v>0.69075382062384505</v>
      </c>
      <c r="AX1566" s="17">
        <v>0.71782741951278695</v>
      </c>
      <c r="AY1566" s="17"/>
      <c r="AZ1566" s="17">
        <v>0.55214230405236697</v>
      </c>
      <c r="BA1566" s="17">
        <v>0.67143856491666398</v>
      </c>
      <c r="BB1566" s="17">
        <v>0.64299845221952501</v>
      </c>
      <c r="BC1566" s="17">
        <v>0.69953539254808295</v>
      </c>
      <c r="BD1566" s="17">
        <v>0.77883469054078203</v>
      </c>
      <c r="BE1566" s="17">
        <v>0.77931752054362702</v>
      </c>
      <c r="BF1566" s="17"/>
      <c r="BG1566" s="17">
        <v>0.75880582424892395</v>
      </c>
      <c r="BH1566" s="17">
        <v>0.74579083205482999</v>
      </c>
      <c r="BI1566" s="17" t="s">
        <v>95</v>
      </c>
      <c r="BJ1566" s="17">
        <v>0.49784406691986599</v>
      </c>
      <c r="BK1566" s="17">
        <v>0.47490198018409202</v>
      </c>
      <c r="BL1566" s="17">
        <v>0.56367263306266602</v>
      </c>
      <c r="BM1566" s="17">
        <v>0.55131843311182205</v>
      </c>
    </row>
    <row r="1567" spans="2:65" x14ac:dyDescent="0.35">
      <c r="B1567" t="s">
        <v>582</v>
      </c>
      <c r="C1567" s="17">
        <v>0.33627686024244702</v>
      </c>
      <c r="D1567" s="17">
        <v>0.30870356524542297</v>
      </c>
      <c r="E1567" s="17">
        <v>0.361510040060041</v>
      </c>
      <c r="F1567" s="17"/>
      <c r="G1567" s="17">
        <v>0.49516584819134302</v>
      </c>
      <c r="H1567" s="17">
        <v>0.34839868249356198</v>
      </c>
      <c r="I1567" s="17">
        <v>0.36477629052271399</v>
      </c>
      <c r="J1567" s="17">
        <v>0.33830467617548399</v>
      </c>
      <c r="K1567" s="17">
        <v>0.26554856750164202</v>
      </c>
      <c r="L1567" s="17">
        <v>0.24357126502121701</v>
      </c>
      <c r="M1567" s="17"/>
      <c r="N1567" s="17">
        <v>0.234104873728882</v>
      </c>
      <c r="O1567" s="17">
        <v>0.34466018672499399</v>
      </c>
      <c r="P1567" s="17">
        <v>0.31158523865299298</v>
      </c>
      <c r="Q1567" s="17">
        <v>0.45659724918087702</v>
      </c>
      <c r="R1567" s="17"/>
      <c r="S1567" s="17">
        <v>0.45961947223942801</v>
      </c>
      <c r="T1567" s="17">
        <v>0.30533881625877202</v>
      </c>
      <c r="U1567" s="17">
        <v>0.272477681168873</v>
      </c>
      <c r="V1567" s="17">
        <v>0.26745525456511399</v>
      </c>
      <c r="W1567" s="17">
        <v>0.31479825419866803</v>
      </c>
      <c r="X1567" s="17">
        <v>0.323257063295528</v>
      </c>
      <c r="Y1567" s="17">
        <v>0.33485836765010801</v>
      </c>
      <c r="Z1567" s="17">
        <v>0.32939790332825197</v>
      </c>
      <c r="AA1567" s="17">
        <v>0.34303539532017002</v>
      </c>
      <c r="AB1567" s="17">
        <v>0.37533226178724599</v>
      </c>
      <c r="AC1567" s="17">
        <v>0.279529103324616</v>
      </c>
      <c r="AD1567" s="17">
        <v>0.32590090179834902</v>
      </c>
      <c r="AE1567" s="17"/>
      <c r="AF1567" s="17">
        <v>0.28068767817616902</v>
      </c>
      <c r="AG1567" s="17">
        <v>0.30163329974574399</v>
      </c>
      <c r="AH1567" s="17">
        <v>0.45270204828773303</v>
      </c>
      <c r="AI1567" s="17"/>
      <c r="AJ1567" s="17">
        <v>0.235684560062878</v>
      </c>
      <c r="AK1567" s="17">
        <v>0.35482952412906099</v>
      </c>
      <c r="AL1567" s="17">
        <v>0.30539295134973299</v>
      </c>
      <c r="AM1567" s="17">
        <v>0.38732930255965797</v>
      </c>
      <c r="AN1567" s="17">
        <v>0.457115143373654</v>
      </c>
      <c r="AO1567" s="17"/>
      <c r="AP1567" s="17">
        <v>0.244791205823984</v>
      </c>
      <c r="AQ1567" s="17">
        <v>0.36705926249525</v>
      </c>
      <c r="AR1567" s="17">
        <v>0.37215505442640701</v>
      </c>
      <c r="AS1567" s="17"/>
      <c r="AT1567" s="17">
        <v>0.39814649104372302</v>
      </c>
      <c r="AU1567" s="17">
        <v>0.34648030677252001</v>
      </c>
      <c r="AV1567" s="17">
        <v>0.29886626857805199</v>
      </c>
      <c r="AW1567" s="17">
        <v>0.30924617937615501</v>
      </c>
      <c r="AX1567" s="17">
        <v>0.282172580487213</v>
      </c>
      <c r="AY1567" s="17"/>
      <c r="AZ1567" s="17">
        <v>0.44785769594763303</v>
      </c>
      <c r="BA1567" s="17">
        <v>0.32856143508333602</v>
      </c>
      <c r="BB1567" s="17">
        <v>0.35700154778047499</v>
      </c>
      <c r="BC1567" s="17">
        <v>0.300464607451917</v>
      </c>
      <c r="BD1567" s="17">
        <v>0.221165309459218</v>
      </c>
      <c r="BE1567" s="17">
        <v>0.22068247945637301</v>
      </c>
      <c r="BF1567" s="17"/>
      <c r="BG1567" s="17">
        <v>0.24119417575107699</v>
      </c>
      <c r="BH1567" s="17">
        <v>0.25420916794517001</v>
      </c>
      <c r="BI1567" s="17" t="s">
        <v>95</v>
      </c>
      <c r="BJ1567" s="17">
        <v>0.50215593308013395</v>
      </c>
      <c r="BK1567" s="17">
        <v>0.52509801981590798</v>
      </c>
      <c r="BL1567" s="17">
        <v>0.43632736693733398</v>
      </c>
      <c r="BM1567" s="17">
        <v>0.44868156688817801</v>
      </c>
    </row>
    <row r="1568" spans="2:65" x14ac:dyDescent="0.35">
      <c r="C1568" s="17"/>
      <c r="D1568" s="17"/>
      <c r="E1568" s="17"/>
      <c r="F1568" s="17"/>
      <c r="G1568" s="17"/>
      <c r="H1568" s="17"/>
      <c r="I1568" s="17"/>
      <c r="J1568" s="17"/>
      <c r="K1568" s="17"/>
      <c r="L1568" s="17"/>
      <c r="M1568" s="17"/>
      <c r="N1568" s="17"/>
      <c r="O1568" s="17"/>
      <c r="P1568" s="17"/>
      <c r="Q1568" s="17"/>
      <c r="R1568" s="17"/>
      <c r="S1568" s="17"/>
      <c r="T1568" s="17"/>
      <c r="U1568" s="17"/>
      <c r="V1568" s="17"/>
      <c r="W1568" s="17"/>
      <c r="X1568" s="17"/>
      <c r="Y1568" s="17"/>
      <c r="Z1568" s="17"/>
      <c r="AA1568" s="17"/>
      <c r="AB1568" s="17"/>
      <c r="AC1568" s="17"/>
      <c r="AD1568" s="17"/>
      <c r="AE1568" s="17"/>
      <c r="AF1568" s="17"/>
      <c r="AG1568" s="17"/>
      <c r="AH1568" s="17"/>
      <c r="AI1568" s="17"/>
      <c r="AJ1568" s="17"/>
      <c r="AK1568" s="17"/>
      <c r="AL1568" s="17"/>
      <c r="AM1568" s="17"/>
      <c r="AN1568" s="17"/>
      <c r="AO1568" s="17"/>
      <c r="AP1568" s="17"/>
      <c r="AQ1568" s="17"/>
      <c r="AR1568" s="17"/>
      <c r="AS1568" s="17"/>
      <c r="AT1568" s="17"/>
      <c r="AU1568" s="17"/>
      <c r="AV1568" s="17"/>
      <c r="AW1568" s="17"/>
      <c r="AX1568" s="17"/>
      <c r="AY1568" s="17"/>
      <c r="AZ1568" s="17"/>
      <c r="BA1568" s="17"/>
      <c r="BB1568" s="17"/>
      <c r="BC1568" s="17"/>
      <c r="BD1568" s="17"/>
      <c r="BE1568" s="17"/>
      <c r="BF1568" s="17"/>
      <c r="BG1568" s="17"/>
      <c r="BH1568" s="17"/>
      <c r="BI1568" s="17"/>
      <c r="BJ1568" s="17"/>
      <c r="BK1568" s="17"/>
      <c r="BL1568" s="17"/>
      <c r="BM1568" s="17"/>
    </row>
    <row r="1569" spans="2:65" x14ac:dyDescent="0.35">
      <c r="B1569" s="6" t="s">
        <v>589</v>
      </c>
      <c r="C1569" s="17"/>
      <c r="D1569" s="17"/>
      <c r="E1569" s="17"/>
      <c r="F1569" s="17"/>
      <c r="G1569" s="17"/>
      <c r="H1569" s="17"/>
      <c r="I1569" s="17"/>
      <c r="J1569" s="17"/>
      <c r="K1569" s="17"/>
      <c r="L1569" s="17"/>
      <c r="M1569" s="17"/>
      <c r="N1569" s="17"/>
      <c r="O1569" s="17"/>
      <c r="P1569" s="17"/>
      <c r="Q1569" s="17"/>
      <c r="R1569" s="17"/>
      <c r="S1569" s="17"/>
      <c r="T1569" s="17"/>
      <c r="U1569" s="17"/>
      <c r="V1569" s="17"/>
      <c r="W1569" s="17"/>
      <c r="X1569" s="17"/>
      <c r="Y1569" s="17"/>
      <c r="Z1569" s="17"/>
      <c r="AA1569" s="17"/>
      <c r="AB1569" s="17"/>
      <c r="AC1569" s="17"/>
      <c r="AD1569" s="17"/>
      <c r="AE1569" s="17"/>
      <c r="AF1569" s="17"/>
      <c r="AG1569" s="17"/>
      <c r="AH1569" s="17"/>
      <c r="AI1569" s="17"/>
      <c r="AJ1569" s="17"/>
      <c r="AK1569" s="17"/>
      <c r="AL1569" s="17"/>
      <c r="AM1569" s="17"/>
      <c r="AN1569" s="17"/>
      <c r="AO1569" s="17"/>
      <c r="AP1569" s="17"/>
      <c r="AQ1569" s="17"/>
      <c r="AR1569" s="17"/>
      <c r="AS1569" s="17"/>
      <c r="AT1569" s="17"/>
      <c r="AU1569" s="17"/>
      <c r="AV1569" s="17"/>
      <c r="AW1569" s="17"/>
      <c r="AX1569" s="17"/>
      <c r="AY1569" s="17"/>
      <c r="AZ1569" s="17"/>
      <c r="BA1569" s="17"/>
      <c r="BB1569" s="17"/>
      <c r="BC1569" s="17"/>
      <c r="BD1569" s="17"/>
      <c r="BE1569" s="17"/>
      <c r="BF1569" s="17"/>
      <c r="BG1569" s="17"/>
      <c r="BH1569" s="17"/>
      <c r="BI1569" s="17"/>
      <c r="BJ1569" s="17"/>
      <c r="BK1569" s="17"/>
      <c r="BL1569" s="17"/>
      <c r="BM1569" s="17"/>
    </row>
    <row r="1570" spans="2:65" x14ac:dyDescent="0.35">
      <c r="B1570" s="26" t="s">
        <v>590</v>
      </c>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c r="AY1570" s="17"/>
      <c r="AZ1570" s="17"/>
      <c r="BA1570" s="17"/>
      <c r="BB1570" s="17"/>
      <c r="BC1570" s="17"/>
      <c r="BD1570" s="17"/>
      <c r="BE1570" s="17"/>
      <c r="BF1570" s="17"/>
      <c r="BG1570" s="17"/>
      <c r="BH1570" s="17"/>
      <c r="BI1570" s="17"/>
      <c r="BJ1570" s="17"/>
      <c r="BK1570" s="17"/>
      <c r="BL1570" s="17"/>
      <c r="BM1570" s="17"/>
    </row>
    <row r="1571" spans="2:65" x14ac:dyDescent="0.35">
      <c r="B1571" t="s">
        <v>585</v>
      </c>
      <c r="C1571" s="17">
        <v>0.65601027945707302</v>
      </c>
      <c r="D1571" s="17">
        <v>0.63376420283995705</v>
      </c>
      <c r="E1571" s="17">
        <v>0.67843002348235304</v>
      </c>
      <c r="F1571" s="17"/>
      <c r="G1571" s="17">
        <v>0.67239926669164896</v>
      </c>
      <c r="H1571" s="17">
        <v>0.59426631433593202</v>
      </c>
      <c r="I1571" s="17">
        <v>0.60301016189696599</v>
      </c>
      <c r="J1571" s="17">
        <v>0.65276691674443399</v>
      </c>
      <c r="K1571" s="17">
        <v>0.70264896575367097</v>
      </c>
      <c r="L1571" s="17">
        <v>0.69946362004732399</v>
      </c>
      <c r="M1571" s="17"/>
      <c r="N1571" s="17">
        <v>0.66599928907367001</v>
      </c>
      <c r="O1571" s="17">
        <v>0.66201812482426203</v>
      </c>
      <c r="P1571" s="17">
        <v>0.62700025972243401</v>
      </c>
      <c r="Q1571" s="17">
        <v>0.67140916941663098</v>
      </c>
      <c r="R1571" s="17"/>
      <c r="S1571" s="17">
        <v>0.63804401752094297</v>
      </c>
      <c r="T1571" s="17">
        <v>0.67503539348889297</v>
      </c>
      <c r="U1571" s="17">
        <v>0.65512616900628895</v>
      </c>
      <c r="V1571" s="17">
        <v>0.69069314622314604</v>
      </c>
      <c r="W1571" s="17">
        <v>0.62853569357654104</v>
      </c>
      <c r="X1571" s="17">
        <v>0.66737742488546004</v>
      </c>
      <c r="Y1571" s="17">
        <v>0.66858561353971402</v>
      </c>
      <c r="Z1571" s="17">
        <v>0.66827055375228495</v>
      </c>
      <c r="AA1571" s="17">
        <v>0.66705776203036105</v>
      </c>
      <c r="AB1571" s="17">
        <v>0.63427859721695901</v>
      </c>
      <c r="AC1571" s="17">
        <v>0.67645735498342996</v>
      </c>
      <c r="AD1571" s="17">
        <v>0.50779119510468695</v>
      </c>
      <c r="AE1571" s="17"/>
      <c r="AF1571" s="17">
        <v>0.66760916352409305</v>
      </c>
      <c r="AG1571" s="17">
        <v>0.64015659873735398</v>
      </c>
      <c r="AH1571" s="17">
        <v>0.62219141632612995</v>
      </c>
      <c r="AI1571" s="17"/>
      <c r="AJ1571" s="17">
        <v>0.67595677788205799</v>
      </c>
      <c r="AK1571" s="17">
        <v>0.61688215820070103</v>
      </c>
      <c r="AL1571" s="17">
        <v>0.64712903150543899</v>
      </c>
      <c r="AM1571" s="17">
        <v>0.60870861598758497</v>
      </c>
      <c r="AN1571" s="17">
        <v>0.64877838912438701</v>
      </c>
      <c r="AO1571" s="17"/>
      <c r="AP1571" s="17">
        <v>0.65639815464793505</v>
      </c>
      <c r="AQ1571" s="17">
        <v>0.64581722679907105</v>
      </c>
      <c r="AR1571" s="17">
        <v>0.60713289821838301</v>
      </c>
      <c r="AS1571" s="17"/>
      <c r="AT1571" s="17">
        <v>0.69634878980179804</v>
      </c>
      <c r="AU1571" s="17">
        <v>0.65791676706739199</v>
      </c>
      <c r="AV1571" s="17">
        <v>0.66783657579801303</v>
      </c>
      <c r="AW1571" s="17">
        <v>0.57120094326647697</v>
      </c>
      <c r="AX1571" s="17">
        <v>0.75837177113214804</v>
      </c>
      <c r="AY1571" s="17"/>
      <c r="AZ1571" s="17">
        <v>0.62062377013807901</v>
      </c>
      <c r="BA1571" s="17">
        <v>0.67099438066352901</v>
      </c>
      <c r="BB1571" s="17">
        <v>0.66436845924118904</v>
      </c>
      <c r="BC1571" s="17">
        <v>0.68632894201831196</v>
      </c>
      <c r="BD1571" s="17">
        <v>0.64662693586567299</v>
      </c>
      <c r="BE1571" s="17">
        <v>0.59680232115161003</v>
      </c>
      <c r="BF1571" s="17"/>
      <c r="BG1571" s="17">
        <v>0.68296586869157105</v>
      </c>
      <c r="BH1571" s="17">
        <v>0.64220291507576899</v>
      </c>
      <c r="BI1571" s="17" t="s">
        <v>95</v>
      </c>
      <c r="BJ1571" s="17">
        <v>0.59318846471620001</v>
      </c>
      <c r="BK1571" s="17">
        <v>0.64586092695236696</v>
      </c>
      <c r="BL1571" s="17">
        <v>0.63099223496388401</v>
      </c>
      <c r="BM1571" s="17">
        <v>0.65283280707755298</v>
      </c>
    </row>
    <row r="1572" spans="2:65" x14ac:dyDescent="0.35">
      <c r="B1572" t="s">
        <v>586</v>
      </c>
      <c r="C1572" s="17">
        <v>0.289614821810246</v>
      </c>
      <c r="D1572" s="17">
        <v>0.275474392038842</v>
      </c>
      <c r="E1572" s="17">
        <v>0.30398710766930898</v>
      </c>
      <c r="F1572" s="17"/>
      <c r="G1572" s="17">
        <v>0.28756431378609898</v>
      </c>
      <c r="H1572" s="17">
        <v>0.30863159824970798</v>
      </c>
      <c r="I1572" s="17">
        <v>0.32819891067672302</v>
      </c>
      <c r="J1572" s="17">
        <v>0.29314195581761099</v>
      </c>
      <c r="K1572" s="17">
        <v>0.29129104790892801</v>
      </c>
      <c r="L1572" s="17">
        <v>0.2466952623416</v>
      </c>
      <c r="M1572" s="17"/>
      <c r="N1572" s="17">
        <v>0.26205529150711798</v>
      </c>
      <c r="O1572" s="17">
        <v>0.26846804033249699</v>
      </c>
      <c r="P1572" s="17">
        <v>0.35835413507070801</v>
      </c>
      <c r="Q1572" s="17">
        <v>0.27765425624965001</v>
      </c>
      <c r="R1572" s="17"/>
      <c r="S1572" s="17">
        <v>0.14482333071839301</v>
      </c>
      <c r="T1572" s="17">
        <v>0.29773866002352301</v>
      </c>
      <c r="U1572" s="17">
        <v>0.28610129343018698</v>
      </c>
      <c r="V1572" s="17">
        <v>0.24589642532280401</v>
      </c>
      <c r="W1572" s="17">
        <v>0.373359320462333</v>
      </c>
      <c r="X1572" s="17">
        <v>0.292172149285928</v>
      </c>
      <c r="Y1572" s="17">
        <v>0.31659087005368802</v>
      </c>
      <c r="Z1572" s="17">
        <v>0.251972802934887</v>
      </c>
      <c r="AA1572" s="17">
        <v>0.30525831001359299</v>
      </c>
      <c r="AB1572" s="17">
        <v>0.27123044961235199</v>
      </c>
      <c r="AC1572" s="17">
        <v>0.31420039444103698</v>
      </c>
      <c r="AD1572" s="17">
        <v>0.58601872196577198</v>
      </c>
      <c r="AE1572" s="17"/>
      <c r="AF1572" s="17">
        <v>0.280470804788714</v>
      </c>
      <c r="AG1572" s="17">
        <v>0.29510235082814201</v>
      </c>
      <c r="AH1572" s="17">
        <v>0.30190130844485402</v>
      </c>
      <c r="AI1572" s="17"/>
      <c r="AJ1572" s="17">
        <v>0.27014173847231399</v>
      </c>
      <c r="AK1572" s="17">
        <v>0.294495871301238</v>
      </c>
      <c r="AL1572" s="17">
        <v>0.265179662034911</v>
      </c>
      <c r="AM1572" s="17">
        <v>0.322274229734893</v>
      </c>
      <c r="AN1572" s="17">
        <v>0.29082889911762799</v>
      </c>
      <c r="AO1572" s="17"/>
      <c r="AP1572" s="17">
        <v>0.24389345686115699</v>
      </c>
      <c r="AQ1572" s="17">
        <v>0.28432243539806401</v>
      </c>
      <c r="AR1572" s="17">
        <v>0.31473818894452599</v>
      </c>
      <c r="AS1572" s="17"/>
      <c r="AT1572" s="17">
        <v>0.272805986765772</v>
      </c>
      <c r="AU1572" s="17">
        <v>0.32750712800569198</v>
      </c>
      <c r="AV1572" s="17">
        <v>0.272578262524103</v>
      </c>
      <c r="AW1572" s="17">
        <v>0.32338496597345501</v>
      </c>
      <c r="AX1572" s="17">
        <v>4.7527200772049201E-2</v>
      </c>
      <c r="AY1572" s="17"/>
      <c r="AZ1572" s="17">
        <v>0.22325624530405999</v>
      </c>
      <c r="BA1572" s="17">
        <v>0.262155730807343</v>
      </c>
      <c r="BB1572" s="17">
        <v>0.26325600606957</v>
      </c>
      <c r="BC1572" s="17">
        <v>0.30661088182695501</v>
      </c>
      <c r="BD1572" s="17">
        <v>0.35607045848834101</v>
      </c>
      <c r="BE1572" s="17">
        <v>0.49453999149142303</v>
      </c>
      <c r="BF1572" s="17"/>
      <c r="BG1572" s="17">
        <v>0.258083073559287</v>
      </c>
      <c r="BH1572" s="17">
        <v>0.32941662155894502</v>
      </c>
      <c r="BI1572" s="17" t="s">
        <v>95</v>
      </c>
      <c r="BJ1572" s="17">
        <v>0.325979427502046</v>
      </c>
      <c r="BK1572" s="17">
        <v>0.287708380848129</v>
      </c>
      <c r="BL1572" s="17">
        <v>0.284247525608396</v>
      </c>
      <c r="BM1572" s="17">
        <v>0.29612166480683699</v>
      </c>
    </row>
    <row r="1573" spans="2:65" x14ac:dyDescent="0.35">
      <c r="B1573" t="s">
        <v>587</v>
      </c>
      <c r="C1573" s="17">
        <v>0.10369451349084299</v>
      </c>
      <c r="D1573" s="17">
        <v>0.117685991327232</v>
      </c>
      <c r="E1573" s="17">
        <v>8.9953672908211602E-2</v>
      </c>
      <c r="F1573" s="17"/>
      <c r="G1573" s="17">
        <v>0.10400426801139501</v>
      </c>
      <c r="H1573" s="17">
        <v>0.118543052601234</v>
      </c>
      <c r="I1573" s="17">
        <v>0.106721377701073</v>
      </c>
      <c r="J1573" s="17">
        <v>8.6048024249285801E-2</v>
      </c>
      <c r="K1573" s="17">
        <v>9.3349406740581897E-2</v>
      </c>
      <c r="L1573" s="17">
        <v>0.10997822912189301</v>
      </c>
      <c r="M1573" s="17"/>
      <c r="N1573" s="17">
        <v>0.147487244441418</v>
      </c>
      <c r="O1573" s="17">
        <v>0.103878382164955</v>
      </c>
      <c r="P1573" s="17">
        <v>8.2665908678062602E-2</v>
      </c>
      <c r="Q1573" s="17">
        <v>6.8781232655017899E-2</v>
      </c>
      <c r="R1573" s="17"/>
      <c r="S1573" s="17">
        <v>0.17693002754276599</v>
      </c>
      <c r="T1573" s="17">
        <v>7.3098730402206699E-2</v>
      </c>
      <c r="U1573" s="17">
        <v>0.117029025024771</v>
      </c>
      <c r="V1573" s="17">
        <v>0.103344855978577</v>
      </c>
      <c r="W1573" s="17">
        <v>9.3621946606101097E-2</v>
      </c>
      <c r="X1573" s="17">
        <v>0.122660959984091</v>
      </c>
      <c r="Y1573" s="17">
        <v>7.3740805678654597E-2</v>
      </c>
      <c r="Z1573" s="17">
        <v>8.5063274264524202E-2</v>
      </c>
      <c r="AA1573" s="17">
        <v>0.110563137776317</v>
      </c>
      <c r="AB1573" s="17">
        <v>0.107939027773372</v>
      </c>
      <c r="AC1573" s="17">
        <v>6.3979658852586094E-2</v>
      </c>
      <c r="AD1573" s="17">
        <v>5.9976741532847898E-2</v>
      </c>
      <c r="AE1573" s="17"/>
      <c r="AF1573" s="17">
        <v>9.9325679987809404E-2</v>
      </c>
      <c r="AG1573" s="17">
        <v>0.119733368633213</v>
      </c>
      <c r="AH1573" s="17">
        <v>7.5929330062803196E-2</v>
      </c>
      <c r="AI1573" s="17"/>
      <c r="AJ1573" s="17">
        <v>0.107809401871823</v>
      </c>
      <c r="AK1573" s="17">
        <v>0.114859526466548</v>
      </c>
      <c r="AL1573" s="17">
        <v>0.145844191166252</v>
      </c>
      <c r="AM1573" s="17">
        <v>6.6737954601010493E-2</v>
      </c>
      <c r="AN1573" s="17">
        <v>6.4910337023884004E-2</v>
      </c>
      <c r="AO1573" s="17"/>
      <c r="AP1573" s="17">
        <v>0.13881758395515501</v>
      </c>
      <c r="AQ1573" s="17">
        <v>0.10494857232850401</v>
      </c>
      <c r="AR1573" s="17">
        <v>0.12891239131096099</v>
      </c>
      <c r="AS1573" s="17"/>
      <c r="AT1573" s="17">
        <v>8.04457155288332E-2</v>
      </c>
      <c r="AU1573" s="17">
        <v>8.0925873088496095E-2</v>
      </c>
      <c r="AV1573" s="17">
        <v>0.111966002324232</v>
      </c>
      <c r="AW1573" s="17">
        <v>0.16326633201977001</v>
      </c>
      <c r="AX1573" s="17">
        <v>0.29023467804304598</v>
      </c>
      <c r="AY1573" s="17"/>
      <c r="AZ1573" s="17">
        <v>0.15160677198436701</v>
      </c>
      <c r="BA1573" s="17">
        <v>0.118655739768265</v>
      </c>
      <c r="BB1573" s="17">
        <v>7.5613462435145898E-2</v>
      </c>
      <c r="BC1573" s="17">
        <v>6.9443326586196702E-2</v>
      </c>
      <c r="BD1573" s="17">
        <v>9.6218262699872506E-2</v>
      </c>
      <c r="BE1573" s="17">
        <v>5.2463203986796103E-2</v>
      </c>
      <c r="BF1573" s="17"/>
      <c r="BG1573" s="17">
        <v>0.119429640495243</v>
      </c>
      <c r="BH1573" s="17">
        <v>0.11186166667431199</v>
      </c>
      <c r="BI1573" s="17" t="s">
        <v>95</v>
      </c>
      <c r="BJ1573" s="17">
        <v>9.0667604653574901E-2</v>
      </c>
      <c r="BK1573" s="17">
        <v>4.1856939462386403E-2</v>
      </c>
      <c r="BL1573" s="17">
        <v>9.0672652169038997E-2</v>
      </c>
      <c r="BM1573" s="17">
        <v>8.55813788959464E-2</v>
      </c>
    </row>
    <row r="1574" spans="2:65" x14ac:dyDescent="0.35">
      <c r="B1574" t="s">
        <v>588</v>
      </c>
      <c r="C1574" s="17">
        <v>5.98169697500643E-2</v>
      </c>
      <c r="D1574" s="17">
        <v>7.8309623570654699E-2</v>
      </c>
      <c r="E1574" s="17">
        <v>4.1276266939430102E-2</v>
      </c>
      <c r="F1574" s="17"/>
      <c r="G1574" s="17">
        <v>0.13449924620384099</v>
      </c>
      <c r="H1574" s="17">
        <v>8.6673130989147695E-2</v>
      </c>
      <c r="I1574" s="17">
        <v>7.7811647009398299E-2</v>
      </c>
      <c r="J1574" s="17">
        <v>3.7850124469681501E-2</v>
      </c>
      <c r="K1574" s="17">
        <v>2.5491557552932E-2</v>
      </c>
      <c r="L1574" s="17">
        <v>2.3968580958416402E-2</v>
      </c>
      <c r="M1574" s="17"/>
      <c r="N1574" s="17">
        <v>8.9685948140662095E-2</v>
      </c>
      <c r="O1574" s="17">
        <v>5.2167222041892003E-2</v>
      </c>
      <c r="P1574" s="17">
        <v>5.38566344724817E-2</v>
      </c>
      <c r="Q1574" s="17">
        <v>3.0422283920660698E-2</v>
      </c>
      <c r="R1574" s="17"/>
      <c r="S1574" s="17">
        <v>0.13357864545084799</v>
      </c>
      <c r="T1574" s="17">
        <v>3.7977430528620702E-2</v>
      </c>
      <c r="U1574" s="17">
        <v>4.4837103693999097E-2</v>
      </c>
      <c r="V1574" s="17">
        <v>5.89185745312742E-2</v>
      </c>
      <c r="W1574" s="17">
        <v>6.9018675790009004E-2</v>
      </c>
      <c r="X1574" s="17">
        <v>5.7805792867001597E-2</v>
      </c>
      <c r="Y1574" s="17">
        <v>4.5849995648708501E-2</v>
      </c>
      <c r="Z1574" s="17">
        <v>9.0537683695056201E-2</v>
      </c>
      <c r="AA1574" s="17">
        <v>4.6772798656017203E-2</v>
      </c>
      <c r="AB1574" s="17">
        <v>5.0576676642121003E-2</v>
      </c>
      <c r="AC1574" s="17">
        <v>3.7282414977785797E-2</v>
      </c>
      <c r="AD1574" s="17">
        <v>4.8357045844628598E-2</v>
      </c>
      <c r="AE1574" s="17"/>
      <c r="AF1574" s="17">
        <v>4.66929386825954E-2</v>
      </c>
      <c r="AG1574" s="17">
        <v>6.8611381255696699E-2</v>
      </c>
      <c r="AH1574" s="17">
        <v>6.9016181694956893E-2</v>
      </c>
      <c r="AI1574" s="17"/>
      <c r="AJ1574" s="17">
        <v>5.8652205321701401E-2</v>
      </c>
      <c r="AK1574" s="17">
        <v>7.8146043613368701E-2</v>
      </c>
      <c r="AL1574" s="17">
        <v>4.3069587372645102E-2</v>
      </c>
      <c r="AM1574" s="17">
        <v>2.51022396264532E-2</v>
      </c>
      <c r="AN1574" s="17">
        <v>3.9841062602732798E-2</v>
      </c>
      <c r="AO1574" s="17"/>
      <c r="AP1574" s="17">
        <v>7.7999062879382103E-2</v>
      </c>
      <c r="AQ1574" s="17">
        <v>8.1672824812628303E-2</v>
      </c>
      <c r="AR1574" s="17">
        <v>6.0957816812374499E-2</v>
      </c>
      <c r="AS1574" s="17"/>
      <c r="AT1574" s="17">
        <v>2.7444517031584001E-2</v>
      </c>
      <c r="AU1574" s="17">
        <v>4.5345553254245503E-2</v>
      </c>
      <c r="AV1574" s="17">
        <v>7.0992173043089205E-2</v>
      </c>
      <c r="AW1574" s="17">
        <v>0.120992202815317</v>
      </c>
      <c r="AX1574" s="17">
        <v>0.13084087196343799</v>
      </c>
      <c r="AY1574" s="17"/>
      <c r="AZ1574" s="17">
        <v>0.134324975340887</v>
      </c>
      <c r="BA1574" s="17">
        <v>4.72776640781606E-2</v>
      </c>
      <c r="BB1574" s="17">
        <v>6.5649298737416095E-2</v>
      </c>
      <c r="BC1574" s="17">
        <v>3.3320605475825299E-2</v>
      </c>
      <c r="BD1574" s="17">
        <v>2.8767223432036901E-2</v>
      </c>
      <c r="BE1574" s="17">
        <v>2.93194991439432E-2</v>
      </c>
      <c r="BF1574" s="17"/>
      <c r="BG1574" s="17">
        <v>5.3460784573600401E-2</v>
      </c>
      <c r="BH1574" s="17">
        <v>6.4544808363313597E-2</v>
      </c>
      <c r="BI1574" s="17" t="s">
        <v>95</v>
      </c>
      <c r="BJ1574" s="17">
        <v>6.3297941100332197E-2</v>
      </c>
      <c r="BK1574" s="17">
        <v>6.2153315983015399E-2</v>
      </c>
      <c r="BL1574" s="17">
        <v>7.0638125529231294E-2</v>
      </c>
      <c r="BM1574" s="17">
        <v>5.4326187633296302E-2</v>
      </c>
    </row>
    <row r="1575" spans="2:65" x14ac:dyDescent="0.35">
      <c r="B1575" t="s">
        <v>143</v>
      </c>
      <c r="C1575" s="17">
        <v>1.5826558653007999E-2</v>
      </c>
      <c r="D1575" s="17">
        <v>1.1448266033650199E-2</v>
      </c>
      <c r="E1575" s="17">
        <v>2.0363504954477401E-2</v>
      </c>
      <c r="F1575" s="17"/>
      <c r="G1575" s="17">
        <v>4.3673847578972497E-2</v>
      </c>
      <c r="H1575" s="17">
        <v>1.5227348544851201E-2</v>
      </c>
      <c r="I1575" s="17">
        <v>2.2391835253504501E-2</v>
      </c>
      <c r="J1575" s="17">
        <v>1.7456911918026799E-2</v>
      </c>
      <c r="K1575" s="17">
        <v>7.8344827254868705E-3</v>
      </c>
      <c r="L1575" s="17">
        <v>0</v>
      </c>
      <c r="M1575" s="17"/>
      <c r="N1575" s="17">
        <v>6.58802270660056E-3</v>
      </c>
      <c r="O1575" s="17">
        <v>1.52846771961388E-2</v>
      </c>
      <c r="P1575" s="17">
        <v>1.25822875708613E-2</v>
      </c>
      <c r="Q1575" s="17">
        <v>3.2729886058249801E-2</v>
      </c>
      <c r="R1575" s="17"/>
      <c r="S1575" s="17">
        <v>3.02247885418086E-2</v>
      </c>
      <c r="T1575" s="17">
        <v>2.40266899377506E-2</v>
      </c>
      <c r="U1575" s="17">
        <v>8.1533697167370193E-3</v>
      </c>
      <c r="V1575" s="17">
        <v>1.2333919827614699E-2</v>
      </c>
      <c r="W1575" s="17">
        <v>3.8191282146899401E-3</v>
      </c>
      <c r="X1575" s="17">
        <v>1.4541215546338099E-2</v>
      </c>
      <c r="Y1575" s="17">
        <v>9.0923434908648394E-3</v>
      </c>
      <c r="Z1575" s="17">
        <v>3.8242410787120103E-2</v>
      </c>
      <c r="AA1575" s="17">
        <v>6.4349499241241198E-3</v>
      </c>
      <c r="AB1575" s="17">
        <v>2.0949276142856001E-2</v>
      </c>
      <c r="AC1575" s="17">
        <v>1.17574353323969E-2</v>
      </c>
      <c r="AD1575" s="17">
        <v>1.30108536531028E-2</v>
      </c>
      <c r="AE1575" s="17"/>
      <c r="AF1575" s="17">
        <v>5.5365212622914498E-3</v>
      </c>
      <c r="AG1575" s="17">
        <v>9.1486140934152992E-3</v>
      </c>
      <c r="AH1575" s="17">
        <v>4.1941174667185999E-2</v>
      </c>
      <c r="AI1575" s="17"/>
      <c r="AJ1575" s="17">
        <v>2.3727260436503098E-3</v>
      </c>
      <c r="AK1575" s="17">
        <v>1.9236970934552702E-2</v>
      </c>
      <c r="AL1575" s="17">
        <v>1.02800230181918E-2</v>
      </c>
      <c r="AM1575" s="17">
        <v>0</v>
      </c>
      <c r="AN1575" s="17">
        <v>4.9121367542828601E-2</v>
      </c>
      <c r="AO1575" s="17"/>
      <c r="AP1575" s="17">
        <v>1.4054427893058E-3</v>
      </c>
      <c r="AQ1575" s="17">
        <v>1.8776592307377798E-2</v>
      </c>
      <c r="AR1575" s="17">
        <v>1.53861202908345E-2</v>
      </c>
      <c r="AS1575" s="17"/>
      <c r="AT1575" s="17">
        <v>2.25321644409111E-2</v>
      </c>
      <c r="AU1575" s="17">
        <v>1.04111490408841E-2</v>
      </c>
      <c r="AV1575" s="17">
        <v>1.3311293583839499E-2</v>
      </c>
      <c r="AW1575" s="17">
        <v>1.79606971249275E-2</v>
      </c>
      <c r="AX1575" s="17">
        <v>0</v>
      </c>
      <c r="AY1575" s="17"/>
      <c r="AZ1575" s="17">
        <v>2.8317303450280801E-2</v>
      </c>
      <c r="BA1575" s="17">
        <v>1.4614181912146199E-2</v>
      </c>
      <c r="BB1575" s="17">
        <v>1.2067167211313E-2</v>
      </c>
      <c r="BC1575" s="17">
        <v>1.50961261024202E-2</v>
      </c>
      <c r="BD1575" s="17">
        <v>6.0859158604780099E-3</v>
      </c>
      <c r="BE1575" s="17">
        <v>1.27248530775409E-2</v>
      </c>
      <c r="BF1575" s="17"/>
      <c r="BG1575" s="17">
        <v>4.46611011105944E-3</v>
      </c>
      <c r="BH1575" s="17">
        <v>7.1263916446766204E-3</v>
      </c>
      <c r="BI1575" s="17" t="s">
        <v>95</v>
      </c>
      <c r="BJ1575" s="17">
        <v>3.4914511088597402E-2</v>
      </c>
      <c r="BK1575" s="17">
        <v>2.37026062059357E-2</v>
      </c>
      <c r="BL1575" s="17">
        <v>3.4828031649030401E-2</v>
      </c>
      <c r="BM1575" s="17">
        <v>3.5427283901341103E-2</v>
      </c>
    </row>
    <row r="1576" spans="2:65" x14ac:dyDescent="0.35">
      <c r="B1576" t="s">
        <v>505</v>
      </c>
      <c r="C1576" s="17">
        <v>7.3765093007427699E-3</v>
      </c>
      <c r="D1576" s="17">
        <v>7.7490578143196397E-3</v>
      </c>
      <c r="E1576" s="17">
        <v>7.0333014190851603E-3</v>
      </c>
      <c r="F1576" s="17"/>
      <c r="G1576" s="17">
        <v>9.3684465857229397E-3</v>
      </c>
      <c r="H1576" s="17">
        <v>4.6016806979160699E-3</v>
      </c>
      <c r="I1576" s="17">
        <v>9.5143984519817197E-3</v>
      </c>
      <c r="J1576" s="17">
        <v>7.2251632020762504E-3</v>
      </c>
      <c r="K1576" s="17">
        <v>4.6332798843229401E-3</v>
      </c>
      <c r="L1576" s="17">
        <v>8.5194670333003097E-3</v>
      </c>
      <c r="M1576" s="17"/>
      <c r="N1576" s="17">
        <v>7.6225536737653801E-3</v>
      </c>
      <c r="O1576" s="17">
        <v>1.1134124187151E-2</v>
      </c>
      <c r="P1576" s="17">
        <v>4.70253339873838E-3</v>
      </c>
      <c r="Q1576" s="17">
        <v>5.6365234190689298E-3</v>
      </c>
      <c r="R1576" s="17"/>
      <c r="S1576" s="17">
        <v>9.1513452655779693E-3</v>
      </c>
      <c r="T1576" s="17">
        <v>4.4989424668122396E-3</v>
      </c>
      <c r="U1576" s="17">
        <v>1.4650561282738001E-2</v>
      </c>
      <c r="V1576" s="17">
        <v>3.3943307767631899E-3</v>
      </c>
      <c r="W1576" s="17">
        <v>3.6876546238236402E-3</v>
      </c>
      <c r="X1576" s="17">
        <v>4.1652316912820101E-3</v>
      </c>
      <c r="Y1576" s="17">
        <v>1.4641961984455601E-2</v>
      </c>
      <c r="Z1576" s="17">
        <v>1.38540417551761E-2</v>
      </c>
      <c r="AA1576" s="17">
        <v>3.1018936014824599E-3</v>
      </c>
      <c r="AB1576" s="17">
        <v>1.28160807505218E-2</v>
      </c>
      <c r="AC1576" s="17">
        <v>5.9914210953656002E-3</v>
      </c>
      <c r="AD1576" s="17">
        <v>0</v>
      </c>
      <c r="AE1576" s="17"/>
      <c r="AF1576" s="17">
        <v>4.2375596497644299E-3</v>
      </c>
      <c r="AG1576" s="17">
        <v>8.2717337736045293E-3</v>
      </c>
      <c r="AH1576" s="17">
        <v>9.0405009278482305E-3</v>
      </c>
      <c r="AI1576" s="17"/>
      <c r="AJ1576" s="17">
        <v>5.65990170260497E-3</v>
      </c>
      <c r="AK1576" s="17">
        <v>8.8775376709824202E-3</v>
      </c>
      <c r="AL1576" s="17">
        <v>8.6399720448182993E-3</v>
      </c>
      <c r="AM1576" s="17">
        <v>0</v>
      </c>
      <c r="AN1576" s="17">
        <v>6.5276145721141201E-3</v>
      </c>
      <c r="AO1576" s="17"/>
      <c r="AP1576" s="17">
        <v>7.2509122837447898E-3</v>
      </c>
      <c r="AQ1576" s="17">
        <v>7.0904250360882401E-3</v>
      </c>
      <c r="AR1576" s="17">
        <v>8.1885611515203401E-3</v>
      </c>
      <c r="AS1576" s="17"/>
      <c r="AT1576" s="17">
        <v>2.6957412191499302E-3</v>
      </c>
      <c r="AU1576" s="17">
        <v>1.0940110783484801E-2</v>
      </c>
      <c r="AV1576" s="17">
        <v>9.6022656272234195E-3</v>
      </c>
      <c r="AW1576" s="17">
        <v>8.3613961731046193E-3</v>
      </c>
      <c r="AX1576" s="17">
        <v>0</v>
      </c>
      <c r="AY1576" s="17"/>
      <c r="AZ1576" s="17">
        <v>8.1009903575087697E-3</v>
      </c>
      <c r="BA1576" s="17">
        <v>5.0453345628703704E-3</v>
      </c>
      <c r="BB1576" s="17">
        <v>3.24287977488844E-3</v>
      </c>
      <c r="BC1576" s="17">
        <v>4.9628951293246197E-3</v>
      </c>
      <c r="BD1576" s="17">
        <v>1.3963041031749101E-2</v>
      </c>
      <c r="BE1576" s="17">
        <v>1.8263427959728702E-2</v>
      </c>
      <c r="BF1576" s="17"/>
      <c r="BG1576" s="17">
        <v>6.6833605657150097E-3</v>
      </c>
      <c r="BH1576" s="17">
        <v>8.7111453003519308E-3</v>
      </c>
      <c r="BI1576" s="17" t="s">
        <v>95</v>
      </c>
      <c r="BJ1576" s="17">
        <v>4.8853258630735296E-3</v>
      </c>
      <c r="BK1576" s="17">
        <v>2.01761425078355E-2</v>
      </c>
      <c r="BL1576" s="17">
        <v>3.4456024335230498E-3</v>
      </c>
      <c r="BM1576" s="17">
        <v>0</v>
      </c>
    </row>
    <row r="1577" spans="2:65" x14ac:dyDescent="0.35">
      <c r="C1577" s="17"/>
      <c r="D1577" s="17"/>
      <c r="E1577" s="17"/>
      <c r="F1577" s="17"/>
      <c r="G1577" s="17"/>
      <c r="H1577" s="17"/>
      <c r="I1577" s="17"/>
      <c r="J1577" s="17"/>
      <c r="K1577" s="17"/>
      <c r="L1577" s="17"/>
      <c r="M1577" s="17"/>
      <c r="N1577" s="17"/>
      <c r="O1577" s="17"/>
      <c r="P1577" s="17"/>
      <c r="Q1577" s="17"/>
      <c r="R1577" s="17"/>
      <c r="S1577" s="17"/>
      <c r="T1577" s="17"/>
      <c r="U1577" s="17"/>
      <c r="V1577" s="17"/>
      <c r="W1577" s="17"/>
      <c r="X1577" s="17"/>
      <c r="Y1577" s="17"/>
      <c r="Z1577" s="17"/>
      <c r="AA1577" s="17"/>
      <c r="AB1577" s="17"/>
      <c r="AC1577" s="17"/>
      <c r="AD1577" s="17"/>
      <c r="AE1577" s="17"/>
      <c r="AF1577" s="17"/>
      <c r="AG1577" s="17"/>
      <c r="AH1577" s="17"/>
      <c r="AI1577" s="17"/>
      <c r="AJ1577" s="17"/>
      <c r="AK1577" s="17"/>
      <c r="AL1577" s="17"/>
      <c r="AM1577" s="17"/>
      <c r="AN1577" s="17"/>
      <c r="AO1577" s="17"/>
      <c r="AP1577" s="17"/>
      <c r="AQ1577" s="17"/>
      <c r="AR1577" s="17"/>
      <c r="AS1577" s="17"/>
      <c r="AT1577" s="17"/>
      <c r="AU1577" s="17"/>
      <c r="AV1577" s="17"/>
      <c r="AW1577" s="17"/>
      <c r="AX1577" s="17"/>
      <c r="AY1577" s="17"/>
      <c r="AZ1577" s="17"/>
      <c r="BA1577" s="17"/>
      <c r="BB1577" s="17"/>
      <c r="BC1577" s="17"/>
      <c r="BD1577" s="17"/>
      <c r="BE1577" s="17"/>
      <c r="BF1577" s="17"/>
      <c r="BG1577" s="17"/>
      <c r="BH1577" s="17"/>
      <c r="BI1577" s="17"/>
      <c r="BJ1577" s="17"/>
      <c r="BK1577" s="17"/>
      <c r="BL1577" s="17"/>
      <c r="BM1577" s="17"/>
    </row>
    <row r="1578" spans="2:65" x14ac:dyDescent="0.35">
      <c r="B1578" s="6" t="s">
        <v>591</v>
      </c>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c r="AY1578" s="17"/>
      <c r="AZ1578" s="17"/>
      <c r="BA1578" s="17"/>
      <c r="BB1578" s="17"/>
      <c r="BC1578" s="17"/>
      <c r="BD1578" s="17"/>
      <c r="BE1578" s="17"/>
      <c r="BF1578" s="17"/>
      <c r="BG1578" s="17"/>
      <c r="BH1578" s="17"/>
      <c r="BI1578" s="17"/>
      <c r="BJ1578" s="17"/>
      <c r="BK1578" s="17"/>
      <c r="BL1578" s="17"/>
      <c r="BM1578" s="17"/>
    </row>
    <row r="1579" spans="2:65" x14ac:dyDescent="0.35">
      <c r="B1579" s="26" t="s">
        <v>592</v>
      </c>
      <c r="C1579" s="17"/>
      <c r="D1579" s="17"/>
      <c r="E1579" s="17"/>
      <c r="F1579" s="17"/>
      <c r="G1579" s="17"/>
      <c r="H1579" s="17"/>
      <c r="I1579" s="17"/>
      <c r="J1579" s="17"/>
      <c r="K1579" s="17"/>
      <c r="L1579" s="17"/>
      <c r="M1579" s="17"/>
      <c r="N1579" s="17"/>
      <c r="O1579" s="17"/>
      <c r="P1579" s="17"/>
      <c r="Q1579" s="17"/>
      <c r="R1579" s="17"/>
      <c r="S1579" s="17"/>
      <c r="T1579" s="17"/>
      <c r="U1579" s="17"/>
      <c r="V1579" s="17"/>
      <c r="W1579" s="17"/>
      <c r="X1579" s="17"/>
      <c r="Y1579" s="17"/>
      <c r="Z1579" s="17"/>
      <c r="AA1579" s="17"/>
      <c r="AB1579" s="17"/>
      <c r="AC1579" s="17"/>
      <c r="AD1579" s="17"/>
      <c r="AE1579" s="17"/>
      <c r="AF1579" s="17"/>
      <c r="AG1579" s="17"/>
      <c r="AH1579" s="17"/>
      <c r="AI1579" s="17"/>
      <c r="AJ1579" s="17"/>
      <c r="AK1579" s="17"/>
      <c r="AL1579" s="17"/>
      <c r="AM1579" s="17"/>
      <c r="AN1579" s="17"/>
      <c r="AO1579" s="17"/>
      <c r="AP1579" s="17"/>
      <c r="AQ1579" s="17"/>
      <c r="AR1579" s="17"/>
      <c r="AS1579" s="17"/>
      <c r="AT1579" s="17"/>
      <c r="AU1579" s="17"/>
      <c r="AV1579" s="17"/>
      <c r="AW1579" s="17"/>
      <c r="AX1579" s="17"/>
      <c r="AY1579" s="17"/>
      <c r="AZ1579" s="17"/>
      <c r="BA1579" s="17"/>
      <c r="BB1579" s="17"/>
      <c r="BC1579" s="17"/>
      <c r="BD1579" s="17"/>
      <c r="BE1579" s="17"/>
      <c r="BF1579" s="17"/>
      <c r="BG1579" s="17"/>
      <c r="BH1579" s="17"/>
      <c r="BI1579" s="17"/>
      <c r="BJ1579" s="17"/>
      <c r="BK1579" s="17"/>
      <c r="BL1579" s="17"/>
      <c r="BM1579" s="17"/>
    </row>
    <row r="1580" spans="2:65" x14ac:dyDescent="0.35">
      <c r="B1580" t="s">
        <v>585</v>
      </c>
      <c r="C1580" s="17">
        <v>0.605269058151781</v>
      </c>
      <c r="D1580" s="17">
        <v>0.584257915810516</v>
      </c>
      <c r="E1580" s="17">
        <v>0.62631533891647195</v>
      </c>
      <c r="F1580" s="17"/>
      <c r="G1580" s="17">
        <v>0.59395371611190995</v>
      </c>
      <c r="H1580" s="17">
        <v>0.54753162865938299</v>
      </c>
      <c r="I1580" s="17">
        <v>0.54860815266069296</v>
      </c>
      <c r="J1580" s="17">
        <v>0.62332609569611197</v>
      </c>
      <c r="K1580" s="17">
        <v>0.64101517332860802</v>
      </c>
      <c r="L1580" s="17">
        <v>0.655204655316174</v>
      </c>
      <c r="M1580" s="17"/>
      <c r="N1580" s="17">
        <v>0.580763280268907</v>
      </c>
      <c r="O1580" s="17">
        <v>0.61865118211328696</v>
      </c>
      <c r="P1580" s="17">
        <v>0.57693053526513605</v>
      </c>
      <c r="Q1580" s="17">
        <v>0.65855462088053096</v>
      </c>
      <c r="R1580" s="17"/>
      <c r="S1580" s="17">
        <v>0.61884705827196895</v>
      </c>
      <c r="T1580" s="17">
        <v>0.63985113604381205</v>
      </c>
      <c r="U1580" s="17">
        <v>0.61178337716709497</v>
      </c>
      <c r="V1580" s="17">
        <v>0.63209249428280101</v>
      </c>
      <c r="W1580" s="17">
        <v>0.52032953137351801</v>
      </c>
      <c r="X1580" s="17">
        <v>0.60154154291070305</v>
      </c>
      <c r="Y1580" s="17">
        <v>0.62306269098835598</v>
      </c>
      <c r="Z1580" s="17">
        <v>0.604501487651952</v>
      </c>
      <c r="AA1580" s="17">
        <v>0.60275172203948302</v>
      </c>
      <c r="AB1580" s="17">
        <v>0.60773145031261</v>
      </c>
      <c r="AC1580" s="17">
        <v>0.64982622326849504</v>
      </c>
      <c r="AD1580" s="17">
        <v>0.41952830064408098</v>
      </c>
      <c r="AE1580" s="17"/>
      <c r="AF1580" s="17">
        <v>0.62332468215578796</v>
      </c>
      <c r="AG1580" s="17">
        <v>0.57862075424996695</v>
      </c>
      <c r="AH1580" s="17">
        <v>0.59946526484770701</v>
      </c>
      <c r="AI1580" s="17"/>
      <c r="AJ1580" s="17">
        <v>0.62064216194126698</v>
      </c>
      <c r="AK1580" s="17">
        <v>0.58128660856703696</v>
      </c>
      <c r="AL1580" s="17">
        <v>0.58963014855898299</v>
      </c>
      <c r="AM1580" s="17">
        <v>0.58588557603764302</v>
      </c>
      <c r="AN1580" s="17">
        <v>0.62179409386407702</v>
      </c>
      <c r="AO1580" s="17"/>
      <c r="AP1580" s="17">
        <v>0.60342484260156004</v>
      </c>
      <c r="AQ1580" s="17">
        <v>0.59560477271282397</v>
      </c>
      <c r="AR1580" s="17">
        <v>0.55914001273816905</v>
      </c>
      <c r="AS1580" s="17"/>
      <c r="AT1580" s="17">
        <v>0.659031388126189</v>
      </c>
      <c r="AU1580" s="17">
        <v>0.60928829206966295</v>
      </c>
      <c r="AV1580" s="17">
        <v>0.60579391439045904</v>
      </c>
      <c r="AW1580" s="17">
        <v>0.49968813625046898</v>
      </c>
      <c r="AX1580" s="17">
        <v>0.716003476974165</v>
      </c>
      <c r="AY1580" s="17"/>
      <c r="AZ1580" s="17">
        <v>0.59250597192267895</v>
      </c>
      <c r="BA1580" s="17">
        <v>0.61672620298652603</v>
      </c>
      <c r="BB1580" s="17">
        <v>0.62653230341779698</v>
      </c>
      <c r="BC1580" s="17">
        <v>0.62054885314234098</v>
      </c>
      <c r="BD1580" s="17">
        <v>0.587704593345174</v>
      </c>
      <c r="BE1580" s="17">
        <v>0.53373200659574704</v>
      </c>
      <c r="BF1580" s="17"/>
      <c r="BG1580" s="17">
        <v>0.61812650682623205</v>
      </c>
      <c r="BH1580" s="17">
        <v>0.57063319957806102</v>
      </c>
      <c r="BI1580" s="17" t="s">
        <v>95</v>
      </c>
      <c r="BJ1580" s="17">
        <v>0.59209417676008402</v>
      </c>
      <c r="BK1580" s="17">
        <v>0.66426692462241699</v>
      </c>
      <c r="BL1580" s="17">
        <v>0.60236603926258603</v>
      </c>
      <c r="BM1580" s="17">
        <v>0.63766527550707297</v>
      </c>
    </row>
    <row r="1581" spans="2:65" x14ac:dyDescent="0.35">
      <c r="B1581" t="s">
        <v>586</v>
      </c>
      <c r="C1581" s="17">
        <v>0.24733832769079001</v>
      </c>
      <c r="D1581" s="17">
        <v>0.242230551835178</v>
      </c>
      <c r="E1581" s="17">
        <v>0.25233293998489298</v>
      </c>
      <c r="F1581" s="17"/>
      <c r="G1581" s="17">
        <v>0.21462501749794899</v>
      </c>
      <c r="H1581" s="17">
        <v>0.27085737002242699</v>
      </c>
      <c r="I1581" s="17">
        <v>0.28230925664676398</v>
      </c>
      <c r="J1581" s="17">
        <v>0.26206823435747001</v>
      </c>
      <c r="K1581" s="17">
        <v>0.24679095651066699</v>
      </c>
      <c r="L1581" s="17">
        <v>0.21463566498982301</v>
      </c>
      <c r="M1581" s="17"/>
      <c r="N1581" s="17">
        <v>0.21764620177303001</v>
      </c>
      <c r="O1581" s="17">
        <v>0.23443966141287501</v>
      </c>
      <c r="P1581" s="17">
        <v>0.296851377733866</v>
      </c>
      <c r="Q1581" s="17">
        <v>0.24841361888388899</v>
      </c>
      <c r="R1581" s="17"/>
      <c r="S1581" s="17">
        <v>0.120533683804084</v>
      </c>
      <c r="T1581" s="17">
        <v>0.255360424513146</v>
      </c>
      <c r="U1581" s="17">
        <v>0.244169308227355</v>
      </c>
      <c r="V1581" s="17">
        <v>0.203623340832469</v>
      </c>
      <c r="W1581" s="17">
        <v>0.32143999227126602</v>
      </c>
      <c r="X1581" s="17">
        <v>0.24109002513375899</v>
      </c>
      <c r="Y1581" s="17">
        <v>0.26924067728123102</v>
      </c>
      <c r="Z1581" s="17">
        <v>0.24225760096051799</v>
      </c>
      <c r="AA1581" s="17">
        <v>0.255102061799866</v>
      </c>
      <c r="AB1581" s="17">
        <v>0.24178274154569099</v>
      </c>
      <c r="AC1581" s="17">
        <v>0.26717262301373301</v>
      </c>
      <c r="AD1581" s="17">
        <v>0.49454864820162697</v>
      </c>
      <c r="AE1581" s="17"/>
      <c r="AF1581" s="17">
        <v>0.24171267016540099</v>
      </c>
      <c r="AG1581" s="17">
        <v>0.25165778255528098</v>
      </c>
      <c r="AH1581" s="17">
        <v>0.27529219266987598</v>
      </c>
      <c r="AI1581" s="17"/>
      <c r="AJ1581" s="17">
        <v>0.233102465673628</v>
      </c>
      <c r="AK1581" s="17">
        <v>0.25029205453215297</v>
      </c>
      <c r="AL1581" s="17">
        <v>0.23566267475269101</v>
      </c>
      <c r="AM1581" s="17">
        <v>0.322274229734893</v>
      </c>
      <c r="AN1581" s="17">
        <v>0.274268870715276</v>
      </c>
      <c r="AO1581" s="17"/>
      <c r="AP1581" s="17">
        <v>0.20964150775663501</v>
      </c>
      <c r="AQ1581" s="17">
        <v>0.23687852801963999</v>
      </c>
      <c r="AR1581" s="17">
        <v>0.275788520720119</v>
      </c>
      <c r="AS1581" s="17"/>
      <c r="AT1581" s="17">
        <v>0.238740104584242</v>
      </c>
      <c r="AU1581" s="17">
        <v>0.27117335695987899</v>
      </c>
      <c r="AV1581" s="17">
        <v>0.231987757836804</v>
      </c>
      <c r="AW1581" s="17">
        <v>0.26309912172479699</v>
      </c>
      <c r="AX1581" s="17">
        <v>0</v>
      </c>
      <c r="AY1581" s="17"/>
      <c r="AZ1581" s="17">
        <v>0.17643911315708499</v>
      </c>
      <c r="BA1581" s="17">
        <v>0.231192943871425</v>
      </c>
      <c r="BB1581" s="17">
        <v>0.238720371024706</v>
      </c>
      <c r="BC1581" s="17">
        <v>0.271101493476822</v>
      </c>
      <c r="BD1581" s="17">
        <v>0.29038495367379102</v>
      </c>
      <c r="BE1581" s="17">
        <v>0.40061023999918099</v>
      </c>
      <c r="BF1581" s="17"/>
      <c r="BG1581" s="17">
        <v>0.222178102111208</v>
      </c>
      <c r="BH1581" s="17">
        <v>0.27756214619724301</v>
      </c>
      <c r="BI1581" s="17" t="s">
        <v>95</v>
      </c>
      <c r="BJ1581" s="17">
        <v>0.27585552867873497</v>
      </c>
      <c r="BK1581" s="17">
        <v>0.250467921160554</v>
      </c>
      <c r="BL1581" s="17">
        <v>0.25056154704606098</v>
      </c>
      <c r="BM1581" s="17">
        <v>0.247031438502786</v>
      </c>
    </row>
    <row r="1582" spans="2:65" x14ac:dyDescent="0.35">
      <c r="B1582" t="s">
        <v>587</v>
      </c>
      <c r="C1582" s="17">
        <v>9.3643833476879101E-2</v>
      </c>
      <c r="D1582" s="17">
        <v>0.107198127621333</v>
      </c>
      <c r="E1582" s="17">
        <v>8.0216328979285906E-2</v>
      </c>
      <c r="F1582" s="17"/>
      <c r="G1582" s="17">
        <v>7.2660627276750794E-2</v>
      </c>
      <c r="H1582" s="17">
        <v>0.104159075610121</v>
      </c>
      <c r="I1582" s="17">
        <v>9.6987016774139803E-2</v>
      </c>
      <c r="J1582" s="17">
        <v>8.1824565445346206E-2</v>
      </c>
      <c r="K1582" s="17">
        <v>8.9428027532430704E-2</v>
      </c>
      <c r="L1582" s="17">
        <v>0.106090915934687</v>
      </c>
      <c r="M1582" s="17"/>
      <c r="N1582" s="17">
        <v>0.128010253268906</v>
      </c>
      <c r="O1582" s="17">
        <v>0.10002653751160601</v>
      </c>
      <c r="P1582" s="17">
        <v>7.0436245885472398E-2</v>
      </c>
      <c r="Q1582" s="17">
        <v>6.55750063641245E-2</v>
      </c>
      <c r="R1582" s="17"/>
      <c r="S1582" s="17">
        <v>0.14866118804258799</v>
      </c>
      <c r="T1582" s="17">
        <v>6.8481634635910602E-2</v>
      </c>
      <c r="U1582" s="17">
        <v>0.11437477676039801</v>
      </c>
      <c r="V1582" s="17">
        <v>0.104635420870726</v>
      </c>
      <c r="W1582" s="17">
        <v>9.0285162756446394E-2</v>
      </c>
      <c r="X1582" s="17">
        <v>0.105106186649084</v>
      </c>
      <c r="Y1582" s="17">
        <v>5.6049233483820397E-2</v>
      </c>
      <c r="Z1582" s="17">
        <v>8.0328833306848396E-2</v>
      </c>
      <c r="AA1582" s="17">
        <v>9.6735706464230797E-2</v>
      </c>
      <c r="AB1582" s="17">
        <v>9.8143258956297399E-2</v>
      </c>
      <c r="AC1582" s="17">
        <v>5.7475623164624498E-2</v>
      </c>
      <c r="AD1582" s="17">
        <v>6.07673769816389E-2</v>
      </c>
      <c r="AE1582" s="17"/>
      <c r="AF1582" s="17">
        <v>9.2996634181394103E-2</v>
      </c>
      <c r="AG1582" s="17">
        <v>0.106432002972494</v>
      </c>
      <c r="AH1582" s="17">
        <v>6.9525263249313005E-2</v>
      </c>
      <c r="AI1582" s="17"/>
      <c r="AJ1582" s="17">
        <v>9.8260439771904198E-2</v>
      </c>
      <c r="AK1582" s="17">
        <v>0.102970903545899</v>
      </c>
      <c r="AL1582" s="17">
        <v>0.12683054677871999</v>
      </c>
      <c r="AM1582" s="17">
        <v>6.6737954601010493E-2</v>
      </c>
      <c r="AN1582" s="17">
        <v>6.6678834647488999E-2</v>
      </c>
      <c r="AO1582" s="17"/>
      <c r="AP1582" s="17">
        <v>0.12542435049055001</v>
      </c>
      <c r="AQ1582" s="17">
        <v>9.5304804469962104E-2</v>
      </c>
      <c r="AR1582" s="17">
        <v>0.10785366543334</v>
      </c>
      <c r="AS1582" s="17"/>
      <c r="AT1582" s="17">
        <v>7.2790387232655102E-2</v>
      </c>
      <c r="AU1582" s="17">
        <v>7.6855500034497606E-2</v>
      </c>
      <c r="AV1582" s="17">
        <v>0.10136060963321999</v>
      </c>
      <c r="AW1582" s="17">
        <v>0.13668477985816599</v>
      </c>
      <c r="AX1582" s="17">
        <v>0.22757905874231699</v>
      </c>
      <c r="AY1582" s="17"/>
      <c r="AZ1582" s="17">
        <v>0.117866698256108</v>
      </c>
      <c r="BA1582" s="17">
        <v>0.113343613874684</v>
      </c>
      <c r="BB1582" s="17">
        <v>7.3748069840146993E-2</v>
      </c>
      <c r="BC1582" s="17">
        <v>6.9098400524727197E-2</v>
      </c>
      <c r="BD1582" s="17">
        <v>8.9888347806681507E-2</v>
      </c>
      <c r="BE1582" s="17">
        <v>4.0360274795190998E-2</v>
      </c>
      <c r="BF1582" s="17"/>
      <c r="BG1582" s="17">
        <v>0.113232189577835</v>
      </c>
      <c r="BH1582" s="17">
        <v>9.5268136541791407E-2</v>
      </c>
      <c r="BI1582" s="17" t="s">
        <v>95</v>
      </c>
      <c r="BJ1582" s="17">
        <v>7.2735328813640199E-2</v>
      </c>
      <c r="BK1582" s="17">
        <v>2.5961445073235299E-2</v>
      </c>
      <c r="BL1582" s="17">
        <v>8.2055281268285193E-2</v>
      </c>
      <c r="BM1582" s="17">
        <v>7.7506356368346394E-2</v>
      </c>
    </row>
    <row r="1583" spans="2:65" x14ac:dyDescent="0.35">
      <c r="B1583" t="s">
        <v>588</v>
      </c>
      <c r="C1583" s="17">
        <v>4.6759906669523101E-2</v>
      </c>
      <c r="D1583" s="17">
        <v>6.0965326078221201E-2</v>
      </c>
      <c r="E1583" s="17">
        <v>3.2428888114591603E-2</v>
      </c>
      <c r="F1583" s="17"/>
      <c r="G1583" s="17">
        <v>9.6452644670394494E-2</v>
      </c>
      <c r="H1583" s="17">
        <v>6.6270240877461403E-2</v>
      </c>
      <c r="I1583" s="17">
        <v>6.5641458591929006E-2</v>
      </c>
      <c r="J1583" s="17">
        <v>3.2781104501071502E-2</v>
      </c>
      <c r="K1583" s="17">
        <v>1.6128289414209001E-2</v>
      </c>
      <c r="L1583" s="17">
        <v>2.2765589658894001E-2</v>
      </c>
      <c r="M1583" s="17"/>
      <c r="N1583" s="17">
        <v>6.7647411989843295E-2</v>
      </c>
      <c r="O1583" s="17">
        <v>4.3285463570460397E-2</v>
      </c>
      <c r="P1583" s="17">
        <v>4.2240513242530003E-2</v>
      </c>
      <c r="Q1583" s="17">
        <v>2.2009879050920399E-2</v>
      </c>
      <c r="R1583" s="17"/>
      <c r="S1583" s="17">
        <v>9.5137445758714301E-2</v>
      </c>
      <c r="T1583" s="17">
        <v>3.08922444043555E-2</v>
      </c>
      <c r="U1583" s="17">
        <v>2.5570830572158101E-2</v>
      </c>
      <c r="V1583" s="17">
        <v>5.6216255618333301E-2</v>
      </c>
      <c r="W1583" s="17">
        <v>5.5416241642560198E-2</v>
      </c>
      <c r="X1583" s="17">
        <v>4.8108386667003601E-2</v>
      </c>
      <c r="Y1583" s="17">
        <v>3.9163063625107498E-2</v>
      </c>
      <c r="Z1583" s="17">
        <v>7.2912078080680898E-2</v>
      </c>
      <c r="AA1583" s="17">
        <v>3.92380084281738E-2</v>
      </c>
      <c r="AB1583" s="17">
        <v>4.3668666709750503E-2</v>
      </c>
      <c r="AC1583" s="17">
        <v>2.55255305531479E-2</v>
      </c>
      <c r="AD1583" s="17">
        <v>2.5155674172652898E-2</v>
      </c>
      <c r="AE1583" s="17"/>
      <c r="AF1583" s="17">
        <v>3.9356626710300498E-2</v>
      </c>
      <c r="AG1583" s="17">
        <v>5.5895052685312398E-2</v>
      </c>
      <c r="AH1583" s="17">
        <v>4.6385966002285499E-2</v>
      </c>
      <c r="AI1583" s="17"/>
      <c r="AJ1583" s="17">
        <v>4.54613825664913E-2</v>
      </c>
      <c r="AK1583" s="17">
        <v>5.8056236031176003E-2</v>
      </c>
      <c r="AL1583" s="17">
        <v>3.7664370543798197E-2</v>
      </c>
      <c r="AM1583" s="17">
        <v>2.51022396264532E-2</v>
      </c>
      <c r="AN1583" s="17">
        <v>3.4066718561899599E-2</v>
      </c>
      <c r="AO1583" s="17"/>
      <c r="AP1583" s="17">
        <v>5.99233001085911E-2</v>
      </c>
      <c r="AQ1583" s="17">
        <v>6.4546193204584199E-2</v>
      </c>
      <c r="AR1583" s="17">
        <v>4.26585128898226E-2</v>
      </c>
      <c r="AS1583" s="17"/>
      <c r="AT1583" s="17">
        <v>2.2152684247006799E-2</v>
      </c>
      <c r="AU1583" s="17">
        <v>3.6406551513764401E-2</v>
      </c>
      <c r="AV1583" s="17">
        <v>5.33380900192989E-2</v>
      </c>
      <c r="AW1583" s="17">
        <v>9.3917236046669503E-2</v>
      </c>
      <c r="AX1583" s="17">
        <v>5.6417464283518202E-2</v>
      </c>
      <c r="AY1583" s="17"/>
      <c r="AZ1583" s="17">
        <v>0.103823109014046</v>
      </c>
      <c r="BA1583" s="17">
        <v>3.43903667118148E-2</v>
      </c>
      <c r="BB1583" s="17">
        <v>5.2049940607932103E-2</v>
      </c>
      <c r="BC1583" s="17">
        <v>2.8647768877233401E-2</v>
      </c>
      <c r="BD1583" s="17">
        <v>2.9153882005148801E-2</v>
      </c>
      <c r="BE1583" s="17">
        <v>1.8602358167243999E-2</v>
      </c>
      <c r="BF1583" s="17"/>
      <c r="BG1583" s="17">
        <v>4.3356360285898198E-2</v>
      </c>
      <c r="BH1583" s="17">
        <v>4.6465182385047897E-2</v>
      </c>
      <c r="BI1583" s="17" t="s">
        <v>95</v>
      </c>
      <c r="BJ1583" s="17">
        <v>5.9314965747540201E-2</v>
      </c>
      <c r="BK1583" s="17">
        <v>4.2627931230797597E-2</v>
      </c>
      <c r="BL1583" s="17">
        <v>5.6543929716853902E-2</v>
      </c>
      <c r="BM1583" s="17">
        <v>3.7796929621794602E-2</v>
      </c>
    </row>
    <row r="1584" spans="2:65" x14ac:dyDescent="0.35">
      <c r="B1584" t="s">
        <v>497</v>
      </c>
      <c r="C1584" s="17">
        <v>5.5694118560162299E-3</v>
      </c>
      <c r="D1584" s="17">
        <v>3.8540510146647198E-3</v>
      </c>
      <c r="E1584" s="17">
        <v>7.3563607247056897E-3</v>
      </c>
      <c r="F1584" s="17"/>
      <c r="G1584" s="17">
        <v>2.2307994442996099E-2</v>
      </c>
      <c r="H1584" s="17">
        <v>6.5088492364053204E-3</v>
      </c>
      <c r="I1584" s="17">
        <v>4.28369707052185E-3</v>
      </c>
      <c r="J1584" s="17">
        <v>0</v>
      </c>
      <c r="K1584" s="17">
        <v>6.6375532140846502E-3</v>
      </c>
      <c r="L1584" s="17">
        <v>0</v>
      </c>
      <c r="M1584" s="17"/>
      <c r="N1584" s="17">
        <v>3.5743526498978602E-3</v>
      </c>
      <c r="O1584" s="17">
        <v>3.5971553917722599E-3</v>
      </c>
      <c r="P1584" s="17">
        <v>1.04496967873792E-2</v>
      </c>
      <c r="Q1584" s="17">
        <v>5.4468748205350496E-3</v>
      </c>
      <c r="R1584" s="17"/>
      <c r="S1584" s="17">
        <v>1.68206241226449E-2</v>
      </c>
      <c r="T1584" s="17">
        <v>5.4145604027767196E-3</v>
      </c>
      <c r="U1584" s="17">
        <v>0</v>
      </c>
      <c r="V1584" s="17">
        <v>3.4324883956706499E-3</v>
      </c>
      <c r="W1584" s="17">
        <v>1.25290719562092E-2</v>
      </c>
      <c r="X1584" s="17">
        <v>4.1538586394493301E-3</v>
      </c>
      <c r="Y1584" s="17">
        <v>8.6925949400115804E-3</v>
      </c>
      <c r="Z1584" s="17">
        <v>0</v>
      </c>
      <c r="AA1584" s="17">
        <v>3.05051785986684E-3</v>
      </c>
      <c r="AB1584" s="17">
        <v>4.2867279011314296E-3</v>
      </c>
      <c r="AC1584" s="17">
        <v>0</v>
      </c>
      <c r="AD1584" s="17">
        <v>0</v>
      </c>
      <c r="AE1584" s="17"/>
      <c r="AF1584" s="17">
        <v>1.6686953977732299E-3</v>
      </c>
      <c r="AG1584" s="17">
        <v>5.7348337882133296E-3</v>
      </c>
      <c r="AH1584" s="17">
        <v>6.2907652663740498E-3</v>
      </c>
      <c r="AI1584" s="17"/>
      <c r="AJ1584" s="17">
        <v>1.61641200368234E-3</v>
      </c>
      <c r="AK1584" s="17">
        <v>5.99763081236391E-3</v>
      </c>
      <c r="AL1584" s="17">
        <v>5.8525719998771403E-3</v>
      </c>
      <c r="AM1584" s="17">
        <v>0</v>
      </c>
      <c r="AN1584" s="17">
        <v>3.1914822112590999E-3</v>
      </c>
      <c r="AO1584" s="17"/>
      <c r="AP1584" s="17">
        <v>1.58599904266261E-3</v>
      </c>
      <c r="AQ1584" s="17">
        <v>5.5594955073787903E-3</v>
      </c>
      <c r="AR1584" s="17">
        <v>1.04059529572552E-2</v>
      </c>
      <c r="AS1584" s="17"/>
      <c r="AT1584" s="17">
        <v>7.2854358099076E-3</v>
      </c>
      <c r="AU1584" s="17">
        <v>4.7672517723290498E-3</v>
      </c>
      <c r="AV1584" s="17">
        <v>4.8161159679715902E-3</v>
      </c>
      <c r="AW1584" s="17">
        <v>6.6107261198980099E-3</v>
      </c>
      <c r="AX1584" s="17">
        <v>0</v>
      </c>
      <c r="AY1584" s="17"/>
      <c r="AZ1584" s="17">
        <v>9.3651076500815902E-3</v>
      </c>
      <c r="BA1584" s="17">
        <v>3.3513787273013302E-3</v>
      </c>
      <c r="BB1584" s="17">
        <v>5.6668249772347003E-3</v>
      </c>
      <c r="BC1584" s="17">
        <v>8.8007488895667299E-3</v>
      </c>
      <c r="BD1584" s="17">
        <v>2.8682231692043199E-3</v>
      </c>
      <c r="BE1584" s="17">
        <v>0</v>
      </c>
      <c r="BF1584" s="17"/>
      <c r="BG1584" s="17">
        <v>1.4842921075372199E-3</v>
      </c>
      <c r="BH1584" s="17">
        <v>7.1567670839026596E-3</v>
      </c>
      <c r="BI1584" s="17" t="s">
        <v>95</v>
      </c>
      <c r="BJ1584" s="17">
        <v>0</v>
      </c>
      <c r="BK1584" s="17">
        <v>1.6675777912996601E-2</v>
      </c>
      <c r="BL1584" s="17">
        <v>8.4732027062143795E-3</v>
      </c>
      <c r="BM1584" s="17">
        <v>0</v>
      </c>
    </row>
    <row r="1585" spans="2:65" x14ac:dyDescent="0.35">
      <c r="C1585" s="17"/>
      <c r="D1585" s="17"/>
      <c r="E1585" s="17"/>
      <c r="F1585" s="17"/>
      <c r="G1585" s="17"/>
      <c r="H1585" s="17"/>
      <c r="I1585" s="17"/>
      <c r="J1585" s="17"/>
      <c r="K1585" s="17"/>
      <c r="L1585" s="17"/>
      <c r="M1585" s="17"/>
      <c r="N1585" s="17"/>
      <c r="O1585" s="17"/>
      <c r="P1585" s="17"/>
      <c r="Q1585" s="17"/>
      <c r="R1585" s="17"/>
      <c r="S1585" s="17"/>
      <c r="T1585" s="17"/>
      <c r="U1585" s="17"/>
      <c r="V1585" s="17"/>
      <c r="W1585" s="17"/>
      <c r="X1585" s="17"/>
      <c r="Y1585" s="17"/>
      <c r="Z1585" s="17"/>
      <c r="AA1585" s="17"/>
      <c r="AB1585" s="17"/>
      <c r="AC1585" s="17"/>
      <c r="AD1585" s="17"/>
      <c r="AE1585" s="17"/>
      <c r="AF1585" s="17"/>
      <c r="AG1585" s="17"/>
      <c r="AH1585" s="17"/>
      <c r="AI1585" s="17"/>
      <c r="AJ1585" s="17"/>
      <c r="AK1585" s="17"/>
      <c r="AL1585" s="17"/>
      <c r="AM1585" s="17"/>
      <c r="AN1585" s="17"/>
      <c r="AO1585" s="17"/>
      <c r="AP1585" s="17"/>
      <c r="AQ1585" s="17"/>
      <c r="AR1585" s="17"/>
      <c r="AS1585" s="17"/>
      <c r="AT1585" s="17"/>
      <c r="AU1585" s="17"/>
      <c r="AV1585" s="17"/>
      <c r="AW1585" s="17"/>
      <c r="AX1585" s="17"/>
      <c r="AY1585" s="17"/>
      <c r="AZ1585" s="17"/>
      <c r="BA1585" s="17"/>
      <c r="BB1585" s="17"/>
      <c r="BC1585" s="17"/>
      <c r="BD1585" s="17"/>
      <c r="BE1585" s="17"/>
      <c r="BF1585" s="17"/>
      <c r="BG1585" s="17"/>
      <c r="BH1585" s="17"/>
      <c r="BI1585" s="17"/>
      <c r="BJ1585" s="17"/>
      <c r="BK1585" s="17"/>
      <c r="BL1585" s="17"/>
      <c r="BM1585" s="17"/>
    </row>
    <row r="1586" spans="2:65" x14ac:dyDescent="0.35">
      <c r="B1586" s="6" t="s">
        <v>595</v>
      </c>
      <c r="C1586" s="17"/>
      <c r="D1586" s="17"/>
      <c r="E1586" s="17"/>
      <c r="F1586" s="17"/>
      <c r="G1586" s="17"/>
      <c r="H1586" s="17"/>
      <c r="I1586" s="17"/>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17"/>
      <c r="AF1586" s="17"/>
      <c r="AG1586" s="17"/>
      <c r="AH1586" s="17"/>
      <c r="AI1586" s="17"/>
      <c r="AJ1586" s="17"/>
      <c r="AK1586" s="17"/>
      <c r="AL1586" s="17"/>
      <c r="AM1586" s="17"/>
      <c r="AN1586" s="17"/>
      <c r="AO1586" s="17"/>
      <c r="AP1586" s="17"/>
      <c r="AQ1586" s="17"/>
      <c r="AR1586" s="17"/>
      <c r="AS1586" s="17"/>
      <c r="AT1586" s="17"/>
      <c r="AU1586" s="17"/>
      <c r="AV1586" s="17"/>
      <c r="AW1586" s="17"/>
      <c r="AX1586" s="17"/>
      <c r="AY1586" s="17"/>
      <c r="AZ1586" s="17"/>
      <c r="BA1586" s="17"/>
      <c r="BB1586" s="17"/>
      <c r="BC1586" s="17"/>
      <c r="BD1586" s="17"/>
      <c r="BE1586" s="17"/>
      <c r="BF1586" s="17"/>
      <c r="BG1586" s="17"/>
      <c r="BH1586" s="17"/>
      <c r="BI1586" s="17"/>
      <c r="BJ1586" s="17"/>
      <c r="BK1586" s="17"/>
      <c r="BL1586" s="17"/>
      <c r="BM1586" s="17"/>
    </row>
    <row r="1587" spans="2:65" x14ac:dyDescent="0.35">
      <c r="B1587" s="26" t="s">
        <v>590</v>
      </c>
      <c r="C1587" s="17"/>
      <c r="D1587" s="17"/>
      <c r="E1587" s="17"/>
      <c r="F1587" s="17"/>
      <c r="G1587" s="17"/>
      <c r="H1587" s="17"/>
      <c r="I1587" s="17"/>
      <c r="J1587" s="17"/>
      <c r="K1587" s="17"/>
      <c r="L1587" s="17"/>
      <c r="M1587" s="17"/>
      <c r="N1587" s="17"/>
      <c r="O1587" s="17"/>
      <c r="P1587" s="17"/>
      <c r="Q1587" s="17"/>
      <c r="R1587" s="17"/>
      <c r="S1587" s="17"/>
      <c r="T1587" s="17"/>
      <c r="U1587" s="17"/>
      <c r="V1587" s="17"/>
      <c r="W1587" s="17"/>
      <c r="X1587" s="17"/>
      <c r="Y1587" s="17"/>
      <c r="Z1587" s="17"/>
      <c r="AA1587" s="17"/>
      <c r="AB1587" s="17"/>
      <c r="AC1587" s="17"/>
      <c r="AD1587" s="17"/>
      <c r="AE1587" s="17"/>
      <c r="AF1587" s="17"/>
      <c r="AG1587" s="17"/>
      <c r="AH1587" s="17"/>
      <c r="AI1587" s="17"/>
      <c r="AJ1587" s="17"/>
      <c r="AK1587" s="17"/>
      <c r="AL1587" s="17"/>
      <c r="AM1587" s="17"/>
      <c r="AN1587" s="17"/>
      <c r="AO1587" s="17"/>
      <c r="AP1587" s="17"/>
      <c r="AQ1587" s="17"/>
      <c r="AR1587" s="17"/>
      <c r="AS1587" s="17"/>
      <c r="AT1587" s="17"/>
      <c r="AU1587" s="17"/>
      <c r="AV1587" s="17"/>
      <c r="AW1587" s="17"/>
      <c r="AX1587" s="17"/>
      <c r="AY1587" s="17"/>
      <c r="AZ1587" s="17"/>
      <c r="BA1587" s="17"/>
      <c r="BB1587" s="17"/>
      <c r="BC1587" s="17"/>
      <c r="BD1587" s="17"/>
      <c r="BE1587" s="17"/>
      <c r="BF1587" s="17"/>
      <c r="BG1587" s="17"/>
      <c r="BH1587" s="17"/>
      <c r="BI1587" s="17"/>
      <c r="BJ1587" s="17"/>
      <c r="BK1587" s="17"/>
      <c r="BL1587" s="17"/>
      <c r="BM1587" s="17"/>
    </row>
    <row r="1588" spans="2:65" x14ac:dyDescent="0.35">
      <c r="B1588" t="s">
        <v>593</v>
      </c>
      <c r="C1588" s="17">
        <v>0.45328583435026498</v>
      </c>
      <c r="D1588" s="17">
        <v>0.44781857888797399</v>
      </c>
      <c r="E1588" s="17">
        <v>0.45910389675950702</v>
      </c>
      <c r="F1588" s="17"/>
      <c r="G1588" s="17">
        <v>0.41449437511988002</v>
      </c>
      <c r="H1588" s="17">
        <v>0.49279592142831802</v>
      </c>
      <c r="I1588" s="17">
        <v>0.43606096554284102</v>
      </c>
      <c r="J1588" s="17">
        <v>0.49060379508575902</v>
      </c>
      <c r="K1588" s="17">
        <v>0.48720883044674701</v>
      </c>
      <c r="L1588" s="17">
        <v>0.41239182615972902</v>
      </c>
      <c r="M1588" s="17"/>
      <c r="N1588" s="17">
        <v>0.35881438574872598</v>
      </c>
      <c r="O1588" s="17">
        <v>0.48465330793929201</v>
      </c>
      <c r="P1588" s="17">
        <v>0.46023576409658001</v>
      </c>
      <c r="Q1588" s="17">
        <v>0.53774058019427096</v>
      </c>
      <c r="R1588" s="17"/>
      <c r="S1588" s="17">
        <v>0.29723221228326901</v>
      </c>
      <c r="T1588" s="17">
        <v>0.453939742072832</v>
      </c>
      <c r="U1588" s="17">
        <v>0.47838825119888001</v>
      </c>
      <c r="V1588" s="17">
        <v>0.455966779509896</v>
      </c>
      <c r="W1588" s="17">
        <v>0.49876078689758602</v>
      </c>
      <c r="X1588" s="17">
        <v>0.424733858310889</v>
      </c>
      <c r="Y1588" s="17">
        <v>0.48507169746852102</v>
      </c>
      <c r="Z1588" s="17">
        <v>0.46380139112041002</v>
      </c>
      <c r="AA1588" s="17">
        <v>0.462862074585073</v>
      </c>
      <c r="AB1588" s="17">
        <v>0.48806386037286797</v>
      </c>
      <c r="AC1588" s="17">
        <v>0.49146773715310099</v>
      </c>
      <c r="AD1588" s="17">
        <v>0.56640221972544103</v>
      </c>
      <c r="AE1588" s="17"/>
      <c r="AF1588" s="17">
        <v>0.51633089233690499</v>
      </c>
      <c r="AG1588" s="17">
        <v>0.39071579681284402</v>
      </c>
      <c r="AH1588" s="17">
        <v>0.47678853866736298</v>
      </c>
      <c r="AI1588" s="17"/>
      <c r="AJ1588" s="17">
        <v>0.48226031927765101</v>
      </c>
      <c r="AK1588" s="17">
        <v>0.394160894790822</v>
      </c>
      <c r="AL1588" s="17">
        <v>0.41152767633204901</v>
      </c>
      <c r="AM1588" s="17">
        <v>0.62518570003598195</v>
      </c>
      <c r="AN1588" s="17">
        <v>0.50862112974471896</v>
      </c>
      <c r="AO1588" s="17"/>
      <c r="AP1588" s="17">
        <v>0.42702316575396099</v>
      </c>
      <c r="AQ1588" s="17">
        <v>0.40345822460664799</v>
      </c>
      <c r="AR1588" s="17">
        <v>0.41732185040300401</v>
      </c>
      <c r="AS1588" s="17"/>
      <c r="AT1588" s="17">
        <v>0.51394734614499404</v>
      </c>
      <c r="AU1588" s="17">
        <v>0.51831419568322401</v>
      </c>
      <c r="AV1588" s="17">
        <v>0.41157369807231098</v>
      </c>
      <c r="AW1588" s="17">
        <v>0.35025567963688897</v>
      </c>
      <c r="AX1588" s="17">
        <v>0.20752876946238799</v>
      </c>
      <c r="AY1588" s="17"/>
      <c r="AZ1588" s="17">
        <v>0.35767135261108801</v>
      </c>
      <c r="BA1588" s="17">
        <v>0.43823865701016401</v>
      </c>
      <c r="BB1588" s="17">
        <v>0.51896354561516</v>
      </c>
      <c r="BC1588" s="17">
        <v>0.50748984430847099</v>
      </c>
      <c r="BD1588" s="17">
        <v>0.45381190586372999</v>
      </c>
      <c r="BE1588" s="17">
        <v>0.53976429182071195</v>
      </c>
      <c r="BF1588" s="17"/>
      <c r="BG1588" s="17">
        <v>0.42838414087028698</v>
      </c>
      <c r="BH1588" s="17">
        <v>0.46615023494878599</v>
      </c>
      <c r="BI1588" s="17" t="s">
        <v>95</v>
      </c>
      <c r="BJ1588" s="17">
        <v>0.45697556543218398</v>
      </c>
      <c r="BK1588" s="17">
        <v>0.56593616366176502</v>
      </c>
      <c r="BL1588" s="17">
        <v>0.45594661222002902</v>
      </c>
      <c r="BM1588" s="17">
        <v>0.46662664547280602</v>
      </c>
    </row>
    <row r="1589" spans="2:65" x14ac:dyDescent="0.35">
      <c r="B1589" t="s">
        <v>594</v>
      </c>
      <c r="C1589" s="17">
        <v>0.32625240646778098</v>
      </c>
      <c r="D1589" s="17">
        <v>0.35689918275386201</v>
      </c>
      <c r="E1589" s="17">
        <v>0.29589997817902097</v>
      </c>
      <c r="F1589" s="17"/>
      <c r="G1589" s="17">
        <v>0.43644160421790301</v>
      </c>
      <c r="H1589" s="17">
        <v>0.40476866905596798</v>
      </c>
      <c r="I1589" s="17">
        <v>0.34972072384849301</v>
      </c>
      <c r="J1589" s="17">
        <v>0.28687428836547602</v>
      </c>
      <c r="K1589" s="17">
        <v>0.268594334984887</v>
      </c>
      <c r="L1589" s="17">
        <v>0.25805235867245802</v>
      </c>
      <c r="M1589" s="17"/>
      <c r="N1589" s="17">
        <v>0.430260225510253</v>
      </c>
      <c r="O1589" s="17">
        <v>0.30314116326319801</v>
      </c>
      <c r="P1589" s="17">
        <v>0.29876315919770902</v>
      </c>
      <c r="Q1589" s="17">
        <v>0.24562293522234999</v>
      </c>
      <c r="R1589" s="17"/>
      <c r="S1589" s="17">
        <v>0.49952811703445898</v>
      </c>
      <c r="T1589" s="17">
        <v>0.30966056040761403</v>
      </c>
      <c r="U1589" s="17">
        <v>0.30617394709274498</v>
      </c>
      <c r="V1589" s="17">
        <v>0.32691071765582902</v>
      </c>
      <c r="W1589" s="17">
        <v>0.27360533584188801</v>
      </c>
      <c r="X1589" s="17">
        <v>0.35163122354307702</v>
      </c>
      <c r="Y1589" s="17">
        <v>0.303792044977792</v>
      </c>
      <c r="Z1589" s="17">
        <v>0.34726692569509698</v>
      </c>
      <c r="AA1589" s="17">
        <v>0.30761563158093602</v>
      </c>
      <c r="AB1589" s="17">
        <v>0.275373838393349</v>
      </c>
      <c r="AC1589" s="17">
        <v>0.286722219302257</v>
      </c>
      <c r="AD1589" s="17">
        <v>0.24582667365595001</v>
      </c>
      <c r="AE1589" s="17"/>
      <c r="AF1589" s="17">
        <v>0.25493514151961499</v>
      </c>
      <c r="AG1589" s="17">
        <v>0.38778572854293902</v>
      </c>
      <c r="AH1589" s="17">
        <v>0.30083203660492802</v>
      </c>
      <c r="AI1589" s="17"/>
      <c r="AJ1589" s="17">
        <v>0.29286705169875399</v>
      </c>
      <c r="AK1589" s="17">
        <v>0.40344004658805499</v>
      </c>
      <c r="AL1589" s="17">
        <v>0.376335774211561</v>
      </c>
      <c r="AM1589" s="17">
        <v>0.11649900947554701</v>
      </c>
      <c r="AN1589" s="17">
        <v>0.24148850718586401</v>
      </c>
      <c r="AO1589" s="17"/>
      <c r="AP1589" s="17">
        <v>0.37095530873949201</v>
      </c>
      <c r="AQ1589" s="17">
        <v>0.39383482297781902</v>
      </c>
      <c r="AR1589" s="17">
        <v>0.37560112385229799</v>
      </c>
      <c r="AS1589" s="17"/>
      <c r="AT1589" s="17">
        <v>0.232383647134976</v>
      </c>
      <c r="AU1589" s="17">
        <v>0.26589202844245102</v>
      </c>
      <c r="AV1589" s="17">
        <v>0.38526243345147798</v>
      </c>
      <c r="AW1589" s="17">
        <v>0.49688172833850502</v>
      </c>
      <c r="AX1589" s="17">
        <v>0.64044292022706795</v>
      </c>
      <c r="AY1589" s="17"/>
      <c r="AZ1589" s="17">
        <v>0.50198335044438702</v>
      </c>
      <c r="BA1589" s="17">
        <v>0.33092741578298202</v>
      </c>
      <c r="BB1589" s="17">
        <v>0.27608610062806899</v>
      </c>
      <c r="BC1589" s="17">
        <v>0.26110976059980401</v>
      </c>
      <c r="BD1589" s="17">
        <v>0.24039219020981401</v>
      </c>
      <c r="BE1589" s="17">
        <v>0.231920419179862</v>
      </c>
      <c r="BF1589" s="17"/>
      <c r="BG1589" s="17">
        <v>0.30275114240572698</v>
      </c>
      <c r="BH1589" s="17">
        <v>0.33395578488590999</v>
      </c>
      <c r="BI1589" s="17" t="s">
        <v>95</v>
      </c>
      <c r="BJ1589" s="17">
        <v>0.34591060063308499</v>
      </c>
      <c r="BK1589" s="17">
        <v>0.287894464483479</v>
      </c>
      <c r="BL1589" s="17">
        <v>0.39524245200444302</v>
      </c>
      <c r="BM1589" s="17">
        <v>0.27307775955693597</v>
      </c>
    </row>
    <row r="1590" spans="2:65" x14ac:dyDescent="0.35">
      <c r="B1590" t="s">
        <v>143</v>
      </c>
      <c r="C1590" s="17">
        <v>0.22046175918195399</v>
      </c>
      <c r="D1590" s="17">
        <v>0.19528223835816499</v>
      </c>
      <c r="E1590" s="17">
        <v>0.244996125061471</v>
      </c>
      <c r="F1590" s="17"/>
      <c r="G1590" s="17">
        <v>0.149064020662216</v>
      </c>
      <c r="H1590" s="17">
        <v>0.102435409515714</v>
      </c>
      <c r="I1590" s="17">
        <v>0.214218310608666</v>
      </c>
      <c r="J1590" s="17">
        <v>0.22252191654876499</v>
      </c>
      <c r="K1590" s="17">
        <v>0.24419683456836599</v>
      </c>
      <c r="L1590" s="17">
        <v>0.32955581516781302</v>
      </c>
      <c r="M1590" s="17"/>
      <c r="N1590" s="17">
        <v>0.21092538874102101</v>
      </c>
      <c r="O1590" s="17">
        <v>0.21220552879750901</v>
      </c>
      <c r="P1590" s="17">
        <v>0.241001076705711</v>
      </c>
      <c r="Q1590" s="17">
        <v>0.216636484583378</v>
      </c>
      <c r="R1590" s="17"/>
      <c r="S1590" s="17">
        <v>0.203239670682272</v>
      </c>
      <c r="T1590" s="17">
        <v>0.236399697519554</v>
      </c>
      <c r="U1590" s="17">
        <v>0.21543780170837501</v>
      </c>
      <c r="V1590" s="17">
        <v>0.21712250283427501</v>
      </c>
      <c r="W1590" s="17">
        <v>0.227633877260526</v>
      </c>
      <c r="X1590" s="17">
        <v>0.22363491814603401</v>
      </c>
      <c r="Y1590" s="17">
        <v>0.21113625755368601</v>
      </c>
      <c r="Z1590" s="17">
        <v>0.18893168318449299</v>
      </c>
      <c r="AA1590" s="17">
        <v>0.229522293833991</v>
      </c>
      <c r="AB1590" s="17">
        <v>0.23656230123378399</v>
      </c>
      <c r="AC1590" s="17">
        <v>0.22181004354464101</v>
      </c>
      <c r="AD1590" s="17">
        <v>0.18777110661860899</v>
      </c>
      <c r="AE1590" s="17"/>
      <c r="AF1590" s="17">
        <v>0.22873396614348099</v>
      </c>
      <c r="AG1590" s="17">
        <v>0.22149847464421701</v>
      </c>
      <c r="AH1590" s="17">
        <v>0.222379424727709</v>
      </c>
      <c r="AI1590" s="17"/>
      <c r="AJ1590" s="17">
        <v>0.22487262902359501</v>
      </c>
      <c r="AK1590" s="17">
        <v>0.20239905862112301</v>
      </c>
      <c r="AL1590" s="17">
        <v>0.21213654945638999</v>
      </c>
      <c r="AM1590" s="17">
        <v>0.25831529048847102</v>
      </c>
      <c r="AN1590" s="17">
        <v>0.249890363069417</v>
      </c>
      <c r="AO1590" s="17"/>
      <c r="AP1590" s="17">
        <v>0.20202152550654601</v>
      </c>
      <c r="AQ1590" s="17">
        <v>0.20270695241553199</v>
      </c>
      <c r="AR1590" s="17">
        <v>0.207077025744698</v>
      </c>
      <c r="AS1590" s="17"/>
      <c r="AT1590" s="17">
        <v>0.25366900672002901</v>
      </c>
      <c r="AU1590" s="17">
        <v>0.21579377587432499</v>
      </c>
      <c r="AV1590" s="17">
        <v>0.20316386847621101</v>
      </c>
      <c r="AW1590" s="17">
        <v>0.152862592024607</v>
      </c>
      <c r="AX1590" s="17">
        <v>0.15202831031054401</v>
      </c>
      <c r="AY1590" s="17"/>
      <c r="AZ1590" s="17">
        <v>0.14034529694452499</v>
      </c>
      <c r="BA1590" s="17">
        <v>0.230833927206854</v>
      </c>
      <c r="BB1590" s="17">
        <v>0.20495035375677001</v>
      </c>
      <c r="BC1590" s="17">
        <v>0.231400395091726</v>
      </c>
      <c r="BD1590" s="17">
        <v>0.305795903926456</v>
      </c>
      <c r="BE1590" s="17">
        <v>0.22831528899942599</v>
      </c>
      <c r="BF1590" s="17"/>
      <c r="BG1590" s="17">
        <v>0.26886471672398599</v>
      </c>
      <c r="BH1590" s="17">
        <v>0.19989398016530399</v>
      </c>
      <c r="BI1590" s="17" t="s">
        <v>95</v>
      </c>
      <c r="BJ1590" s="17">
        <v>0.197113833934731</v>
      </c>
      <c r="BK1590" s="17">
        <v>0.14616937185475601</v>
      </c>
      <c r="BL1590" s="17">
        <v>0.14881093577552801</v>
      </c>
      <c r="BM1590" s="17">
        <v>0.260295594970258</v>
      </c>
    </row>
    <row r="1591" spans="2:65" x14ac:dyDescent="0.35">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c r="BA1591" s="17"/>
      <c r="BB1591" s="17"/>
      <c r="BC1591" s="17"/>
      <c r="BD1591" s="17"/>
      <c r="BE1591" s="17"/>
      <c r="BF1591" s="17"/>
      <c r="BG1591" s="17"/>
      <c r="BH1591" s="17"/>
      <c r="BI1591" s="17"/>
      <c r="BJ1591" s="17"/>
      <c r="BK1591" s="17"/>
      <c r="BL1591" s="17"/>
      <c r="BM1591" s="17"/>
    </row>
    <row r="1592" spans="2:65" x14ac:dyDescent="0.35">
      <c r="B1592" s="6" t="s">
        <v>597</v>
      </c>
      <c r="C1592" s="17"/>
      <c r="D1592" s="17"/>
      <c r="E1592" s="17"/>
      <c r="F1592" s="17"/>
      <c r="G1592" s="17"/>
      <c r="H1592" s="17"/>
      <c r="I1592" s="17"/>
      <c r="J1592" s="17"/>
      <c r="K1592" s="17"/>
      <c r="L1592" s="17"/>
      <c r="M1592" s="17"/>
      <c r="N1592" s="17"/>
      <c r="O1592" s="17"/>
      <c r="P1592" s="17"/>
      <c r="Q1592" s="17"/>
      <c r="R1592" s="17"/>
      <c r="S1592" s="17"/>
      <c r="T1592" s="17"/>
      <c r="U1592" s="17"/>
      <c r="V1592" s="17"/>
      <c r="W1592" s="17"/>
      <c r="X1592" s="17"/>
      <c r="Y1592" s="17"/>
      <c r="Z1592" s="17"/>
      <c r="AA1592" s="17"/>
      <c r="AB1592" s="17"/>
      <c r="AC1592" s="17"/>
      <c r="AD1592" s="17"/>
      <c r="AE1592" s="17"/>
      <c r="AF1592" s="17"/>
      <c r="AG1592" s="17"/>
      <c r="AH1592" s="17"/>
      <c r="AI1592" s="17"/>
      <c r="AJ1592" s="17"/>
      <c r="AK1592" s="17"/>
      <c r="AL1592" s="17"/>
      <c r="AM1592" s="17"/>
      <c r="AN1592" s="17"/>
      <c r="AO1592" s="17"/>
      <c r="AP1592" s="17"/>
      <c r="AQ1592" s="17"/>
      <c r="AR1592" s="17"/>
      <c r="AS1592" s="17"/>
      <c r="AT1592" s="17"/>
      <c r="AU1592" s="17"/>
      <c r="AV1592" s="17"/>
      <c r="AW1592" s="17"/>
      <c r="AX1592" s="17"/>
      <c r="AY1592" s="17"/>
      <c r="AZ1592" s="17"/>
      <c r="BA1592" s="17"/>
      <c r="BB1592" s="17"/>
      <c r="BC1592" s="17"/>
      <c r="BD1592" s="17"/>
      <c r="BE1592" s="17"/>
      <c r="BF1592" s="17"/>
      <c r="BG1592" s="17"/>
      <c r="BH1592" s="17"/>
      <c r="BI1592" s="17"/>
      <c r="BJ1592" s="17"/>
      <c r="BK1592" s="17"/>
      <c r="BL1592" s="17"/>
      <c r="BM1592" s="17"/>
    </row>
    <row r="1593" spans="2:65" x14ac:dyDescent="0.35">
      <c r="B1593" s="26" t="s">
        <v>590</v>
      </c>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17"/>
      <c r="AH1593" s="17"/>
      <c r="AI1593" s="17"/>
      <c r="AJ1593" s="17"/>
      <c r="AK1593" s="17"/>
      <c r="AL1593" s="17"/>
      <c r="AM1593" s="17"/>
      <c r="AN1593" s="17"/>
      <c r="AO1593" s="17"/>
      <c r="AP1593" s="17"/>
      <c r="AQ1593" s="17"/>
      <c r="AR1593" s="17"/>
      <c r="AS1593" s="17"/>
      <c r="AT1593" s="17"/>
      <c r="AU1593" s="17"/>
      <c r="AV1593" s="17"/>
      <c r="AW1593" s="17"/>
      <c r="AX1593" s="17"/>
      <c r="AY1593" s="17"/>
      <c r="AZ1593" s="17"/>
      <c r="BA1593" s="17"/>
      <c r="BB1593" s="17"/>
      <c r="BC1593" s="17"/>
      <c r="BD1593" s="17"/>
      <c r="BE1593" s="17"/>
      <c r="BF1593" s="17"/>
      <c r="BG1593" s="17"/>
      <c r="BH1593" s="17"/>
      <c r="BI1593" s="17"/>
      <c r="BJ1593" s="17"/>
      <c r="BK1593" s="17"/>
      <c r="BL1593" s="17"/>
      <c r="BM1593" s="17"/>
    </row>
    <row r="1594" spans="2:65" x14ac:dyDescent="0.35">
      <c r="B1594" t="s">
        <v>555</v>
      </c>
      <c r="C1594" s="17">
        <v>0.54042651010981002</v>
      </c>
      <c r="D1594" s="17">
        <v>0.58190866840343702</v>
      </c>
      <c r="E1594" s="17">
        <v>0.49730278675587303</v>
      </c>
      <c r="F1594" s="17"/>
      <c r="G1594" s="17">
        <v>0.753025764026926</v>
      </c>
      <c r="H1594" s="17">
        <v>0.69654252345516998</v>
      </c>
      <c r="I1594" s="17">
        <v>0.60085275042160302</v>
      </c>
      <c r="J1594" s="17">
        <v>0.50213705143278298</v>
      </c>
      <c r="K1594" s="17">
        <v>0.42636307483962999</v>
      </c>
      <c r="L1594" s="17">
        <v>0.37059535763210799</v>
      </c>
      <c r="M1594" s="17"/>
      <c r="N1594" s="17">
        <v>0.61844091771090304</v>
      </c>
      <c r="O1594" s="17">
        <v>0.558042038979356</v>
      </c>
      <c r="P1594" s="17">
        <v>0.51038534179351003</v>
      </c>
      <c r="Q1594" s="17">
        <v>0.44677237438942602</v>
      </c>
      <c r="R1594" s="17"/>
      <c r="S1594" s="17">
        <v>0.68753705085462402</v>
      </c>
      <c r="T1594" s="17">
        <v>0.519441728521288</v>
      </c>
      <c r="U1594" s="17">
        <v>0.48209321258791799</v>
      </c>
      <c r="V1594" s="17">
        <v>0.507728797263715</v>
      </c>
      <c r="W1594" s="17">
        <v>0.52970452374064403</v>
      </c>
      <c r="X1594" s="17">
        <v>0.56930068386591304</v>
      </c>
      <c r="Y1594" s="17">
        <v>0.54983678832567695</v>
      </c>
      <c r="Z1594" s="17">
        <v>0.63552822188998404</v>
      </c>
      <c r="AA1594" s="17">
        <v>0.50726631565718105</v>
      </c>
      <c r="AB1594" s="17">
        <v>0.50653713627571595</v>
      </c>
      <c r="AC1594" s="17">
        <v>0.50480794368039605</v>
      </c>
      <c r="AD1594" s="17">
        <v>0.47930026187325497</v>
      </c>
      <c r="AE1594" s="17"/>
      <c r="AF1594" s="17">
        <v>0.40480329208717503</v>
      </c>
      <c r="AG1594" s="17">
        <v>0.616968293190303</v>
      </c>
      <c r="AH1594" s="17">
        <v>0.54580342754892597</v>
      </c>
      <c r="AI1594" s="17"/>
      <c r="AJ1594" s="17">
        <v>0.45092522183648498</v>
      </c>
      <c r="AK1594" s="17">
        <v>0.654168235679642</v>
      </c>
      <c r="AL1594" s="17">
        <v>0.58291031954731598</v>
      </c>
      <c r="AM1594" s="17">
        <v>0.25431710077592101</v>
      </c>
      <c r="AN1594" s="17">
        <v>0.50386933588525096</v>
      </c>
      <c r="AO1594" s="17"/>
      <c r="AP1594" s="17">
        <v>0.53247462699383796</v>
      </c>
      <c r="AQ1594" s="17">
        <v>0.65731301511418205</v>
      </c>
      <c r="AR1594" s="17">
        <v>0.56473102988256396</v>
      </c>
      <c r="AS1594" s="17"/>
      <c r="AT1594" s="17">
        <v>0.416768942916869</v>
      </c>
      <c r="AU1594" s="17">
        <v>0.51132731442671198</v>
      </c>
      <c r="AV1594" s="17">
        <v>0.64301345908411001</v>
      </c>
      <c r="AW1594" s="17">
        <v>0.69608552501870102</v>
      </c>
      <c r="AX1594" s="17">
        <v>0.73530294783862304</v>
      </c>
      <c r="AY1594" s="17"/>
      <c r="AZ1594" s="17">
        <v>0.67876351968976001</v>
      </c>
      <c r="BA1594" s="17">
        <v>0.52449026643692798</v>
      </c>
      <c r="BB1594" s="17">
        <v>0.56701723130095705</v>
      </c>
      <c r="BC1594" s="17">
        <v>0.47716548173360801</v>
      </c>
      <c r="BD1594" s="17">
        <v>0.48524321151811001</v>
      </c>
      <c r="BE1594" s="17">
        <v>0.45725675107053998</v>
      </c>
      <c r="BF1594" s="17"/>
      <c r="BG1594" s="17">
        <v>0.440777851197516</v>
      </c>
      <c r="BH1594" s="17">
        <v>0.59355431117978497</v>
      </c>
      <c r="BI1594" s="17" t="s">
        <v>95</v>
      </c>
      <c r="BJ1594" s="17">
        <v>0.58826654806577505</v>
      </c>
      <c r="BK1594" s="17">
        <v>0.55076051426887596</v>
      </c>
      <c r="BL1594" s="17">
        <v>0.64740362106828597</v>
      </c>
      <c r="BM1594" s="17">
        <v>0.70724370128106395</v>
      </c>
    </row>
    <row r="1595" spans="2:65" x14ac:dyDescent="0.35">
      <c r="B1595" t="s">
        <v>582</v>
      </c>
      <c r="C1595" s="17">
        <v>0.439707029156989</v>
      </c>
      <c r="D1595" s="17">
        <v>0.39668849692439001</v>
      </c>
      <c r="E1595" s="17">
        <v>0.48429795843225898</v>
      </c>
      <c r="F1595" s="17"/>
      <c r="G1595" s="17">
        <v>0.21717145036830399</v>
      </c>
      <c r="H1595" s="17">
        <v>0.28714278537531202</v>
      </c>
      <c r="I1595" s="17">
        <v>0.37691133615225902</v>
      </c>
      <c r="J1595" s="17">
        <v>0.478618665196889</v>
      </c>
      <c r="K1595" s="17">
        <v>0.56402371751584401</v>
      </c>
      <c r="L1595" s="17">
        <v>0.60732493016851796</v>
      </c>
      <c r="M1595" s="17"/>
      <c r="N1595" s="17">
        <v>0.35714975030617302</v>
      </c>
      <c r="O1595" s="17">
        <v>0.42424625340427702</v>
      </c>
      <c r="P1595" s="17">
        <v>0.46944865681416498</v>
      </c>
      <c r="Q1595" s="17">
        <v>0.53847494999470402</v>
      </c>
      <c r="R1595" s="17"/>
      <c r="S1595" s="17">
        <v>0.283918280809631</v>
      </c>
      <c r="T1595" s="17">
        <v>0.46297844465088001</v>
      </c>
      <c r="U1595" s="17">
        <v>0.49577623248459202</v>
      </c>
      <c r="V1595" s="17">
        <v>0.47000702351115198</v>
      </c>
      <c r="W1595" s="17">
        <v>0.44125658325356398</v>
      </c>
      <c r="X1595" s="17">
        <v>0.42017494817956003</v>
      </c>
      <c r="Y1595" s="17">
        <v>0.43450928945915601</v>
      </c>
      <c r="Z1595" s="17">
        <v>0.34413153608882202</v>
      </c>
      <c r="AA1595" s="17">
        <v>0.47683948562044898</v>
      </c>
      <c r="AB1595" s="17">
        <v>0.47192754525111602</v>
      </c>
      <c r="AC1595" s="17">
        <v>0.47589872363669</v>
      </c>
      <c r="AD1595" s="17">
        <v>0.50673219860457097</v>
      </c>
      <c r="AE1595" s="17"/>
      <c r="AF1595" s="17">
        <v>0.57889195474683697</v>
      </c>
      <c r="AG1595" s="17">
        <v>0.360626919691245</v>
      </c>
      <c r="AH1595" s="17">
        <v>0.42611426321975499</v>
      </c>
      <c r="AI1595" s="17"/>
      <c r="AJ1595" s="17">
        <v>0.52859955738688702</v>
      </c>
      <c r="AK1595" s="17">
        <v>0.32495973505001402</v>
      </c>
      <c r="AL1595" s="17">
        <v>0.40012401242488799</v>
      </c>
      <c r="AM1595" s="17">
        <v>0.69840290026210405</v>
      </c>
      <c r="AN1595" s="17">
        <v>0.48489809699369202</v>
      </c>
      <c r="AO1595" s="17"/>
      <c r="AP1595" s="17">
        <v>0.44788735360905502</v>
      </c>
      <c r="AQ1595" s="17">
        <v>0.31951291954543398</v>
      </c>
      <c r="AR1595" s="17">
        <v>0.42048714713610202</v>
      </c>
      <c r="AS1595" s="17"/>
      <c r="AT1595" s="17">
        <v>0.57510571668168997</v>
      </c>
      <c r="AU1595" s="17">
        <v>0.46519504616257501</v>
      </c>
      <c r="AV1595" s="17">
        <v>0.342188124199029</v>
      </c>
      <c r="AW1595" s="17">
        <v>0.27768646695336702</v>
      </c>
      <c r="AX1595" s="17">
        <v>0.224440150422727</v>
      </c>
      <c r="AY1595" s="17"/>
      <c r="AZ1595" s="17">
        <v>0.28787528495874898</v>
      </c>
      <c r="BA1595" s="17">
        <v>0.46012075009717102</v>
      </c>
      <c r="BB1595" s="17">
        <v>0.41705894309027602</v>
      </c>
      <c r="BC1595" s="17">
        <v>0.50270523634930098</v>
      </c>
      <c r="BD1595" s="17">
        <v>0.49764339330813601</v>
      </c>
      <c r="BE1595" s="17">
        <v>0.53096514982115695</v>
      </c>
      <c r="BF1595" s="17"/>
      <c r="BG1595" s="17">
        <v>0.53580822138682505</v>
      </c>
      <c r="BH1595" s="17">
        <v>0.38744042737064699</v>
      </c>
      <c r="BI1595" s="17" t="s">
        <v>95</v>
      </c>
      <c r="BJ1595" s="17">
        <v>0.40613122987390898</v>
      </c>
      <c r="BK1595" s="17">
        <v>0.44320582688327498</v>
      </c>
      <c r="BL1595" s="17">
        <v>0.328703452047098</v>
      </c>
      <c r="BM1595" s="17">
        <v>0.28450741425650999</v>
      </c>
    </row>
    <row r="1596" spans="2:65" x14ac:dyDescent="0.35">
      <c r="B1596" t="s">
        <v>596</v>
      </c>
      <c r="C1596" s="17">
        <v>1.9866460733200898E-2</v>
      </c>
      <c r="D1596" s="17">
        <v>2.14028346721735E-2</v>
      </c>
      <c r="E1596" s="17">
        <v>1.8399254811868101E-2</v>
      </c>
      <c r="F1596" s="17"/>
      <c r="G1596" s="17">
        <v>2.9802785604770399E-2</v>
      </c>
      <c r="H1596" s="17">
        <v>1.6314691169518201E-2</v>
      </c>
      <c r="I1596" s="17">
        <v>2.2235913426137399E-2</v>
      </c>
      <c r="J1596" s="17">
        <v>1.92442833703282E-2</v>
      </c>
      <c r="K1596" s="17">
        <v>9.6132076445260492E-3</v>
      </c>
      <c r="L1596" s="17">
        <v>2.20797121993744E-2</v>
      </c>
      <c r="M1596" s="17"/>
      <c r="N1596" s="17">
        <v>2.4409331982924502E-2</v>
      </c>
      <c r="O1596" s="17">
        <v>1.77117076163677E-2</v>
      </c>
      <c r="P1596" s="17">
        <v>2.0166001392324402E-2</v>
      </c>
      <c r="Q1596" s="17">
        <v>1.4752675615869701E-2</v>
      </c>
      <c r="R1596" s="17"/>
      <c r="S1596" s="17">
        <v>2.8544668335745E-2</v>
      </c>
      <c r="T1596" s="17">
        <v>1.7579826827832701E-2</v>
      </c>
      <c r="U1596" s="17">
        <v>2.2130554927489599E-2</v>
      </c>
      <c r="V1596" s="17">
        <v>2.2264179225133698E-2</v>
      </c>
      <c r="W1596" s="17">
        <v>2.9038893005791499E-2</v>
      </c>
      <c r="X1596" s="17">
        <v>1.0524367954526499E-2</v>
      </c>
      <c r="Y1596" s="17">
        <v>1.5653922215166999E-2</v>
      </c>
      <c r="Z1596" s="17">
        <v>2.03402420211946E-2</v>
      </c>
      <c r="AA1596" s="17">
        <v>1.5894198722369302E-2</v>
      </c>
      <c r="AB1596" s="17">
        <v>2.15353184731687E-2</v>
      </c>
      <c r="AC1596" s="17">
        <v>1.9293332682913701E-2</v>
      </c>
      <c r="AD1596" s="17">
        <v>1.3967539522173601E-2</v>
      </c>
      <c r="AE1596" s="17"/>
      <c r="AF1596" s="17">
        <v>1.6304753165988801E-2</v>
      </c>
      <c r="AG1596" s="17">
        <v>2.24047871184524E-2</v>
      </c>
      <c r="AH1596" s="17">
        <v>2.8082309231319401E-2</v>
      </c>
      <c r="AI1596" s="17"/>
      <c r="AJ1596" s="17">
        <v>2.0475220776627601E-2</v>
      </c>
      <c r="AK1596" s="17">
        <v>2.08720292703444E-2</v>
      </c>
      <c r="AL1596" s="17">
        <v>1.6965668027796699E-2</v>
      </c>
      <c r="AM1596" s="17">
        <v>4.72799989619756E-2</v>
      </c>
      <c r="AN1596" s="17">
        <v>1.12325671210573E-2</v>
      </c>
      <c r="AO1596" s="17"/>
      <c r="AP1596" s="17">
        <v>1.9638019397107201E-2</v>
      </c>
      <c r="AQ1596" s="17">
        <v>2.31740653403841E-2</v>
      </c>
      <c r="AR1596" s="17">
        <v>1.47818229813337E-2</v>
      </c>
      <c r="AS1596" s="17"/>
      <c r="AT1596" s="17">
        <v>8.1253404014408094E-3</v>
      </c>
      <c r="AU1596" s="17">
        <v>2.3477639410713201E-2</v>
      </c>
      <c r="AV1596" s="17">
        <v>1.47984167168614E-2</v>
      </c>
      <c r="AW1596" s="17">
        <v>2.6228008027931599E-2</v>
      </c>
      <c r="AX1596" s="17">
        <v>4.0256901738649799E-2</v>
      </c>
      <c r="AY1596" s="17"/>
      <c r="AZ1596" s="17">
        <v>3.3361195351490701E-2</v>
      </c>
      <c r="BA1596" s="17">
        <v>1.53889834659016E-2</v>
      </c>
      <c r="BB1596" s="17">
        <v>1.59238256087674E-2</v>
      </c>
      <c r="BC1596" s="17">
        <v>2.0129281917090701E-2</v>
      </c>
      <c r="BD1596" s="17">
        <v>1.7113395173754101E-2</v>
      </c>
      <c r="BE1596" s="17">
        <v>1.1778099108303099E-2</v>
      </c>
      <c r="BF1596" s="17"/>
      <c r="BG1596" s="17">
        <v>2.3413927415659098E-2</v>
      </c>
      <c r="BH1596" s="17">
        <v>1.9005261449568701E-2</v>
      </c>
      <c r="BI1596" s="17" t="s">
        <v>95</v>
      </c>
      <c r="BJ1596" s="17">
        <v>5.6022220603154397E-3</v>
      </c>
      <c r="BK1596" s="17">
        <v>6.0336588478486402E-3</v>
      </c>
      <c r="BL1596" s="17">
        <v>2.3892926884616399E-2</v>
      </c>
      <c r="BM1596" s="17">
        <v>8.2488844624257797E-3</v>
      </c>
    </row>
    <row r="1597" spans="2:65" x14ac:dyDescent="0.35">
      <c r="C1597" s="17"/>
      <c r="D1597" s="17"/>
      <c r="E1597" s="17"/>
      <c r="F1597" s="17"/>
      <c r="G1597" s="17"/>
      <c r="H1597" s="17"/>
      <c r="I1597" s="17"/>
      <c r="J1597" s="17"/>
      <c r="K1597" s="17"/>
      <c r="L1597" s="17"/>
      <c r="M1597" s="17"/>
      <c r="N1597" s="17"/>
      <c r="O1597" s="17"/>
      <c r="P1597" s="17"/>
      <c r="Q1597" s="17"/>
      <c r="R1597" s="17"/>
      <c r="S1597" s="17"/>
      <c r="T1597" s="17"/>
      <c r="U1597" s="17"/>
      <c r="V1597" s="17"/>
      <c r="W1597" s="17"/>
      <c r="X1597" s="17"/>
      <c r="Y1597" s="17"/>
      <c r="Z1597" s="17"/>
      <c r="AA1597" s="17"/>
      <c r="AB1597" s="17"/>
      <c r="AC1597" s="17"/>
      <c r="AD1597" s="17"/>
      <c r="AE1597" s="17"/>
      <c r="AF1597" s="17"/>
      <c r="AG1597" s="17"/>
      <c r="AH1597" s="17"/>
      <c r="AI1597" s="17"/>
      <c r="AJ1597" s="17"/>
      <c r="AK1597" s="17"/>
      <c r="AL1597" s="17"/>
      <c r="AM1597" s="17"/>
      <c r="AN1597" s="17"/>
      <c r="AO1597" s="17"/>
      <c r="AP1597" s="17"/>
      <c r="AQ1597" s="17"/>
      <c r="AR1597" s="17"/>
      <c r="AS1597" s="17"/>
      <c r="AT1597" s="17"/>
      <c r="AU1597" s="17"/>
      <c r="AV1597" s="17"/>
      <c r="AW1597" s="17"/>
      <c r="AX1597" s="17"/>
      <c r="AY1597" s="17"/>
      <c r="AZ1597" s="17"/>
      <c r="BA1597" s="17"/>
      <c r="BB1597" s="17"/>
      <c r="BC1597" s="17"/>
      <c r="BD1597" s="17"/>
      <c r="BE1597" s="17"/>
      <c r="BF1597" s="17"/>
      <c r="BG1597" s="17"/>
      <c r="BH1597" s="17"/>
      <c r="BI1597" s="17"/>
      <c r="BJ1597" s="17"/>
      <c r="BK1597" s="17"/>
      <c r="BL1597" s="17"/>
      <c r="BM1597" s="17"/>
    </row>
    <row r="1598" spans="2:65" x14ac:dyDescent="0.35">
      <c r="B1598" s="6" t="s">
        <v>605</v>
      </c>
      <c r="C1598" s="17"/>
      <c r="D1598" s="17"/>
      <c r="E1598" s="17"/>
      <c r="F1598" s="17"/>
      <c r="G1598" s="17"/>
      <c r="H1598" s="17"/>
      <c r="I1598" s="17"/>
      <c r="J1598" s="17"/>
      <c r="K1598" s="17"/>
      <c r="L1598" s="17"/>
      <c r="M1598" s="17"/>
      <c r="N1598" s="17"/>
      <c r="O1598" s="17"/>
      <c r="P1598" s="17"/>
      <c r="Q1598" s="17"/>
      <c r="R1598" s="17"/>
      <c r="S1598" s="17"/>
      <c r="T1598" s="17"/>
      <c r="U1598" s="17"/>
      <c r="V1598" s="17"/>
      <c r="W1598" s="17"/>
      <c r="X1598" s="17"/>
      <c r="Y1598" s="17"/>
      <c r="Z1598" s="17"/>
      <c r="AA1598" s="17"/>
      <c r="AB1598" s="17"/>
      <c r="AC1598" s="17"/>
      <c r="AD1598" s="17"/>
      <c r="AE1598" s="17"/>
      <c r="AF1598" s="17"/>
      <c r="AG1598" s="17"/>
      <c r="AH1598" s="17"/>
      <c r="AI1598" s="17"/>
      <c r="AJ1598" s="17"/>
      <c r="AK1598" s="17"/>
      <c r="AL1598" s="17"/>
      <c r="AM1598" s="17"/>
      <c r="AN1598" s="17"/>
      <c r="AO1598" s="17"/>
      <c r="AP1598" s="17"/>
      <c r="AQ1598" s="17"/>
      <c r="AR1598" s="17"/>
      <c r="AS1598" s="17"/>
      <c r="AT1598" s="17"/>
      <c r="AU1598" s="17"/>
      <c r="AV1598" s="17"/>
      <c r="AW1598" s="17"/>
      <c r="AX1598" s="17"/>
      <c r="AY1598" s="17"/>
      <c r="AZ1598" s="17"/>
      <c r="BA1598" s="17"/>
      <c r="BB1598" s="17"/>
      <c r="BC1598" s="17"/>
      <c r="BD1598" s="17"/>
      <c r="BE1598" s="17"/>
      <c r="BF1598" s="17"/>
      <c r="BG1598" s="17"/>
      <c r="BH1598" s="17"/>
      <c r="BI1598" s="17"/>
      <c r="BJ1598" s="17"/>
      <c r="BK1598" s="17"/>
      <c r="BL1598" s="17"/>
      <c r="BM1598" s="17"/>
    </row>
    <row r="1599" spans="2:65" x14ac:dyDescent="0.35">
      <c r="B1599" s="26" t="s">
        <v>606</v>
      </c>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17"/>
      <c r="AH1599" s="17"/>
      <c r="AI1599" s="17"/>
      <c r="AJ1599" s="17"/>
      <c r="AK1599" s="17"/>
      <c r="AL1599" s="17"/>
      <c r="AM1599" s="17"/>
      <c r="AN1599" s="17"/>
      <c r="AO1599" s="17"/>
      <c r="AP1599" s="17"/>
      <c r="AQ1599" s="17"/>
      <c r="AR1599" s="17"/>
      <c r="AS1599" s="17"/>
      <c r="AT1599" s="17"/>
      <c r="AU1599" s="17"/>
      <c r="AV1599" s="17"/>
      <c r="AW1599" s="17"/>
      <c r="AX1599" s="17"/>
      <c r="AY1599" s="17"/>
      <c r="AZ1599" s="17"/>
      <c r="BA1599" s="17"/>
      <c r="BB1599" s="17"/>
      <c r="BC1599" s="17"/>
      <c r="BD1599" s="17"/>
      <c r="BE1599" s="17"/>
      <c r="BF1599" s="17"/>
      <c r="BG1599" s="17"/>
      <c r="BH1599" s="17"/>
      <c r="BI1599" s="17"/>
      <c r="BJ1599" s="17"/>
      <c r="BK1599" s="17"/>
      <c r="BL1599" s="17"/>
      <c r="BM1599" s="17"/>
    </row>
    <row r="1600" spans="2:65" x14ac:dyDescent="0.35">
      <c r="B1600" t="s">
        <v>598</v>
      </c>
      <c r="C1600" s="17">
        <v>0.70479546856627995</v>
      </c>
      <c r="D1600" s="17">
        <v>0.71196104762835999</v>
      </c>
      <c r="E1600" s="17">
        <v>0.69797513342668804</v>
      </c>
      <c r="F1600" s="17"/>
      <c r="G1600" s="17">
        <v>0.46754534167733702</v>
      </c>
      <c r="H1600" s="17">
        <v>0.58356567101419898</v>
      </c>
      <c r="I1600" s="17">
        <v>0.687766194347462</v>
      </c>
      <c r="J1600" s="17">
        <v>0.66194777247914505</v>
      </c>
      <c r="K1600" s="17">
        <v>0.78449481864733095</v>
      </c>
      <c r="L1600" s="17">
        <v>0.77518908870686798</v>
      </c>
      <c r="M1600" s="17"/>
      <c r="N1600" s="17">
        <v>0.69138870702955002</v>
      </c>
      <c r="O1600" s="17">
        <v>0.70659843021794799</v>
      </c>
      <c r="P1600" s="17">
        <v>0.67670666333402396</v>
      </c>
      <c r="Q1600" s="17">
        <v>0.74277685386872205</v>
      </c>
      <c r="R1600" s="17"/>
      <c r="S1600" s="17">
        <v>0.59276864082889802</v>
      </c>
      <c r="T1600" s="17">
        <v>0.77245741701371595</v>
      </c>
      <c r="U1600" s="17">
        <v>0.64255840099903005</v>
      </c>
      <c r="V1600" s="17">
        <v>0.77155588011986298</v>
      </c>
      <c r="W1600" s="17">
        <v>0.66624457815389404</v>
      </c>
      <c r="X1600" s="17">
        <v>0.71418448927717004</v>
      </c>
      <c r="Y1600" s="17">
        <v>0.74537976495434599</v>
      </c>
      <c r="Z1600" s="17">
        <v>0.68420428647669995</v>
      </c>
      <c r="AA1600" s="17">
        <v>0.63624292268637295</v>
      </c>
      <c r="AB1600" s="17">
        <v>0.68783937529073302</v>
      </c>
      <c r="AC1600" s="17">
        <v>0.71877446371663301</v>
      </c>
      <c r="AD1600" s="17">
        <v>0.87281324295209795</v>
      </c>
      <c r="AE1600" s="17"/>
      <c r="AF1600" s="17">
        <v>0.77465834787721399</v>
      </c>
      <c r="AG1600" s="17">
        <v>0.65374312866228601</v>
      </c>
      <c r="AH1600" s="17">
        <v>0.64599194011587602</v>
      </c>
      <c r="AI1600" s="17"/>
      <c r="AJ1600" s="17">
        <v>0.747745023679247</v>
      </c>
      <c r="AK1600" s="17">
        <v>0.60358536294796805</v>
      </c>
      <c r="AL1600" s="17">
        <v>0.60052046678830895</v>
      </c>
      <c r="AM1600" s="17">
        <v>0.71636317103312097</v>
      </c>
      <c r="AN1600" s="17">
        <v>0.71325788344388996</v>
      </c>
      <c r="AO1600" s="17"/>
      <c r="AP1600" s="17">
        <v>0.72894401664455299</v>
      </c>
      <c r="AQ1600" s="17">
        <v>0.61439625554998101</v>
      </c>
      <c r="AR1600" s="17">
        <v>0.57168334998273795</v>
      </c>
      <c r="AS1600" s="17"/>
      <c r="AT1600" s="17">
        <v>0.75582421717960002</v>
      </c>
      <c r="AU1600" s="17">
        <v>0.693758265429258</v>
      </c>
      <c r="AV1600" s="17">
        <v>0.69053544348616203</v>
      </c>
      <c r="AW1600" s="17">
        <v>0.69343895299632596</v>
      </c>
      <c r="AX1600" s="17">
        <v>0.59579744349924002</v>
      </c>
      <c r="AY1600" s="17"/>
      <c r="AZ1600" s="17">
        <v>0.56277856473632704</v>
      </c>
      <c r="BA1600" s="17">
        <v>0.68897281979038105</v>
      </c>
      <c r="BB1600" s="17">
        <v>0.73265699054229105</v>
      </c>
      <c r="BC1600" s="17">
        <v>0.75831095966960205</v>
      </c>
      <c r="BD1600" s="17">
        <v>0.81032515575763098</v>
      </c>
      <c r="BE1600" s="17">
        <v>0.59372523938213295</v>
      </c>
      <c r="BF1600" s="17"/>
      <c r="BG1600" s="17">
        <v>0.72788182198028395</v>
      </c>
      <c r="BH1600" s="17">
        <v>0.69680206685953205</v>
      </c>
      <c r="BI1600" s="17" t="s">
        <v>95</v>
      </c>
      <c r="BJ1600" s="17">
        <v>0.72782476315681999</v>
      </c>
      <c r="BK1600" s="17">
        <v>0.72998320605124201</v>
      </c>
      <c r="BL1600" s="17">
        <v>0.62983834145064399</v>
      </c>
      <c r="BM1600" s="17">
        <v>0.70073228125558695</v>
      </c>
    </row>
    <row r="1601" spans="2:65" x14ac:dyDescent="0.35">
      <c r="B1601" t="s">
        <v>599</v>
      </c>
      <c r="C1601" s="17">
        <v>0.60885851434188099</v>
      </c>
      <c r="D1601" s="17">
        <v>0.64561801696575005</v>
      </c>
      <c r="E1601" s="17">
        <v>0.57992995500572997</v>
      </c>
      <c r="F1601" s="17"/>
      <c r="G1601" s="17">
        <v>0.492144668899275</v>
      </c>
      <c r="H1601" s="17">
        <v>0.51588931503444402</v>
      </c>
      <c r="I1601" s="17">
        <v>0.52236894391718602</v>
      </c>
      <c r="J1601" s="17">
        <v>0.58915731044609199</v>
      </c>
      <c r="K1601" s="17">
        <v>0.71362595593382105</v>
      </c>
      <c r="L1601" s="17">
        <v>0.64904754737028603</v>
      </c>
      <c r="M1601" s="17"/>
      <c r="N1601" s="17">
        <v>0.69016320629121197</v>
      </c>
      <c r="O1601" s="17">
        <v>0.59802092125418405</v>
      </c>
      <c r="P1601" s="17">
        <v>0.60629907959126605</v>
      </c>
      <c r="Q1601" s="17">
        <v>0.54861453669910698</v>
      </c>
      <c r="R1601" s="17"/>
      <c r="S1601" s="17">
        <v>0.56372259796123503</v>
      </c>
      <c r="T1601" s="17">
        <v>0.67744542158033105</v>
      </c>
      <c r="U1601" s="17">
        <v>0.60524793599398496</v>
      </c>
      <c r="V1601" s="17">
        <v>0.66809493572330803</v>
      </c>
      <c r="W1601" s="17">
        <v>0.56525013255941103</v>
      </c>
      <c r="X1601" s="17">
        <v>0.54560563962008901</v>
      </c>
      <c r="Y1601" s="17">
        <v>0.64423309956760799</v>
      </c>
      <c r="Z1601" s="17">
        <v>0.52732218982665402</v>
      </c>
      <c r="AA1601" s="17">
        <v>0.55181515890170996</v>
      </c>
      <c r="AB1601" s="17">
        <v>0.66316043362672605</v>
      </c>
      <c r="AC1601" s="17">
        <v>0.52464309491936501</v>
      </c>
      <c r="AD1601" s="17">
        <v>0.695733216404398</v>
      </c>
      <c r="AE1601" s="17"/>
      <c r="AF1601" s="17">
        <v>0.66022234971258897</v>
      </c>
      <c r="AG1601" s="17">
        <v>0.59632507181113303</v>
      </c>
      <c r="AH1601" s="17">
        <v>0.47988749249621498</v>
      </c>
      <c r="AI1601" s="17"/>
      <c r="AJ1601" s="17">
        <v>0.66401088622736704</v>
      </c>
      <c r="AK1601" s="17">
        <v>0.524874018325864</v>
      </c>
      <c r="AL1601" s="17">
        <v>0.61082136632149098</v>
      </c>
      <c r="AM1601" s="17">
        <v>0.732290220356699</v>
      </c>
      <c r="AN1601" s="17">
        <v>0.56392662735436805</v>
      </c>
      <c r="AO1601" s="17"/>
      <c r="AP1601" s="17">
        <v>0.64142262984431297</v>
      </c>
      <c r="AQ1601" s="17">
        <v>0.568734688140629</v>
      </c>
      <c r="AR1601" s="17">
        <v>0.60295972884441795</v>
      </c>
      <c r="AS1601" s="17"/>
      <c r="AT1601" s="17">
        <v>0.56295766286291904</v>
      </c>
      <c r="AU1601" s="17">
        <v>0.66435930553695399</v>
      </c>
      <c r="AV1601" s="17">
        <v>0.60989465164799495</v>
      </c>
      <c r="AW1601" s="17">
        <v>0.63758468978126503</v>
      </c>
      <c r="AX1601" s="17">
        <v>0.71263322253140005</v>
      </c>
      <c r="AY1601" s="17"/>
      <c r="AZ1601" s="17">
        <v>0.49716317407972099</v>
      </c>
      <c r="BA1601" s="17">
        <v>0.615518795581945</v>
      </c>
      <c r="BB1601" s="17">
        <v>0.63953317645559205</v>
      </c>
      <c r="BC1601" s="17">
        <v>0.631061200033319</v>
      </c>
      <c r="BD1601" s="17">
        <v>0.64752537716563296</v>
      </c>
      <c r="BE1601" s="17">
        <v>0.57928773108686804</v>
      </c>
      <c r="BF1601" s="17"/>
      <c r="BG1601" s="17">
        <v>0.64951871335824596</v>
      </c>
      <c r="BH1601" s="17">
        <v>0.58389480638241897</v>
      </c>
      <c r="BI1601" s="17" t="s">
        <v>95</v>
      </c>
      <c r="BJ1601" s="17">
        <v>0.637456827470959</v>
      </c>
      <c r="BK1601" s="17">
        <v>0.54753775527020299</v>
      </c>
      <c r="BL1601" s="17">
        <v>0.55903941318372297</v>
      </c>
      <c r="BM1601" s="17">
        <v>0.46758361994916497</v>
      </c>
    </row>
    <row r="1602" spans="2:65" x14ac:dyDescent="0.35">
      <c r="B1602" t="s">
        <v>600</v>
      </c>
      <c r="C1602" s="17">
        <v>0.59048751504205099</v>
      </c>
      <c r="D1602" s="17">
        <v>0.615725869082835</v>
      </c>
      <c r="E1602" s="17">
        <v>0.57111793012787804</v>
      </c>
      <c r="F1602" s="17"/>
      <c r="G1602" s="17">
        <v>0.43333840283825698</v>
      </c>
      <c r="H1602" s="17">
        <v>0.50768473937681202</v>
      </c>
      <c r="I1602" s="17">
        <v>0.57679910966075398</v>
      </c>
      <c r="J1602" s="17">
        <v>0.57916053921291899</v>
      </c>
      <c r="K1602" s="17">
        <v>0.64585077208314201</v>
      </c>
      <c r="L1602" s="17">
        <v>0.62815742132193797</v>
      </c>
      <c r="M1602" s="17"/>
      <c r="N1602" s="17">
        <v>0.64396053998945502</v>
      </c>
      <c r="O1602" s="17">
        <v>0.587614210580366</v>
      </c>
      <c r="P1602" s="17">
        <v>0.60539763773744104</v>
      </c>
      <c r="Q1602" s="17">
        <v>0.53388172005407397</v>
      </c>
      <c r="R1602" s="17"/>
      <c r="S1602" s="17">
        <v>0.52396465188034003</v>
      </c>
      <c r="T1602" s="17">
        <v>0.608189507549871</v>
      </c>
      <c r="U1602" s="17">
        <v>0.66066241406755699</v>
      </c>
      <c r="V1602" s="17">
        <v>0.65747507370220903</v>
      </c>
      <c r="W1602" s="17">
        <v>0.46625300448682899</v>
      </c>
      <c r="X1602" s="17">
        <v>0.56514130723315004</v>
      </c>
      <c r="Y1602" s="17">
        <v>0.57518652438124696</v>
      </c>
      <c r="Z1602" s="17">
        <v>0.53531657530055599</v>
      </c>
      <c r="AA1602" s="17">
        <v>0.51628081915152502</v>
      </c>
      <c r="AB1602" s="17">
        <v>0.668319064321092</v>
      </c>
      <c r="AC1602" s="17">
        <v>0.59471486917669802</v>
      </c>
      <c r="AD1602" s="17">
        <v>0.718922786071859</v>
      </c>
      <c r="AE1602" s="17"/>
      <c r="AF1602" s="17">
        <v>0.61962969619658503</v>
      </c>
      <c r="AG1602" s="17">
        <v>0.59837646258565003</v>
      </c>
      <c r="AH1602" s="17">
        <v>0.49478922842062301</v>
      </c>
      <c r="AI1602" s="17"/>
      <c r="AJ1602" s="17">
        <v>0.63190466378390597</v>
      </c>
      <c r="AK1602" s="17">
        <v>0.51693430640086702</v>
      </c>
      <c r="AL1602" s="17">
        <v>0.67543476669130398</v>
      </c>
      <c r="AM1602" s="17">
        <v>0.60751550244497698</v>
      </c>
      <c r="AN1602" s="17">
        <v>0.58512697996833896</v>
      </c>
      <c r="AO1602" s="17"/>
      <c r="AP1602" s="17">
        <v>0.62286575496426</v>
      </c>
      <c r="AQ1602" s="17">
        <v>0.54434007361610903</v>
      </c>
      <c r="AR1602" s="17">
        <v>0.61832299521253198</v>
      </c>
      <c r="AS1602" s="17"/>
      <c r="AT1602" s="17">
        <v>0.60356677375065604</v>
      </c>
      <c r="AU1602" s="17">
        <v>0.59409189282906205</v>
      </c>
      <c r="AV1602" s="17">
        <v>0.56989590430223103</v>
      </c>
      <c r="AW1602" s="17">
        <v>0.61282162730780498</v>
      </c>
      <c r="AX1602" s="17">
        <v>0.61359304382658297</v>
      </c>
      <c r="AY1602" s="17"/>
      <c r="AZ1602" s="17">
        <v>0.52598039239926098</v>
      </c>
      <c r="BA1602" s="17">
        <v>0.57960591668573502</v>
      </c>
      <c r="BB1602" s="17">
        <v>0.65276561567816005</v>
      </c>
      <c r="BC1602" s="17">
        <v>0.59683156767877499</v>
      </c>
      <c r="BD1602" s="17">
        <v>0.63064796772326404</v>
      </c>
      <c r="BE1602" s="17">
        <v>0.55743723409985602</v>
      </c>
      <c r="BF1602" s="17"/>
      <c r="BG1602" s="17">
        <v>0.60665619872050802</v>
      </c>
      <c r="BH1602" s="17">
        <v>0.55163829445340395</v>
      </c>
      <c r="BI1602" s="17" t="s">
        <v>95</v>
      </c>
      <c r="BJ1602" s="17">
        <v>0.64660120491236595</v>
      </c>
      <c r="BK1602" s="17">
        <v>0.69047032959396304</v>
      </c>
      <c r="BL1602" s="17">
        <v>0.55258451606355896</v>
      </c>
      <c r="BM1602" s="17">
        <v>0.49440878194793703</v>
      </c>
    </row>
    <row r="1603" spans="2:65" x14ac:dyDescent="0.35">
      <c r="B1603" t="s">
        <v>601</v>
      </c>
      <c r="C1603" s="17">
        <v>0.52123825330964701</v>
      </c>
      <c r="D1603" s="17">
        <v>0.56893618265224799</v>
      </c>
      <c r="E1603" s="17">
        <v>0.48293434798732798</v>
      </c>
      <c r="F1603" s="17"/>
      <c r="G1603" s="17">
        <v>0.386408497359437</v>
      </c>
      <c r="H1603" s="17">
        <v>0.55976563659018796</v>
      </c>
      <c r="I1603" s="17">
        <v>0.48721333430081198</v>
      </c>
      <c r="J1603" s="17">
        <v>0.493322517501184</v>
      </c>
      <c r="K1603" s="17">
        <v>0.57420497933541004</v>
      </c>
      <c r="L1603" s="17">
        <v>0.53434252655867698</v>
      </c>
      <c r="M1603" s="17"/>
      <c r="N1603" s="17">
        <v>0.61097932839307501</v>
      </c>
      <c r="O1603" s="17">
        <v>0.53756137042849395</v>
      </c>
      <c r="P1603" s="17">
        <v>0.52590779580728897</v>
      </c>
      <c r="Q1603" s="17">
        <v>0.42013711982236401</v>
      </c>
      <c r="R1603" s="17"/>
      <c r="S1603" s="17">
        <v>0.45376907349948897</v>
      </c>
      <c r="T1603" s="17">
        <v>0.58613565315986604</v>
      </c>
      <c r="U1603" s="17">
        <v>0.48510389711991703</v>
      </c>
      <c r="V1603" s="17">
        <v>0.61276758590729796</v>
      </c>
      <c r="W1603" s="17">
        <v>0.49354681240485399</v>
      </c>
      <c r="X1603" s="17">
        <v>0.47357905286389901</v>
      </c>
      <c r="Y1603" s="17">
        <v>0.48741084794700101</v>
      </c>
      <c r="Z1603" s="17">
        <v>0.482448722093477</v>
      </c>
      <c r="AA1603" s="17">
        <v>0.50721252961449004</v>
      </c>
      <c r="AB1603" s="17">
        <v>0.53388836781488203</v>
      </c>
      <c r="AC1603" s="17">
        <v>0.50410747274812395</v>
      </c>
      <c r="AD1603" s="17">
        <v>0.56141569953050197</v>
      </c>
      <c r="AE1603" s="17"/>
      <c r="AF1603" s="17">
        <v>0.56854206025992904</v>
      </c>
      <c r="AG1603" s="17">
        <v>0.49367134116698902</v>
      </c>
      <c r="AH1603" s="17">
        <v>0.42785880474076798</v>
      </c>
      <c r="AI1603" s="17"/>
      <c r="AJ1603" s="17">
        <v>0.58638355031077105</v>
      </c>
      <c r="AK1603" s="17">
        <v>0.43088617420756198</v>
      </c>
      <c r="AL1603" s="17">
        <v>0.53713446514098695</v>
      </c>
      <c r="AM1603" s="17">
        <v>0.60560849664343397</v>
      </c>
      <c r="AN1603" s="17">
        <v>0.44563985886714802</v>
      </c>
      <c r="AO1603" s="17"/>
      <c r="AP1603" s="17">
        <v>0.56361812303464898</v>
      </c>
      <c r="AQ1603" s="17">
        <v>0.48021380561992999</v>
      </c>
      <c r="AR1603" s="17">
        <v>0.43736193057318401</v>
      </c>
      <c r="AS1603" s="17"/>
      <c r="AT1603" s="17">
        <v>0.47535852925393302</v>
      </c>
      <c r="AU1603" s="17">
        <v>0.54408520234342195</v>
      </c>
      <c r="AV1603" s="17">
        <v>0.55700936820990499</v>
      </c>
      <c r="AW1603" s="17">
        <v>0.54749694155922701</v>
      </c>
      <c r="AX1603" s="17">
        <v>0.69573647642305003</v>
      </c>
      <c r="AY1603" s="17"/>
      <c r="AZ1603" s="17">
        <v>0.42005871523942601</v>
      </c>
      <c r="BA1603" s="17">
        <v>0.53121116893482201</v>
      </c>
      <c r="BB1603" s="17">
        <v>0.57510617664687003</v>
      </c>
      <c r="BC1603" s="17">
        <v>0.51526535784070604</v>
      </c>
      <c r="BD1603" s="17">
        <v>0.56116942410444204</v>
      </c>
      <c r="BE1603" s="17">
        <v>0.51081198027553099</v>
      </c>
      <c r="BF1603" s="17"/>
      <c r="BG1603" s="17">
        <v>0.55103367450627005</v>
      </c>
      <c r="BH1603" s="17">
        <v>0.54035710684161697</v>
      </c>
      <c r="BI1603" s="17" t="s">
        <v>95</v>
      </c>
      <c r="BJ1603" s="17">
        <v>0.51041696609597198</v>
      </c>
      <c r="BK1603" s="17">
        <v>0.46147624288598399</v>
      </c>
      <c r="BL1603" s="17">
        <v>0.41971233415845599</v>
      </c>
      <c r="BM1603" s="17">
        <v>0.49892346421065897</v>
      </c>
    </row>
    <row r="1604" spans="2:65" x14ac:dyDescent="0.35">
      <c r="B1604" t="s">
        <v>602</v>
      </c>
      <c r="C1604" s="17">
        <v>0.38009372592500101</v>
      </c>
      <c r="D1604" s="17">
        <v>0.36145569892169199</v>
      </c>
      <c r="E1604" s="17">
        <v>0.395196158807541</v>
      </c>
      <c r="F1604" s="17"/>
      <c r="G1604" s="17">
        <v>0.4350577709722</v>
      </c>
      <c r="H1604" s="17">
        <v>0.34907743917897499</v>
      </c>
      <c r="I1604" s="17">
        <v>0.36443490817379498</v>
      </c>
      <c r="J1604" s="17">
        <v>0.40738870845091901</v>
      </c>
      <c r="K1604" s="17">
        <v>0.43882960665620702</v>
      </c>
      <c r="L1604" s="17">
        <v>0.33627331817365602</v>
      </c>
      <c r="M1604" s="17"/>
      <c r="N1604" s="17">
        <v>0.39599678950894002</v>
      </c>
      <c r="O1604" s="17">
        <v>0.37828043320925597</v>
      </c>
      <c r="P1604" s="17">
        <v>0.39969319685795002</v>
      </c>
      <c r="Q1604" s="17">
        <v>0.34880526403693402</v>
      </c>
      <c r="R1604" s="17"/>
      <c r="S1604" s="17">
        <v>0.37049597179792099</v>
      </c>
      <c r="T1604" s="17">
        <v>0.32337589792511401</v>
      </c>
      <c r="U1604" s="17">
        <v>0.36456266643683399</v>
      </c>
      <c r="V1604" s="17">
        <v>0.46397333575099697</v>
      </c>
      <c r="W1604" s="17">
        <v>0.46653043712528203</v>
      </c>
      <c r="X1604" s="17">
        <v>0.35593572345685598</v>
      </c>
      <c r="Y1604" s="17">
        <v>0.31356071550144599</v>
      </c>
      <c r="Z1604" s="17">
        <v>0.45754782079908701</v>
      </c>
      <c r="AA1604" s="17">
        <v>0.36891512124501402</v>
      </c>
      <c r="AB1604" s="17">
        <v>0.36902349029836401</v>
      </c>
      <c r="AC1604" s="17">
        <v>0.40674033331005</v>
      </c>
      <c r="AD1604" s="17">
        <v>0.41609073650110201</v>
      </c>
      <c r="AE1604" s="17"/>
      <c r="AF1604" s="17">
        <v>0.39180540901726202</v>
      </c>
      <c r="AG1604" s="17">
        <v>0.34905079721680099</v>
      </c>
      <c r="AH1604" s="17">
        <v>0.370244890595883</v>
      </c>
      <c r="AI1604" s="17"/>
      <c r="AJ1604" s="17">
        <v>0.38306959993481599</v>
      </c>
      <c r="AK1604" s="17">
        <v>0.38190816436134301</v>
      </c>
      <c r="AL1604" s="17">
        <v>0.275202952590195</v>
      </c>
      <c r="AM1604" s="17">
        <v>0.43768306956557002</v>
      </c>
      <c r="AN1604" s="17">
        <v>0.40998432960355902</v>
      </c>
      <c r="AO1604" s="17"/>
      <c r="AP1604" s="17">
        <v>0.370848260205834</v>
      </c>
      <c r="AQ1604" s="17">
        <v>0.38025314177573299</v>
      </c>
      <c r="AR1604" s="17">
        <v>0.31782758113079301</v>
      </c>
      <c r="AS1604" s="17"/>
      <c r="AT1604" s="17">
        <v>0.38016001767277202</v>
      </c>
      <c r="AU1604" s="17">
        <v>0.397304069802346</v>
      </c>
      <c r="AV1604" s="17">
        <v>0.37223634167185299</v>
      </c>
      <c r="AW1604" s="17">
        <v>0.389161072961419</v>
      </c>
      <c r="AX1604" s="17">
        <v>0.42431026486990198</v>
      </c>
      <c r="AY1604" s="17"/>
      <c r="AZ1604" s="17">
        <v>0.37964247508846999</v>
      </c>
      <c r="BA1604" s="17">
        <v>0.36594253726110998</v>
      </c>
      <c r="BB1604" s="17">
        <v>0.42930279302852498</v>
      </c>
      <c r="BC1604" s="17">
        <v>0.354011653642332</v>
      </c>
      <c r="BD1604" s="17">
        <v>0.42165059862140802</v>
      </c>
      <c r="BE1604" s="17">
        <v>0.36757378063042201</v>
      </c>
      <c r="BF1604" s="17"/>
      <c r="BG1604" s="17">
        <v>0.38297633979722501</v>
      </c>
      <c r="BH1604" s="17">
        <v>0.37732195779423</v>
      </c>
      <c r="BI1604" s="17" t="s">
        <v>95</v>
      </c>
      <c r="BJ1604" s="17">
        <v>0.36335167128630602</v>
      </c>
      <c r="BK1604" s="17">
        <v>0.38055389713390098</v>
      </c>
      <c r="BL1604" s="17">
        <v>0.37150171016060302</v>
      </c>
      <c r="BM1604" s="17">
        <v>0.52354545469393299</v>
      </c>
    </row>
    <row r="1605" spans="2:65" x14ac:dyDescent="0.35">
      <c r="B1605" t="s">
        <v>603</v>
      </c>
      <c r="C1605" s="17">
        <v>0.172656145721928</v>
      </c>
      <c r="D1605" s="17">
        <v>0.11442656294452801</v>
      </c>
      <c r="E1605" s="17">
        <v>0.221726371262712</v>
      </c>
      <c r="F1605" s="17"/>
      <c r="G1605" s="17">
        <v>0.23147620081491399</v>
      </c>
      <c r="H1605" s="17">
        <v>0.139934053106235</v>
      </c>
      <c r="I1605" s="17">
        <v>0.19786907070590801</v>
      </c>
      <c r="J1605" s="17">
        <v>0.141227190219268</v>
      </c>
      <c r="K1605" s="17">
        <v>0.155803507553188</v>
      </c>
      <c r="L1605" s="17">
        <v>0.18762112128365499</v>
      </c>
      <c r="M1605" s="17"/>
      <c r="N1605" s="17">
        <v>0.14959872004023</v>
      </c>
      <c r="O1605" s="17">
        <v>0.15998474378601099</v>
      </c>
      <c r="P1605" s="17">
        <v>0.18893125105686401</v>
      </c>
      <c r="Q1605" s="17">
        <v>0.18669459690374399</v>
      </c>
      <c r="R1605" s="17"/>
      <c r="S1605" s="17">
        <v>0.175846092060638</v>
      </c>
      <c r="T1605" s="17">
        <v>0.158492343571562</v>
      </c>
      <c r="U1605" s="17">
        <v>0.19032248862787299</v>
      </c>
      <c r="V1605" s="17">
        <v>0.13712964654013199</v>
      </c>
      <c r="W1605" s="17">
        <v>0.234684874144444</v>
      </c>
      <c r="X1605" s="17">
        <v>0.18092223503655</v>
      </c>
      <c r="Y1605" s="17">
        <v>0.21063402542352799</v>
      </c>
      <c r="Z1605" s="17">
        <v>0.175595563897957</v>
      </c>
      <c r="AA1605" s="17">
        <v>0.159199908641635</v>
      </c>
      <c r="AB1605" s="17">
        <v>0.14766176144989099</v>
      </c>
      <c r="AC1605" s="17">
        <v>0.162243283585179</v>
      </c>
      <c r="AD1605" s="17">
        <v>0.164250687056509</v>
      </c>
      <c r="AE1605" s="17"/>
      <c r="AF1605" s="17">
        <v>0.15672698475032701</v>
      </c>
      <c r="AG1605" s="17">
        <v>0.18369029784274801</v>
      </c>
      <c r="AH1605" s="17">
        <v>0.183867031235765</v>
      </c>
      <c r="AI1605" s="17"/>
      <c r="AJ1605" s="17">
        <v>0.15191691782758901</v>
      </c>
      <c r="AK1605" s="17">
        <v>0.19780051774708399</v>
      </c>
      <c r="AL1605" s="17">
        <v>0.130193056258882</v>
      </c>
      <c r="AM1605" s="17">
        <v>0.17952334025330499</v>
      </c>
      <c r="AN1605" s="17">
        <v>0.202774950182004</v>
      </c>
      <c r="AO1605" s="17"/>
      <c r="AP1605" s="17">
        <v>0.16154902317328801</v>
      </c>
      <c r="AQ1605" s="17">
        <v>0.2041643934713</v>
      </c>
      <c r="AR1605" s="17">
        <v>0.19697368378505301</v>
      </c>
      <c r="AS1605" s="17"/>
      <c r="AT1605" s="17">
        <v>0.195419041128266</v>
      </c>
      <c r="AU1605" s="17">
        <v>0.15679875080888001</v>
      </c>
      <c r="AV1605" s="17">
        <v>0.14863218518680699</v>
      </c>
      <c r="AW1605" s="17">
        <v>0.138100978891634</v>
      </c>
      <c r="AX1605" s="17">
        <v>9.90401787048171E-2</v>
      </c>
      <c r="AY1605" s="17"/>
      <c r="AZ1605" s="17">
        <v>0.195512717228703</v>
      </c>
      <c r="BA1605" s="17">
        <v>0.20468555470130301</v>
      </c>
      <c r="BB1605" s="17">
        <v>0.132092883944193</v>
      </c>
      <c r="BC1605" s="17">
        <v>0.16823140428803399</v>
      </c>
      <c r="BD1605" s="17">
        <v>0.13573554177369901</v>
      </c>
      <c r="BE1605" s="17">
        <v>0.13831154983034999</v>
      </c>
      <c r="BF1605" s="17"/>
      <c r="BG1605" s="17">
        <v>0.16979795582621299</v>
      </c>
      <c r="BH1605" s="17">
        <v>0.13739721339179001</v>
      </c>
      <c r="BI1605" s="17" t="s">
        <v>95</v>
      </c>
      <c r="BJ1605" s="17">
        <v>0.23203333052428099</v>
      </c>
      <c r="BK1605" s="17">
        <v>0.20281253609358599</v>
      </c>
      <c r="BL1605" s="17">
        <v>0.219400937834378</v>
      </c>
      <c r="BM1605" s="17">
        <v>0.12374912630785299</v>
      </c>
    </row>
    <row r="1606" spans="2:65" x14ac:dyDescent="0.35">
      <c r="B1606" t="s">
        <v>604</v>
      </c>
      <c r="C1606" s="17">
        <v>9.3581007665113694E-2</v>
      </c>
      <c r="D1606" s="17">
        <v>0.102902717009515</v>
      </c>
      <c r="E1606" s="17">
        <v>8.6071545109260905E-2</v>
      </c>
      <c r="F1606" s="17"/>
      <c r="G1606" s="17">
        <v>0.25363184508756298</v>
      </c>
      <c r="H1606" s="17">
        <v>8.6400623994863299E-2</v>
      </c>
      <c r="I1606" s="17">
        <v>0.118483170717105</v>
      </c>
      <c r="J1606" s="17">
        <v>7.3426941656342198E-2</v>
      </c>
      <c r="K1606" s="17">
        <v>5.2933825315538301E-2</v>
      </c>
      <c r="L1606" s="17">
        <v>8.8135196418717004E-2</v>
      </c>
      <c r="M1606" s="17"/>
      <c r="N1606" s="17">
        <v>9.5514186875423596E-2</v>
      </c>
      <c r="O1606" s="17">
        <v>8.3732511134248996E-2</v>
      </c>
      <c r="P1606" s="17">
        <v>0.11207716493535599</v>
      </c>
      <c r="Q1606" s="17">
        <v>8.2143930608690505E-2</v>
      </c>
      <c r="R1606" s="17"/>
      <c r="S1606" s="17">
        <v>0.143180235680234</v>
      </c>
      <c r="T1606" s="17">
        <v>8.3567215099358397E-2</v>
      </c>
      <c r="U1606" s="17">
        <v>6.9140953026398E-2</v>
      </c>
      <c r="V1606" s="17">
        <v>0.12686938900765099</v>
      </c>
      <c r="W1606" s="17">
        <v>2.9212538896833899E-2</v>
      </c>
      <c r="X1606" s="17">
        <v>0.123595630914386</v>
      </c>
      <c r="Y1606" s="17">
        <v>8.0140654958084701E-2</v>
      </c>
      <c r="Z1606" s="17">
        <v>4.4322524003798901E-2</v>
      </c>
      <c r="AA1606" s="17">
        <v>0.12181796992964899</v>
      </c>
      <c r="AB1606" s="17">
        <v>0.109660320126032</v>
      </c>
      <c r="AC1606" s="17">
        <v>5.5818922415552301E-2</v>
      </c>
      <c r="AD1606" s="17">
        <v>7.3263272594567705E-2</v>
      </c>
      <c r="AE1606" s="17"/>
      <c r="AF1606" s="17">
        <v>0.101446999230675</v>
      </c>
      <c r="AG1606" s="17">
        <v>6.0554963113877099E-2</v>
      </c>
      <c r="AH1606" s="17">
        <v>0.120657059332518</v>
      </c>
      <c r="AI1606" s="17"/>
      <c r="AJ1606" s="17">
        <v>0.100379575125791</v>
      </c>
      <c r="AK1606" s="17">
        <v>5.2188440153063502E-2</v>
      </c>
      <c r="AL1606" s="17">
        <v>5.7266276119530002E-2</v>
      </c>
      <c r="AM1606" s="17">
        <v>0.14811557327614799</v>
      </c>
      <c r="AN1606" s="17">
        <v>0.10831800479727401</v>
      </c>
      <c r="AO1606" s="17"/>
      <c r="AP1606" s="17">
        <v>0.102957423746112</v>
      </c>
      <c r="AQ1606" s="17">
        <v>5.6479675724382998E-2</v>
      </c>
      <c r="AR1606" s="17">
        <v>7.9859342549528506E-2</v>
      </c>
      <c r="AS1606" s="17"/>
      <c r="AT1606" s="17">
        <v>0.113235663723702</v>
      </c>
      <c r="AU1606" s="17">
        <v>0.117643538982049</v>
      </c>
      <c r="AV1606" s="17">
        <v>6.5706934286106397E-2</v>
      </c>
      <c r="AW1606" s="17">
        <v>5.2176091506342802E-2</v>
      </c>
      <c r="AX1606" s="17">
        <v>0</v>
      </c>
      <c r="AY1606" s="17"/>
      <c r="AZ1606" s="17">
        <v>0.13899718578612899</v>
      </c>
      <c r="BA1606" s="17">
        <v>8.7073179483071694E-2</v>
      </c>
      <c r="BB1606" s="17">
        <v>0.135025031348912</v>
      </c>
      <c r="BC1606" s="17">
        <v>6.6685943580518006E-2</v>
      </c>
      <c r="BD1606" s="17">
        <v>6.1497200607591999E-2</v>
      </c>
      <c r="BE1606" s="17">
        <v>0.13511331820073599</v>
      </c>
      <c r="BF1606" s="17"/>
      <c r="BG1606" s="17">
        <v>8.4837534844138807E-2</v>
      </c>
      <c r="BH1606" s="17">
        <v>9.5906993778244895E-2</v>
      </c>
      <c r="BI1606" s="17" t="s">
        <v>95</v>
      </c>
      <c r="BJ1606" s="17">
        <v>9.3080538682545996E-2</v>
      </c>
      <c r="BK1606" s="17">
        <v>9.1565382077726798E-2</v>
      </c>
      <c r="BL1606" s="17">
        <v>0.12317727596479</v>
      </c>
      <c r="BM1606" s="17">
        <v>4.6590513375885802E-2</v>
      </c>
    </row>
    <row r="1607" spans="2:65" x14ac:dyDescent="0.35">
      <c r="B1607" t="s">
        <v>114</v>
      </c>
      <c r="C1607" s="17">
        <v>1.3873843556017401E-2</v>
      </c>
      <c r="D1607" s="17">
        <v>1.0013197523477501E-2</v>
      </c>
      <c r="E1607" s="17">
        <v>1.7134146087483801E-2</v>
      </c>
      <c r="F1607" s="17"/>
      <c r="G1607" s="17">
        <v>1.03385960832818E-2</v>
      </c>
      <c r="H1607" s="17">
        <v>3.0284688246260801E-2</v>
      </c>
      <c r="I1607" s="17">
        <v>1.72333897033237E-2</v>
      </c>
      <c r="J1607" s="17">
        <v>2.1282007999017302E-2</v>
      </c>
      <c r="K1607" s="17">
        <v>1.6305751064555001E-2</v>
      </c>
      <c r="L1607" s="17">
        <v>2.2579520372055699E-3</v>
      </c>
      <c r="M1607" s="17"/>
      <c r="N1607" s="17">
        <v>2.7963988390394602E-3</v>
      </c>
      <c r="O1607" s="17">
        <v>8.4970644716736102E-3</v>
      </c>
      <c r="P1607" s="17">
        <v>2.2262665941728099E-2</v>
      </c>
      <c r="Q1607" s="17">
        <v>2.1133924152720401E-2</v>
      </c>
      <c r="R1607" s="17"/>
      <c r="S1607" s="17">
        <v>2.63029024254679E-2</v>
      </c>
      <c r="T1607" s="17">
        <v>1.0487496539153899E-2</v>
      </c>
      <c r="U1607" s="17">
        <v>1.52274962447721E-2</v>
      </c>
      <c r="V1607" s="17">
        <v>0</v>
      </c>
      <c r="W1607" s="17">
        <v>1.88518257441244E-2</v>
      </c>
      <c r="X1607" s="17">
        <v>8.5570733523934097E-3</v>
      </c>
      <c r="Y1607" s="17">
        <v>3.8565145439920803E-2</v>
      </c>
      <c r="Z1607" s="17">
        <v>6.9378632570330306E-2</v>
      </c>
      <c r="AA1607" s="17">
        <v>1.3531363096364201E-2</v>
      </c>
      <c r="AB1607" s="17">
        <v>0</v>
      </c>
      <c r="AC1607" s="17">
        <v>0</v>
      </c>
      <c r="AD1607" s="17">
        <v>0</v>
      </c>
      <c r="AE1607" s="17"/>
      <c r="AF1607" s="17">
        <v>9.3365093033784905E-3</v>
      </c>
      <c r="AG1607" s="17">
        <v>1.31522056821727E-2</v>
      </c>
      <c r="AH1607" s="17">
        <v>3.3707425187578799E-2</v>
      </c>
      <c r="AI1607" s="17"/>
      <c r="AJ1607" s="17">
        <v>7.9453697479355406E-3</v>
      </c>
      <c r="AK1607" s="17">
        <v>2.2012817584511901E-2</v>
      </c>
      <c r="AL1607" s="17">
        <v>1.2865572246957E-2</v>
      </c>
      <c r="AM1607" s="17">
        <v>0</v>
      </c>
      <c r="AN1607" s="17">
        <v>3.2483818658308301E-2</v>
      </c>
      <c r="AO1607" s="17"/>
      <c r="AP1607" s="17">
        <v>1.06272438940624E-2</v>
      </c>
      <c r="AQ1607" s="17">
        <v>2.3133204854808801E-2</v>
      </c>
      <c r="AR1607" s="17">
        <v>1.1602892193955799E-2</v>
      </c>
      <c r="AS1607" s="17"/>
      <c r="AT1607" s="17">
        <v>1.88924546633365E-2</v>
      </c>
      <c r="AU1607" s="17">
        <v>9.2063293963466804E-3</v>
      </c>
      <c r="AV1607" s="17">
        <v>2.0761330637237198E-2</v>
      </c>
      <c r="AW1607" s="17">
        <v>0</v>
      </c>
      <c r="AX1607" s="17">
        <v>0</v>
      </c>
      <c r="AY1607" s="17"/>
      <c r="AZ1607" s="17">
        <v>1.7814564952748701E-2</v>
      </c>
      <c r="BA1607" s="17">
        <v>1.7717468946037401E-2</v>
      </c>
      <c r="BB1607" s="17">
        <v>1.386941812189E-2</v>
      </c>
      <c r="BC1607" s="17">
        <v>1.6949637107173499E-2</v>
      </c>
      <c r="BD1607" s="17">
        <v>4.2166683573040004E-3</v>
      </c>
      <c r="BE1607" s="17">
        <v>0</v>
      </c>
      <c r="BF1607" s="17"/>
      <c r="BG1607" s="17">
        <v>1.2370185194779299E-2</v>
      </c>
      <c r="BH1607" s="17">
        <v>1.31486080489122E-2</v>
      </c>
      <c r="BI1607" s="17" t="s">
        <v>95</v>
      </c>
      <c r="BJ1607" s="17">
        <v>1.20289342550443E-2</v>
      </c>
      <c r="BK1607" s="17">
        <v>1.4786530063134301E-2</v>
      </c>
      <c r="BL1607" s="17">
        <v>6.8622195321325404E-3</v>
      </c>
      <c r="BM1607" s="17">
        <v>8.4893251500542596E-2</v>
      </c>
    </row>
    <row r="1608" spans="2:65" x14ac:dyDescent="0.35">
      <c r="B1608" t="s">
        <v>115</v>
      </c>
      <c r="C1608" s="17">
        <v>0.14097864634993301</v>
      </c>
      <c r="D1608" s="17">
        <v>0.154764468843511</v>
      </c>
      <c r="E1608" s="17">
        <v>0.12855724680451799</v>
      </c>
      <c r="F1608" s="17"/>
      <c r="G1608" s="17">
        <v>0.10122164262741</v>
      </c>
      <c r="H1608" s="17">
        <v>7.4114483283961294E-2</v>
      </c>
      <c r="I1608" s="17">
        <v>0.106481794701277</v>
      </c>
      <c r="J1608" s="17">
        <v>0.142363000279351</v>
      </c>
      <c r="K1608" s="17">
        <v>0.17778612749155201</v>
      </c>
      <c r="L1608" s="17">
        <v>0.16328167737991001</v>
      </c>
      <c r="M1608" s="17"/>
      <c r="N1608" s="17">
        <v>0.17454924881087</v>
      </c>
      <c r="O1608" s="17">
        <v>0.16357932678798101</v>
      </c>
      <c r="P1608" s="17">
        <v>0.10896433064654799</v>
      </c>
      <c r="Q1608" s="17">
        <v>0.11900612115680501</v>
      </c>
      <c r="R1608" s="17"/>
      <c r="S1608" s="17">
        <v>0.122086865915311</v>
      </c>
      <c r="T1608" s="17">
        <v>0.16681400833829699</v>
      </c>
      <c r="U1608" s="17">
        <v>0.12956674032962301</v>
      </c>
      <c r="V1608" s="17">
        <v>0.158927960178846</v>
      </c>
      <c r="W1608" s="17">
        <v>0.13105052156757699</v>
      </c>
      <c r="X1608" s="17">
        <v>0.13339842928023199</v>
      </c>
      <c r="Y1608" s="17">
        <v>0.16592374911830901</v>
      </c>
      <c r="Z1608" s="17">
        <v>0.15619831904357401</v>
      </c>
      <c r="AA1608" s="17">
        <v>0.11854278346800801</v>
      </c>
      <c r="AB1608" s="17">
        <v>0.16566495668558701</v>
      </c>
      <c r="AC1608" s="17">
        <v>0.13399998039171099</v>
      </c>
      <c r="AD1608" s="17">
        <v>5.1691856999207197E-2</v>
      </c>
      <c r="AE1608" s="17"/>
      <c r="AF1608" s="17">
        <v>0.15213396103815399</v>
      </c>
      <c r="AG1608" s="17">
        <v>0.142996357749689</v>
      </c>
      <c r="AH1608" s="17">
        <v>0.101753149511044</v>
      </c>
      <c r="AI1608" s="17"/>
      <c r="AJ1608" s="17">
        <v>0.13192765024941</v>
      </c>
      <c r="AK1608" s="17">
        <v>0.12875169707126699</v>
      </c>
      <c r="AL1608" s="17">
        <v>0.190405119664389</v>
      </c>
      <c r="AM1608" s="17">
        <v>0.10471268932807699</v>
      </c>
      <c r="AN1608" s="17">
        <v>9.8897349581778607E-2</v>
      </c>
      <c r="AO1608" s="17"/>
      <c r="AP1608" s="17">
        <v>0.122448967241334</v>
      </c>
      <c r="AQ1608" s="17">
        <v>0.106604381356697</v>
      </c>
      <c r="AR1608" s="17">
        <v>0.19178792830869701</v>
      </c>
      <c r="AS1608" s="17"/>
      <c r="AT1608" s="17">
        <v>0.12315203902083</v>
      </c>
      <c r="AU1608" s="17">
        <v>0.10948404589857599</v>
      </c>
      <c r="AV1608" s="17">
        <v>0.197150348938785</v>
      </c>
      <c r="AW1608" s="17">
        <v>0.14201738951205001</v>
      </c>
      <c r="AX1608" s="17">
        <v>0.12004674129295199</v>
      </c>
      <c r="AY1608" s="17"/>
      <c r="AZ1608" s="17">
        <v>0.110814377184291</v>
      </c>
      <c r="BA1608" s="17">
        <v>0.122826511525005</v>
      </c>
      <c r="BB1608" s="17">
        <v>0.13827705492003001</v>
      </c>
      <c r="BC1608" s="17">
        <v>0.16445286490307001</v>
      </c>
      <c r="BD1608" s="17">
        <v>0.15369093787773599</v>
      </c>
      <c r="BE1608" s="17">
        <v>0.17969992240879901</v>
      </c>
      <c r="BF1608" s="17"/>
      <c r="BG1608" s="17">
        <v>0.15071738364043899</v>
      </c>
      <c r="BH1608" s="17">
        <v>0.13075353349089999</v>
      </c>
      <c r="BI1608" s="17" t="s">
        <v>95</v>
      </c>
      <c r="BJ1608" s="17">
        <v>4.7837626430508803E-2</v>
      </c>
      <c r="BK1608" s="17">
        <v>0.14186336585815201</v>
      </c>
      <c r="BL1608" s="17">
        <v>0.14968499165948801</v>
      </c>
      <c r="BM1608" s="17">
        <v>0.14099581474671399</v>
      </c>
    </row>
    <row r="1609" spans="2:65" x14ac:dyDescent="0.35">
      <c r="C1609" s="17"/>
      <c r="D1609" s="17"/>
      <c r="E1609" s="17"/>
      <c r="F1609" s="17"/>
      <c r="G1609" s="17"/>
      <c r="H1609" s="17"/>
      <c r="I1609" s="17"/>
      <c r="J1609" s="17"/>
      <c r="K1609" s="17"/>
      <c r="L1609" s="17"/>
      <c r="M1609" s="17"/>
      <c r="N1609" s="17"/>
      <c r="O1609" s="17"/>
      <c r="P1609" s="17"/>
      <c r="Q1609" s="17"/>
      <c r="R1609" s="17"/>
      <c r="S1609" s="17"/>
      <c r="T1609" s="17"/>
      <c r="U1609" s="17"/>
      <c r="V1609" s="17"/>
      <c r="W1609" s="17"/>
      <c r="X1609" s="17"/>
      <c r="Y1609" s="17"/>
      <c r="Z1609" s="17"/>
      <c r="AA1609" s="17"/>
      <c r="AB1609" s="17"/>
      <c r="AC1609" s="17"/>
      <c r="AD1609" s="17"/>
      <c r="AE1609" s="17"/>
      <c r="AF1609" s="17"/>
      <c r="AG1609" s="17"/>
      <c r="AH1609" s="17"/>
      <c r="AI1609" s="17"/>
      <c r="AJ1609" s="17"/>
      <c r="AK1609" s="17"/>
      <c r="AL1609" s="17"/>
      <c r="AM1609" s="17"/>
      <c r="AN1609" s="17"/>
      <c r="AO1609" s="17"/>
      <c r="AP1609" s="17"/>
      <c r="AQ1609" s="17"/>
      <c r="AR1609" s="17"/>
      <c r="AS1609" s="17"/>
      <c r="AT1609" s="17"/>
      <c r="AU1609" s="17"/>
      <c r="AV1609" s="17"/>
      <c r="AW1609" s="17"/>
      <c r="AX1609" s="17"/>
      <c r="AY1609" s="17"/>
      <c r="AZ1609" s="17"/>
      <c r="BA1609" s="17"/>
      <c r="BB1609" s="17"/>
      <c r="BC1609" s="17"/>
      <c r="BD1609" s="17"/>
      <c r="BE1609" s="17"/>
      <c r="BF1609" s="17"/>
      <c r="BG1609" s="17"/>
      <c r="BH1609" s="17"/>
      <c r="BI1609" s="17"/>
      <c r="BJ1609" s="17"/>
      <c r="BK1609" s="17"/>
      <c r="BL1609" s="17"/>
      <c r="BM1609" s="17"/>
    </row>
    <row r="1610" spans="2:65" x14ac:dyDescent="0.35">
      <c r="B1610" s="6" t="s">
        <v>614</v>
      </c>
      <c r="C1610" s="17"/>
      <c r="D1610" s="17"/>
      <c r="E1610" s="17"/>
      <c r="F1610" s="17"/>
      <c r="G1610" s="17"/>
      <c r="H1610" s="17"/>
      <c r="I1610" s="17"/>
      <c r="J1610" s="17"/>
      <c r="K1610" s="17"/>
      <c r="L1610" s="17"/>
      <c r="M1610" s="17"/>
      <c r="N1610" s="17"/>
      <c r="O1610" s="17"/>
      <c r="P1610" s="17"/>
      <c r="Q1610" s="17"/>
      <c r="R1610" s="17"/>
      <c r="S1610" s="17"/>
      <c r="T1610" s="17"/>
      <c r="U1610" s="17"/>
      <c r="V1610" s="17"/>
      <c r="W1610" s="17"/>
      <c r="X1610" s="17"/>
      <c r="Y1610" s="17"/>
      <c r="Z1610" s="17"/>
      <c r="AA1610" s="17"/>
      <c r="AB1610" s="17"/>
      <c r="AC1610" s="17"/>
      <c r="AD1610" s="17"/>
      <c r="AE1610" s="17"/>
      <c r="AF1610" s="17"/>
      <c r="AG1610" s="17"/>
      <c r="AH1610" s="17"/>
      <c r="AI1610" s="17"/>
      <c r="AJ1610" s="17"/>
      <c r="AK1610" s="17"/>
      <c r="AL1610" s="17"/>
      <c r="AM1610" s="17"/>
      <c r="AN1610" s="17"/>
      <c r="AO1610" s="17"/>
      <c r="AP1610" s="17"/>
      <c r="AQ1610" s="17"/>
      <c r="AR1610" s="17"/>
      <c r="AS1610" s="17"/>
      <c r="AT1610" s="17"/>
      <c r="AU1610" s="17"/>
      <c r="AV1610" s="17"/>
      <c r="AW1610" s="17"/>
      <c r="AX1610" s="17"/>
      <c r="AY1610" s="17"/>
      <c r="AZ1610" s="17"/>
      <c r="BA1610" s="17"/>
      <c r="BB1610" s="17"/>
      <c r="BC1610" s="17"/>
      <c r="BD1610" s="17"/>
      <c r="BE1610" s="17"/>
      <c r="BF1610" s="17"/>
      <c r="BG1610" s="17"/>
      <c r="BH1610" s="17"/>
      <c r="BI1610" s="17"/>
      <c r="BJ1610" s="17"/>
      <c r="BK1610" s="17"/>
      <c r="BL1610" s="17"/>
      <c r="BM1610" s="17"/>
    </row>
    <row r="1611" spans="2:65" x14ac:dyDescent="0.35">
      <c r="B1611" s="26" t="s">
        <v>97</v>
      </c>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c r="BF1611" s="17"/>
      <c r="BG1611" s="17"/>
      <c r="BH1611" s="17"/>
      <c r="BI1611" s="17"/>
      <c r="BJ1611" s="17"/>
      <c r="BK1611" s="17"/>
      <c r="BL1611" s="17"/>
      <c r="BM1611" s="17"/>
    </row>
    <row r="1612" spans="2:65" x14ac:dyDescent="0.35">
      <c r="B1612" t="s">
        <v>611</v>
      </c>
      <c r="C1612" s="17">
        <v>0.30007021976647502</v>
      </c>
      <c r="D1612" s="17">
        <v>0.28729519294428801</v>
      </c>
      <c r="E1612" s="17">
        <v>0.31166670380001699</v>
      </c>
      <c r="F1612" s="17"/>
      <c r="G1612" s="17">
        <v>0.40919201958385298</v>
      </c>
      <c r="H1612" s="17">
        <v>0.36969171719224497</v>
      </c>
      <c r="I1612" s="17">
        <v>0.32856894285454702</v>
      </c>
      <c r="J1612" s="17">
        <v>0.27059178964533598</v>
      </c>
      <c r="K1612" s="17">
        <v>0.24378003199005799</v>
      </c>
      <c r="L1612" s="17">
        <v>0.209547739205799</v>
      </c>
      <c r="M1612" s="17"/>
      <c r="N1612" s="17">
        <v>0.32775983124602498</v>
      </c>
      <c r="O1612" s="17">
        <v>0.273065304806348</v>
      </c>
      <c r="P1612" s="17">
        <v>0.34156036099826598</v>
      </c>
      <c r="Q1612" s="17">
        <v>0.263680945971493</v>
      </c>
      <c r="R1612" s="17"/>
      <c r="S1612" s="17">
        <v>0.33952019979262799</v>
      </c>
      <c r="T1612" s="17">
        <v>0.31496646582162302</v>
      </c>
      <c r="U1612" s="17">
        <v>0.248881939237659</v>
      </c>
      <c r="V1612" s="17">
        <v>0.30199012715407902</v>
      </c>
      <c r="W1612" s="17">
        <v>0.320911413318343</v>
      </c>
      <c r="X1612" s="17">
        <v>0.28505305434835099</v>
      </c>
      <c r="Y1612" s="17">
        <v>0.28641646710931101</v>
      </c>
      <c r="Z1612" s="17">
        <v>0.32524339718256601</v>
      </c>
      <c r="AA1612" s="17">
        <v>0.27206554168838099</v>
      </c>
      <c r="AB1612" s="17">
        <v>0.294027884926787</v>
      </c>
      <c r="AC1612" s="17">
        <v>0.30035378473884899</v>
      </c>
      <c r="AD1612" s="17">
        <v>0.301702052857589</v>
      </c>
      <c r="AE1612" s="17"/>
      <c r="AF1612" s="17">
        <v>0.27318395002677298</v>
      </c>
      <c r="AG1612" s="17">
        <v>0.30004445072595398</v>
      </c>
      <c r="AH1612" s="17">
        <v>0.32095085992834699</v>
      </c>
      <c r="AI1612" s="17"/>
      <c r="AJ1612" s="17">
        <v>0.27880952283034199</v>
      </c>
      <c r="AK1612" s="17">
        <v>0.33613600104717301</v>
      </c>
      <c r="AL1612" s="17">
        <v>0.27770677240494501</v>
      </c>
      <c r="AM1612" s="17">
        <v>0.29928329022038203</v>
      </c>
      <c r="AN1612" s="17">
        <v>0.26885773815319502</v>
      </c>
      <c r="AO1612" s="17"/>
      <c r="AP1612" s="17">
        <v>0.29763774073319199</v>
      </c>
      <c r="AQ1612" s="17">
        <v>0.334147019268277</v>
      </c>
      <c r="AR1612" s="17">
        <v>0.29885138530123601</v>
      </c>
      <c r="AS1612" s="17"/>
      <c r="AT1612" s="17">
        <v>0.25412975153016498</v>
      </c>
      <c r="AU1612" s="17">
        <v>0.27230301744929503</v>
      </c>
      <c r="AV1612" s="17">
        <v>0.34723347308490599</v>
      </c>
      <c r="AW1612" s="17">
        <v>0.34944599725462699</v>
      </c>
      <c r="AX1612" s="17">
        <v>0.44257071004021198</v>
      </c>
      <c r="AY1612" s="17"/>
      <c r="AZ1612" s="17">
        <v>0.36849657614189901</v>
      </c>
      <c r="BA1612" s="17">
        <v>0.29736072854784901</v>
      </c>
      <c r="BB1612" s="17">
        <v>0.25746340918130101</v>
      </c>
      <c r="BC1612" s="17">
        <v>0.246327033105701</v>
      </c>
      <c r="BD1612" s="17">
        <v>0.28896724392002499</v>
      </c>
      <c r="BE1612" s="17">
        <v>0.31874529540352597</v>
      </c>
      <c r="BF1612" s="17"/>
      <c r="BG1612" s="17">
        <v>0.26094590031471598</v>
      </c>
      <c r="BH1612" s="17">
        <v>0.345771429871359</v>
      </c>
      <c r="BI1612" s="17" t="s">
        <v>95</v>
      </c>
      <c r="BJ1612" s="17">
        <v>0.29543801181178297</v>
      </c>
      <c r="BK1612" s="17">
        <v>0.27952370053473502</v>
      </c>
      <c r="BL1612" s="17">
        <v>0.334030901508647</v>
      </c>
      <c r="BM1612" s="17">
        <v>0.28441817676701803</v>
      </c>
    </row>
    <row r="1613" spans="2:65" x14ac:dyDescent="0.35">
      <c r="B1613" t="s">
        <v>612</v>
      </c>
      <c r="C1613" s="17">
        <v>0.67670196173432295</v>
      </c>
      <c r="D1613" s="17">
        <v>0.69197622015173599</v>
      </c>
      <c r="E1613" s="17">
        <v>0.66254054771423299</v>
      </c>
      <c r="F1613" s="17"/>
      <c r="G1613" s="17">
        <v>0.551773008084118</v>
      </c>
      <c r="H1613" s="17">
        <v>0.59257460716849497</v>
      </c>
      <c r="I1613" s="17">
        <v>0.63871593600074805</v>
      </c>
      <c r="J1613" s="17">
        <v>0.71850997383528903</v>
      </c>
      <c r="K1613" s="17">
        <v>0.74234895497084497</v>
      </c>
      <c r="L1613" s="17">
        <v>0.780945014140772</v>
      </c>
      <c r="M1613" s="17"/>
      <c r="N1613" s="17">
        <v>0.64999027795107001</v>
      </c>
      <c r="O1613" s="17">
        <v>0.70536158094809298</v>
      </c>
      <c r="P1613" s="17">
        <v>0.63340027205473104</v>
      </c>
      <c r="Q1613" s="17">
        <v>0.71153669873159098</v>
      </c>
      <c r="R1613" s="17"/>
      <c r="S1613" s="17">
        <v>0.62984267725447696</v>
      </c>
      <c r="T1613" s="17">
        <v>0.667089460432707</v>
      </c>
      <c r="U1613" s="17">
        <v>0.73159610958168797</v>
      </c>
      <c r="V1613" s="17">
        <v>0.68479935231684197</v>
      </c>
      <c r="W1613" s="17">
        <v>0.65143227780444901</v>
      </c>
      <c r="X1613" s="17">
        <v>0.68989894245746797</v>
      </c>
      <c r="Y1613" s="17">
        <v>0.67262480363589605</v>
      </c>
      <c r="Z1613" s="17">
        <v>0.64162915414203903</v>
      </c>
      <c r="AA1613" s="17">
        <v>0.70253006870553103</v>
      </c>
      <c r="AB1613" s="17">
        <v>0.69150667659822096</v>
      </c>
      <c r="AC1613" s="17">
        <v>0.69964621526115101</v>
      </c>
      <c r="AD1613" s="17">
        <v>0.66604323007323096</v>
      </c>
      <c r="AE1613" s="17"/>
      <c r="AF1613" s="17">
        <v>0.70856705764319095</v>
      </c>
      <c r="AG1613" s="17">
        <v>0.67947848507312603</v>
      </c>
      <c r="AH1613" s="17">
        <v>0.64487544910452999</v>
      </c>
      <c r="AI1613" s="17"/>
      <c r="AJ1613" s="17">
        <v>0.70219574777912497</v>
      </c>
      <c r="AK1613" s="17">
        <v>0.63344145968363397</v>
      </c>
      <c r="AL1613" s="17">
        <v>0.70428821379932405</v>
      </c>
      <c r="AM1613" s="17">
        <v>0.66403739740259404</v>
      </c>
      <c r="AN1613" s="17">
        <v>0.70215713482237596</v>
      </c>
      <c r="AO1613" s="17"/>
      <c r="AP1613" s="17">
        <v>0.68586075936005597</v>
      </c>
      <c r="AQ1613" s="17">
        <v>0.64046872022910595</v>
      </c>
      <c r="AR1613" s="17">
        <v>0.67507661961274601</v>
      </c>
      <c r="AS1613" s="17"/>
      <c r="AT1613" s="17">
        <v>0.725616016497871</v>
      </c>
      <c r="AU1613" s="17">
        <v>0.71268079674360596</v>
      </c>
      <c r="AV1613" s="17">
        <v>0.62862054078963103</v>
      </c>
      <c r="AW1613" s="17">
        <v>0.62207282413854703</v>
      </c>
      <c r="AX1613" s="17">
        <v>0.54543327881303405</v>
      </c>
      <c r="AY1613" s="17"/>
      <c r="AZ1613" s="17">
        <v>0.59400823074322595</v>
      </c>
      <c r="BA1613" s="17">
        <v>0.68634367515009398</v>
      </c>
      <c r="BB1613" s="17">
        <v>0.70986263397503302</v>
      </c>
      <c r="BC1613" s="17">
        <v>0.73167760708886997</v>
      </c>
      <c r="BD1613" s="17">
        <v>0.69902850052257604</v>
      </c>
      <c r="BE1613" s="17">
        <v>0.67294906398225895</v>
      </c>
      <c r="BF1613" s="17"/>
      <c r="BG1613" s="17">
        <v>0.72309324245567397</v>
      </c>
      <c r="BH1613" s="17">
        <v>0.63333667422762197</v>
      </c>
      <c r="BI1613" s="17" t="s">
        <v>95</v>
      </c>
      <c r="BJ1613" s="17">
        <v>0.680371184476253</v>
      </c>
      <c r="BK1613" s="17">
        <v>0.672757867508048</v>
      </c>
      <c r="BL1613" s="17">
        <v>0.63947230844022396</v>
      </c>
      <c r="BM1613" s="17">
        <v>0.699986407141171</v>
      </c>
    </row>
    <row r="1614" spans="2:65" x14ac:dyDescent="0.35">
      <c r="B1614" t="s">
        <v>114</v>
      </c>
      <c r="C1614" s="17">
        <v>2.32278184992025E-2</v>
      </c>
      <c r="D1614" s="17">
        <v>2.0728586903975402E-2</v>
      </c>
      <c r="E1614" s="17">
        <v>2.57927484857494E-2</v>
      </c>
      <c r="F1614" s="17"/>
      <c r="G1614" s="17">
        <v>3.9034972332029502E-2</v>
      </c>
      <c r="H1614" s="17">
        <v>3.773367563926E-2</v>
      </c>
      <c r="I1614" s="17">
        <v>3.2715121144704699E-2</v>
      </c>
      <c r="J1614" s="17">
        <v>1.08982365193747E-2</v>
      </c>
      <c r="K1614" s="17">
        <v>1.38710130390967E-2</v>
      </c>
      <c r="L1614" s="17">
        <v>9.5072466534286901E-3</v>
      </c>
      <c r="M1614" s="17"/>
      <c r="N1614" s="17">
        <v>2.2249890802905001E-2</v>
      </c>
      <c r="O1614" s="17">
        <v>2.1573114245558599E-2</v>
      </c>
      <c r="P1614" s="17">
        <v>2.50393669470034E-2</v>
      </c>
      <c r="Q1614" s="17">
        <v>2.4782355296916001E-2</v>
      </c>
      <c r="R1614" s="17"/>
      <c r="S1614" s="17">
        <v>3.0637122952894599E-2</v>
      </c>
      <c r="T1614" s="17">
        <v>1.7944073745669899E-2</v>
      </c>
      <c r="U1614" s="17">
        <v>1.9521951180652999E-2</v>
      </c>
      <c r="V1614" s="17">
        <v>1.32105205290792E-2</v>
      </c>
      <c r="W1614" s="17">
        <v>2.7656308877207901E-2</v>
      </c>
      <c r="X1614" s="17">
        <v>2.5048003194180501E-2</v>
      </c>
      <c r="Y1614" s="17">
        <v>4.0958729254792499E-2</v>
      </c>
      <c r="Z1614" s="17">
        <v>3.3127448675395098E-2</v>
      </c>
      <c r="AA1614" s="17">
        <v>2.5404389606087902E-2</v>
      </c>
      <c r="AB1614" s="17">
        <v>1.4465438474991699E-2</v>
      </c>
      <c r="AC1614" s="17">
        <v>0</v>
      </c>
      <c r="AD1614" s="17">
        <v>3.2254717069180601E-2</v>
      </c>
      <c r="AE1614" s="17"/>
      <c r="AF1614" s="17">
        <v>1.8248992330036198E-2</v>
      </c>
      <c r="AG1614" s="17">
        <v>2.0477064200920499E-2</v>
      </c>
      <c r="AH1614" s="17">
        <v>3.4173690967122902E-2</v>
      </c>
      <c r="AI1614" s="17"/>
      <c r="AJ1614" s="17">
        <v>1.8994729390533E-2</v>
      </c>
      <c r="AK1614" s="17">
        <v>3.04225392691931E-2</v>
      </c>
      <c r="AL1614" s="17">
        <v>1.8005013795731401E-2</v>
      </c>
      <c r="AM1614" s="17">
        <v>3.6679312377023099E-2</v>
      </c>
      <c r="AN1614" s="17">
        <v>2.8985127024429101E-2</v>
      </c>
      <c r="AO1614" s="17"/>
      <c r="AP1614" s="17">
        <v>1.6501499906751899E-2</v>
      </c>
      <c r="AQ1614" s="17">
        <v>2.53842605026172E-2</v>
      </c>
      <c r="AR1614" s="17">
        <v>2.60719950860182E-2</v>
      </c>
      <c r="AS1614" s="17"/>
      <c r="AT1614" s="17">
        <v>2.0254231971964399E-2</v>
      </c>
      <c r="AU1614" s="17">
        <v>1.50161858070993E-2</v>
      </c>
      <c r="AV1614" s="17">
        <v>2.4145986125462399E-2</v>
      </c>
      <c r="AW1614" s="17">
        <v>2.8481178606826099E-2</v>
      </c>
      <c r="AX1614" s="17">
        <v>1.1996011146754099E-2</v>
      </c>
      <c r="AY1614" s="17"/>
      <c r="AZ1614" s="17">
        <v>3.7495193114875598E-2</v>
      </c>
      <c r="BA1614" s="17">
        <v>1.6295596302057E-2</v>
      </c>
      <c r="BB1614" s="17">
        <v>3.2673956843666002E-2</v>
      </c>
      <c r="BC1614" s="17">
        <v>2.1995359805429701E-2</v>
      </c>
      <c r="BD1614" s="17">
        <v>1.2004255557399099E-2</v>
      </c>
      <c r="BE1614" s="17">
        <v>8.3056406142145E-3</v>
      </c>
      <c r="BF1614" s="17"/>
      <c r="BG1614" s="17">
        <v>1.5960857229609701E-2</v>
      </c>
      <c r="BH1614" s="17">
        <v>2.0891895901019E-2</v>
      </c>
      <c r="BI1614" s="17" t="s">
        <v>95</v>
      </c>
      <c r="BJ1614" s="17">
        <v>2.41908037119642E-2</v>
      </c>
      <c r="BK1614" s="17">
        <v>4.7718431957217797E-2</v>
      </c>
      <c r="BL1614" s="17">
        <v>2.6496790051128899E-2</v>
      </c>
      <c r="BM1614" s="17">
        <v>1.5595416091811001E-2</v>
      </c>
    </row>
    <row r="1615" spans="2:65" x14ac:dyDescent="0.35">
      <c r="C1615" s="17"/>
      <c r="D1615" s="17"/>
      <c r="E1615" s="17"/>
      <c r="F1615" s="17"/>
      <c r="G1615" s="17"/>
      <c r="H1615" s="17"/>
      <c r="I1615" s="17"/>
      <c r="J1615" s="17"/>
      <c r="K1615" s="17"/>
      <c r="L1615" s="17"/>
      <c r="M1615" s="17"/>
      <c r="N1615" s="17"/>
      <c r="O1615" s="17"/>
      <c r="P1615" s="17"/>
      <c r="Q1615" s="17"/>
      <c r="R1615" s="17"/>
      <c r="S1615" s="17"/>
      <c r="T1615" s="17"/>
      <c r="U1615" s="17"/>
      <c r="V1615" s="17"/>
      <c r="W1615" s="17"/>
      <c r="X1615" s="17"/>
      <c r="Y1615" s="17"/>
      <c r="Z1615" s="17"/>
      <c r="AA1615" s="17"/>
      <c r="AB1615" s="17"/>
      <c r="AC1615" s="17"/>
      <c r="AD1615" s="17"/>
      <c r="AE1615" s="17"/>
      <c r="AF1615" s="17"/>
      <c r="AG1615" s="17"/>
      <c r="AH1615" s="17"/>
      <c r="AI1615" s="17"/>
      <c r="AJ1615" s="17"/>
      <c r="AK1615" s="17"/>
      <c r="AL1615" s="17"/>
      <c r="AM1615" s="17"/>
      <c r="AN1615" s="17"/>
      <c r="AO1615" s="17"/>
      <c r="AP1615" s="17"/>
      <c r="AQ1615" s="17"/>
      <c r="AR1615" s="17"/>
      <c r="AS1615" s="17"/>
      <c r="AT1615" s="17"/>
      <c r="AU1615" s="17"/>
      <c r="AV1615" s="17"/>
      <c r="AW1615" s="17"/>
      <c r="AX1615" s="17"/>
      <c r="AY1615" s="17"/>
      <c r="AZ1615" s="17"/>
      <c r="BA1615" s="17"/>
      <c r="BB1615" s="17"/>
      <c r="BC1615" s="17"/>
      <c r="BD1615" s="17"/>
      <c r="BE1615" s="17"/>
      <c r="BF1615" s="17"/>
      <c r="BG1615" s="17"/>
      <c r="BH1615" s="17"/>
      <c r="BI1615" s="17"/>
      <c r="BJ1615" s="17"/>
      <c r="BK1615" s="17"/>
      <c r="BL1615" s="17"/>
      <c r="BM1615" s="17"/>
    </row>
    <row r="1616" spans="2:65" x14ac:dyDescent="0.35">
      <c r="B1616" s="6" t="s">
        <v>615</v>
      </c>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c r="BA1616" s="17"/>
      <c r="BB1616" s="17"/>
      <c r="BC1616" s="17"/>
      <c r="BD1616" s="17"/>
      <c r="BE1616" s="17"/>
      <c r="BF1616" s="17"/>
      <c r="BG1616" s="17"/>
      <c r="BH1616" s="17"/>
      <c r="BI1616" s="17"/>
      <c r="BJ1616" s="17"/>
      <c r="BK1616" s="17"/>
      <c r="BL1616" s="17"/>
      <c r="BM1616" s="17"/>
    </row>
    <row r="1617" spans="2:65" x14ac:dyDescent="0.35">
      <c r="B1617" s="26" t="s">
        <v>97</v>
      </c>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c r="AY1617" s="17"/>
      <c r="AZ1617" s="17"/>
      <c r="BA1617" s="17"/>
      <c r="BB1617" s="17"/>
      <c r="BC1617" s="17"/>
      <c r="BD1617" s="17"/>
      <c r="BE1617" s="17"/>
      <c r="BF1617" s="17"/>
      <c r="BG1617" s="17"/>
      <c r="BH1617" s="17"/>
      <c r="BI1617" s="17"/>
      <c r="BJ1617" s="17"/>
      <c r="BK1617" s="17"/>
      <c r="BL1617" s="17"/>
      <c r="BM1617" s="17"/>
    </row>
    <row r="1618" spans="2:65" x14ac:dyDescent="0.35">
      <c r="B1618" t="s">
        <v>611</v>
      </c>
      <c r="C1618" s="17">
        <v>0.42285099099687001</v>
      </c>
      <c r="D1618" s="17">
        <v>0.42083539257067998</v>
      </c>
      <c r="E1618" s="17">
        <v>0.42464016074563998</v>
      </c>
      <c r="F1618" s="17"/>
      <c r="G1618" s="17">
        <v>0.41849866927030099</v>
      </c>
      <c r="H1618" s="17">
        <v>0.451205210838098</v>
      </c>
      <c r="I1618" s="17">
        <v>0.402800630817993</v>
      </c>
      <c r="J1618" s="17">
        <v>0.42190082234281701</v>
      </c>
      <c r="K1618" s="17">
        <v>0.42201285380827702</v>
      </c>
      <c r="L1618" s="17">
        <v>0.42035265119860299</v>
      </c>
      <c r="M1618" s="17"/>
      <c r="N1618" s="17">
        <v>0.44758395435380699</v>
      </c>
      <c r="O1618" s="17">
        <v>0.40356527926935498</v>
      </c>
      <c r="P1618" s="17">
        <v>0.46808118747356797</v>
      </c>
      <c r="Q1618" s="17">
        <v>0.376494456153741</v>
      </c>
      <c r="R1618" s="17"/>
      <c r="S1618" s="17">
        <v>0.37142922177193899</v>
      </c>
      <c r="T1618" s="17">
        <v>0.45223652787424801</v>
      </c>
      <c r="U1618" s="17">
        <v>0.45765874475943902</v>
      </c>
      <c r="V1618" s="17">
        <v>0.48181393323627297</v>
      </c>
      <c r="W1618" s="17">
        <v>0.45615675250147802</v>
      </c>
      <c r="X1618" s="17">
        <v>0.40978376993695598</v>
      </c>
      <c r="Y1618" s="17">
        <v>0.41645708092358602</v>
      </c>
      <c r="Z1618" s="17">
        <v>0.42489571454306102</v>
      </c>
      <c r="AA1618" s="17">
        <v>0.40737396013351301</v>
      </c>
      <c r="AB1618" s="17">
        <v>0.387278849011017</v>
      </c>
      <c r="AC1618" s="17">
        <v>0.401671219000581</v>
      </c>
      <c r="AD1618" s="17">
        <v>0.44064982034498401</v>
      </c>
      <c r="AE1618" s="17"/>
      <c r="AF1618" s="17">
        <v>0.42724790657226702</v>
      </c>
      <c r="AG1618" s="17">
        <v>0.437888083022621</v>
      </c>
      <c r="AH1618" s="17">
        <v>0.37948443657082198</v>
      </c>
      <c r="AI1618" s="17"/>
      <c r="AJ1618" s="17">
        <v>0.45304700057424402</v>
      </c>
      <c r="AK1618" s="17">
        <v>0.42722372808178499</v>
      </c>
      <c r="AL1618" s="17">
        <v>0.41101106118971498</v>
      </c>
      <c r="AM1618" s="17">
        <v>0.34607492611372698</v>
      </c>
      <c r="AN1618" s="17">
        <v>0.36054705853581898</v>
      </c>
      <c r="AO1618" s="17"/>
      <c r="AP1618" s="17">
        <v>0.464853378585038</v>
      </c>
      <c r="AQ1618" s="17">
        <v>0.43501544933703901</v>
      </c>
      <c r="AR1618" s="17">
        <v>0.40476102633898298</v>
      </c>
      <c r="AS1618" s="17"/>
      <c r="AT1618" s="17">
        <v>0.41687303920614299</v>
      </c>
      <c r="AU1618" s="17">
        <v>0.39681827129557901</v>
      </c>
      <c r="AV1618" s="17">
        <v>0.43512843120560402</v>
      </c>
      <c r="AW1618" s="17">
        <v>0.43244527222900703</v>
      </c>
      <c r="AX1618" s="17">
        <v>0.518161011276977</v>
      </c>
      <c r="AY1618" s="17"/>
      <c r="AZ1618" s="17">
        <v>0.383462651596641</v>
      </c>
      <c r="BA1618" s="17">
        <v>0.41230060801570301</v>
      </c>
      <c r="BB1618" s="17">
        <v>0.40812225534826602</v>
      </c>
      <c r="BC1618" s="17">
        <v>0.44315104372604502</v>
      </c>
      <c r="BD1618" s="17">
        <v>0.45461998549320198</v>
      </c>
      <c r="BE1618" s="17">
        <v>0.55146764677895699</v>
      </c>
      <c r="BF1618" s="17"/>
      <c r="BG1618" s="17">
        <v>0.43820758735718102</v>
      </c>
      <c r="BH1618" s="17">
        <v>0.46750430703009699</v>
      </c>
      <c r="BI1618" s="17" t="s">
        <v>95</v>
      </c>
      <c r="BJ1618" s="17">
        <v>0.32307263462297098</v>
      </c>
      <c r="BK1618" s="17">
        <v>0.37075194557041602</v>
      </c>
      <c r="BL1618" s="17">
        <v>0.41355179416628202</v>
      </c>
      <c r="BM1618" s="17">
        <v>0.35685132861913299</v>
      </c>
    </row>
    <row r="1619" spans="2:65" x14ac:dyDescent="0.35">
      <c r="B1619" t="s">
        <v>612</v>
      </c>
      <c r="C1619" s="17">
        <v>0.55581983192559903</v>
      </c>
      <c r="D1619" s="17">
        <v>0.56116286174668994</v>
      </c>
      <c r="E1619" s="17">
        <v>0.55066783679790898</v>
      </c>
      <c r="F1619" s="17"/>
      <c r="G1619" s="17">
        <v>0.53854083264565999</v>
      </c>
      <c r="H1619" s="17">
        <v>0.52010213810754902</v>
      </c>
      <c r="I1619" s="17">
        <v>0.56291218183742597</v>
      </c>
      <c r="J1619" s="17">
        <v>0.56576221429810603</v>
      </c>
      <c r="K1619" s="17">
        <v>0.56525922064345402</v>
      </c>
      <c r="L1619" s="17">
        <v>0.57613910046510697</v>
      </c>
      <c r="M1619" s="17"/>
      <c r="N1619" s="17">
        <v>0.52769746298711595</v>
      </c>
      <c r="O1619" s="17">
        <v>0.57989585056870796</v>
      </c>
      <c r="P1619" s="17">
        <v>0.51199082612629698</v>
      </c>
      <c r="Q1619" s="17">
        <v>0.59928069097522796</v>
      </c>
      <c r="R1619" s="17"/>
      <c r="S1619" s="17">
        <v>0.59167652720742003</v>
      </c>
      <c r="T1619" s="17">
        <v>0.52804029702239597</v>
      </c>
      <c r="U1619" s="17">
        <v>0.53302197549468</v>
      </c>
      <c r="V1619" s="17">
        <v>0.51015729791148001</v>
      </c>
      <c r="W1619" s="17">
        <v>0.51875028172179205</v>
      </c>
      <c r="X1619" s="17">
        <v>0.55556490546443904</v>
      </c>
      <c r="Y1619" s="17">
        <v>0.56031494234825097</v>
      </c>
      <c r="Z1619" s="17">
        <v>0.56373626420906497</v>
      </c>
      <c r="AA1619" s="17">
        <v>0.56538265897031303</v>
      </c>
      <c r="AB1619" s="17">
        <v>0.59363591395491</v>
      </c>
      <c r="AC1619" s="17">
        <v>0.59364178284277502</v>
      </c>
      <c r="AD1619" s="17">
        <v>0.55935017965501599</v>
      </c>
      <c r="AE1619" s="17"/>
      <c r="AF1619" s="17">
        <v>0.55715536955554501</v>
      </c>
      <c r="AG1619" s="17">
        <v>0.54674332736456199</v>
      </c>
      <c r="AH1619" s="17">
        <v>0.58932247115523995</v>
      </c>
      <c r="AI1619" s="17"/>
      <c r="AJ1619" s="17">
        <v>0.53252640489699399</v>
      </c>
      <c r="AK1619" s="17">
        <v>0.54569261267525704</v>
      </c>
      <c r="AL1619" s="17">
        <v>0.57048056826193305</v>
      </c>
      <c r="AM1619" s="17">
        <v>0.65392507388627297</v>
      </c>
      <c r="AN1619" s="17">
        <v>0.61533396698391596</v>
      </c>
      <c r="AO1619" s="17"/>
      <c r="AP1619" s="17">
        <v>0.52038788305499994</v>
      </c>
      <c r="AQ1619" s="17">
        <v>0.537720148186838</v>
      </c>
      <c r="AR1619" s="17">
        <v>0.578899069987313</v>
      </c>
      <c r="AS1619" s="17"/>
      <c r="AT1619" s="17">
        <v>0.56063622884297304</v>
      </c>
      <c r="AU1619" s="17">
        <v>0.587877442302155</v>
      </c>
      <c r="AV1619" s="17">
        <v>0.53948619217187999</v>
      </c>
      <c r="AW1619" s="17">
        <v>0.53691649851515499</v>
      </c>
      <c r="AX1619" s="17">
        <v>0.481838988723023</v>
      </c>
      <c r="AY1619" s="17"/>
      <c r="AZ1619" s="17">
        <v>0.58429980909687296</v>
      </c>
      <c r="BA1619" s="17">
        <v>0.56284827285973205</v>
      </c>
      <c r="BB1619" s="17">
        <v>0.56634960726021</v>
      </c>
      <c r="BC1619" s="17">
        <v>0.54555433780485696</v>
      </c>
      <c r="BD1619" s="17">
        <v>0.54175911228017004</v>
      </c>
      <c r="BE1619" s="17">
        <v>0.43119586984729102</v>
      </c>
      <c r="BF1619" s="17"/>
      <c r="BG1619" s="17">
        <v>0.54627420174747099</v>
      </c>
      <c r="BH1619" s="17">
        <v>0.51200372534744998</v>
      </c>
      <c r="BI1619" s="17" t="s">
        <v>95</v>
      </c>
      <c r="BJ1619" s="17">
        <v>0.65998637910323199</v>
      </c>
      <c r="BK1619" s="17">
        <v>0.585555007063435</v>
      </c>
      <c r="BL1619" s="17">
        <v>0.56148536650613501</v>
      </c>
      <c r="BM1619" s="17">
        <v>0.62755325528905603</v>
      </c>
    </row>
    <row r="1620" spans="2:65" x14ac:dyDescent="0.35">
      <c r="B1620" t="s">
        <v>114</v>
      </c>
      <c r="C1620" s="17">
        <v>2.1329177077531701E-2</v>
      </c>
      <c r="D1620" s="17">
        <v>1.8001745682630101E-2</v>
      </c>
      <c r="E1620" s="17">
        <v>2.46920024564511E-2</v>
      </c>
      <c r="F1620" s="17"/>
      <c r="G1620" s="17">
        <v>4.2960498084038803E-2</v>
      </c>
      <c r="H1620" s="17">
        <v>2.8692651054353299E-2</v>
      </c>
      <c r="I1620" s="17">
        <v>3.4287187344581402E-2</v>
      </c>
      <c r="J1620" s="17">
        <v>1.2336963359076801E-2</v>
      </c>
      <c r="K1620" s="17">
        <v>1.27279255482694E-2</v>
      </c>
      <c r="L1620" s="17">
        <v>3.5082483362895798E-3</v>
      </c>
      <c r="M1620" s="17"/>
      <c r="N1620" s="17">
        <v>2.4718582659077799E-2</v>
      </c>
      <c r="O1620" s="17">
        <v>1.6538870161936999E-2</v>
      </c>
      <c r="P1620" s="17">
        <v>1.9927986400134701E-2</v>
      </c>
      <c r="Q1620" s="17">
        <v>2.4224852871030399E-2</v>
      </c>
      <c r="R1620" s="17"/>
      <c r="S1620" s="17">
        <v>3.6894251020640999E-2</v>
      </c>
      <c r="T1620" s="17">
        <v>1.97231751033561E-2</v>
      </c>
      <c r="U1620" s="17">
        <v>9.3192797458809592E-3</v>
      </c>
      <c r="V1620" s="17">
        <v>8.0287688522473599E-3</v>
      </c>
      <c r="W1620" s="17">
        <v>2.5092965776730199E-2</v>
      </c>
      <c r="X1620" s="17">
        <v>3.46513245986051E-2</v>
      </c>
      <c r="Y1620" s="17">
        <v>2.3227976728163E-2</v>
      </c>
      <c r="Z1620" s="17">
        <v>1.1368021247874199E-2</v>
      </c>
      <c r="AA1620" s="17">
        <v>2.72433808961739E-2</v>
      </c>
      <c r="AB1620" s="17">
        <v>1.9085237034072802E-2</v>
      </c>
      <c r="AC1620" s="17">
        <v>4.6869981566438198E-3</v>
      </c>
      <c r="AD1620" s="17">
        <v>0</v>
      </c>
      <c r="AE1620" s="17"/>
      <c r="AF1620" s="17">
        <v>1.5596723872188601E-2</v>
      </c>
      <c r="AG1620" s="17">
        <v>1.53685896128169E-2</v>
      </c>
      <c r="AH1620" s="17">
        <v>3.1193092273938201E-2</v>
      </c>
      <c r="AI1620" s="17"/>
      <c r="AJ1620" s="17">
        <v>1.44265945287619E-2</v>
      </c>
      <c r="AK1620" s="17">
        <v>2.7083659242957199E-2</v>
      </c>
      <c r="AL1620" s="17">
        <v>1.8508370548351399E-2</v>
      </c>
      <c r="AM1620" s="17">
        <v>0</v>
      </c>
      <c r="AN1620" s="17">
        <v>2.4118974480264999E-2</v>
      </c>
      <c r="AO1620" s="17"/>
      <c r="AP1620" s="17">
        <v>1.4758738359962401E-2</v>
      </c>
      <c r="AQ1620" s="17">
        <v>2.7264402476123498E-2</v>
      </c>
      <c r="AR1620" s="17">
        <v>1.63399036737037E-2</v>
      </c>
      <c r="AS1620" s="17"/>
      <c r="AT1620" s="17">
        <v>2.2490731950883899E-2</v>
      </c>
      <c r="AU1620" s="17">
        <v>1.5304286402266601E-2</v>
      </c>
      <c r="AV1620" s="17">
        <v>2.53853766225168E-2</v>
      </c>
      <c r="AW1620" s="17">
        <v>3.0638229255838E-2</v>
      </c>
      <c r="AX1620" s="17">
        <v>0</v>
      </c>
      <c r="AY1620" s="17"/>
      <c r="AZ1620" s="17">
        <v>3.2237539306486297E-2</v>
      </c>
      <c r="BA1620" s="17">
        <v>2.4851119124564201E-2</v>
      </c>
      <c r="BB1620" s="17">
        <v>2.5528137391523601E-2</v>
      </c>
      <c r="BC1620" s="17">
        <v>1.12946184690978E-2</v>
      </c>
      <c r="BD1620" s="17">
        <v>3.6209022266281699E-3</v>
      </c>
      <c r="BE1620" s="17">
        <v>1.73364833737518E-2</v>
      </c>
      <c r="BF1620" s="17"/>
      <c r="BG1620" s="17">
        <v>1.55182108953477E-2</v>
      </c>
      <c r="BH1620" s="17">
        <v>2.04919676224532E-2</v>
      </c>
      <c r="BI1620" s="17" t="s">
        <v>95</v>
      </c>
      <c r="BJ1620" s="17">
        <v>1.6940986273796699E-2</v>
      </c>
      <c r="BK1620" s="17">
        <v>4.3693047366148603E-2</v>
      </c>
      <c r="BL1620" s="17">
        <v>2.4962839327582701E-2</v>
      </c>
      <c r="BM1620" s="17">
        <v>1.5595416091811001E-2</v>
      </c>
    </row>
    <row r="1621" spans="2:65" x14ac:dyDescent="0.35">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c r="AP1621" s="17"/>
      <c r="AQ1621" s="17"/>
      <c r="AR1621" s="17"/>
      <c r="AS1621" s="17"/>
      <c r="AT1621" s="17"/>
      <c r="AU1621" s="17"/>
      <c r="AV1621" s="17"/>
      <c r="AW1621" s="17"/>
      <c r="AX1621" s="17"/>
      <c r="AY1621" s="17"/>
      <c r="AZ1621" s="17"/>
      <c r="BA1621" s="17"/>
      <c r="BB1621" s="17"/>
      <c r="BC1621" s="17"/>
      <c r="BD1621" s="17"/>
      <c r="BE1621" s="17"/>
      <c r="BF1621" s="17"/>
      <c r="BG1621" s="17"/>
      <c r="BH1621" s="17"/>
      <c r="BI1621" s="17"/>
      <c r="BJ1621" s="17"/>
      <c r="BK1621" s="17"/>
      <c r="BL1621" s="17"/>
      <c r="BM1621" s="17"/>
    </row>
    <row r="1622" spans="2:65" x14ac:dyDescent="0.35">
      <c r="B1622" s="6" t="s">
        <v>616</v>
      </c>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row>
    <row r="1623" spans="2:65" x14ac:dyDescent="0.35">
      <c r="B1623" s="26" t="s">
        <v>97</v>
      </c>
      <c r="C1623" s="17"/>
      <c r="D1623" s="17"/>
      <c r="E1623" s="17"/>
      <c r="F1623" s="17"/>
      <c r="G1623" s="17"/>
      <c r="H1623" s="17"/>
      <c r="I1623" s="17"/>
      <c r="J1623" s="17"/>
      <c r="K1623" s="17"/>
      <c r="L1623" s="17"/>
      <c r="M1623" s="17"/>
      <c r="N1623" s="17"/>
      <c r="O1623" s="17"/>
      <c r="P1623" s="17"/>
      <c r="Q1623" s="17"/>
      <c r="R1623" s="17"/>
      <c r="S1623" s="17"/>
      <c r="T1623" s="17"/>
      <c r="U1623" s="17"/>
      <c r="V1623" s="17"/>
      <c r="W1623" s="17"/>
      <c r="X1623" s="17"/>
      <c r="Y1623" s="17"/>
      <c r="Z1623" s="17"/>
      <c r="AA1623" s="17"/>
      <c r="AB1623" s="17"/>
      <c r="AC1623" s="17"/>
      <c r="AD1623" s="17"/>
      <c r="AE1623" s="17"/>
      <c r="AF1623" s="17"/>
      <c r="AG1623" s="17"/>
      <c r="AH1623" s="17"/>
      <c r="AI1623" s="17"/>
      <c r="AJ1623" s="17"/>
      <c r="AK1623" s="17"/>
      <c r="AL1623" s="17"/>
      <c r="AM1623" s="17"/>
      <c r="AN1623" s="17"/>
      <c r="AO1623" s="17"/>
      <c r="AP1623" s="17"/>
      <c r="AQ1623" s="17"/>
      <c r="AR1623" s="17"/>
      <c r="AS1623" s="17"/>
      <c r="AT1623" s="17"/>
      <c r="AU1623" s="17"/>
      <c r="AV1623" s="17"/>
      <c r="AW1623" s="17"/>
      <c r="AX1623" s="17"/>
      <c r="AY1623" s="17"/>
      <c r="AZ1623" s="17"/>
      <c r="BA1623" s="17"/>
      <c r="BB1623" s="17"/>
      <c r="BC1623" s="17"/>
      <c r="BD1623" s="17"/>
      <c r="BE1623" s="17"/>
      <c r="BF1623" s="17"/>
      <c r="BG1623" s="17"/>
      <c r="BH1623" s="17"/>
      <c r="BI1623" s="17"/>
      <c r="BJ1623" s="17"/>
      <c r="BK1623" s="17"/>
      <c r="BL1623" s="17"/>
      <c r="BM1623" s="17"/>
    </row>
    <row r="1624" spans="2:65" x14ac:dyDescent="0.35">
      <c r="B1624" t="s">
        <v>611</v>
      </c>
      <c r="C1624" s="17">
        <v>0.53916209518132596</v>
      </c>
      <c r="D1624" s="17">
        <v>0.53523682279769802</v>
      </c>
      <c r="E1624" s="17">
        <v>0.54296484103650799</v>
      </c>
      <c r="F1624" s="17"/>
      <c r="G1624" s="17">
        <v>0.49148585237004699</v>
      </c>
      <c r="H1624" s="17">
        <v>0.51511505955673198</v>
      </c>
      <c r="I1624" s="17">
        <v>0.50686285023615996</v>
      </c>
      <c r="J1624" s="17">
        <v>0.49510312247586902</v>
      </c>
      <c r="K1624" s="17">
        <v>0.567999173995132</v>
      </c>
      <c r="L1624" s="17">
        <v>0.63307578828607403</v>
      </c>
      <c r="M1624" s="17"/>
      <c r="N1624" s="17">
        <v>0.63583595624150402</v>
      </c>
      <c r="O1624" s="17">
        <v>0.52799215016952195</v>
      </c>
      <c r="P1624" s="17">
        <v>0.55261507200055704</v>
      </c>
      <c r="Q1624" s="17">
        <v>0.43353860164989799</v>
      </c>
      <c r="R1624" s="17"/>
      <c r="S1624" s="17">
        <v>0.40787946151028498</v>
      </c>
      <c r="T1624" s="17">
        <v>0.54896740365339203</v>
      </c>
      <c r="U1624" s="17">
        <v>0.57101523613591998</v>
      </c>
      <c r="V1624" s="17">
        <v>0.58862669231266795</v>
      </c>
      <c r="W1624" s="17">
        <v>0.64542015385368401</v>
      </c>
      <c r="X1624" s="17">
        <v>0.60465793786921496</v>
      </c>
      <c r="Y1624" s="17">
        <v>0.585515935521005</v>
      </c>
      <c r="Z1624" s="17">
        <v>0.51752126268036402</v>
      </c>
      <c r="AA1624" s="17">
        <v>0.49359784706357501</v>
      </c>
      <c r="AB1624" s="17">
        <v>0.52021292301223798</v>
      </c>
      <c r="AC1624" s="17">
        <v>0.49279286601553002</v>
      </c>
      <c r="AD1624" s="17">
        <v>0.63826405203875403</v>
      </c>
      <c r="AE1624" s="17"/>
      <c r="AF1624" s="17">
        <v>0.56357870429331403</v>
      </c>
      <c r="AG1624" s="17">
        <v>0.56325117082797904</v>
      </c>
      <c r="AH1624" s="17">
        <v>0.44388286195474402</v>
      </c>
      <c r="AI1624" s="17"/>
      <c r="AJ1624" s="17">
        <v>0.60088399942390502</v>
      </c>
      <c r="AK1624" s="17">
        <v>0.51644576668780195</v>
      </c>
      <c r="AL1624" s="17">
        <v>0.58453941434448997</v>
      </c>
      <c r="AM1624" s="17">
        <v>0.46258290825179499</v>
      </c>
      <c r="AN1624" s="17">
        <v>0.44356699946689099</v>
      </c>
      <c r="AO1624" s="17"/>
      <c r="AP1624" s="17">
        <v>0.59090429001551803</v>
      </c>
      <c r="AQ1624" s="17">
        <v>0.51434353256576004</v>
      </c>
      <c r="AR1624" s="17">
        <v>0.55173814002303101</v>
      </c>
      <c r="AS1624" s="17"/>
      <c r="AT1624" s="17">
        <v>0.49157032503369003</v>
      </c>
      <c r="AU1624" s="17">
        <v>0.54783346784458997</v>
      </c>
      <c r="AV1624" s="17">
        <v>0.57336743827053804</v>
      </c>
      <c r="AW1624" s="17">
        <v>0.51894877936573502</v>
      </c>
      <c r="AX1624" s="17">
        <v>0.63472033300899799</v>
      </c>
      <c r="AY1624" s="17"/>
      <c r="AZ1624" s="17">
        <v>0.38183520746517702</v>
      </c>
      <c r="BA1624" s="17">
        <v>0.57695409401970699</v>
      </c>
      <c r="BB1624" s="17">
        <v>0.52894764721623899</v>
      </c>
      <c r="BC1624" s="17">
        <v>0.55873743048788305</v>
      </c>
      <c r="BD1624" s="17">
        <v>0.66180262024008496</v>
      </c>
      <c r="BE1624" s="17">
        <v>0.69851337349570597</v>
      </c>
      <c r="BF1624" s="17"/>
      <c r="BG1624" s="17">
        <v>0.65595532137354196</v>
      </c>
      <c r="BH1624" s="17">
        <v>0.597918399797293</v>
      </c>
      <c r="BI1624" s="17" t="s">
        <v>95</v>
      </c>
      <c r="BJ1624" s="17">
        <v>0.33566952906008801</v>
      </c>
      <c r="BK1624" s="17">
        <v>0.36787341308244398</v>
      </c>
      <c r="BL1624" s="17">
        <v>0.38015306775864599</v>
      </c>
      <c r="BM1624" s="17">
        <v>0.70833167970849298</v>
      </c>
    </row>
    <row r="1625" spans="2:65" x14ac:dyDescent="0.35">
      <c r="B1625" t="s">
        <v>612</v>
      </c>
      <c r="C1625" s="17">
        <v>0.443866869636937</v>
      </c>
      <c r="D1625" s="17">
        <v>0.44774747444071</v>
      </c>
      <c r="E1625" s="17">
        <v>0.44001561329649802</v>
      </c>
      <c r="F1625" s="17"/>
      <c r="G1625" s="17">
        <v>0.47226709429941199</v>
      </c>
      <c r="H1625" s="17">
        <v>0.45359565182343697</v>
      </c>
      <c r="I1625" s="17">
        <v>0.47653177424652499</v>
      </c>
      <c r="J1625" s="17">
        <v>0.49494507642944502</v>
      </c>
      <c r="K1625" s="17">
        <v>0.42279802122076998</v>
      </c>
      <c r="L1625" s="17">
        <v>0.36317515837380299</v>
      </c>
      <c r="M1625" s="17"/>
      <c r="N1625" s="17">
        <v>0.35312626332682301</v>
      </c>
      <c r="O1625" s="17">
        <v>0.45357972695730697</v>
      </c>
      <c r="P1625" s="17">
        <v>0.42881146331633602</v>
      </c>
      <c r="Q1625" s="17">
        <v>0.54573642063568295</v>
      </c>
      <c r="R1625" s="17"/>
      <c r="S1625" s="17">
        <v>0.55572924383132205</v>
      </c>
      <c r="T1625" s="17">
        <v>0.43708522621888501</v>
      </c>
      <c r="U1625" s="17">
        <v>0.42026806587982202</v>
      </c>
      <c r="V1625" s="17">
        <v>0.39863417205233798</v>
      </c>
      <c r="W1625" s="17">
        <v>0.34353460121739199</v>
      </c>
      <c r="X1625" s="17">
        <v>0.38945172425131702</v>
      </c>
      <c r="Y1625" s="17">
        <v>0.399218996513997</v>
      </c>
      <c r="Z1625" s="17">
        <v>0.470382529472123</v>
      </c>
      <c r="AA1625" s="17">
        <v>0.48359290409715899</v>
      </c>
      <c r="AB1625" s="17">
        <v>0.45885039384989101</v>
      </c>
      <c r="AC1625" s="17">
        <v>0.49695397487500298</v>
      </c>
      <c r="AD1625" s="17">
        <v>0.35158154942177</v>
      </c>
      <c r="AE1625" s="17"/>
      <c r="AF1625" s="17">
        <v>0.42729592340425798</v>
      </c>
      <c r="AG1625" s="17">
        <v>0.42363255863437699</v>
      </c>
      <c r="AH1625" s="17">
        <v>0.52070023001135102</v>
      </c>
      <c r="AI1625" s="17"/>
      <c r="AJ1625" s="17">
        <v>0.39004798426174198</v>
      </c>
      <c r="AK1625" s="17">
        <v>0.463576269938892</v>
      </c>
      <c r="AL1625" s="17">
        <v>0.40845334671995798</v>
      </c>
      <c r="AM1625" s="17">
        <v>0.50237675346718502</v>
      </c>
      <c r="AN1625" s="17">
        <v>0.53357999909815201</v>
      </c>
      <c r="AO1625" s="17"/>
      <c r="AP1625" s="17">
        <v>0.395196552465502</v>
      </c>
      <c r="AQ1625" s="17">
        <v>0.46557223706647899</v>
      </c>
      <c r="AR1625" s="17">
        <v>0.43220945172293901</v>
      </c>
      <c r="AS1625" s="17"/>
      <c r="AT1625" s="17">
        <v>0.49503890279201002</v>
      </c>
      <c r="AU1625" s="17">
        <v>0.43573426985549302</v>
      </c>
      <c r="AV1625" s="17">
        <v>0.41143800350557902</v>
      </c>
      <c r="AW1625" s="17">
        <v>0.45325504171661302</v>
      </c>
      <c r="AX1625" s="17">
        <v>0.334540292396522</v>
      </c>
      <c r="AY1625" s="17"/>
      <c r="AZ1625" s="17">
        <v>0.59061567827582795</v>
      </c>
      <c r="BA1625" s="17">
        <v>0.40383026816603601</v>
      </c>
      <c r="BB1625" s="17">
        <v>0.45574550100734401</v>
      </c>
      <c r="BC1625" s="17">
        <v>0.43171803502091199</v>
      </c>
      <c r="BD1625" s="17">
        <v>0.32734043381723299</v>
      </c>
      <c r="BE1625" s="17">
        <v>0.30148662650429398</v>
      </c>
      <c r="BF1625" s="17"/>
      <c r="BG1625" s="17">
        <v>0.33054553534367898</v>
      </c>
      <c r="BH1625" s="17">
        <v>0.39329966500261498</v>
      </c>
      <c r="BI1625" s="17" t="s">
        <v>95</v>
      </c>
      <c r="BJ1625" s="17">
        <v>0.65338920571338499</v>
      </c>
      <c r="BK1625" s="17">
        <v>0.60911258982612704</v>
      </c>
      <c r="BL1625" s="17">
        <v>0.58615999495355497</v>
      </c>
      <c r="BM1625" s="17">
        <v>0.29166832029150702</v>
      </c>
    </row>
    <row r="1626" spans="2:65" x14ac:dyDescent="0.35">
      <c r="B1626" t="s">
        <v>114</v>
      </c>
      <c r="C1626" s="17">
        <v>1.6971035181737499E-2</v>
      </c>
      <c r="D1626" s="17">
        <v>1.7015702761592599E-2</v>
      </c>
      <c r="E1626" s="17">
        <v>1.7019545666993499E-2</v>
      </c>
      <c r="F1626" s="17"/>
      <c r="G1626" s="17">
        <v>3.6247053330540797E-2</v>
      </c>
      <c r="H1626" s="17">
        <v>3.1289288619831199E-2</v>
      </c>
      <c r="I1626" s="17">
        <v>1.6605375517315099E-2</v>
      </c>
      <c r="J1626" s="17">
        <v>9.95180109468587E-3</v>
      </c>
      <c r="K1626" s="17">
        <v>9.2028047840976099E-3</v>
      </c>
      <c r="L1626" s="17">
        <v>3.7490533401225998E-3</v>
      </c>
      <c r="M1626" s="17"/>
      <c r="N1626" s="17">
        <v>1.10377804316728E-2</v>
      </c>
      <c r="O1626" s="17">
        <v>1.8428122873170801E-2</v>
      </c>
      <c r="P1626" s="17">
        <v>1.8573464683106299E-2</v>
      </c>
      <c r="Q1626" s="17">
        <v>2.07249777144198E-2</v>
      </c>
      <c r="R1626" s="17"/>
      <c r="S1626" s="17">
        <v>3.63912946583929E-2</v>
      </c>
      <c r="T1626" s="17">
        <v>1.3947370127723201E-2</v>
      </c>
      <c r="U1626" s="17">
        <v>8.7166979842577003E-3</v>
      </c>
      <c r="V1626" s="17">
        <v>1.27391356349948E-2</v>
      </c>
      <c r="W1626" s="17">
        <v>1.10452449289232E-2</v>
      </c>
      <c r="X1626" s="17">
        <v>5.8903378794683799E-3</v>
      </c>
      <c r="Y1626" s="17">
        <v>1.52650679649983E-2</v>
      </c>
      <c r="Z1626" s="17">
        <v>1.20962078475133E-2</v>
      </c>
      <c r="AA1626" s="17">
        <v>2.2809248839266001E-2</v>
      </c>
      <c r="AB1626" s="17">
        <v>2.0936683137871E-2</v>
      </c>
      <c r="AC1626" s="17">
        <v>1.0253159109466999E-2</v>
      </c>
      <c r="AD1626" s="17">
        <v>1.0154398539476099E-2</v>
      </c>
      <c r="AE1626" s="17"/>
      <c r="AF1626" s="17">
        <v>9.1253723024283303E-3</v>
      </c>
      <c r="AG1626" s="17">
        <v>1.3116270537644E-2</v>
      </c>
      <c r="AH1626" s="17">
        <v>3.5416908033905202E-2</v>
      </c>
      <c r="AI1626" s="17"/>
      <c r="AJ1626" s="17">
        <v>9.0680163143527399E-3</v>
      </c>
      <c r="AK1626" s="17">
        <v>1.99779633733062E-2</v>
      </c>
      <c r="AL1626" s="17">
        <v>7.0072389355520003E-3</v>
      </c>
      <c r="AM1626" s="17">
        <v>3.5040338281019399E-2</v>
      </c>
      <c r="AN1626" s="17">
        <v>2.2853001434956999E-2</v>
      </c>
      <c r="AO1626" s="17"/>
      <c r="AP1626" s="17">
        <v>1.3899157518979801E-2</v>
      </c>
      <c r="AQ1626" s="17">
        <v>2.0084230367760799E-2</v>
      </c>
      <c r="AR1626" s="17">
        <v>1.6052408254029499E-2</v>
      </c>
      <c r="AS1626" s="17"/>
      <c r="AT1626" s="17">
        <v>1.33907721742991E-2</v>
      </c>
      <c r="AU1626" s="17">
        <v>1.64322622999175E-2</v>
      </c>
      <c r="AV1626" s="17">
        <v>1.5194558223882999E-2</v>
      </c>
      <c r="AW1626" s="17">
        <v>2.7796178917651501E-2</v>
      </c>
      <c r="AX1626" s="17">
        <v>3.0739374594479799E-2</v>
      </c>
      <c r="AY1626" s="17"/>
      <c r="AZ1626" s="17">
        <v>2.75491142589952E-2</v>
      </c>
      <c r="BA1626" s="17">
        <v>1.9215637814257301E-2</v>
      </c>
      <c r="BB1626" s="17">
        <v>1.53068517764173E-2</v>
      </c>
      <c r="BC1626" s="17">
        <v>9.5445344912050596E-3</v>
      </c>
      <c r="BD1626" s="17">
        <v>1.0856945942681899E-2</v>
      </c>
      <c r="BE1626" s="17">
        <v>0</v>
      </c>
      <c r="BF1626" s="17"/>
      <c r="BG1626" s="17">
        <v>1.3499143282779E-2</v>
      </c>
      <c r="BH1626" s="17">
        <v>8.7819352000924108E-3</v>
      </c>
      <c r="BI1626" s="17" t="s">
        <v>95</v>
      </c>
      <c r="BJ1626" s="17">
        <v>1.0941265226526199E-2</v>
      </c>
      <c r="BK1626" s="17">
        <v>2.3013997091429102E-2</v>
      </c>
      <c r="BL1626" s="17">
        <v>3.3686937287798403E-2</v>
      </c>
      <c r="BM1626" s="17">
        <v>0</v>
      </c>
    </row>
    <row r="1627" spans="2:65" x14ac:dyDescent="0.35">
      <c r="C1627" s="17"/>
      <c r="D1627" s="17"/>
      <c r="E1627" s="17"/>
      <c r="F1627" s="17"/>
      <c r="G1627" s="17"/>
      <c r="H1627" s="17"/>
      <c r="I1627" s="17"/>
      <c r="J1627" s="17"/>
      <c r="K1627" s="17"/>
      <c r="L1627" s="17"/>
      <c r="M1627" s="17"/>
      <c r="N1627" s="17"/>
      <c r="O1627" s="17"/>
      <c r="P1627" s="17"/>
      <c r="Q1627" s="17"/>
      <c r="R1627" s="17"/>
      <c r="S1627" s="17"/>
      <c r="T1627" s="17"/>
      <c r="U1627" s="17"/>
      <c r="V1627" s="17"/>
      <c r="W1627" s="17"/>
      <c r="X1627" s="17"/>
      <c r="Y1627" s="17"/>
      <c r="Z1627" s="17"/>
      <c r="AA1627" s="17"/>
      <c r="AB1627" s="17"/>
      <c r="AC1627" s="17"/>
      <c r="AD1627" s="17"/>
      <c r="AE1627" s="17"/>
      <c r="AF1627" s="17"/>
      <c r="AG1627" s="17"/>
      <c r="AH1627" s="17"/>
      <c r="AI1627" s="17"/>
      <c r="AJ1627" s="17"/>
      <c r="AK1627" s="17"/>
      <c r="AL1627" s="17"/>
      <c r="AM1627" s="17"/>
      <c r="AN1627" s="17"/>
      <c r="AO1627" s="17"/>
      <c r="AP1627" s="17"/>
      <c r="AQ1627" s="17"/>
      <c r="AR1627" s="17"/>
      <c r="AS1627" s="17"/>
      <c r="AT1627" s="17"/>
      <c r="AU1627" s="17"/>
      <c r="AV1627" s="17"/>
      <c r="AW1627" s="17"/>
      <c r="AX1627" s="17"/>
      <c r="AY1627" s="17"/>
      <c r="AZ1627" s="17"/>
      <c r="BA1627" s="17"/>
      <c r="BB1627" s="17"/>
      <c r="BC1627" s="17"/>
      <c r="BD1627" s="17"/>
      <c r="BE1627" s="17"/>
      <c r="BF1627" s="17"/>
      <c r="BG1627" s="17"/>
      <c r="BH1627" s="17"/>
      <c r="BI1627" s="17"/>
      <c r="BJ1627" s="17"/>
      <c r="BK1627" s="17"/>
      <c r="BL1627" s="17"/>
      <c r="BM1627" s="17"/>
    </row>
    <row r="1628" spans="2:65" x14ac:dyDescent="0.35">
      <c r="B1628" s="6" t="s">
        <v>617</v>
      </c>
      <c r="C1628" s="17"/>
      <c r="D1628" s="17"/>
      <c r="E1628" s="17"/>
      <c r="F1628" s="17"/>
      <c r="G1628" s="17"/>
      <c r="H1628" s="17"/>
      <c r="I1628" s="17"/>
      <c r="J1628" s="17"/>
      <c r="K1628" s="17"/>
      <c r="L1628" s="17"/>
      <c r="M1628" s="17"/>
      <c r="N1628" s="17"/>
      <c r="O1628" s="17"/>
      <c r="P1628" s="17"/>
      <c r="Q1628" s="17"/>
      <c r="R1628" s="17"/>
      <c r="S1628" s="17"/>
      <c r="T1628" s="17"/>
      <c r="U1628" s="17"/>
      <c r="V1628" s="17"/>
      <c r="W1628" s="17"/>
      <c r="X1628" s="17"/>
      <c r="Y1628" s="17"/>
      <c r="Z1628" s="17"/>
      <c r="AA1628" s="17"/>
      <c r="AB1628" s="17"/>
      <c r="AC1628" s="17"/>
      <c r="AD1628" s="17"/>
      <c r="AE1628" s="17"/>
      <c r="AF1628" s="17"/>
      <c r="AG1628" s="17"/>
      <c r="AH1628" s="17"/>
      <c r="AI1628" s="17"/>
      <c r="AJ1628" s="17"/>
      <c r="AK1628" s="17"/>
      <c r="AL1628" s="17"/>
      <c r="AM1628" s="17"/>
      <c r="AN1628" s="17"/>
      <c r="AO1628" s="17"/>
      <c r="AP1628" s="17"/>
      <c r="AQ1628" s="17"/>
      <c r="AR1628" s="17"/>
      <c r="AS1628" s="17"/>
      <c r="AT1628" s="17"/>
      <c r="AU1628" s="17"/>
      <c r="AV1628" s="17"/>
      <c r="AW1628" s="17"/>
      <c r="AX1628" s="17"/>
      <c r="AY1628" s="17"/>
      <c r="AZ1628" s="17"/>
      <c r="BA1628" s="17"/>
      <c r="BB1628" s="17"/>
      <c r="BC1628" s="17"/>
      <c r="BD1628" s="17"/>
      <c r="BE1628" s="17"/>
      <c r="BF1628" s="17"/>
      <c r="BG1628" s="17"/>
      <c r="BH1628" s="17"/>
      <c r="BI1628" s="17"/>
      <c r="BJ1628" s="17"/>
      <c r="BK1628" s="17"/>
      <c r="BL1628" s="17"/>
      <c r="BM1628" s="17"/>
    </row>
    <row r="1629" spans="2:65" x14ac:dyDescent="0.35">
      <c r="B1629" s="26" t="s">
        <v>97</v>
      </c>
      <c r="C1629" s="17"/>
      <c r="D1629" s="17"/>
      <c r="E1629" s="17"/>
      <c r="F1629" s="17"/>
      <c r="G1629" s="17"/>
      <c r="H1629" s="17"/>
      <c r="I1629" s="17"/>
      <c r="J1629" s="17"/>
      <c r="K1629" s="17"/>
      <c r="L1629" s="17"/>
      <c r="M1629" s="17"/>
      <c r="N1629" s="17"/>
      <c r="O1629" s="17"/>
      <c r="P1629" s="17"/>
      <c r="Q1629" s="17"/>
      <c r="R1629" s="17"/>
      <c r="S1629" s="17"/>
      <c r="T1629" s="17"/>
      <c r="U1629" s="17"/>
      <c r="V1629" s="17"/>
      <c r="W1629" s="17"/>
      <c r="X1629" s="17"/>
      <c r="Y1629" s="17"/>
      <c r="Z1629" s="17"/>
      <c r="AA1629" s="17"/>
      <c r="AB1629" s="17"/>
      <c r="AC1629" s="17"/>
      <c r="AD1629" s="17"/>
      <c r="AE1629" s="17"/>
      <c r="AF1629" s="17"/>
      <c r="AG1629" s="17"/>
      <c r="AH1629" s="17"/>
      <c r="AI1629" s="17"/>
      <c r="AJ1629" s="17"/>
      <c r="AK1629" s="17"/>
      <c r="AL1629" s="17"/>
      <c r="AM1629" s="17"/>
      <c r="AN1629" s="17"/>
      <c r="AO1629" s="17"/>
      <c r="AP1629" s="17"/>
      <c r="AQ1629" s="17"/>
      <c r="AR1629" s="17"/>
      <c r="AS1629" s="17"/>
      <c r="AT1629" s="17"/>
      <c r="AU1629" s="17"/>
      <c r="AV1629" s="17"/>
      <c r="AW1629" s="17"/>
      <c r="AX1629" s="17"/>
      <c r="AY1629" s="17"/>
      <c r="AZ1629" s="17"/>
      <c r="BA1629" s="17"/>
      <c r="BB1629" s="17"/>
      <c r="BC1629" s="17"/>
      <c r="BD1629" s="17"/>
      <c r="BE1629" s="17"/>
      <c r="BF1629" s="17"/>
      <c r="BG1629" s="17"/>
      <c r="BH1629" s="17"/>
      <c r="BI1629" s="17"/>
      <c r="BJ1629" s="17"/>
      <c r="BK1629" s="17"/>
      <c r="BL1629" s="17"/>
      <c r="BM1629" s="17"/>
    </row>
    <row r="1630" spans="2:65" x14ac:dyDescent="0.35">
      <c r="B1630" t="s">
        <v>611</v>
      </c>
      <c r="C1630" s="17">
        <v>0.384755732054952</v>
      </c>
      <c r="D1630" s="17">
        <v>0.39149227877431297</v>
      </c>
      <c r="E1630" s="17">
        <v>0.37774786536343102</v>
      </c>
      <c r="F1630" s="17"/>
      <c r="G1630" s="17">
        <v>0.33774929962616002</v>
      </c>
      <c r="H1630" s="17">
        <v>0.33137669816983301</v>
      </c>
      <c r="I1630" s="17">
        <v>0.30483158554613399</v>
      </c>
      <c r="J1630" s="17">
        <v>0.32266691188114799</v>
      </c>
      <c r="K1630" s="17">
        <v>0.423937577532078</v>
      </c>
      <c r="L1630" s="17">
        <v>0.54854842930955106</v>
      </c>
      <c r="M1630" s="17"/>
      <c r="N1630" s="17">
        <v>0.51076120225170996</v>
      </c>
      <c r="O1630" s="17">
        <v>0.380313767194978</v>
      </c>
      <c r="P1630" s="17">
        <v>0.36851953343529698</v>
      </c>
      <c r="Q1630" s="17">
        <v>0.26890841668534199</v>
      </c>
      <c r="R1630" s="17"/>
      <c r="S1630" s="17">
        <v>0.29200292391635502</v>
      </c>
      <c r="T1630" s="17">
        <v>0.42963434266363298</v>
      </c>
      <c r="U1630" s="17">
        <v>0.427507477384033</v>
      </c>
      <c r="V1630" s="17">
        <v>0.44516359275696898</v>
      </c>
      <c r="W1630" s="17">
        <v>0.42047253453981598</v>
      </c>
      <c r="X1630" s="17">
        <v>0.412274438657107</v>
      </c>
      <c r="Y1630" s="17">
        <v>0.413442783042625</v>
      </c>
      <c r="Z1630" s="17">
        <v>0.42669808684449601</v>
      </c>
      <c r="AA1630" s="17">
        <v>0.35498402103051302</v>
      </c>
      <c r="AB1630" s="17">
        <v>0.33171316234216702</v>
      </c>
      <c r="AC1630" s="17">
        <v>0.37650051923934402</v>
      </c>
      <c r="AD1630" s="17">
        <v>0.31244228932226897</v>
      </c>
      <c r="AE1630" s="17"/>
      <c r="AF1630" s="17">
        <v>0.43163676817034702</v>
      </c>
      <c r="AG1630" s="17">
        <v>0.40177706731163898</v>
      </c>
      <c r="AH1630" s="17">
        <v>0.27217743833118802</v>
      </c>
      <c r="AI1630" s="17"/>
      <c r="AJ1630" s="17">
        <v>0.49671975178574301</v>
      </c>
      <c r="AK1630" s="17">
        <v>0.32445191383209598</v>
      </c>
      <c r="AL1630" s="17">
        <v>0.46970166256413498</v>
      </c>
      <c r="AM1630" s="17">
        <v>0.24125223668884199</v>
      </c>
      <c r="AN1630" s="17">
        <v>0.26330318671942798</v>
      </c>
      <c r="AO1630" s="17"/>
      <c r="AP1630" s="17">
        <v>0.51905703033978901</v>
      </c>
      <c r="AQ1630" s="17">
        <v>0.33895824866360302</v>
      </c>
      <c r="AR1630" s="17">
        <v>0.43401958971451798</v>
      </c>
      <c r="AS1630" s="17"/>
      <c r="AT1630" s="17">
        <v>0.32283620210047698</v>
      </c>
      <c r="AU1630" s="17">
        <v>0.38484415287767698</v>
      </c>
      <c r="AV1630" s="17">
        <v>0.41508746594423102</v>
      </c>
      <c r="AW1630" s="17">
        <v>0.38215615155911498</v>
      </c>
      <c r="AX1630" s="17">
        <v>0.62051713274222597</v>
      </c>
      <c r="AY1630" s="17"/>
      <c r="AZ1630" s="17">
        <v>0.28423481030370501</v>
      </c>
      <c r="BA1630" s="17">
        <v>0.4221964133967</v>
      </c>
      <c r="BB1630" s="17">
        <v>0.33377047094724999</v>
      </c>
      <c r="BC1630" s="17">
        <v>0.39814818325158602</v>
      </c>
      <c r="BD1630" s="17">
        <v>0.48154782208494601</v>
      </c>
      <c r="BE1630" s="17">
        <v>0.46494914387127401</v>
      </c>
      <c r="BF1630" s="17"/>
      <c r="BG1630" s="17">
        <v>0.55903505165497303</v>
      </c>
      <c r="BH1630" s="17">
        <v>0.42856391135050498</v>
      </c>
      <c r="BI1630" s="17" t="s">
        <v>95</v>
      </c>
      <c r="BJ1630" s="17">
        <v>0.133283665432432</v>
      </c>
      <c r="BK1630" s="17">
        <v>0.111506665240363</v>
      </c>
      <c r="BL1630" s="17">
        <v>0.211322351246788</v>
      </c>
      <c r="BM1630" s="17">
        <v>0.427134651114496</v>
      </c>
    </row>
    <row r="1631" spans="2:65" x14ac:dyDescent="0.35">
      <c r="B1631" t="s">
        <v>612</v>
      </c>
      <c r="C1631" s="17">
        <v>0.59793718437795695</v>
      </c>
      <c r="D1631" s="17">
        <v>0.59021824350897401</v>
      </c>
      <c r="E1631" s="17">
        <v>0.60580979767779497</v>
      </c>
      <c r="F1631" s="17"/>
      <c r="G1631" s="17">
        <v>0.62398033415139997</v>
      </c>
      <c r="H1631" s="17">
        <v>0.64269606681528502</v>
      </c>
      <c r="I1631" s="17">
        <v>0.675076534007368</v>
      </c>
      <c r="J1631" s="17">
        <v>0.667582835389959</v>
      </c>
      <c r="K1631" s="17">
        <v>0.56918710660969896</v>
      </c>
      <c r="L1631" s="17">
        <v>0.444198462290185</v>
      </c>
      <c r="M1631" s="17"/>
      <c r="N1631" s="17">
        <v>0.47854461924039599</v>
      </c>
      <c r="O1631" s="17">
        <v>0.60301191927713904</v>
      </c>
      <c r="P1631" s="17">
        <v>0.60779461404463797</v>
      </c>
      <c r="Q1631" s="17">
        <v>0.71132088478440303</v>
      </c>
      <c r="R1631" s="17"/>
      <c r="S1631" s="17">
        <v>0.68166762231516398</v>
      </c>
      <c r="T1631" s="17">
        <v>0.55832259800581097</v>
      </c>
      <c r="U1631" s="17">
        <v>0.55676179084525201</v>
      </c>
      <c r="V1631" s="17">
        <v>0.53964875049424399</v>
      </c>
      <c r="W1631" s="17">
        <v>0.55857268768576895</v>
      </c>
      <c r="X1631" s="17">
        <v>0.576369357813871</v>
      </c>
      <c r="Y1631" s="17">
        <v>0.56536815224005099</v>
      </c>
      <c r="Z1631" s="17">
        <v>0.55691285398898605</v>
      </c>
      <c r="AA1631" s="17">
        <v>0.62148822799932801</v>
      </c>
      <c r="AB1631" s="17">
        <v>0.65866420003334603</v>
      </c>
      <c r="AC1631" s="17">
        <v>0.60794020150449601</v>
      </c>
      <c r="AD1631" s="17">
        <v>0.67556079752932796</v>
      </c>
      <c r="AE1631" s="17"/>
      <c r="AF1631" s="17">
        <v>0.55243510480240599</v>
      </c>
      <c r="AG1631" s="17">
        <v>0.58738225980760295</v>
      </c>
      <c r="AH1631" s="17">
        <v>0.69597675385475799</v>
      </c>
      <c r="AI1631" s="17"/>
      <c r="AJ1631" s="17">
        <v>0.49051418283388698</v>
      </c>
      <c r="AK1631" s="17">
        <v>0.65043445126455102</v>
      </c>
      <c r="AL1631" s="17">
        <v>0.51768218825857504</v>
      </c>
      <c r="AM1631" s="17">
        <v>0.74191291923190705</v>
      </c>
      <c r="AN1631" s="17">
        <v>0.72121530673191203</v>
      </c>
      <c r="AO1631" s="17"/>
      <c r="AP1631" s="17">
        <v>0.46939657439371801</v>
      </c>
      <c r="AQ1631" s="17">
        <v>0.64107477860728701</v>
      </c>
      <c r="AR1631" s="17">
        <v>0.55575081277841998</v>
      </c>
      <c r="AS1631" s="17"/>
      <c r="AT1631" s="17">
        <v>0.65912904760481195</v>
      </c>
      <c r="AU1631" s="17">
        <v>0.60514943846158997</v>
      </c>
      <c r="AV1631" s="17">
        <v>0.57149436151724098</v>
      </c>
      <c r="AW1631" s="17">
        <v>0.59223887625427596</v>
      </c>
      <c r="AX1631" s="17">
        <v>0.37948286725777403</v>
      </c>
      <c r="AY1631" s="17"/>
      <c r="AZ1631" s="17">
        <v>0.68914441828450201</v>
      </c>
      <c r="BA1631" s="17">
        <v>0.56109607067426703</v>
      </c>
      <c r="BB1631" s="17">
        <v>0.64397997550493002</v>
      </c>
      <c r="BC1631" s="17">
        <v>0.58878007332772597</v>
      </c>
      <c r="BD1631" s="17">
        <v>0.514183128582128</v>
      </c>
      <c r="BE1631" s="17">
        <v>0.52287198092331899</v>
      </c>
      <c r="BF1631" s="17"/>
      <c r="BG1631" s="17">
        <v>0.43036546345187798</v>
      </c>
      <c r="BH1631" s="17">
        <v>0.55766370124690801</v>
      </c>
      <c r="BI1631" s="17" t="s">
        <v>95</v>
      </c>
      <c r="BJ1631" s="17">
        <v>0.85725127189690398</v>
      </c>
      <c r="BK1631" s="17">
        <v>0.85629129626699796</v>
      </c>
      <c r="BL1631" s="17">
        <v>0.76340678209277102</v>
      </c>
      <c r="BM1631" s="17">
        <v>0.55267973867848696</v>
      </c>
    </row>
    <row r="1632" spans="2:65" x14ac:dyDescent="0.35">
      <c r="B1632" t="s">
        <v>114</v>
      </c>
      <c r="C1632" s="17">
        <v>1.73070835670905E-2</v>
      </c>
      <c r="D1632" s="17">
        <v>1.8289477716713201E-2</v>
      </c>
      <c r="E1632" s="17">
        <v>1.6442336958774201E-2</v>
      </c>
      <c r="F1632" s="17"/>
      <c r="G1632" s="17">
        <v>3.82703662224399E-2</v>
      </c>
      <c r="H1632" s="17">
        <v>2.5927235014881801E-2</v>
      </c>
      <c r="I1632" s="17">
        <v>2.0091880446498199E-2</v>
      </c>
      <c r="J1632" s="17">
        <v>9.7502527288933598E-3</v>
      </c>
      <c r="K1632" s="17">
        <v>6.8753158582235399E-3</v>
      </c>
      <c r="L1632" s="17">
        <v>7.25310840026423E-3</v>
      </c>
      <c r="M1632" s="17"/>
      <c r="N1632" s="17">
        <v>1.0694178507894E-2</v>
      </c>
      <c r="O1632" s="17">
        <v>1.6674313527882598E-2</v>
      </c>
      <c r="P1632" s="17">
        <v>2.36858525200652E-2</v>
      </c>
      <c r="Q1632" s="17">
        <v>1.97706985302546E-2</v>
      </c>
      <c r="R1632" s="17"/>
      <c r="S1632" s="17">
        <v>2.63294537684809E-2</v>
      </c>
      <c r="T1632" s="17">
        <v>1.2043059330555699E-2</v>
      </c>
      <c r="U1632" s="17">
        <v>1.5730731770714799E-2</v>
      </c>
      <c r="V1632" s="17">
        <v>1.51876567487872E-2</v>
      </c>
      <c r="W1632" s="17">
        <v>2.0954777774414901E-2</v>
      </c>
      <c r="X1632" s="17">
        <v>1.13562035290223E-2</v>
      </c>
      <c r="Y1632" s="17">
        <v>2.11890647173235E-2</v>
      </c>
      <c r="Z1632" s="17">
        <v>1.6389059166517901E-2</v>
      </c>
      <c r="AA1632" s="17">
        <v>2.3527750970158599E-2</v>
      </c>
      <c r="AB1632" s="17">
        <v>9.6226376244865405E-3</v>
      </c>
      <c r="AC1632" s="17">
        <v>1.5559279256159599E-2</v>
      </c>
      <c r="AD1632" s="17">
        <v>1.1996913148403499E-2</v>
      </c>
      <c r="AE1632" s="17"/>
      <c r="AF1632" s="17">
        <v>1.5928127027246601E-2</v>
      </c>
      <c r="AG1632" s="17">
        <v>1.0840672880758099E-2</v>
      </c>
      <c r="AH1632" s="17">
        <v>3.1845807814054702E-2</v>
      </c>
      <c r="AI1632" s="17"/>
      <c r="AJ1632" s="17">
        <v>1.27660653803704E-2</v>
      </c>
      <c r="AK1632" s="17">
        <v>2.51136349033536E-2</v>
      </c>
      <c r="AL1632" s="17">
        <v>1.26161491772902E-2</v>
      </c>
      <c r="AM1632" s="17">
        <v>1.6834844079250701E-2</v>
      </c>
      <c r="AN1632" s="17">
        <v>1.54815065486597E-2</v>
      </c>
      <c r="AO1632" s="17"/>
      <c r="AP1632" s="17">
        <v>1.15463952664932E-2</v>
      </c>
      <c r="AQ1632" s="17">
        <v>1.9966972729111E-2</v>
      </c>
      <c r="AR1632" s="17">
        <v>1.02295975070629E-2</v>
      </c>
      <c r="AS1632" s="17"/>
      <c r="AT1632" s="17">
        <v>1.8034750294711199E-2</v>
      </c>
      <c r="AU1632" s="17">
        <v>1.00064086607331E-2</v>
      </c>
      <c r="AV1632" s="17">
        <v>1.3418172538528599E-2</v>
      </c>
      <c r="AW1632" s="17">
        <v>2.56049721866092E-2</v>
      </c>
      <c r="AX1632" s="17">
        <v>0</v>
      </c>
      <c r="AY1632" s="17"/>
      <c r="AZ1632" s="17">
        <v>2.66207714117929E-2</v>
      </c>
      <c r="BA1632" s="17">
        <v>1.6707515929032898E-2</v>
      </c>
      <c r="BB1632" s="17">
        <v>2.2249553547820398E-2</v>
      </c>
      <c r="BC1632" s="17">
        <v>1.3071743420688601E-2</v>
      </c>
      <c r="BD1632" s="17">
        <v>4.2690493329258497E-3</v>
      </c>
      <c r="BE1632" s="17">
        <v>1.2178875205407501E-2</v>
      </c>
      <c r="BF1632" s="17"/>
      <c r="BG1632" s="17">
        <v>1.05994848931486E-2</v>
      </c>
      <c r="BH1632" s="17">
        <v>1.37723874025875E-2</v>
      </c>
      <c r="BI1632" s="17" t="s">
        <v>95</v>
      </c>
      <c r="BJ1632" s="17">
        <v>9.4650626706641698E-3</v>
      </c>
      <c r="BK1632" s="17">
        <v>3.2202038492638897E-2</v>
      </c>
      <c r="BL1632" s="17">
        <v>2.5270866660441101E-2</v>
      </c>
      <c r="BM1632" s="17">
        <v>2.0185610207017798E-2</v>
      </c>
    </row>
    <row r="1633" spans="2:65" x14ac:dyDescent="0.35">
      <c r="C1633" s="17"/>
      <c r="D1633" s="17"/>
      <c r="E1633" s="17"/>
      <c r="F1633" s="17"/>
      <c r="G1633" s="17"/>
      <c r="H1633" s="17"/>
      <c r="I1633" s="17"/>
      <c r="J1633" s="17"/>
      <c r="K1633" s="17"/>
      <c r="L1633" s="17"/>
      <c r="M1633" s="17"/>
      <c r="N1633" s="17"/>
      <c r="O1633" s="17"/>
      <c r="P1633" s="17"/>
      <c r="Q1633" s="17"/>
      <c r="R1633" s="17"/>
      <c r="S1633" s="17"/>
      <c r="T1633" s="17"/>
      <c r="U1633" s="17"/>
      <c r="V1633" s="17"/>
      <c r="W1633" s="17"/>
      <c r="X1633" s="17"/>
      <c r="Y1633" s="17"/>
      <c r="Z1633" s="17"/>
      <c r="AA1633" s="17"/>
      <c r="AB1633" s="17"/>
      <c r="AC1633" s="17"/>
      <c r="AD1633" s="17"/>
      <c r="AE1633" s="17"/>
      <c r="AF1633" s="17"/>
      <c r="AG1633" s="17"/>
      <c r="AH1633" s="17"/>
      <c r="AI1633" s="17"/>
      <c r="AJ1633" s="17"/>
      <c r="AK1633" s="17"/>
      <c r="AL1633" s="17"/>
      <c r="AM1633" s="17"/>
      <c r="AN1633" s="17"/>
      <c r="AO1633" s="17"/>
      <c r="AP1633" s="17"/>
      <c r="AQ1633" s="17"/>
      <c r="AR1633" s="17"/>
      <c r="AS1633" s="17"/>
      <c r="AT1633" s="17"/>
      <c r="AU1633" s="17"/>
      <c r="AV1633" s="17"/>
      <c r="AW1633" s="17"/>
      <c r="AX1633" s="17"/>
      <c r="AY1633" s="17"/>
      <c r="AZ1633" s="17"/>
      <c r="BA1633" s="17"/>
      <c r="BB1633" s="17"/>
      <c r="BC1633" s="17"/>
      <c r="BD1633" s="17"/>
      <c r="BE1633" s="17"/>
      <c r="BF1633" s="17"/>
      <c r="BG1633" s="17"/>
      <c r="BH1633" s="17"/>
      <c r="BI1633" s="17"/>
      <c r="BJ1633" s="17"/>
      <c r="BK1633" s="17"/>
      <c r="BL1633" s="17"/>
      <c r="BM1633" s="17"/>
    </row>
    <row r="1634" spans="2:65" x14ac:dyDescent="0.35">
      <c r="B1634" s="6" t="s">
        <v>624</v>
      </c>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c r="BI1634" s="17"/>
      <c r="BJ1634" s="17"/>
      <c r="BK1634" s="17"/>
      <c r="BL1634" s="17"/>
      <c r="BM1634" s="17"/>
    </row>
    <row r="1635" spans="2:65" x14ac:dyDescent="0.35">
      <c r="B1635" s="26" t="s">
        <v>97</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c r="BI1635" s="17"/>
      <c r="BJ1635" s="17"/>
      <c r="BK1635" s="17"/>
      <c r="BL1635" s="17"/>
      <c r="BM1635" s="17"/>
    </row>
    <row r="1636" spans="2:65" x14ac:dyDescent="0.35">
      <c r="B1636" t="s">
        <v>618</v>
      </c>
      <c r="C1636" s="17">
        <v>0.19611027469229</v>
      </c>
      <c r="D1636" s="17">
        <v>0.197365688124747</v>
      </c>
      <c r="E1636" s="17">
        <v>0.19549405476887999</v>
      </c>
      <c r="F1636" s="17"/>
      <c r="G1636" s="17">
        <v>0.251006790193326</v>
      </c>
      <c r="H1636" s="17">
        <v>0.23092292891357599</v>
      </c>
      <c r="I1636" s="17">
        <v>0.20441662480466599</v>
      </c>
      <c r="J1636" s="17">
        <v>0.20512513034452801</v>
      </c>
      <c r="K1636" s="17">
        <v>0.19706397399228701</v>
      </c>
      <c r="L1636" s="17">
        <v>0.11667876914959099</v>
      </c>
      <c r="M1636" s="17"/>
      <c r="N1636" s="17">
        <v>0.203278238337325</v>
      </c>
      <c r="O1636" s="17">
        <v>0.16701903413799599</v>
      </c>
      <c r="P1636" s="17">
        <v>0.22646882992214501</v>
      </c>
      <c r="Q1636" s="17">
        <v>0.19124146185202001</v>
      </c>
      <c r="R1636" s="17"/>
      <c r="S1636" s="17">
        <v>0.245407152935015</v>
      </c>
      <c r="T1636" s="17">
        <v>0.178149789654338</v>
      </c>
      <c r="U1636" s="17">
        <v>0.162767220949151</v>
      </c>
      <c r="V1636" s="17">
        <v>0.19644812441669801</v>
      </c>
      <c r="W1636" s="17">
        <v>0.14812006667562</v>
      </c>
      <c r="X1636" s="17">
        <v>0.19168404101352199</v>
      </c>
      <c r="Y1636" s="17">
        <v>0.17164296378482199</v>
      </c>
      <c r="Z1636" s="17">
        <v>0.243911979077052</v>
      </c>
      <c r="AA1636" s="17">
        <v>0.21160253441090901</v>
      </c>
      <c r="AB1636" s="17">
        <v>0.17624360824310001</v>
      </c>
      <c r="AC1636" s="17">
        <v>0.221966368768995</v>
      </c>
      <c r="AD1636" s="17">
        <v>0.21795084401335299</v>
      </c>
      <c r="AE1636" s="17"/>
      <c r="AF1636" s="17">
        <v>0.18039778464522699</v>
      </c>
      <c r="AG1636" s="17">
        <v>0.20790262615152</v>
      </c>
      <c r="AH1636" s="17">
        <v>0.166763729103653</v>
      </c>
      <c r="AI1636" s="17"/>
      <c r="AJ1636" s="17">
        <v>0.17964090902281299</v>
      </c>
      <c r="AK1636" s="17">
        <v>0.22777372853894901</v>
      </c>
      <c r="AL1636" s="17">
        <v>0.194485288679106</v>
      </c>
      <c r="AM1636" s="17">
        <v>0.15255666059135101</v>
      </c>
      <c r="AN1636" s="17">
        <v>0.15500353543277501</v>
      </c>
      <c r="AO1636" s="17"/>
      <c r="AP1636" s="17">
        <v>0.19901954286839399</v>
      </c>
      <c r="AQ1636" s="17">
        <v>0.23253822243810501</v>
      </c>
      <c r="AR1636" s="17">
        <v>0.16389335567725499</v>
      </c>
      <c r="AS1636" s="17"/>
      <c r="AT1636" s="17">
        <v>0.17678759543630901</v>
      </c>
      <c r="AU1636" s="17">
        <v>0.17745330900246001</v>
      </c>
      <c r="AV1636" s="17">
        <v>0.22640063798964299</v>
      </c>
      <c r="AW1636" s="17">
        <v>0.23012860837281601</v>
      </c>
      <c r="AX1636" s="17">
        <v>0.23493524917001701</v>
      </c>
      <c r="AY1636" s="17"/>
      <c r="AZ1636" s="17">
        <v>0.26859559390075299</v>
      </c>
      <c r="BA1636" s="17">
        <v>0.18400492235306601</v>
      </c>
      <c r="BB1636" s="17">
        <v>0.17107754817016799</v>
      </c>
      <c r="BC1636" s="17">
        <v>0.17890974684323799</v>
      </c>
      <c r="BD1636" s="17">
        <v>0.14323913624349799</v>
      </c>
      <c r="BE1636" s="17">
        <v>0.179242047678313</v>
      </c>
      <c r="BF1636" s="17"/>
      <c r="BG1636" s="17">
        <v>0.168530517516225</v>
      </c>
      <c r="BH1636" s="17">
        <v>0.238653526278987</v>
      </c>
      <c r="BI1636" s="17" t="s">
        <v>95</v>
      </c>
      <c r="BJ1636" s="17">
        <v>0.24965728831242401</v>
      </c>
      <c r="BK1636" s="17">
        <v>0.16301743746828601</v>
      </c>
      <c r="BL1636" s="17">
        <v>0.192625502703966</v>
      </c>
      <c r="BM1636" s="17">
        <v>0.182256256577248</v>
      </c>
    </row>
    <row r="1637" spans="2:65" x14ac:dyDescent="0.35">
      <c r="B1637" t="s">
        <v>619</v>
      </c>
      <c r="C1637" s="17">
        <v>0.28138593825098601</v>
      </c>
      <c r="D1637" s="17">
        <v>0.28467722567035297</v>
      </c>
      <c r="E1637" s="17">
        <v>0.27821678918536102</v>
      </c>
      <c r="F1637" s="17"/>
      <c r="G1637" s="17">
        <v>0.29809568145191201</v>
      </c>
      <c r="H1637" s="17">
        <v>0.34265067054450798</v>
      </c>
      <c r="I1637" s="17">
        <v>0.311559864323461</v>
      </c>
      <c r="J1637" s="17">
        <v>0.24673492582114601</v>
      </c>
      <c r="K1637" s="17">
        <v>0.27427081572085399</v>
      </c>
      <c r="L1637" s="17">
        <v>0.22883779783126801</v>
      </c>
      <c r="M1637" s="17"/>
      <c r="N1637" s="17">
        <v>0.30329989600853302</v>
      </c>
      <c r="O1637" s="17">
        <v>0.289502366692309</v>
      </c>
      <c r="P1637" s="17">
        <v>0.25191832948850901</v>
      </c>
      <c r="Q1637" s="17">
        <v>0.27588065431804598</v>
      </c>
      <c r="R1637" s="17"/>
      <c r="S1637" s="17">
        <v>0.30613255925121902</v>
      </c>
      <c r="T1637" s="17">
        <v>0.27761725135197202</v>
      </c>
      <c r="U1637" s="17">
        <v>0.26326150501679402</v>
      </c>
      <c r="V1637" s="17">
        <v>0.27913418129308099</v>
      </c>
      <c r="W1637" s="17">
        <v>0.27274511659932099</v>
      </c>
      <c r="X1637" s="17">
        <v>0.244237822265331</v>
      </c>
      <c r="Y1637" s="17">
        <v>0.32098803586723701</v>
      </c>
      <c r="Z1637" s="17">
        <v>0.27853361263597498</v>
      </c>
      <c r="AA1637" s="17">
        <v>0.25814334785660997</v>
      </c>
      <c r="AB1637" s="17">
        <v>0.264500496883461</v>
      </c>
      <c r="AC1637" s="17">
        <v>0.34495827164093901</v>
      </c>
      <c r="AD1637" s="17">
        <v>0.29696982622561702</v>
      </c>
      <c r="AE1637" s="17"/>
      <c r="AF1637" s="17">
        <v>0.25192222541137699</v>
      </c>
      <c r="AG1637" s="17">
        <v>0.30131118059738699</v>
      </c>
      <c r="AH1637" s="17">
        <v>0.29176645311845401</v>
      </c>
      <c r="AI1637" s="17"/>
      <c r="AJ1637" s="17">
        <v>0.25171964315761097</v>
      </c>
      <c r="AK1637" s="17">
        <v>0.32572214165854502</v>
      </c>
      <c r="AL1637" s="17">
        <v>0.293838953772809</v>
      </c>
      <c r="AM1637" s="17">
        <v>0.13470237144146899</v>
      </c>
      <c r="AN1637" s="17">
        <v>0.27949553573118702</v>
      </c>
      <c r="AO1637" s="17"/>
      <c r="AP1637" s="17">
        <v>0.27260758200261298</v>
      </c>
      <c r="AQ1637" s="17">
        <v>0.32460696785098497</v>
      </c>
      <c r="AR1637" s="17">
        <v>0.27274852180717701</v>
      </c>
      <c r="AS1637" s="17"/>
      <c r="AT1637" s="17">
        <v>0.23323944419103901</v>
      </c>
      <c r="AU1637" s="17">
        <v>0.28040564076570901</v>
      </c>
      <c r="AV1637" s="17">
        <v>0.314803203170474</v>
      </c>
      <c r="AW1637" s="17">
        <v>0.32415383752544102</v>
      </c>
      <c r="AX1637" s="17">
        <v>0.33453593195708903</v>
      </c>
      <c r="AY1637" s="17"/>
      <c r="AZ1637" s="17">
        <v>0.33176595134645898</v>
      </c>
      <c r="BA1637" s="17">
        <v>0.281270295639583</v>
      </c>
      <c r="BB1637" s="17">
        <v>0.29637883527332098</v>
      </c>
      <c r="BC1637" s="17">
        <v>0.23489657441699899</v>
      </c>
      <c r="BD1637" s="17">
        <v>0.25896882085809497</v>
      </c>
      <c r="BE1637" s="17">
        <v>0.23523911905737899</v>
      </c>
      <c r="BF1637" s="17"/>
      <c r="BG1637" s="17">
        <v>0.23182162199426201</v>
      </c>
      <c r="BH1637" s="17">
        <v>0.29514747554797099</v>
      </c>
      <c r="BI1637" s="17" t="s">
        <v>95</v>
      </c>
      <c r="BJ1637" s="17">
        <v>0.30869177534648901</v>
      </c>
      <c r="BK1637" s="17">
        <v>0.27678579050846502</v>
      </c>
      <c r="BL1637" s="17">
        <v>0.35882363764728897</v>
      </c>
      <c r="BM1637" s="17">
        <v>0.242685206388848</v>
      </c>
    </row>
    <row r="1638" spans="2:65" x14ac:dyDescent="0.35">
      <c r="B1638" t="s">
        <v>620</v>
      </c>
      <c r="C1638" s="17">
        <v>0.35136993044790499</v>
      </c>
      <c r="D1638" s="17">
        <v>0.36808482053714298</v>
      </c>
      <c r="E1638" s="17">
        <v>0.33643838382432401</v>
      </c>
      <c r="F1638" s="17"/>
      <c r="G1638" s="17">
        <v>0.33599772322301003</v>
      </c>
      <c r="H1638" s="17">
        <v>0.26835403621175502</v>
      </c>
      <c r="I1638" s="17">
        <v>0.32867779536300901</v>
      </c>
      <c r="J1638" s="17">
        <v>0.36601925850893802</v>
      </c>
      <c r="K1638" s="17">
        <v>0.347129158481501</v>
      </c>
      <c r="L1638" s="17">
        <v>0.43846516826457399</v>
      </c>
      <c r="M1638" s="17"/>
      <c r="N1638" s="17">
        <v>0.32399193007836402</v>
      </c>
      <c r="O1638" s="17">
        <v>0.37320173987761401</v>
      </c>
      <c r="P1638" s="17">
        <v>0.34693263674819103</v>
      </c>
      <c r="Q1638" s="17">
        <v>0.36130820716946899</v>
      </c>
      <c r="R1638" s="17"/>
      <c r="S1638" s="17">
        <v>0.31765643317590397</v>
      </c>
      <c r="T1638" s="17">
        <v>0.349210268140491</v>
      </c>
      <c r="U1638" s="17">
        <v>0.36452825488895702</v>
      </c>
      <c r="V1638" s="17">
        <v>0.352297294024213</v>
      </c>
      <c r="W1638" s="17">
        <v>0.40599132971914897</v>
      </c>
      <c r="X1638" s="17">
        <v>0.39742120319477098</v>
      </c>
      <c r="Y1638" s="17">
        <v>0.30958557828030803</v>
      </c>
      <c r="Z1638" s="17">
        <v>0.26431288086839599</v>
      </c>
      <c r="AA1638" s="17">
        <v>0.359282763254332</v>
      </c>
      <c r="AB1638" s="17">
        <v>0.406183703832181</v>
      </c>
      <c r="AC1638" s="17">
        <v>0.31133715059435602</v>
      </c>
      <c r="AD1638" s="17">
        <v>0.315631427508891</v>
      </c>
      <c r="AE1638" s="17"/>
      <c r="AF1638" s="17">
        <v>0.366841047317717</v>
      </c>
      <c r="AG1638" s="17">
        <v>0.33805767736348602</v>
      </c>
      <c r="AH1638" s="17">
        <v>0.36869080842665403</v>
      </c>
      <c r="AI1638" s="17"/>
      <c r="AJ1638" s="17">
        <v>0.37453423870666402</v>
      </c>
      <c r="AK1638" s="17">
        <v>0.31249845468781301</v>
      </c>
      <c r="AL1638" s="17">
        <v>0.33968575409399598</v>
      </c>
      <c r="AM1638" s="17">
        <v>0.44953724106015702</v>
      </c>
      <c r="AN1638" s="17">
        <v>0.37739480844440099</v>
      </c>
      <c r="AO1638" s="17"/>
      <c r="AP1638" s="17">
        <v>0.343887633364164</v>
      </c>
      <c r="AQ1638" s="17">
        <v>0.30495054867517402</v>
      </c>
      <c r="AR1638" s="17">
        <v>0.38646209477751398</v>
      </c>
      <c r="AS1638" s="17"/>
      <c r="AT1638" s="17">
        <v>0.39683105225334803</v>
      </c>
      <c r="AU1638" s="17">
        <v>0.36716367034465103</v>
      </c>
      <c r="AV1638" s="17">
        <v>0.31126406122227102</v>
      </c>
      <c r="AW1638" s="17">
        <v>0.29116306885284099</v>
      </c>
      <c r="AX1638" s="17">
        <v>0.269063487263629</v>
      </c>
      <c r="AY1638" s="17"/>
      <c r="AZ1638" s="17">
        <v>0.30101093800911199</v>
      </c>
      <c r="BA1638" s="17">
        <v>0.34515767836355199</v>
      </c>
      <c r="BB1638" s="17">
        <v>0.36606371416795003</v>
      </c>
      <c r="BC1638" s="17">
        <v>0.38588340912958902</v>
      </c>
      <c r="BD1638" s="17">
        <v>0.38274214301867998</v>
      </c>
      <c r="BE1638" s="17">
        <v>0.38848648968939598</v>
      </c>
      <c r="BF1638" s="17"/>
      <c r="BG1638" s="17">
        <v>0.39838156655421902</v>
      </c>
      <c r="BH1638" s="17">
        <v>0.28388651242084201</v>
      </c>
      <c r="BI1638" s="17" t="s">
        <v>95</v>
      </c>
      <c r="BJ1638" s="17">
        <v>0.32038734243566402</v>
      </c>
      <c r="BK1638" s="17">
        <v>0.40645200442963397</v>
      </c>
      <c r="BL1638" s="17">
        <v>0.316824159010827</v>
      </c>
      <c r="BM1638" s="17">
        <v>0.45896445388686702</v>
      </c>
    </row>
    <row r="1639" spans="2:65" x14ac:dyDescent="0.35">
      <c r="B1639" t="s">
        <v>621</v>
      </c>
      <c r="C1639" s="17">
        <v>6.6681932758296494E-2</v>
      </c>
      <c r="D1639" s="17">
        <v>6.3161813257922098E-2</v>
      </c>
      <c r="E1639" s="17">
        <v>6.8995916710058502E-2</v>
      </c>
      <c r="F1639" s="17"/>
      <c r="G1639" s="17">
        <v>4.8426720028953901E-2</v>
      </c>
      <c r="H1639" s="17">
        <v>7.3291128378427897E-2</v>
      </c>
      <c r="I1639" s="17">
        <v>5.9977496181044802E-2</v>
      </c>
      <c r="J1639" s="17">
        <v>6.2958415837166201E-2</v>
      </c>
      <c r="K1639" s="17">
        <v>7.0705444773005E-2</v>
      </c>
      <c r="L1639" s="17">
        <v>7.9205756627667503E-2</v>
      </c>
      <c r="M1639" s="17"/>
      <c r="N1639" s="17">
        <v>8.0321468028324294E-2</v>
      </c>
      <c r="O1639" s="17">
        <v>6.7365149529441407E-2</v>
      </c>
      <c r="P1639" s="17">
        <v>6.8391479819475506E-2</v>
      </c>
      <c r="Q1639" s="17">
        <v>4.9874222567250499E-2</v>
      </c>
      <c r="R1639" s="17"/>
      <c r="S1639" s="17">
        <v>4.8885664751776602E-2</v>
      </c>
      <c r="T1639" s="17">
        <v>7.4647630812677501E-2</v>
      </c>
      <c r="U1639" s="17">
        <v>7.7485872968638597E-2</v>
      </c>
      <c r="V1639" s="17">
        <v>7.21159444907256E-2</v>
      </c>
      <c r="W1639" s="17">
        <v>8.1213574419036594E-2</v>
      </c>
      <c r="X1639" s="17">
        <v>7.7786872180248795E-2</v>
      </c>
      <c r="Y1639" s="17">
        <v>6.8272241573158601E-2</v>
      </c>
      <c r="Z1639" s="17">
        <v>7.7425498668429404E-2</v>
      </c>
      <c r="AA1639" s="17">
        <v>6.9527737216984201E-2</v>
      </c>
      <c r="AB1639" s="17">
        <v>4.1400724509095897E-2</v>
      </c>
      <c r="AC1639" s="17">
        <v>5.2272633542551898E-2</v>
      </c>
      <c r="AD1639" s="17">
        <v>7.3870621288537594E-2</v>
      </c>
      <c r="AE1639" s="17"/>
      <c r="AF1639" s="17">
        <v>7.3907990284899805E-2</v>
      </c>
      <c r="AG1639" s="17">
        <v>7.0773492740722005E-2</v>
      </c>
      <c r="AH1639" s="17">
        <v>4.0581803064901202E-2</v>
      </c>
      <c r="AI1639" s="17"/>
      <c r="AJ1639" s="17">
        <v>8.1452063287532697E-2</v>
      </c>
      <c r="AK1639" s="17">
        <v>5.4384215146512697E-2</v>
      </c>
      <c r="AL1639" s="17">
        <v>6.87819679922438E-2</v>
      </c>
      <c r="AM1639" s="17">
        <v>9.7520503414108395E-2</v>
      </c>
      <c r="AN1639" s="17">
        <v>5.0110776850977E-2</v>
      </c>
      <c r="AO1639" s="17"/>
      <c r="AP1639" s="17">
        <v>7.6933498504894199E-2</v>
      </c>
      <c r="AQ1639" s="17">
        <v>5.9214812222010402E-2</v>
      </c>
      <c r="AR1639" s="17">
        <v>6.9162695033779503E-2</v>
      </c>
      <c r="AS1639" s="17"/>
      <c r="AT1639" s="17">
        <v>6.27628325627477E-2</v>
      </c>
      <c r="AU1639" s="17">
        <v>6.0684702631755398E-2</v>
      </c>
      <c r="AV1639" s="17">
        <v>7.0247012604145107E-2</v>
      </c>
      <c r="AW1639" s="17">
        <v>7.2054937267957697E-2</v>
      </c>
      <c r="AX1639" s="17">
        <v>4.7506826446493698E-2</v>
      </c>
      <c r="AY1639" s="17"/>
      <c r="AZ1639" s="17">
        <v>3.7287743824216103E-2</v>
      </c>
      <c r="BA1639" s="17">
        <v>6.5744530755608405E-2</v>
      </c>
      <c r="BB1639" s="17">
        <v>5.8530452679913303E-2</v>
      </c>
      <c r="BC1639" s="17">
        <v>8.9123497360976703E-2</v>
      </c>
      <c r="BD1639" s="17">
        <v>9.4231917389470204E-2</v>
      </c>
      <c r="BE1639" s="17">
        <v>8.1728634167856501E-2</v>
      </c>
      <c r="BF1639" s="17"/>
      <c r="BG1639" s="17">
        <v>7.9669998245955206E-2</v>
      </c>
      <c r="BH1639" s="17">
        <v>7.9477475867823805E-2</v>
      </c>
      <c r="BI1639" s="17" t="s">
        <v>95</v>
      </c>
      <c r="BJ1639" s="17">
        <v>5.00024338043428E-2</v>
      </c>
      <c r="BK1639" s="17">
        <v>5.01322053515771E-2</v>
      </c>
      <c r="BL1639" s="17">
        <v>4.4322693825787601E-2</v>
      </c>
      <c r="BM1639" s="17">
        <v>2.62396067626589E-2</v>
      </c>
    </row>
    <row r="1640" spans="2:65" x14ac:dyDescent="0.35">
      <c r="B1640" t="s">
        <v>622</v>
      </c>
      <c r="C1640" s="17">
        <v>4.4458443127649003E-2</v>
      </c>
      <c r="D1640" s="17">
        <v>4.0833820766385399E-2</v>
      </c>
      <c r="E1640" s="17">
        <v>4.7287016589585298E-2</v>
      </c>
      <c r="F1640" s="17"/>
      <c r="G1640" s="17">
        <v>2.15063073808613E-2</v>
      </c>
      <c r="H1640" s="17">
        <v>3.4167445567228699E-2</v>
      </c>
      <c r="I1640" s="17">
        <v>3.2494234553710297E-2</v>
      </c>
      <c r="J1640" s="17">
        <v>5.5660056122543801E-2</v>
      </c>
      <c r="K1640" s="17">
        <v>5.4039675877824801E-2</v>
      </c>
      <c r="L1640" s="17">
        <v>6.2275273515343302E-2</v>
      </c>
      <c r="M1640" s="17"/>
      <c r="N1640" s="17">
        <v>3.9547689579651699E-2</v>
      </c>
      <c r="O1640" s="17">
        <v>3.6719132840873497E-2</v>
      </c>
      <c r="P1640" s="17">
        <v>5.60162091235612E-2</v>
      </c>
      <c r="Q1640" s="17">
        <v>4.8351440671372398E-2</v>
      </c>
      <c r="R1640" s="17"/>
      <c r="S1640" s="17">
        <v>2.5179122731635001E-2</v>
      </c>
      <c r="T1640" s="17">
        <v>5.5088469569681102E-2</v>
      </c>
      <c r="U1640" s="17">
        <v>7.8629122166257906E-2</v>
      </c>
      <c r="V1640" s="17">
        <v>4.0759052588361197E-2</v>
      </c>
      <c r="W1640" s="17">
        <v>3.2945796114106501E-2</v>
      </c>
      <c r="X1640" s="17">
        <v>3.7039400411562902E-2</v>
      </c>
      <c r="Y1640" s="17">
        <v>5.7995341961722999E-2</v>
      </c>
      <c r="Z1640" s="17">
        <v>6.2724725100345796E-2</v>
      </c>
      <c r="AA1640" s="17">
        <v>4.8601513875057303E-2</v>
      </c>
      <c r="AB1640" s="17">
        <v>2.524405875424E-2</v>
      </c>
      <c r="AC1640" s="17">
        <v>3.5888633489480903E-2</v>
      </c>
      <c r="AD1640" s="17">
        <v>5.3762257937019803E-2</v>
      </c>
      <c r="AE1640" s="17"/>
      <c r="AF1640" s="17">
        <v>7.0959819546889402E-2</v>
      </c>
      <c r="AG1640" s="17">
        <v>2.61943664921458E-2</v>
      </c>
      <c r="AH1640" s="17">
        <v>4.2317003983746701E-2</v>
      </c>
      <c r="AI1640" s="17"/>
      <c r="AJ1640" s="17">
        <v>6.0592843448970403E-2</v>
      </c>
      <c r="AK1640" s="17">
        <v>2.3850312706469399E-2</v>
      </c>
      <c r="AL1640" s="17">
        <v>5.6212128053018798E-2</v>
      </c>
      <c r="AM1640" s="17">
        <v>9.0585997297566501E-2</v>
      </c>
      <c r="AN1640" s="17">
        <v>4.9759413321733101E-2</v>
      </c>
      <c r="AO1640" s="17"/>
      <c r="AP1640" s="17">
        <v>6.5283950563857301E-2</v>
      </c>
      <c r="AQ1640" s="17">
        <v>2.5060811203593599E-2</v>
      </c>
      <c r="AR1640" s="17">
        <v>5.7412925796475001E-2</v>
      </c>
      <c r="AS1640" s="17"/>
      <c r="AT1640" s="17">
        <v>4.6526348904314598E-2</v>
      </c>
      <c r="AU1640" s="17">
        <v>5.8822605470619002E-2</v>
      </c>
      <c r="AV1640" s="17">
        <v>2.6415741955984E-2</v>
      </c>
      <c r="AW1640" s="17">
        <v>3.8016610709362499E-2</v>
      </c>
      <c r="AX1640" s="17">
        <v>2.82806622009972E-2</v>
      </c>
      <c r="AY1640" s="17"/>
      <c r="AZ1640" s="17">
        <v>2.28216663176266E-2</v>
      </c>
      <c r="BA1640" s="17">
        <v>5.2001983842951897E-2</v>
      </c>
      <c r="BB1640" s="17">
        <v>4.1284278441189398E-2</v>
      </c>
      <c r="BC1640" s="17">
        <v>5.1567358532606099E-2</v>
      </c>
      <c r="BD1640" s="17">
        <v>5.8297094303557603E-2</v>
      </c>
      <c r="BE1640" s="17">
        <v>4.8179646383089199E-2</v>
      </c>
      <c r="BF1640" s="17"/>
      <c r="BG1640" s="17">
        <v>5.7916755147160402E-2</v>
      </c>
      <c r="BH1640" s="17">
        <v>4.5989015916538999E-2</v>
      </c>
      <c r="BI1640" s="17" t="s">
        <v>95</v>
      </c>
      <c r="BJ1640" s="17">
        <v>2.35574435024399E-2</v>
      </c>
      <c r="BK1640" s="17">
        <v>2.82192402739752E-2</v>
      </c>
      <c r="BL1640" s="17">
        <v>3.7197220689032598E-2</v>
      </c>
      <c r="BM1640" s="17">
        <v>3.30558559019088E-2</v>
      </c>
    </row>
    <row r="1641" spans="2:65" x14ac:dyDescent="0.35">
      <c r="B1641" t="s">
        <v>114</v>
      </c>
      <c r="C1641" s="17">
        <v>5.9993480722873201E-2</v>
      </c>
      <c r="D1641" s="17">
        <v>4.5876631643449801E-2</v>
      </c>
      <c r="E1641" s="17">
        <v>7.3567838921791001E-2</v>
      </c>
      <c r="F1641" s="17"/>
      <c r="G1641" s="17">
        <v>4.4966777721936899E-2</v>
      </c>
      <c r="H1641" s="17">
        <v>5.0613790384505301E-2</v>
      </c>
      <c r="I1641" s="17">
        <v>6.2873984774109298E-2</v>
      </c>
      <c r="J1641" s="17">
        <v>6.3502213365678406E-2</v>
      </c>
      <c r="K1641" s="17">
        <v>5.6790931154528101E-2</v>
      </c>
      <c r="L1641" s="17">
        <v>7.4537234611556799E-2</v>
      </c>
      <c r="M1641" s="17"/>
      <c r="N1641" s="17">
        <v>4.9560777967803102E-2</v>
      </c>
      <c r="O1641" s="17">
        <v>6.6192576921765098E-2</v>
      </c>
      <c r="P1641" s="17">
        <v>5.0272514898117897E-2</v>
      </c>
      <c r="Q1641" s="17">
        <v>7.3344013421842602E-2</v>
      </c>
      <c r="R1641" s="17"/>
      <c r="S1641" s="17">
        <v>5.6739067154450401E-2</v>
      </c>
      <c r="T1641" s="17">
        <v>6.5286590470840497E-2</v>
      </c>
      <c r="U1641" s="17">
        <v>5.3328024010201501E-2</v>
      </c>
      <c r="V1641" s="17">
        <v>5.9245403186921002E-2</v>
      </c>
      <c r="W1641" s="17">
        <v>5.89841164727661E-2</v>
      </c>
      <c r="X1641" s="17">
        <v>5.1830660934563601E-2</v>
      </c>
      <c r="Y1641" s="17">
        <v>7.1515838532750994E-2</v>
      </c>
      <c r="Z1641" s="17">
        <v>7.3091303649801501E-2</v>
      </c>
      <c r="AA1641" s="17">
        <v>5.2842103386108001E-2</v>
      </c>
      <c r="AB1641" s="17">
        <v>8.6427407777922405E-2</v>
      </c>
      <c r="AC1641" s="17">
        <v>3.3576941963676901E-2</v>
      </c>
      <c r="AD1641" s="17">
        <v>4.1815023026581299E-2</v>
      </c>
      <c r="AE1641" s="17"/>
      <c r="AF1641" s="17">
        <v>5.5971132793889697E-2</v>
      </c>
      <c r="AG1641" s="17">
        <v>5.5760656654738998E-2</v>
      </c>
      <c r="AH1641" s="17">
        <v>8.9880202302590903E-2</v>
      </c>
      <c r="AI1641" s="17"/>
      <c r="AJ1641" s="17">
        <v>5.2060302376408997E-2</v>
      </c>
      <c r="AK1641" s="17">
        <v>5.5771147261710799E-2</v>
      </c>
      <c r="AL1641" s="17">
        <v>4.6995907408826303E-2</v>
      </c>
      <c r="AM1641" s="17">
        <v>7.5097226195347699E-2</v>
      </c>
      <c r="AN1641" s="17">
        <v>8.8235930218926895E-2</v>
      </c>
      <c r="AO1641" s="17"/>
      <c r="AP1641" s="17">
        <v>4.2267792696077798E-2</v>
      </c>
      <c r="AQ1641" s="17">
        <v>5.3628637610131202E-2</v>
      </c>
      <c r="AR1641" s="17">
        <v>5.0320406907799403E-2</v>
      </c>
      <c r="AS1641" s="17"/>
      <c r="AT1641" s="17">
        <v>8.3852726652241305E-2</v>
      </c>
      <c r="AU1641" s="17">
        <v>5.5470071784806098E-2</v>
      </c>
      <c r="AV1641" s="17">
        <v>5.0869343057482398E-2</v>
      </c>
      <c r="AW1641" s="17">
        <v>4.4482937271581299E-2</v>
      </c>
      <c r="AX1641" s="17">
        <v>8.5677842961773998E-2</v>
      </c>
      <c r="AY1641" s="17"/>
      <c r="AZ1641" s="17">
        <v>3.8518106601833003E-2</v>
      </c>
      <c r="BA1641" s="17">
        <v>7.1820589045238997E-2</v>
      </c>
      <c r="BB1641" s="17">
        <v>6.6665171267458398E-2</v>
      </c>
      <c r="BC1641" s="17">
        <v>5.9619413716591303E-2</v>
      </c>
      <c r="BD1641" s="17">
        <v>6.25208881866995E-2</v>
      </c>
      <c r="BE1641" s="17">
        <v>6.7124063023967395E-2</v>
      </c>
      <c r="BF1641" s="17"/>
      <c r="BG1641" s="17">
        <v>6.3679540542178503E-2</v>
      </c>
      <c r="BH1641" s="17">
        <v>5.6845993967837599E-2</v>
      </c>
      <c r="BI1641" s="17" t="s">
        <v>95</v>
      </c>
      <c r="BJ1641" s="17">
        <v>4.7703716598639902E-2</v>
      </c>
      <c r="BK1641" s="17">
        <v>7.5393321968062907E-2</v>
      </c>
      <c r="BL1641" s="17">
        <v>5.0206786123097397E-2</v>
      </c>
      <c r="BM1641" s="17">
        <v>5.6798620482468802E-2</v>
      </c>
    </row>
    <row r="1642" spans="2:65" x14ac:dyDescent="0.35">
      <c r="C1642" s="17"/>
      <c r="D1642" s="17"/>
      <c r="E1642" s="17"/>
      <c r="F1642" s="17"/>
      <c r="G1642" s="17"/>
      <c r="H1642" s="17"/>
      <c r="I1642" s="17"/>
      <c r="J1642" s="17"/>
      <c r="K1642" s="17"/>
      <c r="L1642" s="17"/>
      <c r="M1642" s="17"/>
      <c r="N1642" s="17"/>
      <c r="O1642" s="17"/>
      <c r="P1642" s="17"/>
      <c r="Q1642" s="17"/>
      <c r="R1642" s="17"/>
      <c r="S1642" s="17"/>
      <c r="T1642" s="17"/>
      <c r="U1642" s="17"/>
      <c r="V1642" s="17"/>
      <c r="W1642" s="17"/>
      <c r="X1642" s="17"/>
      <c r="Y1642" s="17"/>
      <c r="Z1642" s="17"/>
      <c r="AA1642" s="17"/>
      <c r="AB1642" s="17"/>
      <c r="AC1642" s="17"/>
      <c r="AD1642" s="17"/>
      <c r="AE1642" s="17"/>
      <c r="AF1642" s="17"/>
      <c r="AG1642" s="17"/>
      <c r="AH1642" s="17"/>
      <c r="AI1642" s="17"/>
      <c r="AJ1642" s="17"/>
      <c r="AK1642" s="17"/>
      <c r="AL1642" s="17"/>
      <c r="AM1642" s="17"/>
      <c r="AN1642" s="17"/>
      <c r="AO1642" s="17"/>
      <c r="AP1642" s="17"/>
      <c r="AQ1642" s="17"/>
      <c r="AR1642" s="17"/>
      <c r="AS1642" s="17"/>
      <c r="AT1642" s="17"/>
      <c r="AU1642" s="17"/>
      <c r="AV1642" s="17"/>
      <c r="AW1642" s="17"/>
      <c r="AX1642" s="17"/>
      <c r="AY1642" s="17"/>
      <c r="AZ1642" s="17"/>
      <c r="BA1642" s="17"/>
      <c r="BB1642" s="17"/>
      <c r="BC1642" s="17"/>
      <c r="BD1642" s="17"/>
      <c r="BE1642" s="17"/>
      <c r="BF1642" s="17"/>
      <c r="BG1642" s="17"/>
      <c r="BH1642" s="17"/>
      <c r="BI1642" s="17"/>
      <c r="BJ1642" s="17"/>
      <c r="BK1642" s="17"/>
      <c r="BL1642" s="17"/>
      <c r="BM1642" s="17"/>
    </row>
    <row r="1643" spans="2:65" x14ac:dyDescent="0.35">
      <c r="B1643" s="6" t="s">
        <v>625</v>
      </c>
      <c r="C1643" s="17"/>
      <c r="D1643" s="17"/>
      <c r="E1643" s="17"/>
      <c r="F1643" s="17"/>
      <c r="G1643" s="17"/>
      <c r="H1643" s="17"/>
      <c r="I1643" s="17"/>
      <c r="J1643" s="17"/>
      <c r="K1643" s="17"/>
      <c r="L1643" s="17"/>
      <c r="M1643" s="17"/>
      <c r="N1643" s="17"/>
      <c r="O1643" s="17"/>
      <c r="P1643" s="17"/>
      <c r="Q1643" s="17"/>
      <c r="R1643" s="17"/>
      <c r="S1643" s="17"/>
      <c r="T1643" s="17"/>
      <c r="U1643" s="17"/>
      <c r="V1643" s="17"/>
      <c r="W1643" s="17"/>
      <c r="X1643" s="17"/>
      <c r="Y1643" s="17"/>
      <c r="Z1643" s="17"/>
      <c r="AA1643" s="17"/>
      <c r="AB1643" s="17"/>
      <c r="AC1643" s="17"/>
      <c r="AD1643" s="17"/>
      <c r="AE1643" s="17"/>
      <c r="AF1643" s="17"/>
      <c r="AG1643" s="17"/>
      <c r="AH1643" s="17"/>
      <c r="AI1643" s="17"/>
      <c r="AJ1643" s="17"/>
      <c r="AK1643" s="17"/>
      <c r="AL1643" s="17"/>
      <c r="AM1643" s="17"/>
      <c r="AN1643" s="17"/>
      <c r="AO1643" s="17"/>
      <c r="AP1643" s="17"/>
      <c r="AQ1643" s="17"/>
      <c r="AR1643" s="17"/>
      <c r="AS1643" s="17"/>
      <c r="AT1643" s="17"/>
      <c r="AU1643" s="17"/>
      <c r="AV1643" s="17"/>
      <c r="AW1643" s="17"/>
      <c r="AX1643" s="17"/>
      <c r="AY1643" s="17"/>
      <c r="AZ1643" s="17"/>
      <c r="BA1643" s="17"/>
      <c r="BB1643" s="17"/>
      <c r="BC1643" s="17"/>
      <c r="BD1643" s="17"/>
      <c r="BE1643" s="17"/>
      <c r="BF1643" s="17"/>
      <c r="BG1643" s="17"/>
      <c r="BH1643" s="17"/>
      <c r="BI1643" s="17"/>
      <c r="BJ1643" s="17"/>
      <c r="BK1643" s="17"/>
      <c r="BL1643" s="17"/>
      <c r="BM1643" s="17"/>
    </row>
    <row r="1644" spans="2:65" x14ac:dyDescent="0.35">
      <c r="B1644" s="26" t="s">
        <v>97</v>
      </c>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c r="BA1644" s="17"/>
      <c r="BB1644" s="17"/>
      <c r="BC1644" s="17"/>
      <c r="BD1644" s="17"/>
      <c r="BE1644" s="17"/>
      <c r="BF1644" s="17"/>
      <c r="BG1644" s="17"/>
      <c r="BH1644" s="17"/>
      <c r="BI1644" s="17"/>
      <c r="BJ1644" s="17"/>
      <c r="BK1644" s="17"/>
      <c r="BL1644" s="17"/>
      <c r="BM1644" s="17"/>
    </row>
    <row r="1645" spans="2:65" x14ac:dyDescent="0.35">
      <c r="B1645" t="s">
        <v>618</v>
      </c>
      <c r="C1645" s="17">
        <v>0.23829557976539301</v>
      </c>
      <c r="D1645" s="17">
        <v>0.239425200919339</v>
      </c>
      <c r="E1645" s="17">
        <v>0.23699664817544999</v>
      </c>
      <c r="F1645" s="17"/>
      <c r="G1645" s="17">
        <v>0.28201393782512302</v>
      </c>
      <c r="H1645" s="17">
        <v>0.25858838074267698</v>
      </c>
      <c r="I1645" s="17">
        <v>0.25409675995347403</v>
      </c>
      <c r="J1645" s="17">
        <v>0.25503044048094298</v>
      </c>
      <c r="K1645" s="17">
        <v>0.24118623935518901</v>
      </c>
      <c r="L1645" s="17">
        <v>0.164412068244324</v>
      </c>
      <c r="M1645" s="17"/>
      <c r="N1645" s="17">
        <v>0.26111469307177398</v>
      </c>
      <c r="O1645" s="17">
        <v>0.21514380637258901</v>
      </c>
      <c r="P1645" s="17">
        <v>0.27289620486078298</v>
      </c>
      <c r="Q1645" s="17">
        <v>0.209212078443509</v>
      </c>
      <c r="R1645" s="17"/>
      <c r="S1645" s="17">
        <v>0.27349625278789902</v>
      </c>
      <c r="T1645" s="17">
        <v>0.232857958333621</v>
      </c>
      <c r="U1645" s="17">
        <v>0.24047196532068699</v>
      </c>
      <c r="V1645" s="17">
        <v>0.26578568121102902</v>
      </c>
      <c r="W1645" s="17">
        <v>0.20336882738634501</v>
      </c>
      <c r="X1645" s="17">
        <v>0.21215453045753799</v>
      </c>
      <c r="Y1645" s="17">
        <v>0.229825667805029</v>
      </c>
      <c r="Z1645" s="17">
        <v>0.26634095562308502</v>
      </c>
      <c r="AA1645" s="17">
        <v>0.241828593762206</v>
      </c>
      <c r="AB1645" s="17">
        <v>0.20853167750621701</v>
      </c>
      <c r="AC1645" s="17">
        <v>0.25143084306832503</v>
      </c>
      <c r="AD1645" s="17">
        <v>0.20906376086767101</v>
      </c>
      <c r="AE1645" s="17"/>
      <c r="AF1645" s="17">
        <v>0.214755461730083</v>
      </c>
      <c r="AG1645" s="17">
        <v>0.27364944202366698</v>
      </c>
      <c r="AH1645" s="17">
        <v>0.18689667383507999</v>
      </c>
      <c r="AI1645" s="17"/>
      <c r="AJ1645" s="17">
        <v>0.22067282895707699</v>
      </c>
      <c r="AK1645" s="17">
        <v>0.27912695907039797</v>
      </c>
      <c r="AL1645" s="17">
        <v>0.26763153708850901</v>
      </c>
      <c r="AM1645" s="17">
        <v>0.13722898102817299</v>
      </c>
      <c r="AN1645" s="17">
        <v>0.19845184578633099</v>
      </c>
      <c r="AO1645" s="17"/>
      <c r="AP1645" s="17">
        <v>0.24574352175421901</v>
      </c>
      <c r="AQ1645" s="17">
        <v>0.27720760344807399</v>
      </c>
      <c r="AR1645" s="17">
        <v>0.24549270398464201</v>
      </c>
      <c r="AS1645" s="17"/>
      <c r="AT1645" s="17">
        <v>0.19830918302069001</v>
      </c>
      <c r="AU1645" s="17">
        <v>0.22223583281022799</v>
      </c>
      <c r="AV1645" s="17">
        <v>0.27386757073005202</v>
      </c>
      <c r="AW1645" s="17">
        <v>0.27012383728504702</v>
      </c>
      <c r="AX1645" s="17">
        <v>0.31977009474803098</v>
      </c>
      <c r="AY1645" s="17"/>
      <c r="AZ1645" s="17">
        <v>0.28984370471703602</v>
      </c>
      <c r="BA1645" s="17">
        <v>0.23515053698090099</v>
      </c>
      <c r="BB1645" s="17">
        <v>0.22482438443953401</v>
      </c>
      <c r="BC1645" s="17">
        <v>0.227116046080587</v>
      </c>
      <c r="BD1645" s="17">
        <v>0.19868300056716301</v>
      </c>
      <c r="BE1645" s="17">
        <v>0.18544332372654801</v>
      </c>
      <c r="BF1645" s="17"/>
      <c r="BG1645" s="17">
        <v>0.212150297460409</v>
      </c>
      <c r="BH1645" s="17">
        <v>0.29383148856949198</v>
      </c>
      <c r="BI1645" s="17" t="s">
        <v>95</v>
      </c>
      <c r="BJ1645" s="17">
        <v>0.27249105112906702</v>
      </c>
      <c r="BK1645" s="17">
        <v>0.19426603201980799</v>
      </c>
      <c r="BL1645" s="17">
        <v>0.243837444088291</v>
      </c>
      <c r="BM1645" s="17">
        <v>0.14288925040349601</v>
      </c>
    </row>
    <row r="1646" spans="2:65" x14ac:dyDescent="0.35">
      <c r="B1646" t="s">
        <v>619</v>
      </c>
      <c r="C1646" s="17">
        <v>0.28804024032603998</v>
      </c>
      <c r="D1646" s="17">
        <v>0.28388009502528</v>
      </c>
      <c r="E1646" s="17">
        <v>0.292708002406944</v>
      </c>
      <c r="F1646" s="17"/>
      <c r="G1646" s="17">
        <v>0.30869993700200898</v>
      </c>
      <c r="H1646" s="17">
        <v>0.32990923681560202</v>
      </c>
      <c r="I1646" s="17">
        <v>0.30062568683059498</v>
      </c>
      <c r="J1646" s="17">
        <v>0.28509773427900398</v>
      </c>
      <c r="K1646" s="17">
        <v>0.27354015128699</v>
      </c>
      <c r="L1646" s="17">
        <v>0.24216473236173999</v>
      </c>
      <c r="M1646" s="17"/>
      <c r="N1646" s="17">
        <v>0.29777470897708402</v>
      </c>
      <c r="O1646" s="17">
        <v>0.305346408223445</v>
      </c>
      <c r="P1646" s="17">
        <v>0.26620793455131803</v>
      </c>
      <c r="Q1646" s="17">
        <v>0.276916341135307</v>
      </c>
      <c r="R1646" s="17"/>
      <c r="S1646" s="17">
        <v>0.30152978453739898</v>
      </c>
      <c r="T1646" s="17">
        <v>0.28536172397222698</v>
      </c>
      <c r="U1646" s="17">
        <v>0.28930492372295602</v>
      </c>
      <c r="V1646" s="17">
        <v>0.28649343012861</v>
      </c>
      <c r="W1646" s="17">
        <v>0.30462669373582202</v>
      </c>
      <c r="X1646" s="17">
        <v>0.27827896782410799</v>
      </c>
      <c r="Y1646" s="17">
        <v>0.26838206199946901</v>
      </c>
      <c r="Z1646" s="17">
        <v>0.29489058155797598</v>
      </c>
      <c r="AA1646" s="17">
        <v>0.27370695252777499</v>
      </c>
      <c r="AB1646" s="17">
        <v>0.26829057833366099</v>
      </c>
      <c r="AC1646" s="17">
        <v>0.31770981555825401</v>
      </c>
      <c r="AD1646" s="17">
        <v>0.33400217240716601</v>
      </c>
      <c r="AE1646" s="17"/>
      <c r="AF1646" s="17">
        <v>0.27249574864846399</v>
      </c>
      <c r="AG1646" s="17">
        <v>0.288080955037052</v>
      </c>
      <c r="AH1646" s="17">
        <v>0.31490480109227798</v>
      </c>
      <c r="AI1646" s="17"/>
      <c r="AJ1646" s="17">
        <v>0.27416100506048202</v>
      </c>
      <c r="AK1646" s="17">
        <v>0.30672978495430198</v>
      </c>
      <c r="AL1646" s="17">
        <v>0.31977740921138598</v>
      </c>
      <c r="AM1646" s="17">
        <v>0.25221729594843301</v>
      </c>
      <c r="AN1646" s="17">
        <v>0.28506539128816899</v>
      </c>
      <c r="AO1646" s="17"/>
      <c r="AP1646" s="17">
        <v>0.29353475969266402</v>
      </c>
      <c r="AQ1646" s="17">
        <v>0.31082612275208799</v>
      </c>
      <c r="AR1646" s="17">
        <v>0.290163906708099</v>
      </c>
      <c r="AS1646" s="17"/>
      <c r="AT1646" s="17">
        <v>0.24665529196706301</v>
      </c>
      <c r="AU1646" s="17">
        <v>0.28065037553440603</v>
      </c>
      <c r="AV1646" s="17">
        <v>0.31473881760741601</v>
      </c>
      <c r="AW1646" s="17">
        <v>0.33698128241580699</v>
      </c>
      <c r="AX1646" s="17">
        <v>0.34760955808459998</v>
      </c>
      <c r="AY1646" s="17"/>
      <c r="AZ1646" s="17">
        <v>0.32601015367578201</v>
      </c>
      <c r="BA1646" s="17">
        <v>0.28069438583258399</v>
      </c>
      <c r="BB1646" s="17">
        <v>0.28562829734668899</v>
      </c>
      <c r="BC1646" s="17">
        <v>0.26847715006445799</v>
      </c>
      <c r="BD1646" s="17">
        <v>0.27573490976884701</v>
      </c>
      <c r="BE1646" s="17">
        <v>0.26272004347387901</v>
      </c>
      <c r="BF1646" s="17"/>
      <c r="BG1646" s="17">
        <v>0.25461334153604598</v>
      </c>
      <c r="BH1646" s="17">
        <v>0.27728540114237799</v>
      </c>
      <c r="BI1646" s="17" t="s">
        <v>95</v>
      </c>
      <c r="BJ1646" s="17">
        <v>0.32512336529783498</v>
      </c>
      <c r="BK1646" s="17">
        <v>0.25823012382336502</v>
      </c>
      <c r="BL1646" s="17">
        <v>0.357044002798523</v>
      </c>
      <c r="BM1646" s="17">
        <v>0.33431568425500302</v>
      </c>
    </row>
    <row r="1647" spans="2:65" x14ac:dyDescent="0.35">
      <c r="B1647" t="s">
        <v>620</v>
      </c>
      <c r="C1647" s="17">
        <v>0.316893664826362</v>
      </c>
      <c r="D1647" s="17">
        <v>0.33591797739795198</v>
      </c>
      <c r="E1647" s="17">
        <v>0.29808788603657899</v>
      </c>
      <c r="F1647" s="17"/>
      <c r="G1647" s="17">
        <v>0.27689353154753699</v>
      </c>
      <c r="H1647" s="17">
        <v>0.26128542957010198</v>
      </c>
      <c r="I1647" s="17">
        <v>0.30553668929785099</v>
      </c>
      <c r="J1647" s="17">
        <v>0.31323716661727602</v>
      </c>
      <c r="K1647" s="17">
        <v>0.31005051913095999</v>
      </c>
      <c r="L1647" s="17">
        <v>0.405425945802798</v>
      </c>
      <c r="M1647" s="17"/>
      <c r="N1647" s="17">
        <v>0.29447681019136301</v>
      </c>
      <c r="O1647" s="17">
        <v>0.32912604376191201</v>
      </c>
      <c r="P1647" s="17">
        <v>0.30386870498101598</v>
      </c>
      <c r="Q1647" s="17">
        <v>0.34006660360776497</v>
      </c>
      <c r="R1647" s="17"/>
      <c r="S1647" s="17">
        <v>0.29055952924332001</v>
      </c>
      <c r="T1647" s="17">
        <v>0.31154762483447901</v>
      </c>
      <c r="U1647" s="17">
        <v>0.30041668321380999</v>
      </c>
      <c r="V1647" s="17">
        <v>0.31731272218583501</v>
      </c>
      <c r="W1647" s="17">
        <v>0.31646065860329098</v>
      </c>
      <c r="X1647" s="17">
        <v>0.34154259170896101</v>
      </c>
      <c r="Y1647" s="17">
        <v>0.30597596226540502</v>
      </c>
      <c r="Z1647" s="17">
        <v>0.27951039269684103</v>
      </c>
      <c r="AA1647" s="17">
        <v>0.33077477970064401</v>
      </c>
      <c r="AB1647" s="17">
        <v>0.36457961456572402</v>
      </c>
      <c r="AC1647" s="17">
        <v>0.321391719341591</v>
      </c>
      <c r="AD1647" s="17">
        <v>0.31004570235657702</v>
      </c>
      <c r="AE1647" s="17"/>
      <c r="AF1647" s="17">
        <v>0.33702836401705399</v>
      </c>
      <c r="AG1647" s="17">
        <v>0.30012368201494899</v>
      </c>
      <c r="AH1647" s="17">
        <v>0.33128707277399899</v>
      </c>
      <c r="AI1647" s="17"/>
      <c r="AJ1647" s="17">
        <v>0.33654576979891399</v>
      </c>
      <c r="AK1647" s="17">
        <v>0.27842709778969799</v>
      </c>
      <c r="AL1647" s="17">
        <v>0.27376462054929201</v>
      </c>
      <c r="AM1647" s="17">
        <v>0.36792343568308999</v>
      </c>
      <c r="AN1647" s="17">
        <v>0.34764681160074901</v>
      </c>
      <c r="AO1647" s="17"/>
      <c r="AP1647" s="17">
        <v>0.30173373233843398</v>
      </c>
      <c r="AQ1647" s="17">
        <v>0.27594591621422998</v>
      </c>
      <c r="AR1647" s="17">
        <v>0.332247226440335</v>
      </c>
      <c r="AS1647" s="17"/>
      <c r="AT1647" s="17">
        <v>0.37827622652644899</v>
      </c>
      <c r="AU1647" s="17">
        <v>0.33436992772649199</v>
      </c>
      <c r="AV1647" s="17">
        <v>0.27389580477730402</v>
      </c>
      <c r="AW1647" s="17">
        <v>0.25171752113705897</v>
      </c>
      <c r="AX1647" s="17">
        <v>0.205863073791722</v>
      </c>
      <c r="AY1647" s="17"/>
      <c r="AZ1647" s="17">
        <v>0.27336659628413601</v>
      </c>
      <c r="BA1647" s="17">
        <v>0.322063166027234</v>
      </c>
      <c r="BB1647" s="17">
        <v>0.34088555118377201</v>
      </c>
      <c r="BC1647" s="17">
        <v>0.33406082050097302</v>
      </c>
      <c r="BD1647" s="17">
        <v>0.323687914347007</v>
      </c>
      <c r="BE1647" s="17">
        <v>0.351566455889676</v>
      </c>
      <c r="BF1647" s="17"/>
      <c r="BG1647" s="17">
        <v>0.35603255532927203</v>
      </c>
      <c r="BH1647" s="17">
        <v>0.26987575409346598</v>
      </c>
      <c r="BI1647" s="17" t="s">
        <v>95</v>
      </c>
      <c r="BJ1647" s="17">
        <v>0.28370574646158903</v>
      </c>
      <c r="BK1647" s="17">
        <v>0.38364311970956999</v>
      </c>
      <c r="BL1647" s="17">
        <v>0.27627893113958801</v>
      </c>
      <c r="BM1647" s="17">
        <v>0.39186524933799699</v>
      </c>
    </row>
    <row r="1648" spans="2:65" x14ac:dyDescent="0.35">
      <c r="B1648" t="s">
        <v>621</v>
      </c>
      <c r="C1648" s="17">
        <v>6.3335763354758601E-2</v>
      </c>
      <c r="D1648" s="17">
        <v>6.0771498572366398E-2</v>
      </c>
      <c r="E1648" s="17">
        <v>6.5687599257574697E-2</v>
      </c>
      <c r="F1648" s="17"/>
      <c r="G1648" s="17">
        <v>6.7328518924219094E-2</v>
      </c>
      <c r="H1648" s="17">
        <v>6.5999675365410501E-2</v>
      </c>
      <c r="I1648" s="17">
        <v>6.0299632203305101E-2</v>
      </c>
      <c r="J1648" s="17">
        <v>5.2952210561385001E-2</v>
      </c>
      <c r="K1648" s="17">
        <v>6.5449147441046199E-2</v>
      </c>
      <c r="L1648" s="17">
        <v>6.8007583142327604E-2</v>
      </c>
      <c r="M1648" s="17"/>
      <c r="N1648" s="17">
        <v>7.3777381282437396E-2</v>
      </c>
      <c r="O1648" s="17">
        <v>6.3218200487243401E-2</v>
      </c>
      <c r="P1648" s="17">
        <v>6.2580891785803797E-2</v>
      </c>
      <c r="Q1648" s="17">
        <v>5.2004879682084101E-2</v>
      </c>
      <c r="R1648" s="17"/>
      <c r="S1648" s="17">
        <v>4.6346392180515797E-2</v>
      </c>
      <c r="T1648" s="17">
        <v>6.7484136705597594E-2</v>
      </c>
      <c r="U1648" s="17">
        <v>7.3712543690026E-2</v>
      </c>
      <c r="V1648" s="17">
        <v>4.7256900907957401E-2</v>
      </c>
      <c r="W1648" s="17">
        <v>0.106860037774582</v>
      </c>
      <c r="X1648" s="17">
        <v>6.4363614696554994E-2</v>
      </c>
      <c r="Y1648" s="17">
        <v>7.2242995756239506E-2</v>
      </c>
      <c r="Z1648" s="17">
        <v>3.6453126097131999E-2</v>
      </c>
      <c r="AA1648" s="17">
        <v>6.6080417778006606E-2</v>
      </c>
      <c r="AB1648" s="17">
        <v>5.7016498523910997E-2</v>
      </c>
      <c r="AC1648" s="17">
        <v>5.6373514671582498E-2</v>
      </c>
      <c r="AD1648" s="17">
        <v>7.32230616610548E-2</v>
      </c>
      <c r="AE1648" s="17"/>
      <c r="AF1648" s="17">
        <v>6.7324525376102895E-2</v>
      </c>
      <c r="AG1648" s="17">
        <v>6.1033912975146799E-2</v>
      </c>
      <c r="AH1648" s="17">
        <v>4.7923513861050399E-2</v>
      </c>
      <c r="AI1648" s="17"/>
      <c r="AJ1648" s="17">
        <v>7.5031894867955307E-2</v>
      </c>
      <c r="AK1648" s="17">
        <v>5.3563314880226802E-2</v>
      </c>
      <c r="AL1648" s="17">
        <v>5.4212688889798702E-2</v>
      </c>
      <c r="AM1648" s="17">
        <v>9.6238090590817699E-2</v>
      </c>
      <c r="AN1648" s="17">
        <v>5.4896301503788797E-2</v>
      </c>
      <c r="AO1648" s="17"/>
      <c r="AP1648" s="17">
        <v>7.7243976492090805E-2</v>
      </c>
      <c r="AQ1648" s="17">
        <v>5.9289477903256303E-2</v>
      </c>
      <c r="AR1648" s="17">
        <v>5.2631732635986202E-2</v>
      </c>
      <c r="AS1648" s="17"/>
      <c r="AT1648" s="17">
        <v>5.7300525564856902E-2</v>
      </c>
      <c r="AU1648" s="17">
        <v>6.4205486860358693E-2</v>
      </c>
      <c r="AV1648" s="17">
        <v>7.3431564524935003E-2</v>
      </c>
      <c r="AW1648" s="17">
        <v>5.8597940592359898E-2</v>
      </c>
      <c r="AX1648" s="17">
        <v>6.7173949774200797E-2</v>
      </c>
      <c r="AY1648" s="17"/>
      <c r="AZ1648" s="17">
        <v>4.3592599870530498E-2</v>
      </c>
      <c r="BA1648" s="17">
        <v>5.5962817687746101E-2</v>
      </c>
      <c r="BB1648" s="17">
        <v>5.9961619905828503E-2</v>
      </c>
      <c r="BC1648" s="17">
        <v>7.7151536562464304E-2</v>
      </c>
      <c r="BD1648" s="17">
        <v>9.2201637484278495E-2</v>
      </c>
      <c r="BE1648" s="17">
        <v>8.9083049922058094E-2</v>
      </c>
      <c r="BF1648" s="17"/>
      <c r="BG1648" s="17">
        <v>7.1960707419485501E-2</v>
      </c>
      <c r="BH1648" s="17">
        <v>7.5845524480900997E-2</v>
      </c>
      <c r="BI1648" s="17" t="s">
        <v>95</v>
      </c>
      <c r="BJ1648" s="17">
        <v>3.5969037977123898E-2</v>
      </c>
      <c r="BK1648" s="17">
        <v>5.2838374729495402E-2</v>
      </c>
      <c r="BL1648" s="17">
        <v>4.6345680292765E-2</v>
      </c>
      <c r="BM1648" s="17">
        <v>3.4309135058451602E-2</v>
      </c>
    </row>
    <row r="1649" spans="2:65" x14ac:dyDescent="0.35">
      <c r="B1649" t="s">
        <v>622</v>
      </c>
      <c r="C1649" s="17">
        <v>3.3065942912541599E-2</v>
      </c>
      <c r="D1649" s="17">
        <v>3.3137850846976201E-2</v>
      </c>
      <c r="E1649" s="17">
        <v>3.31752156293545E-2</v>
      </c>
      <c r="F1649" s="17"/>
      <c r="G1649" s="17">
        <v>1.8961658137006399E-2</v>
      </c>
      <c r="H1649" s="17">
        <v>3.0288479361855199E-2</v>
      </c>
      <c r="I1649" s="17">
        <v>2.23522935197994E-2</v>
      </c>
      <c r="J1649" s="17">
        <v>3.0155595841284001E-2</v>
      </c>
      <c r="K1649" s="17">
        <v>4.63149430346479E-2</v>
      </c>
      <c r="L1649" s="17">
        <v>4.6886998878171701E-2</v>
      </c>
      <c r="M1649" s="17"/>
      <c r="N1649" s="17">
        <v>2.88681093726182E-2</v>
      </c>
      <c r="O1649" s="17">
        <v>2.79822921605947E-2</v>
      </c>
      <c r="P1649" s="17">
        <v>4.4269295276225001E-2</v>
      </c>
      <c r="Q1649" s="17">
        <v>3.3556704924242897E-2</v>
      </c>
      <c r="R1649" s="17"/>
      <c r="S1649" s="17">
        <v>2.1952418686028499E-2</v>
      </c>
      <c r="T1649" s="17">
        <v>3.9932103952512697E-2</v>
      </c>
      <c r="U1649" s="17">
        <v>5.05882598459622E-2</v>
      </c>
      <c r="V1649" s="17">
        <v>3.4662894470922703E-2</v>
      </c>
      <c r="W1649" s="17">
        <v>2.28360743012593E-2</v>
      </c>
      <c r="X1649" s="17">
        <v>3.1688382381862598E-2</v>
      </c>
      <c r="Y1649" s="17">
        <v>4.5465654282572203E-2</v>
      </c>
      <c r="Z1649" s="17">
        <v>4.4711857889006799E-2</v>
      </c>
      <c r="AA1649" s="17">
        <v>3.6477425024560702E-2</v>
      </c>
      <c r="AB1649" s="17">
        <v>1.8536749715061401E-2</v>
      </c>
      <c r="AC1649" s="17">
        <v>2.2938958053050702E-2</v>
      </c>
      <c r="AD1649" s="17">
        <v>3.1113125849594199E-2</v>
      </c>
      <c r="AE1649" s="17"/>
      <c r="AF1649" s="17">
        <v>5.1614077570268098E-2</v>
      </c>
      <c r="AG1649" s="17">
        <v>2.2941708905054401E-2</v>
      </c>
      <c r="AH1649" s="17">
        <v>2.6168915184837899E-2</v>
      </c>
      <c r="AI1649" s="17"/>
      <c r="AJ1649" s="17">
        <v>4.5741227846334498E-2</v>
      </c>
      <c r="AK1649" s="17">
        <v>1.91307118156098E-2</v>
      </c>
      <c r="AL1649" s="17">
        <v>4.5012120032693198E-2</v>
      </c>
      <c r="AM1649" s="17">
        <v>7.1294970554139095E-2</v>
      </c>
      <c r="AN1649" s="17">
        <v>3.03277954014117E-2</v>
      </c>
      <c r="AO1649" s="17"/>
      <c r="AP1649" s="17">
        <v>4.29734653052826E-2</v>
      </c>
      <c r="AQ1649" s="17">
        <v>2.2584988485443401E-2</v>
      </c>
      <c r="AR1649" s="17">
        <v>3.4456323003252798E-2</v>
      </c>
      <c r="AS1649" s="17"/>
      <c r="AT1649" s="17">
        <v>3.7798071551884201E-2</v>
      </c>
      <c r="AU1649" s="17">
        <v>3.7496586909609303E-2</v>
      </c>
      <c r="AV1649" s="17">
        <v>1.8362036487572501E-2</v>
      </c>
      <c r="AW1649" s="17">
        <v>3.3518085232310403E-2</v>
      </c>
      <c r="AX1649" s="17">
        <v>2.82806622009972E-2</v>
      </c>
      <c r="AY1649" s="17"/>
      <c r="AZ1649" s="17">
        <v>2.2765268436103499E-2</v>
      </c>
      <c r="BA1649" s="17">
        <v>3.51832998456095E-2</v>
      </c>
      <c r="BB1649" s="17">
        <v>2.5987568151397598E-2</v>
      </c>
      <c r="BC1649" s="17">
        <v>4.0047389506370101E-2</v>
      </c>
      <c r="BD1649" s="17">
        <v>4.1641948610744502E-2</v>
      </c>
      <c r="BE1649" s="17">
        <v>3.9104122263477897E-2</v>
      </c>
      <c r="BF1649" s="17"/>
      <c r="BG1649" s="17">
        <v>3.9938553565138403E-2</v>
      </c>
      <c r="BH1649" s="17">
        <v>3.8292244762883301E-2</v>
      </c>
      <c r="BI1649" s="17" t="s">
        <v>95</v>
      </c>
      <c r="BJ1649" s="17">
        <v>1.6137059230317899E-2</v>
      </c>
      <c r="BK1649" s="17">
        <v>2.95170667576291E-2</v>
      </c>
      <c r="BL1649" s="17">
        <v>2.4575742105790499E-2</v>
      </c>
      <c r="BM1649" s="17">
        <v>2.1319716990411498E-2</v>
      </c>
    </row>
    <row r="1650" spans="2:65" x14ac:dyDescent="0.35">
      <c r="B1650" t="s">
        <v>114</v>
      </c>
      <c r="C1650" s="17">
        <v>6.0368808814905001E-2</v>
      </c>
      <c r="D1650" s="17">
        <v>4.6867377238086198E-2</v>
      </c>
      <c r="E1650" s="17">
        <v>7.3344648494097803E-2</v>
      </c>
      <c r="F1650" s="17"/>
      <c r="G1650" s="17">
        <v>4.6102416564105402E-2</v>
      </c>
      <c r="H1650" s="17">
        <v>5.3928798144353599E-2</v>
      </c>
      <c r="I1650" s="17">
        <v>5.7088938194975E-2</v>
      </c>
      <c r="J1650" s="17">
        <v>6.3526852220108496E-2</v>
      </c>
      <c r="K1650" s="17">
        <v>6.3458999751167103E-2</v>
      </c>
      <c r="L1650" s="17">
        <v>7.3102671570638697E-2</v>
      </c>
      <c r="M1650" s="17"/>
      <c r="N1650" s="17">
        <v>4.3988297104722802E-2</v>
      </c>
      <c r="O1650" s="17">
        <v>5.9183248994215197E-2</v>
      </c>
      <c r="P1650" s="17">
        <v>5.0176968544854102E-2</v>
      </c>
      <c r="Q1650" s="17">
        <v>8.8243392207092694E-2</v>
      </c>
      <c r="R1650" s="17"/>
      <c r="S1650" s="17">
        <v>6.6115622564837898E-2</v>
      </c>
      <c r="T1650" s="17">
        <v>6.2816452201563205E-2</v>
      </c>
      <c r="U1650" s="17">
        <v>4.5505624206559299E-2</v>
      </c>
      <c r="V1650" s="17">
        <v>4.8488371095645903E-2</v>
      </c>
      <c r="W1650" s="17">
        <v>4.5847708198700599E-2</v>
      </c>
      <c r="X1650" s="17">
        <v>7.1971912930975795E-2</v>
      </c>
      <c r="Y1650" s="17">
        <v>7.8107657891284599E-2</v>
      </c>
      <c r="Z1650" s="17">
        <v>7.80930861359595E-2</v>
      </c>
      <c r="AA1650" s="17">
        <v>5.1131831206808399E-2</v>
      </c>
      <c r="AB1650" s="17">
        <v>8.3044881355425398E-2</v>
      </c>
      <c r="AC1650" s="17">
        <v>3.01551493071965E-2</v>
      </c>
      <c r="AD1650" s="17">
        <v>4.25521768579376E-2</v>
      </c>
      <c r="AE1650" s="17"/>
      <c r="AF1650" s="17">
        <v>5.6781822658028502E-2</v>
      </c>
      <c r="AG1650" s="17">
        <v>5.4170299044131502E-2</v>
      </c>
      <c r="AH1650" s="17">
        <v>9.2819023252754901E-2</v>
      </c>
      <c r="AI1650" s="17"/>
      <c r="AJ1650" s="17">
        <v>4.7847273469237402E-2</v>
      </c>
      <c r="AK1650" s="17">
        <v>6.3022131489765598E-2</v>
      </c>
      <c r="AL1650" s="17">
        <v>3.9601624228321398E-2</v>
      </c>
      <c r="AM1650" s="17">
        <v>7.5097226195347699E-2</v>
      </c>
      <c r="AN1650" s="17">
        <v>8.3611854419550699E-2</v>
      </c>
      <c r="AO1650" s="17"/>
      <c r="AP1650" s="17">
        <v>3.8770544417310697E-2</v>
      </c>
      <c r="AQ1650" s="17">
        <v>5.4145891196907998E-2</v>
      </c>
      <c r="AR1650" s="17">
        <v>4.5008107227683898E-2</v>
      </c>
      <c r="AS1650" s="17"/>
      <c r="AT1650" s="17">
        <v>8.1660701369056704E-2</v>
      </c>
      <c r="AU1650" s="17">
        <v>6.1041790158905901E-2</v>
      </c>
      <c r="AV1650" s="17">
        <v>4.5704205872721199E-2</v>
      </c>
      <c r="AW1650" s="17">
        <v>4.9061333337416399E-2</v>
      </c>
      <c r="AX1650" s="17">
        <v>3.1302661400448503E-2</v>
      </c>
      <c r="AY1650" s="17"/>
      <c r="AZ1650" s="17">
        <v>4.4421677016411698E-2</v>
      </c>
      <c r="BA1650" s="17">
        <v>7.0945793625926207E-2</v>
      </c>
      <c r="BB1650" s="17">
        <v>6.2712578972778807E-2</v>
      </c>
      <c r="BC1650" s="17">
        <v>5.3147057285147098E-2</v>
      </c>
      <c r="BD1650" s="17">
        <v>6.8050589221960597E-2</v>
      </c>
      <c r="BE1650" s="17">
        <v>7.2083004724360994E-2</v>
      </c>
      <c r="BF1650" s="17"/>
      <c r="BG1650" s="17">
        <v>6.5304544689649302E-2</v>
      </c>
      <c r="BH1650" s="17">
        <v>4.4869586950880801E-2</v>
      </c>
      <c r="BI1650" s="17" t="s">
        <v>95</v>
      </c>
      <c r="BJ1650" s="17">
        <v>6.6573739904066398E-2</v>
      </c>
      <c r="BK1650" s="17">
        <v>8.1505282960133194E-2</v>
      </c>
      <c r="BL1650" s="17">
        <v>5.19181995750422E-2</v>
      </c>
      <c r="BM1650" s="17">
        <v>7.5300963954640296E-2</v>
      </c>
    </row>
    <row r="1651" spans="2:65" x14ac:dyDescent="0.35">
      <c r="C1651" s="17"/>
      <c r="D1651" s="17"/>
      <c r="E1651" s="17"/>
      <c r="F1651" s="17"/>
      <c r="G1651" s="17"/>
      <c r="H1651" s="17"/>
      <c r="I1651" s="17"/>
      <c r="J1651" s="17"/>
      <c r="K1651" s="17"/>
      <c r="L1651" s="17"/>
      <c r="M1651" s="17"/>
      <c r="N1651" s="17"/>
      <c r="O1651" s="17"/>
      <c r="P1651" s="17"/>
      <c r="Q1651" s="17"/>
      <c r="R1651" s="17"/>
      <c r="S1651" s="17"/>
      <c r="T1651" s="17"/>
      <c r="U1651" s="17"/>
      <c r="V1651" s="17"/>
      <c r="W1651" s="17"/>
      <c r="X1651" s="17"/>
      <c r="Y1651" s="17"/>
      <c r="Z1651" s="17"/>
      <c r="AA1651" s="17"/>
      <c r="AB1651" s="17"/>
      <c r="AC1651" s="17"/>
      <c r="AD1651" s="17"/>
      <c r="AE1651" s="17"/>
      <c r="AF1651" s="17"/>
      <c r="AG1651" s="17"/>
      <c r="AH1651" s="17"/>
      <c r="AI1651" s="17"/>
      <c r="AJ1651" s="17"/>
      <c r="AK1651" s="17"/>
      <c r="AL1651" s="17"/>
      <c r="AM1651" s="17"/>
      <c r="AN1651" s="17"/>
      <c r="AO1651" s="17"/>
      <c r="AP1651" s="17"/>
      <c r="AQ1651" s="17"/>
      <c r="AR1651" s="17"/>
      <c r="AS1651" s="17"/>
      <c r="AT1651" s="17"/>
      <c r="AU1651" s="17"/>
      <c r="AV1651" s="17"/>
      <c r="AW1651" s="17"/>
      <c r="AX1651" s="17"/>
      <c r="AY1651" s="17"/>
      <c r="AZ1651" s="17"/>
      <c r="BA1651" s="17"/>
      <c r="BB1651" s="17"/>
      <c r="BC1651" s="17"/>
      <c r="BD1651" s="17"/>
      <c r="BE1651" s="17"/>
      <c r="BF1651" s="17"/>
      <c r="BG1651" s="17"/>
      <c r="BH1651" s="17"/>
      <c r="BI1651" s="17"/>
      <c r="BJ1651" s="17"/>
      <c r="BK1651" s="17"/>
      <c r="BL1651" s="17"/>
      <c r="BM1651" s="17"/>
    </row>
    <row r="1652" spans="2:65" x14ac:dyDescent="0.35">
      <c r="B1652" s="6" t="s">
        <v>626</v>
      </c>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c r="BA1652" s="17"/>
      <c r="BB1652" s="17"/>
      <c r="BC1652" s="17"/>
      <c r="BD1652" s="17"/>
      <c r="BE1652" s="17"/>
      <c r="BF1652" s="17"/>
      <c r="BG1652" s="17"/>
      <c r="BH1652" s="17"/>
      <c r="BI1652" s="17"/>
      <c r="BJ1652" s="17"/>
      <c r="BK1652" s="17"/>
      <c r="BL1652" s="17"/>
      <c r="BM1652" s="17"/>
    </row>
    <row r="1653" spans="2:65" x14ac:dyDescent="0.35">
      <c r="B1653" s="26" t="s">
        <v>97</v>
      </c>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c r="AX1653" s="17"/>
      <c r="AY1653" s="17"/>
      <c r="AZ1653" s="17"/>
      <c r="BA1653" s="17"/>
      <c r="BB1653" s="17"/>
      <c r="BC1653" s="17"/>
      <c r="BD1653" s="17"/>
      <c r="BE1653" s="17"/>
      <c r="BF1653" s="17"/>
      <c r="BG1653" s="17"/>
      <c r="BH1653" s="17"/>
      <c r="BI1653" s="17"/>
      <c r="BJ1653" s="17"/>
      <c r="BK1653" s="17"/>
      <c r="BL1653" s="17"/>
      <c r="BM1653" s="17"/>
    </row>
    <row r="1654" spans="2:65" x14ac:dyDescent="0.35">
      <c r="B1654" t="s">
        <v>618</v>
      </c>
      <c r="C1654" s="17">
        <v>0.32788628081959498</v>
      </c>
      <c r="D1654" s="17">
        <v>0.31868831583467999</v>
      </c>
      <c r="E1654" s="17">
        <v>0.33665750657214599</v>
      </c>
      <c r="F1654" s="17"/>
      <c r="G1654" s="17">
        <v>0.29005818710030401</v>
      </c>
      <c r="H1654" s="17">
        <v>0.34347058334344499</v>
      </c>
      <c r="I1654" s="17">
        <v>0.344795586013393</v>
      </c>
      <c r="J1654" s="17">
        <v>0.36202597465924002</v>
      </c>
      <c r="K1654" s="17">
        <v>0.350497830378935</v>
      </c>
      <c r="L1654" s="17">
        <v>0.28367612840428602</v>
      </c>
      <c r="M1654" s="17"/>
      <c r="N1654" s="17">
        <v>0.380383239416759</v>
      </c>
      <c r="O1654" s="17">
        <v>0.32644149383848597</v>
      </c>
      <c r="P1654" s="17">
        <v>0.34482667876225298</v>
      </c>
      <c r="Q1654" s="17">
        <v>0.25579397487812799</v>
      </c>
      <c r="R1654" s="17"/>
      <c r="S1654" s="17">
        <v>0.28611652192510501</v>
      </c>
      <c r="T1654" s="17">
        <v>0.345128826894883</v>
      </c>
      <c r="U1654" s="17">
        <v>0.35309227288036898</v>
      </c>
      <c r="V1654" s="17">
        <v>0.33262132604794398</v>
      </c>
      <c r="W1654" s="17">
        <v>0.33693158162402098</v>
      </c>
      <c r="X1654" s="17">
        <v>0.33716206178876901</v>
      </c>
      <c r="Y1654" s="17">
        <v>0.275076657723897</v>
      </c>
      <c r="Z1654" s="17">
        <v>0.32900295187224399</v>
      </c>
      <c r="AA1654" s="17">
        <v>0.32570074903350699</v>
      </c>
      <c r="AB1654" s="17">
        <v>0.300220667615825</v>
      </c>
      <c r="AC1654" s="17">
        <v>0.40580513402123602</v>
      </c>
      <c r="AD1654" s="17">
        <v>0.41772827070782798</v>
      </c>
      <c r="AE1654" s="17"/>
      <c r="AF1654" s="17">
        <v>0.31885977713667801</v>
      </c>
      <c r="AG1654" s="17">
        <v>0.37179981181888899</v>
      </c>
      <c r="AH1654" s="17">
        <v>0.23314996870209301</v>
      </c>
      <c r="AI1654" s="17"/>
      <c r="AJ1654" s="17">
        <v>0.33687313256087797</v>
      </c>
      <c r="AK1654" s="17">
        <v>0.33579628699507102</v>
      </c>
      <c r="AL1654" s="17">
        <v>0.42672966887457697</v>
      </c>
      <c r="AM1654" s="17">
        <v>0.211146708186217</v>
      </c>
      <c r="AN1654" s="17">
        <v>0.24748269708837101</v>
      </c>
      <c r="AO1654" s="17"/>
      <c r="AP1654" s="17">
        <v>0.33689733537128802</v>
      </c>
      <c r="AQ1654" s="17">
        <v>0.34449618917804797</v>
      </c>
      <c r="AR1654" s="17">
        <v>0.36373246155321498</v>
      </c>
      <c r="AS1654" s="17"/>
      <c r="AT1654" s="17">
        <v>0.28652096408599698</v>
      </c>
      <c r="AU1654" s="17">
        <v>0.325084736955358</v>
      </c>
      <c r="AV1654" s="17">
        <v>0.37063130361475799</v>
      </c>
      <c r="AW1654" s="17">
        <v>0.32447224106299699</v>
      </c>
      <c r="AX1654" s="17">
        <v>0.40664263894077102</v>
      </c>
      <c r="AY1654" s="17"/>
      <c r="AZ1654" s="17">
        <v>0.28094411542147701</v>
      </c>
      <c r="BA1654" s="17">
        <v>0.34868899469159198</v>
      </c>
      <c r="BB1654" s="17">
        <v>0.34446288052220198</v>
      </c>
      <c r="BC1654" s="17">
        <v>0.33826395698183997</v>
      </c>
      <c r="BD1654" s="17">
        <v>0.35961417920307398</v>
      </c>
      <c r="BE1654" s="17">
        <v>0.27052581636390399</v>
      </c>
      <c r="BF1654" s="17"/>
      <c r="BG1654" s="17">
        <v>0.34371179740600999</v>
      </c>
      <c r="BH1654" s="17">
        <v>0.43962952352669499</v>
      </c>
      <c r="BI1654" s="17" t="s">
        <v>95</v>
      </c>
      <c r="BJ1654" s="17">
        <v>0.282716840914084</v>
      </c>
      <c r="BK1654" s="17">
        <v>0.20617069889476999</v>
      </c>
      <c r="BL1654" s="17">
        <v>0.239347168660834</v>
      </c>
      <c r="BM1654" s="17">
        <v>0.31713605806277601</v>
      </c>
    </row>
    <row r="1655" spans="2:65" x14ac:dyDescent="0.35">
      <c r="B1655" t="s">
        <v>619</v>
      </c>
      <c r="C1655" s="17">
        <v>0.29319886236094</v>
      </c>
      <c r="D1655" s="17">
        <v>0.30258783701215303</v>
      </c>
      <c r="E1655" s="17">
        <v>0.28414555685668302</v>
      </c>
      <c r="F1655" s="17"/>
      <c r="G1655" s="17">
        <v>0.33916951745048401</v>
      </c>
      <c r="H1655" s="17">
        <v>0.30407068527928399</v>
      </c>
      <c r="I1655" s="17">
        <v>0.28804066168860798</v>
      </c>
      <c r="J1655" s="17">
        <v>0.27304233407379702</v>
      </c>
      <c r="K1655" s="17">
        <v>0.29732960861977697</v>
      </c>
      <c r="L1655" s="17">
        <v>0.27166307448639399</v>
      </c>
      <c r="M1655" s="17"/>
      <c r="N1655" s="17">
        <v>0.30907926248972101</v>
      </c>
      <c r="O1655" s="17">
        <v>0.29716237074331803</v>
      </c>
      <c r="P1655" s="17">
        <v>0.285684109778718</v>
      </c>
      <c r="Q1655" s="17">
        <v>0.27834328780241702</v>
      </c>
      <c r="R1655" s="17"/>
      <c r="S1655" s="17">
        <v>0.30843210237760799</v>
      </c>
      <c r="T1655" s="17">
        <v>0.30907687695757702</v>
      </c>
      <c r="U1655" s="17">
        <v>0.28267169559321298</v>
      </c>
      <c r="V1655" s="17">
        <v>0.29815525821950301</v>
      </c>
      <c r="W1655" s="17">
        <v>0.29272869795755901</v>
      </c>
      <c r="X1655" s="17">
        <v>0.29012539022298001</v>
      </c>
      <c r="Y1655" s="17">
        <v>0.33526767234070098</v>
      </c>
      <c r="Z1655" s="17">
        <v>0.28209114869125401</v>
      </c>
      <c r="AA1655" s="17">
        <v>0.28788201610354602</v>
      </c>
      <c r="AB1655" s="17">
        <v>0.24934991253796701</v>
      </c>
      <c r="AC1655" s="17">
        <v>0.22957515755178401</v>
      </c>
      <c r="AD1655" s="17">
        <v>0.336836540873519</v>
      </c>
      <c r="AE1655" s="17"/>
      <c r="AF1655" s="17">
        <v>0.278160391281496</v>
      </c>
      <c r="AG1655" s="17">
        <v>0.29571294353354799</v>
      </c>
      <c r="AH1655" s="17">
        <v>0.317958955484129</v>
      </c>
      <c r="AI1655" s="17"/>
      <c r="AJ1655" s="17">
        <v>0.295191891796384</v>
      </c>
      <c r="AK1655" s="17">
        <v>0.31204801330818599</v>
      </c>
      <c r="AL1655" s="17">
        <v>0.287914042249583</v>
      </c>
      <c r="AM1655" s="17">
        <v>0.30401559985070797</v>
      </c>
      <c r="AN1655" s="17">
        <v>0.28441895460122901</v>
      </c>
      <c r="AO1655" s="17"/>
      <c r="AP1655" s="17">
        <v>0.321193893852179</v>
      </c>
      <c r="AQ1655" s="17">
        <v>0.30762667685823902</v>
      </c>
      <c r="AR1655" s="17">
        <v>0.27231411581097598</v>
      </c>
      <c r="AS1655" s="17"/>
      <c r="AT1655" s="17">
        <v>0.26435337563378403</v>
      </c>
      <c r="AU1655" s="17">
        <v>0.27246879873243401</v>
      </c>
      <c r="AV1655" s="17">
        <v>0.32194663103821702</v>
      </c>
      <c r="AW1655" s="17">
        <v>0.33200598423838801</v>
      </c>
      <c r="AX1655" s="17">
        <v>0.272064912243136</v>
      </c>
      <c r="AY1655" s="17"/>
      <c r="AZ1655" s="17">
        <v>0.31720774075518898</v>
      </c>
      <c r="BA1655" s="17">
        <v>0.30751395414182697</v>
      </c>
      <c r="BB1655" s="17">
        <v>0.27887762210702799</v>
      </c>
      <c r="BC1655" s="17">
        <v>0.27815062950613401</v>
      </c>
      <c r="BD1655" s="17">
        <v>0.24932101878868501</v>
      </c>
      <c r="BE1655" s="17">
        <v>0.28608527624482899</v>
      </c>
      <c r="BF1655" s="17"/>
      <c r="BG1655" s="17">
        <v>0.27108353001111901</v>
      </c>
      <c r="BH1655" s="17">
        <v>0.27633185094249402</v>
      </c>
      <c r="BI1655" s="17" t="s">
        <v>95</v>
      </c>
      <c r="BJ1655" s="17">
        <v>0.28747375256713997</v>
      </c>
      <c r="BK1655" s="17">
        <v>0.28515202760581898</v>
      </c>
      <c r="BL1655" s="17">
        <v>0.35111804257301699</v>
      </c>
      <c r="BM1655" s="17">
        <v>0.36564704729716202</v>
      </c>
    </row>
    <row r="1656" spans="2:65" x14ac:dyDescent="0.35">
      <c r="B1656" t="s">
        <v>620</v>
      </c>
      <c r="C1656" s="17">
        <v>0.26679224945034702</v>
      </c>
      <c r="D1656" s="17">
        <v>0.27983408406853499</v>
      </c>
      <c r="E1656" s="17">
        <v>0.25453049610592599</v>
      </c>
      <c r="F1656" s="17"/>
      <c r="G1656" s="17">
        <v>0.24567320169919499</v>
      </c>
      <c r="H1656" s="17">
        <v>0.246364385447223</v>
      </c>
      <c r="I1656" s="17">
        <v>0.262859835329804</v>
      </c>
      <c r="J1656" s="17">
        <v>0.264048999426724</v>
      </c>
      <c r="K1656" s="17">
        <v>0.232080538486057</v>
      </c>
      <c r="L1656" s="17">
        <v>0.32609629953323999</v>
      </c>
      <c r="M1656" s="17"/>
      <c r="N1656" s="17">
        <v>0.226458043333955</v>
      </c>
      <c r="O1656" s="17">
        <v>0.26406926229963501</v>
      </c>
      <c r="P1656" s="17">
        <v>0.26834715467044901</v>
      </c>
      <c r="Q1656" s="17">
        <v>0.31313619336050302</v>
      </c>
      <c r="R1656" s="17"/>
      <c r="S1656" s="17">
        <v>0.26432532008275</v>
      </c>
      <c r="T1656" s="17">
        <v>0.235926172167822</v>
      </c>
      <c r="U1656" s="17">
        <v>0.24773819456257601</v>
      </c>
      <c r="V1656" s="17">
        <v>0.274049949376863</v>
      </c>
      <c r="W1656" s="17">
        <v>0.27586660017987502</v>
      </c>
      <c r="X1656" s="17">
        <v>0.27571777035483502</v>
      </c>
      <c r="Y1656" s="17">
        <v>0.26671585410110399</v>
      </c>
      <c r="Z1656" s="17">
        <v>0.21725580992427401</v>
      </c>
      <c r="AA1656" s="17">
        <v>0.28116111972618801</v>
      </c>
      <c r="AB1656" s="17">
        <v>0.318912699667593</v>
      </c>
      <c r="AC1656" s="17">
        <v>0.28365332435881602</v>
      </c>
      <c r="AD1656" s="17">
        <v>0.222284725189831</v>
      </c>
      <c r="AE1656" s="17"/>
      <c r="AF1656" s="17">
        <v>0.28523114894803497</v>
      </c>
      <c r="AG1656" s="17">
        <v>0.23231321955089901</v>
      </c>
      <c r="AH1656" s="17">
        <v>0.33384813269717001</v>
      </c>
      <c r="AI1656" s="17"/>
      <c r="AJ1656" s="17">
        <v>0.27705278143835999</v>
      </c>
      <c r="AK1656" s="17">
        <v>0.23373160746362101</v>
      </c>
      <c r="AL1656" s="17">
        <v>0.178984780406449</v>
      </c>
      <c r="AM1656" s="17">
        <v>0.292422796129166</v>
      </c>
      <c r="AN1656" s="17">
        <v>0.35006071013093298</v>
      </c>
      <c r="AO1656" s="17"/>
      <c r="AP1656" s="17">
        <v>0.254699072636488</v>
      </c>
      <c r="AQ1656" s="17">
        <v>0.23976509851073799</v>
      </c>
      <c r="AR1656" s="17">
        <v>0.24072707030979201</v>
      </c>
      <c r="AS1656" s="17"/>
      <c r="AT1656" s="17">
        <v>0.30512800341406399</v>
      </c>
      <c r="AU1656" s="17">
        <v>0.29348864052995699</v>
      </c>
      <c r="AV1656" s="17">
        <v>0.21788984805352901</v>
      </c>
      <c r="AW1656" s="17">
        <v>0.238011207673513</v>
      </c>
      <c r="AX1656" s="17">
        <v>0.203889561997188</v>
      </c>
      <c r="AY1656" s="17"/>
      <c r="AZ1656" s="17">
        <v>0.28659723904379703</v>
      </c>
      <c r="BA1656" s="17">
        <v>0.23304107633434001</v>
      </c>
      <c r="BB1656" s="17">
        <v>0.26186386785938198</v>
      </c>
      <c r="BC1656" s="17">
        <v>0.27536976967787702</v>
      </c>
      <c r="BD1656" s="17">
        <v>0.27872338586587297</v>
      </c>
      <c r="BE1656" s="17">
        <v>0.330227788310962</v>
      </c>
      <c r="BF1656" s="17"/>
      <c r="BG1656" s="17">
        <v>0.28077318674292701</v>
      </c>
      <c r="BH1656" s="17">
        <v>0.18240638773095699</v>
      </c>
      <c r="BI1656" s="17" t="s">
        <v>95</v>
      </c>
      <c r="BJ1656" s="17">
        <v>0.29511617184119499</v>
      </c>
      <c r="BK1656" s="17">
        <v>0.37019755280065703</v>
      </c>
      <c r="BL1656" s="17">
        <v>0.290190414764529</v>
      </c>
      <c r="BM1656" s="17">
        <v>0.23198714576221599</v>
      </c>
    </row>
    <row r="1657" spans="2:65" x14ac:dyDescent="0.35">
      <c r="B1657" t="s">
        <v>621</v>
      </c>
      <c r="C1657" s="17">
        <v>4.3424359522348702E-2</v>
      </c>
      <c r="D1657" s="17">
        <v>4.6845758454887601E-2</v>
      </c>
      <c r="E1657" s="17">
        <v>3.9870478006538201E-2</v>
      </c>
      <c r="F1657" s="17"/>
      <c r="G1657" s="17">
        <v>8.0660935017236701E-2</v>
      </c>
      <c r="H1657" s="17">
        <v>4.4998748658277299E-2</v>
      </c>
      <c r="I1657" s="17">
        <v>4.4269657696004702E-2</v>
      </c>
      <c r="J1657" s="17">
        <v>2.8525123920984399E-2</v>
      </c>
      <c r="K1657" s="17">
        <v>3.4825083136719802E-2</v>
      </c>
      <c r="L1657" s="17">
        <v>3.4613700064597498E-2</v>
      </c>
      <c r="M1657" s="17"/>
      <c r="N1657" s="17">
        <v>4.10942067307975E-2</v>
      </c>
      <c r="O1657" s="17">
        <v>4.3727705926734098E-2</v>
      </c>
      <c r="P1657" s="17">
        <v>4.3329458855892698E-2</v>
      </c>
      <c r="Q1657" s="17">
        <v>4.5476668537659401E-2</v>
      </c>
      <c r="R1657" s="17"/>
      <c r="S1657" s="17">
        <v>5.9292560308225398E-2</v>
      </c>
      <c r="T1657" s="17">
        <v>4.9742197446593799E-2</v>
      </c>
      <c r="U1657" s="17">
        <v>4.9664095479650797E-2</v>
      </c>
      <c r="V1657" s="17">
        <v>2.57249879775279E-2</v>
      </c>
      <c r="W1657" s="17">
        <v>5.0795583856679601E-2</v>
      </c>
      <c r="X1657" s="17">
        <v>2.78186497526949E-2</v>
      </c>
      <c r="Y1657" s="17">
        <v>5.1041660442083199E-2</v>
      </c>
      <c r="Z1657" s="17">
        <v>5.11110764394061E-2</v>
      </c>
      <c r="AA1657" s="17">
        <v>2.80737018280466E-2</v>
      </c>
      <c r="AB1657" s="17">
        <v>5.15220622026199E-2</v>
      </c>
      <c r="AC1657" s="17">
        <v>3.5258095026689001E-2</v>
      </c>
      <c r="AD1657" s="17">
        <v>2.31504632288215E-2</v>
      </c>
      <c r="AE1657" s="17"/>
      <c r="AF1657" s="17">
        <v>4.36115391717058E-2</v>
      </c>
      <c r="AG1657" s="17">
        <v>3.9240724794865102E-2</v>
      </c>
      <c r="AH1657" s="17">
        <v>3.1463201436208198E-2</v>
      </c>
      <c r="AI1657" s="17"/>
      <c r="AJ1657" s="17">
        <v>3.6019047761473001E-2</v>
      </c>
      <c r="AK1657" s="17">
        <v>5.1818593020977299E-2</v>
      </c>
      <c r="AL1657" s="17">
        <v>4.4387835541005602E-2</v>
      </c>
      <c r="AM1657" s="17">
        <v>6.3577294602465098E-2</v>
      </c>
      <c r="AN1657" s="17">
        <v>2.11959187488867E-2</v>
      </c>
      <c r="AO1657" s="17"/>
      <c r="AP1657" s="17">
        <v>3.6446138845453099E-2</v>
      </c>
      <c r="AQ1657" s="17">
        <v>4.7388616831285799E-2</v>
      </c>
      <c r="AR1657" s="17">
        <v>6.9502497432677002E-2</v>
      </c>
      <c r="AS1657" s="17"/>
      <c r="AT1657" s="17">
        <v>3.7464155769975797E-2</v>
      </c>
      <c r="AU1657" s="17">
        <v>4.5147624462138103E-2</v>
      </c>
      <c r="AV1657" s="17">
        <v>4.3381478743234697E-2</v>
      </c>
      <c r="AW1657" s="17">
        <v>4.4749067626001997E-2</v>
      </c>
      <c r="AX1657" s="17">
        <v>6.2433438510117602E-2</v>
      </c>
      <c r="AY1657" s="17"/>
      <c r="AZ1657" s="17">
        <v>5.9007704096203803E-2</v>
      </c>
      <c r="BA1657" s="17">
        <v>2.8313911816332599E-2</v>
      </c>
      <c r="BB1657" s="17">
        <v>3.7725238012513401E-2</v>
      </c>
      <c r="BC1657" s="17">
        <v>4.0030387414546301E-2</v>
      </c>
      <c r="BD1657" s="17">
        <v>6.2795162545269206E-2</v>
      </c>
      <c r="BE1657" s="17">
        <v>4.3229764284766999E-2</v>
      </c>
      <c r="BF1657" s="17"/>
      <c r="BG1657" s="17">
        <v>3.5855371194159602E-2</v>
      </c>
      <c r="BH1657" s="17">
        <v>5.0769715093110797E-2</v>
      </c>
      <c r="BI1657" s="17" t="s">
        <v>95</v>
      </c>
      <c r="BJ1657" s="17">
        <v>4.2511052064479103E-2</v>
      </c>
      <c r="BK1657" s="17">
        <v>3.7098582757207697E-2</v>
      </c>
      <c r="BL1657" s="17">
        <v>5.10736259200247E-2</v>
      </c>
      <c r="BM1657" s="17">
        <v>3.1801202052639102E-2</v>
      </c>
    </row>
    <row r="1658" spans="2:65" x14ac:dyDescent="0.35">
      <c r="B1658" t="s">
        <v>622</v>
      </c>
      <c r="C1658" s="17">
        <v>1.8521789023651501E-2</v>
      </c>
      <c r="D1658" s="17">
        <v>1.39049373591352E-2</v>
      </c>
      <c r="E1658" s="17">
        <v>2.3127660304534101E-2</v>
      </c>
      <c r="F1658" s="17"/>
      <c r="G1658" s="17">
        <v>7.02017276904374E-3</v>
      </c>
      <c r="H1658" s="17">
        <v>1.8414515186920302E-2</v>
      </c>
      <c r="I1658" s="17">
        <v>9.5771835744058002E-3</v>
      </c>
      <c r="J1658" s="17">
        <v>2.36843126988068E-2</v>
      </c>
      <c r="K1658" s="17">
        <v>3.2359241873523403E-2</v>
      </c>
      <c r="L1658" s="17">
        <v>2.00575176639495E-2</v>
      </c>
      <c r="M1658" s="17"/>
      <c r="N1658" s="17">
        <v>1.26359975295462E-2</v>
      </c>
      <c r="O1658" s="17">
        <v>1.80668600243876E-2</v>
      </c>
      <c r="P1658" s="17">
        <v>1.9205612083981399E-2</v>
      </c>
      <c r="Q1658" s="17">
        <v>2.5046154327807602E-2</v>
      </c>
      <c r="R1658" s="17"/>
      <c r="S1658" s="17">
        <v>1.33918066238217E-2</v>
      </c>
      <c r="T1658" s="17">
        <v>1.8356682201768001E-2</v>
      </c>
      <c r="U1658" s="17">
        <v>2.8273709202573698E-2</v>
      </c>
      <c r="V1658" s="17">
        <v>1.1167495067895101E-2</v>
      </c>
      <c r="W1658" s="17">
        <v>1.03440555779235E-2</v>
      </c>
      <c r="X1658" s="17">
        <v>2.17581810467233E-2</v>
      </c>
      <c r="Y1658" s="17">
        <v>1.83837822131689E-2</v>
      </c>
      <c r="Z1658" s="17">
        <v>3.11859478066055E-2</v>
      </c>
      <c r="AA1658" s="17">
        <v>3.0100585242884701E-2</v>
      </c>
      <c r="AB1658" s="17">
        <v>1.67036632211678E-2</v>
      </c>
      <c r="AC1658" s="17">
        <v>1.55856995010178E-2</v>
      </c>
      <c r="AD1658" s="17">
        <v>0</v>
      </c>
      <c r="AE1658" s="17"/>
      <c r="AF1658" s="17">
        <v>2.3715197044924499E-2</v>
      </c>
      <c r="AG1658" s="17">
        <v>1.6809635370936198E-2</v>
      </c>
      <c r="AH1658" s="17">
        <v>1.36555209507067E-2</v>
      </c>
      <c r="AI1658" s="17"/>
      <c r="AJ1658" s="17">
        <v>1.75400221153473E-2</v>
      </c>
      <c r="AK1658" s="17">
        <v>1.8622035053493802E-2</v>
      </c>
      <c r="AL1658" s="17">
        <v>1.42928368606754E-2</v>
      </c>
      <c r="AM1658" s="17">
        <v>3.2290180377379497E-2</v>
      </c>
      <c r="AN1658" s="17">
        <v>3.0721525705268801E-2</v>
      </c>
      <c r="AO1658" s="17"/>
      <c r="AP1658" s="17">
        <v>2.3465528037648599E-2</v>
      </c>
      <c r="AQ1658" s="17">
        <v>1.8233483464637702E-2</v>
      </c>
      <c r="AR1658" s="17">
        <v>1.7987948002697401E-2</v>
      </c>
      <c r="AS1658" s="17"/>
      <c r="AT1658" s="17">
        <v>3.5206617362985498E-2</v>
      </c>
      <c r="AU1658" s="17">
        <v>1.7060635937662098E-2</v>
      </c>
      <c r="AV1658" s="17">
        <v>1.14671150234301E-2</v>
      </c>
      <c r="AW1658" s="17">
        <v>1.5541242304026801E-2</v>
      </c>
      <c r="AX1658" s="17">
        <v>1.6769504871249601E-2</v>
      </c>
      <c r="AY1658" s="17"/>
      <c r="AZ1658" s="17">
        <v>1.09522954017059E-2</v>
      </c>
      <c r="BA1658" s="17">
        <v>2.7890658434255901E-2</v>
      </c>
      <c r="BB1658" s="17">
        <v>1.7763445554501399E-2</v>
      </c>
      <c r="BC1658" s="17">
        <v>1.8288402313430398E-2</v>
      </c>
      <c r="BD1658" s="17">
        <v>1.05672419666699E-2</v>
      </c>
      <c r="BE1658" s="17">
        <v>1.7994243752741002E-2</v>
      </c>
      <c r="BF1658" s="17"/>
      <c r="BG1658" s="17">
        <v>1.6133610236908399E-2</v>
      </c>
      <c r="BH1658" s="17">
        <v>2.25697979977647E-2</v>
      </c>
      <c r="BI1658" s="17" t="s">
        <v>95</v>
      </c>
      <c r="BJ1658" s="17">
        <v>1.67949483764567E-2</v>
      </c>
      <c r="BK1658" s="17">
        <v>3.2895813627280703E-2</v>
      </c>
      <c r="BL1658" s="17">
        <v>1.6844185251075599E-2</v>
      </c>
      <c r="BM1658" s="17">
        <v>0</v>
      </c>
    </row>
    <row r="1659" spans="2:65" x14ac:dyDescent="0.35">
      <c r="B1659" t="s">
        <v>114</v>
      </c>
      <c r="C1659" s="17">
        <v>5.0176458823118497E-2</v>
      </c>
      <c r="D1659" s="17">
        <v>3.8139067270608201E-2</v>
      </c>
      <c r="E1659" s="17">
        <v>6.1668302154172502E-2</v>
      </c>
      <c r="F1659" s="17"/>
      <c r="G1659" s="17">
        <v>3.7417985963737202E-2</v>
      </c>
      <c r="H1659" s="17">
        <v>4.2681082084849997E-2</v>
      </c>
      <c r="I1659" s="17">
        <v>5.0457075697785202E-2</v>
      </c>
      <c r="J1659" s="17">
        <v>4.8673255220447902E-2</v>
      </c>
      <c r="K1659" s="17">
        <v>5.2907697504987798E-2</v>
      </c>
      <c r="L1659" s="17">
        <v>6.3893279847532694E-2</v>
      </c>
      <c r="M1659" s="17"/>
      <c r="N1659" s="17">
        <v>3.0349250499221801E-2</v>
      </c>
      <c r="O1659" s="17">
        <v>5.0532307167439602E-2</v>
      </c>
      <c r="P1659" s="17">
        <v>3.8606985848705998E-2</v>
      </c>
      <c r="Q1659" s="17">
        <v>8.2203721093485893E-2</v>
      </c>
      <c r="R1659" s="17"/>
      <c r="S1659" s="17">
        <v>6.8441688682490107E-2</v>
      </c>
      <c r="T1659" s="17">
        <v>4.1769244331355003E-2</v>
      </c>
      <c r="U1659" s="17">
        <v>3.8560032281617099E-2</v>
      </c>
      <c r="V1659" s="17">
        <v>5.8280983310266703E-2</v>
      </c>
      <c r="W1659" s="17">
        <v>3.3333480803941697E-2</v>
      </c>
      <c r="X1659" s="17">
        <v>4.7417946833997499E-2</v>
      </c>
      <c r="Y1659" s="17">
        <v>5.35143731790464E-2</v>
      </c>
      <c r="Z1659" s="17">
        <v>8.9353065266215601E-2</v>
      </c>
      <c r="AA1659" s="17">
        <v>4.7081828065827697E-2</v>
      </c>
      <c r="AB1659" s="17">
        <v>6.3290994754826996E-2</v>
      </c>
      <c r="AC1659" s="17">
        <v>3.01225895404575E-2</v>
      </c>
      <c r="AD1659" s="17">
        <v>0</v>
      </c>
      <c r="AE1659" s="17"/>
      <c r="AF1659" s="17">
        <v>5.0421946417160302E-2</v>
      </c>
      <c r="AG1659" s="17">
        <v>4.4123664930862901E-2</v>
      </c>
      <c r="AH1659" s="17">
        <v>6.9924220729692593E-2</v>
      </c>
      <c r="AI1659" s="17"/>
      <c r="AJ1659" s="17">
        <v>3.73231243275578E-2</v>
      </c>
      <c r="AK1659" s="17">
        <v>4.79834641586507E-2</v>
      </c>
      <c r="AL1659" s="17">
        <v>4.7690836067709803E-2</v>
      </c>
      <c r="AM1659" s="17">
        <v>9.6547420854064397E-2</v>
      </c>
      <c r="AN1659" s="17">
        <v>6.6120193725311693E-2</v>
      </c>
      <c r="AO1659" s="17"/>
      <c r="AP1659" s="17">
        <v>2.7298031256942901E-2</v>
      </c>
      <c r="AQ1659" s="17">
        <v>4.2489935157051399E-2</v>
      </c>
      <c r="AR1659" s="17">
        <v>3.57359068906428E-2</v>
      </c>
      <c r="AS1659" s="17"/>
      <c r="AT1659" s="17">
        <v>7.1326883733193805E-2</v>
      </c>
      <c r="AU1659" s="17">
        <v>4.6749563382451002E-2</v>
      </c>
      <c r="AV1659" s="17">
        <v>3.4683623526831499E-2</v>
      </c>
      <c r="AW1659" s="17">
        <v>4.5220257095072998E-2</v>
      </c>
      <c r="AX1659" s="17">
        <v>3.8199943437537999E-2</v>
      </c>
      <c r="AY1659" s="17"/>
      <c r="AZ1659" s="17">
        <v>4.5290905281627797E-2</v>
      </c>
      <c r="BA1659" s="17">
        <v>5.4551404581653001E-2</v>
      </c>
      <c r="BB1659" s="17">
        <v>5.9306945944373003E-2</v>
      </c>
      <c r="BC1659" s="17">
        <v>4.9896854106172402E-2</v>
      </c>
      <c r="BD1659" s="17">
        <v>3.8979011630429897E-2</v>
      </c>
      <c r="BE1659" s="17">
        <v>5.1937111042796497E-2</v>
      </c>
      <c r="BF1659" s="17"/>
      <c r="BG1659" s="17">
        <v>5.2442504408875802E-2</v>
      </c>
      <c r="BH1659" s="17">
        <v>2.8292724708978902E-2</v>
      </c>
      <c r="BI1659" s="17" t="s">
        <v>95</v>
      </c>
      <c r="BJ1659" s="17">
        <v>7.5387234236643702E-2</v>
      </c>
      <c r="BK1659" s="17">
        <v>6.8485324314266294E-2</v>
      </c>
      <c r="BL1659" s="17">
        <v>5.1426562830519898E-2</v>
      </c>
      <c r="BM1659" s="17">
        <v>5.3428546825206598E-2</v>
      </c>
    </row>
    <row r="1660" spans="2:65" x14ac:dyDescent="0.35">
      <c r="C1660" s="17"/>
      <c r="D1660" s="17"/>
      <c r="E1660" s="17"/>
      <c r="F1660" s="17"/>
      <c r="G1660" s="17"/>
      <c r="H1660" s="17"/>
      <c r="I1660" s="17"/>
      <c r="J1660" s="17"/>
      <c r="K1660" s="17"/>
      <c r="L1660" s="17"/>
      <c r="M1660" s="17"/>
      <c r="N1660" s="17"/>
      <c r="O1660" s="17"/>
      <c r="P1660" s="17"/>
      <c r="Q1660" s="17"/>
      <c r="R1660" s="17"/>
      <c r="S1660" s="17"/>
      <c r="T1660" s="17"/>
      <c r="U1660" s="17"/>
      <c r="V1660" s="17"/>
      <c r="W1660" s="17"/>
      <c r="X1660" s="17"/>
      <c r="Y1660" s="17"/>
      <c r="Z1660" s="17"/>
      <c r="AA1660" s="17"/>
      <c r="AB1660" s="17"/>
      <c r="AC1660" s="17"/>
      <c r="AD1660" s="17"/>
      <c r="AE1660" s="17"/>
      <c r="AF1660" s="17"/>
      <c r="AG1660" s="17"/>
      <c r="AH1660" s="17"/>
      <c r="AI1660" s="17"/>
      <c r="AJ1660" s="17"/>
      <c r="AK1660" s="17"/>
      <c r="AL1660" s="17"/>
      <c r="AM1660" s="17"/>
      <c r="AN1660" s="17"/>
      <c r="AO1660" s="17"/>
      <c r="AP1660" s="17"/>
      <c r="AQ1660" s="17"/>
      <c r="AR1660" s="17"/>
      <c r="AS1660" s="17"/>
      <c r="AT1660" s="17"/>
      <c r="AU1660" s="17"/>
      <c r="AV1660" s="17"/>
      <c r="AW1660" s="17"/>
      <c r="AX1660" s="17"/>
      <c r="AY1660" s="17"/>
      <c r="AZ1660" s="17"/>
      <c r="BA1660" s="17"/>
      <c r="BB1660" s="17"/>
      <c r="BC1660" s="17"/>
      <c r="BD1660" s="17"/>
      <c r="BE1660" s="17"/>
      <c r="BF1660" s="17"/>
      <c r="BG1660" s="17"/>
      <c r="BH1660" s="17"/>
      <c r="BI1660" s="17"/>
      <c r="BJ1660" s="17"/>
      <c r="BK1660" s="17"/>
      <c r="BL1660" s="17"/>
      <c r="BM1660" s="17"/>
    </row>
    <row r="1661" spans="2:65" x14ac:dyDescent="0.35">
      <c r="B1661" s="6" t="s">
        <v>627</v>
      </c>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7"/>
      <c r="AS1661" s="17"/>
      <c r="AT1661" s="17"/>
      <c r="AU1661" s="17"/>
      <c r="AV1661" s="17"/>
      <c r="AW1661" s="17"/>
      <c r="AX1661" s="17"/>
      <c r="AY1661" s="17"/>
      <c r="AZ1661" s="17"/>
      <c r="BA1661" s="17"/>
      <c r="BB1661" s="17"/>
      <c r="BC1661" s="17"/>
      <c r="BD1661" s="17"/>
      <c r="BE1661" s="17"/>
      <c r="BF1661" s="17"/>
      <c r="BG1661" s="17"/>
      <c r="BH1661" s="17"/>
      <c r="BI1661" s="17"/>
      <c r="BJ1661" s="17"/>
      <c r="BK1661" s="17"/>
      <c r="BL1661" s="17"/>
      <c r="BM1661" s="17"/>
    </row>
    <row r="1662" spans="2:65" x14ac:dyDescent="0.35">
      <c r="B1662" s="26" t="s">
        <v>97</v>
      </c>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c r="BF1662" s="17"/>
      <c r="BG1662" s="17"/>
      <c r="BH1662" s="17"/>
      <c r="BI1662" s="17"/>
      <c r="BJ1662" s="17"/>
      <c r="BK1662" s="17"/>
      <c r="BL1662" s="17"/>
      <c r="BM1662" s="17"/>
    </row>
    <row r="1663" spans="2:65" x14ac:dyDescent="0.35">
      <c r="B1663" t="s">
        <v>618</v>
      </c>
      <c r="C1663" s="17">
        <v>0.415407762570214</v>
      </c>
      <c r="D1663" s="17">
        <v>0.42247127619726099</v>
      </c>
      <c r="E1663" s="17">
        <v>0.408752252767413</v>
      </c>
      <c r="F1663" s="17"/>
      <c r="G1663" s="17">
        <v>0.44095327750373198</v>
      </c>
      <c r="H1663" s="17">
        <v>0.43681313162084201</v>
      </c>
      <c r="I1663" s="17">
        <v>0.43176622055746999</v>
      </c>
      <c r="J1663" s="17">
        <v>0.41994561285907001</v>
      </c>
      <c r="K1663" s="17">
        <v>0.42702114045938999</v>
      </c>
      <c r="L1663" s="17">
        <v>0.35627762149973702</v>
      </c>
      <c r="M1663" s="17"/>
      <c r="N1663" s="17">
        <v>0.44369782194523</v>
      </c>
      <c r="O1663" s="17">
        <v>0.39013369553974298</v>
      </c>
      <c r="P1663" s="17">
        <v>0.45277371391120502</v>
      </c>
      <c r="Q1663" s="17">
        <v>0.37928667705091201</v>
      </c>
      <c r="R1663" s="17"/>
      <c r="S1663" s="17">
        <v>0.39173572297148301</v>
      </c>
      <c r="T1663" s="17">
        <v>0.40352963052285101</v>
      </c>
      <c r="U1663" s="17">
        <v>0.45043431789190902</v>
      </c>
      <c r="V1663" s="17">
        <v>0.425277772288295</v>
      </c>
      <c r="W1663" s="17">
        <v>0.41869139891774498</v>
      </c>
      <c r="X1663" s="17">
        <v>0.40665459786583702</v>
      </c>
      <c r="Y1663" s="17">
        <v>0.381801107379864</v>
      </c>
      <c r="Z1663" s="17">
        <v>0.43067170424759199</v>
      </c>
      <c r="AA1663" s="17">
        <v>0.43537829801390399</v>
      </c>
      <c r="AB1663" s="17">
        <v>0.36606026051273</v>
      </c>
      <c r="AC1663" s="17">
        <v>0.49529553538452797</v>
      </c>
      <c r="AD1663" s="17">
        <v>0.48351819772722199</v>
      </c>
      <c r="AE1663" s="17"/>
      <c r="AF1663" s="17">
        <v>0.40406608276581901</v>
      </c>
      <c r="AG1663" s="17">
        <v>0.43847672859861198</v>
      </c>
      <c r="AH1663" s="17">
        <v>0.35941961056194899</v>
      </c>
      <c r="AI1663" s="17"/>
      <c r="AJ1663" s="17">
        <v>0.397475629538381</v>
      </c>
      <c r="AK1663" s="17">
        <v>0.43685219751406001</v>
      </c>
      <c r="AL1663" s="17">
        <v>0.445946105238191</v>
      </c>
      <c r="AM1663" s="17">
        <v>0.408789212289971</v>
      </c>
      <c r="AN1663" s="17">
        <v>0.37462605809625099</v>
      </c>
      <c r="AO1663" s="17"/>
      <c r="AP1663" s="17">
        <v>0.411023190318062</v>
      </c>
      <c r="AQ1663" s="17">
        <v>0.44258543438544301</v>
      </c>
      <c r="AR1663" s="17">
        <v>0.43536540305543803</v>
      </c>
      <c r="AS1663" s="17"/>
      <c r="AT1663" s="17">
        <v>0.35638759426438399</v>
      </c>
      <c r="AU1663" s="17">
        <v>0.42514327879969999</v>
      </c>
      <c r="AV1663" s="17">
        <v>0.45041658743658303</v>
      </c>
      <c r="AW1663" s="17">
        <v>0.42269601092291698</v>
      </c>
      <c r="AX1663" s="17">
        <v>0.42584672112643801</v>
      </c>
      <c r="AY1663" s="17"/>
      <c r="AZ1663" s="17">
        <v>0.42171094981117702</v>
      </c>
      <c r="BA1663" s="17">
        <v>0.40443726376860401</v>
      </c>
      <c r="BB1663" s="17">
        <v>0.42442539880180302</v>
      </c>
      <c r="BC1663" s="17">
        <v>0.42093354969350799</v>
      </c>
      <c r="BD1663" s="17">
        <v>0.44437716237222202</v>
      </c>
      <c r="BE1663" s="17">
        <v>0.34646639705589399</v>
      </c>
      <c r="BF1663" s="17"/>
      <c r="BG1663" s="17">
        <v>0.40856643642624602</v>
      </c>
      <c r="BH1663" s="17">
        <v>0.48344032746516702</v>
      </c>
      <c r="BI1663" s="17" t="s">
        <v>95</v>
      </c>
      <c r="BJ1663" s="17">
        <v>0.40325160448316</v>
      </c>
      <c r="BK1663" s="17">
        <v>0.31642695270384702</v>
      </c>
      <c r="BL1663" s="17">
        <v>0.40062824214445297</v>
      </c>
      <c r="BM1663" s="17">
        <v>0.39290498769974302</v>
      </c>
    </row>
    <row r="1664" spans="2:65" x14ac:dyDescent="0.35">
      <c r="B1664" t="s">
        <v>619</v>
      </c>
      <c r="C1664" s="17">
        <v>0.24292761770621399</v>
      </c>
      <c r="D1664" s="17">
        <v>0.23434866675025101</v>
      </c>
      <c r="E1664" s="17">
        <v>0.25166265304059798</v>
      </c>
      <c r="F1664" s="17"/>
      <c r="G1664" s="17">
        <v>0.25988108256417303</v>
      </c>
      <c r="H1664" s="17">
        <v>0.27275601101552799</v>
      </c>
      <c r="I1664" s="17">
        <v>0.240553172824859</v>
      </c>
      <c r="J1664" s="17">
        <v>0.23855849466819701</v>
      </c>
      <c r="K1664" s="17">
        <v>0.221552587576506</v>
      </c>
      <c r="L1664" s="17">
        <v>0.22724353994417101</v>
      </c>
      <c r="M1664" s="17"/>
      <c r="N1664" s="17">
        <v>0.25034165159511101</v>
      </c>
      <c r="O1664" s="17">
        <v>0.25787396245783201</v>
      </c>
      <c r="P1664" s="17">
        <v>0.231256785267201</v>
      </c>
      <c r="Q1664" s="17">
        <v>0.228055622322896</v>
      </c>
      <c r="R1664" s="17"/>
      <c r="S1664" s="17">
        <v>0.228409824829445</v>
      </c>
      <c r="T1664" s="17">
        <v>0.262893551484225</v>
      </c>
      <c r="U1664" s="17">
        <v>0.27307681812588303</v>
      </c>
      <c r="V1664" s="17">
        <v>0.26125853058701398</v>
      </c>
      <c r="W1664" s="17">
        <v>0.23681042016001899</v>
      </c>
      <c r="X1664" s="17">
        <v>0.233947731031482</v>
      </c>
      <c r="Y1664" s="17">
        <v>0.26301418140309302</v>
      </c>
      <c r="Z1664" s="17">
        <v>0.18144374876178601</v>
      </c>
      <c r="AA1664" s="17">
        <v>0.23327955543655499</v>
      </c>
      <c r="AB1664" s="17">
        <v>0.23336130718579501</v>
      </c>
      <c r="AC1664" s="17">
        <v>0.22083220067109999</v>
      </c>
      <c r="AD1664" s="17">
        <v>0.25963848383091298</v>
      </c>
      <c r="AE1664" s="17"/>
      <c r="AF1664" s="17">
        <v>0.23533004675459401</v>
      </c>
      <c r="AG1664" s="17">
        <v>0.249519357583212</v>
      </c>
      <c r="AH1664" s="17">
        <v>0.23867248609289801</v>
      </c>
      <c r="AI1664" s="17"/>
      <c r="AJ1664" s="17">
        <v>0.25506287027157198</v>
      </c>
      <c r="AK1664" s="17">
        <v>0.24863856113089799</v>
      </c>
      <c r="AL1664" s="17">
        <v>0.26147638576196902</v>
      </c>
      <c r="AM1664" s="17">
        <v>0.19503738410984001</v>
      </c>
      <c r="AN1664" s="17">
        <v>0.23129969362979799</v>
      </c>
      <c r="AO1664" s="17"/>
      <c r="AP1664" s="17">
        <v>0.267602948513738</v>
      </c>
      <c r="AQ1664" s="17">
        <v>0.25282858941090097</v>
      </c>
      <c r="AR1664" s="17">
        <v>0.23743441743822699</v>
      </c>
      <c r="AS1664" s="17"/>
      <c r="AT1664" s="17">
        <v>0.22162894082774301</v>
      </c>
      <c r="AU1664" s="17">
        <v>0.227626310498936</v>
      </c>
      <c r="AV1664" s="17">
        <v>0.264861165797253</v>
      </c>
      <c r="AW1664" s="17">
        <v>0.284026557909483</v>
      </c>
      <c r="AX1664" s="17">
        <v>0.239907972578073</v>
      </c>
      <c r="AY1664" s="17"/>
      <c r="AZ1664" s="17">
        <v>0.26378651198752401</v>
      </c>
      <c r="BA1664" s="17">
        <v>0.249090911754098</v>
      </c>
      <c r="BB1664" s="17">
        <v>0.222955012271605</v>
      </c>
      <c r="BC1664" s="17">
        <v>0.23554288660568001</v>
      </c>
      <c r="BD1664" s="17">
        <v>0.22019987684942099</v>
      </c>
      <c r="BE1664" s="17">
        <v>0.23601716623218599</v>
      </c>
      <c r="BF1664" s="17"/>
      <c r="BG1664" s="17">
        <v>0.23043561100809501</v>
      </c>
      <c r="BH1664" s="17">
        <v>0.22548038291101</v>
      </c>
      <c r="BI1664" s="17" t="s">
        <v>95</v>
      </c>
      <c r="BJ1664" s="17">
        <v>0.24426895269746701</v>
      </c>
      <c r="BK1664" s="17">
        <v>0.22979210536533501</v>
      </c>
      <c r="BL1664" s="17">
        <v>0.28608367085914299</v>
      </c>
      <c r="BM1664" s="17">
        <v>0.27778576840233898</v>
      </c>
    </row>
    <row r="1665" spans="2:65" x14ac:dyDescent="0.35">
      <c r="B1665" t="s">
        <v>620</v>
      </c>
      <c r="C1665" s="17">
        <v>0.26537195463521801</v>
      </c>
      <c r="D1665" s="17">
        <v>0.27466942019945501</v>
      </c>
      <c r="E1665" s="17">
        <v>0.256262220554548</v>
      </c>
      <c r="F1665" s="17"/>
      <c r="G1665" s="17">
        <v>0.20896019808476099</v>
      </c>
      <c r="H1665" s="17">
        <v>0.21383893376176599</v>
      </c>
      <c r="I1665" s="17">
        <v>0.25964010090312301</v>
      </c>
      <c r="J1665" s="17">
        <v>0.26246991673596898</v>
      </c>
      <c r="K1665" s="17">
        <v>0.28425145178880201</v>
      </c>
      <c r="L1665" s="17">
        <v>0.33904765978217799</v>
      </c>
      <c r="M1665" s="17"/>
      <c r="N1665" s="17">
        <v>0.254438288755931</v>
      </c>
      <c r="O1665" s="17">
        <v>0.27499584967852198</v>
      </c>
      <c r="P1665" s="17">
        <v>0.241627200512951</v>
      </c>
      <c r="Q1665" s="17">
        <v>0.28839202248686202</v>
      </c>
      <c r="R1665" s="17"/>
      <c r="S1665" s="17">
        <v>0.26869445347469301</v>
      </c>
      <c r="T1665" s="17">
        <v>0.26559950469952698</v>
      </c>
      <c r="U1665" s="17">
        <v>0.22089266853143999</v>
      </c>
      <c r="V1665" s="17">
        <v>0.25770637883057801</v>
      </c>
      <c r="W1665" s="17">
        <v>0.28409583575716901</v>
      </c>
      <c r="X1665" s="17">
        <v>0.29133648983409799</v>
      </c>
      <c r="Y1665" s="17">
        <v>0.27750616644193898</v>
      </c>
      <c r="Z1665" s="17">
        <v>0.28324158960583401</v>
      </c>
      <c r="AA1665" s="17">
        <v>0.24386371367813001</v>
      </c>
      <c r="AB1665" s="17">
        <v>0.30427689589586998</v>
      </c>
      <c r="AC1665" s="17">
        <v>0.22249405328396099</v>
      </c>
      <c r="AD1665" s="17">
        <v>0.24631419147787201</v>
      </c>
      <c r="AE1665" s="17"/>
      <c r="AF1665" s="17">
        <v>0.296314306680871</v>
      </c>
      <c r="AG1665" s="17">
        <v>0.24087943097761999</v>
      </c>
      <c r="AH1665" s="17">
        <v>0.278536781718078</v>
      </c>
      <c r="AI1665" s="17"/>
      <c r="AJ1665" s="17">
        <v>0.28455795290799102</v>
      </c>
      <c r="AK1665" s="17">
        <v>0.23080636412650099</v>
      </c>
      <c r="AL1665" s="17">
        <v>0.22826435766149</v>
      </c>
      <c r="AM1665" s="17">
        <v>0.27721435255468502</v>
      </c>
      <c r="AN1665" s="17">
        <v>0.29564644541531698</v>
      </c>
      <c r="AO1665" s="17"/>
      <c r="AP1665" s="17">
        <v>0.263033258902658</v>
      </c>
      <c r="AQ1665" s="17">
        <v>0.23003821006862901</v>
      </c>
      <c r="AR1665" s="17">
        <v>0.245088175198409</v>
      </c>
      <c r="AS1665" s="17"/>
      <c r="AT1665" s="17">
        <v>0.319432250000517</v>
      </c>
      <c r="AU1665" s="17">
        <v>0.27392195006456299</v>
      </c>
      <c r="AV1665" s="17">
        <v>0.224102117546327</v>
      </c>
      <c r="AW1665" s="17">
        <v>0.22201872117945601</v>
      </c>
      <c r="AX1665" s="17">
        <v>0.26824739838596201</v>
      </c>
      <c r="AY1665" s="17"/>
      <c r="AZ1665" s="17">
        <v>0.23708417845579799</v>
      </c>
      <c r="BA1665" s="17">
        <v>0.26078200330282503</v>
      </c>
      <c r="BB1665" s="17">
        <v>0.278429111343724</v>
      </c>
      <c r="BC1665" s="17">
        <v>0.27941315564332903</v>
      </c>
      <c r="BD1665" s="17">
        <v>0.27428044665960299</v>
      </c>
      <c r="BE1665" s="17">
        <v>0.31997025665350598</v>
      </c>
      <c r="BF1665" s="17"/>
      <c r="BG1665" s="17">
        <v>0.289875860115132</v>
      </c>
      <c r="BH1665" s="17">
        <v>0.234046360753384</v>
      </c>
      <c r="BI1665" s="17" t="s">
        <v>95</v>
      </c>
      <c r="BJ1665" s="17">
        <v>0.25138138231121698</v>
      </c>
      <c r="BK1665" s="17">
        <v>0.32794637497168699</v>
      </c>
      <c r="BL1665" s="17">
        <v>0.239699372602342</v>
      </c>
      <c r="BM1665" s="17">
        <v>0.24266266776749501</v>
      </c>
    </row>
    <row r="1666" spans="2:65" x14ac:dyDescent="0.35">
      <c r="B1666" t="s">
        <v>621</v>
      </c>
      <c r="C1666" s="17">
        <v>1.8758981013353E-2</v>
      </c>
      <c r="D1666" s="17">
        <v>2.4164458032035801E-2</v>
      </c>
      <c r="E1666" s="17">
        <v>1.3135080800614299E-2</v>
      </c>
      <c r="F1666" s="17"/>
      <c r="G1666" s="17">
        <v>3.6859723752174799E-2</v>
      </c>
      <c r="H1666" s="17">
        <v>2.7788737764024501E-2</v>
      </c>
      <c r="I1666" s="17">
        <v>1.3914776286319401E-2</v>
      </c>
      <c r="J1666" s="17">
        <v>1.47844219241307E-2</v>
      </c>
      <c r="K1666" s="17">
        <v>1.7177515141704802E-2</v>
      </c>
      <c r="L1666" s="17">
        <v>7.6436671638152199E-3</v>
      </c>
      <c r="M1666" s="17"/>
      <c r="N1666" s="17">
        <v>1.6716730860216501E-2</v>
      </c>
      <c r="O1666" s="17">
        <v>2.1945394776748402E-2</v>
      </c>
      <c r="P1666" s="17">
        <v>1.38520137088383E-2</v>
      </c>
      <c r="Q1666" s="17">
        <v>2.2269015788996E-2</v>
      </c>
      <c r="R1666" s="17"/>
      <c r="S1666" s="17">
        <v>3.5190685897853798E-2</v>
      </c>
      <c r="T1666" s="17">
        <v>1.6851474681208001E-2</v>
      </c>
      <c r="U1666" s="17">
        <v>9.6058748478948606E-3</v>
      </c>
      <c r="V1666" s="17">
        <v>6.2146345408023596E-3</v>
      </c>
      <c r="W1666" s="17">
        <v>2.4035319711923301E-2</v>
      </c>
      <c r="X1666" s="17">
        <v>1.9577529875541899E-2</v>
      </c>
      <c r="Y1666" s="17">
        <v>1.33219410185098E-2</v>
      </c>
      <c r="Z1666" s="17">
        <v>1.4864449906855801E-2</v>
      </c>
      <c r="AA1666" s="17">
        <v>2.4013921133712798E-2</v>
      </c>
      <c r="AB1666" s="17">
        <v>1.6848483416146198E-2</v>
      </c>
      <c r="AC1666" s="17">
        <v>2.1056562982838201E-2</v>
      </c>
      <c r="AD1666" s="17">
        <v>0</v>
      </c>
      <c r="AE1666" s="17"/>
      <c r="AF1666" s="17">
        <v>1.6079894893805201E-2</v>
      </c>
      <c r="AG1666" s="17">
        <v>1.59943574999112E-2</v>
      </c>
      <c r="AH1666" s="17">
        <v>3.2922671560358399E-2</v>
      </c>
      <c r="AI1666" s="17"/>
      <c r="AJ1666" s="17">
        <v>1.6820973306980899E-2</v>
      </c>
      <c r="AK1666" s="17">
        <v>2.4382304418061499E-2</v>
      </c>
      <c r="AL1666" s="17">
        <v>7.9258881625097199E-3</v>
      </c>
      <c r="AM1666" s="17">
        <v>4.38618248501563E-2</v>
      </c>
      <c r="AN1666" s="17">
        <v>2.0183676861177901E-2</v>
      </c>
      <c r="AO1666" s="17"/>
      <c r="AP1666" s="17">
        <v>1.3103281244323599E-2</v>
      </c>
      <c r="AQ1666" s="17">
        <v>2.1934741418037199E-2</v>
      </c>
      <c r="AR1666" s="17">
        <v>2.59409919420911E-2</v>
      </c>
      <c r="AS1666" s="17"/>
      <c r="AT1666" s="17">
        <v>2.0215902334540299E-2</v>
      </c>
      <c r="AU1666" s="17">
        <v>1.32025569093027E-2</v>
      </c>
      <c r="AV1666" s="17">
        <v>1.8955311758975E-2</v>
      </c>
      <c r="AW1666" s="17">
        <v>2.17268760549338E-2</v>
      </c>
      <c r="AX1666" s="17">
        <v>2.0176678092085301E-2</v>
      </c>
      <c r="AY1666" s="17"/>
      <c r="AZ1666" s="17">
        <v>2.7245710054480801E-2</v>
      </c>
      <c r="BA1666" s="17">
        <v>1.73315601472077E-2</v>
      </c>
      <c r="BB1666" s="17">
        <v>1.81409092707264E-2</v>
      </c>
      <c r="BC1666" s="17">
        <v>1.47182861938157E-2</v>
      </c>
      <c r="BD1666" s="17">
        <v>1.2279079468275301E-2</v>
      </c>
      <c r="BE1666" s="17">
        <v>1.9286906307286699E-2</v>
      </c>
      <c r="BF1666" s="17"/>
      <c r="BG1666" s="17">
        <v>1.31010468398324E-2</v>
      </c>
      <c r="BH1666" s="17">
        <v>1.3482662394206601E-2</v>
      </c>
      <c r="BI1666" s="17" t="s">
        <v>95</v>
      </c>
      <c r="BJ1666" s="17">
        <v>3.2432188752579E-2</v>
      </c>
      <c r="BK1666" s="17">
        <v>3.8621448391180702E-2</v>
      </c>
      <c r="BL1666" s="17">
        <v>2.3091674882505801E-2</v>
      </c>
      <c r="BM1666" s="17">
        <v>1.2275113993189E-2</v>
      </c>
    </row>
    <row r="1667" spans="2:65" x14ac:dyDescent="0.35">
      <c r="B1667" t="s">
        <v>622</v>
      </c>
      <c r="C1667" s="17">
        <v>9.4732619031622101E-3</v>
      </c>
      <c r="D1667" s="17">
        <v>9.2425775967185098E-3</v>
      </c>
      <c r="E1667" s="17">
        <v>9.7497852836158395E-3</v>
      </c>
      <c r="F1667" s="17"/>
      <c r="G1667" s="17">
        <v>8.7695532442994308E-3</v>
      </c>
      <c r="H1667" s="17">
        <v>1.01162482222549E-2</v>
      </c>
      <c r="I1667" s="17">
        <v>5.4749140637661E-3</v>
      </c>
      <c r="J1667" s="17">
        <v>1.2173600025220201E-2</v>
      </c>
      <c r="K1667" s="17">
        <v>1.35042059738033E-2</v>
      </c>
      <c r="L1667" s="17">
        <v>7.77959057233536E-3</v>
      </c>
      <c r="M1667" s="17"/>
      <c r="N1667" s="17">
        <v>4.7747922919849804E-3</v>
      </c>
      <c r="O1667" s="17">
        <v>8.7168153875580301E-3</v>
      </c>
      <c r="P1667" s="17">
        <v>1.40760204411974E-2</v>
      </c>
      <c r="Q1667" s="17">
        <v>1.1435458136441499E-2</v>
      </c>
      <c r="R1667" s="17"/>
      <c r="S1667" s="17">
        <v>1.54652988991464E-2</v>
      </c>
      <c r="T1667" s="17">
        <v>9.9141560874081592E-3</v>
      </c>
      <c r="U1667" s="17">
        <v>3.4496004849944202E-3</v>
      </c>
      <c r="V1667" s="17">
        <v>2.7456600282296101E-3</v>
      </c>
      <c r="W1667" s="17">
        <v>0</v>
      </c>
      <c r="X1667" s="17">
        <v>1.4329064796843099E-2</v>
      </c>
      <c r="Y1667" s="17">
        <v>8.8350144251695094E-3</v>
      </c>
      <c r="Z1667" s="17">
        <v>4.9726836483557999E-3</v>
      </c>
      <c r="AA1667" s="17">
        <v>1.8654504737678601E-2</v>
      </c>
      <c r="AB1667" s="17">
        <v>7.6252924418204202E-3</v>
      </c>
      <c r="AC1667" s="17">
        <v>4.9300979515661501E-3</v>
      </c>
      <c r="AD1667" s="17">
        <v>1.05291269639925E-2</v>
      </c>
      <c r="AE1667" s="17"/>
      <c r="AF1667" s="17">
        <v>8.1100284581786895E-3</v>
      </c>
      <c r="AG1667" s="17">
        <v>8.5423007585213994E-3</v>
      </c>
      <c r="AH1667" s="17">
        <v>1.6700047888326301E-2</v>
      </c>
      <c r="AI1667" s="17"/>
      <c r="AJ1667" s="17">
        <v>9.6727409557863207E-3</v>
      </c>
      <c r="AK1667" s="17">
        <v>9.1402330414873598E-3</v>
      </c>
      <c r="AL1667" s="17">
        <v>4.3496477760077701E-3</v>
      </c>
      <c r="AM1667" s="17">
        <v>0</v>
      </c>
      <c r="AN1667" s="17">
        <v>1.47866979783506E-2</v>
      </c>
      <c r="AO1667" s="17"/>
      <c r="AP1667" s="17">
        <v>1.6660406162098702E-2</v>
      </c>
      <c r="AQ1667" s="17">
        <v>6.0394790132702004E-3</v>
      </c>
      <c r="AR1667" s="17">
        <v>1.1380293522268299E-2</v>
      </c>
      <c r="AS1667" s="17"/>
      <c r="AT1667" s="17">
        <v>1.51310795447909E-2</v>
      </c>
      <c r="AU1667" s="17">
        <v>8.9005877532988293E-3</v>
      </c>
      <c r="AV1667" s="17">
        <v>7.0749512282760997E-3</v>
      </c>
      <c r="AW1667" s="17">
        <v>8.4498541500871906E-3</v>
      </c>
      <c r="AX1667" s="17">
        <v>1.6769504871249601E-2</v>
      </c>
      <c r="AY1667" s="17"/>
      <c r="AZ1667" s="17">
        <v>9.5345023364637894E-3</v>
      </c>
      <c r="BA1667" s="17">
        <v>1.2003567613422901E-2</v>
      </c>
      <c r="BB1667" s="17">
        <v>8.0280970374003498E-3</v>
      </c>
      <c r="BC1667" s="17">
        <v>7.6386840579704997E-3</v>
      </c>
      <c r="BD1667" s="17">
        <v>2.1648464918082302E-3</v>
      </c>
      <c r="BE1667" s="17">
        <v>2.05360024179434E-2</v>
      </c>
      <c r="BF1667" s="17"/>
      <c r="BG1667" s="17">
        <v>1.02925437877407E-2</v>
      </c>
      <c r="BH1667" s="17">
        <v>9.3949758587923097E-3</v>
      </c>
      <c r="BI1667" s="17" t="s">
        <v>95</v>
      </c>
      <c r="BJ1667" s="17">
        <v>1.0381447100289499E-2</v>
      </c>
      <c r="BK1667" s="17">
        <v>1.5220063498248899E-2</v>
      </c>
      <c r="BL1667" s="17">
        <v>5.3989861863039104E-3</v>
      </c>
      <c r="BM1667" s="17">
        <v>1.3458351862930099E-2</v>
      </c>
    </row>
    <row r="1668" spans="2:65" x14ac:dyDescent="0.35">
      <c r="B1668" t="s">
        <v>114</v>
      </c>
      <c r="C1668" s="17">
        <v>4.8060422171838799E-2</v>
      </c>
      <c r="D1668" s="17">
        <v>3.5103601224278198E-2</v>
      </c>
      <c r="E1668" s="17">
        <v>6.0438007553210903E-2</v>
      </c>
      <c r="F1668" s="17"/>
      <c r="G1668" s="17">
        <v>4.45761648508596E-2</v>
      </c>
      <c r="H1668" s="17">
        <v>3.8686937615584602E-2</v>
      </c>
      <c r="I1668" s="17">
        <v>4.8650815364462599E-2</v>
      </c>
      <c r="J1668" s="17">
        <v>5.2067953787412198E-2</v>
      </c>
      <c r="K1668" s="17">
        <v>3.6493099059793303E-2</v>
      </c>
      <c r="L1668" s="17">
        <v>6.2007921037763702E-2</v>
      </c>
      <c r="M1668" s="17"/>
      <c r="N1668" s="17">
        <v>3.0030714551526599E-2</v>
      </c>
      <c r="O1668" s="17">
        <v>4.6334282159596597E-2</v>
      </c>
      <c r="P1668" s="17">
        <v>4.6414266158606901E-2</v>
      </c>
      <c r="Q1668" s="17">
        <v>7.0561204213891698E-2</v>
      </c>
      <c r="R1668" s="17"/>
      <c r="S1668" s="17">
        <v>6.0504013927379099E-2</v>
      </c>
      <c r="T1668" s="17">
        <v>4.1211682524779997E-2</v>
      </c>
      <c r="U1668" s="17">
        <v>4.25407201178786E-2</v>
      </c>
      <c r="V1668" s="17">
        <v>4.6797023725080801E-2</v>
      </c>
      <c r="W1668" s="17">
        <v>3.6367025453144797E-2</v>
      </c>
      <c r="X1668" s="17">
        <v>3.41545865961983E-2</v>
      </c>
      <c r="Y1668" s="17">
        <v>5.5521589331424599E-2</v>
      </c>
      <c r="Z1668" s="17">
        <v>8.4805823829576896E-2</v>
      </c>
      <c r="AA1668" s="17">
        <v>4.48100070000194E-2</v>
      </c>
      <c r="AB1668" s="17">
        <v>7.18277605476383E-2</v>
      </c>
      <c r="AC1668" s="17">
        <v>3.5391549726006902E-2</v>
      </c>
      <c r="AD1668" s="17">
        <v>0</v>
      </c>
      <c r="AE1668" s="17"/>
      <c r="AF1668" s="17">
        <v>4.0099640446731699E-2</v>
      </c>
      <c r="AG1668" s="17">
        <v>4.6587824582123301E-2</v>
      </c>
      <c r="AH1668" s="17">
        <v>7.3748402178390099E-2</v>
      </c>
      <c r="AI1668" s="17"/>
      <c r="AJ1668" s="17">
        <v>3.6409833019288997E-2</v>
      </c>
      <c r="AK1668" s="17">
        <v>5.0180339768991597E-2</v>
      </c>
      <c r="AL1668" s="17">
        <v>5.2037615399833002E-2</v>
      </c>
      <c r="AM1668" s="17">
        <v>7.5097226195347699E-2</v>
      </c>
      <c r="AN1668" s="17">
        <v>6.3457428019105699E-2</v>
      </c>
      <c r="AO1668" s="17"/>
      <c r="AP1668" s="17">
        <v>2.85769148591185E-2</v>
      </c>
      <c r="AQ1668" s="17">
        <v>4.6573545703719701E-2</v>
      </c>
      <c r="AR1668" s="17">
        <v>4.4790718843565898E-2</v>
      </c>
      <c r="AS1668" s="17"/>
      <c r="AT1668" s="17">
        <v>6.7204233028024099E-2</v>
      </c>
      <c r="AU1668" s="17">
        <v>5.1205315974199798E-2</v>
      </c>
      <c r="AV1668" s="17">
        <v>3.4589866232586301E-2</v>
      </c>
      <c r="AW1668" s="17">
        <v>4.1081979783122398E-2</v>
      </c>
      <c r="AX1668" s="17">
        <v>2.9051724946192001E-2</v>
      </c>
      <c r="AY1668" s="17"/>
      <c r="AZ1668" s="17">
        <v>4.0638147354557098E-2</v>
      </c>
      <c r="BA1668" s="17">
        <v>5.6354693413842298E-2</v>
      </c>
      <c r="BB1668" s="17">
        <v>4.8021471274741101E-2</v>
      </c>
      <c r="BC1668" s="17">
        <v>4.1753437805697402E-2</v>
      </c>
      <c r="BD1668" s="17">
        <v>4.6698588158670097E-2</v>
      </c>
      <c r="BE1668" s="17">
        <v>5.7723271333184598E-2</v>
      </c>
      <c r="BF1668" s="17"/>
      <c r="BG1668" s="17">
        <v>4.7728501822953101E-2</v>
      </c>
      <c r="BH1668" s="17">
        <v>3.4155290617440499E-2</v>
      </c>
      <c r="BI1668" s="17" t="s">
        <v>95</v>
      </c>
      <c r="BJ1668" s="17">
        <v>5.8284424655286597E-2</v>
      </c>
      <c r="BK1668" s="17">
        <v>7.1993055069701301E-2</v>
      </c>
      <c r="BL1668" s="17">
        <v>4.5098053325252498E-2</v>
      </c>
      <c r="BM1668" s="17">
        <v>6.0913110274303399E-2</v>
      </c>
    </row>
    <row r="1669" spans="2:65" x14ac:dyDescent="0.35">
      <c r="C1669" s="17"/>
      <c r="D1669" s="17"/>
      <c r="E1669" s="17"/>
      <c r="F1669" s="17"/>
      <c r="G1669" s="17"/>
      <c r="H1669" s="17"/>
      <c r="I1669" s="17"/>
      <c r="J1669" s="17"/>
      <c r="K1669" s="17"/>
      <c r="L1669" s="17"/>
      <c r="M1669" s="17"/>
      <c r="N1669" s="17"/>
      <c r="O1669" s="17"/>
      <c r="P1669" s="17"/>
      <c r="Q1669" s="17"/>
      <c r="R1669" s="17"/>
      <c r="S1669" s="17"/>
      <c r="T1669" s="17"/>
      <c r="U1669" s="17"/>
      <c r="V1669" s="17"/>
      <c r="W1669" s="17"/>
      <c r="X1669" s="17"/>
      <c r="Y1669" s="17"/>
      <c r="Z1669" s="17"/>
      <c r="AA1669" s="17"/>
      <c r="AB1669" s="17"/>
      <c r="AC1669" s="17"/>
      <c r="AD1669" s="17"/>
      <c r="AE1669" s="17"/>
      <c r="AF1669" s="17"/>
      <c r="AG1669" s="17"/>
      <c r="AH1669" s="17"/>
      <c r="AI1669" s="17"/>
      <c r="AJ1669" s="17"/>
      <c r="AK1669" s="17"/>
      <c r="AL1669" s="17"/>
      <c r="AM1669" s="17"/>
      <c r="AN1669" s="17"/>
      <c r="AO1669" s="17"/>
      <c r="AP1669" s="17"/>
      <c r="AQ1669" s="17"/>
      <c r="AR1669" s="17"/>
      <c r="AS1669" s="17"/>
      <c r="AT1669" s="17"/>
      <c r="AU1669" s="17"/>
      <c r="AV1669" s="17"/>
      <c r="AW1669" s="17"/>
      <c r="AX1669" s="17"/>
      <c r="AY1669" s="17"/>
      <c r="AZ1669" s="17"/>
      <c r="BA1669" s="17"/>
      <c r="BB1669" s="17"/>
      <c r="BC1669" s="17"/>
      <c r="BD1669" s="17"/>
      <c r="BE1669" s="17"/>
      <c r="BF1669" s="17"/>
      <c r="BG1669" s="17"/>
      <c r="BH1669" s="17"/>
      <c r="BI1669" s="17"/>
      <c r="BJ1669" s="17"/>
      <c r="BK1669" s="17"/>
      <c r="BL1669" s="17"/>
      <c r="BM1669" s="17"/>
    </row>
    <row r="1670" spans="2:65" x14ac:dyDescent="0.35">
      <c r="B1670" s="6" t="s">
        <v>630</v>
      </c>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c r="BI1670" s="17"/>
      <c r="BJ1670" s="17"/>
      <c r="BK1670" s="17"/>
      <c r="BL1670" s="17"/>
      <c r="BM1670" s="17"/>
    </row>
    <row r="1671" spans="2:65" x14ac:dyDescent="0.35">
      <c r="B1671" s="26" t="s">
        <v>631</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c r="BF1671" s="17"/>
      <c r="BG1671" s="17"/>
      <c r="BH1671" s="17"/>
      <c r="BI1671" s="17"/>
      <c r="BJ1671" s="17"/>
      <c r="BK1671" s="17"/>
      <c r="BL1671" s="17"/>
      <c r="BM1671" s="17"/>
    </row>
    <row r="1672" spans="2:65" x14ac:dyDescent="0.35">
      <c r="B1672" t="s">
        <v>628</v>
      </c>
      <c r="C1672" s="17">
        <v>0.34433281607960797</v>
      </c>
      <c r="D1672" s="17">
        <v>0.36527883214338802</v>
      </c>
      <c r="E1672" s="17">
        <v>0.326388709097305</v>
      </c>
      <c r="F1672" s="17"/>
      <c r="G1672" s="17">
        <v>0.319699180307711</v>
      </c>
      <c r="H1672" s="17">
        <v>0.29049694135051302</v>
      </c>
      <c r="I1672" s="17">
        <v>0.40188743255797099</v>
      </c>
      <c r="J1672" s="17">
        <v>0.41149164764708901</v>
      </c>
      <c r="K1672" s="17">
        <v>0.339907022873978</v>
      </c>
      <c r="L1672" s="17">
        <v>0.30333474745225802</v>
      </c>
      <c r="M1672" s="17"/>
      <c r="N1672" s="17">
        <v>0.30830926779033602</v>
      </c>
      <c r="O1672" s="17">
        <v>0.40005635856666599</v>
      </c>
      <c r="P1672" s="17">
        <v>0.32506626011746997</v>
      </c>
      <c r="Q1672" s="17">
        <v>0.33621014295548401</v>
      </c>
      <c r="R1672" s="17"/>
      <c r="S1672" s="17">
        <v>0.16643315574651699</v>
      </c>
      <c r="T1672" s="17">
        <v>0.31035003983322601</v>
      </c>
      <c r="U1672" s="17">
        <v>0.439624740316572</v>
      </c>
      <c r="V1672" s="17">
        <v>0.38230403148178499</v>
      </c>
      <c r="W1672" s="17">
        <v>0.28537067823623302</v>
      </c>
      <c r="X1672" s="17">
        <v>0.318415290731143</v>
      </c>
      <c r="Y1672" s="17">
        <v>0.53426092752418097</v>
      </c>
      <c r="Z1672" s="17">
        <v>0.30196385958574201</v>
      </c>
      <c r="AA1672" s="17">
        <v>0.34342956694280702</v>
      </c>
      <c r="AB1672" s="17">
        <v>0.36287734590911802</v>
      </c>
      <c r="AC1672" s="17">
        <v>0.42096931723651199</v>
      </c>
      <c r="AD1672" s="17">
        <v>0.27515739744186102</v>
      </c>
      <c r="AE1672" s="17"/>
      <c r="AF1672" s="17">
        <v>0.32039558221237502</v>
      </c>
      <c r="AG1672" s="17">
        <v>0.42851480818934801</v>
      </c>
      <c r="AH1672" s="17">
        <v>0.26428994686787699</v>
      </c>
      <c r="AI1672" s="17"/>
      <c r="AJ1672" s="17">
        <v>0.362576613367459</v>
      </c>
      <c r="AK1672" s="17">
        <v>0.37308910836166698</v>
      </c>
      <c r="AL1672" s="17">
        <v>0.48719493975624401</v>
      </c>
      <c r="AM1672" s="17">
        <v>0.48113916003750001</v>
      </c>
      <c r="AN1672" s="17">
        <v>0.26023472823309501</v>
      </c>
      <c r="AO1672" s="17"/>
      <c r="AP1672" s="17">
        <v>0.42175995879327899</v>
      </c>
      <c r="AQ1672" s="17">
        <v>0.41341473569645798</v>
      </c>
      <c r="AR1672" s="17">
        <v>0.41244859504693698</v>
      </c>
      <c r="AS1672" s="17"/>
      <c r="AT1672" s="17">
        <v>0.336414575023606</v>
      </c>
      <c r="AU1672" s="17">
        <v>0.30507401631748698</v>
      </c>
      <c r="AV1672" s="17">
        <v>0.35103615753127898</v>
      </c>
      <c r="AW1672" s="17">
        <v>0.45650670412207101</v>
      </c>
      <c r="AX1672" s="17">
        <v>1</v>
      </c>
      <c r="AY1672" s="17"/>
      <c r="AZ1672" s="17">
        <v>0.40428627689865798</v>
      </c>
      <c r="BA1672" s="17">
        <v>0.26902617971454801</v>
      </c>
      <c r="BB1672" s="17">
        <v>0.40983388706589602</v>
      </c>
      <c r="BC1672" s="17">
        <v>0.41555114864064102</v>
      </c>
      <c r="BD1672" s="17">
        <v>0.29598873978172302</v>
      </c>
      <c r="BE1672" s="17">
        <v>0.184004799329375</v>
      </c>
      <c r="BF1672" s="17"/>
      <c r="BG1672" s="17">
        <v>0.33859075736175098</v>
      </c>
      <c r="BH1672" s="17">
        <v>0.41032015883261602</v>
      </c>
      <c r="BI1672" s="17" t="s">
        <v>95</v>
      </c>
      <c r="BJ1672" s="17">
        <v>0.39918872492639801</v>
      </c>
      <c r="BK1672" s="17">
        <v>0.23027329209391401</v>
      </c>
      <c r="BL1672" s="17">
        <v>0.31504721934203</v>
      </c>
      <c r="BM1672" s="17">
        <v>0.15921029092578401</v>
      </c>
    </row>
    <row r="1673" spans="2:65" x14ac:dyDescent="0.35">
      <c r="B1673" t="s">
        <v>629</v>
      </c>
      <c r="C1673" s="17">
        <v>0.55145349283393996</v>
      </c>
      <c r="D1673" s="17">
        <v>0.52964170000382305</v>
      </c>
      <c r="E1673" s="17">
        <v>0.57013929651267603</v>
      </c>
      <c r="F1673" s="17"/>
      <c r="G1673" s="17">
        <v>0.60194869921175298</v>
      </c>
      <c r="H1673" s="17">
        <v>0.68237450901574603</v>
      </c>
      <c r="I1673" s="17">
        <v>0.48454644216228698</v>
      </c>
      <c r="J1673" s="17">
        <v>0.46670321039046497</v>
      </c>
      <c r="K1673" s="17">
        <v>0.57515853943074402</v>
      </c>
      <c r="L1673" s="17">
        <v>0.553889041401883</v>
      </c>
      <c r="M1673" s="17"/>
      <c r="N1673" s="17">
        <v>0.54487995879871798</v>
      </c>
      <c r="O1673" s="17">
        <v>0.53560622287352799</v>
      </c>
      <c r="P1673" s="17">
        <v>0.55706556158854603</v>
      </c>
      <c r="Q1673" s="17">
        <v>0.56345277639272895</v>
      </c>
      <c r="R1673" s="17"/>
      <c r="S1673" s="17">
        <v>0.68152402916264998</v>
      </c>
      <c r="T1673" s="17">
        <v>0.62639431038938798</v>
      </c>
      <c r="U1673" s="17">
        <v>0.44959569763074198</v>
      </c>
      <c r="V1673" s="17">
        <v>0.55702938600348095</v>
      </c>
      <c r="W1673" s="17">
        <v>0.59985009588920801</v>
      </c>
      <c r="X1673" s="17">
        <v>0.51735053020866195</v>
      </c>
      <c r="Y1673" s="17">
        <v>0.40194331726448601</v>
      </c>
      <c r="Z1673" s="17">
        <v>0.42526028171039398</v>
      </c>
      <c r="AA1673" s="17">
        <v>0.56648319311222795</v>
      </c>
      <c r="AB1673" s="17">
        <v>0.56499277857715902</v>
      </c>
      <c r="AC1673" s="17">
        <v>0.51109703627189795</v>
      </c>
      <c r="AD1673" s="17">
        <v>0.54549750808798703</v>
      </c>
      <c r="AE1673" s="17"/>
      <c r="AF1673" s="17">
        <v>0.57107013111281402</v>
      </c>
      <c r="AG1673" s="17">
        <v>0.49025253320687201</v>
      </c>
      <c r="AH1673" s="17">
        <v>0.58875099312252499</v>
      </c>
      <c r="AI1673" s="17"/>
      <c r="AJ1673" s="17">
        <v>0.55768294172364397</v>
      </c>
      <c r="AK1673" s="17">
        <v>0.50937366629800096</v>
      </c>
      <c r="AL1673" s="17">
        <v>0.44219489076245999</v>
      </c>
      <c r="AM1673" s="17">
        <v>0.45789896555566501</v>
      </c>
      <c r="AN1673" s="17">
        <v>0.60023063038342594</v>
      </c>
      <c r="AO1673" s="17"/>
      <c r="AP1673" s="17">
        <v>0.53184382957779996</v>
      </c>
      <c r="AQ1673" s="17">
        <v>0.48909696151896198</v>
      </c>
      <c r="AR1673" s="17">
        <v>0.46091040439819198</v>
      </c>
      <c r="AS1673" s="17"/>
      <c r="AT1673" s="17">
        <v>0.55764896196259595</v>
      </c>
      <c r="AU1673" s="17">
        <v>0.57732557952502594</v>
      </c>
      <c r="AV1673" s="17">
        <v>0.548146927981501</v>
      </c>
      <c r="AW1673" s="17">
        <v>0.37860372619733401</v>
      </c>
      <c r="AX1673" s="17">
        <v>0</v>
      </c>
      <c r="AY1673" s="17"/>
      <c r="AZ1673" s="17">
        <v>0.55200733295514604</v>
      </c>
      <c r="BA1673" s="17">
        <v>0.57421745962351001</v>
      </c>
      <c r="BB1673" s="17">
        <v>0.52184657402043699</v>
      </c>
      <c r="BC1673" s="17">
        <v>0.51579013805981899</v>
      </c>
      <c r="BD1673" s="17">
        <v>0.54139843092183604</v>
      </c>
      <c r="BE1673" s="17">
        <v>0.68739169272543699</v>
      </c>
      <c r="BF1673" s="17"/>
      <c r="BG1673" s="17">
        <v>0.54437354189148102</v>
      </c>
      <c r="BH1673" s="17">
        <v>0.47168269341873198</v>
      </c>
      <c r="BI1673" s="17" t="s">
        <v>95</v>
      </c>
      <c r="BJ1673" s="17">
        <v>0.51714220384333298</v>
      </c>
      <c r="BK1673" s="17">
        <v>0.72535858741255299</v>
      </c>
      <c r="BL1673" s="17">
        <v>0.58505853892448201</v>
      </c>
      <c r="BM1673" s="17">
        <v>0.630725045534276</v>
      </c>
    </row>
    <row r="1674" spans="2:65" x14ac:dyDescent="0.35">
      <c r="B1674" t="s">
        <v>114</v>
      </c>
      <c r="C1674" s="17">
        <v>0.104213691086452</v>
      </c>
      <c r="D1674" s="17">
        <v>0.105079467852789</v>
      </c>
      <c r="E1674" s="17">
        <v>0.103471994390019</v>
      </c>
      <c r="F1674" s="17"/>
      <c r="G1674" s="17">
        <v>7.8352120480536094E-2</v>
      </c>
      <c r="H1674" s="17">
        <v>2.7128549633741599E-2</v>
      </c>
      <c r="I1674" s="17">
        <v>0.113566125279742</v>
      </c>
      <c r="J1674" s="17">
        <v>0.121805141962446</v>
      </c>
      <c r="K1674" s="17">
        <v>8.4934437695278198E-2</v>
      </c>
      <c r="L1674" s="17">
        <v>0.14277621114585801</v>
      </c>
      <c r="M1674" s="17"/>
      <c r="N1674" s="17">
        <v>0.146810773410946</v>
      </c>
      <c r="O1674" s="17">
        <v>6.4337418559805598E-2</v>
      </c>
      <c r="P1674" s="17">
        <v>0.11786817829398399</v>
      </c>
      <c r="Q1674" s="17">
        <v>0.10033708065178799</v>
      </c>
      <c r="R1674" s="17"/>
      <c r="S1674" s="17">
        <v>0.15204281509083301</v>
      </c>
      <c r="T1674" s="17">
        <v>6.3255649777386097E-2</v>
      </c>
      <c r="U1674" s="17">
        <v>0.11077956205268601</v>
      </c>
      <c r="V1674" s="17">
        <v>6.0666582514733801E-2</v>
      </c>
      <c r="W1674" s="17">
        <v>0.11477922587455899</v>
      </c>
      <c r="X1674" s="17">
        <v>0.164234179060195</v>
      </c>
      <c r="Y1674" s="17">
        <v>6.3795755211333099E-2</v>
      </c>
      <c r="Z1674" s="17">
        <v>0.272775858703864</v>
      </c>
      <c r="AA1674" s="17">
        <v>9.0087239944964606E-2</v>
      </c>
      <c r="AB1674" s="17">
        <v>7.2129875513722699E-2</v>
      </c>
      <c r="AC1674" s="17">
        <v>6.7933646491589297E-2</v>
      </c>
      <c r="AD1674" s="17">
        <v>0.17934509447015201</v>
      </c>
      <c r="AE1674" s="17"/>
      <c r="AF1674" s="17">
        <v>0.10853428667481101</v>
      </c>
      <c r="AG1674" s="17">
        <v>8.1232658603780095E-2</v>
      </c>
      <c r="AH1674" s="17">
        <v>0.14695906000959799</v>
      </c>
      <c r="AI1674" s="17"/>
      <c r="AJ1674" s="17">
        <v>7.9740444908897007E-2</v>
      </c>
      <c r="AK1674" s="17">
        <v>0.11753722534033299</v>
      </c>
      <c r="AL1674" s="17">
        <v>7.0610169481296794E-2</v>
      </c>
      <c r="AM1674" s="17">
        <v>6.0961874406835197E-2</v>
      </c>
      <c r="AN1674" s="17">
        <v>0.13953464138347901</v>
      </c>
      <c r="AO1674" s="17"/>
      <c r="AP1674" s="17">
        <v>4.6396211628920797E-2</v>
      </c>
      <c r="AQ1674" s="17">
        <v>9.7488302784580302E-2</v>
      </c>
      <c r="AR1674" s="17">
        <v>0.12664100055487201</v>
      </c>
      <c r="AS1674" s="17"/>
      <c r="AT1674" s="17">
        <v>0.105936463013798</v>
      </c>
      <c r="AU1674" s="17">
        <v>0.117600404157487</v>
      </c>
      <c r="AV1674" s="17">
        <v>0.10081691448721999</v>
      </c>
      <c r="AW1674" s="17">
        <v>0.16488956968059401</v>
      </c>
      <c r="AX1674" s="17">
        <v>0</v>
      </c>
      <c r="AY1674" s="17"/>
      <c r="AZ1674" s="17">
        <v>4.3706390146195297E-2</v>
      </c>
      <c r="BA1674" s="17">
        <v>0.15675636066194201</v>
      </c>
      <c r="BB1674" s="17">
        <v>6.8319538913666406E-2</v>
      </c>
      <c r="BC1674" s="17">
        <v>6.8658713299539598E-2</v>
      </c>
      <c r="BD1674" s="17">
        <v>0.162612829296441</v>
      </c>
      <c r="BE1674" s="17">
        <v>0.12860350794518799</v>
      </c>
      <c r="BF1674" s="17"/>
      <c r="BG1674" s="17">
        <v>0.117035700746768</v>
      </c>
      <c r="BH1674" s="17">
        <v>0.117997147748652</v>
      </c>
      <c r="BI1674" s="17" t="s">
        <v>95</v>
      </c>
      <c r="BJ1674" s="17">
        <v>8.3669071230269496E-2</v>
      </c>
      <c r="BK1674" s="17">
        <v>4.4368120493532497E-2</v>
      </c>
      <c r="BL1674" s="17">
        <v>9.9894241733487807E-2</v>
      </c>
      <c r="BM1674" s="17">
        <v>0.21006466353993999</v>
      </c>
    </row>
    <row r="1675" spans="2:65" x14ac:dyDescent="0.35">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c r="BA1675" s="17"/>
      <c r="BB1675" s="17"/>
      <c r="BC1675" s="17"/>
      <c r="BD1675" s="17"/>
      <c r="BE1675" s="17"/>
      <c r="BF1675" s="17"/>
      <c r="BG1675" s="17"/>
      <c r="BH1675" s="17"/>
      <c r="BI1675" s="17"/>
      <c r="BJ1675" s="17"/>
      <c r="BK1675" s="17"/>
      <c r="BL1675" s="17"/>
      <c r="BM1675" s="17"/>
    </row>
    <row r="1676" spans="2:65" x14ac:dyDescent="0.35">
      <c r="B1676" s="6" t="s">
        <v>637</v>
      </c>
      <c r="C1676" s="17"/>
      <c r="D1676" s="17"/>
      <c r="E1676" s="17"/>
      <c r="F1676" s="17"/>
      <c r="G1676" s="17"/>
      <c r="H1676" s="17"/>
      <c r="I1676" s="17"/>
      <c r="J1676" s="17"/>
      <c r="K1676" s="17"/>
      <c r="L1676" s="17"/>
      <c r="M1676" s="17"/>
      <c r="N1676" s="17"/>
      <c r="O1676" s="17"/>
      <c r="P1676" s="17"/>
      <c r="Q1676" s="17"/>
      <c r="R1676" s="17"/>
      <c r="S1676" s="17"/>
      <c r="T1676" s="17"/>
      <c r="U1676" s="17"/>
      <c r="V1676" s="17"/>
      <c r="W1676" s="17"/>
      <c r="X1676" s="17"/>
      <c r="Y1676" s="17"/>
      <c r="Z1676" s="17"/>
      <c r="AA1676" s="17"/>
      <c r="AB1676" s="17"/>
      <c r="AC1676" s="17"/>
      <c r="AD1676" s="17"/>
      <c r="AE1676" s="17"/>
      <c r="AF1676" s="17"/>
      <c r="AG1676" s="17"/>
      <c r="AH1676" s="17"/>
      <c r="AI1676" s="17"/>
      <c r="AJ1676" s="17"/>
      <c r="AK1676" s="17"/>
      <c r="AL1676" s="17"/>
      <c r="AM1676" s="17"/>
      <c r="AN1676" s="17"/>
      <c r="AO1676" s="17"/>
      <c r="AP1676" s="17"/>
      <c r="AQ1676" s="17"/>
      <c r="AR1676" s="17"/>
      <c r="AS1676" s="17"/>
      <c r="AT1676" s="17"/>
      <c r="AU1676" s="17"/>
      <c r="AV1676" s="17"/>
      <c r="AW1676" s="17"/>
      <c r="AX1676" s="17"/>
      <c r="AY1676" s="17"/>
      <c r="AZ1676" s="17"/>
      <c r="BA1676" s="17"/>
      <c r="BB1676" s="17"/>
      <c r="BC1676" s="17"/>
      <c r="BD1676" s="17"/>
      <c r="BE1676" s="17"/>
      <c r="BF1676" s="17"/>
      <c r="BG1676" s="17"/>
      <c r="BH1676" s="17"/>
      <c r="BI1676" s="17"/>
      <c r="BJ1676" s="17"/>
      <c r="BK1676" s="17"/>
      <c r="BL1676" s="17"/>
      <c r="BM1676" s="17"/>
    </row>
    <row r="1677" spans="2:65" x14ac:dyDescent="0.35">
      <c r="B1677" s="26" t="s">
        <v>631</v>
      </c>
      <c r="C1677" s="17"/>
      <c r="D1677" s="17"/>
      <c r="E1677" s="17"/>
      <c r="F1677" s="17"/>
      <c r="G1677" s="17"/>
      <c r="H1677" s="17"/>
      <c r="I1677" s="17"/>
      <c r="J1677" s="17"/>
      <c r="K1677" s="17"/>
      <c r="L1677" s="17"/>
      <c r="M1677" s="17"/>
      <c r="N1677" s="17"/>
      <c r="O1677" s="17"/>
      <c r="P1677" s="17"/>
      <c r="Q1677" s="17"/>
      <c r="R1677" s="17"/>
      <c r="S1677" s="17"/>
      <c r="T1677" s="17"/>
      <c r="U1677" s="17"/>
      <c r="V1677" s="17"/>
      <c r="W1677" s="17"/>
      <c r="X1677" s="17"/>
      <c r="Y1677" s="17"/>
      <c r="Z1677" s="17"/>
      <c r="AA1677" s="17"/>
      <c r="AB1677" s="17"/>
      <c r="AC1677" s="17"/>
      <c r="AD1677" s="17"/>
      <c r="AE1677" s="17"/>
      <c r="AF1677" s="17"/>
      <c r="AG1677" s="17"/>
      <c r="AH1677" s="17"/>
      <c r="AI1677" s="17"/>
      <c r="AJ1677" s="17"/>
      <c r="AK1677" s="17"/>
      <c r="AL1677" s="17"/>
      <c r="AM1677" s="17"/>
      <c r="AN1677" s="17"/>
      <c r="AO1677" s="17"/>
      <c r="AP1677" s="17"/>
      <c r="AQ1677" s="17"/>
      <c r="AR1677" s="17"/>
      <c r="AS1677" s="17"/>
      <c r="AT1677" s="17"/>
      <c r="AU1677" s="17"/>
      <c r="AV1677" s="17"/>
      <c r="AW1677" s="17"/>
      <c r="AX1677" s="17"/>
      <c r="AY1677" s="17"/>
      <c r="AZ1677" s="17"/>
      <c r="BA1677" s="17"/>
      <c r="BB1677" s="17"/>
      <c r="BC1677" s="17"/>
      <c r="BD1677" s="17"/>
      <c r="BE1677" s="17"/>
      <c r="BF1677" s="17"/>
      <c r="BG1677" s="17"/>
      <c r="BH1677" s="17"/>
      <c r="BI1677" s="17"/>
      <c r="BJ1677" s="17"/>
      <c r="BK1677" s="17"/>
      <c r="BL1677" s="17"/>
      <c r="BM1677" s="17"/>
    </row>
    <row r="1678" spans="2:65" x14ac:dyDescent="0.35">
      <c r="B1678" t="s">
        <v>632</v>
      </c>
      <c r="C1678" s="17">
        <v>3.5225718203619402E-2</v>
      </c>
      <c r="D1678" s="17">
        <v>4.3330672296988199E-2</v>
      </c>
      <c r="E1678" s="17">
        <v>2.8282337519903201E-2</v>
      </c>
      <c r="F1678" s="17"/>
      <c r="G1678" s="17">
        <v>3.8275016922475903E-2</v>
      </c>
      <c r="H1678" s="17">
        <v>3.2433421991703203E-2</v>
      </c>
      <c r="I1678" s="17">
        <v>3.9111849075438E-2</v>
      </c>
      <c r="J1678" s="17">
        <v>5.8392506785835602E-2</v>
      </c>
      <c r="K1678" s="17">
        <v>2.9848712469545E-2</v>
      </c>
      <c r="L1678" s="17">
        <v>2.1155388295475201E-2</v>
      </c>
      <c r="M1678" s="17"/>
      <c r="N1678" s="17">
        <v>3.8783180676946999E-2</v>
      </c>
      <c r="O1678" s="17">
        <v>5.4778858791120703E-2</v>
      </c>
      <c r="P1678" s="17">
        <v>2.37430949267219E-2</v>
      </c>
      <c r="Q1678" s="17">
        <v>2.69427717335242E-2</v>
      </c>
      <c r="R1678" s="17"/>
      <c r="S1678" s="17">
        <v>4.3133492762434597E-2</v>
      </c>
      <c r="T1678" s="17">
        <v>5.7143002582923097E-2</v>
      </c>
      <c r="U1678" s="17">
        <v>5.36280141850684E-2</v>
      </c>
      <c r="V1678" s="17">
        <v>5.9530489791557999E-2</v>
      </c>
      <c r="W1678" s="17">
        <v>0</v>
      </c>
      <c r="X1678" s="17">
        <v>4.7728047955881203E-2</v>
      </c>
      <c r="Y1678" s="17">
        <v>0</v>
      </c>
      <c r="Z1678" s="17">
        <v>0</v>
      </c>
      <c r="AA1678" s="17">
        <v>2.5635533848084799E-2</v>
      </c>
      <c r="AB1678" s="17">
        <v>2.2173734198826501E-2</v>
      </c>
      <c r="AC1678" s="17">
        <v>0</v>
      </c>
      <c r="AD1678" s="17">
        <v>8.8877187732063295E-2</v>
      </c>
      <c r="AE1678" s="17"/>
      <c r="AF1678" s="17">
        <v>1.74523840977589E-2</v>
      </c>
      <c r="AG1678" s="17">
        <v>5.2657178116228602E-2</v>
      </c>
      <c r="AH1678" s="17">
        <v>6.3101980104244906E-2</v>
      </c>
      <c r="AI1678" s="17"/>
      <c r="AJ1678" s="17">
        <v>3.5634855738681297E-2</v>
      </c>
      <c r="AK1678" s="17">
        <v>3.7305579169878297E-2</v>
      </c>
      <c r="AL1678" s="17">
        <v>5.60471758821358E-2</v>
      </c>
      <c r="AM1678" s="17">
        <v>0</v>
      </c>
      <c r="AN1678" s="17">
        <v>5.4437646595333997E-2</v>
      </c>
      <c r="AO1678" s="17"/>
      <c r="AP1678" s="17">
        <v>6.1117144750174102E-2</v>
      </c>
      <c r="AQ1678" s="17">
        <v>4.2215814510576197E-2</v>
      </c>
      <c r="AR1678" s="17">
        <v>2.6597049164585398E-2</v>
      </c>
      <c r="AS1678" s="17"/>
      <c r="AT1678" s="17">
        <v>2.2959671930874601E-2</v>
      </c>
      <c r="AU1678" s="17">
        <v>3.6473982199082301E-2</v>
      </c>
      <c r="AV1678" s="17">
        <v>4.2361259619772898E-2</v>
      </c>
      <c r="AW1678" s="17">
        <v>0.12668722091508999</v>
      </c>
      <c r="AX1678" s="17">
        <v>0</v>
      </c>
      <c r="AY1678" s="17"/>
      <c r="AZ1678" s="17">
        <v>4.5710037997603099E-2</v>
      </c>
      <c r="BA1678" s="17">
        <v>5.3070982996072602E-2</v>
      </c>
      <c r="BB1678" s="17">
        <v>3.3086750909871898E-2</v>
      </c>
      <c r="BC1678" s="17">
        <v>1.6472205154194199E-2</v>
      </c>
      <c r="BD1678" s="17">
        <v>2.96858435539765E-2</v>
      </c>
      <c r="BE1678" s="17">
        <v>0</v>
      </c>
      <c r="BF1678" s="17"/>
      <c r="BG1678" s="17">
        <v>4.0696843050191701E-2</v>
      </c>
      <c r="BH1678" s="17">
        <v>5.8182140734741997E-2</v>
      </c>
      <c r="BI1678" s="17" t="s">
        <v>95</v>
      </c>
      <c r="BJ1678" s="17">
        <v>1.9073604960919699E-2</v>
      </c>
      <c r="BK1678" s="17">
        <v>0</v>
      </c>
      <c r="BL1678" s="17">
        <v>2.5256683282378799E-2</v>
      </c>
      <c r="BM1678" s="17">
        <v>0</v>
      </c>
    </row>
    <row r="1679" spans="2:65" x14ac:dyDescent="0.35">
      <c r="B1679" t="s">
        <v>633</v>
      </c>
      <c r="C1679" s="17">
        <v>0.130304672559238</v>
      </c>
      <c r="D1679" s="17">
        <v>0.13630016727201399</v>
      </c>
      <c r="E1679" s="17">
        <v>0.12516843098421501</v>
      </c>
      <c r="F1679" s="17"/>
      <c r="G1679" s="17">
        <v>0.156658421155318</v>
      </c>
      <c r="H1679" s="17">
        <v>0.15749087387090599</v>
      </c>
      <c r="I1679" s="17">
        <v>0.170739363124632</v>
      </c>
      <c r="J1679" s="17">
        <v>0.14564884314908</v>
      </c>
      <c r="K1679" s="17">
        <v>0.12505681483400899</v>
      </c>
      <c r="L1679" s="17">
        <v>8.3652262923746903E-2</v>
      </c>
      <c r="M1679" s="17"/>
      <c r="N1679" s="17">
        <v>0.14890342997255299</v>
      </c>
      <c r="O1679" s="17">
        <v>0.15447138721862799</v>
      </c>
      <c r="P1679" s="17">
        <v>0.14504872709153699</v>
      </c>
      <c r="Q1679" s="17">
        <v>8.7231624044514094E-2</v>
      </c>
      <c r="R1679" s="17"/>
      <c r="S1679" s="17">
        <v>0.12685044233731299</v>
      </c>
      <c r="T1679" s="17">
        <v>0.11022342898455401</v>
      </c>
      <c r="U1679" s="17">
        <v>0.15262877393896901</v>
      </c>
      <c r="V1679" s="17">
        <v>0.17747284328504101</v>
      </c>
      <c r="W1679" s="17">
        <v>0.15973605880627401</v>
      </c>
      <c r="X1679" s="17">
        <v>6.6550444315904206E-2</v>
      </c>
      <c r="Y1679" s="17">
        <v>9.6870029579248104E-2</v>
      </c>
      <c r="Z1679" s="17">
        <v>0.161686445661756</v>
      </c>
      <c r="AA1679" s="17">
        <v>0.14166715128954399</v>
      </c>
      <c r="AB1679" s="17">
        <v>9.97581431825635E-2</v>
      </c>
      <c r="AC1679" s="17">
        <v>0.12727149879123201</v>
      </c>
      <c r="AD1679" s="17">
        <v>0.21373737055611999</v>
      </c>
      <c r="AE1679" s="17"/>
      <c r="AF1679" s="17">
        <v>0.10164307222716</v>
      </c>
      <c r="AG1679" s="17">
        <v>0.18088574122565201</v>
      </c>
      <c r="AH1679" s="17">
        <v>8.6896539275173004E-2</v>
      </c>
      <c r="AI1679" s="17"/>
      <c r="AJ1679" s="17">
        <v>0.118664537922074</v>
      </c>
      <c r="AK1679" s="17">
        <v>0.16839663146970901</v>
      </c>
      <c r="AL1679" s="17">
        <v>0.235503353962629</v>
      </c>
      <c r="AM1679" s="17">
        <v>0.12865314276654499</v>
      </c>
      <c r="AN1679" s="17">
        <v>9.3305425398542294E-2</v>
      </c>
      <c r="AO1679" s="17"/>
      <c r="AP1679" s="17">
        <v>0.126147459662352</v>
      </c>
      <c r="AQ1679" s="17">
        <v>0.16110045752732099</v>
      </c>
      <c r="AR1679" s="17">
        <v>0.20721449795465099</v>
      </c>
      <c r="AS1679" s="17"/>
      <c r="AT1679" s="17">
        <v>7.35909075939261E-2</v>
      </c>
      <c r="AU1679" s="17">
        <v>0.170874046200231</v>
      </c>
      <c r="AV1679" s="17">
        <v>0.18273014784391001</v>
      </c>
      <c r="AW1679" s="17">
        <v>0.20543996991297001</v>
      </c>
      <c r="AX1679" s="17">
        <v>0.29746732527508002</v>
      </c>
      <c r="AY1679" s="17"/>
      <c r="AZ1679" s="17">
        <v>0.179021080573357</v>
      </c>
      <c r="BA1679" s="17">
        <v>0.10656622030473301</v>
      </c>
      <c r="BB1679" s="17">
        <v>0.102187821059169</v>
      </c>
      <c r="BC1679" s="17">
        <v>0.17851806104534501</v>
      </c>
      <c r="BD1679" s="17">
        <v>4.1080324850229298E-2</v>
      </c>
      <c r="BE1679" s="17">
        <v>0.143890304635685</v>
      </c>
      <c r="BF1679" s="17"/>
      <c r="BG1679" s="17">
        <v>0.11662732161624501</v>
      </c>
      <c r="BH1679" s="17">
        <v>0.209345214017749</v>
      </c>
      <c r="BI1679" s="17" t="s">
        <v>95</v>
      </c>
      <c r="BJ1679" s="17">
        <v>4.0954949940160003E-2</v>
      </c>
      <c r="BK1679" s="17">
        <v>8.5223378963474802E-2</v>
      </c>
      <c r="BL1679" s="17">
        <v>0.13098155624365701</v>
      </c>
      <c r="BM1679" s="17">
        <v>0.15921029092578401</v>
      </c>
    </row>
    <row r="1680" spans="2:65" x14ac:dyDescent="0.35">
      <c r="B1680" t="s">
        <v>634</v>
      </c>
      <c r="C1680" s="17">
        <v>0.57637396941055297</v>
      </c>
      <c r="D1680" s="17">
        <v>0.58786065685623101</v>
      </c>
      <c r="E1680" s="17">
        <v>0.56653351346084302</v>
      </c>
      <c r="F1680" s="17"/>
      <c r="G1680" s="17">
        <v>0.65500349883459097</v>
      </c>
      <c r="H1680" s="17">
        <v>0.60067243640643597</v>
      </c>
      <c r="I1680" s="17">
        <v>0.57875096302668305</v>
      </c>
      <c r="J1680" s="17">
        <v>0.51528626819160805</v>
      </c>
      <c r="K1680" s="17">
        <v>0.54859546096109402</v>
      </c>
      <c r="L1680" s="17">
        <v>0.60501047375921602</v>
      </c>
      <c r="M1680" s="17"/>
      <c r="N1680" s="17">
        <v>0.518777198196817</v>
      </c>
      <c r="O1680" s="17">
        <v>0.58497776177616601</v>
      </c>
      <c r="P1680" s="17">
        <v>0.55219901847510999</v>
      </c>
      <c r="Q1680" s="17">
        <v>0.62343959922466397</v>
      </c>
      <c r="R1680" s="17"/>
      <c r="S1680" s="17">
        <v>0.58880295703912899</v>
      </c>
      <c r="T1680" s="17">
        <v>0.62222356675594104</v>
      </c>
      <c r="U1680" s="17">
        <v>0.46866108451039601</v>
      </c>
      <c r="V1680" s="17">
        <v>0.46435981399009602</v>
      </c>
      <c r="W1680" s="17">
        <v>0.64776542473082099</v>
      </c>
      <c r="X1680" s="17">
        <v>0.55787626284884195</v>
      </c>
      <c r="Y1680" s="17">
        <v>0.63693353163437605</v>
      </c>
      <c r="Z1680" s="17">
        <v>0.57921390786252402</v>
      </c>
      <c r="AA1680" s="17">
        <v>0.66159321518608405</v>
      </c>
      <c r="AB1680" s="17">
        <v>0.49724628907648799</v>
      </c>
      <c r="AC1680" s="17">
        <v>0.61025219686433496</v>
      </c>
      <c r="AD1680" s="17">
        <v>0.58766923857459696</v>
      </c>
      <c r="AE1680" s="17"/>
      <c r="AF1680" s="17">
        <v>0.62545302437514105</v>
      </c>
      <c r="AG1680" s="17">
        <v>0.50782831484189594</v>
      </c>
      <c r="AH1680" s="17">
        <v>0.55131517500526706</v>
      </c>
      <c r="AI1680" s="17"/>
      <c r="AJ1680" s="17">
        <v>0.57392871761368602</v>
      </c>
      <c r="AK1680" s="17">
        <v>0.55639102470817403</v>
      </c>
      <c r="AL1680" s="17">
        <v>0.42369633762674003</v>
      </c>
      <c r="AM1680" s="17">
        <v>0.50042585083886904</v>
      </c>
      <c r="AN1680" s="17">
        <v>0.61732847488675102</v>
      </c>
      <c r="AO1680" s="17"/>
      <c r="AP1680" s="17">
        <v>0.56331672341858297</v>
      </c>
      <c r="AQ1680" s="17">
        <v>0.53900500310872301</v>
      </c>
      <c r="AR1680" s="17">
        <v>0.51874542924074296</v>
      </c>
      <c r="AS1680" s="17"/>
      <c r="AT1680" s="17">
        <v>0.65290001977397705</v>
      </c>
      <c r="AU1680" s="17">
        <v>0.50198893166646097</v>
      </c>
      <c r="AV1680" s="17">
        <v>0.54740789740953999</v>
      </c>
      <c r="AW1680" s="17">
        <v>0.43197894086300698</v>
      </c>
      <c r="AX1680" s="17">
        <v>0.70253267472491998</v>
      </c>
      <c r="AY1680" s="17"/>
      <c r="AZ1680" s="17">
        <v>0.54700607449344896</v>
      </c>
      <c r="BA1680" s="17">
        <v>0.62474429493060801</v>
      </c>
      <c r="BB1680" s="17">
        <v>0.61464527951489301</v>
      </c>
      <c r="BC1680" s="17">
        <v>0.52917636983038496</v>
      </c>
      <c r="BD1680" s="17">
        <v>0.56782277969593298</v>
      </c>
      <c r="BE1680" s="17">
        <v>0.56712962584391602</v>
      </c>
      <c r="BF1680" s="17"/>
      <c r="BG1680" s="17">
        <v>0.54468865302785197</v>
      </c>
      <c r="BH1680" s="17">
        <v>0.495990468767879</v>
      </c>
      <c r="BI1680" s="17" t="s">
        <v>95</v>
      </c>
      <c r="BJ1680" s="17">
        <v>0.681498771709517</v>
      </c>
      <c r="BK1680" s="17">
        <v>0.72535479557603399</v>
      </c>
      <c r="BL1680" s="17">
        <v>0.62005891354519105</v>
      </c>
      <c r="BM1680" s="17">
        <v>0.63761003775421399</v>
      </c>
    </row>
    <row r="1681" spans="2:65" x14ac:dyDescent="0.35">
      <c r="B1681" t="s">
        <v>635</v>
      </c>
      <c r="C1681" s="17">
        <v>4.7551381520249403E-2</v>
      </c>
      <c r="D1681" s="17">
        <v>4.6373603442428198E-2</v>
      </c>
      <c r="E1681" s="17">
        <v>4.8560364601589599E-2</v>
      </c>
      <c r="F1681" s="17"/>
      <c r="G1681" s="17">
        <v>2.5230755017367601E-2</v>
      </c>
      <c r="H1681" s="17">
        <v>5.8353415754782097E-2</v>
      </c>
      <c r="I1681" s="17">
        <v>8.3794589387185495E-2</v>
      </c>
      <c r="J1681" s="17">
        <v>1.0035499777918301E-2</v>
      </c>
      <c r="K1681" s="17">
        <v>4.9476168673602501E-2</v>
      </c>
      <c r="L1681" s="17">
        <v>5.5416727440817E-2</v>
      </c>
      <c r="M1681" s="17"/>
      <c r="N1681" s="17">
        <v>7.6241609048425099E-2</v>
      </c>
      <c r="O1681" s="17">
        <v>2.9509616350758099E-2</v>
      </c>
      <c r="P1681" s="17">
        <v>5.4312995712604797E-2</v>
      </c>
      <c r="Q1681" s="17">
        <v>3.98133528726929E-2</v>
      </c>
      <c r="R1681" s="17"/>
      <c r="S1681" s="17">
        <v>3.5811940320135897E-2</v>
      </c>
      <c r="T1681" s="17">
        <v>3.56557341487619E-2</v>
      </c>
      <c r="U1681" s="17">
        <v>8.0850949818288997E-2</v>
      </c>
      <c r="V1681" s="17">
        <v>4.1839178401908102E-2</v>
      </c>
      <c r="W1681" s="17">
        <v>2.5872434320302399E-2</v>
      </c>
      <c r="X1681" s="17">
        <v>5.0406585289265601E-2</v>
      </c>
      <c r="Y1681" s="17">
        <v>6.1723555244115103E-2</v>
      </c>
      <c r="Z1681" s="17">
        <v>0</v>
      </c>
      <c r="AA1681" s="17">
        <v>5.1717595033212903E-2</v>
      </c>
      <c r="AB1681" s="17">
        <v>9.1916640965074597E-2</v>
      </c>
      <c r="AC1681" s="17">
        <v>2.8622233663622199E-2</v>
      </c>
      <c r="AD1681" s="17">
        <v>0</v>
      </c>
      <c r="AE1681" s="17"/>
      <c r="AF1681" s="17">
        <v>3.6011735522167701E-2</v>
      </c>
      <c r="AG1681" s="17">
        <v>5.87434371134384E-2</v>
      </c>
      <c r="AH1681" s="17">
        <v>5.8562902636599003E-2</v>
      </c>
      <c r="AI1681" s="17"/>
      <c r="AJ1681" s="17">
        <v>4.5528177785159503E-2</v>
      </c>
      <c r="AK1681" s="17">
        <v>6.22593115757792E-2</v>
      </c>
      <c r="AL1681" s="17">
        <v>5.6668734829450201E-2</v>
      </c>
      <c r="AM1681" s="17">
        <v>7.3329808430697793E-2</v>
      </c>
      <c r="AN1681" s="17">
        <v>2.6647528312766199E-2</v>
      </c>
      <c r="AO1681" s="17"/>
      <c r="AP1681" s="17">
        <v>4.1801948923861E-2</v>
      </c>
      <c r="AQ1681" s="17">
        <v>5.3249977866730601E-2</v>
      </c>
      <c r="AR1681" s="17">
        <v>2.8552725692287499E-2</v>
      </c>
      <c r="AS1681" s="17"/>
      <c r="AT1681" s="17">
        <v>4.17872415009495E-2</v>
      </c>
      <c r="AU1681" s="17">
        <v>4.3228645608927599E-2</v>
      </c>
      <c r="AV1681" s="17">
        <v>3.8481759118122003E-2</v>
      </c>
      <c r="AW1681" s="17">
        <v>6.2841266278300001E-2</v>
      </c>
      <c r="AX1681" s="17">
        <v>0</v>
      </c>
      <c r="AY1681" s="17"/>
      <c r="AZ1681" s="17">
        <v>5.3883941546136099E-2</v>
      </c>
      <c r="BA1681" s="17">
        <v>3.9564562720447498E-2</v>
      </c>
      <c r="BB1681" s="17">
        <v>5.1876030861264598E-2</v>
      </c>
      <c r="BC1681" s="17">
        <v>3.8797738388428003E-2</v>
      </c>
      <c r="BD1681" s="17">
        <v>5.6891069599966003E-2</v>
      </c>
      <c r="BE1681" s="17">
        <v>8.1181602425057606E-2</v>
      </c>
      <c r="BF1681" s="17"/>
      <c r="BG1681" s="17">
        <v>5.1536483968520397E-2</v>
      </c>
      <c r="BH1681" s="17">
        <v>4.3456715360278203E-2</v>
      </c>
      <c r="BI1681" s="17" t="s">
        <v>95</v>
      </c>
      <c r="BJ1681" s="17">
        <v>5.9772968036477497E-2</v>
      </c>
      <c r="BK1681" s="17">
        <v>2.5373218968001598E-2</v>
      </c>
      <c r="BL1681" s="17">
        <v>4.2280267534947201E-2</v>
      </c>
      <c r="BM1681" s="17">
        <v>0.203179671320002</v>
      </c>
    </row>
    <row r="1682" spans="2:65" x14ac:dyDescent="0.35">
      <c r="B1682" t="s">
        <v>636</v>
      </c>
      <c r="C1682" s="17">
        <v>0.12743469124759599</v>
      </c>
      <c r="D1682" s="17">
        <v>0.11729997146328699</v>
      </c>
      <c r="E1682" s="17">
        <v>0.13611693876863001</v>
      </c>
      <c r="F1682" s="17"/>
      <c r="G1682" s="17">
        <v>4.87086780501736E-2</v>
      </c>
      <c r="H1682" s="17">
        <v>9.0318248575604193E-2</v>
      </c>
      <c r="I1682" s="17">
        <v>6.1467552838054898E-2</v>
      </c>
      <c r="J1682" s="17">
        <v>0.14150536490531099</v>
      </c>
      <c r="K1682" s="17">
        <v>0.16324966084370099</v>
      </c>
      <c r="L1682" s="17">
        <v>0.16377018303896301</v>
      </c>
      <c r="M1682" s="17"/>
      <c r="N1682" s="17">
        <v>0.110122744147768</v>
      </c>
      <c r="O1682" s="17">
        <v>9.2970233565123198E-2</v>
      </c>
      <c r="P1682" s="17">
        <v>0.13434341385526699</v>
      </c>
      <c r="Q1682" s="17">
        <v>0.15978343080403301</v>
      </c>
      <c r="R1682" s="17"/>
      <c r="S1682" s="17">
        <v>0.10488558161085899</v>
      </c>
      <c r="T1682" s="17">
        <v>0.138922439839814</v>
      </c>
      <c r="U1682" s="17">
        <v>0.13434211402396101</v>
      </c>
      <c r="V1682" s="17">
        <v>0.17815173611356699</v>
      </c>
      <c r="W1682" s="17">
        <v>8.4306290557544905E-2</v>
      </c>
      <c r="X1682" s="17">
        <v>0.20243276993725901</v>
      </c>
      <c r="Y1682" s="17">
        <v>0.116157717850709</v>
      </c>
      <c r="Z1682" s="17">
        <v>7.9268005225295299E-2</v>
      </c>
      <c r="AA1682" s="17">
        <v>8.1930970823220303E-2</v>
      </c>
      <c r="AB1682" s="17">
        <v>0.134547381445842</v>
      </c>
      <c r="AC1682" s="17">
        <v>0.174005309631445</v>
      </c>
      <c r="AD1682" s="17">
        <v>0</v>
      </c>
      <c r="AE1682" s="17"/>
      <c r="AF1682" s="17">
        <v>0.14758299178553599</v>
      </c>
      <c r="AG1682" s="17">
        <v>0.115834269304625</v>
      </c>
      <c r="AH1682" s="17">
        <v>0.124293826577227</v>
      </c>
      <c r="AI1682" s="17"/>
      <c r="AJ1682" s="17">
        <v>0.146495758659419</v>
      </c>
      <c r="AK1682" s="17">
        <v>0.102877591543256</v>
      </c>
      <c r="AL1682" s="17">
        <v>8.9827687559781502E-2</v>
      </c>
      <c r="AM1682" s="17">
        <v>0.297591197963888</v>
      </c>
      <c r="AN1682" s="17">
        <v>0.117585381213562</v>
      </c>
      <c r="AO1682" s="17"/>
      <c r="AP1682" s="17">
        <v>0.15241567048537699</v>
      </c>
      <c r="AQ1682" s="17">
        <v>0.103539896941909</v>
      </c>
      <c r="AR1682" s="17">
        <v>5.58078959103867E-2</v>
      </c>
      <c r="AS1682" s="17"/>
      <c r="AT1682" s="17">
        <v>0.14727449794220701</v>
      </c>
      <c r="AU1682" s="17">
        <v>0.13804003772458201</v>
      </c>
      <c r="AV1682" s="17">
        <v>9.58435076548948E-2</v>
      </c>
      <c r="AW1682" s="17">
        <v>0.120890793724324</v>
      </c>
      <c r="AX1682" s="17">
        <v>0</v>
      </c>
      <c r="AY1682" s="17"/>
      <c r="AZ1682" s="17">
        <v>0.119676470984241</v>
      </c>
      <c r="BA1682" s="17">
        <v>9.6459079659213104E-2</v>
      </c>
      <c r="BB1682" s="17">
        <v>8.1235819358708702E-2</v>
      </c>
      <c r="BC1682" s="17">
        <v>0.152088469966385</v>
      </c>
      <c r="BD1682" s="17">
        <v>0.17379393854515801</v>
      </c>
      <c r="BE1682" s="17">
        <v>0.207798467095341</v>
      </c>
      <c r="BF1682" s="17"/>
      <c r="BG1682" s="17">
        <v>0.160274898264785</v>
      </c>
      <c r="BH1682" s="17">
        <v>8.8789452722653095E-2</v>
      </c>
      <c r="BI1682" s="17" t="s">
        <v>95</v>
      </c>
      <c r="BJ1682" s="17">
        <v>0.110970804670203</v>
      </c>
      <c r="BK1682" s="17">
        <v>9.7953903663100902E-2</v>
      </c>
      <c r="BL1682" s="17">
        <v>0.14009759829691101</v>
      </c>
      <c r="BM1682" s="17">
        <v>0</v>
      </c>
    </row>
    <row r="1683" spans="2:65" x14ac:dyDescent="0.35">
      <c r="B1683" t="s">
        <v>114</v>
      </c>
      <c r="C1683" s="17">
        <v>8.3109567058744893E-2</v>
      </c>
      <c r="D1683" s="17">
        <v>6.8834928669051804E-2</v>
      </c>
      <c r="E1683" s="17">
        <v>9.5338414664818696E-2</v>
      </c>
      <c r="F1683" s="17"/>
      <c r="G1683" s="17">
        <v>7.6123630020074495E-2</v>
      </c>
      <c r="H1683" s="17">
        <v>6.0731603400568997E-2</v>
      </c>
      <c r="I1683" s="17">
        <v>6.6135682548006405E-2</v>
      </c>
      <c r="J1683" s="17">
        <v>0.12913151719024701</v>
      </c>
      <c r="K1683" s="17">
        <v>8.3773182218049205E-2</v>
      </c>
      <c r="L1683" s="17">
        <v>7.0994964541781599E-2</v>
      </c>
      <c r="M1683" s="17"/>
      <c r="N1683" s="17">
        <v>0.10717183795749</v>
      </c>
      <c r="O1683" s="17">
        <v>8.3292142298204599E-2</v>
      </c>
      <c r="P1683" s="17">
        <v>9.0352749938759899E-2</v>
      </c>
      <c r="Q1683" s="17">
        <v>6.2789221320572505E-2</v>
      </c>
      <c r="R1683" s="17"/>
      <c r="S1683" s="17">
        <v>0.10051558593012801</v>
      </c>
      <c r="T1683" s="17">
        <v>3.5831827688006301E-2</v>
      </c>
      <c r="U1683" s="17">
        <v>0.109889063523317</v>
      </c>
      <c r="V1683" s="17">
        <v>7.8645938417829298E-2</v>
      </c>
      <c r="W1683" s="17">
        <v>8.2319791585057298E-2</v>
      </c>
      <c r="X1683" s="17">
        <v>7.5005889652847199E-2</v>
      </c>
      <c r="Y1683" s="17">
        <v>8.8315165691551997E-2</v>
      </c>
      <c r="Z1683" s="17">
        <v>0.179831641250424</v>
      </c>
      <c r="AA1683" s="17">
        <v>3.74555338198541E-2</v>
      </c>
      <c r="AB1683" s="17">
        <v>0.154357811131205</v>
      </c>
      <c r="AC1683" s="17">
        <v>5.9848761049366497E-2</v>
      </c>
      <c r="AD1683" s="17">
        <v>0.10971620313722</v>
      </c>
      <c r="AE1683" s="17"/>
      <c r="AF1683" s="17">
        <v>7.18567919922357E-2</v>
      </c>
      <c r="AG1683" s="17">
        <v>8.4051059398160197E-2</v>
      </c>
      <c r="AH1683" s="17">
        <v>0.115829576401489</v>
      </c>
      <c r="AI1683" s="17"/>
      <c r="AJ1683" s="17">
        <v>7.9747952280981194E-2</v>
      </c>
      <c r="AK1683" s="17">
        <v>7.2769861533203001E-2</v>
      </c>
      <c r="AL1683" s="17">
        <v>0.13825671013926299</v>
      </c>
      <c r="AM1683" s="17">
        <v>0</v>
      </c>
      <c r="AN1683" s="17">
        <v>9.0695543593044797E-2</v>
      </c>
      <c r="AO1683" s="17"/>
      <c r="AP1683" s="17">
        <v>5.5201052759653299E-2</v>
      </c>
      <c r="AQ1683" s="17">
        <v>0.10088885004474001</v>
      </c>
      <c r="AR1683" s="17">
        <v>0.163082402037346</v>
      </c>
      <c r="AS1683" s="17"/>
      <c r="AT1683" s="17">
        <v>6.1487661258065998E-2</v>
      </c>
      <c r="AU1683" s="17">
        <v>0.109394356600717</v>
      </c>
      <c r="AV1683" s="17">
        <v>9.3175428353760401E-2</v>
      </c>
      <c r="AW1683" s="17">
        <v>5.2161808306308399E-2</v>
      </c>
      <c r="AX1683" s="17">
        <v>0</v>
      </c>
      <c r="AY1683" s="17"/>
      <c r="AZ1683" s="17">
        <v>5.4702394405213198E-2</v>
      </c>
      <c r="BA1683" s="17">
        <v>7.9594859388926395E-2</v>
      </c>
      <c r="BB1683" s="17">
        <v>0.116968298296093</v>
      </c>
      <c r="BC1683" s="17">
        <v>8.4947155615262504E-2</v>
      </c>
      <c r="BD1683" s="17">
        <v>0.13072604375473701</v>
      </c>
      <c r="BE1683" s="17">
        <v>0</v>
      </c>
      <c r="BF1683" s="17"/>
      <c r="BG1683" s="17">
        <v>8.6175800072404898E-2</v>
      </c>
      <c r="BH1683" s="17">
        <v>0.104236008396699</v>
      </c>
      <c r="BI1683" s="17" t="s">
        <v>95</v>
      </c>
      <c r="BJ1683" s="17">
        <v>8.7728900682722502E-2</v>
      </c>
      <c r="BK1683" s="17">
        <v>6.6094702829388702E-2</v>
      </c>
      <c r="BL1683" s="17">
        <v>4.1324981096914397E-2</v>
      </c>
      <c r="BM1683" s="17">
        <v>0</v>
      </c>
    </row>
    <row r="1684" spans="2:65" x14ac:dyDescent="0.35">
      <c r="C1684" s="17"/>
      <c r="D1684" s="17"/>
      <c r="E1684" s="17"/>
      <c r="F1684" s="17"/>
      <c r="G1684" s="17"/>
      <c r="H1684" s="17"/>
      <c r="I1684" s="17"/>
      <c r="J1684" s="17"/>
      <c r="K1684" s="17"/>
      <c r="L1684" s="17"/>
      <c r="M1684" s="17"/>
      <c r="N1684" s="17"/>
      <c r="O1684" s="17"/>
      <c r="P1684" s="17"/>
      <c r="Q1684" s="17"/>
      <c r="R1684" s="17"/>
      <c r="S1684" s="17"/>
      <c r="T1684" s="17"/>
      <c r="U1684" s="17"/>
      <c r="V1684" s="17"/>
      <c r="W1684" s="17"/>
      <c r="X1684" s="17"/>
      <c r="Y1684" s="17"/>
      <c r="Z1684" s="17"/>
      <c r="AA1684" s="17"/>
      <c r="AB1684" s="17"/>
      <c r="AC1684" s="17"/>
      <c r="AD1684" s="17"/>
      <c r="AE1684" s="17"/>
      <c r="AF1684" s="17"/>
      <c r="AG1684" s="17"/>
      <c r="AH1684" s="17"/>
      <c r="AI1684" s="17"/>
      <c r="AJ1684" s="17"/>
      <c r="AK1684" s="17"/>
      <c r="AL1684" s="17"/>
      <c r="AM1684" s="17"/>
      <c r="AN1684" s="17"/>
      <c r="AO1684" s="17"/>
      <c r="AP1684" s="17"/>
      <c r="AQ1684" s="17"/>
      <c r="AR1684" s="17"/>
      <c r="AS1684" s="17"/>
      <c r="AT1684" s="17"/>
      <c r="AU1684" s="17"/>
      <c r="AV1684" s="17"/>
      <c r="AW1684" s="17"/>
      <c r="AX1684" s="17"/>
      <c r="AY1684" s="17"/>
      <c r="AZ1684" s="17"/>
      <c r="BA1684" s="17"/>
      <c r="BB1684" s="17"/>
      <c r="BC1684" s="17"/>
      <c r="BD1684" s="17"/>
      <c r="BE1684" s="17"/>
      <c r="BF1684" s="17"/>
      <c r="BG1684" s="17"/>
      <c r="BH1684" s="17"/>
      <c r="BI1684" s="17"/>
      <c r="BJ1684" s="17"/>
      <c r="BK1684" s="17"/>
      <c r="BL1684" s="17"/>
      <c r="BM1684" s="17"/>
    </row>
    <row r="1685" spans="2:65" x14ac:dyDescent="0.35">
      <c r="B1685" s="6" t="s">
        <v>638</v>
      </c>
      <c r="C1685" s="17"/>
      <c r="D1685" s="17"/>
      <c r="E1685" s="17"/>
      <c r="F1685" s="17"/>
      <c r="G1685" s="17"/>
      <c r="H1685" s="17"/>
      <c r="I1685" s="17"/>
      <c r="J1685" s="17"/>
      <c r="K1685" s="17"/>
      <c r="L1685" s="17"/>
      <c r="M1685" s="17"/>
      <c r="N1685" s="17"/>
      <c r="O1685" s="17"/>
      <c r="P1685" s="17"/>
      <c r="Q1685" s="17"/>
      <c r="R1685" s="17"/>
      <c r="S1685" s="17"/>
      <c r="T1685" s="17"/>
      <c r="U1685" s="17"/>
      <c r="V1685" s="17"/>
      <c r="W1685" s="17"/>
      <c r="X1685" s="17"/>
      <c r="Y1685" s="17"/>
      <c r="Z1685" s="17"/>
      <c r="AA1685" s="17"/>
      <c r="AB1685" s="17"/>
      <c r="AC1685" s="17"/>
      <c r="AD1685" s="17"/>
      <c r="AE1685" s="17"/>
      <c r="AF1685" s="17"/>
      <c r="AG1685" s="17"/>
      <c r="AH1685" s="17"/>
      <c r="AI1685" s="17"/>
      <c r="AJ1685" s="17"/>
      <c r="AK1685" s="17"/>
      <c r="AL1685" s="17"/>
      <c r="AM1685" s="17"/>
      <c r="AN1685" s="17"/>
      <c r="AO1685" s="17"/>
      <c r="AP1685" s="17"/>
      <c r="AQ1685" s="17"/>
      <c r="AR1685" s="17"/>
      <c r="AS1685" s="17"/>
      <c r="AT1685" s="17"/>
      <c r="AU1685" s="17"/>
      <c r="AV1685" s="17"/>
      <c r="AW1685" s="17"/>
      <c r="AX1685" s="17"/>
      <c r="AY1685" s="17"/>
      <c r="AZ1685" s="17"/>
      <c r="BA1685" s="17"/>
      <c r="BB1685" s="17"/>
      <c r="BC1685" s="17"/>
      <c r="BD1685" s="17"/>
      <c r="BE1685" s="17"/>
      <c r="BF1685" s="17"/>
      <c r="BG1685" s="17"/>
      <c r="BH1685" s="17"/>
      <c r="BI1685" s="17"/>
      <c r="BJ1685" s="17"/>
      <c r="BK1685" s="17"/>
      <c r="BL1685" s="17"/>
      <c r="BM1685" s="17"/>
    </row>
    <row r="1686" spans="2:65" x14ac:dyDescent="0.35">
      <c r="B1686" s="26" t="s">
        <v>639</v>
      </c>
      <c r="C1686" s="17"/>
      <c r="D1686" s="17"/>
      <c r="E1686" s="17"/>
      <c r="F1686" s="17"/>
      <c r="G1686" s="17"/>
      <c r="H1686" s="17"/>
      <c r="I1686" s="17"/>
      <c r="J1686" s="17"/>
      <c r="K1686" s="17"/>
      <c r="L1686" s="17"/>
      <c r="M1686" s="17"/>
      <c r="N1686" s="17"/>
      <c r="O1686" s="17"/>
      <c r="P1686" s="17"/>
      <c r="Q1686" s="17"/>
      <c r="R1686" s="17"/>
      <c r="S1686" s="17"/>
      <c r="T1686" s="17"/>
      <c r="U1686" s="17"/>
      <c r="V1686" s="17"/>
      <c r="W1686" s="17"/>
      <c r="X1686" s="17"/>
      <c r="Y1686" s="17"/>
      <c r="Z1686" s="17"/>
      <c r="AA1686" s="17"/>
      <c r="AB1686" s="17"/>
      <c r="AC1686" s="17"/>
      <c r="AD1686" s="17"/>
      <c r="AE1686" s="17"/>
      <c r="AF1686" s="17"/>
      <c r="AG1686" s="17"/>
      <c r="AH1686" s="17"/>
      <c r="AI1686" s="17"/>
      <c r="AJ1686" s="17"/>
      <c r="AK1686" s="17"/>
      <c r="AL1686" s="17"/>
      <c r="AM1686" s="17"/>
      <c r="AN1686" s="17"/>
      <c r="AO1686" s="17"/>
      <c r="AP1686" s="17"/>
      <c r="AQ1686" s="17"/>
      <c r="AR1686" s="17"/>
      <c r="AS1686" s="17"/>
      <c r="AT1686" s="17"/>
      <c r="AU1686" s="17"/>
      <c r="AV1686" s="17"/>
      <c r="AW1686" s="17"/>
      <c r="AX1686" s="17"/>
      <c r="AY1686" s="17"/>
      <c r="AZ1686" s="17"/>
      <c r="BA1686" s="17"/>
      <c r="BB1686" s="17"/>
      <c r="BC1686" s="17"/>
      <c r="BD1686" s="17"/>
      <c r="BE1686" s="17"/>
      <c r="BF1686" s="17"/>
      <c r="BG1686" s="17"/>
      <c r="BH1686" s="17"/>
      <c r="BI1686" s="17"/>
      <c r="BJ1686" s="17"/>
      <c r="BK1686" s="17"/>
      <c r="BL1686" s="17"/>
      <c r="BM1686" s="17"/>
    </row>
    <row r="1687" spans="2:65" x14ac:dyDescent="0.35">
      <c r="B1687" t="s">
        <v>628</v>
      </c>
      <c r="C1687" s="17">
        <v>0.24849078151149701</v>
      </c>
      <c r="D1687" s="17">
        <v>0.27310487450297999</v>
      </c>
      <c r="E1687" s="17">
        <v>0.22881301485519301</v>
      </c>
      <c r="F1687" s="17"/>
      <c r="G1687" s="17">
        <v>0.39109321433455202</v>
      </c>
      <c r="H1687" s="17">
        <v>0.23331405527975299</v>
      </c>
      <c r="I1687" s="17">
        <v>0.22337698000567699</v>
      </c>
      <c r="J1687" s="17">
        <v>0.27664605807340997</v>
      </c>
      <c r="K1687" s="17">
        <v>0.25626570268495402</v>
      </c>
      <c r="L1687" s="17">
        <v>0.206390027160123</v>
      </c>
      <c r="M1687" s="17"/>
      <c r="N1687" s="17">
        <v>0.21756752342121499</v>
      </c>
      <c r="O1687" s="17">
        <v>0.26573363924893501</v>
      </c>
      <c r="P1687" s="17">
        <v>0.20621375767918701</v>
      </c>
      <c r="Q1687" s="17">
        <v>0.291397688064987</v>
      </c>
      <c r="R1687" s="17"/>
      <c r="S1687" s="17">
        <v>0.17687106035060399</v>
      </c>
      <c r="T1687" s="17">
        <v>0.23491354605300399</v>
      </c>
      <c r="U1687" s="17">
        <v>0.28046357262616201</v>
      </c>
      <c r="V1687" s="17">
        <v>0.27511550975479898</v>
      </c>
      <c r="W1687" s="17">
        <v>0.18913356107445201</v>
      </c>
      <c r="X1687" s="17">
        <v>0.20879637922161501</v>
      </c>
      <c r="Y1687" s="17">
        <v>0.28978640079256301</v>
      </c>
      <c r="Z1687" s="17">
        <v>0.36749032013350003</v>
      </c>
      <c r="AA1687" s="17">
        <v>0.246000339373701</v>
      </c>
      <c r="AB1687" s="17">
        <v>0.18116011841836999</v>
      </c>
      <c r="AC1687" s="17">
        <v>0.36305539644089801</v>
      </c>
      <c r="AD1687" s="17">
        <v>0.35805432749364302</v>
      </c>
      <c r="AE1687" s="17"/>
      <c r="AF1687" s="17">
        <v>0.23848770518308701</v>
      </c>
      <c r="AG1687" s="17">
        <v>0.24039372857493399</v>
      </c>
      <c r="AH1687" s="17">
        <v>0.26481078075091502</v>
      </c>
      <c r="AI1687" s="17"/>
      <c r="AJ1687" s="17">
        <v>0.24849154844416499</v>
      </c>
      <c r="AK1687" s="17">
        <v>0.22793986110877601</v>
      </c>
      <c r="AL1687" s="17">
        <v>0.25015539555680899</v>
      </c>
      <c r="AM1687" s="17">
        <v>0.51239926792524904</v>
      </c>
      <c r="AN1687" s="17">
        <v>0.20585018112922099</v>
      </c>
      <c r="AO1687" s="17"/>
      <c r="AP1687" s="17">
        <v>0.255183139027026</v>
      </c>
      <c r="AQ1687" s="17">
        <v>0.24860312953463301</v>
      </c>
      <c r="AR1687" s="17">
        <v>0.24376240133815</v>
      </c>
      <c r="AS1687" s="17"/>
      <c r="AT1687" s="17">
        <v>0.21684784951882</v>
      </c>
      <c r="AU1687" s="17">
        <v>0.29200238404192702</v>
      </c>
      <c r="AV1687" s="17">
        <v>0.24121486413639201</v>
      </c>
      <c r="AW1687" s="17">
        <v>0.254342746245385</v>
      </c>
      <c r="AX1687" s="17">
        <v>0.238964996800724</v>
      </c>
      <c r="AY1687" s="17"/>
      <c r="AZ1687" s="17">
        <v>0.36373865204192202</v>
      </c>
      <c r="BA1687" s="17">
        <v>0.21175217792645101</v>
      </c>
      <c r="BB1687" s="17">
        <v>0.25858371301307898</v>
      </c>
      <c r="BC1687" s="17">
        <v>0.28994309727810202</v>
      </c>
      <c r="BD1687" s="17">
        <v>0.168275594658192</v>
      </c>
      <c r="BE1687" s="17">
        <v>0.16304313026512601</v>
      </c>
      <c r="BF1687" s="17"/>
      <c r="BG1687" s="17">
        <v>0.22763703039545599</v>
      </c>
      <c r="BH1687" s="17">
        <v>0.311594493061216</v>
      </c>
      <c r="BI1687" s="17" t="s">
        <v>95</v>
      </c>
      <c r="BJ1687" s="17">
        <v>0.32941381021204902</v>
      </c>
      <c r="BK1687" s="17">
        <v>0.22395303161430299</v>
      </c>
      <c r="BL1687" s="17">
        <v>0.19718798167162899</v>
      </c>
      <c r="BM1687" s="17">
        <v>6.05407274400067E-2</v>
      </c>
    </row>
    <row r="1688" spans="2:65" x14ac:dyDescent="0.35">
      <c r="B1688" t="s">
        <v>629</v>
      </c>
      <c r="C1688" s="17">
        <v>0.66263360597903198</v>
      </c>
      <c r="D1688" s="17">
        <v>0.64842322553712695</v>
      </c>
      <c r="E1688" s="17">
        <v>0.67298060930863701</v>
      </c>
      <c r="F1688" s="17"/>
      <c r="G1688" s="17">
        <v>0.56744531798283204</v>
      </c>
      <c r="H1688" s="17">
        <v>0.71979723122640205</v>
      </c>
      <c r="I1688" s="17">
        <v>0.68139224108212004</v>
      </c>
      <c r="J1688" s="17">
        <v>0.60725333443865503</v>
      </c>
      <c r="K1688" s="17">
        <v>0.66468297058984305</v>
      </c>
      <c r="L1688" s="17">
        <v>0.69026861599272105</v>
      </c>
      <c r="M1688" s="17"/>
      <c r="N1688" s="17">
        <v>0.67028892680476304</v>
      </c>
      <c r="O1688" s="17">
        <v>0.64249235533582105</v>
      </c>
      <c r="P1688" s="17">
        <v>0.68813921067301997</v>
      </c>
      <c r="Q1688" s="17">
        <v>0.64970736425964903</v>
      </c>
      <c r="R1688" s="17"/>
      <c r="S1688" s="17">
        <v>0.68754113152248097</v>
      </c>
      <c r="T1688" s="17">
        <v>0.74889196895155696</v>
      </c>
      <c r="U1688" s="17">
        <v>0.61764615332501405</v>
      </c>
      <c r="V1688" s="17">
        <v>0.66346379231060504</v>
      </c>
      <c r="W1688" s="17">
        <v>0.71468114247382597</v>
      </c>
      <c r="X1688" s="17">
        <v>0.68110555256383498</v>
      </c>
      <c r="Y1688" s="17">
        <v>0.62126438279902496</v>
      </c>
      <c r="Z1688" s="17">
        <v>0.37120841994661302</v>
      </c>
      <c r="AA1688" s="17">
        <v>0.65326160516871501</v>
      </c>
      <c r="AB1688" s="17">
        <v>0.76240703200225601</v>
      </c>
      <c r="AC1688" s="17">
        <v>0.57139725939061503</v>
      </c>
      <c r="AD1688" s="17">
        <v>0.47607409251523303</v>
      </c>
      <c r="AE1688" s="17"/>
      <c r="AF1688" s="17">
        <v>0.68642435773626598</v>
      </c>
      <c r="AG1688" s="17">
        <v>0.65305891723593701</v>
      </c>
      <c r="AH1688" s="17">
        <v>0.63061134435448996</v>
      </c>
      <c r="AI1688" s="17"/>
      <c r="AJ1688" s="17">
        <v>0.69418661199027698</v>
      </c>
      <c r="AK1688" s="17">
        <v>0.64185584568994902</v>
      </c>
      <c r="AL1688" s="17">
        <v>0.70073389078458603</v>
      </c>
      <c r="AM1688" s="17">
        <v>0.43648718365871497</v>
      </c>
      <c r="AN1688" s="17">
        <v>0.68717247294010997</v>
      </c>
      <c r="AO1688" s="17"/>
      <c r="AP1688" s="17">
        <v>0.68167362823011302</v>
      </c>
      <c r="AQ1688" s="17">
        <v>0.63895094791844198</v>
      </c>
      <c r="AR1688" s="17">
        <v>0.69010662572306303</v>
      </c>
      <c r="AS1688" s="17"/>
      <c r="AT1688" s="17">
        <v>0.69226855367239504</v>
      </c>
      <c r="AU1688" s="17">
        <v>0.63885568155898298</v>
      </c>
      <c r="AV1688" s="17">
        <v>0.65506542616779195</v>
      </c>
      <c r="AW1688" s="17">
        <v>0.60704847423110697</v>
      </c>
      <c r="AX1688" s="17">
        <v>0.56436692067876204</v>
      </c>
      <c r="AY1688" s="17"/>
      <c r="AZ1688" s="17">
        <v>0.56782600402612105</v>
      </c>
      <c r="BA1688" s="17">
        <v>0.64627160012144202</v>
      </c>
      <c r="BB1688" s="17">
        <v>0.67418999402649304</v>
      </c>
      <c r="BC1688" s="17">
        <v>0.65465350816920498</v>
      </c>
      <c r="BD1688" s="17">
        <v>0.75573962477091094</v>
      </c>
      <c r="BE1688" s="17">
        <v>0.77930512963031395</v>
      </c>
      <c r="BF1688" s="17"/>
      <c r="BG1688" s="17">
        <v>0.66974663092767395</v>
      </c>
      <c r="BH1688" s="17">
        <v>0.57910845328404903</v>
      </c>
      <c r="BI1688" s="17" t="s">
        <v>95</v>
      </c>
      <c r="BJ1688" s="17">
        <v>0.58734914860704401</v>
      </c>
      <c r="BK1688" s="17">
        <v>0.73169569256151701</v>
      </c>
      <c r="BL1688" s="17">
        <v>0.74674383856965598</v>
      </c>
      <c r="BM1688" s="17">
        <v>0.77920903264741803</v>
      </c>
    </row>
    <row r="1689" spans="2:65" x14ac:dyDescent="0.35">
      <c r="B1689" t="s">
        <v>114</v>
      </c>
      <c r="C1689" s="17">
        <v>8.8875612509470805E-2</v>
      </c>
      <c r="D1689" s="17">
        <v>7.8471899959893093E-2</v>
      </c>
      <c r="E1689" s="17">
        <v>9.8206375836170007E-2</v>
      </c>
      <c r="F1689" s="17"/>
      <c r="G1689" s="17">
        <v>4.1461467682615299E-2</v>
      </c>
      <c r="H1689" s="17">
        <v>4.6888713493845401E-2</v>
      </c>
      <c r="I1689" s="17">
        <v>9.5230778912202496E-2</v>
      </c>
      <c r="J1689" s="17">
        <v>0.11610060748793501</v>
      </c>
      <c r="K1689" s="17">
        <v>7.9051326725203194E-2</v>
      </c>
      <c r="L1689" s="17">
        <v>0.10334135684715499</v>
      </c>
      <c r="M1689" s="17"/>
      <c r="N1689" s="17">
        <v>0.11214354977402199</v>
      </c>
      <c r="O1689" s="17">
        <v>9.1774005415244497E-2</v>
      </c>
      <c r="P1689" s="17">
        <v>0.105647031647792</v>
      </c>
      <c r="Q1689" s="17">
        <v>5.8894947675363497E-2</v>
      </c>
      <c r="R1689" s="17"/>
      <c r="S1689" s="17">
        <v>0.13558780812691501</v>
      </c>
      <c r="T1689" s="17">
        <v>1.6194484995438799E-2</v>
      </c>
      <c r="U1689" s="17">
        <v>0.101890274048824</v>
      </c>
      <c r="V1689" s="17">
        <v>6.14206979345958E-2</v>
      </c>
      <c r="W1689" s="17">
        <v>9.6185296451721802E-2</v>
      </c>
      <c r="X1689" s="17">
        <v>0.11009806821455</v>
      </c>
      <c r="Y1689" s="17">
        <v>8.8949216408412302E-2</v>
      </c>
      <c r="Z1689" s="17">
        <v>0.26130125991988601</v>
      </c>
      <c r="AA1689" s="17">
        <v>0.10073805545758401</v>
      </c>
      <c r="AB1689" s="17">
        <v>5.6432849579373903E-2</v>
      </c>
      <c r="AC1689" s="17">
        <v>6.5547344168486593E-2</v>
      </c>
      <c r="AD1689" s="17">
        <v>0.16587157999112401</v>
      </c>
      <c r="AE1689" s="17"/>
      <c r="AF1689" s="17">
        <v>7.5087937080647205E-2</v>
      </c>
      <c r="AG1689" s="17">
        <v>0.106547354189129</v>
      </c>
      <c r="AH1689" s="17">
        <v>0.104577874894595</v>
      </c>
      <c r="AI1689" s="17"/>
      <c r="AJ1689" s="17">
        <v>5.7321839565557302E-2</v>
      </c>
      <c r="AK1689" s="17">
        <v>0.130204293201275</v>
      </c>
      <c r="AL1689" s="17">
        <v>4.9110713658604602E-2</v>
      </c>
      <c r="AM1689" s="17">
        <v>5.1113548416035701E-2</v>
      </c>
      <c r="AN1689" s="17">
        <v>0.106977345930669</v>
      </c>
      <c r="AO1689" s="17"/>
      <c r="AP1689" s="17">
        <v>6.3143232742860697E-2</v>
      </c>
      <c r="AQ1689" s="17">
        <v>0.112445922546925</v>
      </c>
      <c r="AR1689" s="17">
        <v>6.6130972938787003E-2</v>
      </c>
      <c r="AS1689" s="17"/>
      <c r="AT1689" s="17">
        <v>9.0883596808784106E-2</v>
      </c>
      <c r="AU1689" s="17">
        <v>6.9141934399090194E-2</v>
      </c>
      <c r="AV1689" s="17">
        <v>0.10371970969581699</v>
      </c>
      <c r="AW1689" s="17">
        <v>0.138608779523507</v>
      </c>
      <c r="AX1689" s="17">
        <v>0.19666808252051399</v>
      </c>
      <c r="AY1689" s="17"/>
      <c r="AZ1689" s="17">
        <v>6.84353439319563E-2</v>
      </c>
      <c r="BA1689" s="17">
        <v>0.14197622195210599</v>
      </c>
      <c r="BB1689" s="17">
        <v>6.7226292960427703E-2</v>
      </c>
      <c r="BC1689" s="17">
        <v>5.5403394552693198E-2</v>
      </c>
      <c r="BD1689" s="17">
        <v>7.5984780570896596E-2</v>
      </c>
      <c r="BE1689" s="17">
        <v>5.7651740104560298E-2</v>
      </c>
      <c r="BF1689" s="17"/>
      <c r="BG1689" s="17">
        <v>0.10261633867687001</v>
      </c>
      <c r="BH1689" s="17">
        <v>0.10929705365473399</v>
      </c>
      <c r="BI1689" s="17" t="s">
        <v>95</v>
      </c>
      <c r="BJ1689" s="17">
        <v>8.3237041180907106E-2</v>
      </c>
      <c r="BK1689" s="17">
        <v>4.43512758241799E-2</v>
      </c>
      <c r="BL1689" s="17">
        <v>5.60681797587144E-2</v>
      </c>
      <c r="BM1689" s="17">
        <v>0.160250239912575</v>
      </c>
    </row>
    <row r="1690" spans="2:65" x14ac:dyDescent="0.35">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c r="BF1690" s="17"/>
      <c r="BG1690" s="17"/>
      <c r="BH1690" s="17"/>
      <c r="BI1690" s="17"/>
      <c r="BJ1690" s="17"/>
      <c r="BK1690" s="17"/>
      <c r="BL1690" s="17"/>
      <c r="BM1690" s="17"/>
    </row>
    <row r="1691" spans="2:65" x14ac:dyDescent="0.35">
      <c r="B1691" s="6" t="s">
        <v>640</v>
      </c>
      <c r="C1691" s="17"/>
      <c r="D1691" s="17"/>
      <c r="E1691" s="17"/>
      <c r="F1691" s="17"/>
      <c r="G1691" s="17"/>
      <c r="H1691" s="17"/>
      <c r="I1691" s="17"/>
      <c r="J1691" s="17"/>
      <c r="K1691" s="17"/>
      <c r="L1691" s="17"/>
      <c r="M1691" s="17"/>
      <c r="N1691" s="17"/>
      <c r="O1691" s="17"/>
      <c r="P1691" s="17"/>
      <c r="Q1691" s="17"/>
      <c r="R1691" s="17"/>
      <c r="S1691" s="17"/>
      <c r="T1691" s="17"/>
      <c r="U1691" s="17"/>
      <c r="V1691" s="17"/>
      <c r="W1691" s="17"/>
      <c r="X1691" s="17"/>
      <c r="Y1691" s="17"/>
      <c r="Z1691" s="17"/>
      <c r="AA1691" s="17"/>
      <c r="AB1691" s="17"/>
      <c r="AC1691" s="17"/>
      <c r="AD1691" s="17"/>
      <c r="AE1691" s="17"/>
      <c r="AF1691" s="17"/>
      <c r="AG1691" s="17"/>
      <c r="AH1691" s="17"/>
      <c r="AI1691" s="17"/>
      <c r="AJ1691" s="17"/>
      <c r="AK1691" s="17"/>
      <c r="AL1691" s="17"/>
      <c r="AM1691" s="17"/>
      <c r="AN1691" s="17"/>
      <c r="AO1691" s="17"/>
      <c r="AP1691" s="17"/>
      <c r="AQ1691" s="17"/>
      <c r="AR1691" s="17"/>
      <c r="AS1691" s="17"/>
      <c r="AT1691" s="17"/>
      <c r="AU1691" s="17"/>
      <c r="AV1691" s="17"/>
      <c r="AW1691" s="17"/>
      <c r="AX1691" s="17"/>
      <c r="AY1691" s="17"/>
      <c r="AZ1691" s="17"/>
      <c r="BA1691" s="17"/>
      <c r="BB1691" s="17"/>
      <c r="BC1691" s="17"/>
      <c r="BD1691" s="17"/>
      <c r="BE1691" s="17"/>
      <c r="BF1691" s="17"/>
      <c r="BG1691" s="17"/>
      <c r="BH1691" s="17"/>
      <c r="BI1691" s="17"/>
      <c r="BJ1691" s="17"/>
      <c r="BK1691" s="17"/>
      <c r="BL1691" s="17"/>
      <c r="BM1691" s="17"/>
    </row>
    <row r="1692" spans="2:65" x14ac:dyDescent="0.35">
      <c r="B1692" s="26" t="s">
        <v>639</v>
      </c>
      <c r="C1692" s="17"/>
      <c r="D1692" s="17"/>
      <c r="E1692" s="17"/>
      <c r="F1692" s="17"/>
      <c r="G1692" s="17"/>
      <c r="H1692" s="17"/>
      <c r="I1692" s="17"/>
      <c r="J1692" s="17"/>
      <c r="K1692" s="17"/>
      <c r="L1692" s="17"/>
      <c r="M1692" s="17"/>
      <c r="N1692" s="17"/>
      <c r="O1692" s="17"/>
      <c r="P1692" s="17"/>
      <c r="Q1692" s="17"/>
      <c r="R1692" s="17"/>
      <c r="S1692" s="17"/>
      <c r="T1692" s="17"/>
      <c r="U1692" s="17"/>
      <c r="V1692" s="17"/>
      <c r="W1692" s="17"/>
      <c r="X1692" s="17"/>
      <c r="Y1692" s="17"/>
      <c r="Z1692" s="17"/>
      <c r="AA1692" s="17"/>
      <c r="AB1692" s="17"/>
      <c r="AC1692" s="17"/>
      <c r="AD1692" s="17"/>
      <c r="AE1692" s="17"/>
      <c r="AF1692" s="17"/>
      <c r="AG1692" s="17"/>
      <c r="AH1692" s="17"/>
      <c r="AI1692" s="17"/>
      <c r="AJ1692" s="17"/>
      <c r="AK1692" s="17"/>
      <c r="AL1692" s="17"/>
      <c r="AM1692" s="17"/>
      <c r="AN1692" s="17"/>
      <c r="AO1692" s="17"/>
      <c r="AP1692" s="17"/>
      <c r="AQ1692" s="17"/>
      <c r="AR1692" s="17"/>
      <c r="AS1692" s="17"/>
      <c r="AT1692" s="17"/>
      <c r="AU1692" s="17"/>
      <c r="AV1692" s="17"/>
      <c r="AW1692" s="17"/>
      <c r="AX1692" s="17"/>
      <c r="AY1692" s="17"/>
      <c r="AZ1692" s="17"/>
      <c r="BA1692" s="17"/>
      <c r="BB1692" s="17"/>
      <c r="BC1692" s="17"/>
      <c r="BD1692" s="17"/>
      <c r="BE1692" s="17"/>
      <c r="BF1692" s="17"/>
      <c r="BG1692" s="17"/>
      <c r="BH1692" s="17"/>
      <c r="BI1692" s="17"/>
      <c r="BJ1692" s="17"/>
      <c r="BK1692" s="17"/>
      <c r="BL1692" s="17"/>
      <c r="BM1692" s="17"/>
    </row>
    <row r="1693" spans="2:65" x14ac:dyDescent="0.35">
      <c r="B1693" t="s">
        <v>632</v>
      </c>
      <c r="C1693" s="17">
        <v>3.4992066444971798E-2</v>
      </c>
      <c r="D1693" s="17">
        <v>4.01766042517194E-2</v>
      </c>
      <c r="E1693" s="17">
        <v>3.07566058963132E-2</v>
      </c>
      <c r="F1693" s="17"/>
      <c r="G1693" s="17">
        <v>7.1725112484180203E-2</v>
      </c>
      <c r="H1693" s="17">
        <v>2.2800604904154802E-2</v>
      </c>
      <c r="I1693" s="17">
        <v>4.7708480547380201E-2</v>
      </c>
      <c r="J1693" s="17">
        <v>2.04062680969695E-2</v>
      </c>
      <c r="K1693" s="17">
        <v>4.9837640632867199E-2</v>
      </c>
      <c r="L1693" s="17">
        <v>2.26057716853778E-2</v>
      </c>
      <c r="M1693" s="17"/>
      <c r="N1693" s="17">
        <v>3.9906096455999199E-2</v>
      </c>
      <c r="O1693" s="17">
        <v>5.2645009630327699E-2</v>
      </c>
      <c r="P1693" s="17">
        <v>3.97491299232531E-2</v>
      </c>
      <c r="Q1693" s="17">
        <v>1.4439976055226299E-2</v>
      </c>
      <c r="R1693" s="17"/>
      <c r="S1693" s="17">
        <v>1.60494275696151E-2</v>
      </c>
      <c r="T1693" s="17">
        <v>3.8740569150182598E-2</v>
      </c>
      <c r="U1693" s="17">
        <v>2.7472614717617298E-2</v>
      </c>
      <c r="V1693" s="17">
        <v>8.4556199982655497E-2</v>
      </c>
      <c r="W1693" s="17">
        <v>1.6776128297563999E-2</v>
      </c>
      <c r="X1693" s="17">
        <v>1.48180198441161E-2</v>
      </c>
      <c r="Y1693" s="17">
        <v>1.8487825237443099E-2</v>
      </c>
      <c r="Z1693" s="17">
        <v>0</v>
      </c>
      <c r="AA1693" s="17">
        <v>6.9041651371233706E-2</v>
      </c>
      <c r="AB1693" s="17">
        <v>4.2839785502322501E-2</v>
      </c>
      <c r="AC1693" s="17">
        <v>2.1496471257439399E-2</v>
      </c>
      <c r="AD1693" s="17">
        <v>0</v>
      </c>
      <c r="AE1693" s="17"/>
      <c r="AF1693" s="17">
        <v>2.5941176683193901E-2</v>
      </c>
      <c r="AG1693" s="17">
        <v>4.3466241639144698E-2</v>
      </c>
      <c r="AH1693" s="17">
        <v>4.6961917516697503E-2</v>
      </c>
      <c r="AI1693" s="17"/>
      <c r="AJ1693" s="17">
        <v>4.2509455055261103E-2</v>
      </c>
      <c r="AK1693" s="17">
        <v>2.6156862283179299E-2</v>
      </c>
      <c r="AL1693" s="17">
        <v>6.8359661530354096E-2</v>
      </c>
      <c r="AM1693" s="17">
        <v>4.56207940817124E-2</v>
      </c>
      <c r="AN1693" s="17">
        <v>3.9249034608875098E-2</v>
      </c>
      <c r="AO1693" s="17"/>
      <c r="AP1693" s="17">
        <v>5.96035371612482E-2</v>
      </c>
      <c r="AQ1693" s="17">
        <v>3.12452874254837E-2</v>
      </c>
      <c r="AR1693" s="17">
        <v>2.04678622151237E-2</v>
      </c>
      <c r="AS1693" s="17"/>
      <c r="AT1693" s="17">
        <v>1.6697884346667E-2</v>
      </c>
      <c r="AU1693" s="17">
        <v>3.1781116088633501E-2</v>
      </c>
      <c r="AV1693" s="17">
        <v>4.62247001421403E-2</v>
      </c>
      <c r="AW1693" s="17">
        <v>7.7325125404549E-2</v>
      </c>
      <c r="AX1693" s="17">
        <v>0.238964996800724</v>
      </c>
      <c r="AY1693" s="17"/>
      <c r="AZ1693" s="17">
        <v>4.2362015090128401E-2</v>
      </c>
      <c r="BA1693" s="17">
        <v>2.0879000246577802E-2</v>
      </c>
      <c r="BB1693" s="17">
        <v>6.2292073469878501E-2</v>
      </c>
      <c r="BC1693" s="17">
        <v>4.8300634747063899E-2</v>
      </c>
      <c r="BD1693" s="17">
        <v>3.3930135216264E-2</v>
      </c>
      <c r="BE1693" s="17">
        <v>0</v>
      </c>
      <c r="BF1693" s="17"/>
      <c r="BG1693" s="17">
        <v>3.91379514725139E-2</v>
      </c>
      <c r="BH1693" s="17">
        <v>4.62258076439628E-2</v>
      </c>
      <c r="BI1693" s="17" t="s">
        <v>95</v>
      </c>
      <c r="BJ1693" s="17">
        <v>1.6266498239162399E-2</v>
      </c>
      <c r="BK1693" s="17">
        <v>3.7606248834893198E-2</v>
      </c>
      <c r="BL1693" s="17">
        <v>1.7205346026441699E-2</v>
      </c>
      <c r="BM1693" s="17">
        <v>0</v>
      </c>
    </row>
    <row r="1694" spans="2:65" x14ac:dyDescent="0.35">
      <c r="B1694" t="s">
        <v>633</v>
      </c>
      <c r="C1694" s="17">
        <v>0.130363790022233</v>
      </c>
      <c r="D1694" s="17">
        <v>0.131885863330234</v>
      </c>
      <c r="E1694" s="17">
        <v>0.129748033917017</v>
      </c>
      <c r="F1694" s="17"/>
      <c r="G1694" s="17">
        <v>0.26184974957448198</v>
      </c>
      <c r="H1694" s="17">
        <v>0.19846055493978501</v>
      </c>
      <c r="I1694" s="17">
        <v>0.150573660790354</v>
      </c>
      <c r="J1694" s="17">
        <v>0.106212934013483</v>
      </c>
      <c r="K1694" s="17">
        <v>0.105986100170567</v>
      </c>
      <c r="L1694" s="17">
        <v>8.4957384924657306E-2</v>
      </c>
      <c r="M1694" s="17"/>
      <c r="N1694" s="17">
        <v>0.124046004519687</v>
      </c>
      <c r="O1694" s="17">
        <v>0.13076085192234799</v>
      </c>
      <c r="P1694" s="17">
        <v>0.14333316567319901</v>
      </c>
      <c r="Q1694" s="17">
        <v>0.11615386594138701</v>
      </c>
      <c r="R1694" s="17"/>
      <c r="S1694" s="17">
        <v>0.22042672571876801</v>
      </c>
      <c r="T1694" s="17">
        <v>0.13235205614228601</v>
      </c>
      <c r="U1694" s="17">
        <v>0.142322732566109</v>
      </c>
      <c r="V1694" s="17">
        <v>0.13298242544071001</v>
      </c>
      <c r="W1694" s="17">
        <v>0.14659164198237701</v>
      </c>
      <c r="X1694" s="17">
        <v>9.6320178399147E-2</v>
      </c>
      <c r="Y1694" s="17">
        <v>0.12333310278377201</v>
      </c>
      <c r="Z1694" s="17">
        <v>0.20260587482195699</v>
      </c>
      <c r="AA1694" s="17">
        <v>8.8079121411413899E-2</v>
      </c>
      <c r="AB1694" s="17">
        <v>0.100937030196963</v>
      </c>
      <c r="AC1694" s="17">
        <v>0.121236081164322</v>
      </c>
      <c r="AD1694" s="17">
        <v>0.13409928916380201</v>
      </c>
      <c r="AE1694" s="17"/>
      <c r="AF1694" s="17">
        <v>9.2782973904844607E-2</v>
      </c>
      <c r="AG1694" s="17">
        <v>0.14207090721478599</v>
      </c>
      <c r="AH1694" s="17">
        <v>0.14423686820929399</v>
      </c>
      <c r="AI1694" s="17"/>
      <c r="AJ1694" s="17">
        <v>0.12470291520945</v>
      </c>
      <c r="AK1694" s="17">
        <v>0.15163349531992201</v>
      </c>
      <c r="AL1694" s="17">
        <v>0.26224871967848501</v>
      </c>
      <c r="AM1694" s="17">
        <v>4.4055134199045297E-2</v>
      </c>
      <c r="AN1694" s="17">
        <v>7.8458456578685706E-2</v>
      </c>
      <c r="AO1694" s="17"/>
      <c r="AP1694" s="17">
        <v>0.11261239774891101</v>
      </c>
      <c r="AQ1694" s="17">
        <v>0.157321352023782</v>
      </c>
      <c r="AR1694" s="17">
        <v>0.30696649925741998</v>
      </c>
      <c r="AS1694" s="17"/>
      <c r="AT1694" s="17">
        <v>5.72052448498672E-2</v>
      </c>
      <c r="AU1694" s="17">
        <v>0.174787356450985</v>
      </c>
      <c r="AV1694" s="17">
        <v>0.20833859221537199</v>
      </c>
      <c r="AW1694" s="17">
        <v>0.21011058797867399</v>
      </c>
      <c r="AX1694" s="17">
        <v>0.56436692067876204</v>
      </c>
      <c r="AY1694" s="17"/>
      <c r="AZ1694" s="17">
        <v>0.226260249188451</v>
      </c>
      <c r="BA1694" s="17">
        <v>0.12562528012813901</v>
      </c>
      <c r="BB1694" s="17">
        <v>7.9542101552151301E-2</v>
      </c>
      <c r="BC1694" s="17">
        <v>0.14712911186559199</v>
      </c>
      <c r="BD1694" s="17">
        <v>6.8939103930848802E-2</v>
      </c>
      <c r="BE1694" s="17">
        <v>8.21467541710591E-2</v>
      </c>
      <c r="BF1694" s="17"/>
      <c r="BG1694" s="17">
        <v>0.100160753721589</v>
      </c>
      <c r="BH1694" s="17">
        <v>0.18201677224186899</v>
      </c>
      <c r="BI1694" s="17" t="s">
        <v>95</v>
      </c>
      <c r="BJ1694" s="17">
        <v>0.14699945216591001</v>
      </c>
      <c r="BK1694" s="17">
        <v>9.7435665006782399E-2</v>
      </c>
      <c r="BL1694" s="17">
        <v>0.14878762769952</v>
      </c>
      <c r="BM1694" s="17">
        <v>0.14041915405551</v>
      </c>
    </row>
    <row r="1695" spans="2:65" x14ac:dyDescent="0.35">
      <c r="B1695" t="s">
        <v>634</v>
      </c>
      <c r="C1695" s="17">
        <v>0.633945858606074</v>
      </c>
      <c r="D1695" s="17">
        <v>0.63518434230682796</v>
      </c>
      <c r="E1695" s="17">
        <v>0.63097711824276603</v>
      </c>
      <c r="F1695" s="17"/>
      <c r="G1695" s="17">
        <v>0.48055590861842701</v>
      </c>
      <c r="H1695" s="17">
        <v>0.64473894933057196</v>
      </c>
      <c r="I1695" s="17">
        <v>0.584143380444753</v>
      </c>
      <c r="J1695" s="17">
        <v>0.655096926428541</v>
      </c>
      <c r="K1695" s="17">
        <v>0.62510988630043596</v>
      </c>
      <c r="L1695" s="17">
        <v>0.69461883227962995</v>
      </c>
      <c r="M1695" s="17"/>
      <c r="N1695" s="17">
        <v>0.63419963129968804</v>
      </c>
      <c r="O1695" s="17">
        <v>0.67777876743413501</v>
      </c>
      <c r="P1695" s="17">
        <v>0.55177403289889104</v>
      </c>
      <c r="Q1695" s="17">
        <v>0.67396169604970102</v>
      </c>
      <c r="R1695" s="17"/>
      <c r="S1695" s="17">
        <v>0.59377633659486495</v>
      </c>
      <c r="T1695" s="17">
        <v>0.68771655327952597</v>
      </c>
      <c r="U1695" s="17">
        <v>0.58183594842605801</v>
      </c>
      <c r="V1695" s="17">
        <v>0.53830238888585302</v>
      </c>
      <c r="W1695" s="17">
        <v>0.69133683219516895</v>
      </c>
      <c r="X1695" s="17">
        <v>0.630207547922775</v>
      </c>
      <c r="Y1695" s="17">
        <v>0.67927007127889605</v>
      </c>
      <c r="Z1695" s="17">
        <v>0.54767602986408503</v>
      </c>
      <c r="AA1695" s="17">
        <v>0.60098893198509695</v>
      </c>
      <c r="AB1695" s="17">
        <v>0.68610131218563297</v>
      </c>
      <c r="AC1695" s="17">
        <v>0.728923896638907</v>
      </c>
      <c r="AD1695" s="17">
        <v>0.57034220657766399</v>
      </c>
      <c r="AE1695" s="17"/>
      <c r="AF1695" s="17">
        <v>0.67933355636845705</v>
      </c>
      <c r="AG1695" s="17">
        <v>0.61764728274092096</v>
      </c>
      <c r="AH1695" s="17">
        <v>0.58729953973398397</v>
      </c>
      <c r="AI1695" s="17"/>
      <c r="AJ1695" s="17">
        <v>0.63857381143360503</v>
      </c>
      <c r="AK1695" s="17">
        <v>0.63480046096285803</v>
      </c>
      <c r="AL1695" s="17">
        <v>0.52691396935617296</v>
      </c>
      <c r="AM1695" s="17">
        <v>0.55866227578115002</v>
      </c>
      <c r="AN1695" s="17">
        <v>0.65897747240715798</v>
      </c>
      <c r="AO1695" s="17"/>
      <c r="AP1695" s="17">
        <v>0.67259456065440204</v>
      </c>
      <c r="AQ1695" s="17">
        <v>0.59651171898067501</v>
      </c>
      <c r="AR1695" s="17">
        <v>0.51137133661755896</v>
      </c>
      <c r="AS1695" s="17"/>
      <c r="AT1695" s="17">
        <v>0.70881807558989096</v>
      </c>
      <c r="AU1695" s="17">
        <v>0.55131247726334798</v>
      </c>
      <c r="AV1695" s="17">
        <v>0.59464152395806202</v>
      </c>
      <c r="AW1695" s="17">
        <v>0.52542544226960497</v>
      </c>
      <c r="AX1695" s="17">
        <v>0.19666808252051399</v>
      </c>
      <c r="AY1695" s="17"/>
      <c r="AZ1695" s="17">
        <v>0.535394712126955</v>
      </c>
      <c r="BA1695" s="17">
        <v>0.65185028464141304</v>
      </c>
      <c r="BB1695" s="17">
        <v>0.66383689846915805</v>
      </c>
      <c r="BC1695" s="17">
        <v>0.614117855857228</v>
      </c>
      <c r="BD1695" s="17">
        <v>0.694858489521614</v>
      </c>
      <c r="BE1695" s="17">
        <v>0.67202965423589001</v>
      </c>
      <c r="BF1695" s="17"/>
      <c r="BG1695" s="17">
        <v>0.64937459040368095</v>
      </c>
      <c r="BH1695" s="17">
        <v>0.57743279059966302</v>
      </c>
      <c r="BI1695" s="17" t="s">
        <v>95</v>
      </c>
      <c r="BJ1695" s="17">
        <v>0.52444500421613804</v>
      </c>
      <c r="BK1695" s="17">
        <v>0.74630739153471504</v>
      </c>
      <c r="BL1695" s="17">
        <v>0.65941278073370402</v>
      </c>
      <c r="BM1695" s="17">
        <v>0.70244205486882405</v>
      </c>
    </row>
    <row r="1696" spans="2:65" x14ac:dyDescent="0.35">
      <c r="B1696" t="s">
        <v>635</v>
      </c>
      <c r="C1696" s="17">
        <v>2.8315681539156201E-2</v>
      </c>
      <c r="D1696" s="17">
        <v>2.3823914882767101E-2</v>
      </c>
      <c r="E1696" s="17">
        <v>3.22916453794845E-2</v>
      </c>
      <c r="F1696" s="17"/>
      <c r="G1696" s="17">
        <v>6.7355093115315803E-2</v>
      </c>
      <c r="H1696" s="17">
        <v>2.14852179718041E-2</v>
      </c>
      <c r="I1696" s="17">
        <v>5.7403983224023902E-2</v>
      </c>
      <c r="J1696" s="17">
        <v>7.8003982069203099E-3</v>
      </c>
      <c r="K1696" s="17">
        <v>1.8503177177502099E-2</v>
      </c>
      <c r="L1696" s="17">
        <v>2.40762000419164E-2</v>
      </c>
      <c r="M1696" s="17"/>
      <c r="N1696" s="17">
        <v>3.73212244374522E-2</v>
      </c>
      <c r="O1696" s="17">
        <v>2.3952706189161701E-2</v>
      </c>
      <c r="P1696" s="17">
        <v>2.83113812629881E-2</v>
      </c>
      <c r="Q1696" s="17">
        <v>2.6656721170703401E-2</v>
      </c>
      <c r="R1696" s="17"/>
      <c r="S1696" s="17">
        <v>1.9121361518035201E-2</v>
      </c>
      <c r="T1696" s="17">
        <v>2.9228957660655901E-2</v>
      </c>
      <c r="U1696" s="17">
        <v>4.6710097074576899E-2</v>
      </c>
      <c r="V1696" s="17">
        <v>0</v>
      </c>
      <c r="W1696" s="17">
        <v>3.2654295895692201E-2</v>
      </c>
      <c r="X1696" s="17">
        <v>3.3575453620042099E-2</v>
      </c>
      <c r="Y1696" s="17">
        <v>3.00378812706487E-2</v>
      </c>
      <c r="Z1696" s="17">
        <v>0</v>
      </c>
      <c r="AA1696" s="17">
        <v>2.3509015553286501E-2</v>
      </c>
      <c r="AB1696" s="17">
        <v>5.7169151633994102E-2</v>
      </c>
      <c r="AC1696" s="17">
        <v>2.7969101238417001E-2</v>
      </c>
      <c r="AD1696" s="17">
        <v>0</v>
      </c>
      <c r="AE1696" s="17"/>
      <c r="AF1696" s="17">
        <v>2.6018274031681901E-2</v>
      </c>
      <c r="AG1696" s="17">
        <v>2.5689992294060399E-2</v>
      </c>
      <c r="AH1696" s="17">
        <v>3.3657489261658201E-2</v>
      </c>
      <c r="AI1696" s="17"/>
      <c r="AJ1696" s="17">
        <v>3.0942273661471498E-2</v>
      </c>
      <c r="AK1696" s="17">
        <v>2.3885090386321899E-2</v>
      </c>
      <c r="AL1696" s="17">
        <v>0</v>
      </c>
      <c r="AM1696" s="17">
        <v>0</v>
      </c>
      <c r="AN1696" s="17">
        <v>3.21167179935705E-2</v>
      </c>
      <c r="AO1696" s="17"/>
      <c r="AP1696" s="17">
        <v>3.9941848836906803E-2</v>
      </c>
      <c r="AQ1696" s="17">
        <v>3.6045032971885597E-2</v>
      </c>
      <c r="AR1696" s="17">
        <v>0</v>
      </c>
      <c r="AS1696" s="17"/>
      <c r="AT1696" s="17">
        <v>1.28353292860813E-2</v>
      </c>
      <c r="AU1696" s="17">
        <v>4.6796102636981897E-2</v>
      </c>
      <c r="AV1696" s="17">
        <v>2.68864315765267E-2</v>
      </c>
      <c r="AW1696" s="17">
        <v>2.1579052860581999E-2</v>
      </c>
      <c r="AX1696" s="17">
        <v>0</v>
      </c>
      <c r="AY1696" s="17"/>
      <c r="AZ1696" s="17">
        <v>1.0104208191184899E-2</v>
      </c>
      <c r="BA1696" s="17">
        <v>3.3129347262429401E-2</v>
      </c>
      <c r="BB1696" s="17">
        <v>2.4593088643242701E-2</v>
      </c>
      <c r="BC1696" s="17">
        <v>3.3559433705130398E-2</v>
      </c>
      <c r="BD1696" s="17">
        <v>1.20437898898878E-2</v>
      </c>
      <c r="BE1696" s="17">
        <v>6.3287216913318095E-2</v>
      </c>
      <c r="BF1696" s="17"/>
      <c r="BG1696" s="17">
        <v>2.4229532086846101E-2</v>
      </c>
      <c r="BH1696" s="17">
        <v>3.3131950539657402E-2</v>
      </c>
      <c r="BI1696" s="17" t="s">
        <v>95</v>
      </c>
      <c r="BJ1696" s="17">
        <v>1.4629768106249601E-2</v>
      </c>
      <c r="BK1696" s="17">
        <v>0</v>
      </c>
      <c r="BL1696" s="17">
        <v>4.0202874337175599E-2</v>
      </c>
      <c r="BM1696" s="17">
        <v>0.157138791075665</v>
      </c>
    </row>
    <row r="1697" spans="2:65" x14ac:dyDescent="0.35">
      <c r="B1697" t="s">
        <v>636</v>
      </c>
      <c r="C1697" s="17">
        <v>0.112235834801865</v>
      </c>
      <c r="D1697" s="17">
        <v>0.112360527266732</v>
      </c>
      <c r="E1697" s="17">
        <v>0.112716201005241</v>
      </c>
      <c r="F1697" s="17"/>
      <c r="G1697" s="17">
        <v>9.7839415287978002E-2</v>
      </c>
      <c r="H1697" s="17">
        <v>5.17239277634685E-2</v>
      </c>
      <c r="I1697" s="17">
        <v>0.101681552619159</v>
      </c>
      <c r="J1697" s="17">
        <v>0.13997863762339799</v>
      </c>
      <c r="K1697" s="17">
        <v>0.13268827168351399</v>
      </c>
      <c r="L1697" s="17">
        <v>0.115604731792933</v>
      </c>
      <c r="M1697" s="17"/>
      <c r="N1697" s="17">
        <v>7.5840961982299199E-2</v>
      </c>
      <c r="O1697" s="17">
        <v>5.8367695881067001E-2</v>
      </c>
      <c r="P1697" s="17">
        <v>0.18150458414627099</v>
      </c>
      <c r="Q1697" s="17">
        <v>0.11819856602463</v>
      </c>
      <c r="R1697" s="17"/>
      <c r="S1697" s="17">
        <v>5.2819110495438297E-2</v>
      </c>
      <c r="T1697" s="17">
        <v>8.4223372276213695E-2</v>
      </c>
      <c r="U1697" s="17">
        <v>0.10451594203247901</v>
      </c>
      <c r="V1697" s="17">
        <v>0.166184863663313</v>
      </c>
      <c r="W1697" s="17">
        <v>7.3010292177797795E-2</v>
      </c>
      <c r="X1697" s="17">
        <v>0.12792537927692699</v>
      </c>
      <c r="Y1697" s="17">
        <v>0.10364051183223</v>
      </c>
      <c r="Z1697" s="17">
        <v>8.0517021245040801E-2</v>
      </c>
      <c r="AA1697" s="17">
        <v>0.18583857258651301</v>
      </c>
      <c r="AB1697" s="17">
        <v>6.3447700693922901E-2</v>
      </c>
      <c r="AC1697" s="17">
        <v>7.8273734858302899E-2</v>
      </c>
      <c r="AD1697" s="17">
        <v>0.255811328911004</v>
      </c>
      <c r="AE1697" s="17"/>
      <c r="AF1697" s="17">
        <v>0.11808927295659501</v>
      </c>
      <c r="AG1697" s="17">
        <v>0.103451839932117</v>
      </c>
      <c r="AH1697" s="17">
        <v>0.12644292991968001</v>
      </c>
      <c r="AI1697" s="17"/>
      <c r="AJ1697" s="17">
        <v>0.114783185590485</v>
      </c>
      <c r="AK1697" s="17">
        <v>9.5347061291274196E-2</v>
      </c>
      <c r="AL1697" s="17">
        <v>9.2285753833584699E-2</v>
      </c>
      <c r="AM1697" s="17">
        <v>0.30477806927589901</v>
      </c>
      <c r="AN1697" s="17">
        <v>0.105227543349165</v>
      </c>
      <c r="AO1697" s="17"/>
      <c r="AP1697" s="17">
        <v>9.3507423123285999E-2</v>
      </c>
      <c r="AQ1697" s="17">
        <v>8.7419137416134204E-2</v>
      </c>
      <c r="AR1697" s="17">
        <v>0.137796531891927</v>
      </c>
      <c r="AS1697" s="17"/>
      <c r="AT1697" s="17">
        <v>0.157676626701372</v>
      </c>
      <c r="AU1697" s="17">
        <v>0.13401881264869001</v>
      </c>
      <c r="AV1697" s="17">
        <v>5.5753583580811103E-2</v>
      </c>
      <c r="AW1697" s="17">
        <v>7.2771367937858503E-2</v>
      </c>
      <c r="AX1697" s="17">
        <v>0</v>
      </c>
      <c r="AY1697" s="17"/>
      <c r="AZ1697" s="17">
        <v>0.14029607699803001</v>
      </c>
      <c r="BA1697" s="17">
        <v>8.5069165471284403E-2</v>
      </c>
      <c r="BB1697" s="17">
        <v>0.102480202706415</v>
      </c>
      <c r="BC1697" s="17">
        <v>0.106285277618642</v>
      </c>
      <c r="BD1697" s="17">
        <v>0.137535500242951</v>
      </c>
      <c r="BE1697" s="17">
        <v>0.16290654527121301</v>
      </c>
      <c r="BF1697" s="17"/>
      <c r="BG1697" s="17">
        <v>0.117778717592946</v>
      </c>
      <c r="BH1697" s="17">
        <v>0.126497146960663</v>
      </c>
      <c r="BI1697" s="17" t="s">
        <v>95</v>
      </c>
      <c r="BJ1697" s="17">
        <v>0.182452264950141</v>
      </c>
      <c r="BK1697" s="17">
        <v>0.10533153867872599</v>
      </c>
      <c r="BL1697" s="17">
        <v>7.1926844561276196E-2</v>
      </c>
      <c r="BM1697" s="17">
        <v>0</v>
      </c>
    </row>
    <row r="1698" spans="2:65" x14ac:dyDescent="0.35">
      <c r="B1698" t="s">
        <v>114</v>
      </c>
      <c r="C1698" s="17">
        <v>6.0146768585699402E-2</v>
      </c>
      <c r="D1698" s="17">
        <v>5.6568747961719602E-2</v>
      </c>
      <c r="E1698" s="17">
        <v>6.35103955591792E-2</v>
      </c>
      <c r="F1698" s="17"/>
      <c r="G1698" s="17">
        <v>2.0674720919617001E-2</v>
      </c>
      <c r="H1698" s="17">
        <v>6.0790745090216099E-2</v>
      </c>
      <c r="I1698" s="17">
        <v>5.8488942374329798E-2</v>
      </c>
      <c r="J1698" s="17">
        <v>7.0504835630688198E-2</v>
      </c>
      <c r="K1698" s="17">
        <v>6.7874924035113401E-2</v>
      </c>
      <c r="L1698" s="17">
        <v>5.8137079275485601E-2</v>
      </c>
      <c r="M1698" s="17"/>
      <c r="N1698" s="17">
        <v>8.8686081304874403E-2</v>
      </c>
      <c r="O1698" s="17">
        <v>5.6494968942960903E-2</v>
      </c>
      <c r="P1698" s="17">
        <v>5.5327706095397597E-2</v>
      </c>
      <c r="Q1698" s="17">
        <v>5.0589174758351597E-2</v>
      </c>
      <c r="R1698" s="17"/>
      <c r="S1698" s="17">
        <v>9.7807038103278301E-2</v>
      </c>
      <c r="T1698" s="17">
        <v>2.7738491491135799E-2</v>
      </c>
      <c r="U1698" s="17">
        <v>9.7142665183159699E-2</v>
      </c>
      <c r="V1698" s="17">
        <v>7.7974122027468507E-2</v>
      </c>
      <c r="W1698" s="17">
        <v>3.9630809451400698E-2</v>
      </c>
      <c r="X1698" s="17">
        <v>9.7153420936992405E-2</v>
      </c>
      <c r="Y1698" s="17">
        <v>4.5230607597009698E-2</v>
      </c>
      <c r="Z1698" s="17">
        <v>0.16920107406891699</v>
      </c>
      <c r="AA1698" s="17">
        <v>3.2542707092455797E-2</v>
      </c>
      <c r="AB1698" s="17">
        <v>4.9505019787163998E-2</v>
      </c>
      <c r="AC1698" s="17">
        <v>2.2100714842611599E-2</v>
      </c>
      <c r="AD1698" s="17">
        <v>3.9747175347530701E-2</v>
      </c>
      <c r="AE1698" s="17"/>
      <c r="AF1698" s="17">
        <v>5.7834746055227301E-2</v>
      </c>
      <c r="AG1698" s="17">
        <v>6.7673736178971503E-2</v>
      </c>
      <c r="AH1698" s="17">
        <v>6.1401255358686402E-2</v>
      </c>
      <c r="AI1698" s="17"/>
      <c r="AJ1698" s="17">
        <v>4.84883590497273E-2</v>
      </c>
      <c r="AK1698" s="17">
        <v>6.8177029756444199E-2</v>
      </c>
      <c r="AL1698" s="17">
        <v>5.0191895601402803E-2</v>
      </c>
      <c r="AM1698" s="17">
        <v>4.68837266621931E-2</v>
      </c>
      <c r="AN1698" s="17">
        <v>8.5970775062545399E-2</v>
      </c>
      <c r="AO1698" s="17"/>
      <c r="AP1698" s="17">
        <v>2.1740232475246299E-2</v>
      </c>
      <c r="AQ1698" s="17">
        <v>9.1457471182039493E-2</v>
      </c>
      <c r="AR1698" s="17">
        <v>2.33977700179714E-2</v>
      </c>
      <c r="AS1698" s="17"/>
      <c r="AT1698" s="17">
        <v>4.67668392261213E-2</v>
      </c>
      <c r="AU1698" s="17">
        <v>6.1304134911361503E-2</v>
      </c>
      <c r="AV1698" s="17">
        <v>6.8155168527087806E-2</v>
      </c>
      <c r="AW1698" s="17">
        <v>9.2788423548731805E-2</v>
      </c>
      <c r="AX1698" s="17">
        <v>0</v>
      </c>
      <c r="AY1698" s="17"/>
      <c r="AZ1698" s="17">
        <v>4.5582738405251101E-2</v>
      </c>
      <c r="BA1698" s="17">
        <v>8.3446922250156694E-2</v>
      </c>
      <c r="BB1698" s="17">
        <v>6.7255635159154406E-2</v>
      </c>
      <c r="BC1698" s="17">
        <v>5.0607686206343802E-2</v>
      </c>
      <c r="BD1698" s="17">
        <v>5.2692981198435303E-2</v>
      </c>
      <c r="BE1698" s="17">
        <v>1.96298294085205E-2</v>
      </c>
      <c r="BF1698" s="17"/>
      <c r="BG1698" s="17">
        <v>6.9318454722424497E-2</v>
      </c>
      <c r="BH1698" s="17">
        <v>3.4695532014184599E-2</v>
      </c>
      <c r="BI1698" s="17" t="s">
        <v>95</v>
      </c>
      <c r="BJ1698" s="17">
        <v>0.11520701232239899</v>
      </c>
      <c r="BK1698" s="17">
        <v>1.33191559448828E-2</v>
      </c>
      <c r="BL1698" s="17">
        <v>6.2464526641882401E-2</v>
      </c>
      <c r="BM1698" s="17">
        <v>0</v>
      </c>
    </row>
    <row r="1699" spans="2:65" x14ac:dyDescent="0.35">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c r="BA1699" s="17"/>
      <c r="BB1699" s="17"/>
      <c r="BC1699" s="17"/>
      <c r="BD1699" s="17"/>
      <c r="BE1699" s="17"/>
      <c r="BF1699" s="17"/>
      <c r="BG1699" s="17"/>
      <c r="BH1699" s="17"/>
      <c r="BI1699" s="17"/>
      <c r="BJ1699" s="17"/>
      <c r="BK1699" s="17"/>
      <c r="BL1699" s="17"/>
      <c r="BM1699" s="17"/>
    </row>
    <row r="1700" spans="2:65" x14ac:dyDescent="0.35">
      <c r="B1700" s="6" t="s">
        <v>650</v>
      </c>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c r="BA1700" s="17"/>
      <c r="BB1700" s="17"/>
      <c r="BC1700" s="17"/>
      <c r="BD1700" s="17"/>
      <c r="BE1700" s="17"/>
      <c r="BF1700" s="17"/>
      <c r="BG1700" s="17"/>
      <c r="BH1700" s="17"/>
      <c r="BI1700" s="17"/>
      <c r="BJ1700" s="17"/>
      <c r="BK1700" s="17"/>
      <c r="BL1700" s="17"/>
      <c r="BM1700" s="17"/>
    </row>
    <row r="1701" spans="2:65" x14ac:dyDescent="0.35">
      <c r="B1701" s="26" t="s">
        <v>160</v>
      </c>
      <c r="C1701" s="17"/>
      <c r="D1701" s="17"/>
      <c r="E1701" s="17"/>
      <c r="F1701" s="17"/>
      <c r="G1701" s="17"/>
      <c r="H1701" s="17"/>
      <c r="I1701" s="17"/>
      <c r="J1701" s="17"/>
      <c r="K1701" s="17"/>
      <c r="L1701" s="17"/>
      <c r="M1701" s="17"/>
      <c r="N1701" s="17"/>
      <c r="O1701" s="17"/>
      <c r="P1701" s="17"/>
      <c r="Q1701" s="17"/>
      <c r="R1701" s="17"/>
      <c r="S1701" s="17"/>
      <c r="T1701" s="17"/>
      <c r="U1701" s="17"/>
      <c r="V1701" s="17"/>
      <c r="W1701" s="17"/>
      <c r="X1701" s="17"/>
      <c r="Y1701" s="17"/>
      <c r="Z1701" s="17"/>
      <c r="AA1701" s="17"/>
      <c r="AB1701" s="17"/>
      <c r="AC1701" s="17"/>
      <c r="AD1701" s="17"/>
      <c r="AE1701" s="17"/>
      <c r="AF1701" s="17"/>
      <c r="AG1701" s="17"/>
      <c r="AH1701" s="17"/>
      <c r="AI1701" s="17"/>
      <c r="AJ1701" s="17"/>
      <c r="AK1701" s="17"/>
      <c r="AL1701" s="17"/>
      <c r="AM1701" s="17"/>
      <c r="AN1701" s="17"/>
      <c r="AO1701" s="17"/>
      <c r="AP1701" s="17"/>
      <c r="AQ1701" s="17"/>
      <c r="AR1701" s="17"/>
      <c r="AS1701" s="17"/>
      <c r="AT1701" s="17"/>
      <c r="AU1701" s="17"/>
      <c r="AV1701" s="17"/>
      <c r="AW1701" s="17"/>
      <c r="AX1701" s="17"/>
      <c r="AY1701" s="17"/>
      <c r="AZ1701" s="17"/>
      <c r="BA1701" s="17"/>
      <c r="BB1701" s="17"/>
      <c r="BC1701" s="17"/>
      <c r="BD1701" s="17"/>
      <c r="BE1701" s="17"/>
      <c r="BF1701" s="17"/>
      <c r="BG1701" s="17"/>
      <c r="BH1701" s="17"/>
      <c r="BI1701" s="17"/>
      <c r="BJ1701" s="17"/>
      <c r="BK1701" s="17"/>
      <c r="BL1701" s="17"/>
      <c r="BM1701" s="17"/>
    </row>
    <row r="1702" spans="2:65" x14ac:dyDescent="0.35">
      <c r="B1702" t="s">
        <v>571</v>
      </c>
      <c r="C1702" s="17">
        <v>5.2038288953200403E-2</v>
      </c>
      <c r="D1702" s="17">
        <v>7.8681917388248507E-2</v>
      </c>
      <c r="E1702" s="17">
        <v>2.6102417531854698E-2</v>
      </c>
      <c r="F1702" s="17"/>
      <c r="G1702" s="17">
        <v>0.12632263492414</v>
      </c>
      <c r="H1702" s="17">
        <v>8.50491599724012E-2</v>
      </c>
      <c r="I1702" s="17">
        <v>5.8771832983765697E-2</v>
      </c>
      <c r="J1702" s="17">
        <v>3.6418801942756401E-2</v>
      </c>
      <c r="K1702" s="17">
        <v>1.16733455031671E-2</v>
      </c>
      <c r="L1702" s="17">
        <v>1.7695772703002498E-2</v>
      </c>
      <c r="M1702" s="17"/>
      <c r="N1702" s="17">
        <v>7.6458289944430199E-2</v>
      </c>
      <c r="O1702" s="17">
        <v>3.4874788092723097E-2</v>
      </c>
      <c r="P1702" s="17">
        <v>5.1824205903384699E-2</v>
      </c>
      <c r="Q1702" s="17">
        <v>4.5416819010830098E-2</v>
      </c>
      <c r="R1702" s="17"/>
      <c r="S1702" s="17">
        <v>0.110485461023812</v>
      </c>
      <c r="T1702" s="17">
        <v>3.0052341052481502E-2</v>
      </c>
      <c r="U1702" s="17">
        <v>1.95316094616176E-2</v>
      </c>
      <c r="V1702" s="17">
        <v>5.5743110212461498E-2</v>
      </c>
      <c r="W1702" s="17">
        <v>3.51532125658474E-2</v>
      </c>
      <c r="X1702" s="17">
        <v>6.1760796434948202E-2</v>
      </c>
      <c r="Y1702" s="17">
        <v>3.5249747994501902E-2</v>
      </c>
      <c r="Z1702" s="17">
        <v>7.6973442204044201E-2</v>
      </c>
      <c r="AA1702" s="17">
        <v>5.5620129990191801E-2</v>
      </c>
      <c r="AB1702" s="17">
        <v>4.0716770440745502E-2</v>
      </c>
      <c r="AC1702" s="17">
        <v>2.12566241004957E-2</v>
      </c>
      <c r="AD1702" s="17">
        <v>3.6893971543678801E-2</v>
      </c>
      <c r="AE1702" s="17"/>
      <c r="AF1702" s="17">
        <v>2.96249081824114E-2</v>
      </c>
      <c r="AG1702" s="17">
        <v>6.19170593625466E-2</v>
      </c>
      <c r="AH1702" s="17">
        <v>5.1638567698620498E-2</v>
      </c>
      <c r="AI1702" s="17"/>
      <c r="AJ1702" s="17">
        <v>4.6571402629438902E-2</v>
      </c>
      <c r="AK1702" s="17">
        <v>8.1600629559009E-2</v>
      </c>
      <c r="AL1702" s="17">
        <v>2.7902455080721901E-2</v>
      </c>
      <c r="AM1702" s="17">
        <v>3.3508877867978203E-2</v>
      </c>
      <c r="AN1702" s="17">
        <v>3.4263315972316397E-2</v>
      </c>
      <c r="AO1702" s="17"/>
      <c r="AP1702" s="17">
        <v>7.3585759399360295E-2</v>
      </c>
      <c r="AQ1702" s="17">
        <v>6.3212374852290198E-2</v>
      </c>
      <c r="AR1702" s="17">
        <v>5.1851903233160697E-2</v>
      </c>
      <c r="AS1702" s="17"/>
      <c r="AT1702" s="17">
        <v>2.4168605194122599E-2</v>
      </c>
      <c r="AU1702" s="17">
        <v>5.9721150608909097E-2</v>
      </c>
      <c r="AV1702" s="17">
        <v>6.7736897190323803E-2</v>
      </c>
      <c r="AW1702" s="17">
        <v>7.0867279131816993E-2</v>
      </c>
      <c r="AX1702" s="17">
        <v>0.108170559162518</v>
      </c>
      <c r="AY1702" s="17"/>
      <c r="AZ1702" s="17">
        <v>0.108878120364561</v>
      </c>
      <c r="BA1702" s="17">
        <v>3.6155604449980602E-2</v>
      </c>
      <c r="BB1702" s="17">
        <v>4.9941936042944397E-2</v>
      </c>
      <c r="BC1702" s="17">
        <v>2.2229889951245901E-2</v>
      </c>
      <c r="BD1702" s="17">
        <v>3.4808399581874698E-2</v>
      </c>
      <c r="BE1702" s="17">
        <v>4.7071750926062798E-2</v>
      </c>
      <c r="BF1702" s="17"/>
      <c r="BG1702" s="17">
        <v>3.1001481858672599E-2</v>
      </c>
      <c r="BH1702" s="17">
        <v>6.5793341509715997E-2</v>
      </c>
      <c r="BI1702" s="17" t="s">
        <v>95</v>
      </c>
      <c r="BJ1702" s="17">
        <v>5.6873209963631599E-2</v>
      </c>
      <c r="BK1702" s="17">
        <v>4.55633936814182E-2</v>
      </c>
      <c r="BL1702" s="17">
        <v>7.2162013794153504E-2</v>
      </c>
      <c r="BM1702" s="17">
        <v>7.6674438263940103E-2</v>
      </c>
    </row>
    <row r="1703" spans="2:65" x14ac:dyDescent="0.35">
      <c r="B1703" t="s">
        <v>572</v>
      </c>
      <c r="C1703" s="17">
        <v>0.11750979911630299</v>
      </c>
      <c r="D1703" s="17">
        <v>0.14242058677080799</v>
      </c>
      <c r="E1703" s="17">
        <v>9.3554935655501797E-2</v>
      </c>
      <c r="F1703" s="17"/>
      <c r="G1703" s="17">
        <v>0.193094833036735</v>
      </c>
      <c r="H1703" s="17">
        <v>0.198747152269455</v>
      </c>
      <c r="I1703" s="17">
        <v>0.140612223417866</v>
      </c>
      <c r="J1703" s="17">
        <v>8.5324601319344898E-2</v>
      </c>
      <c r="K1703" s="17">
        <v>5.2161858391939202E-2</v>
      </c>
      <c r="L1703" s="17">
        <v>6.2866932733770906E-2</v>
      </c>
      <c r="M1703" s="17"/>
      <c r="N1703" s="17">
        <v>0.15790868473797401</v>
      </c>
      <c r="O1703" s="17">
        <v>8.9971728414397906E-2</v>
      </c>
      <c r="P1703" s="17">
        <v>0.118168451332354</v>
      </c>
      <c r="Q1703" s="17">
        <v>0.103429273006241</v>
      </c>
      <c r="R1703" s="17"/>
      <c r="S1703" s="17">
        <v>0.17039119228531599</v>
      </c>
      <c r="T1703" s="17">
        <v>0.109741736949532</v>
      </c>
      <c r="U1703" s="17">
        <v>0.10683488132963399</v>
      </c>
      <c r="V1703" s="17">
        <v>0.12573397889446999</v>
      </c>
      <c r="W1703" s="17">
        <v>0.114108514251825</v>
      </c>
      <c r="X1703" s="17">
        <v>0.103209461818331</v>
      </c>
      <c r="Y1703" s="17">
        <v>0.11016245379280799</v>
      </c>
      <c r="Z1703" s="17">
        <v>0.13023731741236</v>
      </c>
      <c r="AA1703" s="17">
        <v>9.2227401099491194E-2</v>
      </c>
      <c r="AB1703" s="17">
        <v>0.122003724773793</v>
      </c>
      <c r="AC1703" s="17">
        <v>6.7931163879061299E-2</v>
      </c>
      <c r="AD1703" s="17">
        <v>0.124739628729821</v>
      </c>
      <c r="AE1703" s="17"/>
      <c r="AF1703" s="17">
        <v>9.5618804696308304E-2</v>
      </c>
      <c r="AG1703" s="17">
        <v>0.122258456563687</v>
      </c>
      <c r="AH1703" s="17">
        <v>0.14581696569524299</v>
      </c>
      <c r="AI1703" s="17"/>
      <c r="AJ1703" s="17">
        <v>9.3724286928402303E-2</v>
      </c>
      <c r="AK1703" s="17">
        <v>0.161053817691794</v>
      </c>
      <c r="AL1703" s="17">
        <v>8.8198518982436303E-2</v>
      </c>
      <c r="AM1703" s="17">
        <v>9.3842913699717798E-2</v>
      </c>
      <c r="AN1703" s="17">
        <v>0.10719732094409901</v>
      </c>
      <c r="AO1703" s="17"/>
      <c r="AP1703" s="17">
        <v>0.12265226048009401</v>
      </c>
      <c r="AQ1703" s="17">
        <v>0.148692454139429</v>
      </c>
      <c r="AR1703" s="17">
        <v>0.104739661200186</v>
      </c>
      <c r="AS1703" s="17"/>
      <c r="AT1703" s="17">
        <v>7.34056354258628E-2</v>
      </c>
      <c r="AU1703" s="17">
        <v>8.5215067530031996E-2</v>
      </c>
      <c r="AV1703" s="17">
        <v>0.171409020630512</v>
      </c>
      <c r="AW1703" s="17">
        <v>0.21746282949660201</v>
      </c>
      <c r="AX1703" s="17">
        <v>0.15082613785062701</v>
      </c>
      <c r="AY1703" s="17"/>
      <c r="AZ1703" s="17">
        <v>0.19422895572450299</v>
      </c>
      <c r="BA1703" s="17">
        <v>0.10349982864579001</v>
      </c>
      <c r="BB1703" s="17">
        <v>0.102242779411147</v>
      </c>
      <c r="BC1703" s="17">
        <v>9.7032195307844696E-2</v>
      </c>
      <c r="BD1703" s="17">
        <v>5.5253304540721901E-2</v>
      </c>
      <c r="BE1703" s="17">
        <v>0.11854125343954899</v>
      </c>
      <c r="BF1703" s="17"/>
      <c r="BG1703" s="17">
        <v>8.3772995577550094E-2</v>
      </c>
      <c r="BH1703" s="17">
        <v>0.107438898081519</v>
      </c>
      <c r="BI1703" s="17" t="s">
        <v>95</v>
      </c>
      <c r="BJ1703" s="17">
        <v>0.15732558010650199</v>
      </c>
      <c r="BK1703" s="17">
        <v>0.13894100920976901</v>
      </c>
      <c r="BL1703" s="17">
        <v>0.167186959203448</v>
      </c>
      <c r="BM1703" s="17">
        <v>0.138286707583338</v>
      </c>
    </row>
    <row r="1704" spans="2:65" x14ac:dyDescent="0.35">
      <c r="B1704" t="s">
        <v>573</v>
      </c>
      <c r="C1704" s="17">
        <v>0.79447605014294598</v>
      </c>
      <c r="D1704" s="17">
        <v>0.74104030124753195</v>
      </c>
      <c r="E1704" s="17">
        <v>0.84606012958317101</v>
      </c>
      <c r="F1704" s="17"/>
      <c r="G1704" s="17">
        <v>0.62783188018549296</v>
      </c>
      <c r="H1704" s="17">
        <v>0.66958797472974496</v>
      </c>
      <c r="I1704" s="17">
        <v>0.75979800638627204</v>
      </c>
      <c r="J1704" s="17">
        <v>0.85222946172684999</v>
      </c>
      <c r="K1704" s="17">
        <v>0.894297747003449</v>
      </c>
      <c r="L1704" s="17">
        <v>0.90134866983449902</v>
      </c>
      <c r="M1704" s="17"/>
      <c r="N1704" s="17">
        <v>0.73995912760486104</v>
      </c>
      <c r="O1704" s="17">
        <v>0.84007907359635403</v>
      </c>
      <c r="P1704" s="17">
        <v>0.783140597375516</v>
      </c>
      <c r="Q1704" s="17">
        <v>0.81219031221453997</v>
      </c>
      <c r="R1704" s="17"/>
      <c r="S1704" s="17">
        <v>0.66488273375624496</v>
      </c>
      <c r="T1704" s="17">
        <v>0.80972517555510803</v>
      </c>
      <c r="U1704" s="17">
        <v>0.85123232709852903</v>
      </c>
      <c r="V1704" s="17">
        <v>0.79440055935338605</v>
      </c>
      <c r="W1704" s="17">
        <v>0.83189440119176095</v>
      </c>
      <c r="X1704" s="17">
        <v>0.81930925651050102</v>
      </c>
      <c r="Y1704" s="17">
        <v>0.81833099805646203</v>
      </c>
      <c r="Z1704" s="17">
        <v>0.77092167021423497</v>
      </c>
      <c r="AA1704" s="17">
        <v>0.80771693775289</v>
      </c>
      <c r="AB1704" s="17">
        <v>0.79856001789069897</v>
      </c>
      <c r="AC1704" s="17">
        <v>0.878756506170008</v>
      </c>
      <c r="AD1704" s="17">
        <v>0.79251922048643697</v>
      </c>
      <c r="AE1704" s="17"/>
      <c r="AF1704" s="17">
        <v>0.84659365362277195</v>
      </c>
      <c r="AG1704" s="17">
        <v>0.787771929225769</v>
      </c>
      <c r="AH1704" s="17">
        <v>0.74378549603118205</v>
      </c>
      <c r="AI1704" s="17"/>
      <c r="AJ1704" s="17">
        <v>0.83450423052095601</v>
      </c>
      <c r="AK1704" s="17">
        <v>0.71219795212708803</v>
      </c>
      <c r="AL1704" s="17">
        <v>0.85996222479241102</v>
      </c>
      <c r="AM1704" s="17">
        <v>0.83490739431058503</v>
      </c>
      <c r="AN1704" s="17">
        <v>0.80990890888896105</v>
      </c>
      <c r="AO1704" s="17"/>
      <c r="AP1704" s="17">
        <v>0.77831719135539701</v>
      </c>
      <c r="AQ1704" s="17">
        <v>0.74468385826836003</v>
      </c>
      <c r="AR1704" s="17">
        <v>0.80749972043011198</v>
      </c>
      <c r="AS1704" s="17"/>
      <c r="AT1704" s="17">
        <v>0.86846288489652801</v>
      </c>
      <c r="AU1704" s="17">
        <v>0.828987205925518</v>
      </c>
      <c r="AV1704" s="17">
        <v>0.71963279498042299</v>
      </c>
      <c r="AW1704" s="17">
        <v>0.66448442231545501</v>
      </c>
      <c r="AX1704" s="17">
        <v>0.74100330298685502</v>
      </c>
      <c r="AY1704" s="17"/>
      <c r="AZ1704" s="17">
        <v>0.65259719044814601</v>
      </c>
      <c r="BA1704" s="17">
        <v>0.81210117823657701</v>
      </c>
      <c r="BB1704" s="17">
        <v>0.812436814308507</v>
      </c>
      <c r="BC1704" s="17">
        <v>0.85439624048979601</v>
      </c>
      <c r="BD1704" s="17">
        <v>0.90230476089613298</v>
      </c>
      <c r="BE1704" s="17">
        <v>0.80649682375579401</v>
      </c>
      <c r="BF1704" s="17"/>
      <c r="BG1704" s="17">
        <v>0.85359909736945905</v>
      </c>
      <c r="BH1704" s="17">
        <v>0.79464246422263796</v>
      </c>
      <c r="BI1704" s="17" t="s">
        <v>95</v>
      </c>
      <c r="BJ1704" s="17">
        <v>0.738919279696031</v>
      </c>
      <c r="BK1704" s="17">
        <v>0.77390488507025901</v>
      </c>
      <c r="BL1704" s="17">
        <v>0.72250875984430096</v>
      </c>
      <c r="BM1704" s="17">
        <v>0.72099098616003099</v>
      </c>
    </row>
    <row r="1705" spans="2:65" x14ac:dyDescent="0.35">
      <c r="B1705" t="s">
        <v>114</v>
      </c>
      <c r="C1705" s="17">
        <v>3.5975861787550002E-2</v>
      </c>
      <c r="D1705" s="17">
        <v>3.7857194593412101E-2</v>
      </c>
      <c r="E1705" s="17">
        <v>3.4282517229472897E-2</v>
      </c>
      <c r="F1705" s="17"/>
      <c r="G1705" s="17">
        <v>5.2750651853632299E-2</v>
      </c>
      <c r="H1705" s="17">
        <v>4.66157130283988E-2</v>
      </c>
      <c r="I1705" s="17">
        <v>4.0817937212096797E-2</v>
      </c>
      <c r="J1705" s="17">
        <v>2.6027135011048998E-2</v>
      </c>
      <c r="K1705" s="17">
        <v>4.1867049101444502E-2</v>
      </c>
      <c r="L1705" s="17">
        <v>1.8088624728727201E-2</v>
      </c>
      <c r="M1705" s="17"/>
      <c r="N1705" s="17">
        <v>2.5673897712735001E-2</v>
      </c>
      <c r="O1705" s="17">
        <v>3.5074409896524703E-2</v>
      </c>
      <c r="P1705" s="17">
        <v>4.6866745388744899E-2</v>
      </c>
      <c r="Q1705" s="17">
        <v>3.8963595768388898E-2</v>
      </c>
      <c r="R1705" s="17"/>
      <c r="S1705" s="17">
        <v>5.4240612934627903E-2</v>
      </c>
      <c r="T1705" s="17">
        <v>5.0480746442878401E-2</v>
      </c>
      <c r="U1705" s="17">
        <v>2.2401182110219901E-2</v>
      </c>
      <c r="V1705" s="17">
        <v>2.4122351539682299E-2</v>
      </c>
      <c r="W1705" s="17">
        <v>1.8843871990567401E-2</v>
      </c>
      <c r="X1705" s="17">
        <v>1.5720485236219901E-2</v>
      </c>
      <c r="Y1705" s="17">
        <v>3.6256800156228002E-2</v>
      </c>
      <c r="Z1705" s="17">
        <v>2.1867570169360698E-2</v>
      </c>
      <c r="AA1705" s="17">
        <v>4.4435531157426898E-2</v>
      </c>
      <c r="AB1705" s="17">
        <v>3.8719486894762699E-2</v>
      </c>
      <c r="AC1705" s="17">
        <v>3.2055705850435399E-2</v>
      </c>
      <c r="AD1705" s="17">
        <v>4.5847179240062902E-2</v>
      </c>
      <c r="AE1705" s="17"/>
      <c r="AF1705" s="17">
        <v>2.8162633498508401E-2</v>
      </c>
      <c r="AG1705" s="17">
        <v>2.8052554847996701E-2</v>
      </c>
      <c r="AH1705" s="17">
        <v>5.87589705749543E-2</v>
      </c>
      <c r="AI1705" s="17"/>
      <c r="AJ1705" s="17">
        <v>2.5200079921202798E-2</v>
      </c>
      <c r="AK1705" s="17">
        <v>4.5147600622109103E-2</v>
      </c>
      <c r="AL1705" s="17">
        <v>2.3936801144430999E-2</v>
      </c>
      <c r="AM1705" s="17">
        <v>3.7740814121719202E-2</v>
      </c>
      <c r="AN1705" s="17">
        <v>4.8630454194623397E-2</v>
      </c>
      <c r="AO1705" s="17"/>
      <c r="AP1705" s="17">
        <v>2.5444788765148101E-2</v>
      </c>
      <c r="AQ1705" s="17">
        <v>4.3411312739920702E-2</v>
      </c>
      <c r="AR1705" s="17">
        <v>3.5908715136541598E-2</v>
      </c>
      <c r="AS1705" s="17"/>
      <c r="AT1705" s="17">
        <v>3.3962874483486297E-2</v>
      </c>
      <c r="AU1705" s="17">
        <v>2.6076575935541E-2</v>
      </c>
      <c r="AV1705" s="17">
        <v>4.1221287198740603E-2</v>
      </c>
      <c r="AW1705" s="17">
        <v>4.7185469056126E-2</v>
      </c>
      <c r="AX1705" s="17">
        <v>0</v>
      </c>
      <c r="AY1705" s="17"/>
      <c r="AZ1705" s="17">
        <v>4.4295733462789602E-2</v>
      </c>
      <c r="BA1705" s="17">
        <v>4.82433886676523E-2</v>
      </c>
      <c r="BB1705" s="17">
        <v>3.5378470237401399E-2</v>
      </c>
      <c r="BC1705" s="17">
        <v>2.6341674251113799E-2</v>
      </c>
      <c r="BD1705" s="17">
        <v>7.6335349812705596E-3</v>
      </c>
      <c r="BE1705" s="17">
        <v>2.78901718785937E-2</v>
      </c>
      <c r="BF1705" s="17"/>
      <c r="BG1705" s="17">
        <v>3.16264251943182E-2</v>
      </c>
      <c r="BH1705" s="17">
        <v>3.2125296186127097E-2</v>
      </c>
      <c r="BI1705" s="17" t="s">
        <v>95</v>
      </c>
      <c r="BJ1705" s="17">
        <v>4.6881930233835703E-2</v>
      </c>
      <c r="BK1705" s="17">
        <v>4.1590712038553801E-2</v>
      </c>
      <c r="BL1705" s="17">
        <v>3.8142267158097598E-2</v>
      </c>
      <c r="BM1705" s="17">
        <v>6.4047867992690993E-2</v>
      </c>
    </row>
    <row r="1706" spans="2:65" x14ac:dyDescent="0.35">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c r="BI1706" s="17"/>
      <c r="BJ1706" s="17"/>
      <c r="BK1706" s="17"/>
      <c r="BL1706" s="17"/>
      <c r="BM1706" s="17"/>
    </row>
    <row r="1707" spans="2:65" x14ac:dyDescent="0.35">
      <c r="B1707" s="6" t="s">
        <v>651</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c r="BI1707" s="17"/>
      <c r="BJ1707" s="17"/>
      <c r="BK1707" s="17"/>
      <c r="BL1707" s="17"/>
      <c r="BM1707" s="17"/>
    </row>
    <row r="1708" spans="2:65" x14ac:dyDescent="0.35">
      <c r="B1708" s="26" t="s">
        <v>160</v>
      </c>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c r="BF1708" s="17"/>
      <c r="BG1708" s="17"/>
      <c r="BH1708" s="17"/>
      <c r="BI1708" s="17"/>
      <c r="BJ1708" s="17"/>
      <c r="BK1708" s="17"/>
      <c r="BL1708" s="17"/>
      <c r="BM1708" s="17"/>
    </row>
    <row r="1709" spans="2:65" x14ac:dyDescent="0.35">
      <c r="B1709" t="s">
        <v>571</v>
      </c>
      <c r="C1709" s="17">
        <v>8.3284519663459497E-2</v>
      </c>
      <c r="D1709" s="17">
        <v>0.114215640525624</v>
      </c>
      <c r="E1709" s="17">
        <v>5.3272773317108398E-2</v>
      </c>
      <c r="F1709" s="17"/>
      <c r="G1709" s="17">
        <v>0.15152868755360899</v>
      </c>
      <c r="H1709" s="17">
        <v>0.14143763216039101</v>
      </c>
      <c r="I1709" s="17">
        <v>7.8380480791632401E-2</v>
      </c>
      <c r="J1709" s="17">
        <v>7.49179388862449E-2</v>
      </c>
      <c r="K1709" s="17">
        <v>6.3055969036239501E-2</v>
      </c>
      <c r="L1709" s="17">
        <v>2.20827966884116E-2</v>
      </c>
      <c r="M1709" s="17"/>
      <c r="N1709" s="17">
        <v>0.118665186578372</v>
      </c>
      <c r="O1709" s="17">
        <v>6.7764940424600295E-2</v>
      </c>
      <c r="P1709" s="17">
        <v>8.4990539417447206E-2</v>
      </c>
      <c r="Q1709" s="17">
        <v>6.2194035581553397E-2</v>
      </c>
      <c r="R1709" s="17"/>
      <c r="S1709" s="17">
        <v>0.133596135755471</v>
      </c>
      <c r="T1709" s="17">
        <v>6.4317884034356801E-2</v>
      </c>
      <c r="U1709" s="17">
        <v>6.5097443258414503E-2</v>
      </c>
      <c r="V1709" s="17">
        <v>7.8763992568793004E-2</v>
      </c>
      <c r="W1709" s="17">
        <v>6.3351249745659796E-2</v>
      </c>
      <c r="X1709" s="17">
        <v>7.7009828254419099E-2</v>
      </c>
      <c r="Y1709" s="17">
        <v>9.4585806332494901E-2</v>
      </c>
      <c r="Z1709" s="17">
        <v>7.5008255220608194E-2</v>
      </c>
      <c r="AA1709" s="17">
        <v>8.3217972932111806E-2</v>
      </c>
      <c r="AB1709" s="17">
        <v>8.3572153409321004E-2</v>
      </c>
      <c r="AC1709" s="17">
        <v>4.1817298209305603E-2</v>
      </c>
      <c r="AD1709" s="17">
        <v>9.9590633825808406E-2</v>
      </c>
      <c r="AE1709" s="17"/>
      <c r="AF1709" s="17">
        <v>6.9210456330944803E-2</v>
      </c>
      <c r="AG1709" s="17">
        <v>9.2971506741463095E-2</v>
      </c>
      <c r="AH1709" s="17">
        <v>7.6838377131994706E-2</v>
      </c>
      <c r="AI1709" s="17"/>
      <c r="AJ1709" s="17">
        <v>7.3155274949206997E-2</v>
      </c>
      <c r="AK1709" s="17">
        <v>0.11538680580164699</v>
      </c>
      <c r="AL1709" s="17">
        <v>6.6365823484760694E-2</v>
      </c>
      <c r="AM1709" s="17">
        <v>3.7740814121719202E-2</v>
      </c>
      <c r="AN1709" s="17">
        <v>7.7358722006669003E-2</v>
      </c>
      <c r="AO1709" s="17"/>
      <c r="AP1709" s="17">
        <v>0.10263857232138</v>
      </c>
      <c r="AQ1709" s="17">
        <v>9.5035837992836797E-2</v>
      </c>
      <c r="AR1709" s="17">
        <v>7.8976510961976207E-2</v>
      </c>
      <c r="AS1709" s="17"/>
      <c r="AT1709" s="17">
        <v>4.79583309058952E-2</v>
      </c>
      <c r="AU1709" s="17">
        <v>6.0004297280305E-2</v>
      </c>
      <c r="AV1709" s="17">
        <v>0.121061071199416</v>
      </c>
      <c r="AW1709" s="17">
        <v>0.167689891266013</v>
      </c>
      <c r="AX1709" s="17">
        <v>7.8411343948653595E-2</v>
      </c>
      <c r="AY1709" s="17"/>
      <c r="AZ1709" s="17">
        <v>0.15654466775522199</v>
      </c>
      <c r="BA1709" s="17">
        <v>6.3042730878579298E-2</v>
      </c>
      <c r="BB1709" s="17">
        <v>8.9037583989225497E-2</v>
      </c>
      <c r="BC1709" s="17">
        <v>5.7194101802577398E-2</v>
      </c>
      <c r="BD1709" s="17">
        <v>3.5063309731154201E-2</v>
      </c>
      <c r="BE1709" s="17">
        <v>7.4049873889675197E-2</v>
      </c>
      <c r="BF1709" s="17"/>
      <c r="BG1709" s="17">
        <v>5.9841313987487599E-2</v>
      </c>
      <c r="BH1709" s="17">
        <v>6.6694593511140807E-2</v>
      </c>
      <c r="BI1709" s="17" t="s">
        <v>95</v>
      </c>
      <c r="BJ1709" s="17">
        <v>0.12942963961518</v>
      </c>
      <c r="BK1709" s="17">
        <v>0.108180363056669</v>
      </c>
      <c r="BL1709" s="17">
        <v>0.12272580687311101</v>
      </c>
      <c r="BM1709" s="17">
        <v>5.6466990125170202E-2</v>
      </c>
    </row>
    <row r="1710" spans="2:65" x14ac:dyDescent="0.35">
      <c r="B1710" t="s">
        <v>572</v>
      </c>
      <c r="C1710" s="17">
        <v>0.21280732146251299</v>
      </c>
      <c r="D1710" s="17">
        <v>0.25325745176179798</v>
      </c>
      <c r="E1710" s="17">
        <v>0.17294720414120601</v>
      </c>
      <c r="F1710" s="17"/>
      <c r="G1710" s="17">
        <v>0.268613240913399</v>
      </c>
      <c r="H1710" s="17">
        <v>0.24340956412214601</v>
      </c>
      <c r="I1710" s="17">
        <v>0.18394265747847</v>
      </c>
      <c r="J1710" s="17">
        <v>0.164013095674995</v>
      </c>
      <c r="K1710" s="17">
        <v>0.20534337322514201</v>
      </c>
      <c r="L1710" s="17">
        <v>0.22346796332689001</v>
      </c>
      <c r="M1710" s="17"/>
      <c r="N1710" s="17">
        <v>0.23706273984027501</v>
      </c>
      <c r="O1710" s="17">
        <v>0.21736217837529501</v>
      </c>
      <c r="P1710" s="17">
        <v>0.212561537058813</v>
      </c>
      <c r="Q1710" s="17">
        <v>0.183782042374877</v>
      </c>
      <c r="R1710" s="17"/>
      <c r="S1710" s="17">
        <v>0.28039024073399998</v>
      </c>
      <c r="T1710" s="17">
        <v>0.19057946587378499</v>
      </c>
      <c r="U1710" s="17">
        <v>0.20014863942807201</v>
      </c>
      <c r="V1710" s="17">
        <v>0.24401759580396001</v>
      </c>
      <c r="W1710" s="17">
        <v>0.19642626941070501</v>
      </c>
      <c r="X1710" s="17">
        <v>0.151165534730614</v>
      </c>
      <c r="Y1710" s="17">
        <v>0.24477079218101999</v>
      </c>
      <c r="Z1710" s="17">
        <v>0.23949664309758101</v>
      </c>
      <c r="AA1710" s="17">
        <v>0.19935521146049501</v>
      </c>
      <c r="AB1710" s="17">
        <v>0.222793996935154</v>
      </c>
      <c r="AC1710" s="17">
        <v>0.23385521029452999</v>
      </c>
      <c r="AD1710" s="17">
        <v>5.8272482245778003E-2</v>
      </c>
      <c r="AE1710" s="17"/>
      <c r="AF1710" s="17">
        <v>0.19577373539455101</v>
      </c>
      <c r="AG1710" s="17">
        <v>0.23674102737233699</v>
      </c>
      <c r="AH1710" s="17">
        <v>0.169728178029738</v>
      </c>
      <c r="AI1710" s="17"/>
      <c r="AJ1710" s="17">
        <v>0.20958540998370501</v>
      </c>
      <c r="AK1710" s="17">
        <v>0.26663810421196599</v>
      </c>
      <c r="AL1710" s="17">
        <v>0.19958213448161499</v>
      </c>
      <c r="AM1710" s="17">
        <v>0.20299319058850099</v>
      </c>
      <c r="AN1710" s="17">
        <v>0.140993231465524</v>
      </c>
      <c r="AO1710" s="17"/>
      <c r="AP1710" s="17">
        <v>0.21442665769395999</v>
      </c>
      <c r="AQ1710" s="17">
        <v>0.25720674572486002</v>
      </c>
      <c r="AR1710" s="17">
        <v>0.20947408754723401</v>
      </c>
      <c r="AS1710" s="17"/>
      <c r="AT1710" s="17">
        <v>0.187815442999894</v>
      </c>
      <c r="AU1710" s="17">
        <v>0.201312024392934</v>
      </c>
      <c r="AV1710" s="17">
        <v>0.24291457564274099</v>
      </c>
      <c r="AW1710" s="17">
        <v>0.26350681700283002</v>
      </c>
      <c r="AX1710" s="17">
        <v>0.31572375060883401</v>
      </c>
      <c r="AY1710" s="17"/>
      <c r="AZ1710" s="17">
        <v>0.30259194733023498</v>
      </c>
      <c r="BA1710" s="17">
        <v>0.18442094768026401</v>
      </c>
      <c r="BB1710" s="17">
        <v>0.170213982924179</v>
      </c>
      <c r="BC1710" s="17">
        <v>0.18638034127817499</v>
      </c>
      <c r="BD1710" s="17">
        <v>0.19731998215211</v>
      </c>
      <c r="BE1710" s="17">
        <v>0.21577127477136601</v>
      </c>
      <c r="BF1710" s="17"/>
      <c r="BG1710" s="17">
        <v>0.23352967388106399</v>
      </c>
      <c r="BH1710" s="17">
        <v>0.19503873181412501</v>
      </c>
      <c r="BI1710" s="17" t="s">
        <v>95</v>
      </c>
      <c r="BJ1710" s="17">
        <v>0.14397260518788299</v>
      </c>
      <c r="BK1710" s="17">
        <v>0.23977666848128301</v>
      </c>
      <c r="BL1710" s="17">
        <v>0.20930159279990199</v>
      </c>
      <c r="BM1710" s="17">
        <v>0.25886371191998903</v>
      </c>
    </row>
    <row r="1711" spans="2:65" x14ac:dyDescent="0.35">
      <c r="B1711" t="s">
        <v>573</v>
      </c>
      <c r="C1711" s="17">
        <v>0.66635138847467201</v>
      </c>
      <c r="D1711" s="17">
        <v>0.58466383774255104</v>
      </c>
      <c r="E1711" s="17">
        <v>0.74618131593800896</v>
      </c>
      <c r="F1711" s="17"/>
      <c r="G1711" s="17">
        <v>0.51669698048899604</v>
      </c>
      <c r="H1711" s="17">
        <v>0.57251308690314795</v>
      </c>
      <c r="I1711" s="17">
        <v>0.68905053526751903</v>
      </c>
      <c r="J1711" s="17">
        <v>0.74186962757245301</v>
      </c>
      <c r="K1711" s="17">
        <v>0.68518138552849095</v>
      </c>
      <c r="L1711" s="17">
        <v>0.73564307079052604</v>
      </c>
      <c r="M1711" s="17"/>
      <c r="N1711" s="17">
        <v>0.62146978156241095</v>
      </c>
      <c r="O1711" s="17">
        <v>0.67896199975109295</v>
      </c>
      <c r="P1711" s="17">
        <v>0.65819768898276798</v>
      </c>
      <c r="Q1711" s="17">
        <v>0.70442217776278504</v>
      </c>
      <c r="R1711" s="17"/>
      <c r="S1711" s="17">
        <v>0.54453931116652898</v>
      </c>
      <c r="T1711" s="17">
        <v>0.69744849619001503</v>
      </c>
      <c r="U1711" s="17">
        <v>0.71795772520683798</v>
      </c>
      <c r="V1711" s="17">
        <v>0.62676086756524396</v>
      </c>
      <c r="W1711" s="17">
        <v>0.71407262782972902</v>
      </c>
      <c r="X1711" s="17">
        <v>0.76689121037725705</v>
      </c>
      <c r="Y1711" s="17">
        <v>0.60728889273411302</v>
      </c>
      <c r="Z1711" s="17">
        <v>0.65366095146551495</v>
      </c>
      <c r="AA1711" s="17">
        <v>0.676662099098714</v>
      </c>
      <c r="AB1711" s="17">
        <v>0.640921859161109</v>
      </c>
      <c r="AC1711" s="17">
        <v>0.69040030240146</v>
      </c>
      <c r="AD1711" s="17">
        <v>0.79626403038761195</v>
      </c>
      <c r="AE1711" s="17"/>
      <c r="AF1711" s="17">
        <v>0.70351590025988597</v>
      </c>
      <c r="AG1711" s="17">
        <v>0.64165020887493796</v>
      </c>
      <c r="AH1711" s="17">
        <v>0.69265208965489999</v>
      </c>
      <c r="AI1711" s="17"/>
      <c r="AJ1711" s="17">
        <v>0.67823786152241505</v>
      </c>
      <c r="AK1711" s="17">
        <v>0.57902782819646603</v>
      </c>
      <c r="AL1711" s="17">
        <v>0.72320882272486897</v>
      </c>
      <c r="AM1711" s="17">
        <v>0.66700589086113204</v>
      </c>
      <c r="AN1711" s="17">
        <v>0.74039208820800095</v>
      </c>
      <c r="AO1711" s="17"/>
      <c r="AP1711" s="17">
        <v>0.66109568842843003</v>
      </c>
      <c r="AQ1711" s="17">
        <v>0.60921783324128098</v>
      </c>
      <c r="AR1711" s="17">
        <v>0.67983099614660703</v>
      </c>
      <c r="AS1711" s="17"/>
      <c r="AT1711" s="17">
        <v>0.73582695482323102</v>
      </c>
      <c r="AU1711" s="17">
        <v>0.70154019575892901</v>
      </c>
      <c r="AV1711" s="17">
        <v>0.60655042825182903</v>
      </c>
      <c r="AW1711" s="17">
        <v>0.53481744307967805</v>
      </c>
      <c r="AX1711" s="17">
        <v>0.60586490544251304</v>
      </c>
      <c r="AY1711" s="17"/>
      <c r="AZ1711" s="17">
        <v>0.49753178346666999</v>
      </c>
      <c r="BA1711" s="17">
        <v>0.70762606488499402</v>
      </c>
      <c r="BB1711" s="17">
        <v>0.70919697845452101</v>
      </c>
      <c r="BC1711" s="17">
        <v>0.72174864732405097</v>
      </c>
      <c r="BD1711" s="17">
        <v>0.75208358182475199</v>
      </c>
      <c r="BE1711" s="17">
        <v>0.66537894493213801</v>
      </c>
      <c r="BF1711" s="17"/>
      <c r="BG1711" s="17">
        <v>0.67227214660927503</v>
      </c>
      <c r="BH1711" s="17">
        <v>0.70114479129177298</v>
      </c>
      <c r="BI1711" s="17" t="s">
        <v>95</v>
      </c>
      <c r="BJ1711" s="17">
        <v>0.66128031144018296</v>
      </c>
      <c r="BK1711" s="17">
        <v>0.609234249199331</v>
      </c>
      <c r="BL1711" s="17">
        <v>0.63403955278013702</v>
      </c>
      <c r="BM1711" s="17">
        <v>0.66227172272254198</v>
      </c>
    </row>
    <row r="1712" spans="2:65" x14ac:dyDescent="0.35">
      <c r="B1712" t="s">
        <v>114</v>
      </c>
      <c r="C1712" s="17">
        <v>3.7556770399355802E-2</v>
      </c>
      <c r="D1712" s="17">
        <v>4.7863069970026498E-2</v>
      </c>
      <c r="E1712" s="17">
        <v>2.75987066036767E-2</v>
      </c>
      <c r="F1712" s="17"/>
      <c r="G1712" s="17">
        <v>6.3161091043996295E-2</v>
      </c>
      <c r="H1712" s="17">
        <v>4.2639716814314201E-2</v>
      </c>
      <c r="I1712" s="17">
        <v>4.8626326462378099E-2</v>
      </c>
      <c r="J1712" s="17">
        <v>1.91993378663078E-2</v>
      </c>
      <c r="K1712" s="17">
        <v>4.64192722101269E-2</v>
      </c>
      <c r="L1712" s="17">
        <v>1.8806169194171999E-2</v>
      </c>
      <c r="M1712" s="17"/>
      <c r="N1712" s="17">
        <v>2.2802292018941999E-2</v>
      </c>
      <c r="O1712" s="17">
        <v>3.5910881449012E-2</v>
      </c>
      <c r="P1712" s="17">
        <v>4.4250234540970997E-2</v>
      </c>
      <c r="Q1712" s="17">
        <v>4.9601744280785003E-2</v>
      </c>
      <c r="R1712" s="17"/>
      <c r="S1712" s="17">
        <v>4.14743123439998E-2</v>
      </c>
      <c r="T1712" s="17">
        <v>4.76541539018435E-2</v>
      </c>
      <c r="U1712" s="17">
        <v>1.6796192106676201E-2</v>
      </c>
      <c r="V1712" s="17">
        <v>5.0457544062002299E-2</v>
      </c>
      <c r="W1712" s="17">
        <v>2.61498530139063E-2</v>
      </c>
      <c r="X1712" s="17">
        <v>4.9334266377103302E-3</v>
      </c>
      <c r="Y1712" s="17">
        <v>5.3354508752372798E-2</v>
      </c>
      <c r="Z1712" s="17">
        <v>3.1834150216295702E-2</v>
      </c>
      <c r="AA1712" s="17">
        <v>4.0764716508679098E-2</v>
      </c>
      <c r="AB1712" s="17">
        <v>5.2711990494416501E-2</v>
      </c>
      <c r="AC1712" s="17">
        <v>3.3927189094703901E-2</v>
      </c>
      <c r="AD1712" s="17">
        <v>4.5872853540801603E-2</v>
      </c>
      <c r="AE1712" s="17"/>
      <c r="AF1712" s="17">
        <v>3.1499908014618397E-2</v>
      </c>
      <c r="AG1712" s="17">
        <v>2.8637257011261699E-2</v>
      </c>
      <c r="AH1712" s="17">
        <v>6.0781355183366602E-2</v>
      </c>
      <c r="AI1712" s="17"/>
      <c r="AJ1712" s="17">
        <v>3.9021453544672603E-2</v>
      </c>
      <c r="AK1712" s="17">
        <v>3.8947261789921098E-2</v>
      </c>
      <c r="AL1712" s="17">
        <v>1.08432193087552E-2</v>
      </c>
      <c r="AM1712" s="17">
        <v>9.2260104428647904E-2</v>
      </c>
      <c r="AN1712" s="17">
        <v>4.1255958319805698E-2</v>
      </c>
      <c r="AO1712" s="17"/>
      <c r="AP1712" s="17">
        <v>2.18390815562301E-2</v>
      </c>
      <c r="AQ1712" s="17">
        <v>3.8539583041022299E-2</v>
      </c>
      <c r="AR1712" s="17">
        <v>3.1718405344183097E-2</v>
      </c>
      <c r="AS1712" s="17"/>
      <c r="AT1712" s="17">
        <v>2.8399271270979999E-2</v>
      </c>
      <c r="AU1712" s="17">
        <v>3.7143482567831801E-2</v>
      </c>
      <c r="AV1712" s="17">
        <v>2.9473924906014401E-2</v>
      </c>
      <c r="AW1712" s="17">
        <v>3.3985848651477898E-2</v>
      </c>
      <c r="AX1712" s="17">
        <v>0</v>
      </c>
      <c r="AY1712" s="17"/>
      <c r="AZ1712" s="17">
        <v>4.3331601447873097E-2</v>
      </c>
      <c r="BA1712" s="17">
        <v>4.4910256556161897E-2</v>
      </c>
      <c r="BB1712" s="17">
        <v>3.1551454632074601E-2</v>
      </c>
      <c r="BC1712" s="17">
        <v>3.46769095951961E-2</v>
      </c>
      <c r="BD1712" s="17">
        <v>1.5533126291983401E-2</v>
      </c>
      <c r="BE1712" s="17">
        <v>4.4799906406821001E-2</v>
      </c>
      <c r="BF1712" s="17"/>
      <c r="BG1712" s="17">
        <v>3.4356865522172701E-2</v>
      </c>
      <c r="BH1712" s="17">
        <v>3.71218833829614E-2</v>
      </c>
      <c r="BI1712" s="17" t="s">
        <v>95</v>
      </c>
      <c r="BJ1712" s="17">
        <v>6.5317443756753996E-2</v>
      </c>
      <c r="BK1712" s="17">
        <v>4.28087192627176E-2</v>
      </c>
      <c r="BL1712" s="17">
        <v>3.3933047546850698E-2</v>
      </c>
      <c r="BM1712" s="17">
        <v>2.2397575232298399E-2</v>
      </c>
    </row>
    <row r="1713" spans="2:65" x14ac:dyDescent="0.35">
      <c r="C1713" s="17"/>
      <c r="D1713" s="17"/>
      <c r="E1713" s="17"/>
      <c r="F1713" s="17"/>
      <c r="G1713" s="17"/>
      <c r="H1713" s="17"/>
      <c r="I1713" s="17"/>
      <c r="J1713" s="17"/>
      <c r="K1713" s="17"/>
      <c r="L1713" s="17"/>
      <c r="M1713" s="17"/>
      <c r="N1713" s="17"/>
      <c r="O1713" s="17"/>
      <c r="P1713" s="17"/>
      <c r="Q1713" s="17"/>
      <c r="R1713" s="17"/>
      <c r="S1713" s="17"/>
      <c r="T1713" s="17"/>
      <c r="U1713" s="17"/>
      <c r="V1713" s="17"/>
      <c r="W1713" s="17"/>
      <c r="X1713" s="17"/>
      <c r="Y1713" s="17"/>
      <c r="Z1713" s="17"/>
      <c r="AA1713" s="17"/>
      <c r="AB1713" s="17"/>
      <c r="AC1713" s="17"/>
      <c r="AD1713" s="17"/>
      <c r="AE1713" s="17"/>
      <c r="AF1713" s="17"/>
      <c r="AG1713" s="17"/>
      <c r="AH1713" s="17"/>
      <c r="AI1713" s="17"/>
      <c r="AJ1713" s="17"/>
      <c r="AK1713" s="17"/>
      <c r="AL1713" s="17"/>
      <c r="AM1713" s="17"/>
      <c r="AN1713" s="17"/>
      <c r="AO1713" s="17"/>
      <c r="AP1713" s="17"/>
      <c r="AQ1713" s="17"/>
      <c r="AR1713" s="17"/>
      <c r="AS1713" s="17"/>
      <c r="AT1713" s="17"/>
      <c r="AU1713" s="17"/>
      <c r="AV1713" s="17"/>
      <c r="AW1713" s="17"/>
      <c r="AX1713" s="17"/>
      <c r="AY1713" s="17"/>
      <c r="AZ1713" s="17"/>
      <c r="BA1713" s="17"/>
      <c r="BB1713" s="17"/>
      <c r="BC1713" s="17"/>
      <c r="BD1713" s="17"/>
      <c r="BE1713" s="17"/>
      <c r="BF1713" s="17"/>
      <c r="BG1713" s="17"/>
      <c r="BH1713" s="17"/>
      <c r="BI1713" s="17"/>
      <c r="BJ1713" s="17"/>
      <c r="BK1713" s="17"/>
      <c r="BL1713" s="17"/>
      <c r="BM1713" s="17"/>
    </row>
    <row r="1714" spans="2:65" x14ac:dyDescent="0.35">
      <c r="B1714" s="6" t="s">
        <v>652</v>
      </c>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17"/>
      <c r="AH1714" s="17"/>
      <c r="AI1714" s="17"/>
      <c r="AJ1714" s="17"/>
      <c r="AK1714" s="17"/>
      <c r="AL1714" s="17"/>
      <c r="AM1714" s="17"/>
      <c r="AN1714" s="17"/>
      <c r="AO1714" s="17"/>
      <c r="AP1714" s="17"/>
      <c r="AQ1714" s="17"/>
      <c r="AR1714" s="17"/>
      <c r="AS1714" s="17"/>
      <c r="AT1714" s="17"/>
      <c r="AU1714" s="17"/>
      <c r="AV1714" s="17"/>
      <c r="AW1714" s="17"/>
      <c r="AX1714" s="17"/>
      <c r="AY1714" s="17"/>
      <c r="AZ1714" s="17"/>
      <c r="BA1714" s="17"/>
      <c r="BB1714" s="17"/>
      <c r="BC1714" s="17"/>
      <c r="BD1714" s="17"/>
      <c r="BE1714" s="17"/>
      <c r="BF1714" s="17"/>
      <c r="BG1714" s="17"/>
      <c r="BH1714" s="17"/>
      <c r="BI1714" s="17"/>
      <c r="BJ1714" s="17"/>
      <c r="BK1714" s="17"/>
      <c r="BL1714" s="17"/>
      <c r="BM1714" s="17"/>
    </row>
    <row r="1715" spans="2:65" x14ac:dyDescent="0.35">
      <c r="B1715" s="26" t="s">
        <v>160</v>
      </c>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c r="AX1715" s="17"/>
      <c r="AY1715" s="17"/>
      <c r="AZ1715" s="17"/>
      <c r="BA1715" s="17"/>
      <c r="BB1715" s="17"/>
      <c r="BC1715" s="17"/>
      <c r="BD1715" s="17"/>
      <c r="BE1715" s="17"/>
      <c r="BF1715" s="17"/>
      <c r="BG1715" s="17"/>
      <c r="BH1715" s="17"/>
      <c r="BI1715" s="17"/>
      <c r="BJ1715" s="17"/>
      <c r="BK1715" s="17"/>
      <c r="BL1715" s="17"/>
      <c r="BM1715" s="17"/>
    </row>
    <row r="1716" spans="2:65" x14ac:dyDescent="0.35">
      <c r="B1716" t="s">
        <v>571</v>
      </c>
      <c r="C1716" s="17">
        <v>0.23514873992249799</v>
      </c>
      <c r="D1716" s="17">
        <v>0.21991240838582499</v>
      </c>
      <c r="E1716" s="17">
        <v>0.25005600081420798</v>
      </c>
      <c r="F1716" s="17"/>
      <c r="G1716" s="17">
        <v>0.18936830093159299</v>
      </c>
      <c r="H1716" s="17">
        <v>0.21316665716632699</v>
      </c>
      <c r="I1716" s="17">
        <v>0.26820613547748601</v>
      </c>
      <c r="J1716" s="17">
        <v>0.25215798688424601</v>
      </c>
      <c r="K1716" s="17">
        <v>0.29264619164491101</v>
      </c>
      <c r="L1716" s="17">
        <v>0.20018819732603799</v>
      </c>
      <c r="M1716" s="17"/>
      <c r="N1716" s="17">
        <v>0.22569074662986899</v>
      </c>
      <c r="O1716" s="17">
        <v>0.20558096810217799</v>
      </c>
      <c r="P1716" s="17">
        <v>0.232624413704144</v>
      </c>
      <c r="Q1716" s="17">
        <v>0.27980653758561003</v>
      </c>
      <c r="R1716" s="17"/>
      <c r="S1716" s="17">
        <v>0.25105268173776302</v>
      </c>
      <c r="T1716" s="17">
        <v>0.19927318537628799</v>
      </c>
      <c r="U1716" s="17">
        <v>0.22658910002068</v>
      </c>
      <c r="V1716" s="17">
        <v>0.22448033609787599</v>
      </c>
      <c r="W1716" s="17">
        <v>0.21649479929855001</v>
      </c>
      <c r="X1716" s="17">
        <v>0.25304664604320898</v>
      </c>
      <c r="Y1716" s="17">
        <v>0.29542017973950002</v>
      </c>
      <c r="Z1716" s="17">
        <v>0.26003207067264</v>
      </c>
      <c r="AA1716" s="17">
        <v>0.18670685142596199</v>
      </c>
      <c r="AB1716" s="17">
        <v>0.310477774466623</v>
      </c>
      <c r="AC1716" s="17">
        <v>0.24758781471132699</v>
      </c>
      <c r="AD1716" s="17">
        <v>0.13214664769986101</v>
      </c>
      <c r="AE1716" s="17"/>
      <c r="AF1716" s="17">
        <v>0.25870917577976599</v>
      </c>
      <c r="AG1716" s="17">
        <v>0.248645539303438</v>
      </c>
      <c r="AH1716" s="17">
        <v>0.19195180742562901</v>
      </c>
      <c r="AI1716" s="17"/>
      <c r="AJ1716" s="17">
        <v>0.23392315921919099</v>
      </c>
      <c r="AK1716" s="17">
        <v>0.271257845326424</v>
      </c>
      <c r="AL1716" s="17">
        <v>0.27980752818861898</v>
      </c>
      <c r="AM1716" s="17">
        <v>0.10691572598968101</v>
      </c>
      <c r="AN1716" s="17">
        <v>0.17261056398542701</v>
      </c>
      <c r="AO1716" s="17"/>
      <c r="AP1716" s="17">
        <v>0.234002775004302</v>
      </c>
      <c r="AQ1716" s="17">
        <v>0.25942513834415198</v>
      </c>
      <c r="AR1716" s="17">
        <v>0.23699852182857001</v>
      </c>
      <c r="AS1716" s="17"/>
      <c r="AT1716" s="17">
        <v>0.26265044753109501</v>
      </c>
      <c r="AU1716" s="17">
        <v>0.20410522888819399</v>
      </c>
      <c r="AV1716" s="17">
        <v>0.24448770863172301</v>
      </c>
      <c r="AW1716" s="17">
        <v>0.25603623676139697</v>
      </c>
      <c r="AX1716" s="17">
        <v>0.34496091641829502</v>
      </c>
      <c r="AY1716" s="17"/>
      <c r="AZ1716" s="17">
        <v>0.27830662637138498</v>
      </c>
      <c r="BA1716" s="17">
        <v>0.23208429293071201</v>
      </c>
      <c r="BB1716" s="17">
        <v>0.26464085002953602</v>
      </c>
      <c r="BC1716" s="17">
        <v>0.19864273244196401</v>
      </c>
      <c r="BD1716" s="17">
        <v>0.228363956877871</v>
      </c>
      <c r="BE1716" s="17">
        <v>0.13347775088069699</v>
      </c>
      <c r="BF1716" s="17"/>
      <c r="BG1716" s="17">
        <v>0.217971849718226</v>
      </c>
      <c r="BH1716" s="17">
        <v>0.21480461989895699</v>
      </c>
      <c r="BI1716" s="17" t="s">
        <v>95</v>
      </c>
      <c r="BJ1716" s="17">
        <v>0.336495505315828</v>
      </c>
      <c r="BK1716" s="17">
        <v>0.29373051477469397</v>
      </c>
      <c r="BL1716" s="17">
        <v>0.24296955501668299</v>
      </c>
      <c r="BM1716" s="17">
        <v>0.166065317003605</v>
      </c>
    </row>
    <row r="1717" spans="2:65" x14ac:dyDescent="0.35">
      <c r="B1717" t="s">
        <v>572</v>
      </c>
      <c r="C1717" s="17">
        <v>0.321808656647252</v>
      </c>
      <c r="D1717" s="17">
        <v>0.33420873770672399</v>
      </c>
      <c r="E1717" s="17">
        <v>0.30887096883085302</v>
      </c>
      <c r="F1717" s="17"/>
      <c r="G1717" s="17">
        <v>0.28210011563862197</v>
      </c>
      <c r="H1717" s="17">
        <v>0.32798995350924498</v>
      </c>
      <c r="I1717" s="17">
        <v>0.29545574536913999</v>
      </c>
      <c r="J1717" s="17">
        <v>0.31324494448929902</v>
      </c>
      <c r="K1717" s="17">
        <v>0.32366789003702301</v>
      </c>
      <c r="L1717" s="17">
        <v>0.36668903832131799</v>
      </c>
      <c r="M1717" s="17"/>
      <c r="N1717" s="17">
        <v>0.30705393276693799</v>
      </c>
      <c r="O1717" s="17">
        <v>0.31021609719919002</v>
      </c>
      <c r="P1717" s="17">
        <v>0.33884815701071702</v>
      </c>
      <c r="Q1717" s="17">
        <v>0.33568187158617302</v>
      </c>
      <c r="R1717" s="17"/>
      <c r="S1717" s="17">
        <v>0.26107909441249799</v>
      </c>
      <c r="T1717" s="17">
        <v>0.365736966559076</v>
      </c>
      <c r="U1717" s="17">
        <v>0.38125581369365302</v>
      </c>
      <c r="V1717" s="17">
        <v>0.38206080517531299</v>
      </c>
      <c r="W1717" s="17">
        <v>0.30821618863320699</v>
      </c>
      <c r="X1717" s="17">
        <v>0.30075336679765402</v>
      </c>
      <c r="Y1717" s="17">
        <v>0.32410306625951602</v>
      </c>
      <c r="Z1717" s="17">
        <v>0.34819633420613899</v>
      </c>
      <c r="AA1717" s="17">
        <v>0.33704492334432001</v>
      </c>
      <c r="AB1717" s="17">
        <v>0.30838759319624198</v>
      </c>
      <c r="AC1717" s="17">
        <v>0.26636145728494498</v>
      </c>
      <c r="AD1717" s="17">
        <v>0.24612432112049201</v>
      </c>
      <c r="AE1717" s="17"/>
      <c r="AF1717" s="17">
        <v>0.34113629112543797</v>
      </c>
      <c r="AG1717" s="17">
        <v>0.33074791097115702</v>
      </c>
      <c r="AH1717" s="17">
        <v>0.29988761690655802</v>
      </c>
      <c r="AI1717" s="17"/>
      <c r="AJ1717" s="17">
        <v>0.32657645561113802</v>
      </c>
      <c r="AK1717" s="17">
        <v>0.34602045659418901</v>
      </c>
      <c r="AL1717" s="17">
        <v>0.31669217652063902</v>
      </c>
      <c r="AM1717" s="17">
        <v>0.678467003085098</v>
      </c>
      <c r="AN1717" s="17">
        <v>0.28538870748461498</v>
      </c>
      <c r="AO1717" s="17"/>
      <c r="AP1717" s="17">
        <v>0.340529259352642</v>
      </c>
      <c r="AQ1717" s="17">
        <v>0.31881222635216</v>
      </c>
      <c r="AR1717" s="17">
        <v>0.37157641833978999</v>
      </c>
      <c r="AS1717" s="17"/>
      <c r="AT1717" s="17">
        <v>0.327700426531841</v>
      </c>
      <c r="AU1717" s="17">
        <v>0.31626866726241898</v>
      </c>
      <c r="AV1717" s="17">
        <v>0.316286844984078</v>
      </c>
      <c r="AW1717" s="17">
        <v>0.30041488593785898</v>
      </c>
      <c r="AX1717" s="17">
        <v>0.230326433619579</v>
      </c>
      <c r="AY1717" s="17"/>
      <c r="AZ1717" s="17">
        <v>0.29157839724328299</v>
      </c>
      <c r="BA1717" s="17">
        <v>0.27940246516352102</v>
      </c>
      <c r="BB1717" s="17">
        <v>0.333635597880103</v>
      </c>
      <c r="BC1717" s="17">
        <v>0.37405289473869802</v>
      </c>
      <c r="BD1717" s="17">
        <v>0.35691540255916698</v>
      </c>
      <c r="BE1717" s="17">
        <v>0.420355490595753</v>
      </c>
      <c r="BF1717" s="17"/>
      <c r="BG1717" s="17">
        <v>0.33628478999313999</v>
      </c>
      <c r="BH1717" s="17">
        <v>0.29248187477016901</v>
      </c>
      <c r="BI1717" s="17" t="s">
        <v>95</v>
      </c>
      <c r="BJ1717" s="17">
        <v>0.32919783671152397</v>
      </c>
      <c r="BK1717" s="17">
        <v>0.32985381181439499</v>
      </c>
      <c r="BL1717" s="17">
        <v>0.34203743127736402</v>
      </c>
      <c r="BM1717" s="17">
        <v>0.28462640815885698</v>
      </c>
    </row>
    <row r="1718" spans="2:65" x14ac:dyDescent="0.35">
      <c r="B1718" t="s">
        <v>573</v>
      </c>
      <c r="C1718" s="17">
        <v>0.41588844785450901</v>
      </c>
      <c r="D1718" s="17">
        <v>0.42106765176887201</v>
      </c>
      <c r="E1718" s="17">
        <v>0.41150258669686102</v>
      </c>
      <c r="F1718" s="17"/>
      <c r="G1718" s="17">
        <v>0.47264185488444799</v>
      </c>
      <c r="H1718" s="17">
        <v>0.41539558607824201</v>
      </c>
      <c r="I1718" s="17">
        <v>0.41431886093201897</v>
      </c>
      <c r="J1718" s="17">
        <v>0.42375912873621702</v>
      </c>
      <c r="K1718" s="17">
        <v>0.35746516992576099</v>
      </c>
      <c r="L1718" s="17">
        <v>0.41768231038221598</v>
      </c>
      <c r="M1718" s="17"/>
      <c r="N1718" s="17">
        <v>0.45143595147445897</v>
      </c>
      <c r="O1718" s="17">
        <v>0.44644929618648499</v>
      </c>
      <c r="P1718" s="17">
        <v>0.39551476731804602</v>
      </c>
      <c r="Q1718" s="17">
        <v>0.361284573479277</v>
      </c>
      <c r="R1718" s="17"/>
      <c r="S1718" s="17">
        <v>0.44630551989932798</v>
      </c>
      <c r="T1718" s="17">
        <v>0.38915082582321803</v>
      </c>
      <c r="U1718" s="17">
        <v>0.380771005760634</v>
      </c>
      <c r="V1718" s="17">
        <v>0.38760951325168902</v>
      </c>
      <c r="W1718" s="17">
        <v>0.44848903471856999</v>
      </c>
      <c r="X1718" s="17">
        <v>0.43465193374420902</v>
      </c>
      <c r="Y1718" s="17">
        <v>0.36002912147197103</v>
      </c>
      <c r="Z1718" s="17">
        <v>0.38053103210174299</v>
      </c>
      <c r="AA1718" s="17">
        <v>0.44402297915980499</v>
      </c>
      <c r="AB1718" s="17">
        <v>0.34113105788867198</v>
      </c>
      <c r="AC1718" s="17">
        <v>0.46381724685749898</v>
      </c>
      <c r="AD1718" s="17">
        <v>0.59863784392110997</v>
      </c>
      <c r="AE1718" s="17"/>
      <c r="AF1718" s="17">
        <v>0.38425915027068702</v>
      </c>
      <c r="AG1718" s="17">
        <v>0.39853874024474201</v>
      </c>
      <c r="AH1718" s="17">
        <v>0.45691731242639999</v>
      </c>
      <c r="AI1718" s="17"/>
      <c r="AJ1718" s="17">
        <v>0.41467910779573702</v>
      </c>
      <c r="AK1718" s="17">
        <v>0.35879452060387701</v>
      </c>
      <c r="AL1718" s="17">
        <v>0.38591417647218201</v>
      </c>
      <c r="AM1718" s="17">
        <v>0.21461727092522101</v>
      </c>
      <c r="AN1718" s="17">
        <v>0.50012843805531204</v>
      </c>
      <c r="AO1718" s="17"/>
      <c r="AP1718" s="17">
        <v>0.41201557670081501</v>
      </c>
      <c r="AQ1718" s="17">
        <v>0.38748886128816101</v>
      </c>
      <c r="AR1718" s="17">
        <v>0.37266115985075599</v>
      </c>
      <c r="AS1718" s="17"/>
      <c r="AT1718" s="17">
        <v>0.37745556997359903</v>
      </c>
      <c r="AU1718" s="17">
        <v>0.45355740115124299</v>
      </c>
      <c r="AV1718" s="17">
        <v>0.414476088071286</v>
      </c>
      <c r="AW1718" s="17">
        <v>0.41271817411081202</v>
      </c>
      <c r="AX1718" s="17">
        <v>0.42471264996212499</v>
      </c>
      <c r="AY1718" s="17"/>
      <c r="AZ1718" s="17">
        <v>0.39456137625688797</v>
      </c>
      <c r="BA1718" s="17">
        <v>0.456297580560172</v>
      </c>
      <c r="BB1718" s="17">
        <v>0.38050265695275698</v>
      </c>
      <c r="BC1718" s="17">
        <v>0.39755078439911601</v>
      </c>
      <c r="BD1718" s="17">
        <v>0.40739503913580899</v>
      </c>
      <c r="BE1718" s="17">
        <v>0.43573533941744003</v>
      </c>
      <c r="BF1718" s="17"/>
      <c r="BG1718" s="17">
        <v>0.42133837209137898</v>
      </c>
      <c r="BH1718" s="17">
        <v>0.47130139053217301</v>
      </c>
      <c r="BI1718" s="17" t="s">
        <v>95</v>
      </c>
      <c r="BJ1718" s="17">
        <v>0.30116136778375602</v>
      </c>
      <c r="BK1718" s="17">
        <v>0.35651292370993298</v>
      </c>
      <c r="BL1718" s="17">
        <v>0.38082785593629698</v>
      </c>
      <c r="BM1718" s="17">
        <v>0.48821675910950801</v>
      </c>
    </row>
    <row r="1719" spans="2:65" x14ac:dyDescent="0.35">
      <c r="B1719" t="s">
        <v>114</v>
      </c>
      <c r="C1719" s="17">
        <v>2.7154155575741402E-2</v>
      </c>
      <c r="D1719" s="17">
        <v>2.4811202138579701E-2</v>
      </c>
      <c r="E1719" s="17">
        <v>2.9570443658077199E-2</v>
      </c>
      <c r="F1719" s="17"/>
      <c r="G1719" s="17">
        <v>5.5889728545336699E-2</v>
      </c>
      <c r="H1719" s="17">
        <v>4.3447803246185399E-2</v>
      </c>
      <c r="I1719" s="17">
        <v>2.20192582213561E-2</v>
      </c>
      <c r="J1719" s="17">
        <v>1.08379398902382E-2</v>
      </c>
      <c r="K1719" s="17">
        <v>2.6220748392304399E-2</v>
      </c>
      <c r="L1719" s="17">
        <v>1.5440453970428101E-2</v>
      </c>
      <c r="M1719" s="17"/>
      <c r="N1719" s="17">
        <v>1.5819369128733399E-2</v>
      </c>
      <c r="O1719" s="17">
        <v>3.77536385121469E-2</v>
      </c>
      <c r="P1719" s="17">
        <v>3.3012661967093002E-2</v>
      </c>
      <c r="Q1719" s="17">
        <v>2.32270173489409E-2</v>
      </c>
      <c r="R1719" s="17"/>
      <c r="S1719" s="17">
        <v>4.1562703950411298E-2</v>
      </c>
      <c r="T1719" s="17">
        <v>4.5839022241418101E-2</v>
      </c>
      <c r="U1719" s="17">
        <v>1.13840805250322E-2</v>
      </c>
      <c r="V1719" s="17">
        <v>5.8493454751226302E-3</v>
      </c>
      <c r="W1719" s="17">
        <v>2.67999773496727E-2</v>
      </c>
      <c r="X1719" s="17">
        <v>1.15480534149273E-2</v>
      </c>
      <c r="Y1719" s="17">
        <v>2.0447632529012098E-2</v>
      </c>
      <c r="Z1719" s="17">
        <v>1.12405630194781E-2</v>
      </c>
      <c r="AA1719" s="17">
        <v>3.2225246069913803E-2</v>
      </c>
      <c r="AB1719" s="17">
        <v>4.0003574448463503E-2</v>
      </c>
      <c r="AC1719" s="17">
        <v>2.2233481146229101E-2</v>
      </c>
      <c r="AD1719" s="17">
        <v>2.3091187258536899E-2</v>
      </c>
      <c r="AE1719" s="17"/>
      <c r="AF1719" s="17">
        <v>1.5895382824109301E-2</v>
      </c>
      <c r="AG1719" s="17">
        <v>2.2067809480663499E-2</v>
      </c>
      <c r="AH1719" s="17">
        <v>5.1243263241413498E-2</v>
      </c>
      <c r="AI1719" s="17"/>
      <c r="AJ1719" s="17">
        <v>2.48212773739344E-2</v>
      </c>
      <c r="AK1719" s="17">
        <v>2.39271774755105E-2</v>
      </c>
      <c r="AL1719" s="17">
        <v>1.75861188185602E-2</v>
      </c>
      <c r="AM1719" s="17">
        <v>0</v>
      </c>
      <c r="AN1719" s="17">
        <v>4.1872290474646398E-2</v>
      </c>
      <c r="AO1719" s="17"/>
      <c r="AP1719" s="17">
        <v>1.34523889422419E-2</v>
      </c>
      <c r="AQ1719" s="17">
        <v>3.4273774015527197E-2</v>
      </c>
      <c r="AR1719" s="17">
        <v>1.8763899980884201E-2</v>
      </c>
      <c r="AS1719" s="17"/>
      <c r="AT1719" s="17">
        <v>3.2193555963464002E-2</v>
      </c>
      <c r="AU1719" s="17">
        <v>2.6068702698144E-2</v>
      </c>
      <c r="AV1719" s="17">
        <v>2.4749358312913201E-2</v>
      </c>
      <c r="AW1719" s="17">
        <v>3.08307031899329E-2</v>
      </c>
      <c r="AX1719" s="17">
        <v>0</v>
      </c>
      <c r="AY1719" s="17"/>
      <c r="AZ1719" s="17">
        <v>3.5553600128445002E-2</v>
      </c>
      <c r="BA1719" s="17">
        <v>3.2215661345596301E-2</v>
      </c>
      <c r="BB1719" s="17">
        <v>2.1220895137604199E-2</v>
      </c>
      <c r="BC1719" s="17">
        <v>2.9753588420222399E-2</v>
      </c>
      <c r="BD1719" s="17">
        <v>7.3256014271540102E-3</v>
      </c>
      <c r="BE1719" s="17">
        <v>1.04314191061105E-2</v>
      </c>
      <c r="BF1719" s="17"/>
      <c r="BG1719" s="17">
        <v>2.44049881972551E-2</v>
      </c>
      <c r="BH1719" s="17">
        <v>2.1412114798700602E-2</v>
      </c>
      <c r="BI1719" s="17" t="s">
        <v>95</v>
      </c>
      <c r="BJ1719" s="17">
        <v>3.3145290188891299E-2</v>
      </c>
      <c r="BK1719" s="17">
        <v>1.9902749700977999E-2</v>
      </c>
      <c r="BL1719" s="17">
        <v>3.4165157769655903E-2</v>
      </c>
      <c r="BM1719" s="17">
        <v>6.10915157280306E-2</v>
      </c>
    </row>
    <row r="1720" spans="2:65" x14ac:dyDescent="0.35">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c r="BF1720" s="17"/>
      <c r="BG1720" s="17"/>
      <c r="BH1720" s="17"/>
      <c r="BI1720" s="17"/>
      <c r="BJ1720" s="17"/>
      <c r="BK1720" s="17"/>
      <c r="BL1720" s="17"/>
      <c r="BM1720" s="17"/>
    </row>
    <row r="1721" spans="2:65" x14ac:dyDescent="0.35">
      <c r="B1721" s="6" t="s">
        <v>653</v>
      </c>
      <c r="C1721" s="17"/>
      <c r="D1721" s="17"/>
      <c r="E1721" s="17"/>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17"/>
      <c r="AE1721" s="17"/>
      <c r="AF1721" s="17"/>
      <c r="AG1721" s="17"/>
      <c r="AH1721" s="17"/>
      <c r="AI1721" s="17"/>
      <c r="AJ1721" s="17"/>
      <c r="AK1721" s="17"/>
      <c r="AL1721" s="17"/>
      <c r="AM1721" s="17"/>
      <c r="AN1721" s="17"/>
      <c r="AO1721" s="17"/>
      <c r="AP1721" s="17"/>
      <c r="AQ1721" s="17"/>
      <c r="AR1721" s="17"/>
      <c r="AS1721" s="17"/>
      <c r="AT1721" s="17"/>
      <c r="AU1721" s="17"/>
      <c r="AV1721" s="17"/>
      <c r="AW1721" s="17"/>
      <c r="AX1721" s="17"/>
      <c r="AY1721" s="17"/>
      <c r="AZ1721" s="17"/>
      <c r="BA1721" s="17"/>
      <c r="BB1721" s="17"/>
      <c r="BC1721" s="17"/>
      <c r="BD1721" s="17"/>
      <c r="BE1721" s="17"/>
      <c r="BF1721" s="17"/>
      <c r="BG1721" s="17"/>
      <c r="BH1721" s="17"/>
      <c r="BI1721" s="17"/>
      <c r="BJ1721" s="17"/>
      <c r="BK1721" s="17"/>
      <c r="BL1721" s="17"/>
      <c r="BM1721" s="17"/>
    </row>
    <row r="1722" spans="2:65" x14ac:dyDescent="0.35">
      <c r="B1722" s="26" t="s">
        <v>160</v>
      </c>
      <c r="C1722" s="17"/>
      <c r="D1722" s="17"/>
      <c r="E1722" s="17"/>
      <c r="F1722" s="17"/>
      <c r="G1722" s="17"/>
      <c r="H1722" s="17"/>
      <c r="I1722" s="17"/>
      <c r="J1722" s="17"/>
      <c r="K1722" s="17"/>
      <c r="L1722" s="17"/>
      <c r="M1722" s="17"/>
      <c r="N1722" s="17"/>
      <c r="O1722" s="17"/>
      <c r="P1722" s="17"/>
      <c r="Q1722" s="17"/>
      <c r="R1722" s="17"/>
      <c r="S1722" s="17"/>
      <c r="T1722" s="17"/>
      <c r="U1722" s="17"/>
      <c r="V1722" s="17"/>
      <c r="W1722" s="17"/>
      <c r="X1722" s="17"/>
      <c r="Y1722" s="17"/>
      <c r="Z1722" s="17"/>
      <c r="AA1722" s="17"/>
      <c r="AB1722" s="17"/>
      <c r="AC1722" s="17"/>
      <c r="AD1722" s="17"/>
      <c r="AE1722" s="17"/>
      <c r="AF1722" s="17"/>
      <c r="AG1722" s="17"/>
      <c r="AH1722" s="17"/>
      <c r="AI1722" s="17"/>
      <c r="AJ1722" s="17"/>
      <c r="AK1722" s="17"/>
      <c r="AL1722" s="17"/>
      <c r="AM1722" s="17"/>
      <c r="AN1722" s="17"/>
      <c r="AO1722" s="17"/>
      <c r="AP1722" s="17"/>
      <c r="AQ1722" s="17"/>
      <c r="AR1722" s="17"/>
      <c r="AS1722" s="17"/>
      <c r="AT1722" s="17"/>
      <c r="AU1722" s="17"/>
      <c r="AV1722" s="17"/>
      <c r="AW1722" s="17"/>
      <c r="AX1722" s="17"/>
      <c r="AY1722" s="17"/>
      <c r="AZ1722" s="17"/>
      <c r="BA1722" s="17"/>
      <c r="BB1722" s="17"/>
      <c r="BC1722" s="17"/>
      <c r="BD1722" s="17"/>
      <c r="BE1722" s="17"/>
      <c r="BF1722" s="17"/>
      <c r="BG1722" s="17"/>
      <c r="BH1722" s="17"/>
      <c r="BI1722" s="17"/>
      <c r="BJ1722" s="17"/>
      <c r="BK1722" s="17"/>
      <c r="BL1722" s="17"/>
      <c r="BM1722" s="17"/>
    </row>
    <row r="1723" spans="2:65" x14ac:dyDescent="0.35">
      <c r="B1723" t="s">
        <v>571</v>
      </c>
      <c r="C1723" s="17">
        <v>0.54690028499096399</v>
      </c>
      <c r="D1723" s="17">
        <v>0.55167596873289304</v>
      </c>
      <c r="E1723" s="17">
        <v>0.54347036132370796</v>
      </c>
      <c r="F1723" s="17"/>
      <c r="G1723" s="17">
        <v>0.21030803187698</v>
      </c>
      <c r="H1723" s="17">
        <v>0.31877057937546299</v>
      </c>
      <c r="I1723" s="17">
        <v>0.40833255823625397</v>
      </c>
      <c r="J1723" s="17">
        <v>0.60484469745154201</v>
      </c>
      <c r="K1723" s="17">
        <v>0.734420803712314</v>
      </c>
      <c r="L1723" s="17">
        <v>0.855008754038591</v>
      </c>
      <c r="M1723" s="17"/>
      <c r="N1723" s="17">
        <v>0.57079133033442397</v>
      </c>
      <c r="O1723" s="17">
        <v>0.51169453966566802</v>
      </c>
      <c r="P1723" s="17">
        <v>0.53655512409844497</v>
      </c>
      <c r="Q1723" s="17">
        <v>0.56934737304674399</v>
      </c>
      <c r="R1723" s="17"/>
      <c r="S1723" s="17">
        <v>0.44440142327812998</v>
      </c>
      <c r="T1723" s="17">
        <v>0.55051710817171096</v>
      </c>
      <c r="U1723" s="17">
        <v>0.58251508236112204</v>
      </c>
      <c r="V1723" s="17">
        <v>0.57330994690067705</v>
      </c>
      <c r="W1723" s="17">
        <v>0.48398609470467102</v>
      </c>
      <c r="X1723" s="17">
        <v>0.54477724979964703</v>
      </c>
      <c r="Y1723" s="17">
        <v>0.66290597533747098</v>
      </c>
      <c r="Z1723" s="17">
        <v>0.55991150682966895</v>
      </c>
      <c r="AA1723" s="17">
        <v>0.508049666011129</v>
      </c>
      <c r="AB1723" s="17">
        <v>0.56728813822031798</v>
      </c>
      <c r="AC1723" s="17">
        <v>0.629813030025417</v>
      </c>
      <c r="AD1723" s="17">
        <v>0.62845483821909798</v>
      </c>
      <c r="AE1723" s="17"/>
      <c r="AF1723" s="17">
        <v>0.65972183597517597</v>
      </c>
      <c r="AG1723" s="17">
        <v>0.58672823118668205</v>
      </c>
      <c r="AH1723" s="17">
        <v>0.34244257390742899</v>
      </c>
      <c r="AI1723" s="17"/>
      <c r="AJ1723" s="17">
        <v>0.67321004972152598</v>
      </c>
      <c r="AK1723" s="17">
        <v>0.50390055336318296</v>
      </c>
      <c r="AL1723" s="17">
        <v>0.61751246063816301</v>
      </c>
      <c r="AM1723" s="17">
        <v>0.75850830739136099</v>
      </c>
      <c r="AN1723" s="17">
        <v>0.34038923732308701</v>
      </c>
      <c r="AO1723" s="17"/>
      <c r="AP1723" s="17">
        <v>0.62325995704003401</v>
      </c>
      <c r="AQ1723" s="17">
        <v>0.486496470739952</v>
      </c>
      <c r="AR1723" s="17">
        <v>0.55849540516791796</v>
      </c>
      <c r="AS1723" s="17"/>
      <c r="AT1723" s="17">
        <v>0.65018078249962297</v>
      </c>
      <c r="AU1723" s="17">
        <v>0.49719174628965501</v>
      </c>
      <c r="AV1723" s="17">
        <v>0.53621286431411896</v>
      </c>
      <c r="AW1723" s="17">
        <v>0.42462484866618799</v>
      </c>
      <c r="AX1723" s="17">
        <v>0.57295958395914703</v>
      </c>
      <c r="AY1723" s="17"/>
      <c r="AZ1723" s="17">
        <v>0.44050993061484101</v>
      </c>
      <c r="BA1723" s="17">
        <v>0.56186603282676495</v>
      </c>
      <c r="BB1723" s="17">
        <v>0.53058385621470505</v>
      </c>
      <c r="BC1723" s="17">
        <v>0.57397780636734297</v>
      </c>
      <c r="BD1723" s="17">
        <v>0.63808493328878901</v>
      </c>
      <c r="BE1723" s="17">
        <v>0.65906433824746702</v>
      </c>
      <c r="BF1723" s="17"/>
      <c r="BG1723" s="17">
        <v>0.71720201184238397</v>
      </c>
      <c r="BH1723" s="17">
        <v>0.47292410016110698</v>
      </c>
      <c r="BI1723" s="17" t="s">
        <v>95</v>
      </c>
      <c r="BJ1723" s="17">
        <v>0.51330741861229001</v>
      </c>
      <c r="BK1723" s="17">
        <v>0.47387993334578699</v>
      </c>
      <c r="BL1723" s="17">
        <v>0.41006783601917601</v>
      </c>
      <c r="BM1723" s="17">
        <v>0.31558860940352301</v>
      </c>
    </row>
    <row r="1724" spans="2:65" x14ac:dyDescent="0.35">
      <c r="B1724" t="s">
        <v>572</v>
      </c>
      <c r="C1724" s="17">
        <v>0.24636982371577301</v>
      </c>
      <c r="D1724" s="17">
        <v>0.24986489046506399</v>
      </c>
      <c r="E1724" s="17">
        <v>0.24290878039090499</v>
      </c>
      <c r="F1724" s="17"/>
      <c r="G1724" s="17">
        <v>0.28973550139503801</v>
      </c>
      <c r="H1724" s="17">
        <v>0.36356336421115099</v>
      </c>
      <c r="I1724" s="17">
        <v>0.32255996419272098</v>
      </c>
      <c r="J1724" s="17">
        <v>0.26763092623850798</v>
      </c>
      <c r="K1724" s="17">
        <v>0.17726180786457699</v>
      </c>
      <c r="L1724" s="17">
        <v>0.100258476949362</v>
      </c>
      <c r="M1724" s="17"/>
      <c r="N1724" s="17">
        <v>0.205089417810108</v>
      </c>
      <c r="O1724" s="17">
        <v>0.24895038575817</v>
      </c>
      <c r="P1724" s="17">
        <v>0.27486690101022199</v>
      </c>
      <c r="Q1724" s="17">
        <v>0.26222234594802801</v>
      </c>
      <c r="R1724" s="17"/>
      <c r="S1724" s="17">
        <v>0.26432195311524098</v>
      </c>
      <c r="T1724" s="17">
        <v>0.23702145682922399</v>
      </c>
      <c r="U1724" s="17">
        <v>0.22097320853179001</v>
      </c>
      <c r="V1724" s="17">
        <v>0.237860770506788</v>
      </c>
      <c r="W1724" s="17">
        <v>0.30441492848801499</v>
      </c>
      <c r="X1724" s="17">
        <v>0.25764951910216599</v>
      </c>
      <c r="Y1724" s="17">
        <v>0.184099813122971</v>
      </c>
      <c r="Z1724" s="17">
        <v>0.255260568407085</v>
      </c>
      <c r="AA1724" s="17">
        <v>0.23836179787366099</v>
      </c>
      <c r="AB1724" s="17">
        <v>0.255854644555774</v>
      </c>
      <c r="AC1724" s="17">
        <v>0.238279104824657</v>
      </c>
      <c r="AD1724" s="17">
        <v>0.28354443457088802</v>
      </c>
      <c r="AE1724" s="17"/>
      <c r="AF1724" s="17">
        <v>0.22669999834611901</v>
      </c>
      <c r="AG1724" s="17">
        <v>0.248097443841201</v>
      </c>
      <c r="AH1724" s="17">
        <v>0.26103496291119399</v>
      </c>
      <c r="AI1724" s="17"/>
      <c r="AJ1724" s="17">
        <v>0.21436550212104999</v>
      </c>
      <c r="AK1724" s="17">
        <v>0.29950757573004499</v>
      </c>
      <c r="AL1724" s="17">
        <v>0.19745043611409399</v>
      </c>
      <c r="AM1724" s="17">
        <v>0.17137730382908001</v>
      </c>
      <c r="AN1724" s="17">
        <v>0.232362482137142</v>
      </c>
      <c r="AO1724" s="17"/>
      <c r="AP1724" s="17">
        <v>0.229758587235461</v>
      </c>
      <c r="AQ1724" s="17">
        <v>0.27956269139319301</v>
      </c>
      <c r="AR1724" s="17">
        <v>0.25303305175754598</v>
      </c>
      <c r="AS1724" s="17"/>
      <c r="AT1724" s="17">
        <v>0.216611448598652</v>
      </c>
      <c r="AU1724" s="17">
        <v>0.27875125723610999</v>
      </c>
      <c r="AV1724" s="17">
        <v>0.22593416245435799</v>
      </c>
      <c r="AW1724" s="17">
        <v>0.3124967503253</v>
      </c>
      <c r="AX1724" s="17">
        <v>0.27316800309966699</v>
      </c>
      <c r="AY1724" s="17"/>
      <c r="AZ1724" s="17">
        <v>0.24961927365578801</v>
      </c>
      <c r="BA1724" s="17">
        <v>0.22660391286706999</v>
      </c>
      <c r="BB1724" s="17">
        <v>0.31388249092673898</v>
      </c>
      <c r="BC1724" s="17">
        <v>0.25451622672794399</v>
      </c>
      <c r="BD1724" s="17">
        <v>0.232831322530927</v>
      </c>
      <c r="BE1724" s="17">
        <v>0.19434584055479001</v>
      </c>
      <c r="BF1724" s="17"/>
      <c r="BG1724" s="17">
        <v>0.167481445992192</v>
      </c>
      <c r="BH1724" s="17">
        <v>0.30880695609208503</v>
      </c>
      <c r="BI1724" s="17" t="s">
        <v>95</v>
      </c>
      <c r="BJ1724" s="17">
        <v>0.29590604975550999</v>
      </c>
      <c r="BK1724" s="17">
        <v>0.25466498641504898</v>
      </c>
      <c r="BL1724" s="17">
        <v>0.27687919958080198</v>
      </c>
      <c r="BM1724" s="17">
        <v>0.38024004546134199</v>
      </c>
    </row>
    <row r="1725" spans="2:65" x14ac:dyDescent="0.35">
      <c r="B1725" t="s">
        <v>573</v>
      </c>
      <c r="C1725" s="17">
        <v>0.18565583431692601</v>
      </c>
      <c r="D1725" s="17">
        <v>0.173455342840033</v>
      </c>
      <c r="E1725" s="17">
        <v>0.19631490483206901</v>
      </c>
      <c r="F1725" s="17"/>
      <c r="G1725" s="17">
        <v>0.445456449060672</v>
      </c>
      <c r="H1725" s="17">
        <v>0.27391923184928602</v>
      </c>
      <c r="I1725" s="17">
        <v>0.24240020512556601</v>
      </c>
      <c r="J1725" s="17">
        <v>0.12253798294856399</v>
      </c>
      <c r="K1725" s="17">
        <v>8.8317388423109405E-2</v>
      </c>
      <c r="L1725" s="17">
        <v>3.7790661626043803E-2</v>
      </c>
      <c r="M1725" s="17"/>
      <c r="N1725" s="17">
        <v>0.20647436071269701</v>
      </c>
      <c r="O1725" s="17">
        <v>0.21830308285795999</v>
      </c>
      <c r="P1725" s="17">
        <v>0.16604601612109099</v>
      </c>
      <c r="Q1725" s="17">
        <v>0.144690089463866</v>
      </c>
      <c r="R1725" s="17"/>
      <c r="S1725" s="17">
        <v>0.25744286870179001</v>
      </c>
      <c r="T1725" s="17">
        <v>0.18047739661206499</v>
      </c>
      <c r="U1725" s="17">
        <v>0.185127628582056</v>
      </c>
      <c r="V1725" s="17">
        <v>0.170749613136954</v>
      </c>
      <c r="W1725" s="17">
        <v>0.18572369507499001</v>
      </c>
      <c r="X1725" s="17">
        <v>0.17706323395217399</v>
      </c>
      <c r="Y1725" s="17">
        <v>0.13973466626851</v>
      </c>
      <c r="Z1725" s="17">
        <v>0.16296233866538101</v>
      </c>
      <c r="AA1725" s="17">
        <v>0.23419124177303599</v>
      </c>
      <c r="AB1725" s="17">
        <v>0.169689387742188</v>
      </c>
      <c r="AC1725" s="17">
        <v>0.110464161144234</v>
      </c>
      <c r="AD1725" s="17">
        <v>8.8000727210013702E-2</v>
      </c>
      <c r="AE1725" s="17"/>
      <c r="AF1725" s="17">
        <v>0.103749960210769</v>
      </c>
      <c r="AG1725" s="17">
        <v>0.151411448376437</v>
      </c>
      <c r="AH1725" s="17">
        <v>0.34183837642207598</v>
      </c>
      <c r="AI1725" s="17"/>
      <c r="AJ1725" s="17">
        <v>0.105810927873647</v>
      </c>
      <c r="AK1725" s="17">
        <v>0.16809457284319701</v>
      </c>
      <c r="AL1725" s="17">
        <v>0.16036637151771099</v>
      </c>
      <c r="AM1725" s="17">
        <v>7.0114388779559403E-2</v>
      </c>
      <c r="AN1725" s="17">
        <v>0.38089809618836201</v>
      </c>
      <c r="AO1725" s="17"/>
      <c r="AP1725" s="17">
        <v>0.14413522811976201</v>
      </c>
      <c r="AQ1725" s="17">
        <v>0.20605474284505401</v>
      </c>
      <c r="AR1725" s="17">
        <v>0.17119721779052799</v>
      </c>
      <c r="AS1725" s="17"/>
      <c r="AT1725" s="17">
        <v>0.11439731478002101</v>
      </c>
      <c r="AU1725" s="17">
        <v>0.207861930803416</v>
      </c>
      <c r="AV1725" s="17">
        <v>0.21210809900677599</v>
      </c>
      <c r="AW1725" s="17">
        <v>0.23169357722328299</v>
      </c>
      <c r="AX1725" s="17">
        <v>0.153872412941187</v>
      </c>
      <c r="AY1725" s="17"/>
      <c r="AZ1725" s="17">
        <v>0.26983610904868799</v>
      </c>
      <c r="BA1725" s="17">
        <v>0.18881658556102399</v>
      </c>
      <c r="BB1725" s="17">
        <v>0.13916478467982901</v>
      </c>
      <c r="BC1725" s="17">
        <v>0.15891041804237899</v>
      </c>
      <c r="BD1725" s="17">
        <v>0.121849204661197</v>
      </c>
      <c r="BE1725" s="17">
        <v>0.146589821197743</v>
      </c>
      <c r="BF1725" s="17"/>
      <c r="BG1725" s="17">
        <v>0.102491180992097</v>
      </c>
      <c r="BH1725" s="17">
        <v>0.20433623388796299</v>
      </c>
      <c r="BI1725" s="17" t="s">
        <v>95</v>
      </c>
      <c r="BJ1725" s="17">
        <v>0.161342847265354</v>
      </c>
      <c r="BK1725" s="17">
        <v>0.21954139768640701</v>
      </c>
      <c r="BL1725" s="17">
        <v>0.28607544501731702</v>
      </c>
      <c r="BM1725" s="17">
        <v>0.28177376990283698</v>
      </c>
    </row>
    <row r="1726" spans="2:65" x14ac:dyDescent="0.35">
      <c r="B1726" t="s">
        <v>114</v>
      </c>
      <c r="C1726" s="17">
        <v>2.1074056976337598E-2</v>
      </c>
      <c r="D1726" s="17">
        <v>2.5003797962010799E-2</v>
      </c>
      <c r="E1726" s="17">
        <v>1.73059534533174E-2</v>
      </c>
      <c r="F1726" s="17"/>
      <c r="G1726" s="17">
        <v>5.45000176673099E-2</v>
      </c>
      <c r="H1726" s="17">
        <v>4.3746824564099798E-2</v>
      </c>
      <c r="I1726" s="17">
        <v>2.67072724454589E-2</v>
      </c>
      <c r="J1726" s="17">
        <v>4.9863933613852598E-3</v>
      </c>
      <c r="K1726" s="17">
        <v>0</v>
      </c>
      <c r="L1726" s="17">
        <v>6.9421073860039496E-3</v>
      </c>
      <c r="M1726" s="17"/>
      <c r="N1726" s="17">
        <v>1.7644891142771402E-2</v>
      </c>
      <c r="O1726" s="17">
        <v>2.1051991718201699E-2</v>
      </c>
      <c r="P1726" s="17">
        <v>2.2531958770241899E-2</v>
      </c>
      <c r="Q1726" s="17">
        <v>2.3740191541362799E-2</v>
      </c>
      <c r="R1726" s="17"/>
      <c r="S1726" s="17">
        <v>3.38337549048386E-2</v>
      </c>
      <c r="T1726" s="17">
        <v>3.1984038386999501E-2</v>
      </c>
      <c r="U1726" s="17">
        <v>1.13840805250322E-2</v>
      </c>
      <c r="V1726" s="17">
        <v>1.80796694555816E-2</v>
      </c>
      <c r="W1726" s="17">
        <v>2.5875281732324899E-2</v>
      </c>
      <c r="X1726" s="17">
        <v>2.05099971460132E-2</v>
      </c>
      <c r="Y1726" s="17">
        <v>1.32595452710476E-2</v>
      </c>
      <c r="Z1726" s="17">
        <v>2.18655860978656E-2</v>
      </c>
      <c r="AA1726" s="17">
        <v>1.9397294342174399E-2</v>
      </c>
      <c r="AB1726" s="17">
        <v>7.1678294817199596E-3</v>
      </c>
      <c r="AC1726" s="17">
        <v>2.1443704005692201E-2</v>
      </c>
      <c r="AD1726" s="17">
        <v>0</v>
      </c>
      <c r="AE1726" s="17"/>
      <c r="AF1726" s="17">
        <v>9.8282054679361495E-3</v>
      </c>
      <c r="AG1726" s="17">
        <v>1.37628765956802E-2</v>
      </c>
      <c r="AH1726" s="17">
        <v>5.46840867593009E-2</v>
      </c>
      <c r="AI1726" s="17"/>
      <c r="AJ1726" s="17">
        <v>6.6135202837777299E-3</v>
      </c>
      <c r="AK1726" s="17">
        <v>2.84972980635744E-2</v>
      </c>
      <c r="AL1726" s="17">
        <v>2.46707317300323E-2</v>
      </c>
      <c r="AM1726" s="17">
        <v>0</v>
      </c>
      <c r="AN1726" s="17">
        <v>4.6350184351409203E-2</v>
      </c>
      <c r="AO1726" s="17"/>
      <c r="AP1726" s="17">
        <v>2.8462276047436798E-3</v>
      </c>
      <c r="AQ1726" s="17">
        <v>2.7886095021800599E-2</v>
      </c>
      <c r="AR1726" s="17">
        <v>1.7274325284008601E-2</v>
      </c>
      <c r="AS1726" s="17"/>
      <c r="AT1726" s="17">
        <v>1.8810454121703301E-2</v>
      </c>
      <c r="AU1726" s="17">
        <v>1.61950656708192E-2</v>
      </c>
      <c r="AV1726" s="17">
        <v>2.5744874224747E-2</v>
      </c>
      <c r="AW1726" s="17">
        <v>3.1184823785229E-2</v>
      </c>
      <c r="AX1726" s="17">
        <v>0</v>
      </c>
      <c r="AY1726" s="17"/>
      <c r="AZ1726" s="17">
        <v>4.00346866806826E-2</v>
      </c>
      <c r="BA1726" s="17">
        <v>2.2713468745141401E-2</v>
      </c>
      <c r="BB1726" s="17">
        <v>1.6368868178726698E-2</v>
      </c>
      <c r="BC1726" s="17">
        <v>1.25955488623344E-2</v>
      </c>
      <c r="BD1726" s="17">
        <v>7.2345395190863701E-3</v>
      </c>
      <c r="BE1726" s="17">
        <v>0</v>
      </c>
      <c r="BF1726" s="17"/>
      <c r="BG1726" s="17">
        <v>1.2825361173327001E-2</v>
      </c>
      <c r="BH1726" s="17">
        <v>1.39327098588452E-2</v>
      </c>
      <c r="BI1726" s="17" t="s">
        <v>95</v>
      </c>
      <c r="BJ1726" s="17">
        <v>2.9443684366845801E-2</v>
      </c>
      <c r="BK1726" s="17">
        <v>5.1913682552756198E-2</v>
      </c>
      <c r="BL1726" s="17">
        <v>2.69775193827053E-2</v>
      </c>
      <c r="BM1726" s="17">
        <v>2.2397575232298399E-2</v>
      </c>
    </row>
    <row r="1727" spans="2:65" x14ac:dyDescent="0.35">
      <c r="C1727" s="17"/>
      <c r="D1727" s="17"/>
      <c r="E1727" s="17"/>
      <c r="F1727" s="17"/>
      <c r="G1727" s="17"/>
      <c r="H1727" s="17"/>
      <c r="I1727" s="17"/>
      <c r="J1727" s="17"/>
      <c r="K1727" s="17"/>
      <c r="L1727" s="17"/>
      <c r="M1727" s="17"/>
      <c r="N1727" s="17"/>
      <c r="O1727" s="17"/>
      <c r="P1727" s="17"/>
      <c r="Q1727" s="17"/>
      <c r="R1727" s="17"/>
      <c r="S1727" s="17"/>
      <c r="T1727" s="17"/>
      <c r="U1727" s="17"/>
      <c r="V1727" s="17"/>
      <c r="W1727" s="17"/>
      <c r="X1727" s="17"/>
      <c r="Y1727" s="17"/>
      <c r="Z1727" s="17"/>
      <c r="AA1727" s="17"/>
      <c r="AB1727" s="17"/>
      <c r="AC1727" s="17"/>
      <c r="AD1727" s="17"/>
      <c r="AE1727" s="17"/>
      <c r="AF1727" s="17"/>
      <c r="AG1727" s="17"/>
      <c r="AH1727" s="17"/>
      <c r="AI1727" s="17"/>
      <c r="AJ1727" s="17"/>
      <c r="AK1727" s="17"/>
      <c r="AL1727" s="17"/>
      <c r="AM1727" s="17"/>
      <c r="AN1727" s="17"/>
      <c r="AO1727" s="17"/>
      <c r="AP1727" s="17"/>
      <c r="AQ1727" s="17"/>
      <c r="AR1727" s="17"/>
      <c r="AS1727" s="17"/>
      <c r="AT1727" s="17"/>
      <c r="AU1727" s="17"/>
      <c r="AV1727" s="17"/>
      <c r="AW1727" s="17"/>
      <c r="AX1727" s="17"/>
      <c r="AY1727" s="17"/>
      <c r="AZ1727" s="17"/>
      <c r="BA1727" s="17"/>
      <c r="BB1727" s="17"/>
      <c r="BC1727" s="17"/>
      <c r="BD1727" s="17"/>
      <c r="BE1727" s="17"/>
      <c r="BF1727" s="17"/>
      <c r="BG1727" s="17"/>
      <c r="BH1727" s="17"/>
      <c r="BI1727" s="17"/>
      <c r="BJ1727" s="17"/>
      <c r="BK1727" s="17"/>
      <c r="BL1727" s="17"/>
      <c r="BM1727" s="17"/>
    </row>
    <row r="1728" spans="2:65" x14ac:dyDescent="0.35">
      <c r="B1728" s="6" t="s">
        <v>654</v>
      </c>
      <c r="C1728" s="17"/>
      <c r="D1728" s="17"/>
      <c r="E1728" s="17"/>
      <c r="F1728" s="17"/>
      <c r="G1728" s="17"/>
      <c r="H1728" s="17"/>
      <c r="I1728" s="17"/>
      <c r="J1728" s="17"/>
      <c r="K1728" s="17"/>
      <c r="L1728" s="17"/>
      <c r="M1728" s="17"/>
      <c r="N1728" s="17"/>
      <c r="O1728" s="17"/>
      <c r="P1728" s="17"/>
      <c r="Q1728" s="17"/>
      <c r="R1728" s="17"/>
      <c r="S1728" s="17"/>
      <c r="T1728" s="17"/>
      <c r="U1728" s="17"/>
      <c r="V1728" s="17"/>
      <c r="W1728" s="17"/>
      <c r="X1728" s="17"/>
      <c r="Y1728" s="17"/>
      <c r="Z1728" s="17"/>
      <c r="AA1728" s="17"/>
      <c r="AB1728" s="17"/>
      <c r="AC1728" s="17"/>
      <c r="AD1728" s="17"/>
      <c r="AE1728" s="17"/>
      <c r="AF1728" s="17"/>
      <c r="AG1728" s="17"/>
      <c r="AH1728" s="17"/>
      <c r="AI1728" s="17"/>
      <c r="AJ1728" s="17"/>
      <c r="AK1728" s="17"/>
      <c r="AL1728" s="17"/>
      <c r="AM1728" s="17"/>
      <c r="AN1728" s="17"/>
      <c r="AO1728" s="17"/>
      <c r="AP1728" s="17"/>
      <c r="AQ1728" s="17"/>
      <c r="AR1728" s="17"/>
      <c r="AS1728" s="17"/>
      <c r="AT1728" s="17"/>
      <c r="AU1728" s="17"/>
      <c r="AV1728" s="17"/>
      <c r="AW1728" s="17"/>
      <c r="AX1728" s="17"/>
      <c r="AY1728" s="17"/>
      <c r="AZ1728" s="17"/>
      <c r="BA1728" s="17"/>
      <c r="BB1728" s="17"/>
      <c r="BC1728" s="17"/>
      <c r="BD1728" s="17"/>
      <c r="BE1728" s="17"/>
      <c r="BF1728" s="17"/>
      <c r="BG1728" s="17"/>
      <c r="BH1728" s="17"/>
      <c r="BI1728" s="17"/>
      <c r="BJ1728" s="17"/>
      <c r="BK1728" s="17"/>
      <c r="BL1728" s="17"/>
      <c r="BM1728" s="17"/>
    </row>
    <row r="1729" spans="2:65" x14ac:dyDescent="0.35">
      <c r="B1729" s="26" t="s">
        <v>160</v>
      </c>
      <c r="C1729" s="17"/>
      <c r="D1729" s="17"/>
      <c r="E1729" s="17"/>
      <c r="F1729" s="17"/>
      <c r="G1729" s="17"/>
      <c r="H1729" s="17"/>
      <c r="I1729" s="17"/>
      <c r="J1729" s="17"/>
      <c r="K1729" s="17"/>
      <c r="L1729" s="17"/>
      <c r="M1729" s="17"/>
      <c r="N1729" s="17"/>
      <c r="O1729" s="17"/>
      <c r="P1729" s="17"/>
      <c r="Q1729" s="17"/>
      <c r="R1729" s="17"/>
      <c r="S1729" s="17"/>
      <c r="T1729" s="17"/>
      <c r="U1729" s="17"/>
      <c r="V1729" s="17"/>
      <c r="W1729" s="17"/>
      <c r="X1729" s="17"/>
      <c r="Y1729" s="17"/>
      <c r="Z1729" s="17"/>
      <c r="AA1729" s="17"/>
      <c r="AB1729" s="17"/>
      <c r="AC1729" s="17"/>
      <c r="AD1729" s="17"/>
      <c r="AE1729" s="17"/>
      <c r="AF1729" s="17"/>
      <c r="AG1729" s="17"/>
      <c r="AH1729" s="17"/>
      <c r="AI1729" s="17"/>
      <c r="AJ1729" s="17"/>
      <c r="AK1729" s="17"/>
      <c r="AL1729" s="17"/>
      <c r="AM1729" s="17"/>
      <c r="AN1729" s="17"/>
      <c r="AO1729" s="17"/>
      <c r="AP1729" s="17"/>
      <c r="AQ1729" s="17"/>
      <c r="AR1729" s="17"/>
      <c r="AS1729" s="17"/>
      <c r="AT1729" s="17"/>
      <c r="AU1729" s="17"/>
      <c r="AV1729" s="17"/>
      <c r="AW1729" s="17"/>
      <c r="AX1729" s="17"/>
      <c r="AY1729" s="17"/>
      <c r="AZ1729" s="17"/>
      <c r="BA1729" s="17"/>
      <c r="BB1729" s="17"/>
      <c r="BC1729" s="17"/>
      <c r="BD1729" s="17"/>
      <c r="BE1729" s="17"/>
      <c r="BF1729" s="17"/>
      <c r="BG1729" s="17"/>
      <c r="BH1729" s="17"/>
      <c r="BI1729" s="17"/>
      <c r="BJ1729" s="17"/>
      <c r="BK1729" s="17"/>
      <c r="BL1729" s="17"/>
      <c r="BM1729" s="17"/>
    </row>
    <row r="1730" spans="2:65" x14ac:dyDescent="0.35">
      <c r="B1730" t="s">
        <v>571</v>
      </c>
      <c r="C1730" s="17">
        <v>8.0791227772144494E-2</v>
      </c>
      <c r="D1730" s="17">
        <v>0.10796789570347699</v>
      </c>
      <c r="E1730" s="17">
        <v>5.4454879716160101E-2</v>
      </c>
      <c r="F1730" s="17"/>
      <c r="G1730" s="17">
        <v>0.13046204523038299</v>
      </c>
      <c r="H1730" s="17">
        <v>0.10420718850980901</v>
      </c>
      <c r="I1730" s="17">
        <v>0.10562232229153901</v>
      </c>
      <c r="J1730" s="17">
        <v>7.0356366285627497E-2</v>
      </c>
      <c r="K1730" s="17">
        <v>5.9762316296727298E-2</v>
      </c>
      <c r="L1730" s="17">
        <v>3.68950298230361E-2</v>
      </c>
      <c r="M1730" s="17"/>
      <c r="N1730" s="17">
        <v>0.109057096246095</v>
      </c>
      <c r="O1730" s="17">
        <v>6.6840148452451995E-2</v>
      </c>
      <c r="P1730" s="17">
        <v>7.7921455988251107E-2</v>
      </c>
      <c r="Q1730" s="17">
        <v>6.9375790670557894E-2</v>
      </c>
      <c r="R1730" s="17"/>
      <c r="S1730" s="17">
        <v>0.137217865990235</v>
      </c>
      <c r="T1730" s="17">
        <v>7.1303648024889296E-2</v>
      </c>
      <c r="U1730" s="17">
        <v>4.8576356507232701E-2</v>
      </c>
      <c r="V1730" s="17">
        <v>8.6054533663741203E-2</v>
      </c>
      <c r="W1730" s="17">
        <v>3.4896799237327802E-2</v>
      </c>
      <c r="X1730" s="17">
        <v>6.5968587383680402E-2</v>
      </c>
      <c r="Y1730" s="17">
        <v>9.6491723505643195E-2</v>
      </c>
      <c r="Z1730" s="17">
        <v>8.0862517592868194E-2</v>
      </c>
      <c r="AA1730" s="17">
        <v>5.8038526799316099E-2</v>
      </c>
      <c r="AB1730" s="17">
        <v>0.11251354629264899</v>
      </c>
      <c r="AC1730" s="17">
        <v>7.1705115383035201E-2</v>
      </c>
      <c r="AD1730" s="17">
        <v>5.9547623803121903E-2</v>
      </c>
      <c r="AE1730" s="17"/>
      <c r="AF1730" s="17">
        <v>7.2726157815745193E-2</v>
      </c>
      <c r="AG1730" s="17">
        <v>9.7979277954844499E-2</v>
      </c>
      <c r="AH1730" s="17">
        <v>6.2994871242760597E-2</v>
      </c>
      <c r="AI1730" s="17"/>
      <c r="AJ1730" s="17">
        <v>8.41955077770975E-2</v>
      </c>
      <c r="AK1730" s="17">
        <v>0.113462385697697</v>
      </c>
      <c r="AL1730" s="17">
        <v>5.9946206912942598E-2</v>
      </c>
      <c r="AM1730" s="17">
        <v>3.2226506857069501E-2</v>
      </c>
      <c r="AN1730" s="17">
        <v>3.3728137591541099E-2</v>
      </c>
      <c r="AO1730" s="17"/>
      <c r="AP1730" s="17">
        <v>0.112239164007871</v>
      </c>
      <c r="AQ1730" s="17">
        <v>9.4059392168995504E-2</v>
      </c>
      <c r="AR1730" s="17">
        <v>7.7406039795885104E-2</v>
      </c>
      <c r="AS1730" s="17"/>
      <c r="AT1730" s="17">
        <v>4.1232945980607602E-2</v>
      </c>
      <c r="AU1730" s="17">
        <v>6.13813228687244E-2</v>
      </c>
      <c r="AV1730" s="17">
        <v>0.115393541550717</v>
      </c>
      <c r="AW1730" s="17">
        <v>0.12939263552515201</v>
      </c>
      <c r="AX1730" s="17">
        <v>0.18658190311117201</v>
      </c>
      <c r="AY1730" s="17"/>
      <c r="AZ1730" s="17">
        <v>0.13515073145393999</v>
      </c>
      <c r="BA1730" s="17">
        <v>6.7953801631890506E-2</v>
      </c>
      <c r="BB1730" s="17">
        <v>6.3792302070367804E-2</v>
      </c>
      <c r="BC1730" s="17">
        <v>6.0908148282811103E-2</v>
      </c>
      <c r="BD1730" s="17">
        <v>6.9596801370623795E-2</v>
      </c>
      <c r="BE1730" s="17">
        <v>5.23313009919609E-2</v>
      </c>
      <c r="BF1730" s="17"/>
      <c r="BG1730" s="17">
        <v>5.8350412964907603E-2</v>
      </c>
      <c r="BH1730" s="17">
        <v>8.61512072425967E-2</v>
      </c>
      <c r="BI1730" s="17" t="s">
        <v>95</v>
      </c>
      <c r="BJ1730" s="17">
        <v>0.13159363281575701</v>
      </c>
      <c r="BK1730" s="17">
        <v>0.11495167034831801</v>
      </c>
      <c r="BL1730" s="17">
        <v>8.3043886234160105E-2</v>
      </c>
      <c r="BM1730" s="17">
        <v>7.9380410680696997E-2</v>
      </c>
    </row>
    <row r="1731" spans="2:65" x14ac:dyDescent="0.35">
      <c r="B1731" t="s">
        <v>572</v>
      </c>
      <c r="C1731" s="17">
        <v>0.21489530967842499</v>
      </c>
      <c r="D1731" s="17">
        <v>0.24458208009733801</v>
      </c>
      <c r="E1731" s="17">
        <v>0.18666757129063299</v>
      </c>
      <c r="F1731" s="17"/>
      <c r="G1731" s="17">
        <v>0.25235756076571297</v>
      </c>
      <c r="H1731" s="17">
        <v>0.29330314493961701</v>
      </c>
      <c r="I1731" s="17">
        <v>0.22094437054969199</v>
      </c>
      <c r="J1731" s="17">
        <v>0.19453187298018301</v>
      </c>
      <c r="K1731" s="17">
        <v>0.19420297515046001</v>
      </c>
      <c r="L1731" s="17">
        <v>0.15778273312146401</v>
      </c>
      <c r="M1731" s="17"/>
      <c r="N1731" s="17">
        <v>0.222356374772367</v>
      </c>
      <c r="O1731" s="17">
        <v>0.194703313776737</v>
      </c>
      <c r="P1731" s="17">
        <v>0.246493933759447</v>
      </c>
      <c r="Q1731" s="17">
        <v>0.198649232202115</v>
      </c>
      <c r="R1731" s="17"/>
      <c r="S1731" s="17">
        <v>0.27120233429789298</v>
      </c>
      <c r="T1731" s="17">
        <v>0.19776442208599601</v>
      </c>
      <c r="U1731" s="17">
        <v>0.228082363576428</v>
      </c>
      <c r="V1731" s="17">
        <v>0.20708819158703101</v>
      </c>
      <c r="W1731" s="17">
        <v>0.19674592989235201</v>
      </c>
      <c r="X1731" s="17">
        <v>0.201870397107205</v>
      </c>
      <c r="Y1731" s="17">
        <v>0.25188452841023901</v>
      </c>
      <c r="Z1731" s="17">
        <v>0.21723809782957801</v>
      </c>
      <c r="AA1731" s="17">
        <v>0.17322143649825</v>
      </c>
      <c r="AB1731" s="17">
        <v>0.209595326924333</v>
      </c>
      <c r="AC1731" s="17">
        <v>0.17899591514726099</v>
      </c>
      <c r="AD1731" s="17">
        <v>0.21418851312995199</v>
      </c>
      <c r="AE1731" s="17"/>
      <c r="AF1731" s="17">
        <v>0.19623957842711201</v>
      </c>
      <c r="AG1731" s="17">
        <v>0.22325940620099899</v>
      </c>
      <c r="AH1731" s="17">
        <v>0.23029130069742201</v>
      </c>
      <c r="AI1731" s="17"/>
      <c r="AJ1731" s="17">
        <v>0.202550302125377</v>
      </c>
      <c r="AK1731" s="17">
        <v>0.254185348784635</v>
      </c>
      <c r="AL1731" s="17">
        <v>0.18717211366169501</v>
      </c>
      <c r="AM1731" s="17">
        <v>0.10329580384642301</v>
      </c>
      <c r="AN1731" s="17">
        <v>0.20065859199783601</v>
      </c>
      <c r="AO1731" s="17"/>
      <c r="AP1731" s="17">
        <v>0.24252924119833699</v>
      </c>
      <c r="AQ1731" s="17">
        <v>0.24007042204307899</v>
      </c>
      <c r="AR1731" s="17">
        <v>0.204796243768675</v>
      </c>
      <c r="AS1731" s="17"/>
      <c r="AT1731" s="17">
        <v>0.193493877358835</v>
      </c>
      <c r="AU1731" s="17">
        <v>0.19533061276806599</v>
      </c>
      <c r="AV1731" s="17">
        <v>0.23243836212824201</v>
      </c>
      <c r="AW1731" s="17">
        <v>0.27178387581799301</v>
      </c>
      <c r="AX1731" s="17">
        <v>0.235905452785137</v>
      </c>
      <c r="AY1731" s="17"/>
      <c r="AZ1731" s="17">
        <v>0.29798732193210298</v>
      </c>
      <c r="BA1731" s="17">
        <v>0.17801529335341301</v>
      </c>
      <c r="BB1731" s="17">
        <v>0.199964770147016</v>
      </c>
      <c r="BC1731" s="17">
        <v>0.19458044172976399</v>
      </c>
      <c r="BD1731" s="17">
        <v>0.18292850728483701</v>
      </c>
      <c r="BE1731" s="17">
        <v>0.253921081858697</v>
      </c>
      <c r="BF1731" s="17"/>
      <c r="BG1731" s="17">
        <v>0.19334909757882399</v>
      </c>
      <c r="BH1731" s="17">
        <v>0.199445716326731</v>
      </c>
      <c r="BI1731" s="17" t="s">
        <v>95</v>
      </c>
      <c r="BJ1731" s="17">
        <v>0.229049600935083</v>
      </c>
      <c r="BK1731" s="17">
        <v>0.26632018310727301</v>
      </c>
      <c r="BL1731" s="17">
        <v>0.25194617446124901</v>
      </c>
      <c r="BM1731" s="17">
        <v>0.164344989980652</v>
      </c>
    </row>
    <row r="1732" spans="2:65" x14ac:dyDescent="0.35">
      <c r="B1732" t="s">
        <v>573</v>
      </c>
      <c r="C1732" s="17">
        <v>0.67478720295867201</v>
      </c>
      <c r="D1732" s="17">
        <v>0.61805994275299203</v>
      </c>
      <c r="E1732" s="17">
        <v>0.72909143660687403</v>
      </c>
      <c r="F1732" s="17"/>
      <c r="G1732" s="17">
        <v>0.55924832572463301</v>
      </c>
      <c r="H1732" s="17">
        <v>0.56744279362389605</v>
      </c>
      <c r="I1732" s="17">
        <v>0.64413265202158299</v>
      </c>
      <c r="J1732" s="17">
        <v>0.71874133493955406</v>
      </c>
      <c r="K1732" s="17">
        <v>0.71431853230707698</v>
      </c>
      <c r="L1732" s="17">
        <v>0.78745881972084297</v>
      </c>
      <c r="M1732" s="17"/>
      <c r="N1732" s="17">
        <v>0.64290048994762705</v>
      </c>
      <c r="O1732" s="17">
        <v>0.708576220360985</v>
      </c>
      <c r="P1732" s="17">
        <v>0.64237234691895995</v>
      </c>
      <c r="Q1732" s="17">
        <v>0.70153176366990899</v>
      </c>
      <c r="R1732" s="17"/>
      <c r="S1732" s="17">
        <v>0.55636730715893301</v>
      </c>
      <c r="T1732" s="17">
        <v>0.68655333569142896</v>
      </c>
      <c r="U1732" s="17">
        <v>0.70635436975782895</v>
      </c>
      <c r="V1732" s="17">
        <v>0.67003845392109196</v>
      </c>
      <c r="W1732" s="17">
        <v>0.73580132874410897</v>
      </c>
      <c r="X1732" s="17">
        <v>0.71521966673849702</v>
      </c>
      <c r="Y1732" s="17">
        <v>0.62701036355582995</v>
      </c>
      <c r="Z1732" s="17">
        <v>0.69100790555430402</v>
      </c>
      <c r="AA1732" s="17">
        <v>0.73663522550495497</v>
      </c>
      <c r="AB1732" s="17">
        <v>0.66378083760542805</v>
      </c>
      <c r="AC1732" s="17">
        <v>0.71821346260901497</v>
      </c>
      <c r="AD1732" s="17">
        <v>0.68039100952612497</v>
      </c>
      <c r="AE1732" s="17"/>
      <c r="AF1732" s="17">
        <v>0.71066898179200799</v>
      </c>
      <c r="AG1732" s="17">
        <v>0.65396977602636497</v>
      </c>
      <c r="AH1732" s="17">
        <v>0.66116310314601701</v>
      </c>
      <c r="AI1732" s="17"/>
      <c r="AJ1732" s="17">
        <v>0.691335393558838</v>
      </c>
      <c r="AK1732" s="17">
        <v>0.599473391597382</v>
      </c>
      <c r="AL1732" s="17">
        <v>0.71758649918752604</v>
      </c>
      <c r="AM1732" s="17">
        <v>0.80711084539316402</v>
      </c>
      <c r="AN1732" s="17">
        <v>0.72818354756743797</v>
      </c>
      <c r="AO1732" s="17"/>
      <c r="AP1732" s="17">
        <v>0.63245845874464501</v>
      </c>
      <c r="AQ1732" s="17">
        <v>0.634009255153823</v>
      </c>
      <c r="AR1732" s="17">
        <v>0.67665036693930403</v>
      </c>
      <c r="AS1732" s="17"/>
      <c r="AT1732" s="17">
        <v>0.74864087934678403</v>
      </c>
      <c r="AU1732" s="17">
        <v>0.70672214119434595</v>
      </c>
      <c r="AV1732" s="17">
        <v>0.62856195703997297</v>
      </c>
      <c r="AW1732" s="17">
        <v>0.57430899413093695</v>
      </c>
      <c r="AX1732" s="17">
        <v>0.57751264410369096</v>
      </c>
      <c r="AY1732" s="17"/>
      <c r="AZ1732" s="17">
        <v>0.53737608035055295</v>
      </c>
      <c r="BA1732" s="17">
        <v>0.71388566659939301</v>
      </c>
      <c r="BB1732" s="17">
        <v>0.70986687881115895</v>
      </c>
      <c r="BC1732" s="17">
        <v>0.71629230064629201</v>
      </c>
      <c r="BD1732" s="17">
        <v>0.74395524737530505</v>
      </c>
      <c r="BE1732" s="17">
        <v>0.65339237713513498</v>
      </c>
      <c r="BF1732" s="17"/>
      <c r="BG1732" s="17">
        <v>0.72005488863705502</v>
      </c>
      <c r="BH1732" s="17">
        <v>0.69217184615253402</v>
      </c>
      <c r="BI1732" s="17" t="s">
        <v>95</v>
      </c>
      <c r="BJ1732" s="17">
        <v>0.59086453375880699</v>
      </c>
      <c r="BK1732" s="17">
        <v>0.56945154588298696</v>
      </c>
      <c r="BL1732" s="17">
        <v>0.63652443687831906</v>
      </c>
      <c r="BM1732" s="17">
        <v>0.75627459933865104</v>
      </c>
    </row>
    <row r="1733" spans="2:65" x14ac:dyDescent="0.35">
      <c r="B1733" t="s">
        <v>114</v>
      </c>
      <c r="C1733" s="17">
        <v>2.95262595907585E-2</v>
      </c>
      <c r="D1733" s="17">
        <v>2.9390081446193199E-2</v>
      </c>
      <c r="E1733" s="17">
        <v>2.9786112386332601E-2</v>
      </c>
      <c r="F1733" s="17"/>
      <c r="G1733" s="17">
        <v>5.7932068279270901E-2</v>
      </c>
      <c r="H1733" s="17">
        <v>3.5046872926679101E-2</v>
      </c>
      <c r="I1733" s="17">
        <v>2.93006551371865E-2</v>
      </c>
      <c r="J1733" s="17">
        <v>1.6370425794636202E-2</v>
      </c>
      <c r="K1733" s="17">
        <v>3.1716176245736402E-2</v>
      </c>
      <c r="L1733" s="17">
        <v>1.7863417334657E-2</v>
      </c>
      <c r="M1733" s="17"/>
      <c r="N1733" s="17">
        <v>2.5686039033910299E-2</v>
      </c>
      <c r="O1733" s="17">
        <v>2.98803174098267E-2</v>
      </c>
      <c r="P1733" s="17">
        <v>3.32122633333422E-2</v>
      </c>
      <c r="Q1733" s="17">
        <v>3.0443213457418902E-2</v>
      </c>
      <c r="R1733" s="17"/>
      <c r="S1733" s="17">
        <v>3.5212492552938297E-2</v>
      </c>
      <c r="T1733" s="17">
        <v>4.4378594197686E-2</v>
      </c>
      <c r="U1733" s="17">
        <v>1.6986910158509901E-2</v>
      </c>
      <c r="V1733" s="17">
        <v>3.6818820828135201E-2</v>
      </c>
      <c r="W1733" s="17">
        <v>3.2555942126211601E-2</v>
      </c>
      <c r="X1733" s="17">
        <v>1.6941348770617402E-2</v>
      </c>
      <c r="Y1733" s="17">
        <v>2.46133845282882E-2</v>
      </c>
      <c r="Z1733" s="17">
        <v>1.08914790232498E-2</v>
      </c>
      <c r="AA1733" s="17">
        <v>3.2104811197479301E-2</v>
      </c>
      <c r="AB1733" s="17">
        <v>1.4110289177588799E-2</v>
      </c>
      <c r="AC1733" s="17">
        <v>3.1085506860689401E-2</v>
      </c>
      <c r="AD1733" s="17">
        <v>4.5872853540801603E-2</v>
      </c>
      <c r="AE1733" s="17"/>
      <c r="AF1733" s="17">
        <v>2.0365281965135401E-2</v>
      </c>
      <c r="AG1733" s="17">
        <v>2.4791539817791201E-2</v>
      </c>
      <c r="AH1733" s="17">
        <v>4.5550724913801001E-2</v>
      </c>
      <c r="AI1733" s="17"/>
      <c r="AJ1733" s="17">
        <v>2.1918796538687099E-2</v>
      </c>
      <c r="AK1733" s="17">
        <v>3.2878873920285497E-2</v>
      </c>
      <c r="AL1733" s="17">
        <v>3.5295180237836198E-2</v>
      </c>
      <c r="AM1733" s="17">
        <v>5.7366843903344102E-2</v>
      </c>
      <c r="AN1733" s="17">
        <v>3.74297228431845E-2</v>
      </c>
      <c r="AO1733" s="17"/>
      <c r="AP1733" s="17">
        <v>1.2773136049147401E-2</v>
      </c>
      <c r="AQ1733" s="17">
        <v>3.1860930634101801E-2</v>
      </c>
      <c r="AR1733" s="17">
        <v>4.11473494961355E-2</v>
      </c>
      <c r="AS1733" s="17"/>
      <c r="AT1733" s="17">
        <v>1.66322973137728E-2</v>
      </c>
      <c r="AU1733" s="17">
        <v>3.6565923168863299E-2</v>
      </c>
      <c r="AV1733" s="17">
        <v>2.3606139281067601E-2</v>
      </c>
      <c r="AW1733" s="17">
        <v>2.45144945259183E-2</v>
      </c>
      <c r="AX1733" s="17">
        <v>0</v>
      </c>
      <c r="AY1733" s="17"/>
      <c r="AZ1733" s="17">
        <v>2.9485866263403899E-2</v>
      </c>
      <c r="BA1733" s="17">
        <v>4.0145238415303701E-2</v>
      </c>
      <c r="BB1733" s="17">
        <v>2.6376048971456501E-2</v>
      </c>
      <c r="BC1733" s="17">
        <v>2.8219109341132399E-2</v>
      </c>
      <c r="BD1733" s="17">
        <v>3.5194439692343401E-3</v>
      </c>
      <c r="BE1733" s="17">
        <v>4.0355240014207303E-2</v>
      </c>
      <c r="BF1733" s="17"/>
      <c r="BG1733" s="17">
        <v>2.8245600819213599E-2</v>
      </c>
      <c r="BH1733" s="17">
        <v>2.2231230278138302E-2</v>
      </c>
      <c r="BI1733" s="17" t="s">
        <v>95</v>
      </c>
      <c r="BJ1733" s="17">
        <v>4.8492232490352498E-2</v>
      </c>
      <c r="BK1733" s="17">
        <v>4.9276600661421303E-2</v>
      </c>
      <c r="BL1733" s="17">
        <v>2.84855024262715E-2</v>
      </c>
      <c r="BM1733" s="17">
        <v>0</v>
      </c>
    </row>
    <row r="1734" spans="2:65" x14ac:dyDescent="0.35">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c r="BH1734" s="17"/>
      <c r="BI1734" s="17"/>
      <c r="BJ1734" s="17"/>
      <c r="BK1734" s="17"/>
      <c r="BL1734" s="17"/>
      <c r="BM1734" s="17"/>
    </row>
    <row r="1735" spans="2:65" x14ac:dyDescent="0.35">
      <c r="B1735" s="6" t="s">
        <v>655</v>
      </c>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c r="BA1735" s="17"/>
      <c r="BB1735" s="17"/>
      <c r="BC1735" s="17"/>
      <c r="BD1735" s="17"/>
      <c r="BE1735" s="17"/>
      <c r="BF1735" s="17"/>
      <c r="BG1735" s="17"/>
      <c r="BH1735" s="17"/>
      <c r="BI1735" s="17"/>
      <c r="BJ1735" s="17"/>
      <c r="BK1735" s="17"/>
      <c r="BL1735" s="17"/>
      <c r="BM1735" s="17"/>
    </row>
    <row r="1736" spans="2:65" x14ac:dyDescent="0.35">
      <c r="B1736" s="26" t="s">
        <v>160</v>
      </c>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row>
    <row r="1737" spans="2:65" x14ac:dyDescent="0.35">
      <c r="B1737" t="s">
        <v>571</v>
      </c>
      <c r="C1737" s="17">
        <v>6.6428154859885194E-2</v>
      </c>
      <c r="D1737" s="17">
        <v>9.0485672965819802E-2</v>
      </c>
      <c r="E1737" s="17">
        <v>4.3092760920497998E-2</v>
      </c>
      <c r="F1737" s="17"/>
      <c r="G1737" s="17">
        <v>0.124701017142819</v>
      </c>
      <c r="H1737" s="17">
        <v>0.11737471175028399</v>
      </c>
      <c r="I1737" s="17">
        <v>7.7815390424460104E-2</v>
      </c>
      <c r="J1737" s="17">
        <v>5.8020719101869699E-2</v>
      </c>
      <c r="K1737" s="17">
        <v>3.71411926522075E-2</v>
      </c>
      <c r="L1737" s="17">
        <v>1.03973973134961E-2</v>
      </c>
      <c r="M1737" s="17"/>
      <c r="N1737" s="17">
        <v>0.101260500408643</v>
      </c>
      <c r="O1737" s="17">
        <v>5.0999079137667401E-2</v>
      </c>
      <c r="P1737" s="17">
        <v>7.6829304711838797E-2</v>
      </c>
      <c r="Q1737" s="17">
        <v>3.8194013165362001E-2</v>
      </c>
      <c r="R1737" s="17"/>
      <c r="S1737" s="17">
        <v>0.11495594907503801</v>
      </c>
      <c r="T1737" s="17">
        <v>5.2243490531092798E-2</v>
      </c>
      <c r="U1737" s="17">
        <v>1.5591367412170499E-2</v>
      </c>
      <c r="V1737" s="17">
        <v>7.4899685581147596E-2</v>
      </c>
      <c r="W1737" s="17">
        <v>2.2456390033379899E-2</v>
      </c>
      <c r="X1737" s="17">
        <v>3.47720114370733E-2</v>
      </c>
      <c r="Y1737" s="17">
        <v>5.3527270646203599E-2</v>
      </c>
      <c r="Z1737" s="17">
        <v>8.4436573272450993E-2</v>
      </c>
      <c r="AA1737" s="17">
        <v>7.7762167104596394E-2</v>
      </c>
      <c r="AB1737" s="17">
        <v>0.103022862984829</v>
      </c>
      <c r="AC1737" s="17">
        <v>7.9548541964180999E-2</v>
      </c>
      <c r="AD1737" s="17">
        <v>7.2897352978925106E-2</v>
      </c>
      <c r="AE1737" s="17"/>
      <c r="AF1737" s="17">
        <v>5.0933131304366802E-2</v>
      </c>
      <c r="AG1737" s="17">
        <v>8.0691972547048602E-2</v>
      </c>
      <c r="AH1737" s="17">
        <v>4.7068913687825599E-2</v>
      </c>
      <c r="AI1737" s="17"/>
      <c r="AJ1737" s="17">
        <v>6.4971815355674797E-2</v>
      </c>
      <c r="AK1737" s="17">
        <v>9.44042321059467E-2</v>
      </c>
      <c r="AL1737" s="17">
        <v>6.2049316291046701E-2</v>
      </c>
      <c r="AM1737" s="17">
        <v>3.7887881922489902E-2</v>
      </c>
      <c r="AN1737" s="17">
        <v>2.2354868573116599E-2</v>
      </c>
      <c r="AO1737" s="17"/>
      <c r="AP1737" s="17">
        <v>7.5228286609087799E-2</v>
      </c>
      <c r="AQ1737" s="17">
        <v>8.6345087060501896E-2</v>
      </c>
      <c r="AR1737" s="17">
        <v>7.26527642137966E-2</v>
      </c>
      <c r="AS1737" s="17"/>
      <c r="AT1737" s="17">
        <v>3.3534328364669401E-2</v>
      </c>
      <c r="AU1737" s="17">
        <v>5.6152208525597699E-2</v>
      </c>
      <c r="AV1737" s="17">
        <v>9.22438643547005E-2</v>
      </c>
      <c r="AW1737" s="17">
        <v>9.7954779658276606E-2</v>
      </c>
      <c r="AX1737" s="17">
        <v>7.7290122493463398E-2</v>
      </c>
      <c r="AY1737" s="17"/>
      <c r="AZ1737" s="17">
        <v>0.135720826807505</v>
      </c>
      <c r="BA1737" s="17">
        <v>4.9248067190116797E-2</v>
      </c>
      <c r="BB1737" s="17">
        <v>4.93421798685948E-2</v>
      </c>
      <c r="BC1737" s="17">
        <v>3.5768469658305498E-2</v>
      </c>
      <c r="BD1737" s="17">
        <v>5.7601409455873602E-2</v>
      </c>
      <c r="BE1737" s="17">
        <v>3.0232838779197801E-2</v>
      </c>
      <c r="BF1737" s="17"/>
      <c r="BG1737" s="17">
        <v>4.4080380821140297E-2</v>
      </c>
      <c r="BH1737" s="17">
        <v>7.8662703871416398E-2</v>
      </c>
      <c r="BI1737" s="17" t="s">
        <v>95</v>
      </c>
      <c r="BJ1737" s="17">
        <v>9.8680944038227497E-2</v>
      </c>
      <c r="BK1737" s="17">
        <v>6.2355155898619702E-2</v>
      </c>
      <c r="BL1737" s="17">
        <v>8.3617874937931505E-2</v>
      </c>
      <c r="BM1737" s="17">
        <v>7.0919362112624201E-2</v>
      </c>
    </row>
    <row r="1738" spans="2:65" x14ac:dyDescent="0.35">
      <c r="B1738" t="s">
        <v>572</v>
      </c>
      <c r="C1738" s="17">
        <v>0.158728467718808</v>
      </c>
      <c r="D1738" s="17">
        <v>0.179582456785982</v>
      </c>
      <c r="E1738" s="17">
        <v>0.13893260615216901</v>
      </c>
      <c r="F1738" s="17"/>
      <c r="G1738" s="17">
        <v>0.28102162608822401</v>
      </c>
      <c r="H1738" s="17">
        <v>0.200350860040199</v>
      </c>
      <c r="I1738" s="17">
        <v>0.16824983317398501</v>
      </c>
      <c r="J1738" s="17">
        <v>0.13211274995924499</v>
      </c>
      <c r="K1738" s="17">
        <v>9.9493881332825607E-2</v>
      </c>
      <c r="L1738" s="17">
        <v>0.10910390193158501</v>
      </c>
      <c r="M1738" s="17"/>
      <c r="N1738" s="17">
        <v>0.17471230919480599</v>
      </c>
      <c r="O1738" s="17">
        <v>0.14719952030939901</v>
      </c>
      <c r="P1738" s="17">
        <v>0.144156555017667</v>
      </c>
      <c r="Q1738" s="17">
        <v>0.16687209865011601</v>
      </c>
      <c r="R1738" s="17"/>
      <c r="S1738" s="17">
        <v>0.210849668078051</v>
      </c>
      <c r="T1738" s="17">
        <v>0.139919944886746</v>
      </c>
      <c r="U1738" s="17">
        <v>0.19199576246202399</v>
      </c>
      <c r="V1738" s="17">
        <v>0.11990671327149099</v>
      </c>
      <c r="W1738" s="17">
        <v>0.161497291595841</v>
      </c>
      <c r="X1738" s="17">
        <v>0.14426114842600199</v>
      </c>
      <c r="Y1738" s="17">
        <v>0.1741470068963</v>
      </c>
      <c r="Z1738" s="17">
        <v>0.16057858946538101</v>
      </c>
      <c r="AA1738" s="17">
        <v>0.126992381637826</v>
      </c>
      <c r="AB1738" s="17">
        <v>0.17892766436117399</v>
      </c>
      <c r="AC1738" s="17">
        <v>9.9180360059242995E-2</v>
      </c>
      <c r="AD1738" s="17">
        <v>0.167021882306776</v>
      </c>
      <c r="AE1738" s="17"/>
      <c r="AF1738" s="17">
        <v>0.151827865283754</v>
      </c>
      <c r="AG1738" s="17">
        <v>0.15559231383268901</v>
      </c>
      <c r="AH1738" s="17">
        <v>0.16819407830495001</v>
      </c>
      <c r="AI1738" s="17"/>
      <c r="AJ1738" s="17">
        <v>0.125869175793417</v>
      </c>
      <c r="AK1738" s="17">
        <v>0.21870164443090601</v>
      </c>
      <c r="AL1738" s="17">
        <v>0.113266403331147</v>
      </c>
      <c r="AM1738" s="17">
        <v>0.137104715046725</v>
      </c>
      <c r="AN1738" s="17">
        <v>0.164505039835283</v>
      </c>
      <c r="AO1738" s="17"/>
      <c r="AP1738" s="17">
        <v>0.171810345031293</v>
      </c>
      <c r="AQ1738" s="17">
        <v>0.19709929697499301</v>
      </c>
      <c r="AR1738" s="17">
        <v>0.116040878157392</v>
      </c>
      <c r="AS1738" s="17"/>
      <c r="AT1738" s="17">
        <v>0.14175602674307999</v>
      </c>
      <c r="AU1738" s="17">
        <v>0.124129268727296</v>
      </c>
      <c r="AV1738" s="17">
        <v>0.19240468448705</v>
      </c>
      <c r="AW1738" s="17">
        <v>0.217133787558113</v>
      </c>
      <c r="AX1738" s="17">
        <v>0.262781184368024</v>
      </c>
      <c r="AY1738" s="17"/>
      <c r="AZ1738" s="17">
        <v>0.24338496543075</v>
      </c>
      <c r="BA1738" s="17">
        <v>0.12786534789155701</v>
      </c>
      <c r="BB1738" s="17">
        <v>0.13586722669716</v>
      </c>
      <c r="BC1738" s="17">
        <v>0.12558632037381101</v>
      </c>
      <c r="BD1738" s="17">
        <v>0.121744937176243</v>
      </c>
      <c r="BE1738" s="17">
        <v>0.232366265353534</v>
      </c>
      <c r="BF1738" s="17"/>
      <c r="BG1738" s="17">
        <v>0.11886306528594801</v>
      </c>
      <c r="BH1738" s="17">
        <v>0.14744260556727101</v>
      </c>
      <c r="BI1738" s="17" t="s">
        <v>95</v>
      </c>
      <c r="BJ1738" s="17">
        <v>0.17643458219465399</v>
      </c>
      <c r="BK1738" s="17">
        <v>0.23720965231240401</v>
      </c>
      <c r="BL1738" s="17">
        <v>0.21522219423109301</v>
      </c>
      <c r="BM1738" s="17">
        <v>0.118153895260317</v>
      </c>
    </row>
    <row r="1739" spans="2:65" x14ac:dyDescent="0.35">
      <c r="B1739" t="s">
        <v>573</v>
      </c>
      <c r="C1739" s="17">
        <v>0.74046276147390599</v>
      </c>
      <c r="D1739" s="17">
        <v>0.69395768115363099</v>
      </c>
      <c r="E1739" s="17">
        <v>0.78501166045931503</v>
      </c>
      <c r="F1739" s="17"/>
      <c r="G1739" s="17">
        <v>0.55265537399709197</v>
      </c>
      <c r="H1739" s="17">
        <v>0.63734741737786704</v>
      </c>
      <c r="I1739" s="17">
        <v>0.71343020689315595</v>
      </c>
      <c r="J1739" s="17">
        <v>0.79404868464651601</v>
      </c>
      <c r="K1739" s="17">
        <v>0.81559191508083095</v>
      </c>
      <c r="L1739" s="17">
        <v>0.85737723438448699</v>
      </c>
      <c r="M1739" s="17"/>
      <c r="N1739" s="17">
        <v>0.70230072154717704</v>
      </c>
      <c r="O1739" s="17">
        <v>0.76112735764523398</v>
      </c>
      <c r="P1739" s="17">
        <v>0.74233322776105204</v>
      </c>
      <c r="Q1739" s="17">
        <v>0.75541587804215804</v>
      </c>
      <c r="R1739" s="17"/>
      <c r="S1739" s="17">
        <v>0.63342965019868303</v>
      </c>
      <c r="T1739" s="17">
        <v>0.75440946727034797</v>
      </c>
      <c r="U1739" s="17">
        <v>0.78102878960077304</v>
      </c>
      <c r="V1739" s="17">
        <v>0.76982135450313605</v>
      </c>
      <c r="W1739" s="17">
        <v>0.78926650761225103</v>
      </c>
      <c r="X1739" s="17">
        <v>0.79198860791334402</v>
      </c>
      <c r="Y1739" s="17">
        <v>0.73629273823367303</v>
      </c>
      <c r="Z1739" s="17">
        <v>0.74409335823891798</v>
      </c>
      <c r="AA1739" s="17">
        <v>0.76418614412392105</v>
      </c>
      <c r="AB1739" s="17">
        <v>0.687941212246858</v>
      </c>
      <c r="AC1739" s="17">
        <v>0.77781179727949001</v>
      </c>
      <c r="AD1739" s="17">
        <v>0.71420791117349702</v>
      </c>
      <c r="AE1739" s="17"/>
      <c r="AF1739" s="17">
        <v>0.77181613416343198</v>
      </c>
      <c r="AG1739" s="17">
        <v>0.73771837838350196</v>
      </c>
      <c r="AH1739" s="17">
        <v>0.71788290161747503</v>
      </c>
      <c r="AI1739" s="17"/>
      <c r="AJ1739" s="17">
        <v>0.78062707291675104</v>
      </c>
      <c r="AK1739" s="17">
        <v>0.64912616482589003</v>
      </c>
      <c r="AL1739" s="17">
        <v>0.78352729136853705</v>
      </c>
      <c r="AM1739" s="17">
        <v>0.767640559127441</v>
      </c>
      <c r="AN1739" s="17">
        <v>0.76439021161244303</v>
      </c>
      <c r="AO1739" s="17"/>
      <c r="AP1739" s="17">
        <v>0.73743073646181201</v>
      </c>
      <c r="AQ1739" s="17">
        <v>0.679348709263217</v>
      </c>
      <c r="AR1739" s="17">
        <v>0.76479707965705401</v>
      </c>
      <c r="AS1739" s="17"/>
      <c r="AT1739" s="17">
        <v>0.79178523471640605</v>
      </c>
      <c r="AU1739" s="17">
        <v>0.78901300779633798</v>
      </c>
      <c r="AV1739" s="17">
        <v>0.686311305431065</v>
      </c>
      <c r="AW1739" s="17">
        <v>0.63942960545369598</v>
      </c>
      <c r="AX1739" s="17">
        <v>0.65992869313851299</v>
      </c>
      <c r="AY1739" s="17"/>
      <c r="AZ1739" s="17">
        <v>0.59064964971030798</v>
      </c>
      <c r="BA1739" s="17">
        <v>0.77622993354977998</v>
      </c>
      <c r="BB1739" s="17">
        <v>0.77348653231622599</v>
      </c>
      <c r="BC1739" s="17">
        <v>0.80528107825464701</v>
      </c>
      <c r="BD1739" s="17">
        <v>0.81344971476541195</v>
      </c>
      <c r="BE1739" s="17">
        <v>0.70651552228887204</v>
      </c>
      <c r="BF1739" s="17"/>
      <c r="BG1739" s="17">
        <v>0.80026626423561098</v>
      </c>
      <c r="BH1739" s="17">
        <v>0.74640935839855105</v>
      </c>
      <c r="BI1739" s="17" t="s">
        <v>95</v>
      </c>
      <c r="BJ1739" s="17">
        <v>0.68370281914375497</v>
      </c>
      <c r="BK1739" s="17">
        <v>0.67615523837747604</v>
      </c>
      <c r="BL1739" s="17">
        <v>0.66443806519020798</v>
      </c>
      <c r="BM1739" s="17">
        <v>0.75786226283126201</v>
      </c>
    </row>
    <row r="1740" spans="2:65" x14ac:dyDescent="0.35">
      <c r="B1740" t="s">
        <v>114</v>
      </c>
      <c r="C1740" s="17">
        <v>3.4380615947401397E-2</v>
      </c>
      <c r="D1740" s="17">
        <v>3.59741890945669E-2</v>
      </c>
      <c r="E1740" s="17">
        <v>3.29629724680175E-2</v>
      </c>
      <c r="F1740" s="17"/>
      <c r="G1740" s="17">
        <v>4.1621982771865497E-2</v>
      </c>
      <c r="H1740" s="17">
        <v>4.49270108316491E-2</v>
      </c>
      <c r="I1740" s="17">
        <v>4.0504569508399098E-2</v>
      </c>
      <c r="J1740" s="17">
        <v>1.5817846292369001E-2</v>
      </c>
      <c r="K1740" s="17">
        <v>4.7773010934136197E-2</v>
      </c>
      <c r="L1740" s="17">
        <v>2.31214663704312E-2</v>
      </c>
      <c r="M1740" s="17"/>
      <c r="N1740" s="17">
        <v>2.17264688493745E-2</v>
      </c>
      <c r="O1740" s="17">
        <v>4.0674042907699902E-2</v>
      </c>
      <c r="P1740" s="17">
        <v>3.6680912509442498E-2</v>
      </c>
      <c r="Q1740" s="17">
        <v>3.9518010142364099E-2</v>
      </c>
      <c r="R1740" s="17"/>
      <c r="S1740" s="17">
        <v>4.0764732648228399E-2</v>
      </c>
      <c r="T1740" s="17">
        <v>5.3427097311812798E-2</v>
      </c>
      <c r="U1740" s="17">
        <v>1.13840805250322E-2</v>
      </c>
      <c r="V1740" s="17">
        <v>3.5372246644225301E-2</v>
      </c>
      <c r="W1740" s="17">
        <v>2.6779810758528401E-2</v>
      </c>
      <c r="X1740" s="17">
        <v>2.8978232223580602E-2</v>
      </c>
      <c r="Y1740" s="17">
        <v>3.6032984223823103E-2</v>
      </c>
      <c r="Z1740" s="17">
        <v>1.08914790232498E-2</v>
      </c>
      <c r="AA1740" s="17">
        <v>3.1059307133656899E-2</v>
      </c>
      <c r="AB1740" s="17">
        <v>3.01082604071394E-2</v>
      </c>
      <c r="AC1740" s="17">
        <v>4.3459300697086499E-2</v>
      </c>
      <c r="AD1740" s="17">
        <v>4.5872853540801603E-2</v>
      </c>
      <c r="AE1740" s="17"/>
      <c r="AF1740" s="17">
        <v>2.5422869248447499E-2</v>
      </c>
      <c r="AG1740" s="17">
        <v>2.59973352367599E-2</v>
      </c>
      <c r="AH1740" s="17">
        <v>6.6854106389749798E-2</v>
      </c>
      <c r="AI1740" s="17"/>
      <c r="AJ1740" s="17">
        <v>2.8531935934157902E-2</v>
      </c>
      <c r="AK1740" s="17">
        <v>3.7767958637257702E-2</v>
      </c>
      <c r="AL1740" s="17">
        <v>4.1156989009269798E-2</v>
      </c>
      <c r="AM1740" s="17">
        <v>5.7366843903344102E-2</v>
      </c>
      <c r="AN1740" s="17">
        <v>4.87498799791568E-2</v>
      </c>
      <c r="AO1740" s="17"/>
      <c r="AP1740" s="17">
        <v>1.5530631897807101E-2</v>
      </c>
      <c r="AQ1740" s="17">
        <v>3.7206906701287901E-2</v>
      </c>
      <c r="AR1740" s="17">
        <v>4.6509277971756899E-2</v>
      </c>
      <c r="AS1740" s="17"/>
      <c r="AT1740" s="17">
        <v>3.2924410175845402E-2</v>
      </c>
      <c r="AU1740" s="17">
        <v>3.0705514950768301E-2</v>
      </c>
      <c r="AV1740" s="17">
        <v>2.9040145727183799E-2</v>
      </c>
      <c r="AW1740" s="17">
        <v>4.5481827329914397E-2</v>
      </c>
      <c r="AX1740" s="17">
        <v>0</v>
      </c>
      <c r="AY1740" s="17"/>
      <c r="AZ1740" s="17">
        <v>3.02445580514379E-2</v>
      </c>
      <c r="BA1740" s="17">
        <v>4.6656651368546798E-2</v>
      </c>
      <c r="BB1740" s="17">
        <v>4.1304061118018702E-2</v>
      </c>
      <c r="BC1740" s="17">
        <v>3.3364131713236399E-2</v>
      </c>
      <c r="BD1740" s="17">
        <v>7.2039386024711702E-3</v>
      </c>
      <c r="BE1740" s="17">
        <v>3.0885373578396599E-2</v>
      </c>
      <c r="BF1740" s="17"/>
      <c r="BG1740" s="17">
        <v>3.6790289657301398E-2</v>
      </c>
      <c r="BH1740" s="17">
        <v>2.7485332162762201E-2</v>
      </c>
      <c r="BI1740" s="17" t="s">
        <v>95</v>
      </c>
      <c r="BJ1740" s="17">
        <v>4.1181654623363102E-2</v>
      </c>
      <c r="BK1740" s="17">
        <v>2.4279953411499699E-2</v>
      </c>
      <c r="BL1740" s="17">
        <v>3.6721865640767799E-2</v>
      </c>
      <c r="BM1740" s="17">
        <v>5.3064479795796898E-2</v>
      </c>
    </row>
    <row r="1741" spans="2:65" x14ac:dyDescent="0.35">
      <c r="C1741" s="17"/>
      <c r="D1741" s="17"/>
      <c r="E1741" s="17"/>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17"/>
      <c r="AE1741" s="17"/>
      <c r="AF1741" s="17"/>
      <c r="AG1741" s="17"/>
      <c r="AH1741" s="17"/>
      <c r="AI1741" s="17"/>
      <c r="AJ1741" s="17"/>
      <c r="AK1741" s="17"/>
      <c r="AL1741" s="17"/>
      <c r="AM1741" s="17"/>
      <c r="AN1741" s="17"/>
      <c r="AO1741" s="17"/>
      <c r="AP1741" s="17"/>
      <c r="AQ1741" s="17"/>
      <c r="AR1741" s="17"/>
      <c r="AS1741" s="17"/>
      <c r="AT1741" s="17"/>
      <c r="AU1741" s="17"/>
      <c r="AV1741" s="17"/>
      <c r="AW1741" s="17"/>
      <c r="AX1741" s="17"/>
      <c r="AY1741" s="17"/>
      <c r="AZ1741" s="17"/>
      <c r="BA1741" s="17"/>
      <c r="BB1741" s="17"/>
      <c r="BC1741" s="17"/>
      <c r="BD1741" s="17"/>
      <c r="BE1741" s="17"/>
      <c r="BF1741" s="17"/>
      <c r="BG1741" s="17"/>
      <c r="BH1741" s="17"/>
      <c r="BI1741" s="17"/>
      <c r="BJ1741" s="17"/>
      <c r="BK1741" s="17"/>
      <c r="BL1741" s="17"/>
      <c r="BM1741" s="17"/>
    </row>
    <row r="1742" spans="2:65" x14ac:dyDescent="0.35">
      <c r="B1742" s="6" t="s">
        <v>656</v>
      </c>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c r="BI1742" s="17"/>
      <c r="BJ1742" s="17"/>
      <c r="BK1742" s="17"/>
      <c r="BL1742" s="17"/>
      <c r="BM1742" s="17"/>
    </row>
    <row r="1743" spans="2:65" x14ac:dyDescent="0.35">
      <c r="B1743" s="26" t="s">
        <v>160</v>
      </c>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c r="BI1743" s="17"/>
      <c r="BJ1743" s="17"/>
      <c r="BK1743" s="17"/>
      <c r="BL1743" s="17"/>
      <c r="BM1743" s="17"/>
    </row>
    <row r="1744" spans="2:65" x14ac:dyDescent="0.35">
      <c r="B1744" t="s">
        <v>571</v>
      </c>
      <c r="C1744" s="17">
        <v>0.18079182709702599</v>
      </c>
      <c r="D1744" s="17">
        <v>0.20890038474672101</v>
      </c>
      <c r="E1744" s="17">
        <v>0.15291164238885999</v>
      </c>
      <c r="F1744" s="17"/>
      <c r="G1744" s="17">
        <v>0.152046336901215</v>
      </c>
      <c r="H1744" s="17">
        <v>0.164347303158735</v>
      </c>
      <c r="I1744" s="17">
        <v>0.15401854935432499</v>
      </c>
      <c r="J1744" s="17">
        <v>0.22003169404952899</v>
      </c>
      <c r="K1744" s="17">
        <v>0.20010154826729701</v>
      </c>
      <c r="L1744" s="17">
        <v>0.185891420736438</v>
      </c>
      <c r="M1744" s="17"/>
      <c r="N1744" s="17">
        <v>0.20547056417259801</v>
      </c>
      <c r="O1744" s="17">
        <v>0.188248806010828</v>
      </c>
      <c r="P1744" s="17">
        <v>0.195356506786075</v>
      </c>
      <c r="Q1744" s="17">
        <v>0.13315960536868501</v>
      </c>
      <c r="R1744" s="17"/>
      <c r="S1744" s="17">
        <v>0.17216735611248199</v>
      </c>
      <c r="T1744" s="17">
        <v>0.159253074193449</v>
      </c>
      <c r="U1744" s="17">
        <v>0.12545081287455601</v>
      </c>
      <c r="V1744" s="17">
        <v>0.16951361131966</v>
      </c>
      <c r="W1744" s="17">
        <v>0.13647959583083799</v>
      </c>
      <c r="X1744" s="17">
        <v>0.198533932435558</v>
      </c>
      <c r="Y1744" s="17">
        <v>0.238696519702157</v>
      </c>
      <c r="Z1744" s="17">
        <v>0.18996639500396401</v>
      </c>
      <c r="AA1744" s="17">
        <v>0.16908044862464899</v>
      </c>
      <c r="AB1744" s="17">
        <v>0.215144632661802</v>
      </c>
      <c r="AC1744" s="17">
        <v>0.21024023413625101</v>
      </c>
      <c r="AD1744" s="17">
        <v>0.26844654119419797</v>
      </c>
      <c r="AE1744" s="17"/>
      <c r="AF1744" s="17">
        <v>0.19664690446549399</v>
      </c>
      <c r="AG1744" s="17">
        <v>0.19014793532834801</v>
      </c>
      <c r="AH1744" s="17">
        <v>0.14554787802977801</v>
      </c>
      <c r="AI1744" s="17"/>
      <c r="AJ1744" s="17">
        <v>0.18275872684973499</v>
      </c>
      <c r="AK1744" s="17">
        <v>0.21078924957047401</v>
      </c>
      <c r="AL1744" s="17">
        <v>0.18654840718035501</v>
      </c>
      <c r="AM1744" s="17">
        <v>0.21226640583746301</v>
      </c>
      <c r="AN1744" s="17">
        <v>0.14857966714597701</v>
      </c>
      <c r="AO1744" s="17"/>
      <c r="AP1744" s="17">
        <v>0.18703323966017699</v>
      </c>
      <c r="AQ1744" s="17">
        <v>0.20146165367910701</v>
      </c>
      <c r="AR1744" s="17">
        <v>0.16203402026441699</v>
      </c>
      <c r="AS1744" s="17"/>
      <c r="AT1744" s="17">
        <v>0.16618051204381801</v>
      </c>
      <c r="AU1744" s="17">
        <v>0.13498717443335501</v>
      </c>
      <c r="AV1744" s="17">
        <v>0.209271071273508</v>
      </c>
      <c r="AW1744" s="17">
        <v>0.22868759327371899</v>
      </c>
      <c r="AX1744" s="17">
        <v>0.33656040889352701</v>
      </c>
      <c r="AY1744" s="17"/>
      <c r="AZ1744" s="17">
        <v>0.22251664410712901</v>
      </c>
      <c r="BA1744" s="17">
        <v>0.176611290598053</v>
      </c>
      <c r="BB1744" s="17">
        <v>0.16306777806526099</v>
      </c>
      <c r="BC1744" s="17">
        <v>0.15543415603652599</v>
      </c>
      <c r="BD1744" s="17">
        <v>0.14983811273044501</v>
      </c>
      <c r="BE1744" s="17">
        <v>0.22863436104267601</v>
      </c>
      <c r="BF1744" s="17"/>
      <c r="BG1744" s="17">
        <v>0.195671471238516</v>
      </c>
      <c r="BH1744" s="17">
        <v>0.18068871485917401</v>
      </c>
      <c r="BI1744" s="17" t="s">
        <v>95</v>
      </c>
      <c r="BJ1744" s="17">
        <v>0.20713622495898801</v>
      </c>
      <c r="BK1744" s="17">
        <v>0.15034662182667</v>
      </c>
      <c r="BL1744" s="17">
        <v>0.17288944759873101</v>
      </c>
      <c r="BM1744" s="17">
        <v>0.12424098040813</v>
      </c>
    </row>
    <row r="1745" spans="2:65" x14ac:dyDescent="0.35">
      <c r="B1745" t="s">
        <v>572</v>
      </c>
      <c r="C1745" s="17">
        <v>0.349012475993493</v>
      </c>
      <c r="D1745" s="17">
        <v>0.37450496022966101</v>
      </c>
      <c r="E1745" s="17">
        <v>0.32547564588660799</v>
      </c>
      <c r="F1745" s="17"/>
      <c r="G1745" s="17">
        <v>0.295643218855978</v>
      </c>
      <c r="H1745" s="17">
        <v>0.31756604928507798</v>
      </c>
      <c r="I1745" s="17">
        <v>0.36159020836391598</v>
      </c>
      <c r="J1745" s="17">
        <v>0.33687125695305298</v>
      </c>
      <c r="K1745" s="17">
        <v>0.38517890535843602</v>
      </c>
      <c r="L1745" s="17">
        <v>0.38045812296239701</v>
      </c>
      <c r="M1745" s="17"/>
      <c r="N1745" s="17">
        <v>0.350887058855061</v>
      </c>
      <c r="O1745" s="17">
        <v>0.31770077319412299</v>
      </c>
      <c r="P1745" s="17">
        <v>0.34725243197174999</v>
      </c>
      <c r="Q1745" s="17">
        <v>0.380534980865812</v>
      </c>
      <c r="R1745" s="17"/>
      <c r="S1745" s="17">
        <v>0.36747733207896399</v>
      </c>
      <c r="T1745" s="17">
        <v>0.32450488235902503</v>
      </c>
      <c r="U1745" s="17">
        <v>0.35223689783071399</v>
      </c>
      <c r="V1745" s="17">
        <v>0.36462741351480599</v>
      </c>
      <c r="W1745" s="17">
        <v>0.33075457599897901</v>
      </c>
      <c r="X1745" s="17">
        <v>0.38298472307121201</v>
      </c>
      <c r="Y1745" s="17">
        <v>0.32194441701763099</v>
      </c>
      <c r="Z1745" s="17">
        <v>0.38200368344087998</v>
      </c>
      <c r="AA1745" s="17">
        <v>0.34068279785186301</v>
      </c>
      <c r="AB1745" s="17">
        <v>0.410643872048011</v>
      </c>
      <c r="AC1745" s="17">
        <v>0.25391091062809801</v>
      </c>
      <c r="AD1745" s="17">
        <v>0.319268597946615</v>
      </c>
      <c r="AE1745" s="17"/>
      <c r="AF1745" s="17">
        <v>0.37116019114967103</v>
      </c>
      <c r="AG1745" s="17">
        <v>0.35988736534585702</v>
      </c>
      <c r="AH1745" s="17">
        <v>0.31222564300100503</v>
      </c>
      <c r="AI1745" s="17"/>
      <c r="AJ1745" s="17">
        <v>0.36792444325849399</v>
      </c>
      <c r="AK1745" s="17">
        <v>0.38258050353631301</v>
      </c>
      <c r="AL1745" s="17">
        <v>0.28089957567149998</v>
      </c>
      <c r="AM1745" s="17">
        <v>0.39725738790682602</v>
      </c>
      <c r="AN1745" s="17">
        <v>0.271007638478307</v>
      </c>
      <c r="AO1745" s="17"/>
      <c r="AP1745" s="17">
        <v>0.39637182256287301</v>
      </c>
      <c r="AQ1745" s="17">
        <v>0.34345861542869799</v>
      </c>
      <c r="AR1745" s="17">
        <v>0.34170048445826401</v>
      </c>
      <c r="AS1745" s="17"/>
      <c r="AT1745" s="17">
        <v>0.39113016863092598</v>
      </c>
      <c r="AU1745" s="17">
        <v>0.33409826665063602</v>
      </c>
      <c r="AV1745" s="17">
        <v>0.30694686265379401</v>
      </c>
      <c r="AW1745" s="17">
        <v>0.33927198714515699</v>
      </c>
      <c r="AX1745" s="17">
        <v>0.46805306310609901</v>
      </c>
      <c r="AY1745" s="17"/>
      <c r="AZ1745" s="17">
        <v>0.37261377580687199</v>
      </c>
      <c r="BA1745" s="17">
        <v>0.30471815131049501</v>
      </c>
      <c r="BB1745" s="17">
        <v>0.35032052392544299</v>
      </c>
      <c r="BC1745" s="17">
        <v>0.35543624629888898</v>
      </c>
      <c r="BD1745" s="17">
        <v>0.386724822418333</v>
      </c>
      <c r="BE1745" s="17">
        <v>0.39817036208741502</v>
      </c>
      <c r="BF1745" s="17"/>
      <c r="BG1745" s="17">
        <v>0.36175559994151102</v>
      </c>
      <c r="BH1745" s="17">
        <v>0.32737191594366899</v>
      </c>
      <c r="BI1745" s="17" t="s">
        <v>95</v>
      </c>
      <c r="BJ1745" s="17">
        <v>0.35341715283689201</v>
      </c>
      <c r="BK1745" s="17">
        <v>0.40951569480155398</v>
      </c>
      <c r="BL1745" s="17">
        <v>0.33366083413335301</v>
      </c>
      <c r="BM1745" s="17">
        <v>0.320477145783233</v>
      </c>
    </row>
    <row r="1746" spans="2:65" x14ac:dyDescent="0.35">
      <c r="B1746" t="s">
        <v>573</v>
      </c>
      <c r="C1746" s="17">
        <v>0.439220315614955</v>
      </c>
      <c r="D1746" s="17">
        <v>0.38793307950475298</v>
      </c>
      <c r="E1746" s="17">
        <v>0.48823333217708098</v>
      </c>
      <c r="F1746" s="17"/>
      <c r="G1746" s="17">
        <v>0.50496032519534195</v>
      </c>
      <c r="H1746" s="17">
        <v>0.48887503359050399</v>
      </c>
      <c r="I1746" s="17">
        <v>0.44470202212978399</v>
      </c>
      <c r="J1746" s="17">
        <v>0.419034594044431</v>
      </c>
      <c r="K1746" s="17">
        <v>0.379360604482463</v>
      </c>
      <c r="L1746" s="17">
        <v>0.41509820253492102</v>
      </c>
      <c r="M1746" s="17"/>
      <c r="N1746" s="17">
        <v>0.41860137991393698</v>
      </c>
      <c r="O1746" s="17">
        <v>0.46366992494163201</v>
      </c>
      <c r="P1746" s="17">
        <v>0.42007121966613198</v>
      </c>
      <c r="Q1746" s="17">
        <v>0.45345244655283101</v>
      </c>
      <c r="R1746" s="17"/>
      <c r="S1746" s="17">
        <v>0.42203208203979498</v>
      </c>
      <c r="T1746" s="17">
        <v>0.47092179606096501</v>
      </c>
      <c r="U1746" s="17">
        <v>0.48661133376055099</v>
      </c>
      <c r="V1746" s="17">
        <v>0.44035687571287102</v>
      </c>
      <c r="W1746" s="17">
        <v>0.50219489127834904</v>
      </c>
      <c r="X1746" s="17">
        <v>0.39682250686579001</v>
      </c>
      <c r="Y1746" s="17">
        <v>0.40229004976625199</v>
      </c>
      <c r="Z1746" s="17">
        <v>0.40877122503274499</v>
      </c>
      <c r="AA1746" s="17">
        <v>0.46326181085994</v>
      </c>
      <c r="AB1746" s="17">
        <v>0.36704366580846698</v>
      </c>
      <c r="AC1746" s="17">
        <v>0.493557096320905</v>
      </c>
      <c r="AD1746" s="17">
        <v>0.38950319457692301</v>
      </c>
      <c r="AE1746" s="17"/>
      <c r="AF1746" s="17">
        <v>0.40714076344809902</v>
      </c>
      <c r="AG1746" s="17">
        <v>0.42520900943211998</v>
      </c>
      <c r="AH1746" s="17">
        <v>0.48745052114271498</v>
      </c>
      <c r="AI1746" s="17"/>
      <c r="AJ1746" s="17">
        <v>0.42358687670365702</v>
      </c>
      <c r="AK1746" s="17">
        <v>0.37946108604045498</v>
      </c>
      <c r="AL1746" s="17">
        <v>0.49899383265490799</v>
      </c>
      <c r="AM1746" s="17">
        <v>0.33310936235236699</v>
      </c>
      <c r="AN1746" s="17">
        <v>0.522009482895338</v>
      </c>
      <c r="AO1746" s="17"/>
      <c r="AP1746" s="17">
        <v>0.40124489686238002</v>
      </c>
      <c r="AQ1746" s="17">
        <v>0.425351816068337</v>
      </c>
      <c r="AR1746" s="17">
        <v>0.45478316751195202</v>
      </c>
      <c r="AS1746" s="17"/>
      <c r="AT1746" s="17">
        <v>0.411563972424703</v>
      </c>
      <c r="AU1746" s="17">
        <v>0.49343779489144601</v>
      </c>
      <c r="AV1746" s="17">
        <v>0.45876798440848399</v>
      </c>
      <c r="AW1746" s="17">
        <v>0.40107977847953902</v>
      </c>
      <c r="AX1746" s="17">
        <v>0.19538652800037401</v>
      </c>
      <c r="AY1746" s="17"/>
      <c r="AZ1746" s="17">
        <v>0.36207639711886203</v>
      </c>
      <c r="BA1746" s="17">
        <v>0.47800435651149997</v>
      </c>
      <c r="BB1746" s="17">
        <v>0.47076785206128402</v>
      </c>
      <c r="BC1746" s="17">
        <v>0.46156914251610898</v>
      </c>
      <c r="BD1746" s="17">
        <v>0.45535909037387301</v>
      </c>
      <c r="BE1746" s="17">
        <v>0.35152005601290398</v>
      </c>
      <c r="BF1746" s="17"/>
      <c r="BG1746" s="17">
        <v>0.413887348054089</v>
      </c>
      <c r="BH1746" s="17">
        <v>0.46508515049846899</v>
      </c>
      <c r="BI1746" s="17" t="s">
        <v>95</v>
      </c>
      <c r="BJ1746" s="17">
        <v>0.39037408669828</v>
      </c>
      <c r="BK1746" s="17">
        <v>0.41655775964834502</v>
      </c>
      <c r="BL1746" s="17">
        <v>0.45742987991530798</v>
      </c>
      <c r="BM1746" s="17">
        <v>0.55528187380863703</v>
      </c>
    </row>
    <row r="1747" spans="2:65" x14ac:dyDescent="0.35">
      <c r="B1747" t="s">
        <v>114</v>
      </c>
      <c r="C1747" s="17">
        <v>3.09753812945259E-2</v>
      </c>
      <c r="D1747" s="17">
        <v>2.8661575518864502E-2</v>
      </c>
      <c r="E1747" s="17">
        <v>3.3379379547451002E-2</v>
      </c>
      <c r="F1747" s="17"/>
      <c r="G1747" s="17">
        <v>4.7350119047464397E-2</v>
      </c>
      <c r="H1747" s="17">
        <v>2.9211613965683201E-2</v>
      </c>
      <c r="I1747" s="17">
        <v>3.9689220151975103E-2</v>
      </c>
      <c r="J1747" s="17">
        <v>2.40624549529872E-2</v>
      </c>
      <c r="K1747" s="17">
        <v>3.5358941891803698E-2</v>
      </c>
      <c r="L1747" s="17">
        <v>1.8552253766244E-2</v>
      </c>
      <c r="M1747" s="17"/>
      <c r="N1747" s="17">
        <v>2.5040997058404301E-2</v>
      </c>
      <c r="O1747" s="17">
        <v>3.0380495853416699E-2</v>
      </c>
      <c r="P1747" s="17">
        <v>3.7319841576042297E-2</v>
      </c>
      <c r="Q1747" s="17">
        <v>3.2852967212672203E-2</v>
      </c>
      <c r="R1747" s="17"/>
      <c r="S1747" s="17">
        <v>3.8323229768759098E-2</v>
      </c>
      <c r="T1747" s="17">
        <v>4.5320247386560299E-2</v>
      </c>
      <c r="U1747" s="17">
        <v>3.5700955534179402E-2</v>
      </c>
      <c r="V1747" s="17">
        <v>2.55020994526623E-2</v>
      </c>
      <c r="W1747" s="17">
        <v>3.0570936891833801E-2</v>
      </c>
      <c r="X1747" s="17">
        <v>2.1658837627439899E-2</v>
      </c>
      <c r="Y1747" s="17">
        <v>3.7069013513959699E-2</v>
      </c>
      <c r="Z1747" s="17">
        <v>1.9258696522411099E-2</v>
      </c>
      <c r="AA1747" s="17">
        <v>2.6974942663547899E-2</v>
      </c>
      <c r="AB1747" s="17">
        <v>7.1678294817199596E-3</v>
      </c>
      <c r="AC1747" s="17">
        <v>4.2291758914746597E-2</v>
      </c>
      <c r="AD1747" s="17">
        <v>2.2781666282264801E-2</v>
      </c>
      <c r="AE1747" s="17"/>
      <c r="AF1747" s="17">
        <v>2.5052140936735499E-2</v>
      </c>
      <c r="AG1747" s="17">
        <v>2.4755689893674101E-2</v>
      </c>
      <c r="AH1747" s="17">
        <v>5.4775957826501701E-2</v>
      </c>
      <c r="AI1747" s="17"/>
      <c r="AJ1747" s="17">
        <v>2.5729953188113702E-2</v>
      </c>
      <c r="AK1747" s="17">
        <v>2.7169160852758299E-2</v>
      </c>
      <c r="AL1747" s="17">
        <v>3.3558184493236602E-2</v>
      </c>
      <c r="AM1747" s="17">
        <v>5.7366843903344102E-2</v>
      </c>
      <c r="AN1747" s="17">
        <v>5.8403211480378303E-2</v>
      </c>
      <c r="AO1747" s="17"/>
      <c r="AP1747" s="17">
        <v>1.53500409145706E-2</v>
      </c>
      <c r="AQ1747" s="17">
        <v>2.9727914823858101E-2</v>
      </c>
      <c r="AR1747" s="17">
        <v>4.1482327765366901E-2</v>
      </c>
      <c r="AS1747" s="17"/>
      <c r="AT1747" s="17">
        <v>3.11253469005544E-2</v>
      </c>
      <c r="AU1747" s="17">
        <v>3.7476764024563E-2</v>
      </c>
      <c r="AV1747" s="17">
        <v>2.5014081664213199E-2</v>
      </c>
      <c r="AW1747" s="17">
        <v>3.0960641101585001E-2</v>
      </c>
      <c r="AX1747" s="17">
        <v>0</v>
      </c>
      <c r="AY1747" s="17"/>
      <c r="AZ1747" s="17">
        <v>4.27931829671368E-2</v>
      </c>
      <c r="BA1747" s="17">
        <v>4.0666201579952599E-2</v>
      </c>
      <c r="BB1747" s="17">
        <v>1.5843845948012501E-2</v>
      </c>
      <c r="BC1747" s="17">
        <v>2.7560455148475702E-2</v>
      </c>
      <c r="BD1747" s="17">
        <v>8.07797447734784E-3</v>
      </c>
      <c r="BE1747" s="17">
        <v>2.1675220857005101E-2</v>
      </c>
      <c r="BF1747" s="17"/>
      <c r="BG1747" s="17">
        <v>2.8685580765884101E-2</v>
      </c>
      <c r="BH1747" s="17">
        <v>2.6854218698687999E-2</v>
      </c>
      <c r="BI1747" s="17" t="s">
        <v>95</v>
      </c>
      <c r="BJ1747" s="17">
        <v>4.9072535505839503E-2</v>
      </c>
      <c r="BK1747" s="17">
        <v>2.35799237234307E-2</v>
      </c>
      <c r="BL1747" s="17">
        <v>3.6019838352607601E-2</v>
      </c>
      <c r="BM1747" s="17">
        <v>0</v>
      </c>
    </row>
    <row r="1748" spans="2:65" x14ac:dyDescent="0.35">
      <c r="C1748" s="17"/>
      <c r="D1748" s="17"/>
      <c r="E1748" s="17"/>
      <c r="F1748" s="17"/>
      <c r="G1748" s="17"/>
      <c r="H1748" s="17"/>
      <c r="I1748" s="17"/>
      <c r="J1748" s="17"/>
      <c r="K1748" s="17"/>
      <c r="L1748" s="17"/>
      <c r="M1748" s="17"/>
      <c r="N1748" s="17"/>
      <c r="O1748" s="17"/>
      <c r="P1748" s="17"/>
      <c r="Q1748" s="17"/>
      <c r="R1748" s="17"/>
      <c r="S1748" s="17"/>
      <c r="T1748" s="17"/>
      <c r="U1748" s="17"/>
      <c r="V1748" s="17"/>
      <c r="W1748" s="17"/>
      <c r="X1748" s="17"/>
      <c r="Y1748" s="17"/>
      <c r="Z1748" s="17"/>
      <c r="AA1748" s="17"/>
      <c r="AB1748" s="17"/>
      <c r="AC1748" s="17"/>
      <c r="AD1748" s="17"/>
      <c r="AE1748" s="17"/>
      <c r="AF1748" s="17"/>
      <c r="AG1748" s="17"/>
      <c r="AH1748" s="17"/>
      <c r="AI1748" s="17"/>
      <c r="AJ1748" s="17"/>
      <c r="AK1748" s="17"/>
      <c r="AL1748" s="17"/>
      <c r="AM1748" s="17"/>
      <c r="AN1748" s="17"/>
      <c r="AO1748" s="17"/>
      <c r="AP1748" s="17"/>
      <c r="AQ1748" s="17"/>
      <c r="AR1748" s="17"/>
      <c r="AS1748" s="17"/>
      <c r="AT1748" s="17"/>
      <c r="AU1748" s="17"/>
      <c r="AV1748" s="17"/>
      <c r="AW1748" s="17"/>
      <c r="AX1748" s="17"/>
      <c r="AY1748" s="17"/>
      <c r="AZ1748" s="17"/>
      <c r="BA1748" s="17"/>
      <c r="BB1748" s="17"/>
      <c r="BC1748" s="17"/>
      <c r="BD1748" s="17"/>
      <c r="BE1748" s="17"/>
      <c r="BF1748" s="17"/>
      <c r="BG1748" s="17"/>
      <c r="BH1748" s="17"/>
      <c r="BI1748" s="17"/>
      <c r="BJ1748" s="17"/>
      <c r="BK1748" s="17"/>
      <c r="BL1748" s="17"/>
      <c r="BM1748" s="17"/>
    </row>
    <row r="1749" spans="2:65" x14ac:dyDescent="0.35">
      <c r="B1749" s="6" t="s">
        <v>657</v>
      </c>
      <c r="C1749" s="17"/>
      <c r="D1749" s="17"/>
      <c r="E1749" s="17"/>
      <c r="F1749" s="17"/>
      <c r="G1749" s="17"/>
      <c r="H1749" s="17"/>
      <c r="I1749" s="17"/>
      <c r="J1749" s="17"/>
      <c r="K1749" s="17"/>
      <c r="L1749" s="17"/>
      <c r="M1749" s="17"/>
      <c r="N1749" s="17"/>
      <c r="O1749" s="17"/>
      <c r="P1749" s="17"/>
      <c r="Q1749" s="17"/>
      <c r="R1749" s="17"/>
      <c r="S1749" s="17"/>
      <c r="T1749" s="17"/>
      <c r="U1749" s="17"/>
      <c r="V1749" s="17"/>
      <c r="W1749" s="17"/>
      <c r="X1749" s="17"/>
      <c r="Y1749" s="17"/>
      <c r="Z1749" s="17"/>
      <c r="AA1749" s="17"/>
      <c r="AB1749" s="17"/>
      <c r="AC1749" s="17"/>
      <c r="AD1749" s="17"/>
      <c r="AE1749" s="17"/>
      <c r="AF1749" s="17"/>
      <c r="AG1749" s="17"/>
      <c r="AH1749" s="17"/>
      <c r="AI1749" s="17"/>
      <c r="AJ1749" s="17"/>
      <c r="AK1749" s="17"/>
      <c r="AL1749" s="17"/>
      <c r="AM1749" s="17"/>
      <c r="AN1749" s="17"/>
      <c r="AO1749" s="17"/>
      <c r="AP1749" s="17"/>
      <c r="AQ1749" s="17"/>
      <c r="AR1749" s="17"/>
      <c r="AS1749" s="17"/>
      <c r="AT1749" s="17"/>
      <c r="AU1749" s="17"/>
      <c r="AV1749" s="17"/>
      <c r="AW1749" s="17"/>
      <c r="AX1749" s="17"/>
      <c r="AY1749" s="17"/>
      <c r="AZ1749" s="17"/>
      <c r="BA1749" s="17"/>
      <c r="BB1749" s="17"/>
      <c r="BC1749" s="17"/>
      <c r="BD1749" s="17"/>
      <c r="BE1749" s="17"/>
      <c r="BF1749" s="17"/>
      <c r="BG1749" s="17"/>
      <c r="BH1749" s="17"/>
      <c r="BI1749" s="17"/>
      <c r="BJ1749" s="17"/>
      <c r="BK1749" s="17"/>
      <c r="BL1749" s="17"/>
      <c r="BM1749" s="17"/>
    </row>
    <row r="1750" spans="2:65" x14ac:dyDescent="0.35">
      <c r="B1750" s="26" t="s">
        <v>160</v>
      </c>
      <c r="C1750" s="17"/>
      <c r="D1750" s="17"/>
      <c r="E1750" s="17"/>
      <c r="F1750" s="17"/>
      <c r="G1750" s="17"/>
      <c r="H1750" s="17"/>
      <c r="I1750" s="17"/>
      <c r="J1750" s="17"/>
      <c r="K1750" s="17"/>
      <c r="L1750" s="17"/>
      <c r="M1750" s="17"/>
      <c r="N1750" s="17"/>
      <c r="O1750" s="17"/>
      <c r="P1750" s="17"/>
      <c r="Q1750" s="17"/>
      <c r="R1750" s="17"/>
      <c r="S1750" s="17"/>
      <c r="T1750" s="17"/>
      <c r="U1750" s="17"/>
      <c r="V1750" s="17"/>
      <c r="W1750" s="17"/>
      <c r="X1750" s="17"/>
      <c r="Y1750" s="17"/>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c r="AX1750" s="17"/>
      <c r="AY1750" s="17"/>
      <c r="AZ1750" s="17"/>
      <c r="BA1750" s="17"/>
      <c r="BB1750" s="17"/>
      <c r="BC1750" s="17"/>
      <c r="BD1750" s="17"/>
      <c r="BE1750" s="17"/>
      <c r="BF1750" s="17"/>
      <c r="BG1750" s="17"/>
      <c r="BH1750" s="17"/>
      <c r="BI1750" s="17"/>
      <c r="BJ1750" s="17"/>
      <c r="BK1750" s="17"/>
      <c r="BL1750" s="17"/>
      <c r="BM1750" s="17"/>
    </row>
    <row r="1751" spans="2:65" x14ac:dyDescent="0.35">
      <c r="B1751" t="s">
        <v>571</v>
      </c>
      <c r="C1751" s="17">
        <v>8.6072456365339903E-2</v>
      </c>
      <c r="D1751" s="17">
        <v>0.104722558992068</v>
      </c>
      <c r="E1751" s="17">
        <v>6.8129894658475104E-2</v>
      </c>
      <c r="F1751" s="17"/>
      <c r="G1751" s="17">
        <v>0.102884604711819</v>
      </c>
      <c r="H1751" s="17">
        <v>0.14148414279326299</v>
      </c>
      <c r="I1751" s="17">
        <v>0.10152933802948499</v>
      </c>
      <c r="J1751" s="17">
        <v>8.5733044708586406E-2</v>
      </c>
      <c r="K1751" s="17">
        <v>6.4944532219451206E-2</v>
      </c>
      <c r="L1751" s="17">
        <v>3.5703000017412501E-2</v>
      </c>
      <c r="M1751" s="17"/>
      <c r="N1751" s="17">
        <v>0.124083943500049</v>
      </c>
      <c r="O1751" s="17">
        <v>7.3617920818650706E-2</v>
      </c>
      <c r="P1751" s="17">
        <v>8.2924755762829302E-2</v>
      </c>
      <c r="Q1751" s="17">
        <v>6.1365628840210899E-2</v>
      </c>
      <c r="R1751" s="17"/>
      <c r="S1751" s="17">
        <v>0.15050685012404499</v>
      </c>
      <c r="T1751" s="17">
        <v>6.7380123725790997E-2</v>
      </c>
      <c r="U1751" s="17">
        <v>2.2604141353332802E-2</v>
      </c>
      <c r="V1751" s="17">
        <v>8.7474190411604397E-2</v>
      </c>
      <c r="W1751" s="17">
        <v>7.7305249877454393E-2</v>
      </c>
      <c r="X1751" s="17">
        <v>6.0624614481125501E-2</v>
      </c>
      <c r="Y1751" s="17">
        <v>0.115904864349648</v>
      </c>
      <c r="Z1751" s="17">
        <v>3.9158905703020101E-2</v>
      </c>
      <c r="AA1751" s="17">
        <v>6.7560557116162198E-2</v>
      </c>
      <c r="AB1751" s="17">
        <v>8.6562446871078003E-2</v>
      </c>
      <c r="AC1751" s="17">
        <v>8.6076434483770503E-2</v>
      </c>
      <c r="AD1751" s="17">
        <v>0.157164819660328</v>
      </c>
      <c r="AE1751" s="17"/>
      <c r="AF1751" s="17">
        <v>7.6501829424143394E-2</v>
      </c>
      <c r="AG1751" s="17">
        <v>9.6695046544437002E-2</v>
      </c>
      <c r="AH1751" s="17">
        <v>8.4405179102669897E-2</v>
      </c>
      <c r="AI1751" s="17"/>
      <c r="AJ1751" s="17">
        <v>8.4032563142225805E-2</v>
      </c>
      <c r="AK1751" s="17">
        <v>0.114797233441674</v>
      </c>
      <c r="AL1751" s="17">
        <v>4.1561169657678601E-2</v>
      </c>
      <c r="AM1751" s="17">
        <v>3.6862751933177999E-2</v>
      </c>
      <c r="AN1751" s="17">
        <v>8.5171790541704401E-2</v>
      </c>
      <c r="AO1751" s="17"/>
      <c r="AP1751" s="17">
        <v>0.10193138617888201</v>
      </c>
      <c r="AQ1751" s="17">
        <v>9.9763426671212199E-2</v>
      </c>
      <c r="AR1751" s="17">
        <v>4.6153710494706401E-2</v>
      </c>
      <c r="AS1751" s="17"/>
      <c r="AT1751" s="17">
        <v>4.68085190418292E-2</v>
      </c>
      <c r="AU1751" s="17">
        <v>6.10295476441544E-2</v>
      </c>
      <c r="AV1751" s="17">
        <v>0.127358350191355</v>
      </c>
      <c r="AW1751" s="17">
        <v>0.15444256714080701</v>
      </c>
      <c r="AX1751" s="17">
        <v>0.15030732410415301</v>
      </c>
      <c r="AY1751" s="17"/>
      <c r="AZ1751" s="17">
        <v>0.16301458395584301</v>
      </c>
      <c r="BA1751" s="17">
        <v>8.1000489098624701E-2</v>
      </c>
      <c r="BB1751" s="17">
        <v>6.1684220404339303E-2</v>
      </c>
      <c r="BC1751" s="17">
        <v>4.6752246418401401E-2</v>
      </c>
      <c r="BD1751" s="17">
        <v>5.2367411230595698E-2</v>
      </c>
      <c r="BE1751" s="17">
        <v>5.0086647181949003E-2</v>
      </c>
      <c r="BF1751" s="17"/>
      <c r="BG1751" s="17">
        <v>6.5233163332968996E-2</v>
      </c>
      <c r="BH1751" s="17">
        <v>8.5124339764467302E-2</v>
      </c>
      <c r="BI1751" s="17" t="s">
        <v>95</v>
      </c>
      <c r="BJ1751" s="17">
        <v>0.14287371604663601</v>
      </c>
      <c r="BK1751" s="17">
        <v>6.8341370587041497E-2</v>
      </c>
      <c r="BL1751" s="17">
        <v>0.11428526468091101</v>
      </c>
      <c r="BM1751" s="17">
        <v>8.3813217046684499E-2</v>
      </c>
    </row>
    <row r="1752" spans="2:65" x14ac:dyDescent="0.35">
      <c r="B1752" t="s">
        <v>572</v>
      </c>
      <c r="C1752" s="17">
        <v>0.203400170560704</v>
      </c>
      <c r="D1752" s="17">
        <v>0.23805756843987899</v>
      </c>
      <c r="E1752" s="17">
        <v>0.170243248799056</v>
      </c>
      <c r="F1752" s="17"/>
      <c r="G1752" s="17">
        <v>0.24422651875479001</v>
      </c>
      <c r="H1752" s="17">
        <v>0.224522854225678</v>
      </c>
      <c r="I1752" s="17">
        <v>0.21332744840531001</v>
      </c>
      <c r="J1752" s="17">
        <v>0.18581446164506299</v>
      </c>
      <c r="K1752" s="17">
        <v>0.17205033076555401</v>
      </c>
      <c r="L1752" s="17">
        <v>0.191077087791692</v>
      </c>
      <c r="M1752" s="17"/>
      <c r="N1752" s="17">
        <v>0.233998723283809</v>
      </c>
      <c r="O1752" s="17">
        <v>0.175780374922165</v>
      </c>
      <c r="P1752" s="17">
        <v>0.22890338188748499</v>
      </c>
      <c r="Q1752" s="17">
        <v>0.181484445480562</v>
      </c>
      <c r="R1752" s="17"/>
      <c r="S1752" s="17">
        <v>0.21690161421478399</v>
      </c>
      <c r="T1752" s="17">
        <v>0.17668655491478699</v>
      </c>
      <c r="U1752" s="17">
        <v>0.21704530451361301</v>
      </c>
      <c r="V1752" s="17">
        <v>0.17496245531764301</v>
      </c>
      <c r="W1752" s="17">
        <v>0.189424250733744</v>
      </c>
      <c r="X1752" s="17">
        <v>0.220617990318176</v>
      </c>
      <c r="Y1752" s="17">
        <v>0.198996436290518</v>
      </c>
      <c r="Z1752" s="17">
        <v>0.19846010898525901</v>
      </c>
      <c r="AA1752" s="17">
        <v>0.213463003182917</v>
      </c>
      <c r="AB1752" s="17">
        <v>0.28515522579708402</v>
      </c>
      <c r="AC1752" s="17">
        <v>0.13444224735407101</v>
      </c>
      <c r="AD1752" s="17">
        <v>0.166452134736358</v>
      </c>
      <c r="AE1752" s="17"/>
      <c r="AF1752" s="17">
        <v>0.207920490651609</v>
      </c>
      <c r="AG1752" s="17">
        <v>0.19851567504727</v>
      </c>
      <c r="AH1752" s="17">
        <v>0.20797367802713401</v>
      </c>
      <c r="AI1752" s="17"/>
      <c r="AJ1752" s="17">
        <v>0.201285461002224</v>
      </c>
      <c r="AK1752" s="17">
        <v>0.244961295231342</v>
      </c>
      <c r="AL1752" s="17">
        <v>0.164929391358138</v>
      </c>
      <c r="AM1752" s="17">
        <v>0.19731911254648499</v>
      </c>
      <c r="AN1752" s="17">
        <v>0.17923631598383299</v>
      </c>
      <c r="AO1752" s="17"/>
      <c r="AP1752" s="17">
        <v>0.23549012664250701</v>
      </c>
      <c r="AQ1752" s="17">
        <v>0.22417520241300201</v>
      </c>
      <c r="AR1752" s="17">
        <v>0.20364556905418499</v>
      </c>
      <c r="AS1752" s="17"/>
      <c r="AT1752" s="17">
        <v>0.203047954330696</v>
      </c>
      <c r="AU1752" s="17">
        <v>0.16501189458302301</v>
      </c>
      <c r="AV1752" s="17">
        <v>0.20929232205869899</v>
      </c>
      <c r="AW1752" s="17">
        <v>0.25083078086236499</v>
      </c>
      <c r="AX1752" s="17">
        <v>0.23157660429763199</v>
      </c>
      <c r="AY1752" s="17"/>
      <c r="AZ1752" s="17">
        <v>0.24978735925617501</v>
      </c>
      <c r="BA1752" s="17">
        <v>0.17362888870570201</v>
      </c>
      <c r="BB1752" s="17">
        <v>0.23097579102951701</v>
      </c>
      <c r="BC1752" s="17">
        <v>0.18511679839318099</v>
      </c>
      <c r="BD1752" s="17">
        <v>0.15684611995342301</v>
      </c>
      <c r="BE1752" s="17">
        <v>0.29373501407956298</v>
      </c>
      <c r="BF1752" s="17"/>
      <c r="BG1752" s="17">
        <v>0.19490271533777001</v>
      </c>
      <c r="BH1752" s="17">
        <v>0.19236257343075999</v>
      </c>
      <c r="BI1752" s="17" t="s">
        <v>95</v>
      </c>
      <c r="BJ1752" s="17">
        <v>0.20017954504704399</v>
      </c>
      <c r="BK1752" s="17">
        <v>0.236618847712605</v>
      </c>
      <c r="BL1752" s="17">
        <v>0.23636724601846201</v>
      </c>
      <c r="BM1752" s="17">
        <v>0.15441343724671799</v>
      </c>
    </row>
    <row r="1753" spans="2:65" x14ac:dyDescent="0.35">
      <c r="B1753" t="s">
        <v>573</v>
      </c>
      <c r="C1753" s="17">
        <v>0.67912864759769298</v>
      </c>
      <c r="D1753" s="17">
        <v>0.62350691115192203</v>
      </c>
      <c r="E1753" s="17">
        <v>0.73236604832473196</v>
      </c>
      <c r="F1753" s="17"/>
      <c r="G1753" s="17">
        <v>0.58054578682073399</v>
      </c>
      <c r="H1753" s="17">
        <v>0.59827029822804101</v>
      </c>
      <c r="I1753" s="17">
        <v>0.65598433497297903</v>
      </c>
      <c r="J1753" s="17">
        <v>0.71388021166182902</v>
      </c>
      <c r="K1753" s="17">
        <v>0.725945037327002</v>
      </c>
      <c r="L1753" s="17">
        <v>0.75779066097317105</v>
      </c>
      <c r="M1753" s="17"/>
      <c r="N1753" s="17">
        <v>0.62588419104122095</v>
      </c>
      <c r="O1753" s="17">
        <v>0.71899156498234995</v>
      </c>
      <c r="P1753" s="17">
        <v>0.64937669398908804</v>
      </c>
      <c r="Q1753" s="17">
        <v>0.71570909539307903</v>
      </c>
      <c r="R1753" s="17"/>
      <c r="S1753" s="17">
        <v>0.59407193020409099</v>
      </c>
      <c r="T1753" s="17">
        <v>0.71121849642150703</v>
      </c>
      <c r="U1753" s="17">
        <v>0.74257233491610097</v>
      </c>
      <c r="V1753" s="17">
        <v>0.70715378848708998</v>
      </c>
      <c r="W1753" s="17">
        <v>0.70154827290381205</v>
      </c>
      <c r="X1753" s="17">
        <v>0.70887374784410495</v>
      </c>
      <c r="Y1753" s="17">
        <v>0.636249403532406</v>
      </c>
      <c r="Z1753" s="17">
        <v>0.73891405259458598</v>
      </c>
      <c r="AA1753" s="17">
        <v>0.69164469600113998</v>
      </c>
      <c r="AB1753" s="17">
        <v>0.59833034848154398</v>
      </c>
      <c r="AC1753" s="17">
        <v>0.74538310316450096</v>
      </c>
      <c r="AD1753" s="17">
        <v>0.65329185834477799</v>
      </c>
      <c r="AE1753" s="17"/>
      <c r="AF1753" s="17">
        <v>0.69124958319118301</v>
      </c>
      <c r="AG1753" s="17">
        <v>0.68359298408450997</v>
      </c>
      <c r="AH1753" s="17">
        <v>0.64533586451873803</v>
      </c>
      <c r="AI1753" s="17"/>
      <c r="AJ1753" s="17">
        <v>0.69523764895143303</v>
      </c>
      <c r="AK1753" s="17">
        <v>0.60668939737150496</v>
      </c>
      <c r="AL1753" s="17">
        <v>0.76341620504042795</v>
      </c>
      <c r="AM1753" s="17">
        <v>0.730924874995034</v>
      </c>
      <c r="AN1753" s="17">
        <v>0.68303729155640303</v>
      </c>
      <c r="AO1753" s="17"/>
      <c r="AP1753" s="17">
        <v>0.64645203514790495</v>
      </c>
      <c r="AQ1753" s="17">
        <v>0.65230925893457004</v>
      </c>
      <c r="AR1753" s="17">
        <v>0.70320681306450405</v>
      </c>
      <c r="AS1753" s="17"/>
      <c r="AT1753" s="17">
        <v>0.71323737706949897</v>
      </c>
      <c r="AU1753" s="17">
        <v>0.74507182275147299</v>
      </c>
      <c r="AV1753" s="17">
        <v>0.63562327877399505</v>
      </c>
      <c r="AW1753" s="17">
        <v>0.56690049231350903</v>
      </c>
      <c r="AX1753" s="17">
        <v>0.58909846469697502</v>
      </c>
      <c r="AY1753" s="17"/>
      <c r="AZ1753" s="17">
        <v>0.54028398766522701</v>
      </c>
      <c r="BA1753" s="17">
        <v>0.71423877161385496</v>
      </c>
      <c r="BB1753" s="17">
        <v>0.67560525955310102</v>
      </c>
      <c r="BC1753" s="17">
        <v>0.74206635938654397</v>
      </c>
      <c r="BD1753" s="17">
        <v>0.78078856168569499</v>
      </c>
      <c r="BE1753" s="17">
        <v>0.62265352075018299</v>
      </c>
      <c r="BF1753" s="17"/>
      <c r="BG1753" s="17">
        <v>0.713603482513395</v>
      </c>
      <c r="BH1753" s="17">
        <v>0.696092976604755</v>
      </c>
      <c r="BI1753" s="17" t="s">
        <v>95</v>
      </c>
      <c r="BJ1753" s="17">
        <v>0.62023637301863999</v>
      </c>
      <c r="BK1753" s="17">
        <v>0.63924802857473795</v>
      </c>
      <c r="BL1753" s="17">
        <v>0.620940275719573</v>
      </c>
      <c r="BM1753" s="17">
        <v>0.71916832233552996</v>
      </c>
    </row>
    <row r="1754" spans="2:65" x14ac:dyDescent="0.35">
      <c r="B1754" t="s">
        <v>114</v>
      </c>
      <c r="C1754" s="17">
        <v>3.1398725476263503E-2</v>
      </c>
      <c r="D1754" s="17">
        <v>3.3712961416131101E-2</v>
      </c>
      <c r="E1754" s="17">
        <v>2.9260808217737001E-2</v>
      </c>
      <c r="F1754" s="17"/>
      <c r="G1754" s="17">
        <v>7.2343089712657002E-2</v>
      </c>
      <c r="H1754" s="17">
        <v>3.5722704753018197E-2</v>
      </c>
      <c r="I1754" s="17">
        <v>2.9158878592226701E-2</v>
      </c>
      <c r="J1754" s="17">
        <v>1.45722819845214E-2</v>
      </c>
      <c r="K1754" s="17">
        <v>3.7060099687992502E-2</v>
      </c>
      <c r="L1754" s="17">
        <v>1.54292512177252E-2</v>
      </c>
      <c r="M1754" s="17"/>
      <c r="N1754" s="17">
        <v>1.6033142174920599E-2</v>
      </c>
      <c r="O1754" s="17">
        <v>3.1610139276834801E-2</v>
      </c>
      <c r="P1754" s="17">
        <v>3.8795168360596703E-2</v>
      </c>
      <c r="Q1754" s="17">
        <v>4.1440830286148998E-2</v>
      </c>
      <c r="R1754" s="17"/>
      <c r="S1754" s="17">
        <v>3.8519605457080199E-2</v>
      </c>
      <c r="T1754" s="17">
        <v>4.4714824937915398E-2</v>
      </c>
      <c r="U1754" s="17">
        <v>1.7778219216953401E-2</v>
      </c>
      <c r="V1754" s="17">
        <v>3.0409565783662999E-2</v>
      </c>
      <c r="W1754" s="17">
        <v>3.17222264849897E-2</v>
      </c>
      <c r="X1754" s="17">
        <v>9.8836473565931306E-3</v>
      </c>
      <c r="Y1754" s="17">
        <v>4.8849295827428398E-2</v>
      </c>
      <c r="Z1754" s="17">
        <v>2.34669327171345E-2</v>
      </c>
      <c r="AA1754" s="17">
        <v>2.73317436997811E-2</v>
      </c>
      <c r="AB1754" s="17">
        <v>2.9951978850293801E-2</v>
      </c>
      <c r="AC1754" s="17">
        <v>3.4098214997657202E-2</v>
      </c>
      <c r="AD1754" s="17">
        <v>2.3091187258536899E-2</v>
      </c>
      <c r="AE1754" s="17"/>
      <c r="AF1754" s="17">
        <v>2.4328096733064099E-2</v>
      </c>
      <c r="AG1754" s="17">
        <v>2.11962943237828E-2</v>
      </c>
      <c r="AH1754" s="17">
        <v>6.2285278351458001E-2</v>
      </c>
      <c r="AI1754" s="17"/>
      <c r="AJ1754" s="17">
        <v>1.9444326904117001E-2</v>
      </c>
      <c r="AK1754" s="17">
        <v>3.3552073955479697E-2</v>
      </c>
      <c r="AL1754" s="17">
        <v>3.0093233943755699E-2</v>
      </c>
      <c r="AM1754" s="17">
        <v>3.4893260525303803E-2</v>
      </c>
      <c r="AN1754" s="17">
        <v>5.2554601918060398E-2</v>
      </c>
      <c r="AO1754" s="17"/>
      <c r="AP1754" s="17">
        <v>1.6126452030705899E-2</v>
      </c>
      <c r="AQ1754" s="17">
        <v>2.3752111981215501E-2</v>
      </c>
      <c r="AR1754" s="17">
        <v>4.69939073866045E-2</v>
      </c>
      <c r="AS1754" s="17"/>
      <c r="AT1754" s="17">
        <v>3.69061495579757E-2</v>
      </c>
      <c r="AU1754" s="17">
        <v>2.8886735021349998E-2</v>
      </c>
      <c r="AV1754" s="17">
        <v>2.7726048975950102E-2</v>
      </c>
      <c r="AW1754" s="17">
        <v>2.7826159683319501E-2</v>
      </c>
      <c r="AX1754" s="17">
        <v>2.9017606901240601E-2</v>
      </c>
      <c r="AY1754" s="17"/>
      <c r="AZ1754" s="17">
        <v>4.6914069122754899E-2</v>
      </c>
      <c r="BA1754" s="17">
        <v>3.1131850581817701E-2</v>
      </c>
      <c r="BB1754" s="17">
        <v>3.1734729013043299E-2</v>
      </c>
      <c r="BC1754" s="17">
        <v>2.6064595801874198E-2</v>
      </c>
      <c r="BD1754" s="17">
        <v>9.9979071302854702E-3</v>
      </c>
      <c r="BE1754" s="17">
        <v>3.3524817988305901E-2</v>
      </c>
      <c r="BF1754" s="17"/>
      <c r="BG1754" s="17">
        <v>2.6260638815865999E-2</v>
      </c>
      <c r="BH1754" s="17">
        <v>2.6420110200018099E-2</v>
      </c>
      <c r="BI1754" s="17" t="s">
        <v>95</v>
      </c>
      <c r="BJ1754" s="17">
        <v>3.6710365887679897E-2</v>
      </c>
      <c r="BK1754" s="17">
        <v>5.5791753125615601E-2</v>
      </c>
      <c r="BL1754" s="17">
        <v>2.8407213581053799E-2</v>
      </c>
      <c r="BM1754" s="17">
        <v>4.2605023371068397E-2</v>
      </c>
    </row>
    <row r="1755" spans="2:65" x14ac:dyDescent="0.35">
      <c r="C1755" s="17"/>
      <c r="D1755" s="17"/>
      <c r="E1755" s="17"/>
      <c r="F1755" s="17"/>
      <c r="G1755" s="17"/>
      <c r="H1755" s="17"/>
      <c r="I1755" s="17"/>
      <c r="J1755" s="17"/>
      <c r="K1755" s="17"/>
      <c r="L1755" s="17"/>
      <c r="M1755" s="17"/>
      <c r="N1755" s="17"/>
      <c r="O1755" s="17"/>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c r="BA1755" s="17"/>
      <c r="BB1755" s="17"/>
      <c r="BC1755" s="17"/>
      <c r="BD1755" s="17"/>
      <c r="BE1755" s="17"/>
      <c r="BF1755" s="17"/>
      <c r="BG1755" s="17"/>
      <c r="BH1755" s="17"/>
      <c r="BI1755" s="17"/>
      <c r="BJ1755" s="17"/>
      <c r="BK1755" s="17"/>
      <c r="BL1755" s="17"/>
      <c r="BM1755" s="17"/>
    </row>
    <row r="1756" spans="2:65" x14ac:dyDescent="0.35">
      <c r="B1756" s="6" t="s">
        <v>662</v>
      </c>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c r="BI1756" s="17"/>
      <c r="BJ1756" s="17"/>
      <c r="BK1756" s="17"/>
      <c r="BL1756" s="17"/>
      <c r="BM1756" s="17"/>
    </row>
    <row r="1757" spans="2:65" x14ac:dyDescent="0.35">
      <c r="B1757" s="26" t="s">
        <v>160</v>
      </c>
      <c r="C1757" s="17"/>
      <c r="D1757" s="17"/>
      <c r="E1757" s="17"/>
      <c r="F1757" s="17"/>
      <c r="G1757" s="17"/>
      <c r="H1757" s="17"/>
      <c r="I1757" s="17"/>
      <c r="J1757" s="17"/>
      <c r="K1757" s="17"/>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c r="BF1757" s="17"/>
      <c r="BG1757" s="17"/>
      <c r="BH1757" s="17"/>
      <c r="BI1757" s="17"/>
      <c r="BJ1757" s="17"/>
      <c r="BK1757" s="17"/>
      <c r="BL1757" s="17"/>
      <c r="BM1757" s="17"/>
    </row>
    <row r="1758" spans="2:65" x14ac:dyDescent="0.35">
      <c r="B1758" t="s">
        <v>658</v>
      </c>
      <c r="C1758" s="17">
        <v>5.3318707350420901E-2</v>
      </c>
      <c r="D1758" s="17">
        <v>7.3927654224634806E-2</v>
      </c>
      <c r="E1758" s="17">
        <v>3.2256850217382699E-2</v>
      </c>
      <c r="F1758" s="17"/>
      <c r="G1758" s="17">
        <v>0.105150417848798</v>
      </c>
      <c r="H1758" s="17">
        <v>0.10287093929935</v>
      </c>
      <c r="I1758" s="17">
        <v>7.2764176557715193E-2</v>
      </c>
      <c r="J1758" s="17">
        <v>4.0548907234304203E-2</v>
      </c>
      <c r="K1758" s="17">
        <v>1.7390762565019799E-2</v>
      </c>
      <c r="L1758" s="17">
        <v>4.0992147185532199E-3</v>
      </c>
      <c r="M1758" s="17"/>
      <c r="N1758" s="17">
        <v>7.9194256910073299E-2</v>
      </c>
      <c r="O1758" s="17">
        <v>5.5269486537682003E-2</v>
      </c>
      <c r="P1758" s="17">
        <v>5.5332934533334099E-2</v>
      </c>
      <c r="Q1758" s="17">
        <v>2.3072561770741601E-2</v>
      </c>
      <c r="R1758" s="17"/>
      <c r="S1758" s="17">
        <v>8.9691181417870594E-2</v>
      </c>
      <c r="T1758" s="17">
        <v>2.46606832459321E-2</v>
      </c>
      <c r="U1758" s="17">
        <v>2.9325487610419702E-2</v>
      </c>
      <c r="V1758" s="17">
        <v>4.9172013309215903E-2</v>
      </c>
      <c r="W1758" s="17">
        <v>6.3796305332237804E-2</v>
      </c>
      <c r="X1758" s="17">
        <v>7.09355516815426E-2</v>
      </c>
      <c r="Y1758" s="17">
        <v>6.0613783046399E-2</v>
      </c>
      <c r="Z1758" s="17">
        <v>7.2737975718620507E-2</v>
      </c>
      <c r="AA1758" s="17">
        <v>3.1693096340751299E-2</v>
      </c>
      <c r="AB1758" s="17">
        <v>5.0304160401610197E-2</v>
      </c>
      <c r="AC1758" s="17">
        <v>5.21125911310754E-2</v>
      </c>
      <c r="AD1758" s="17">
        <v>3.9764987452280097E-2</v>
      </c>
      <c r="AE1758" s="17"/>
      <c r="AF1758" s="17">
        <v>4.6989801970252897E-2</v>
      </c>
      <c r="AG1758" s="17">
        <v>5.6353881059370101E-2</v>
      </c>
      <c r="AH1758" s="17">
        <v>4.9639686666418999E-2</v>
      </c>
      <c r="AI1758" s="17"/>
      <c r="AJ1758" s="17">
        <v>4.5165702578707501E-2</v>
      </c>
      <c r="AK1758" s="17">
        <v>7.0854036568058998E-2</v>
      </c>
      <c r="AL1758" s="17">
        <v>5.2277802724222097E-2</v>
      </c>
      <c r="AM1758" s="17">
        <v>3.6862751933177999E-2</v>
      </c>
      <c r="AN1758" s="17">
        <v>3.4525286227517799E-2</v>
      </c>
      <c r="AO1758" s="17"/>
      <c r="AP1758" s="17">
        <v>8.1369846655127503E-2</v>
      </c>
      <c r="AQ1758" s="17">
        <v>6.0530932048114203E-2</v>
      </c>
      <c r="AR1758" s="17">
        <v>4.6175952561102303E-2</v>
      </c>
      <c r="AS1758" s="17"/>
      <c r="AT1758" s="17">
        <v>3.3254508695897599E-2</v>
      </c>
      <c r="AU1758" s="17">
        <v>3.1162052360857999E-2</v>
      </c>
      <c r="AV1758" s="17">
        <v>8.8516987348606302E-2</v>
      </c>
      <c r="AW1758" s="17">
        <v>8.5769665610538601E-2</v>
      </c>
      <c r="AX1758" s="17">
        <v>0.123634306173558</v>
      </c>
      <c r="AY1758" s="17"/>
      <c r="AZ1758" s="17">
        <v>9.5711714171483997E-2</v>
      </c>
      <c r="BA1758" s="17">
        <v>4.2462305486712697E-2</v>
      </c>
      <c r="BB1758" s="17">
        <v>7.97235519053347E-2</v>
      </c>
      <c r="BC1758" s="17">
        <v>2.9928905761951001E-2</v>
      </c>
      <c r="BD1758" s="17">
        <v>2.1337026001481799E-2</v>
      </c>
      <c r="BE1758" s="17">
        <v>2.7001608171436799E-2</v>
      </c>
      <c r="BF1758" s="17"/>
      <c r="BG1758" s="17">
        <v>3.5067677750743403E-2</v>
      </c>
      <c r="BH1758" s="17">
        <v>6.4071945467244901E-2</v>
      </c>
      <c r="BI1758" s="17" t="s">
        <v>95</v>
      </c>
      <c r="BJ1758" s="17">
        <v>8.0040381080245304E-2</v>
      </c>
      <c r="BK1758" s="17">
        <v>6.4846679186466596E-2</v>
      </c>
      <c r="BL1758" s="17">
        <v>5.7786282020828098E-2</v>
      </c>
      <c r="BM1758" s="17">
        <v>6.3762540973833104E-2</v>
      </c>
    </row>
    <row r="1759" spans="2:65" x14ac:dyDescent="0.35">
      <c r="B1759" t="s">
        <v>659</v>
      </c>
      <c r="C1759" s="17">
        <v>0.23452743883624</v>
      </c>
      <c r="D1759" s="17">
        <v>0.24774621518553899</v>
      </c>
      <c r="E1759" s="17">
        <v>0.22255154871709701</v>
      </c>
      <c r="F1759" s="17"/>
      <c r="G1759" s="17">
        <v>0.35274545739159602</v>
      </c>
      <c r="H1759" s="17">
        <v>0.33310796527178999</v>
      </c>
      <c r="I1759" s="17">
        <v>0.27409668946007598</v>
      </c>
      <c r="J1759" s="17">
        <v>0.18509717199657</v>
      </c>
      <c r="K1759" s="17">
        <v>0.17696407818169199</v>
      </c>
      <c r="L1759" s="17">
        <v>0.13712057324912399</v>
      </c>
      <c r="M1759" s="17"/>
      <c r="N1759" s="17">
        <v>0.23486709504108</v>
      </c>
      <c r="O1759" s="17">
        <v>0.21412397596171501</v>
      </c>
      <c r="P1759" s="17">
        <v>0.25831637669943402</v>
      </c>
      <c r="Q1759" s="17">
        <v>0.23479701664136299</v>
      </c>
      <c r="R1759" s="17"/>
      <c r="S1759" s="17">
        <v>0.28356803915594497</v>
      </c>
      <c r="T1759" s="17">
        <v>0.232273081263114</v>
      </c>
      <c r="U1759" s="17">
        <v>0.28375874433755699</v>
      </c>
      <c r="V1759" s="17">
        <v>0.183524568135325</v>
      </c>
      <c r="W1759" s="17">
        <v>0.204285350657047</v>
      </c>
      <c r="X1759" s="17">
        <v>0.22046193227663999</v>
      </c>
      <c r="Y1759" s="17">
        <v>0.19985462875396501</v>
      </c>
      <c r="Z1759" s="17">
        <v>0.22803245648488801</v>
      </c>
      <c r="AA1759" s="17">
        <v>0.238580351285579</v>
      </c>
      <c r="AB1759" s="17">
        <v>0.25925802729296199</v>
      </c>
      <c r="AC1759" s="17">
        <v>0.23449855403797101</v>
      </c>
      <c r="AD1759" s="17">
        <v>0.17442085668844901</v>
      </c>
      <c r="AE1759" s="17"/>
      <c r="AF1759" s="17">
        <v>0.19368129717835</v>
      </c>
      <c r="AG1759" s="17">
        <v>0.23874129064500699</v>
      </c>
      <c r="AH1759" s="17">
        <v>0.28141184114416001</v>
      </c>
      <c r="AI1759" s="17"/>
      <c r="AJ1759" s="17">
        <v>0.216443829859886</v>
      </c>
      <c r="AK1759" s="17">
        <v>0.278562210424874</v>
      </c>
      <c r="AL1759" s="17">
        <v>0.18622251676575599</v>
      </c>
      <c r="AM1759" s="17">
        <v>0.16819152297756801</v>
      </c>
      <c r="AN1759" s="17">
        <v>0.24615155064729699</v>
      </c>
      <c r="AO1759" s="17"/>
      <c r="AP1759" s="17">
        <v>0.24845510365960199</v>
      </c>
      <c r="AQ1759" s="17">
        <v>0.27344170941172202</v>
      </c>
      <c r="AR1759" s="17">
        <v>0.20512833621090101</v>
      </c>
      <c r="AS1759" s="17"/>
      <c r="AT1759" s="17">
        <v>0.18603198670974899</v>
      </c>
      <c r="AU1759" s="17">
        <v>0.21651275019416599</v>
      </c>
      <c r="AV1759" s="17">
        <v>0.26758923552705199</v>
      </c>
      <c r="AW1759" s="17">
        <v>0.313442670728039</v>
      </c>
      <c r="AX1759" s="17">
        <v>0.18954304860547699</v>
      </c>
      <c r="AY1759" s="17"/>
      <c r="AZ1759" s="17">
        <v>0.30344992633790802</v>
      </c>
      <c r="BA1759" s="17">
        <v>0.2324861594573</v>
      </c>
      <c r="BB1759" s="17">
        <v>0.22977125223477801</v>
      </c>
      <c r="BC1759" s="17">
        <v>0.199010952654084</v>
      </c>
      <c r="BD1759" s="17">
        <v>0.18115592386583701</v>
      </c>
      <c r="BE1759" s="17">
        <v>0.203846883156483</v>
      </c>
      <c r="BF1759" s="17"/>
      <c r="BG1759" s="17">
        <v>0.178462596756538</v>
      </c>
      <c r="BH1759" s="17">
        <v>0.23290044569541499</v>
      </c>
      <c r="BI1759" s="17" t="s">
        <v>95</v>
      </c>
      <c r="BJ1759" s="17">
        <v>0.29222685861831199</v>
      </c>
      <c r="BK1759" s="17">
        <v>0.228667176768858</v>
      </c>
      <c r="BL1759" s="17">
        <v>0.32425374742467999</v>
      </c>
      <c r="BM1759" s="17">
        <v>0.25005564153201298</v>
      </c>
    </row>
    <row r="1760" spans="2:65" x14ac:dyDescent="0.35">
      <c r="B1760" t="s">
        <v>660</v>
      </c>
      <c r="C1760" s="17">
        <v>0.35870592217768199</v>
      </c>
      <c r="D1760" s="17">
        <v>0.335021623198692</v>
      </c>
      <c r="E1760" s="17">
        <v>0.38027488360099798</v>
      </c>
      <c r="F1760" s="17"/>
      <c r="G1760" s="17">
        <v>0.32093647705047801</v>
      </c>
      <c r="H1760" s="17">
        <v>0.32200184681900901</v>
      </c>
      <c r="I1760" s="17">
        <v>0.34444707431206101</v>
      </c>
      <c r="J1760" s="17">
        <v>0.39581712690114401</v>
      </c>
      <c r="K1760" s="17">
        <v>0.35809264282021902</v>
      </c>
      <c r="L1760" s="17">
        <v>0.390738162124944</v>
      </c>
      <c r="M1760" s="17"/>
      <c r="N1760" s="17">
        <v>0.35972965023362402</v>
      </c>
      <c r="O1760" s="17">
        <v>0.35630619807434999</v>
      </c>
      <c r="P1760" s="17">
        <v>0.36459701765254898</v>
      </c>
      <c r="Q1760" s="17">
        <v>0.35621071982160102</v>
      </c>
      <c r="R1760" s="17"/>
      <c r="S1760" s="17">
        <v>0.344692739099908</v>
      </c>
      <c r="T1760" s="17">
        <v>0.35912175956356801</v>
      </c>
      <c r="U1760" s="17">
        <v>0.30454784324377698</v>
      </c>
      <c r="V1760" s="17">
        <v>0.37613296690118198</v>
      </c>
      <c r="W1760" s="17">
        <v>0.33859921599939002</v>
      </c>
      <c r="X1760" s="17">
        <v>0.37894191086533602</v>
      </c>
      <c r="Y1760" s="17">
        <v>0.34581694260406498</v>
      </c>
      <c r="Z1760" s="17">
        <v>0.412845205466424</v>
      </c>
      <c r="AA1760" s="17">
        <v>0.37304812323713898</v>
      </c>
      <c r="AB1760" s="17">
        <v>0.37801737193972001</v>
      </c>
      <c r="AC1760" s="17">
        <v>0.291297513580833</v>
      </c>
      <c r="AD1760" s="17">
        <v>0.46897069216695397</v>
      </c>
      <c r="AE1760" s="17"/>
      <c r="AF1760" s="17">
        <v>0.362751649098004</v>
      </c>
      <c r="AG1760" s="17">
        <v>0.37433470913051498</v>
      </c>
      <c r="AH1760" s="17">
        <v>0.31441739196009499</v>
      </c>
      <c r="AI1760" s="17"/>
      <c r="AJ1760" s="17">
        <v>0.35395340875785802</v>
      </c>
      <c r="AK1760" s="17">
        <v>0.34984464887930899</v>
      </c>
      <c r="AL1760" s="17">
        <v>0.369300927207591</v>
      </c>
      <c r="AM1760" s="17">
        <v>0.46151146060324899</v>
      </c>
      <c r="AN1760" s="17">
        <v>0.32293697630958201</v>
      </c>
      <c r="AO1760" s="17"/>
      <c r="AP1760" s="17">
        <v>0.33150342646025499</v>
      </c>
      <c r="AQ1760" s="17">
        <v>0.35796056232545898</v>
      </c>
      <c r="AR1760" s="17">
        <v>0.37703777680383799</v>
      </c>
      <c r="AS1760" s="17"/>
      <c r="AT1760" s="17">
        <v>0.39034085133834501</v>
      </c>
      <c r="AU1760" s="17">
        <v>0.36000072945662098</v>
      </c>
      <c r="AV1760" s="17">
        <v>0.33796515275255301</v>
      </c>
      <c r="AW1760" s="17">
        <v>0.33687211708035603</v>
      </c>
      <c r="AX1760" s="17">
        <v>0.36510940524838997</v>
      </c>
      <c r="AY1760" s="17"/>
      <c r="AZ1760" s="17">
        <v>0.34371883456875901</v>
      </c>
      <c r="BA1760" s="17">
        <v>0.37155612500318902</v>
      </c>
      <c r="BB1760" s="17">
        <v>0.34222782080814101</v>
      </c>
      <c r="BC1760" s="17">
        <v>0.36525878151508401</v>
      </c>
      <c r="BD1760" s="17">
        <v>0.376574327308417</v>
      </c>
      <c r="BE1760" s="17">
        <v>0.31801335153488097</v>
      </c>
      <c r="BF1760" s="17"/>
      <c r="BG1760" s="17">
        <v>0.36253482932271303</v>
      </c>
      <c r="BH1760" s="17">
        <v>0.394969710836021</v>
      </c>
      <c r="BI1760" s="17" t="s">
        <v>95</v>
      </c>
      <c r="BJ1760" s="17">
        <v>0.28930538915614901</v>
      </c>
      <c r="BK1760" s="17">
        <v>0.36153486567843601</v>
      </c>
      <c r="BL1760" s="17">
        <v>0.33047885360507501</v>
      </c>
      <c r="BM1760" s="17">
        <v>0.32191680011873403</v>
      </c>
    </row>
    <row r="1761" spans="2:65" x14ac:dyDescent="0.35">
      <c r="B1761" t="s">
        <v>661</v>
      </c>
      <c r="C1761" s="17">
        <v>0.20449882784103099</v>
      </c>
      <c r="D1761" s="17">
        <v>0.21836941570919599</v>
      </c>
      <c r="E1761" s="17">
        <v>0.19175469940039599</v>
      </c>
      <c r="F1761" s="17"/>
      <c r="G1761" s="17">
        <v>9.46684737476335E-2</v>
      </c>
      <c r="H1761" s="17">
        <v>0.14823502869914701</v>
      </c>
      <c r="I1761" s="17">
        <v>0.16372262053464001</v>
      </c>
      <c r="J1761" s="17">
        <v>0.189324911415023</v>
      </c>
      <c r="K1761" s="17">
        <v>0.30296653848979099</v>
      </c>
      <c r="L1761" s="17">
        <v>0.28969602609774597</v>
      </c>
      <c r="M1761" s="17"/>
      <c r="N1761" s="17">
        <v>0.222549094330283</v>
      </c>
      <c r="O1761" s="17">
        <v>0.234367518893947</v>
      </c>
      <c r="P1761" s="17">
        <v>0.17031775241554201</v>
      </c>
      <c r="Q1761" s="17">
        <v>0.18392524894176801</v>
      </c>
      <c r="R1761" s="17"/>
      <c r="S1761" s="17">
        <v>0.155815816562274</v>
      </c>
      <c r="T1761" s="17">
        <v>0.222937981841133</v>
      </c>
      <c r="U1761" s="17">
        <v>0.21056498725800599</v>
      </c>
      <c r="V1761" s="17">
        <v>0.22865117838594801</v>
      </c>
      <c r="W1761" s="17">
        <v>0.17534843487045501</v>
      </c>
      <c r="X1761" s="17">
        <v>0.16573137317484801</v>
      </c>
      <c r="Y1761" s="17">
        <v>0.273402849926771</v>
      </c>
      <c r="Z1761" s="17">
        <v>0.199619937291762</v>
      </c>
      <c r="AA1761" s="17">
        <v>0.22007728387182601</v>
      </c>
      <c r="AB1761" s="17">
        <v>0.21590094941983301</v>
      </c>
      <c r="AC1761" s="17">
        <v>0.22543994702519901</v>
      </c>
      <c r="AD1761" s="17">
        <v>0.17297462135354</v>
      </c>
      <c r="AE1761" s="17"/>
      <c r="AF1761" s="17">
        <v>0.26046514330231701</v>
      </c>
      <c r="AG1761" s="17">
        <v>0.195002074597417</v>
      </c>
      <c r="AH1761" s="17">
        <v>0.14787825026208301</v>
      </c>
      <c r="AI1761" s="17"/>
      <c r="AJ1761" s="17">
        <v>0.23479014627321401</v>
      </c>
      <c r="AK1761" s="17">
        <v>0.195596481188439</v>
      </c>
      <c r="AL1761" s="17">
        <v>0.237504580629567</v>
      </c>
      <c r="AM1761" s="17">
        <v>0.178691764758135</v>
      </c>
      <c r="AN1761" s="17">
        <v>0.15954922724028001</v>
      </c>
      <c r="AO1761" s="17"/>
      <c r="AP1761" s="17">
        <v>0.19209087058605001</v>
      </c>
      <c r="AQ1761" s="17">
        <v>0.18631422911600101</v>
      </c>
      <c r="AR1761" s="17">
        <v>0.23512027768857799</v>
      </c>
      <c r="AS1761" s="17"/>
      <c r="AT1761" s="17">
        <v>0.19611304484773001</v>
      </c>
      <c r="AU1761" s="17">
        <v>0.202405105075701</v>
      </c>
      <c r="AV1761" s="17">
        <v>0.20276322919278</v>
      </c>
      <c r="AW1761" s="17">
        <v>0.181493367136005</v>
      </c>
      <c r="AX1761" s="17">
        <v>0.32171323997257401</v>
      </c>
      <c r="AY1761" s="17"/>
      <c r="AZ1761" s="17">
        <v>0.144228961813613</v>
      </c>
      <c r="BA1761" s="17">
        <v>0.20037680075235301</v>
      </c>
      <c r="BB1761" s="17">
        <v>0.18406718093903399</v>
      </c>
      <c r="BC1761" s="17">
        <v>0.24547844270994901</v>
      </c>
      <c r="BD1761" s="17">
        <v>0.24271162886765299</v>
      </c>
      <c r="BE1761" s="17">
        <v>0.31379540320789001</v>
      </c>
      <c r="BF1761" s="17"/>
      <c r="BG1761" s="17">
        <v>0.26642509944729398</v>
      </c>
      <c r="BH1761" s="17">
        <v>0.20059396060797199</v>
      </c>
      <c r="BI1761" s="17" t="s">
        <v>95</v>
      </c>
      <c r="BJ1761" s="17">
        <v>0.127272417823595</v>
      </c>
      <c r="BK1761" s="17">
        <v>0.18064435095074299</v>
      </c>
      <c r="BL1761" s="17">
        <v>0.136473090762191</v>
      </c>
      <c r="BM1761" s="17">
        <v>0.17589563526790999</v>
      </c>
    </row>
    <row r="1762" spans="2:65" x14ac:dyDescent="0.35">
      <c r="B1762" t="s">
        <v>114</v>
      </c>
      <c r="C1762" s="17">
        <v>0.148949103794627</v>
      </c>
      <c r="D1762" s="17">
        <v>0.124935091681939</v>
      </c>
      <c r="E1762" s="17">
        <v>0.17316201806412601</v>
      </c>
      <c r="F1762" s="17"/>
      <c r="G1762" s="17">
        <v>0.12649917396149499</v>
      </c>
      <c r="H1762" s="17">
        <v>9.3784219910704E-2</v>
      </c>
      <c r="I1762" s="17">
        <v>0.144969439135508</v>
      </c>
      <c r="J1762" s="17">
        <v>0.189211882452959</v>
      </c>
      <c r="K1762" s="17">
        <v>0.14458597794327799</v>
      </c>
      <c r="L1762" s="17">
        <v>0.17834602380963399</v>
      </c>
      <c r="M1762" s="17"/>
      <c r="N1762" s="17">
        <v>0.10365990348494</v>
      </c>
      <c r="O1762" s="17">
        <v>0.13993282053230599</v>
      </c>
      <c r="P1762" s="17">
        <v>0.151435918699141</v>
      </c>
      <c r="Q1762" s="17">
        <v>0.20199445282452699</v>
      </c>
      <c r="R1762" s="17"/>
      <c r="S1762" s="17">
        <v>0.126232223764003</v>
      </c>
      <c r="T1762" s="17">
        <v>0.161006494086254</v>
      </c>
      <c r="U1762" s="17">
        <v>0.17180293755024101</v>
      </c>
      <c r="V1762" s="17">
        <v>0.16251927326832899</v>
      </c>
      <c r="W1762" s="17">
        <v>0.217970693140871</v>
      </c>
      <c r="X1762" s="17">
        <v>0.16392923200163401</v>
      </c>
      <c r="Y1762" s="17">
        <v>0.120311795668799</v>
      </c>
      <c r="Z1762" s="17">
        <v>8.6764425038306003E-2</v>
      </c>
      <c r="AA1762" s="17">
        <v>0.13660114526470499</v>
      </c>
      <c r="AB1762" s="17">
        <v>9.6519490945874697E-2</v>
      </c>
      <c r="AC1762" s="17">
        <v>0.19665139422492101</v>
      </c>
      <c r="AD1762" s="17">
        <v>0.143868842338777</v>
      </c>
      <c r="AE1762" s="17"/>
      <c r="AF1762" s="17">
        <v>0.13611210845107599</v>
      </c>
      <c r="AG1762" s="17">
        <v>0.13556804456769</v>
      </c>
      <c r="AH1762" s="17">
        <v>0.20665282996724299</v>
      </c>
      <c r="AI1762" s="17"/>
      <c r="AJ1762" s="17">
        <v>0.14964691253033499</v>
      </c>
      <c r="AK1762" s="17">
        <v>0.105142622939319</v>
      </c>
      <c r="AL1762" s="17">
        <v>0.15469417267286401</v>
      </c>
      <c r="AM1762" s="17">
        <v>0.15474249972786999</v>
      </c>
      <c r="AN1762" s="17">
        <v>0.236836959575323</v>
      </c>
      <c r="AO1762" s="17"/>
      <c r="AP1762" s="17">
        <v>0.146580752638966</v>
      </c>
      <c r="AQ1762" s="17">
        <v>0.121752567098703</v>
      </c>
      <c r="AR1762" s="17">
        <v>0.13653765673557999</v>
      </c>
      <c r="AS1762" s="17"/>
      <c r="AT1762" s="17">
        <v>0.194259608408278</v>
      </c>
      <c r="AU1762" s="17">
        <v>0.18991936291265399</v>
      </c>
      <c r="AV1762" s="17">
        <v>0.103165395179009</v>
      </c>
      <c r="AW1762" s="17">
        <v>8.2422179445061305E-2</v>
      </c>
      <c r="AX1762" s="17">
        <v>0</v>
      </c>
      <c r="AY1762" s="17"/>
      <c r="AZ1762" s="17">
        <v>0.112890563108236</v>
      </c>
      <c r="BA1762" s="17">
        <v>0.15311860930044499</v>
      </c>
      <c r="BB1762" s="17">
        <v>0.16421019411271201</v>
      </c>
      <c r="BC1762" s="17">
        <v>0.160322917358932</v>
      </c>
      <c r="BD1762" s="17">
        <v>0.17822109395661101</v>
      </c>
      <c r="BE1762" s="17">
        <v>0.13734275392931</v>
      </c>
      <c r="BF1762" s="17"/>
      <c r="BG1762" s="17">
        <v>0.15750979672271101</v>
      </c>
      <c r="BH1762" s="17">
        <v>0.107463937393348</v>
      </c>
      <c r="BI1762" s="17" t="s">
        <v>95</v>
      </c>
      <c r="BJ1762" s="17">
        <v>0.21115495332169901</v>
      </c>
      <c r="BK1762" s="17">
        <v>0.16430692741549599</v>
      </c>
      <c r="BL1762" s="17">
        <v>0.151008026187226</v>
      </c>
      <c r="BM1762" s="17">
        <v>0.188369382107511</v>
      </c>
    </row>
    <row r="1763" spans="2:65" x14ac:dyDescent="0.35">
      <c r="C1763" s="17"/>
      <c r="D1763" s="17"/>
      <c r="E1763" s="17"/>
      <c r="F1763" s="17"/>
      <c r="G1763" s="17"/>
      <c r="H1763" s="17"/>
      <c r="I1763" s="17"/>
      <c r="J1763" s="17"/>
      <c r="K1763" s="17"/>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c r="BA1763" s="17"/>
      <c r="BB1763" s="17"/>
      <c r="BC1763" s="17"/>
      <c r="BD1763" s="17"/>
      <c r="BE1763" s="17"/>
      <c r="BF1763" s="17"/>
      <c r="BG1763" s="17"/>
      <c r="BH1763" s="17"/>
      <c r="BI1763" s="17"/>
      <c r="BJ1763" s="17"/>
      <c r="BK1763" s="17"/>
      <c r="BL1763" s="17"/>
      <c r="BM1763" s="17"/>
    </row>
    <row r="1764" spans="2:65" x14ac:dyDescent="0.35">
      <c r="B1764" s="6" t="s">
        <v>667</v>
      </c>
      <c r="C1764" s="17"/>
      <c r="D1764" s="17"/>
      <c r="E1764" s="17"/>
      <c r="F1764" s="17"/>
      <c r="G1764" s="17"/>
      <c r="H1764" s="17"/>
      <c r="I1764" s="17"/>
      <c r="J1764" s="17"/>
      <c r="K1764" s="17"/>
      <c r="L1764" s="17"/>
      <c r="M1764" s="17"/>
      <c r="N1764" s="17"/>
      <c r="O1764" s="17"/>
      <c r="P1764" s="17"/>
      <c r="Q1764" s="17"/>
      <c r="R1764" s="17"/>
      <c r="S1764" s="17"/>
      <c r="T1764" s="17"/>
      <c r="U1764" s="17"/>
      <c r="V1764" s="17"/>
      <c r="W1764" s="17"/>
      <c r="X1764" s="17"/>
      <c r="Y1764" s="17"/>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c r="BA1764" s="17"/>
      <c r="BB1764" s="17"/>
      <c r="BC1764" s="17"/>
      <c r="BD1764" s="17"/>
      <c r="BE1764" s="17"/>
      <c r="BF1764" s="17"/>
      <c r="BG1764" s="17"/>
      <c r="BH1764" s="17"/>
      <c r="BI1764" s="17"/>
      <c r="BJ1764" s="17"/>
      <c r="BK1764" s="17"/>
      <c r="BL1764" s="17"/>
      <c r="BM1764" s="17"/>
    </row>
    <row r="1765" spans="2:65" x14ac:dyDescent="0.35">
      <c r="B1765" s="26" t="s">
        <v>221</v>
      </c>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c r="BH1765" s="17"/>
      <c r="BI1765" s="17"/>
      <c r="BJ1765" s="17"/>
      <c r="BK1765" s="17"/>
      <c r="BL1765" s="17"/>
      <c r="BM1765" s="17"/>
    </row>
    <row r="1766" spans="2:65" x14ac:dyDescent="0.35">
      <c r="B1766" t="s">
        <v>663</v>
      </c>
      <c r="C1766" s="17">
        <v>0.84741858224059396</v>
      </c>
      <c r="D1766" s="17">
        <v>0.883482280515555</v>
      </c>
      <c r="E1766" s="17">
        <v>0.81415398362750702</v>
      </c>
      <c r="F1766" s="17"/>
      <c r="G1766" s="17">
        <v>0.79360551528985301</v>
      </c>
      <c r="H1766" s="17">
        <v>0.83554306222385499</v>
      </c>
      <c r="I1766" s="17">
        <v>0.87059084096982897</v>
      </c>
      <c r="J1766" s="17">
        <v>0.83270687685460998</v>
      </c>
      <c r="K1766" s="17">
        <v>0.864296726622791</v>
      </c>
      <c r="L1766" s="17">
        <v>0.87821056805738995</v>
      </c>
      <c r="M1766" s="17"/>
      <c r="N1766" s="17">
        <v>0.82449228163667998</v>
      </c>
      <c r="O1766" s="17">
        <v>0.876018452834747</v>
      </c>
      <c r="P1766" s="17">
        <v>0.84198288287816703</v>
      </c>
      <c r="Q1766" s="17">
        <v>0.84767954464765405</v>
      </c>
      <c r="R1766" s="17"/>
      <c r="S1766" s="17">
        <v>0.780258496412087</v>
      </c>
      <c r="T1766" s="17">
        <v>0.82742155126327999</v>
      </c>
      <c r="U1766" s="17">
        <v>0.84622219308292501</v>
      </c>
      <c r="V1766" s="17">
        <v>0.842924248032621</v>
      </c>
      <c r="W1766" s="17">
        <v>0.81848268650454004</v>
      </c>
      <c r="X1766" s="17">
        <v>0.87522130377337304</v>
      </c>
      <c r="Y1766" s="17">
        <v>0.86945154631195498</v>
      </c>
      <c r="Z1766" s="17">
        <v>0.89567590314269097</v>
      </c>
      <c r="AA1766" s="17">
        <v>0.85840057653669699</v>
      </c>
      <c r="AB1766" s="17">
        <v>0.86798928213575</v>
      </c>
      <c r="AC1766" s="17">
        <v>0.85968820394770595</v>
      </c>
      <c r="AD1766" s="17">
        <v>1</v>
      </c>
      <c r="AE1766" s="17"/>
      <c r="AF1766" s="17">
        <v>0.88924400204819498</v>
      </c>
      <c r="AG1766" s="17">
        <v>0.82633475967891801</v>
      </c>
      <c r="AH1766" s="17">
        <v>0.85037394832634705</v>
      </c>
      <c r="AI1766" s="17"/>
      <c r="AJ1766" s="17">
        <v>0.88681694344064099</v>
      </c>
      <c r="AK1766" s="17">
        <v>0.82028423593201305</v>
      </c>
      <c r="AL1766" s="17">
        <v>0.796881741725183</v>
      </c>
      <c r="AM1766" s="17">
        <v>0.87894955457757995</v>
      </c>
      <c r="AN1766" s="17">
        <v>0.86407327394658695</v>
      </c>
      <c r="AO1766" s="17"/>
      <c r="AP1766" s="17">
        <v>0.87945078988955305</v>
      </c>
      <c r="AQ1766" s="17">
        <v>0.82697271333657896</v>
      </c>
      <c r="AR1766" s="17">
        <v>0.82042200447806402</v>
      </c>
      <c r="AS1766" s="17"/>
      <c r="AT1766" s="17">
        <v>0.88864896950468797</v>
      </c>
      <c r="AU1766" s="17">
        <v>0.869877645285134</v>
      </c>
      <c r="AV1766" s="17">
        <v>0.81218512679542298</v>
      </c>
      <c r="AW1766" s="17">
        <v>0.78349746252739705</v>
      </c>
      <c r="AX1766" s="17">
        <v>0.71527837639000202</v>
      </c>
      <c r="AY1766" s="17"/>
      <c r="AZ1766" s="17">
        <v>0.80617968288673403</v>
      </c>
      <c r="BA1766" s="17">
        <v>0.84395411829689104</v>
      </c>
      <c r="BB1766" s="17">
        <v>0.84786797719504803</v>
      </c>
      <c r="BC1766" s="17">
        <v>0.90736972467735</v>
      </c>
      <c r="BD1766" s="17">
        <v>0.85075589067748003</v>
      </c>
      <c r="BE1766" s="17">
        <v>0.84060586234688295</v>
      </c>
      <c r="BF1766" s="17"/>
      <c r="BG1766" s="17">
        <v>0.86918394718872405</v>
      </c>
      <c r="BH1766" s="17">
        <v>0.85330388041907501</v>
      </c>
      <c r="BI1766" s="17" t="s">
        <v>95</v>
      </c>
      <c r="BJ1766" s="17">
        <v>0.83949873412629095</v>
      </c>
      <c r="BK1766" s="17">
        <v>0.85159026558927298</v>
      </c>
      <c r="BL1766" s="17">
        <v>0.80255279320655704</v>
      </c>
      <c r="BM1766" s="17">
        <v>0.88148188017683105</v>
      </c>
    </row>
    <row r="1767" spans="2:65" x14ac:dyDescent="0.35">
      <c r="B1767" t="s">
        <v>664</v>
      </c>
      <c r="C1767" s="17">
        <v>6.3197296979435699E-2</v>
      </c>
      <c r="D1767" s="17">
        <v>4.0195776567605701E-2</v>
      </c>
      <c r="E1767" s="17">
        <v>8.4113990863182095E-2</v>
      </c>
      <c r="F1767" s="17"/>
      <c r="G1767" s="17">
        <v>0.100365478535217</v>
      </c>
      <c r="H1767" s="17">
        <v>7.3907544420440896E-2</v>
      </c>
      <c r="I1767" s="17">
        <v>5.7397721970233802E-2</v>
      </c>
      <c r="J1767" s="17">
        <v>5.5333628905229998E-2</v>
      </c>
      <c r="K1767" s="17">
        <v>6.1830969246820598E-2</v>
      </c>
      <c r="L1767" s="17">
        <v>3.8848029788221897E-2</v>
      </c>
      <c r="M1767" s="17"/>
      <c r="N1767" s="17">
        <v>7.9970786977277802E-2</v>
      </c>
      <c r="O1767" s="17">
        <v>5.2652255348667201E-2</v>
      </c>
      <c r="P1767" s="17">
        <v>5.2974424259028499E-2</v>
      </c>
      <c r="Q1767" s="17">
        <v>6.3889669810952496E-2</v>
      </c>
      <c r="R1767" s="17"/>
      <c r="S1767" s="17">
        <v>9.1566050157210296E-2</v>
      </c>
      <c r="T1767" s="17">
        <v>5.3248806007222801E-2</v>
      </c>
      <c r="U1767" s="17">
        <v>6.6911286915112403E-2</v>
      </c>
      <c r="V1767" s="17">
        <v>6.5124897148478605E-2</v>
      </c>
      <c r="W1767" s="17">
        <v>6.3225439787082297E-2</v>
      </c>
      <c r="X1767" s="17">
        <v>5.64859030424186E-2</v>
      </c>
      <c r="Y1767" s="17">
        <v>5.69364543535546E-2</v>
      </c>
      <c r="Z1767" s="17">
        <v>4.6108747385249303E-2</v>
      </c>
      <c r="AA1767" s="17">
        <v>6.3810069651392201E-2</v>
      </c>
      <c r="AB1767" s="17">
        <v>5.7397932484823097E-2</v>
      </c>
      <c r="AC1767" s="17">
        <v>8.2041354049168097E-2</v>
      </c>
      <c r="AD1767" s="17">
        <v>0</v>
      </c>
      <c r="AE1767" s="17"/>
      <c r="AF1767" s="17">
        <v>3.3287745917985702E-2</v>
      </c>
      <c r="AG1767" s="17">
        <v>7.85482660595999E-2</v>
      </c>
      <c r="AH1767" s="17">
        <v>6.97893875986835E-2</v>
      </c>
      <c r="AI1767" s="17"/>
      <c r="AJ1767" s="17">
        <v>4.0377882175582303E-2</v>
      </c>
      <c r="AK1767" s="17">
        <v>7.7758057669783803E-2</v>
      </c>
      <c r="AL1767" s="17">
        <v>6.7522728939570398E-2</v>
      </c>
      <c r="AM1767" s="17">
        <v>0</v>
      </c>
      <c r="AN1767" s="17">
        <v>7.0023868209380405E-2</v>
      </c>
      <c r="AO1767" s="17"/>
      <c r="AP1767" s="17">
        <v>5.2850150914097303E-2</v>
      </c>
      <c r="AQ1767" s="17">
        <v>6.5704675909840596E-2</v>
      </c>
      <c r="AR1767" s="17">
        <v>5.97032642090305E-2</v>
      </c>
      <c r="AS1767" s="17"/>
      <c r="AT1767" s="17">
        <v>2.85751547057485E-2</v>
      </c>
      <c r="AU1767" s="17">
        <v>6.26538210662307E-2</v>
      </c>
      <c r="AV1767" s="17">
        <v>8.23194029118135E-2</v>
      </c>
      <c r="AW1767" s="17">
        <v>0.106674889773333</v>
      </c>
      <c r="AX1767" s="17">
        <v>8.9052714837476399E-2</v>
      </c>
      <c r="AY1767" s="17"/>
      <c r="AZ1767" s="17">
        <v>7.5061141245664903E-2</v>
      </c>
      <c r="BA1767" s="17">
        <v>7.4710979586102497E-2</v>
      </c>
      <c r="BB1767" s="17">
        <v>4.0959272663249197E-2</v>
      </c>
      <c r="BC1767" s="17">
        <v>3.5941469549082498E-2</v>
      </c>
      <c r="BD1767" s="17">
        <v>6.1652464717280503E-2</v>
      </c>
      <c r="BE1767" s="17">
        <v>8.8268275279251407E-2</v>
      </c>
      <c r="BF1767" s="17"/>
      <c r="BG1767" s="17">
        <v>5.5700539892713702E-2</v>
      </c>
      <c r="BH1767" s="17">
        <v>6.8585176107409204E-2</v>
      </c>
      <c r="BI1767" s="17" t="s">
        <v>95</v>
      </c>
      <c r="BJ1767" s="17">
        <v>3.8457195424402103E-2</v>
      </c>
      <c r="BK1767" s="17">
        <v>3.7884286521583002E-2</v>
      </c>
      <c r="BL1767" s="17">
        <v>8.4270465204574804E-2</v>
      </c>
      <c r="BM1767" s="17">
        <v>6.6986923317661498E-2</v>
      </c>
    </row>
    <row r="1768" spans="2:65" x14ac:dyDescent="0.35">
      <c r="B1768" t="s">
        <v>665</v>
      </c>
      <c r="C1768" s="17">
        <v>2.2092339041562301E-2</v>
      </c>
      <c r="D1768" s="17">
        <v>1.9853800420161001E-2</v>
      </c>
      <c r="E1768" s="17">
        <v>2.4408888276709201E-2</v>
      </c>
      <c r="F1768" s="17"/>
      <c r="G1768" s="17">
        <v>3.5548400959714198E-2</v>
      </c>
      <c r="H1768" s="17">
        <v>3.6988535191052399E-2</v>
      </c>
      <c r="I1768" s="17">
        <v>1.9308512429400401E-2</v>
      </c>
      <c r="J1768" s="17">
        <v>2.3897409256485001E-2</v>
      </c>
      <c r="K1768" s="17">
        <v>1.09196004007906E-2</v>
      </c>
      <c r="L1768" s="17">
        <v>7.7479464227286103E-3</v>
      </c>
      <c r="M1768" s="17"/>
      <c r="N1768" s="17">
        <v>1.2516351952599E-2</v>
      </c>
      <c r="O1768" s="17">
        <v>1.49669192110221E-2</v>
      </c>
      <c r="P1768" s="17">
        <v>3.6579209679039902E-2</v>
      </c>
      <c r="Q1768" s="17">
        <v>2.7239738054865601E-2</v>
      </c>
      <c r="R1768" s="17"/>
      <c r="S1768" s="17">
        <v>4.0105281122048198E-2</v>
      </c>
      <c r="T1768" s="17">
        <v>2.6542935073886598E-2</v>
      </c>
      <c r="U1768" s="17">
        <v>1.8447065866129299E-2</v>
      </c>
      <c r="V1768" s="17">
        <v>9.7780506305716799E-3</v>
      </c>
      <c r="W1768" s="17">
        <v>3.3067284283616299E-2</v>
      </c>
      <c r="X1768" s="17">
        <v>2.4909264014234E-2</v>
      </c>
      <c r="Y1768" s="17">
        <v>3.1540371654002301E-2</v>
      </c>
      <c r="Z1768" s="17">
        <v>3.9229802769976403E-2</v>
      </c>
      <c r="AA1768" s="17">
        <v>1.7682707788898501E-2</v>
      </c>
      <c r="AB1768" s="17">
        <v>5.2171865805783497E-3</v>
      </c>
      <c r="AC1768" s="17">
        <v>0</v>
      </c>
      <c r="AD1768" s="17">
        <v>0</v>
      </c>
      <c r="AE1768" s="17"/>
      <c r="AF1768" s="17">
        <v>1.3727628027239499E-2</v>
      </c>
      <c r="AG1768" s="17">
        <v>2.67653211056002E-2</v>
      </c>
      <c r="AH1768" s="17">
        <v>2.2719158752688099E-2</v>
      </c>
      <c r="AI1768" s="17"/>
      <c r="AJ1768" s="17">
        <v>1.6154865552980801E-2</v>
      </c>
      <c r="AK1768" s="17">
        <v>3.4703733590635798E-2</v>
      </c>
      <c r="AL1768" s="17">
        <v>1.8478485927863001E-2</v>
      </c>
      <c r="AM1768" s="17">
        <v>4.1739533617576E-2</v>
      </c>
      <c r="AN1768" s="17">
        <v>1.5254466803396699E-2</v>
      </c>
      <c r="AO1768" s="17"/>
      <c r="AP1768" s="17">
        <v>1.14219421069341E-2</v>
      </c>
      <c r="AQ1768" s="17">
        <v>2.9984506365292801E-2</v>
      </c>
      <c r="AR1768" s="17">
        <v>2.49767757258797E-2</v>
      </c>
      <c r="AS1768" s="17"/>
      <c r="AT1768" s="17">
        <v>2.1993193438059801E-2</v>
      </c>
      <c r="AU1768" s="17">
        <v>2.2088606924824099E-2</v>
      </c>
      <c r="AV1768" s="17">
        <v>1.9799933324199898E-2</v>
      </c>
      <c r="AW1768" s="17">
        <v>3.9905196921108402E-2</v>
      </c>
      <c r="AX1768" s="17">
        <v>3.1662122025249602E-2</v>
      </c>
      <c r="AY1768" s="17"/>
      <c r="AZ1768" s="17">
        <v>2.9236177735712798E-2</v>
      </c>
      <c r="BA1768" s="17">
        <v>2.35466150395683E-2</v>
      </c>
      <c r="BB1768" s="17">
        <v>2.4467545969187501E-2</v>
      </c>
      <c r="BC1768" s="17">
        <v>5.1495450494832796E-3</v>
      </c>
      <c r="BD1768" s="17">
        <v>2.1726028017751E-2</v>
      </c>
      <c r="BE1768" s="17">
        <v>3.4266341737277002E-2</v>
      </c>
      <c r="BF1768" s="17"/>
      <c r="BG1768" s="17">
        <v>1.3310448914626001E-2</v>
      </c>
      <c r="BH1768" s="17">
        <v>2.0021007364906699E-2</v>
      </c>
      <c r="BI1768" s="17" t="s">
        <v>95</v>
      </c>
      <c r="BJ1768" s="17">
        <v>2.5538327861443499E-2</v>
      </c>
      <c r="BK1768" s="17">
        <v>4.8032144890345602E-2</v>
      </c>
      <c r="BL1768" s="17">
        <v>2.7297900269230201E-2</v>
      </c>
      <c r="BM1768" s="17">
        <v>3.5129185236964199E-2</v>
      </c>
    </row>
    <row r="1769" spans="2:65" x14ac:dyDescent="0.35">
      <c r="B1769" t="s">
        <v>666</v>
      </c>
      <c r="C1769" s="17">
        <v>4.2775890002790799E-2</v>
      </c>
      <c r="D1769" s="17">
        <v>3.8944822996059399E-2</v>
      </c>
      <c r="E1769" s="17">
        <v>4.6773131369591797E-2</v>
      </c>
      <c r="F1769" s="17"/>
      <c r="G1769" s="17">
        <v>4.3071866076964997E-2</v>
      </c>
      <c r="H1769" s="17">
        <v>4.4850075273604399E-2</v>
      </c>
      <c r="I1769" s="17">
        <v>3.8148377064652003E-2</v>
      </c>
      <c r="J1769" s="17">
        <v>5.5946161007879198E-2</v>
      </c>
      <c r="K1769" s="17">
        <v>3.48615249385082E-2</v>
      </c>
      <c r="L1769" s="17">
        <v>3.9340708250472901E-2</v>
      </c>
      <c r="M1769" s="17"/>
      <c r="N1769" s="17">
        <v>5.6345471245204601E-2</v>
      </c>
      <c r="O1769" s="17">
        <v>3.5830452071793799E-2</v>
      </c>
      <c r="P1769" s="17">
        <v>3.8216528318190897E-2</v>
      </c>
      <c r="Q1769" s="17">
        <v>3.9756204399000801E-2</v>
      </c>
      <c r="R1769" s="17"/>
      <c r="S1769" s="17">
        <v>7.0802330560197302E-2</v>
      </c>
      <c r="T1769" s="17">
        <v>6.3521868869881704E-2</v>
      </c>
      <c r="U1769" s="17">
        <v>2.8395770044376899E-2</v>
      </c>
      <c r="V1769" s="17">
        <v>5.7133098757780602E-2</v>
      </c>
      <c r="W1769" s="17">
        <v>6.3566868716318198E-2</v>
      </c>
      <c r="X1769" s="17">
        <v>2.3784036817585799E-2</v>
      </c>
      <c r="Y1769" s="17">
        <v>2.2427723648032201E-2</v>
      </c>
      <c r="Z1769" s="17">
        <v>0</v>
      </c>
      <c r="AA1769" s="17">
        <v>3.4759725969741598E-2</v>
      </c>
      <c r="AB1769" s="17">
        <v>3.4065665556490501E-2</v>
      </c>
      <c r="AC1769" s="17">
        <v>3.97111769725777E-2</v>
      </c>
      <c r="AD1769" s="17">
        <v>0</v>
      </c>
      <c r="AE1769" s="17"/>
      <c r="AF1769" s="17">
        <v>3.28168524911049E-2</v>
      </c>
      <c r="AG1769" s="17">
        <v>4.9993326044292997E-2</v>
      </c>
      <c r="AH1769" s="17">
        <v>4.0401971234207003E-2</v>
      </c>
      <c r="AI1769" s="17"/>
      <c r="AJ1769" s="17">
        <v>3.97489981061942E-2</v>
      </c>
      <c r="AK1769" s="17">
        <v>4.5947312009042902E-2</v>
      </c>
      <c r="AL1769" s="17">
        <v>8.2010562390569905E-2</v>
      </c>
      <c r="AM1769" s="17">
        <v>4.1556988947446E-2</v>
      </c>
      <c r="AN1769" s="17">
        <v>2.5032742330692699E-2</v>
      </c>
      <c r="AO1769" s="17"/>
      <c r="AP1769" s="17">
        <v>3.6897611724494198E-2</v>
      </c>
      <c r="AQ1769" s="17">
        <v>5.1372421592095902E-2</v>
      </c>
      <c r="AR1769" s="17">
        <v>6.4992123795808696E-2</v>
      </c>
      <c r="AS1769" s="17"/>
      <c r="AT1769" s="17">
        <v>3.0663979057208701E-2</v>
      </c>
      <c r="AU1769" s="17">
        <v>2.4124060280211201E-2</v>
      </c>
      <c r="AV1769" s="17">
        <v>6.1106456983655903E-2</v>
      </c>
      <c r="AW1769" s="17">
        <v>6.6170746160046395E-2</v>
      </c>
      <c r="AX1769" s="17">
        <v>0.13109372761215601</v>
      </c>
      <c r="AY1769" s="17"/>
      <c r="AZ1769" s="17">
        <v>6.67760958613072E-2</v>
      </c>
      <c r="BA1769" s="17">
        <v>3.3851971678498002E-2</v>
      </c>
      <c r="BB1769" s="17">
        <v>6.0084527515935002E-2</v>
      </c>
      <c r="BC1769" s="17">
        <v>2.87330514882174E-2</v>
      </c>
      <c r="BD1769" s="17">
        <v>3.2433645170864202E-2</v>
      </c>
      <c r="BE1769" s="17">
        <v>1.8609003000906801E-2</v>
      </c>
      <c r="BF1769" s="17"/>
      <c r="BG1769" s="17">
        <v>3.5859714707570697E-2</v>
      </c>
      <c r="BH1769" s="17">
        <v>4.06277858666051E-2</v>
      </c>
      <c r="BI1769" s="17" t="s">
        <v>95</v>
      </c>
      <c r="BJ1769" s="17">
        <v>5.5744955085127099E-2</v>
      </c>
      <c r="BK1769" s="17">
        <v>2.3642305656985201E-2</v>
      </c>
      <c r="BL1769" s="17">
        <v>6.5905823818340495E-2</v>
      </c>
      <c r="BM1769" s="17">
        <v>1.6402011268543799E-2</v>
      </c>
    </row>
    <row r="1770" spans="2:65" x14ac:dyDescent="0.35">
      <c r="B1770" t="s">
        <v>115</v>
      </c>
      <c r="C1770" s="17">
        <v>2.4515891735617398E-2</v>
      </c>
      <c r="D1770" s="17">
        <v>1.7523319500619101E-2</v>
      </c>
      <c r="E1770" s="17">
        <v>3.0550005863009402E-2</v>
      </c>
      <c r="F1770" s="17"/>
      <c r="G1770" s="17">
        <v>2.74087391382501E-2</v>
      </c>
      <c r="H1770" s="17">
        <v>8.7107828910474895E-3</v>
      </c>
      <c r="I1770" s="17">
        <v>1.45545475658854E-2</v>
      </c>
      <c r="J1770" s="17">
        <v>3.2115923975795498E-2</v>
      </c>
      <c r="K1770" s="17">
        <v>2.8091178791089501E-2</v>
      </c>
      <c r="L1770" s="17">
        <v>3.5852747481186997E-2</v>
      </c>
      <c r="M1770" s="17"/>
      <c r="N1770" s="17">
        <v>2.6675108188239201E-2</v>
      </c>
      <c r="O1770" s="17">
        <v>2.0531920533770301E-2</v>
      </c>
      <c r="P1770" s="17">
        <v>3.02469548655733E-2</v>
      </c>
      <c r="Q1770" s="17">
        <v>2.1434843087527401E-2</v>
      </c>
      <c r="R1770" s="17"/>
      <c r="S1770" s="17">
        <v>1.7267841748456799E-2</v>
      </c>
      <c r="T1770" s="17">
        <v>2.9264838785729299E-2</v>
      </c>
      <c r="U1770" s="17">
        <v>4.0023684091456603E-2</v>
      </c>
      <c r="V1770" s="17">
        <v>2.50397054305482E-2</v>
      </c>
      <c r="W1770" s="17">
        <v>2.1657720708442699E-2</v>
      </c>
      <c r="X1770" s="17">
        <v>1.9599492352389201E-2</v>
      </c>
      <c r="Y1770" s="17">
        <v>1.96439040324555E-2</v>
      </c>
      <c r="Z1770" s="17">
        <v>1.8985546702083401E-2</v>
      </c>
      <c r="AA1770" s="17">
        <v>2.5346920053271101E-2</v>
      </c>
      <c r="AB1770" s="17">
        <v>3.5329933242358197E-2</v>
      </c>
      <c r="AC1770" s="17">
        <v>1.8559265030548399E-2</v>
      </c>
      <c r="AD1770" s="17">
        <v>0</v>
      </c>
      <c r="AE1770" s="17"/>
      <c r="AF1770" s="17">
        <v>3.0923771515474801E-2</v>
      </c>
      <c r="AG1770" s="17">
        <v>1.83583271115892E-2</v>
      </c>
      <c r="AH1770" s="17">
        <v>1.6715534088073799E-2</v>
      </c>
      <c r="AI1770" s="17"/>
      <c r="AJ1770" s="17">
        <v>1.6901310724601701E-2</v>
      </c>
      <c r="AK1770" s="17">
        <v>2.1306660798524401E-2</v>
      </c>
      <c r="AL1770" s="17">
        <v>3.5106481016813497E-2</v>
      </c>
      <c r="AM1770" s="17">
        <v>3.7753922857398099E-2</v>
      </c>
      <c r="AN1770" s="17">
        <v>2.5615648709942901E-2</v>
      </c>
      <c r="AO1770" s="17"/>
      <c r="AP1770" s="17">
        <v>1.9379505364921099E-2</v>
      </c>
      <c r="AQ1770" s="17">
        <v>2.59656827961917E-2</v>
      </c>
      <c r="AR1770" s="17">
        <v>2.9905831791217301E-2</v>
      </c>
      <c r="AS1770" s="17"/>
      <c r="AT1770" s="17">
        <v>3.0118703294294901E-2</v>
      </c>
      <c r="AU1770" s="17">
        <v>2.1255866443599801E-2</v>
      </c>
      <c r="AV1770" s="17">
        <v>2.4589079984907301E-2</v>
      </c>
      <c r="AW1770" s="17">
        <v>3.75170461811534E-3</v>
      </c>
      <c r="AX1770" s="17">
        <v>3.2913059135115302E-2</v>
      </c>
      <c r="AY1770" s="17"/>
      <c r="AZ1770" s="17">
        <v>2.2746902270581099E-2</v>
      </c>
      <c r="BA1770" s="17">
        <v>2.3936315398939902E-2</v>
      </c>
      <c r="BB1770" s="17">
        <v>2.6620676656580699E-2</v>
      </c>
      <c r="BC1770" s="17">
        <v>2.28062092358664E-2</v>
      </c>
      <c r="BD1770" s="17">
        <v>3.3431971416624698E-2</v>
      </c>
      <c r="BE1770" s="17">
        <v>1.8250517635681501E-2</v>
      </c>
      <c r="BF1770" s="17"/>
      <c r="BG1770" s="17">
        <v>2.5945349296365799E-2</v>
      </c>
      <c r="BH1770" s="17">
        <v>1.74621502420036E-2</v>
      </c>
      <c r="BI1770" s="17" t="s">
        <v>95</v>
      </c>
      <c r="BJ1770" s="17">
        <v>4.0760787502736602E-2</v>
      </c>
      <c r="BK1770" s="17">
        <v>3.8850997341813097E-2</v>
      </c>
      <c r="BL1770" s="17">
        <v>1.9973017501297201E-2</v>
      </c>
      <c r="BM1770" s="17">
        <v>0</v>
      </c>
    </row>
    <row r="1771" spans="2:65" x14ac:dyDescent="0.35">
      <c r="C1771" s="17"/>
      <c r="D1771" s="17"/>
      <c r="E1771" s="17"/>
      <c r="F1771" s="17"/>
      <c r="G1771" s="17"/>
      <c r="H1771" s="17"/>
      <c r="I1771" s="17"/>
      <c r="J1771" s="17"/>
      <c r="K1771" s="17"/>
      <c r="L1771" s="17"/>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c r="AX1771" s="17"/>
      <c r="AY1771" s="17"/>
      <c r="AZ1771" s="17"/>
      <c r="BA1771" s="17"/>
      <c r="BB1771" s="17"/>
      <c r="BC1771" s="17"/>
      <c r="BD1771" s="17"/>
      <c r="BE1771" s="17"/>
      <c r="BF1771" s="17"/>
      <c r="BG1771" s="17"/>
      <c r="BH1771" s="17"/>
      <c r="BI1771" s="17"/>
      <c r="BJ1771" s="17"/>
      <c r="BK1771" s="17"/>
      <c r="BL1771" s="17"/>
      <c r="BM1771" s="17"/>
    </row>
    <row r="1772" spans="2:65" x14ac:dyDescent="0.35">
      <c r="B1772" s="6" t="s">
        <v>668</v>
      </c>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c r="BA1772" s="17"/>
      <c r="BB1772" s="17"/>
      <c r="BC1772" s="17"/>
      <c r="BD1772" s="17"/>
      <c r="BE1772" s="17"/>
      <c r="BF1772" s="17"/>
      <c r="BG1772" s="17"/>
      <c r="BH1772" s="17"/>
      <c r="BI1772" s="17"/>
      <c r="BJ1772" s="17"/>
      <c r="BK1772" s="17"/>
      <c r="BL1772" s="17"/>
      <c r="BM1772" s="17"/>
    </row>
    <row r="1773" spans="2:65" x14ac:dyDescent="0.35">
      <c r="B1773" s="26" t="s">
        <v>221</v>
      </c>
      <c r="C1773" s="17"/>
      <c r="D1773" s="17"/>
      <c r="E1773" s="17"/>
      <c r="F1773" s="17"/>
      <c r="G1773" s="17"/>
      <c r="H1773" s="17"/>
      <c r="I1773" s="17"/>
      <c r="J1773" s="17"/>
      <c r="K1773" s="17"/>
      <c r="L1773" s="17"/>
      <c r="M1773" s="17"/>
      <c r="N1773" s="17"/>
      <c r="O1773" s="17"/>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c r="AP1773" s="17"/>
      <c r="AQ1773" s="17"/>
      <c r="AR1773" s="17"/>
      <c r="AS1773" s="17"/>
      <c r="AT1773" s="17"/>
      <c r="AU1773" s="17"/>
      <c r="AV1773" s="17"/>
      <c r="AW1773" s="17"/>
      <c r="AX1773" s="17"/>
      <c r="AY1773" s="17"/>
      <c r="AZ1773" s="17"/>
      <c r="BA1773" s="17"/>
      <c r="BB1773" s="17"/>
      <c r="BC1773" s="17"/>
      <c r="BD1773" s="17"/>
      <c r="BE1773" s="17"/>
      <c r="BF1773" s="17"/>
      <c r="BG1773" s="17"/>
      <c r="BH1773" s="17"/>
      <c r="BI1773" s="17"/>
      <c r="BJ1773" s="17"/>
      <c r="BK1773" s="17"/>
      <c r="BL1773" s="17"/>
      <c r="BM1773" s="17"/>
    </row>
    <row r="1774" spans="2:65" x14ac:dyDescent="0.35">
      <c r="B1774" t="s">
        <v>370</v>
      </c>
      <c r="C1774" s="17">
        <v>0.20674440307538799</v>
      </c>
      <c r="D1774" s="17">
        <v>0.18580260550981001</v>
      </c>
      <c r="E1774" s="17">
        <v>0.22758383212247299</v>
      </c>
      <c r="F1774" s="17"/>
      <c r="G1774" s="17">
        <v>0.24769120060170499</v>
      </c>
      <c r="H1774" s="17">
        <v>0.24182140201402999</v>
      </c>
      <c r="I1774" s="17">
        <v>0.234388891785901</v>
      </c>
      <c r="J1774" s="17">
        <v>0.17608287839863901</v>
      </c>
      <c r="K1774" s="17">
        <v>0.20641695229752199</v>
      </c>
      <c r="L1774" s="17">
        <v>0.148001999672494</v>
      </c>
      <c r="M1774" s="17"/>
      <c r="N1774" s="17">
        <v>0.26648782361053402</v>
      </c>
      <c r="O1774" s="17">
        <v>0.18885901230656599</v>
      </c>
      <c r="P1774" s="17">
        <v>0.20150406742413199</v>
      </c>
      <c r="Q1774" s="17">
        <v>0.16360960460229501</v>
      </c>
      <c r="R1774" s="17"/>
      <c r="S1774" s="17">
        <v>0.22320039337484901</v>
      </c>
      <c r="T1774" s="17">
        <v>0.24775979473798401</v>
      </c>
      <c r="U1774" s="17">
        <v>0.163975431184779</v>
      </c>
      <c r="V1774" s="17">
        <v>0.22156436829826301</v>
      </c>
      <c r="W1774" s="17">
        <v>0.130512907535587</v>
      </c>
      <c r="X1774" s="17">
        <v>0.198121975329172</v>
      </c>
      <c r="Y1774" s="17">
        <v>0.22804771299009999</v>
      </c>
      <c r="Z1774" s="17">
        <v>0.22907491486478601</v>
      </c>
      <c r="AA1774" s="17">
        <v>0.26553234099002898</v>
      </c>
      <c r="AB1774" s="17">
        <v>0.15446763457173901</v>
      </c>
      <c r="AC1774" s="17">
        <v>0.124583215050389</v>
      </c>
      <c r="AD1774" s="17">
        <v>0.22768798488019701</v>
      </c>
      <c r="AE1774" s="17"/>
      <c r="AF1774" s="17">
        <v>0.1699739894459</v>
      </c>
      <c r="AG1774" s="17">
        <v>0.23483592174575699</v>
      </c>
      <c r="AH1774" s="17">
        <v>0.18831145070730099</v>
      </c>
      <c r="AI1774" s="17"/>
      <c r="AJ1774" s="17">
        <v>0.16560299707120901</v>
      </c>
      <c r="AK1774" s="17">
        <v>0.25935603746021402</v>
      </c>
      <c r="AL1774" s="17">
        <v>0.22898755007716001</v>
      </c>
      <c r="AM1774" s="17">
        <v>0.150195464489351</v>
      </c>
      <c r="AN1774" s="17">
        <v>0.156604770184786</v>
      </c>
      <c r="AO1774" s="17"/>
      <c r="AP1774" s="17">
        <v>0.185908286575451</v>
      </c>
      <c r="AQ1774" s="17">
        <v>0.25009289073472502</v>
      </c>
      <c r="AR1774" s="17">
        <v>0.21471802304697499</v>
      </c>
      <c r="AS1774" s="17"/>
      <c r="AT1774" s="17">
        <v>0.13815817333327299</v>
      </c>
      <c r="AU1774" s="17">
        <v>0.177616188209235</v>
      </c>
      <c r="AV1774" s="17">
        <v>0.25197467441527899</v>
      </c>
      <c r="AW1774" s="17">
        <v>0.308110550712971</v>
      </c>
      <c r="AX1774" s="17">
        <v>0.53539387959093998</v>
      </c>
      <c r="AY1774" s="17"/>
      <c r="AZ1774" s="17">
        <v>0.26661398442953099</v>
      </c>
      <c r="BA1774" s="17">
        <v>0.18811199020119901</v>
      </c>
      <c r="BB1774" s="17">
        <v>0.201712583771293</v>
      </c>
      <c r="BC1774" s="17">
        <v>0.172731442899895</v>
      </c>
      <c r="BD1774" s="17">
        <v>0.197606831964873</v>
      </c>
      <c r="BE1774" s="17">
        <v>0.19082782483975799</v>
      </c>
      <c r="BF1774" s="17"/>
      <c r="BG1774" s="17">
        <v>0.196526611451801</v>
      </c>
      <c r="BH1774" s="17">
        <v>0.214386385732835</v>
      </c>
      <c r="BI1774" s="17" t="s">
        <v>95</v>
      </c>
      <c r="BJ1774" s="17">
        <v>0.18406858887692301</v>
      </c>
      <c r="BK1774" s="17">
        <v>0.17913372746001499</v>
      </c>
      <c r="BL1774" s="17">
        <v>0.24142445583451599</v>
      </c>
      <c r="BM1774" s="17">
        <v>0.17678327355827</v>
      </c>
    </row>
    <row r="1775" spans="2:65" x14ac:dyDescent="0.35">
      <c r="B1775" t="s">
        <v>371</v>
      </c>
      <c r="C1775" s="17">
        <v>0.55803017026415003</v>
      </c>
      <c r="D1775" s="17">
        <v>0.52381066899240802</v>
      </c>
      <c r="E1775" s="17">
        <v>0.59110878814188605</v>
      </c>
      <c r="F1775" s="17"/>
      <c r="G1775" s="17">
        <v>0.55808093002764902</v>
      </c>
      <c r="H1775" s="17">
        <v>0.55600601320193199</v>
      </c>
      <c r="I1775" s="17">
        <v>0.545445187205579</v>
      </c>
      <c r="J1775" s="17">
        <v>0.58854017292665695</v>
      </c>
      <c r="K1775" s="17">
        <v>0.51651640855776504</v>
      </c>
      <c r="L1775" s="17">
        <v>0.57298669091832199</v>
      </c>
      <c r="M1775" s="17"/>
      <c r="N1775" s="17">
        <v>0.50620305329261395</v>
      </c>
      <c r="O1775" s="17">
        <v>0.59233389756810695</v>
      </c>
      <c r="P1775" s="17">
        <v>0.53942221835250603</v>
      </c>
      <c r="Q1775" s="17">
        <v>0.59877056173526799</v>
      </c>
      <c r="R1775" s="17"/>
      <c r="S1775" s="17">
        <v>0.50749425219788102</v>
      </c>
      <c r="T1775" s="17">
        <v>0.545683912041666</v>
      </c>
      <c r="U1775" s="17">
        <v>0.58221652146032399</v>
      </c>
      <c r="V1775" s="17">
        <v>0.57591496540903897</v>
      </c>
      <c r="W1775" s="17">
        <v>0.67280303551492604</v>
      </c>
      <c r="X1775" s="17">
        <v>0.55412409972401899</v>
      </c>
      <c r="Y1775" s="17">
        <v>0.50036499389682099</v>
      </c>
      <c r="Z1775" s="17">
        <v>0.58031601473713401</v>
      </c>
      <c r="AA1775" s="17">
        <v>0.516693833498305</v>
      </c>
      <c r="AB1775" s="17">
        <v>0.59332957214513404</v>
      </c>
      <c r="AC1775" s="17">
        <v>0.58675731746906901</v>
      </c>
      <c r="AD1775" s="17">
        <v>0.57968436695660297</v>
      </c>
      <c r="AE1775" s="17"/>
      <c r="AF1775" s="17">
        <v>0.51738590824566399</v>
      </c>
      <c r="AG1775" s="17">
        <v>0.59040311470151796</v>
      </c>
      <c r="AH1775" s="17">
        <v>0.57349818174761302</v>
      </c>
      <c r="AI1775" s="17"/>
      <c r="AJ1775" s="17">
        <v>0.53515805711487296</v>
      </c>
      <c r="AK1775" s="17">
        <v>0.58133960692912401</v>
      </c>
      <c r="AL1775" s="17">
        <v>0.61565931464791601</v>
      </c>
      <c r="AM1775" s="17">
        <v>0.23573421690339699</v>
      </c>
      <c r="AN1775" s="17">
        <v>0.58758210603892103</v>
      </c>
      <c r="AO1775" s="17"/>
      <c r="AP1775" s="17">
        <v>0.52216868025470897</v>
      </c>
      <c r="AQ1775" s="17">
        <v>0.59702159166176905</v>
      </c>
      <c r="AR1775" s="17">
        <v>0.64939194908367304</v>
      </c>
      <c r="AS1775" s="17"/>
      <c r="AT1775" s="17">
        <v>0.59405174576239095</v>
      </c>
      <c r="AU1775" s="17">
        <v>0.565405342191723</v>
      </c>
      <c r="AV1775" s="17">
        <v>0.56058913062941595</v>
      </c>
      <c r="AW1775" s="17">
        <v>0.50011699600344295</v>
      </c>
      <c r="AX1775" s="17">
        <v>0.34480865956802997</v>
      </c>
      <c r="AY1775" s="17"/>
      <c r="AZ1775" s="17">
        <v>0.52177021628602405</v>
      </c>
      <c r="BA1775" s="17">
        <v>0.58584631312142499</v>
      </c>
      <c r="BB1775" s="17">
        <v>0.52560744515565205</v>
      </c>
      <c r="BC1775" s="17">
        <v>0.59742068662834802</v>
      </c>
      <c r="BD1775" s="17">
        <v>0.551148920134933</v>
      </c>
      <c r="BE1775" s="17">
        <v>0.517377792436578</v>
      </c>
      <c r="BF1775" s="17"/>
      <c r="BG1775" s="17">
        <v>0.52764629818939901</v>
      </c>
      <c r="BH1775" s="17">
        <v>0.592160921179128</v>
      </c>
      <c r="BI1775" s="17" t="s">
        <v>95</v>
      </c>
      <c r="BJ1775" s="17">
        <v>0.54015997374930802</v>
      </c>
      <c r="BK1775" s="17">
        <v>0.594170933435205</v>
      </c>
      <c r="BL1775" s="17">
        <v>0.54956005401716501</v>
      </c>
      <c r="BM1775" s="17">
        <v>0.60889081212267004</v>
      </c>
    </row>
    <row r="1776" spans="2:65" x14ac:dyDescent="0.35">
      <c r="B1776" t="s">
        <v>372</v>
      </c>
      <c r="C1776" s="17">
        <v>0.147093788323719</v>
      </c>
      <c r="D1776" s="17">
        <v>0.17510656203584599</v>
      </c>
      <c r="E1776" s="17">
        <v>0.119838071408834</v>
      </c>
      <c r="F1776" s="17"/>
      <c r="G1776" s="17">
        <v>0.12793695819369</v>
      </c>
      <c r="H1776" s="17">
        <v>0.114221516821832</v>
      </c>
      <c r="I1776" s="17">
        <v>0.13745895919950801</v>
      </c>
      <c r="J1776" s="17">
        <v>0.12912506354807299</v>
      </c>
      <c r="K1776" s="17">
        <v>0.17006552854197801</v>
      </c>
      <c r="L1776" s="17">
        <v>0.19676883819937399</v>
      </c>
      <c r="M1776" s="17"/>
      <c r="N1776" s="17">
        <v>0.15360540695946701</v>
      </c>
      <c r="O1776" s="17">
        <v>0.14163693418786</v>
      </c>
      <c r="P1776" s="17">
        <v>0.156638134227405</v>
      </c>
      <c r="Q1776" s="17">
        <v>0.13562259763836601</v>
      </c>
      <c r="R1776" s="17"/>
      <c r="S1776" s="17">
        <v>0.17394634730927</v>
      </c>
      <c r="T1776" s="17">
        <v>0.10731530550332399</v>
      </c>
      <c r="U1776" s="17">
        <v>0.15759124603428901</v>
      </c>
      <c r="V1776" s="17">
        <v>0.13500107907213199</v>
      </c>
      <c r="W1776" s="17">
        <v>0.130511715717542</v>
      </c>
      <c r="X1776" s="17">
        <v>0.17877439460566999</v>
      </c>
      <c r="Y1776" s="17">
        <v>0.19203665054873401</v>
      </c>
      <c r="Z1776" s="17">
        <v>0.14869648438730701</v>
      </c>
      <c r="AA1776" s="17">
        <v>0.110510021451554</v>
      </c>
      <c r="AB1776" s="17">
        <v>0.136442274637702</v>
      </c>
      <c r="AC1776" s="17">
        <v>0.18806280022309099</v>
      </c>
      <c r="AD1776" s="17">
        <v>0.14196320334715401</v>
      </c>
      <c r="AE1776" s="17"/>
      <c r="AF1776" s="17">
        <v>0.198632683995044</v>
      </c>
      <c r="AG1776" s="17">
        <v>0.11035441562447899</v>
      </c>
      <c r="AH1776" s="17">
        <v>0.141739557555427</v>
      </c>
      <c r="AI1776" s="17"/>
      <c r="AJ1776" s="17">
        <v>0.19602512357843399</v>
      </c>
      <c r="AK1776" s="17">
        <v>0.10306114307851399</v>
      </c>
      <c r="AL1776" s="17">
        <v>9.6645364414628607E-2</v>
      </c>
      <c r="AM1776" s="17">
        <v>0.34250102654834602</v>
      </c>
      <c r="AN1776" s="17">
        <v>0.13712415816300899</v>
      </c>
      <c r="AO1776" s="17"/>
      <c r="AP1776" s="17">
        <v>0.20420915297060899</v>
      </c>
      <c r="AQ1776" s="17">
        <v>9.04155993567443E-2</v>
      </c>
      <c r="AR1776" s="17">
        <v>8.0299806696138107E-2</v>
      </c>
      <c r="AS1776" s="17"/>
      <c r="AT1776" s="17">
        <v>0.145923630113796</v>
      </c>
      <c r="AU1776" s="17">
        <v>0.17338252260922399</v>
      </c>
      <c r="AV1776" s="17">
        <v>0.113694597009825</v>
      </c>
      <c r="AW1776" s="17">
        <v>0.14461455716949001</v>
      </c>
      <c r="AX1776" s="17">
        <v>6.2699465406097402E-2</v>
      </c>
      <c r="AY1776" s="17"/>
      <c r="AZ1776" s="17">
        <v>0.139683326580198</v>
      </c>
      <c r="BA1776" s="17">
        <v>0.13332329261550099</v>
      </c>
      <c r="BB1776" s="17">
        <v>0.16729214698112899</v>
      </c>
      <c r="BC1776" s="17">
        <v>0.15161100868203001</v>
      </c>
      <c r="BD1776" s="17">
        <v>0.144592239594137</v>
      </c>
      <c r="BE1776" s="17">
        <v>0.20101300842353201</v>
      </c>
      <c r="BF1776" s="17"/>
      <c r="BG1776" s="17">
        <v>0.18295070768777599</v>
      </c>
      <c r="BH1776" s="17">
        <v>0.103857900940027</v>
      </c>
      <c r="BI1776" s="17" t="s">
        <v>95</v>
      </c>
      <c r="BJ1776" s="17">
        <v>0.18966747361751299</v>
      </c>
      <c r="BK1776" s="17">
        <v>0.12955789502294199</v>
      </c>
      <c r="BL1776" s="17">
        <v>0.13287743970267801</v>
      </c>
      <c r="BM1776" s="17">
        <v>0.13646484195268299</v>
      </c>
    </row>
    <row r="1777" spans="2:65" x14ac:dyDescent="0.35">
      <c r="B1777" t="s">
        <v>373</v>
      </c>
      <c r="C1777" s="17">
        <v>6.61652489493883E-2</v>
      </c>
      <c r="D1777" s="17">
        <v>9.29922785790845E-2</v>
      </c>
      <c r="E1777" s="17">
        <v>3.9670279339417601E-2</v>
      </c>
      <c r="F1777" s="17"/>
      <c r="G1777" s="17">
        <v>5.7644509129998703E-2</v>
      </c>
      <c r="H1777" s="17">
        <v>5.7543639233668301E-2</v>
      </c>
      <c r="I1777" s="17">
        <v>7.4050069578624797E-2</v>
      </c>
      <c r="J1777" s="17">
        <v>7.3224713614434195E-2</v>
      </c>
      <c r="K1777" s="17">
        <v>7.5843282962406403E-2</v>
      </c>
      <c r="L1777" s="17">
        <v>6.1057502572658698E-2</v>
      </c>
      <c r="M1777" s="17"/>
      <c r="N1777" s="17">
        <v>5.7954833784764799E-2</v>
      </c>
      <c r="O1777" s="17">
        <v>5.8450477163658802E-2</v>
      </c>
      <c r="P1777" s="17">
        <v>7.9964316991670295E-2</v>
      </c>
      <c r="Q1777" s="17">
        <v>6.9858123704812106E-2</v>
      </c>
      <c r="R1777" s="17"/>
      <c r="S1777" s="17">
        <v>6.2677985890135998E-2</v>
      </c>
      <c r="T1777" s="17">
        <v>7.2960570164243801E-2</v>
      </c>
      <c r="U1777" s="17">
        <v>6.1574700889656303E-2</v>
      </c>
      <c r="V1777" s="17">
        <v>5.2108207340901401E-2</v>
      </c>
      <c r="W1777" s="17">
        <v>5.0907566142637098E-2</v>
      </c>
      <c r="X1777" s="17">
        <v>3.6922568472316002E-2</v>
      </c>
      <c r="Y1777" s="17">
        <v>7.4127893911568293E-2</v>
      </c>
      <c r="Z1777" s="17">
        <v>4.1912586010773599E-2</v>
      </c>
      <c r="AA1777" s="17">
        <v>8.7910280548234507E-2</v>
      </c>
      <c r="AB1777" s="17">
        <v>9.1091087726220404E-2</v>
      </c>
      <c r="AC1777" s="17">
        <v>9.1008238425250701E-2</v>
      </c>
      <c r="AD1777" s="17">
        <v>2.70319466286486E-2</v>
      </c>
      <c r="AE1777" s="17"/>
      <c r="AF1777" s="17">
        <v>9.2078399467868402E-2</v>
      </c>
      <c r="AG1777" s="17">
        <v>4.0083245343855101E-2</v>
      </c>
      <c r="AH1777" s="17">
        <v>8.3316384974992594E-2</v>
      </c>
      <c r="AI1777" s="17"/>
      <c r="AJ1777" s="17">
        <v>7.9663735955918594E-2</v>
      </c>
      <c r="AK1777" s="17">
        <v>3.35279833787928E-2</v>
      </c>
      <c r="AL1777" s="17">
        <v>5.06557515927549E-2</v>
      </c>
      <c r="AM1777" s="17">
        <v>0.27156929205890601</v>
      </c>
      <c r="AN1777" s="17">
        <v>9.1937540679159005E-2</v>
      </c>
      <c r="AO1777" s="17"/>
      <c r="AP1777" s="17">
        <v>6.8720720813389605E-2</v>
      </c>
      <c r="AQ1777" s="17">
        <v>4.53691423479353E-2</v>
      </c>
      <c r="AR1777" s="17">
        <v>4.1261237544639902E-2</v>
      </c>
      <c r="AS1777" s="17"/>
      <c r="AT1777" s="17">
        <v>8.5652260851286299E-2</v>
      </c>
      <c r="AU1777" s="17">
        <v>5.6109996580000703E-2</v>
      </c>
      <c r="AV1777" s="17">
        <v>6.05318455615299E-2</v>
      </c>
      <c r="AW1777" s="17">
        <v>3.4621578024708603E-2</v>
      </c>
      <c r="AX1777" s="17">
        <v>5.7097995434931902E-2</v>
      </c>
      <c r="AY1777" s="17"/>
      <c r="AZ1777" s="17">
        <v>6.1009394975022301E-2</v>
      </c>
      <c r="BA1777" s="17">
        <v>6.2067793285427997E-2</v>
      </c>
      <c r="BB1777" s="17">
        <v>6.9344894813581304E-2</v>
      </c>
      <c r="BC1777" s="17">
        <v>5.5410835466067003E-2</v>
      </c>
      <c r="BD1777" s="17">
        <v>8.9625369567552501E-2</v>
      </c>
      <c r="BE1777" s="17">
        <v>9.0781374300132403E-2</v>
      </c>
      <c r="BF1777" s="17"/>
      <c r="BG1777" s="17">
        <v>7.2871387352658704E-2</v>
      </c>
      <c r="BH1777" s="17">
        <v>6.7324652040645194E-2</v>
      </c>
      <c r="BI1777" s="17" t="s">
        <v>95</v>
      </c>
      <c r="BJ1777" s="17">
        <v>6.3619570720836502E-2</v>
      </c>
      <c r="BK1777" s="17">
        <v>4.9036121047901698E-2</v>
      </c>
      <c r="BL1777" s="17">
        <v>6.3139045242529598E-2</v>
      </c>
      <c r="BM1777" s="17">
        <v>6.1382827720709902E-2</v>
      </c>
    </row>
    <row r="1778" spans="2:65" x14ac:dyDescent="0.35">
      <c r="B1778" t="s">
        <v>114</v>
      </c>
      <c r="C1778" s="17">
        <v>2.19663893873548E-2</v>
      </c>
      <c r="D1778" s="17">
        <v>2.22878848828513E-2</v>
      </c>
      <c r="E1778" s="17">
        <v>2.17990289873892E-2</v>
      </c>
      <c r="F1778" s="17"/>
      <c r="G1778" s="17">
        <v>8.6464020469575898E-3</v>
      </c>
      <c r="H1778" s="17">
        <v>3.04074287285378E-2</v>
      </c>
      <c r="I1778" s="17">
        <v>8.6568922303877204E-3</v>
      </c>
      <c r="J1778" s="17">
        <v>3.3027171512195801E-2</v>
      </c>
      <c r="K1778" s="17">
        <v>3.1157827640328602E-2</v>
      </c>
      <c r="L1778" s="17">
        <v>2.11849686371509E-2</v>
      </c>
      <c r="M1778" s="17"/>
      <c r="N1778" s="17">
        <v>1.5748882352620199E-2</v>
      </c>
      <c r="O1778" s="17">
        <v>1.8719678773808101E-2</v>
      </c>
      <c r="P1778" s="17">
        <v>2.2471263004286899E-2</v>
      </c>
      <c r="Q1778" s="17">
        <v>3.2139112319258097E-2</v>
      </c>
      <c r="R1778" s="17"/>
      <c r="S1778" s="17">
        <v>3.2681021227864197E-2</v>
      </c>
      <c r="T1778" s="17">
        <v>2.6280417552782799E-2</v>
      </c>
      <c r="U1778" s="17">
        <v>3.46421004309517E-2</v>
      </c>
      <c r="V1778" s="17">
        <v>1.54113798796645E-2</v>
      </c>
      <c r="W1778" s="17">
        <v>1.5264775089307601E-2</v>
      </c>
      <c r="X1778" s="17">
        <v>3.2056961868822502E-2</v>
      </c>
      <c r="Y1778" s="17">
        <v>5.4227486527778403E-3</v>
      </c>
      <c r="Z1778" s="17">
        <v>0</v>
      </c>
      <c r="AA1778" s="17">
        <v>1.9353523511877399E-2</v>
      </c>
      <c r="AB1778" s="17">
        <v>2.4669430919204999E-2</v>
      </c>
      <c r="AC1778" s="17">
        <v>9.5884288321998502E-3</v>
      </c>
      <c r="AD1778" s="17">
        <v>2.36324981873978E-2</v>
      </c>
      <c r="AE1778" s="17"/>
      <c r="AF1778" s="17">
        <v>2.1929018845523899E-2</v>
      </c>
      <c r="AG1778" s="17">
        <v>2.4323302584390302E-2</v>
      </c>
      <c r="AH1778" s="17">
        <v>1.3134425014667399E-2</v>
      </c>
      <c r="AI1778" s="17"/>
      <c r="AJ1778" s="17">
        <v>2.3550086279565199E-2</v>
      </c>
      <c r="AK1778" s="17">
        <v>2.2715229153354999E-2</v>
      </c>
      <c r="AL1778" s="17">
        <v>8.0520192675407505E-3</v>
      </c>
      <c r="AM1778" s="17">
        <v>0</v>
      </c>
      <c r="AN1778" s="17">
        <v>2.67514249341251E-2</v>
      </c>
      <c r="AO1778" s="17"/>
      <c r="AP1778" s="17">
        <v>1.8993159385842499E-2</v>
      </c>
      <c r="AQ1778" s="17">
        <v>1.7100775898826501E-2</v>
      </c>
      <c r="AR1778" s="17">
        <v>1.43289836285734E-2</v>
      </c>
      <c r="AS1778" s="17"/>
      <c r="AT1778" s="17">
        <v>3.6214189939253703E-2</v>
      </c>
      <c r="AU1778" s="17">
        <v>2.7485950409817599E-2</v>
      </c>
      <c r="AV1778" s="17">
        <v>1.32097523839508E-2</v>
      </c>
      <c r="AW1778" s="17">
        <v>1.25363180893872E-2</v>
      </c>
      <c r="AX1778" s="17">
        <v>0</v>
      </c>
      <c r="AY1778" s="17"/>
      <c r="AZ1778" s="17">
        <v>1.09230777292247E-2</v>
      </c>
      <c r="BA1778" s="17">
        <v>3.0650610776447498E-2</v>
      </c>
      <c r="BB1778" s="17">
        <v>3.6042929278344599E-2</v>
      </c>
      <c r="BC1778" s="17">
        <v>2.28260263236598E-2</v>
      </c>
      <c r="BD1778" s="17">
        <v>1.7026638738504199E-2</v>
      </c>
      <c r="BE1778" s="17">
        <v>0</v>
      </c>
      <c r="BF1778" s="17"/>
      <c r="BG1778" s="17">
        <v>2.0004995318365699E-2</v>
      </c>
      <c r="BH1778" s="17">
        <v>2.2270140107364399E-2</v>
      </c>
      <c r="BI1778" s="17" t="s">
        <v>95</v>
      </c>
      <c r="BJ1778" s="17">
        <v>2.2484393035419801E-2</v>
      </c>
      <c r="BK1778" s="17">
        <v>4.8101323033936903E-2</v>
      </c>
      <c r="BL1778" s="17">
        <v>1.29990052031111E-2</v>
      </c>
      <c r="BM1778" s="17">
        <v>1.6478244645666801E-2</v>
      </c>
    </row>
    <row r="1779" spans="2:65" x14ac:dyDescent="0.35">
      <c r="C1779" s="17"/>
      <c r="D1779" s="17"/>
      <c r="E1779" s="17"/>
      <c r="F1779" s="17"/>
      <c r="G1779" s="17"/>
      <c r="H1779" s="17"/>
      <c r="I1779" s="17"/>
      <c r="J1779" s="17"/>
      <c r="K1779" s="17"/>
      <c r="L1779" s="17"/>
      <c r="M1779" s="17"/>
      <c r="N1779" s="17"/>
      <c r="O1779" s="17"/>
      <c r="P1779" s="17"/>
      <c r="Q1779" s="17"/>
      <c r="R1779" s="17"/>
      <c r="S1779" s="17"/>
      <c r="T1779" s="17"/>
      <c r="U1779" s="17"/>
      <c r="V1779" s="17"/>
      <c r="W1779" s="17"/>
      <c r="X1779" s="17"/>
      <c r="Y1779" s="17"/>
      <c r="Z1779" s="17"/>
      <c r="AA1779" s="17"/>
      <c r="AB1779" s="17"/>
      <c r="AC1779" s="17"/>
      <c r="AD1779" s="17"/>
      <c r="AE1779" s="17"/>
      <c r="AF1779" s="17"/>
      <c r="AG1779" s="17"/>
      <c r="AH1779" s="17"/>
      <c r="AI1779" s="17"/>
      <c r="AJ1779" s="17"/>
      <c r="AK1779" s="17"/>
      <c r="AL1779" s="17"/>
      <c r="AM1779" s="17"/>
      <c r="AN1779" s="17"/>
      <c r="AO1779" s="17"/>
      <c r="AP1779" s="17"/>
      <c r="AQ1779" s="17"/>
      <c r="AR1779" s="17"/>
      <c r="AS1779" s="17"/>
      <c r="AT1779" s="17"/>
      <c r="AU1779" s="17"/>
      <c r="AV1779" s="17"/>
      <c r="AW1779" s="17"/>
      <c r="AX1779" s="17"/>
      <c r="AY1779" s="17"/>
      <c r="AZ1779" s="17"/>
      <c r="BA1779" s="17"/>
      <c r="BB1779" s="17"/>
      <c r="BC1779" s="17"/>
      <c r="BD1779" s="17"/>
      <c r="BE1779" s="17"/>
      <c r="BF1779" s="17"/>
      <c r="BG1779" s="17"/>
      <c r="BH1779" s="17"/>
      <c r="BI1779" s="17"/>
      <c r="BJ1779" s="17"/>
      <c r="BK1779" s="17"/>
      <c r="BL1779" s="17"/>
      <c r="BM1779" s="17"/>
    </row>
    <row r="1780" spans="2:65" x14ac:dyDescent="0.35">
      <c r="B1780" s="6" t="s">
        <v>676</v>
      </c>
      <c r="C1780" s="17"/>
      <c r="D1780" s="17"/>
      <c r="E1780" s="17"/>
      <c r="F1780" s="17"/>
      <c r="G1780" s="17"/>
      <c r="H1780" s="17"/>
      <c r="I1780" s="17"/>
      <c r="J1780" s="17"/>
      <c r="K1780" s="17"/>
      <c r="L1780" s="17"/>
      <c r="M1780" s="17"/>
      <c r="N1780" s="17"/>
      <c r="O1780" s="17"/>
      <c r="P1780" s="17"/>
      <c r="Q1780" s="17"/>
      <c r="R1780" s="17"/>
      <c r="S1780" s="17"/>
      <c r="T1780" s="17"/>
      <c r="U1780" s="17"/>
      <c r="V1780" s="17"/>
      <c r="W1780" s="17"/>
      <c r="X1780" s="17"/>
      <c r="Y1780" s="17"/>
      <c r="Z1780" s="17"/>
      <c r="AA1780" s="17"/>
      <c r="AB1780" s="17"/>
      <c r="AC1780" s="17"/>
      <c r="AD1780" s="17"/>
      <c r="AE1780" s="17"/>
      <c r="AF1780" s="17"/>
      <c r="AG1780" s="17"/>
      <c r="AH1780" s="17"/>
      <c r="AI1780" s="17"/>
      <c r="AJ1780" s="17"/>
      <c r="AK1780" s="17"/>
      <c r="AL1780" s="17"/>
      <c r="AM1780" s="17"/>
      <c r="AN1780" s="17"/>
      <c r="AO1780" s="17"/>
      <c r="AP1780" s="17"/>
      <c r="AQ1780" s="17"/>
      <c r="AR1780" s="17"/>
      <c r="AS1780" s="17"/>
      <c r="AT1780" s="17"/>
      <c r="AU1780" s="17"/>
      <c r="AV1780" s="17"/>
      <c r="AW1780" s="17"/>
      <c r="AX1780" s="17"/>
      <c r="AY1780" s="17"/>
      <c r="AZ1780" s="17"/>
      <c r="BA1780" s="17"/>
      <c r="BB1780" s="17"/>
      <c r="BC1780" s="17"/>
      <c r="BD1780" s="17"/>
      <c r="BE1780" s="17"/>
      <c r="BF1780" s="17"/>
      <c r="BG1780" s="17"/>
      <c r="BH1780" s="17"/>
      <c r="BI1780" s="17"/>
      <c r="BJ1780" s="17"/>
      <c r="BK1780" s="17"/>
      <c r="BL1780" s="17"/>
      <c r="BM1780" s="17"/>
    </row>
    <row r="1781" spans="2:65" x14ac:dyDescent="0.35">
      <c r="B1781" s="26" t="s">
        <v>221</v>
      </c>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c r="BA1781" s="17"/>
      <c r="BB1781" s="17"/>
      <c r="BC1781" s="17"/>
      <c r="BD1781" s="17"/>
      <c r="BE1781" s="17"/>
      <c r="BF1781" s="17"/>
      <c r="BG1781" s="17"/>
      <c r="BH1781" s="17"/>
      <c r="BI1781" s="17"/>
      <c r="BJ1781" s="17"/>
      <c r="BK1781" s="17"/>
      <c r="BL1781" s="17"/>
      <c r="BM1781" s="17"/>
    </row>
    <row r="1782" spans="2:65" x14ac:dyDescent="0.35">
      <c r="B1782" t="s">
        <v>402</v>
      </c>
      <c r="C1782" s="17">
        <v>4.8001503563199897E-2</v>
      </c>
      <c r="D1782" s="17">
        <v>7.1039202095766502E-2</v>
      </c>
      <c r="E1782" s="17">
        <v>2.5062498913801901E-2</v>
      </c>
      <c r="F1782" s="17"/>
      <c r="G1782" s="17">
        <v>4.46340772229376E-2</v>
      </c>
      <c r="H1782" s="17">
        <v>4.8536449130433E-2</v>
      </c>
      <c r="I1782" s="17">
        <v>3.4977192903018497E-2</v>
      </c>
      <c r="J1782" s="17">
        <v>5.24921491890969E-2</v>
      </c>
      <c r="K1782" s="17">
        <v>3.9680634912196901E-2</v>
      </c>
      <c r="L1782" s="17">
        <v>6.2976907947396493E-2</v>
      </c>
      <c r="M1782" s="17"/>
      <c r="N1782" s="17">
        <v>5.6692489475934998E-2</v>
      </c>
      <c r="O1782" s="17">
        <v>3.8585620030707597E-2</v>
      </c>
      <c r="P1782" s="17">
        <v>4.4513687879567998E-2</v>
      </c>
      <c r="Q1782" s="17">
        <v>5.0106493844598601E-2</v>
      </c>
      <c r="R1782" s="17"/>
      <c r="S1782" s="17">
        <v>1.3734362655395901E-2</v>
      </c>
      <c r="T1782" s="17">
        <v>6.1873775997475802E-2</v>
      </c>
      <c r="U1782" s="17">
        <v>3.6186732293535098E-2</v>
      </c>
      <c r="V1782" s="17">
        <v>5.9018374963996797E-2</v>
      </c>
      <c r="W1782" s="17">
        <v>3.6903344461715101E-2</v>
      </c>
      <c r="X1782" s="17">
        <v>4.2343119199392702E-2</v>
      </c>
      <c r="Y1782" s="17">
        <v>5.68658769688202E-2</v>
      </c>
      <c r="Z1782" s="17">
        <v>4.8855413069099497E-2</v>
      </c>
      <c r="AA1782" s="17">
        <v>4.5008268292559203E-2</v>
      </c>
      <c r="AB1782" s="17">
        <v>5.0783819629680101E-2</v>
      </c>
      <c r="AC1782" s="17">
        <v>8.4926636746157899E-2</v>
      </c>
      <c r="AD1782" s="17">
        <v>0.100056369615338</v>
      </c>
      <c r="AE1782" s="17"/>
      <c r="AF1782" s="17">
        <v>6.3759797058271797E-2</v>
      </c>
      <c r="AG1782" s="17">
        <v>3.34656998765714E-2</v>
      </c>
      <c r="AH1782" s="17">
        <v>5.2404199846957503E-2</v>
      </c>
      <c r="AI1782" s="17"/>
      <c r="AJ1782" s="17">
        <v>6.0574371289000603E-2</v>
      </c>
      <c r="AK1782" s="17">
        <v>2.5614271667698599E-2</v>
      </c>
      <c r="AL1782" s="17">
        <v>3.3114748440400597E-2</v>
      </c>
      <c r="AM1782" s="17">
        <v>0.24720599837578899</v>
      </c>
      <c r="AN1782" s="17">
        <v>4.6077762447591902E-2</v>
      </c>
      <c r="AO1782" s="17"/>
      <c r="AP1782" s="17">
        <v>4.7501259906303002E-2</v>
      </c>
      <c r="AQ1782" s="17">
        <v>2.2497025029551799E-2</v>
      </c>
      <c r="AR1782" s="17">
        <v>4.0795314939860397E-2</v>
      </c>
      <c r="AS1782" s="17"/>
      <c r="AT1782" s="17">
        <v>5.6119536196418199E-2</v>
      </c>
      <c r="AU1782" s="17">
        <v>3.97722108477516E-2</v>
      </c>
      <c r="AV1782" s="17">
        <v>4.8684944558391903E-2</v>
      </c>
      <c r="AW1782" s="17">
        <v>2.20183371323644E-2</v>
      </c>
      <c r="AX1782" s="17">
        <v>5.7097995434931902E-2</v>
      </c>
      <c r="AY1782" s="17"/>
      <c r="AZ1782" s="17">
        <v>4.6957299249054001E-2</v>
      </c>
      <c r="BA1782" s="17">
        <v>4.4602564224720899E-2</v>
      </c>
      <c r="BB1782" s="17">
        <v>4.6201203435096899E-2</v>
      </c>
      <c r="BC1782" s="17">
        <v>4.2800409113716902E-2</v>
      </c>
      <c r="BD1782" s="17">
        <v>5.9777036782062198E-2</v>
      </c>
      <c r="BE1782" s="17">
        <v>6.7481563816725806E-2</v>
      </c>
      <c r="BF1782" s="17"/>
      <c r="BG1782" s="17">
        <v>5.8006152673956403E-2</v>
      </c>
      <c r="BH1782" s="17">
        <v>4.5591476707048599E-2</v>
      </c>
      <c r="BI1782" s="17" t="s">
        <v>95</v>
      </c>
      <c r="BJ1782" s="17">
        <v>2.21315503974805E-2</v>
      </c>
      <c r="BK1782" s="17">
        <v>4.4216982256623398E-2</v>
      </c>
      <c r="BL1782" s="17">
        <v>4.3673668115517497E-2</v>
      </c>
      <c r="BM1782" s="17">
        <v>6.5229039629775401E-2</v>
      </c>
    </row>
    <row r="1783" spans="2:65" x14ac:dyDescent="0.35">
      <c r="B1783" t="s">
        <v>289</v>
      </c>
      <c r="C1783" s="17">
        <v>6.2243207346656997E-2</v>
      </c>
      <c r="D1783" s="17">
        <v>8.3470484992531194E-2</v>
      </c>
      <c r="E1783" s="17">
        <v>4.2063375418059899E-2</v>
      </c>
      <c r="F1783" s="17"/>
      <c r="G1783" s="17">
        <v>8.7149883169860998E-2</v>
      </c>
      <c r="H1783" s="17">
        <v>7.7302744103550494E-2</v>
      </c>
      <c r="I1783" s="17">
        <v>6.6333107718057296E-2</v>
      </c>
      <c r="J1783" s="17">
        <v>5.20320443901892E-2</v>
      </c>
      <c r="K1783" s="17">
        <v>3.7180518992292903E-2</v>
      </c>
      <c r="L1783" s="17">
        <v>5.2100494020212502E-2</v>
      </c>
      <c r="M1783" s="17"/>
      <c r="N1783" s="17">
        <v>7.4658864497113994E-2</v>
      </c>
      <c r="O1783" s="17">
        <v>4.5535945341309003E-2</v>
      </c>
      <c r="P1783" s="17">
        <v>5.9214446868175799E-2</v>
      </c>
      <c r="Q1783" s="17">
        <v>6.9452276065753896E-2</v>
      </c>
      <c r="R1783" s="17"/>
      <c r="S1783" s="17">
        <v>7.9298435763899403E-2</v>
      </c>
      <c r="T1783" s="17">
        <v>2.5277291806617801E-2</v>
      </c>
      <c r="U1783" s="17">
        <v>5.2074920846294399E-2</v>
      </c>
      <c r="V1783" s="17">
        <v>3.3085106782560297E-2</v>
      </c>
      <c r="W1783" s="17">
        <v>7.1436851086738098E-2</v>
      </c>
      <c r="X1783" s="17">
        <v>5.3886701551606998E-2</v>
      </c>
      <c r="Y1783" s="17">
        <v>7.9704946304105295E-2</v>
      </c>
      <c r="Z1783" s="17">
        <v>6.7268643266588102E-2</v>
      </c>
      <c r="AA1783" s="17">
        <v>9.4275189740809798E-2</v>
      </c>
      <c r="AB1783" s="17">
        <v>8.3266962118880294E-2</v>
      </c>
      <c r="AC1783" s="17">
        <v>5.00927294907021E-2</v>
      </c>
      <c r="AD1783" s="17">
        <v>4.7264996374795601E-2</v>
      </c>
      <c r="AE1783" s="17"/>
      <c r="AF1783" s="17">
        <v>6.7294818413796295E-2</v>
      </c>
      <c r="AG1783" s="17">
        <v>6.2494081210695898E-2</v>
      </c>
      <c r="AH1783" s="17">
        <v>4.8970623278532202E-2</v>
      </c>
      <c r="AI1783" s="17"/>
      <c r="AJ1783" s="17">
        <v>8.6477245852461596E-2</v>
      </c>
      <c r="AK1783" s="17">
        <v>5.7222138104028403E-2</v>
      </c>
      <c r="AL1783" s="17">
        <v>3.8223496147730802E-2</v>
      </c>
      <c r="AM1783" s="17">
        <v>7.41508502898202E-2</v>
      </c>
      <c r="AN1783" s="17">
        <v>2.9784203183828399E-2</v>
      </c>
      <c r="AO1783" s="17"/>
      <c r="AP1783" s="17">
        <v>8.4381862693170107E-2</v>
      </c>
      <c r="AQ1783" s="17">
        <v>5.5094015186997199E-2</v>
      </c>
      <c r="AR1783" s="17">
        <v>4.2660472691214299E-2</v>
      </c>
      <c r="AS1783" s="17"/>
      <c r="AT1783" s="17">
        <v>5.8994611346726102E-2</v>
      </c>
      <c r="AU1783" s="17">
        <v>8.0945796299939601E-2</v>
      </c>
      <c r="AV1783" s="17">
        <v>4.6950971524533203E-2</v>
      </c>
      <c r="AW1783" s="17">
        <v>7.4599282880246906E-2</v>
      </c>
      <c r="AX1783" s="17">
        <v>9.2883257703702801E-2</v>
      </c>
      <c r="AY1783" s="17"/>
      <c r="AZ1783" s="17">
        <v>7.1013215537226504E-2</v>
      </c>
      <c r="BA1783" s="17">
        <v>5.1489328534055898E-2</v>
      </c>
      <c r="BB1783" s="17">
        <v>6.0827560086573598E-2</v>
      </c>
      <c r="BC1783" s="17">
        <v>7.0516546616839704E-2</v>
      </c>
      <c r="BD1783" s="17">
        <v>6.2064269325005701E-2</v>
      </c>
      <c r="BE1783" s="17">
        <v>5.9428335381062597E-2</v>
      </c>
      <c r="BF1783" s="17"/>
      <c r="BG1783" s="17">
        <v>6.6963920027348398E-2</v>
      </c>
      <c r="BH1783" s="17">
        <v>5.9696154594637098E-2</v>
      </c>
      <c r="BI1783" s="17" t="s">
        <v>95</v>
      </c>
      <c r="BJ1783" s="17">
        <v>9.1153054754078103E-2</v>
      </c>
      <c r="BK1783" s="17">
        <v>5.7677276844088701E-2</v>
      </c>
      <c r="BL1783" s="17">
        <v>4.9749965083623303E-2</v>
      </c>
      <c r="BM1783" s="17">
        <v>7.8374828974323796E-2</v>
      </c>
    </row>
    <row r="1784" spans="2:65" x14ac:dyDescent="0.35">
      <c r="B1784" t="s">
        <v>290</v>
      </c>
      <c r="C1784" s="17">
        <v>0.20438441952282499</v>
      </c>
      <c r="D1784" s="17">
        <v>0.20105123076172099</v>
      </c>
      <c r="E1784" s="17">
        <v>0.20412683484753499</v>
      </c>
      <c r="F1784" s="17"/>
      <c r="G1784" s="17">
        <v>0.225327149583155</v>
      </c>
      <c r="H1784" s="17">
        <v>0.22737839069480401</v>
      </c>
      <c r="I1784" s="17">
        <v>0.23406204084079299</v>
      </c>
      <c r="J1784" s="17">
        <v>0.198005987818512</v>
      </c>
      <c r="K1784" s="17">
        <v>0.154068474173438</v>
      </c>
      <c r="L1784" s="17">
        <v>0.18192478597197601</v>
      </c>
      <c r="M1784" s="17"/>
      <c r="N1784" s="17">
        <v>0.19495074844423299</v>
      </c>
      <c r="O1784" s="17">
        <v>0.20865342537880499</v>
      </c>
      <c r="P1784" s="17">
        <v>0.22316956812841801</v>
      </c>
      <c r="Q1784" s="17">
        <v>0.187997157452198</v>
      </c>
      <c r="R1784" s="17"/>
      <c r="S1784" s="17">
        <v>0.286756433082139</v>
      </c>
      <c r="T1784" s="17">
        <v>0.16131439848609699</v>
      </c>
      <c r="U1784" s="17">
        <v>0.199003511777298</v>
      </c>
      <c r="V1784" s="17">
        <v>0.20086060728008601</v>
      </c>
      <c r="W1784" s="17">
        <v>0.22920768937959199</v>
      </c>
      <c r="X1784" s="17">
        <v>0.23472943673448099</v>
      </c>
      <c r="Y1784" s="17">
        <v>0.19837446756770599</v>
      </c>
      <c r="Z1784" s="17">
        <v>0.103482733969037</v>
      </c>
      <c r="AA1784" s="17">
        <v>0.13232765771616301</v>
      </c>
      <c r="AB1784" s="17">
        <v>0.20274761133348901</v>
      </c>
      <c r="AC1784" s="17">
        <v>0.27806600261521303</v>
      </c>
      <c r="AD1784" s="17">
        <v>0.21729669667585599</v>
      </c>
      <c r="AE1784" s="17"/>
      <c r="AF1784" s="17">
        <v>0.221347531086444</v>
      </c>
      <c r="AG1784" s="17">
        <v>0.172910523849998</v>
      </c>
      <c r="AH1784" s="17">
        <v>0.215285198767521</v>
      </c>
      <c r="AI1784" s="17"/>
      <c r="AJ1784" s="17">
        <v>0.19659731898922</v>
      </c>
      <c r="AK1784" s="17">
        <v>0.18822367560752401</v>
      </c>
      <c r="AL1784" s="17">
        <v>0.18243577480694601</v>
      </c>
      <c r="AM1784" s="17">
        <v>0.244531696449338</v>
      </c>
      <c r="AN1784" s="17">
        <v>0.24497618335209201</v>
      </c>
      <c r="AO1784" s="17"/>
      <c r="AP1784" s="17">
        <v>0.208097872557749</v>
      </c>
      <c r="AQ1784" s="17">
        <v>0.195072904987769</v>
      </c>
      <c r="AR1784" s="17">
        <v>0.214136751192462</v>
      </c>
      <c r="AS1784" s="17"/>
      <c r="AT1784" s="17">
        <v>0.20461466847891399</v>
      </c>
      <c r="AU1784" s="17">
        <v>0.204093500534415</v>
      </c>
      <c r="AV1784" s="17">
        <v>0.206548043222544</v>
      </c>
      <c r="AW1784" s="17">
        <v>0.19459821855839499</v>
      </c>
      <c r="AX1784" s="17">
        <v>0.128577527529982</v>
      </c>
      <c r="AY1784" s="17"/>
      <c r="AZ1784" s="17">
        <v>0.22278319355377699</v>
      </c>
      <c r="BA1784" s="17">
        <v>0.19266032930774099</v>
      </c>
      <c r="BB1784" s="17">
        <v>0.17949922662134299</v>
      </c>
      <c r="BC1784" s="17">
        <v>0.212143242546108</v>
      </c>
      <c r="BD1784" s="17">
        <v>0.21263159299421999</v>
      </c>
      <c r="BE1784" s="17">
        <v>0.19951969503785499</v>
      </c>
      <c r="BF1784" s="17"/>
      <c r="BG1784" s="17">
        <v>0.18404482273374501</v>
      </c>
      <c r="BH1784" s="17">
        <v>0.22593173236289399</v>
      </c>
      <c r="BI1784" s="17" t="s">
        <v>95</v>
      </c>
      <c r="BJ1784" s="17">
        <v>0.241408231887832</v>
      </c>
      <c r="BK1784" s="17">
        <v>0.22812300269556199</v>
      </c>
      <c r="BL1784" s="17">
        <v>0.19173539580639101</v>
      </c>
      <c r="BM1784" s="17">
        <v>0.21389016343498199</v>
      </c>
    </row>
    <row r="1785" spans="2:65" x14ac:dyDescent="0.35">
      <c r="B1785" t="s">
        <v>291</v>
      </c>
      <c r="C1785" s="17">
        <v>0.309888504381232</v>
      </c>
      <c r="D1785" s="17">
        <v>0.314975031552225</v>
      </c>
      <c r="E1785" s="17">
        <v>0.30699298628258298</v>
      </c>
      <c r="F1785" s="17"/>
      <c r="G1785" s="17">
        <v>0.378185903310712</v>
      </c>
      <c r="H1785" s="17">
        <v>0.37213798727213998</v>
      </c>
      <c r="I1785" s="17">
        <v>0.27640222300866901</v>
      </c>
      <c r="J1785" s="17">
        <v>0.32114198976990799</v>
      </c>
      <c r="K1785" s="17">
        <v>0.33222382268932898</v>
      </c>
      <c r="L1785" s="17">
        <v>0.21186256995192199</v>
      </c>
      <c r="M1785" s="17"/>
      <c r="N1785" s="17">
        <v>0.32240536517771101</v>
      </c>
      <c r="O1785" s="17">
        <v>0.35082857198782702</v>
      </c>
      <c r="P1785" s="17">
        <v>0.28197150460197901</v>
      </c>
      <c r="Q1785" s="17">
        <v>0.28340321008099101</v>
      </c>
      <c r="R1785" s="17"/>
      <c r="S1785" s="17">
        <v>0.28602657803578702</v>
      </c>
      <c r="T1785" s="17">
        <v>0.32212122439524399</v>
      </c>
      <c r="U1785" s="17">
        <v>0.36114061995920199</v>
      </c>
      <c r="V1785" s="17">
        <v>0.36323431862899802</v>
      </c>
      <c r="W1785" s="17">
        <v>0.33303277374442303</v>
      </c>
      <c r="X1785" s="17">
        <v>0.273323714267386</v>
      </c>
      <c r="Y1785" s="17">
        <v>0.26174529519907602</v>
      </c>
      <c r="Z1785" s="17">
        <v>0.34333072924476998</v>
      </c>
      <c r="AA1785" s="17">
        <v>0.28694447655612798</v>
      </c>
      <c r="AB1785" s="17">
        <v>0.32518827375199399</v>
      </c>
      <c r="AC1785" s="17">
        <v>0.29881817420282097</v>
      </c>
      <c r="AD1785" s="17">
        <v>0.217590854229921</v>
      </c>
      <c r="AE1785" s="17"/>
      <c r="AF1785" s="17">
        <v>0.24187510908087501</v>
      </c>
      <c r="AG1785" s="17">
        <v>0.35405931264294699</v>
      </c>
      <c r="AH1785" s="17">
        <v>0.327327904905027</v>
      </c>
      <c r="AI1785" s="17"/>
      <c r="AJ1785" s="17">
        <v>0.26455333844558998</v>
      </c>
      <c r="AK1785" s="17">
        <v>0.34134818102466702</v>
      </c>
      <c r="AL1785" s="17">
        <v>0.39936533146283698</v>
      </c>
      <c r="AM1785" s="17">
        <v>3.8641795585248002E-2</v>
      </c>
      <c r="AN1785" s="17">
        <v>0.32986817254318601</v>
      </c>
      <c r="AO1785" s="17"/>
      <c r="AP1785" s="17">
        <v>0.263274918298667</v>
      </c>
      <c r="AQ1785" s="17">
        <v>0.35029785371212402</v>
      </c>
      <c r="AR1785" s="17">
        <v>0.32236172528117901</v>
      </c>
      <c r="AS1785" s="17"/>
      <c r="AT1785" s="17">
        <v>0.280475516319519</v>
      </c>
      <c r="AU1785" s="17">
        <v>0.321211044134316</v>
      </c>
      <c r="AV1785" s="17">
        <v>0.32233071310913602</v>
      </c>
      <c r="AW1785" s="17">
        <v>0.33939389776669698</v>
      </c>
      <c r="AX1785" s="17">
        <v>0.37716942750563298</v>
      </c>
      <c r="AY1785" s="17"/>
      <c r="AZ1785" s="17">
        <v>0.306346765045512</v>
      </c>
      <c r="BA1785" s="17">
        <v>0.33431554292163901</v>
      </c>
      <c r="BB1785" s="17">
        <v>0.35118473489498703</v>
      </c>
      <c r="BC1785" s="17">
        <v>0.27821188032475702</v>
      </c>
      <c r="BD1785" s="17">
        <v>0.25057590876389002</v>
      </c>
      <c r="BE1785" s="17">
        <v>0.32917075644104699</v>
      </c>
      <c r="BF1785" s="17"/>
      <c r="BG1785" s="17">
        <v>0.27505804059405797</v>
      </c>
      <c r="BH1785" s="17">
        <v>0.32262475102936999</v>
      </c>
      <c r="BI1785" s="17" t="s">
        <v>95</v>
      </c>
      <c r="BJ1785" s="17">
        <v>0.28091005922860801</v>
      </c>
      <c r="BK1785" s="17">
        <v>0.30792330333623102</v>
      </c>
      <c r="BL1785" s="17">
        <v>0.335386654674038</v>
      </c>
      <c r="BM1785" s="17">
        <v>0.41806763515647699</v>
      </c>
    </row>
    <row r="1786" spans="2:65" x14ac:dyDescent="0.35">
      <c r="B1786" t="s">
        <v>674</v>
      </c>
      <c r="C1786" s="17">
        <v>0.199410426096745</v>
      </c>
      <c r="D1786" s="17">
        <v>0.18205364805955199</v>
      </c>
      <c r="E1786" s="17">
        <v>0.216724363832552</v>
      </c>
      <c r="F1786" s="17"/>
      <c r="G1786" s="17">
        <v>0.203027893871358</v>
      </c>
      <c r="H1786" s="17">
        <v>0.20471748783007901</v>
      </c>
      <c r="I1786" s="17">
        <v>0.26630721224682602</v>
      </c>
      <c r="J1786" s="17">
        <v>0.209241393274509</v>
      </c>
      <c r="K1786" s="17">
        <v>0.176680659125103</v>
      </c>
      <c r="L1786" s="17">
        <v>0.141956541380518</v>
      </c>
      <c r="M1786" s="17"/>
      <c r="N1786" s="17">
        <v>0.20312425113327301</v>
      </c>
      <c r="O1786" s="17">
        <v>0.18521717858269701</v>
      </c>
      <c r="P1786" s="17">
        <v>0.21226466922147799</v>
      </c>
      <c r="Q1786" s="17">
        <v>0.19988545981796299</v>
      </c>
      <c r="R1786" s="17"/>
      <c r="S1786" s="17">
        <v>0.20061214710021999</v>
      </c>
      <c r="T1786" s="17">
        <v>0.233201917157558</v>
      </c>
      <c r="U1786" s="17">
        <v>0.16494127993716501</v>
      </c>
      <c r="V1786" s="17">
        <v>0.14726810975497601</v>
      </c>
      <c r="W1786" s="17">
        <v>0.22191424495079101</v>
      </c>
      <c r="X1786" s="17">
        <v>0.24945806825417299</v>
      </c>
      <c r="Y1786" s="17">
        <v>0.22379168657406001</v>
      </c>
      <c r="Z1786" s="17">
        <v>0.202685953104632</v>
      </c>
      <c r="AA1786" s="17">
        <v>0.20935037998146999</v>
      </c>
      <c r="AB1786" s="17">
        <v>0.16783846696836099</v>
      </c>
      <c r="AC1786" s="17">
        <v>0.115933687873781</v>
      </c>
      <c r="AD1786" s="17">
        <v>0.27871923700939899</v>
      </c>
      <c r="AE1786" s="17"/>
      <c r="AF1786" s="17">
        <v>0.168189851304784</v>
      </c>
      <c r="AG1786" s="17">
        <v>0.21005184613632399</v>
      </c>
      <c r="AH1786" s="17">
        <v>0.23555887577474399</v>
      </c>
      <c r="AI1786" s="17"/>
      <c r="AJ1786" s="17">
        <v>0.17922003893243299</v>
      </c>
      <c r="AK1786" s="17">
        <v>0.24140004655737701</v>
      </c>
      <c r="AL1786" s="17">
        <v>0.183507202230903</v>
      </c>
      <c r="AM1786" s="17">
        <v>0.14767499273542201</v>
      </c>
      <c r="AN1786" s="17">
        <v>0.18813442264667499</v>
      </c>
      <c r="AO1786" s="17"/>
      <c r="AP1786" s="17">
        <v>0.18986297735595201</v>
      </c>
      <c r="AQ1786" s="17">
        <v>0.24848646897691601</v>
      </c>
      <c r="AR1786" s="17">
        <v>0.189847005894825</v>
      </c>
      <c r="AS1786" s="17"/>
      <c r="AT1786" s="17">
        <v>0.20011086666507699</v>
      </c>
      <c r="AU1786" s="17">
        <v>0.16295143342419999</v>
      </c>
      <c r="AV1786" s="17">
        <v>0.222542112486698</v>
      </c>
      <c r="AW1786" s="17">
        <v>0.228661112227317</v>
      </c>
      <c r="AX1786" s="17">
        <v>0.21097735651352201</v>
      </c>
      <c r="AY1786" s="17"/>
      <c r="AZ1786" s="17">
        <v>0.23531648665837701</v>
      </c>
      <c r="BA1786" s="17">
        <v>0.20425985785897699</v>
      </c>
      <c r="BB1786" s="17">
        <v>0.19205825765119899</v>
      </c>
      <c r="BC1786" s="17">
        <v>0.173554759730083</v>
      </c>
      <c r="BD1786" s="17">
        <v>0.17501782110318601</v>
      </c>
      <c r="BE1786" s="17">
        <v>0.16850971397983</v>
      </c>
      <c r="BF1786" s="17"/>
      <c r="BG1786" s="17">
        <v>0.16410333073158501</v>
      </c>
      <c r="BH1786" s="17">
        <v>0.216831932899473</v>
      </c>
      <c r="BI1786" s="17" t="s">
        <v>95</v>
      </c>
      <c r="BJ1786" s="17">
        <v>0.20920933091473201</v>
      </c>
      <c r="BK1786" s="17">
        <v>0.206569258373662</v>
      </c>
      <c r="BL1786" s="17">
        <v>0.25328031052570998</v>
      </c>
      <c r="BM1786" s="17">
        <v>0.110288116307213</v>
      </c>
    </row>
    <row r="1787" spans="2:65" x14ac:dyDescent="0.35">
      <c r="B1787" t="s">
        <v>404</v>
      </c>
      <c r="C1787" s="17">
        <v>0.17607193908934099</v>
      </c>
      <c r="D1787" s="17">
        <v>0.147410402538205</v>
      </c>
      <c r="E1787" s="17">
        <v>0.20502994070546801</v>
      </c>
      <c r="F1787" s="17"/>
      <c r="G1787" s="17">
        <v>6.1675092841976101E-2</v>
      </c>
      <c r="H1787" s="17">
        <v>6.9926940968993503E-2</v>
      </c>
      <c r="I1787" s="17">
        <v>0.121918223282636</v>
      </c>
      <c r="J1787" s="17">
        <v>0.16708643555778499</v>
      </c>
      <c r="K1787" s="17">
        <v>0.26016589010764102</v>
      </c>
      <c r="L1787" s="17">
        <v>0.34917870072797502</v>
      </c>
      <c r="M1787" s="17"/>
      <c r="N1787" s="17">
        <v>0.14816828127173301</v>
      </c>
      <c r="O1787" s="17">
        <v>0.171179258678653</v>
      </c>
      <c r="P1787" s="17">
        <v>0.17886612330038101</v>
      </c>
      <c r="Q1787" s="17">
        <v>0.209155402738496</v>
      </c>
      <c r="R1787" s="17"/>
      <c r="S1787" s="17">
        <v>0.13357204336255901</v>
      </c>
      <c r="T1787" s="17">
        <v>0.196211392157007</v>
      </c>
      <c r="U1787" s="17">
        <v>0.186652935186506</v>
      </c>
      <c r="V1787" s="17">
        <v>0.196533482589384</v>
      </c>
      <c r="W1787" s="17">
        <v>0.10750509637674099</v>
      </c>
      <c r="X1787" s="17">
        <v>0.14625895999296001</v>
      </c>
      <c r="Y1787" s="17">
        <v>0.17951772738623301</v>
      </c>
      <c r="Z1787" s="17">
        <v>0.234376527345873</v>
      </c>
      <c r="AA1787" s="17">
        <v>0.23209402771286899</v>
      </c>
      <c r="AB1787" s="17">
        <v>0.170174866197595</v>
      </c>
      <c r="AC1787" s="17">
        <v>0.17216276907132499</v>
      </c>
      <c r="AD1787" s="17">
        <v>0.139071846094691</v>
      </c>
      <c r="AE1787" s="17"/>
      <c r="AF1787" s="17">
        <v>0.237532893055829</v>
      </c>
      <c r="AG1787" s="17">
        <v>0.167018536283463</v>
      </c>
      <c r="AH1787" s="17">
        <v>0.12045319742721899</v>
      </c>
      <c r="AI1787" s="17"/>
      <c r="AJ1787" s="17">
        <v>0.21257768649129499</v>
      </c>
      <c r="AK1787" s="17">
        <v>0.146191687038705</v>
      </c>
      <c r="AL1787" s="17">
        <v>0.163353446911183</v>
      </c>
      <c r="AM1787" s="17">
        <v>0.24779466656438301</v>
      </c>
      <c r="AN1787" s="17">
        <v>0.16115925582662699</v>
      </c>
      <c r="AO1787" s="17"/>
      <c r="AP1787" s="17">
        <v>0.206881109188158</v>
      </c>
      <c r="AQ1787" s="17">
        <v>0.128551732106642</v>
      </c>
      <c r="AR1787" s="17">
        <v>0.190198730000459</v>
      </c>
      <c r="AS1787" s="17"/>
      <c r="AT1787" s="17">
        <v>0.19968480099334601</v>
      </c>
      <c r="AU1787" s="17">
        <v>0.191026014759378</v>
      </c>
      <c r="AV1787" s="17">
        <v>0.15294321509869699</v>
      </c>
      <c r="AW1787" s="17">
        <v>0.14072915143497899</v>
      </c>
      <c r="AX1787" s="17">
        <v>0.13329443531222901</v>
      </c>
      <c r="AY1787" s="17"/>
      <c r="AZ1787" s="17">
        <v>0.117583039956054</v>
      </c>
      <c r="BA1787" s="17">
        <v>0.17267237715286601</v>
      </c>
      <c r="BB1787" s="17">
        <v>0.17022901731080101</v>
      </c>
      <c r="BC1787" s="17">
        <v>0.22277316166849501</v>
      </c>
      <c r="BD1787" s="17">
        <v>0.23993337103163601</v>
      </c>
      <c r="BE1787" s="17">
        <v>0.17588993534347999</v>
      </c>
      <c r="BF1787" s="17"/>
      <c r="BG1787" s="17">
        <v>0.25182373323930701</v>
      </c>
      <c r="BH1787" s="17">
        <v>0.12932395240657699</v>
      </c>
      <c r="BI1787" s="17" t="s">
        <v>95</v>
      </c>
      <c r="BJ1787" s="17">
        <v>0.15518777281727</v>
      </c>
      <c r="BK1787" s="17">
        <v>0.15549017649383401</v>
      </c>
      <c r="BL1787" s="17">
        <v>0.12617400579471999</v>
      </c>
      <c r="BM1787" s="17">
        <v>0.11415021649722799</v>
      </c>
    </row>
    <row r="1788" spans="2:65" x14ac:dyDescent="0.35">
      <c r="C1788" s="17"/>
      <c r="D1788" s="17"/>
      <c r="E1788" s="17"/>
      <c r="F1788" s="17"/>
      <c r="G1788" s="17"/>
      <c r="H1788" s="17"/>
      <c r="I1788" s="17"/>
      <c r="J1788" s="17"/>
      <c r="K1788" s="17"/>
      <c r="L1788" s="17"/>
      <c r="M1788" s="17"/>
      <c r="N1788" s="17"/>
      <c r="O1788" s="17"/>
      <c r="P1788" s="17"/>
      <c r="Q1788" s="17"/>
      <c r="R1788" s="17"/>
      <c r="S1788" s="17"/>
      <c r="T1788" s="17"/>
      <c r="U1788" s="17"/>
      <c r="V1788" s="17"/>
      <c r="W1788" s="17"/>
      <c r="X1788" s="17"/>
      <c r="Y1788" s="17"/>
      <c r="Z1788" s="17"/>
      <c r="AA1788" s="17"/>
      <c r="AB1788" s="17"/>
      <c r="AC1788" s="17"/>
      <c r="AD1788" s="17"/>
      <c r="AE1788" s="17"/>
      <c r="AF1788" s="17"/>
      <c r="AG1788" s="17"/>
      <c r="AH1788" s="17"/>
      <c r="AI1788" s="17"/>
      <c r="AJ1788" s="17"/>
      <c r="AK1788" s="17"/>
      <c r="AL1788" s="17"/>
      <c r="AM1788" s="17"/>
      <c r="AN1788" s="17"/>
      <c r="AO1788" s="17"/>
      <c r="AP1788" s="17"/>
      <c r="AQ1788" s="17"/>
      <c r="AR1788" s="17"/>
      <c r="AS1788" s="17"/>
      <c r="AT1788" s="17"/>
      <c r="AU1788" s="17"/>
      <c r="AV1788" s="17"/>
      <c r="AW1788" s="17"/>
      <c r="AX1788" s="17"/>
      <c r="AY1788" s="17"/>
      <c r="AZ1788" s="17"/>
      <c r="BA1788" s="17"/>
      <c r="BB1788" s="17"/>
      <c r="BC1788" s="17"/>
      <c r="BD1788" s="17"/>
      <c r="BE1788" s="17"/>
      <c r="BF1788" s="17"/>
      <c r="BG1788" s="17"/>
      <c r="BH1788" s="17"/>
      <c r="BI1788" s="17"/>
      <c r="BJ1788" s="17"/>
      <c r="BK1788" s="17"/>
      <c r="BL1788" s="17"/>
      <c r="BM1788" s="17"/>
    </row>
    <row r="1789" spans="2:65" x14ac:dyDescent="0.35">
      <c r="B1789" s="6" t="s">
        <v>677</v>
      </c>
      <c r="C1789" s="17"/>
      <c r="D1789" s="17"/>
      <c r="E1789" s="17"/>
      <c r="F1789" s="17"/>
      <c r="G1789" s="17"/>
      <c r="H1789" s="17"/>
      <c r="I1789" s="17"/>
      <c r="J1789" s="17"/>
      <c r="K1789" s="17"/>
      <c r="L1789" s="17"/>
      <c r="M1789" s="17"/>
      <c r="N1789" s="17"/>
      <c r="O1789" s="17"/>
      <c r="P1789" s="17"/>
      <c r="Q1789" s="17"/>
      <c r="R1789" s="17"/>
      <c r="S1789" s="17"/>
      <c r="T1789" s="17"/>
      <c r="U1789" s="17"/>
      <c r="V1789" s="17"/>
      <c r="W1789" s="17"/>
      <c r="X1789" s="17"/>
      <c r="Y1789" s="17"/>
      <c r="Z1789" s="17"/>
      <c r="AA1789" s="17"/>
      <c r="AB1789" s="17"/>
      <c r="AC1789" s="17"/>
      <c r="AD1789" s="17"/>
      <c r="AE1789" s="17"/>
      <c r="AF1789" s="17"/>
      <c r="AG1789" s="17"/>
      <c r="AH1789" s="17"/>
      <c r="AI1789" s="17"/>
      <c r="AJ1789" s="17"/>
      <c r="AK1789" s="17"/>
      <c r="AL1789" s="17"/>
      <c r="AM1789" s="17"/>
      <c r="AN1789" s="17"/>
      <c r="AO1789" s="17"/>
      <c r="AP1789" s="17"/>
      <c r="AQ1789" s="17"/>
      <c r="AR1789" s="17"/>
      <c r="AS1789" s="17"/>
      <c r="AT1789" s="17"/>
      <c r="AU1789" s="17"/>
      <c r="AV1789" s="17"/>
      <c r="AW1789" s="17"/>
      <c r="AX1789" s="17"/>
      <c r="AY1789" s="17"/>
      <c r="AZ1789" s="17"/>
      <c r="BA1789" s="17"/>
      <c r="BB1789" s="17"/>
      <c r="BC1789" s="17"/>
      <c r="BD1789" s="17"/>
      <c r="BE1789" s="17"/>
      <c r="BF1789" s="17"/>
      <c r="BG1789" s="17"/>
      <c r="BH1789" s="17"/>
      <c r="BI1789" s="17"/>
      <c r="BJ1789" s="17"/>
      <c r="BK1789" s="17"/>
      <c r="BL1789" s="17"/>
      <c r="BM1789" s="17"/>
    </row>
    <row r="1790" spans="2:65" x14ac:dyDescent="0.35">
      <c r="B1790" s="26" t="s">
        <v>221</v>
      </c>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row>
    <row r="1791" spans="2:65" x14ac:dyDescent="0.35">
      <c r="B1791" t="s">
        <v>402</v>
      </c>
      <c r="C1791" s="17">
        <v>7.5854194931676902E-2</v>
      </c>
      <c r="D1791" s="17">
        <v>9.7919426644227495E-2</v>
      </c>
      <c r="E1791" s="17">
        <v>5.4041610323522803E-2</v>
      </c>
      <c r="F1791" s="17"/>
      <c r="G1791" s="17">
        <v>9.32770324343936E-2</v>
      </c>
      <c r="H1791" s="17">
        <v>8.3283378184001E-2</v>
      </c>
      <c r="I1791" s="17">
        <v>6.1129306872506797E-2</v>
      </c>
      <c r="J1791" s="17">
        <v>6.7616593345078496E-2</v>
      </c>
      <c r="K1791" s="17">
        <v>6.2301674109076902E-2</v>
      </c>
      <c r="L1791" s="17">
        <v>8.4710975810989797E-2</v>
      </c>
      <c r="M1791" s="17"/>
      <c r="N1791" s="17">
        <v>9.5131134628701902E-2</v>
      </c>
      <c r="O1791" s="17">
        <v>6.4768527640320206E-2</v>
      </c>
      <c r="P1791" s="17">
        <v>6.9932378790212399E-2</v>
      </c>
      <c r="Q1791" s="17">
        <v>7.05961381060249E-2</v>
      </c>
      <c r="R1791" s="17"/>
      <c r="S1791" s="17">
        <v>7.0631538315330894E-2</v>
      </c>
      <c r="T1791" s="17">
        <v>6.6255837659044803E-2</v>
      </c>
      <c r="U1791" s="17">
        <v>5.5394140940382697E-2</v>
      </c>
      <c r="V1791" s="17">
        <v>7.2452180310942693E-2</v>
      </c>
      <c r="W1791" s="17">
        <v>5.9466658769663297E-2</v>
      </c>
      <c r="X1791" s="17">
        <v>7.6501991272412903E-2</v>
      </c>
      <c r="Y1791" s="17">
        <v>5.3315927173209203E-2</v>
      </c>
      <c r="Z1791" s="17">
        <v>9.6724594719435203E-2</v>
      </c>
      <c r="AA1791" s="17">
        <v>7.9009733654820502E-2</v>
      </c>
      <c r="AB1791" s="17">
        <v>9.83580901526524E-2</v>
      </c>
      <c r="AC1791" s="17">
        <v>0.121879812970332</v>
      </c>
      <c r="AD1791" s="17">
        <v>0.10583659793806199</v>
      </c>
      <c r="AE1791" s="17"/>
      <c r="AF1791" s="17">
        <v>9.0886211785458901E-2</v>
      </c>
      <c r="AG1791" s="17">
        <v>5.2013572126192599E-2</v>
      </c>
      <c r="AH1791" s="17">
        <v>8.9126877593163206E-2</v>
      </c>
      <c r="AI1791" s="17"/>
      <c r="AJ1791" s="17">
        <v>9.4556801691290701E-2</v>
      </c>
      <c r="AK1791" s="17">
        <v>4.1971020213465299E-2</v>
      </c>
      <c r="AL1791" s="17">
        <v>2.47535047437384E-2</v>
      </c>
      <c r="AM1791" s="17">
        <v>0.24128473176809201</v>
      </c>
      <c r="AN1791" s="17">
        <v>7.96688653291142E-2</v>
      </c>
      <c r="AO1791" s="17"/>
      <c r="AP1791" s="17">
        <v>8.4326647145239103E-2</v>
      </c>
      <c r="AQ1791" s="17">
        <v>4.5397534713729697E-2</v>
      </c>
      <c r="AR1791" s="17">
        <v>2.13793590348107E-2</v>
      </c>
      <c r="AS1791" s="17"/>
      <c r="AT1791" s="17">
        <v>9.3632291263112302E-2</v>
      </c>
      <c r="AU1791" s="17">
        <v>8.2182157455317498E-2</v>
      </c>
      <c r="AV1791" s="17">
        <v>6.0620020972863897E-2</v>
      </c>
      <c r="AW1791" s="17">
        <v>5.37470832641102E-2</v>
      </c>
      <c r="AX1791" s="17">
        <v>0.15286910572149601</v>
      </c>
      <c r="AY1791" s="17"/>
      <c r="AZ1791" s="17">
        <v>7.3766080228580194E-2</v>
      </c>
      <c r="BA1791" s="17">
        <v>6.9203035779560204E-2</v>
      </c>
      <c r="BB1791" s="17">
        <v>9.3107331263285006E-2</v>
      </c>
      <c r="BC1791" s="17">
        <v>7.9661905020599999E-2</v>
      </c>
      <c r="BD1791" s="17">
        <v>6.2582817438604096E-2</v>
      </c>
      <c r="BE1791" s="17">
        <v>9.9007358140329502E-2</v>
      </c>
      <c r="BF1791" s="17"/>
      <c r="BG1791" s="17">
        <v>8.8475150004639097E-2</v>
      </c>
      <c r="BH1791" s="17">
        <v>7.2519682969314297E-2</v>
      </c>
      <c r="BI1791" s="17" t="s">
        <v>95</v>
      </c>
      <c r="BJ1791" s="17">
        <v>6.5381115125424397E-2</v>
      </c>
      <c r="BK1791" s="17">
        <v>5.3943716588717897E-2</v>
      </c>
      <c r="BL1791" s="17">
        <v>7.1546402738177597E-2</v>
      </c>
      <c r="BM1791" s="17">
        <v>9.5022228417354804E-2</v>
      </c>
    </row>
    <row r="1792" spans="2:65" x14ac:dyDescent="0.35">
      <c r="B1792" t="s">
        <v>289</v>
      </c>
      <c r="C1792" s="17">
        <v>8.4785705384384402E-2</v>
      </c>
      <c r="D1792" s="17">
        <v>0.10948540149595699</v>
      </c>
      <c r="E1792" s="17">
        <v>6.0399429692180401E-2</v>
      </c>
      <c r="F1792" s="17"/>
      <c r="G1792" s="17">
        <v>0.12557202387635499</v>
      </c>
      <c r="H1792" s="17">
        <v>0.114107871214204</v>
      </c>
      <c r="I1792" s="17">
        <v>8.7600158288732896E-2</v>
      </c>
      <c r="J1792" s="17">
        <v>5.6724236997742997E-2</v>
      </c>
      <c r="K1792" s="17">
        <v>4.6833353178163603E-2</v>
      </c>
      <c r="L1792" s="17">
        <v>7.4636805184403104E-2</v>
      </c>
      <c r="M1792" s="17"/>
      <c r="N1792" s="17">
        <v>0.106676073453361</v>
      </c>
      <c r="O1792" s="17">
        <v>7.9145119732676503E-2</v>
      </c>
      <c r="P1792" s="17">
        <v>7.5427310886836199E-2</v>
      </c>
      <c r="Q1792" s="17">
        <v>7.4380686200676893E-2</v>
      </c>
      <c r="R1792" s="17"/>
      <c r="S1792" s="17">
        <v>0.120448506512102</v>
      </c>
      <c r="T1792" s="17">
        <v>6.8351146260123605E-2</v>
      </c>
      <c r="U1792" s="17">
        <v>6.6627193484237596E-2</v>
      </c>
      <c r="V1792" s="17">
        <v>5.6746383896349603E-2</v>
      </c>
      <c r="W1792" s="17">
        <v>0.101746178585975</v>
      </c>
      <c r="X1792" s="17">
        <v>6.1180439764177301E-2</v>
      </c>
      <c r="Y1792" s="17">
        <v>0.10944065661538301</v>
      </c>
      <c r="Z1792" s="17">
        <v>9.5343974075575197E-2</v>
      </c>
      <c r="AA1792" s="17">
        <v>9.5605284276643901E-2</v>
      </c>
      <c r="AB1792" s="17">
        <v>8.6724924700857506E-2</v>
      </c>
      <c r="AC1792" s="17">
        <v>6.1393492322116397E-2</v>
      </c>
      <c r="AD1792" s="17">
        <v>7.7040076329054796E-2</v>
      </c>
      <c r="AE1792" s="17"/>
      <c r="AF1792" s="17">
        <v>7.3374612716760906E-2</v>
      </c>
      <c r="AG1792" s="17">
        <v>8.4418527172370403E-2</v>
      </c>
      <c r="AH1792" s="17">
        <v>0.10325850093425</v>
      </c>
      <c r="AI1792" s="17"/>
      <c r="AJ1792" s="17">
        <v>8.4984043165557202E-2</v>
      </c>
      <c r="AK1792" s="17">
        <v>8.2152846406935598E-2</v>
      </c>
      <c r="AL1792" s="17">
        <v>7.0244478927386694E-2</v>
      </c>
      <c r="AM1792" s="17">
        <v>3.7066460920928697E-2</v>
      </c>
      <c r="AN1792" s="17">
        <v>9.8262102158113498E-2</v>
      </c>
      <c r="AO1792" s="17"/>
      <c r="AP1792" s="17">
        <v>0.10109782556623501</v>
      </c>
      <c r="AQ1792" s="17">
        <v>8.6490871484837001E-2</v>
      </c>
      <c r="AR1792" s="17">
        <v>8.0665637546222593E-2</v>
      </c>
      <c r="AS1792" s="17"/>
      <c r="AT1792" s="17">
        <v>5.5175419051598999E-2</v>
      </c>
      <c r="AU1792" s="17">
        <v>0.10190791017388399</v>
      </c>
      <c r="AV1792" s="17">
        <v>9.5557426017413502E-2</v>
      </c>
      <c r="AW1792" s="17">
        <v>8.8313846801100604E-2</v>
      </c>
      <c r="AX1792" s="17">
        <v>0.112632524876913</v>
      </c>
      <c r="AY1792" s="17"/>
      <c r="AZ1792" s="17">
        <v>0.100584719444022</v>
      </c>
      <c r="BA1792" s="17">
        <v>7.0475178074068098E-2</v>
      </c>
      <c r="BB1792" s="17">
        <v>6.5472177684834404E-2</v>
      </c>
      <c r="BC1792" s="17">
        <v>8.7366732272302294E-2</v>
      </c>
      <c r="BD1792" s="17">
        <v>9.6478355671831606E-2</v>
      </c>
      <c r="BE1792" s="17">
        <v>0.10299472944669499</v>
      </c>
      <c r="BF1792" s="17"/>
      <c r="BG1792" s="17">
        <v>7.5735423667540006E-2</v>
      </c>
      <c r="BH1792" s="17">
        <v>8.64709757308504E-2</v>
      </c>
      <c r="BI1792" s="17" t="s">
        <v>95</v>
      </c>
      <c r="BJ1792" s="17">
        <v>7.2525440978735506E-2</v>
      </c>
      <c r="BK1792" s="17">
        <v>0.11067732882923099</v>
      </c>
      <c r="BL1792" s="17">
        <v>9.1436862672873501E-2</v>
      </c>
      <c r="BM1792" s="17">
        <v>9.3423235245618602E-2</v>
      </c>
    </row>
    <row r="1793" spans="2:65" x14ac:dyDescent="0.35">
      <c r="B1793" t="s">
        <v>290</v>
      </c>
      <c r="C1793" s="17">
        <v>0.226563491934727</v>
      </c>
      <c r="D1793" s="17">
        <v>0.23956026138876799</v>
      </c>
      <c r="E1793" s="17">
        <v>0.21258601410463199</v>
      </c>
      <c r="F1793" s="17"/>
      <c r="G1793" s="17">
        <v>0.287170849442826</v>
      </c>
      <c r="H1793" s="17">
        <v>0.261444241490639</v>
      </c>
      <c r="I1793" s="17">
        <v>0.22210691030256199</v>
      </c>
      <c r="J1793" s="17">
        <v>0.24239505977067899</v>
      </c>
      <c r="K1793" s="17">
        <v>0.20320398435654399</v>
      </c>
      <c r="L1793" s="17">
        <v>0.15860206510226099</v>
      </c>
      <c r="M1793" s="17"/>
      <c r="N1793" s="17">
        <v>0.20289541434348099</v>
      </c>
      <c r="O1793" s="17">
        <v>0.23727510243250299</v>
      </c>
      <c r="P1793" s="17">
        <v>0.25148409667807498</v>
      </c>
      <c r="Q1793" s="17">
        <v>0.21948335393807</v>
      </c>
      <c r="R1793" s="17"/>
      <c r="S1793" s="17">
        <v>0.23179134766120099</v>
      </c>
      <c r="T1793" s="17">
        <v>0.16325817280486701</v>
      </c>
      <c r="U1793" s="17">
        <v>0.28286025180962499</v>
      </c>
      <c r="V1793" s="17">
        <v>0.223202057362024</v>
      </c>
      <c r="W1793" s="17">
        <v>0.27544559960433801</v>
      </c>
      <c r="X1793" s="17">
        <v>0.24953133057654101</v>
      </c>
      <c r="Y1793" s="17">
        <v>0.22549642093149</v>
      </c>
      <c r="Z1793" s="17">
        <v>0.16595524067828801</v>
      </c>
      <c r="AA1793" s="17">
        <v>0.21435654301502399</v>
      </c>
      <c r="AB1793" s="17">
        <v>0.23756355650903199</v>
      </c>
      <c r="AC1793" s="17">
        <v>0.22963442261108699</v>
      </c>
      <c r="AD1793" s="17">
        <v>0.26204153151975501</v>
      </c>
      <c r="AE1793" s="17"/>
      <c r="AF1793" s="17">
        <v>0.22421455802238899</v>
      </c>
      <c r="AG1793" s="17">
        <v>0.20685825930352</v>
      </c>
      <c r="AH1793" s="17">
        <v>0.25477411180973403</v>
      </c>
      <c r="AI1793" s="17"/>
      <c r="AJ1793" s="17">
        <v>0.20698532574439299</v>
      </c>
      <c r="AK1793" s="17">
        <v>0.248294747314251</v>
      </c>
      <c r="AL1793" s="17">
        <v>0.21182692930307701</v>
      </c>
      <c r="AM1793" s="17">
        <v>0.16692710453276399</v>
      </c>
      <c r="AN1793" s="17">
        <v>0.25319663043389401</v>
      </c>
      <c r="AO1793" s="17"/>
      <c r="AP1793" s="17">
        <v>0.19896779407072601</v>
      </c>
      <c r="AQ1793" s="17">
        <v>0.228373794800033</v>
      </c>
      <c r="AR1793" s="17">
        <v>0.25611806795471698</v>
      </c>
      <c r="AS1793" s="17"/>
      <c r="AT1793" s="17">
        <v>0.22631857244889</v>
      </c>
      <c r="AU1793" s="17">
        <v>0.24559553114726801</v>
      </c>
      <c r="AV1793" s="17">
        <v>0.19847337037191301</v>
      </c>
      <c r="AW1793" s="17">
        <v>0.212658691632991</v>
      </c>
      <c r="AX1793" s="17">
        <v>0.206975913154897</v>
      </c>
      <c r="AY1793" s="17"/>
      <c r="AZ1793" s="17">
        <v>0.258216665589243</v>
      </c>
      <c r="BA1793" s="17">
        <v>0.20667956361825099</v>
      </c>
      <c r="BB1793" s="17">
        <v>0.213762712542894</v>
      </c>
      <c r="BC1793" s="17">
        <v>0.234554755037998</v>
      </c>
      <c r="BD1793" s="17">
        <v>0.21504956769346001</v>
      </c>
      <c r="BE1793" s="17">
        <v>0.223108923170007</v>
      </c>
      <c r="BF1793" s="17"/>
      <c r="BG1793" s="17">
        <v>0.19436250298216801</v>
      </c>
      <c r="BH1793" s="17">
        <v>0.23092342939198901</v>
      </c>
      <c r="BI1793" s="17" t="s">
        <v>95</v>
      </c>
      <c r="BJ1793" s="17">
        <v>0.32835552921179401</v>
      </c>
      <c r="BK1793" s="17">
        <v>0.22837009240145301</v>
      </c>
      <c r="BL1793" s="17">
        <v>0.22874724852744399</v>
      </c>
      <c r="BM1793" s="17">
        <v>0.26894090893445799</v>
      </c>
    </row>
    <row r="1794" spans="2:65" x14ac:dyDescent="0.35">
      <c r="B1794" t="s">
        <v>291</v>
      </c>
      <c r="C1794" s="17">
        <v>0.27992711167067003</v>
      </c>
      <c r="D1794" s="17">
        <v>0.26699408546061199</v>
      </c>
      <c r="E1794" s="17">
        <v>0.29332577411145799</v>
      </c>
      <c r="F1794" s="17"/>
      <c r="G1794" s="17">
        <v>0.28280315679986801</v>
      </c>
      <c r="H1794" s="17">
        <v>0.32377696707360099</v>
      </c>
      <c r="I1794" s="17">
        <v>0.29385662694694797</v>
      </c>
      <c r="J1794" s="17">
        <v>0.30805238710433802</v>
      </c>
      <c r="K1794" s="17">
        <v>0.27958473442100901</v>
      </c>
      <c r="L1794" s="17">
        <v>0.206448469121703</v>
      </c>
      <c r="M1794" s="17"/>
      <c r="N1794" s="17">
        <v>0.29228588939271199</v>
      </c>
      <c r="O1794" s="17">
        <v>0.309862127304176</v>
      </c>
      <c r="P1794" s="17">
        <v>0.24880728858598899</v>
      </c>
      <c r="Q1794" s="17">
        <v>0.26916516364103799</v>
      </c>
      <c r="R1794" s="17"/>
      <c r="S1794" s="17">
        <v>0.28167178478251698</v>
      </c>
      <c r="T1794" s="17">
        <v>0.29230164457406299</v>
      </c>
      <c r="U1794" s="17">
        <v>0.263921783061566</v>
      </c>
      <c r="V1794" s="17">
        <v>0.29928405913820899</v>
      </c>
      <c r="W1794" s="17">
        <v>0.22950212603002301</v>
      </c>
      <c r="X1794" s="17">
        <v>0.33074731386969303</v>
      </c>
      <c r="Y1794" s="17">
        <v>0.31107534178117902</v>
      </c>
      <c r="Z1794" s="17">
        <v>0.27066617978670099</v>
      </c>
      <c r="AA1794" s="17">
        <v>0.222839244008675</v>
      </c>
      <c r="AB1794" s="17">
        <v>0.30702678655404703</v>
      </c>
      <c r="AC1794" s="17">
        <v>0.28743293860403901</v>
      </c>
      <c r="AD1794" s="17">
        <v>0.197072105062613</v>
      </c>
      <c r="AE1794" s="17"/>
      <c r="AF1794" s="17">
        <v>0.24511945434881099</v>
      </c>
      <c r="AG1794" s="17">
        <v>0.32586503797106198</v>
      </c>
      <c r="AH1794" s="17">
        <v>0.221901996379227</v>
      </c>
      <c r="AI1794" s="17"/>
      <c r="AJ1794" s="17">
        <v>0.26066635056037202</v>
      </c>
      <c r="AK1794" s="17">
        <v>0.312490543763632</v>
      </c>
      <c r="AL1794" s="17">
        <v>0.290340739155445</v>
      </c>
      <c r="AM1794" s="17">
        <v>0.19319712249001</v>
      </c>
      <c r="AN1794" s="17">
        <v>0.26507759398374903</v>
      </c>
      <c r="AO1794" s="17"/>
      <c r="AP1794" s="17">
        <v>0.24604545813669401</v>
      </c>
      <c r="AQ1794" s="17">
        <v>0.33325029332105799</v>
      </c>
      <c r="AR1794" s="17">
        <v>0.27115855390379301</v>
      </c>
      <c r="AS1794" s="17"/>
      <c r="AT1794" s="17">
        <v>0.27215930464333798</v>
      </c>
      <c r="AU1794" s="17">
        <v>0.22506243544389501</v>
      </c>
      <c r="AV1794" s="17">
        <v>0.33623161201396501</v>
      </c>
      <c r="AW1794" s="17">
        <v>0.32385991955544602</v>
      </c>
      <c r="AX1794" s="17">
        <v>0.19413563077766199</v>
      </c>
      <c r="AY1794" s="17"/>
      <c r="AZ1794" s="17">
        <v>0.278442671426892</v>
      </c>
      <c r="BA1794" s="17">
        <v>0.30452301391956599</v>
      </c>
      <c r="BB1794" s="17">
        <v>0.280779719855905</v>
      </c>
      <c r="BC1794" s="17">
        <v>0.24432283547445299</v>
      </c>
      <c r="BD1794" s="17">
        <v>0.25778141063337201</v>
      </c>
      <c r="BE1794" s="17">
        <v>0.31168145451711998</v>
      </c>
      <c r="BF1794" s="17"/>
      <c r="BG1794" s="17">
        <v>0.25223035375782699</v>
      </c>
      <c r="BH1794" s="17">
        <v>0.30810655698362499</v>
      </c>
      <c r="BI1794" s="17" t="s">
        <v>95</v>
      </c>
      <c r="BJ1794" s="17">
        <v>0.205832010785063</v>
      </c>
      <c r="BK1794" s="17">
        <v>0.26639590723186701</v>
      </c>
      <c r="BL1794" s="17">
        <v>0.31933229126913198</v>
      </c>
      <c r="BM1794" s="17">
        <v>0.27060559345978102</v>
      </c>
    </row>
    <row r="1795" spans="2:65" x14ac:dyDescent="0.35">
      <c r="B1795" t="s">
        <v>674</v>
      </c>
      <c r="C1795" s="17">
        <v>0.17399258231338599</v>
      </c>
      <c r="D1795" s="17">
        <v>0.15934501839154899</v>
      </c>
      <c r="E1795" s="17">
        <v>0.18851157192211701</v>
      </c>
      <c r="F1795" s="17"/>
      <c r="G1795" s="17">
        <v>0.15223420678420899</v>
      </c>
      <c r="H1795" s="17">
        <v>0.16412446289893101</v>
      </c>
      <c r="I1795" s="17">
        <v>0.23458705979067401</v>
      </c>
      <c r="J1795" s="17">
        <v>0.183648659016311</v>
      </c>
      <c r="K1795" s="17">
        <v>0.169469703884713</v>
      </c>
      <c r="L1795" s="17">
        <v>0.14180443411119301</v>
      </c>
      <c r="M1795" s="17"/>
      <c r="N1795" s="17">
        <v>0.17384385008078199</v>
      </c>
      <c r="O1795" s="17">
        <v>0.161780927782261</v>
      </c>
      <c r="P1795" s="17">
        <v>0.20135644433960401</v>
      </c>
      <c r="Q1795" s="17">
        <v>0.16305516012735499</v>
      </c>
      <c r="R1795" s="17"/>
      <c r="S1795" s="17">
        <v>0.17734942848006299</v>
      </c>
      <c r="T1795" s="17">
        <v>0.233304284487137</v>
      </c>
      <c r="U1795" s="17">
        <v>0.156260219906422</v>
      </c>
      <c r="V1795" s="17">
        <v>0.17649649083101299</v>
      </c>
      <c r="W1795" s="17">
        <v>0.181136630732156</v>
      </c>
      <c r="X1795" s="17">
        <v>0.167324845840012</v>
      </c>
      <c r="Y1795" s="17">
        <v>0.14183942611666001</v>
      </c>
      <c r="Z1795" s="17">
        <v>0.17214735087871999</v>
      </c>
      <c r="AA1795" s="17">
        <v>0.16475834209146401</v>
      </c>
      <c r="AB1795" s="17">
        <v>0.14839574288368801</v>
      </c>
      <c r="AC1795" s="17">
        <v>0.16432040738041201</v>
      </c>
      <c r="AD1795" s="17">
        <v>0.167918995748503</v>
      </c>
      <c r="AE1795" s="17"/>
      <c r="AF1795" s="17">
        <v>0.15470339166991301</v>
      </c>
      <c r="AG1795" s="17">
        <v>0.18075210690225901</v>
      </c>
      <c r="AH1795" s="17">
        <v>0.219478123385737</v>
      </c>
      <c r="AI1795" s="17"/>
      <c r="AJ1795" s="17">
        <v>0.16783454923795199</v>
      </c>
      <c r="AK1795" s="17">
        <v>0.190575161270371</v>
      </c>
      <c r="AL1795" s="17">
        <v>0.172224601394455</v>
      </c>
      <c r="AM1795" s="17">
        <v>7.3506747360573998E-2</v>
      </c>
      <c r="AN1795" s="17">
        <v>0.15762895572587499</v>
      </c>
      <c r="AO1795" s="17"/>
      <c r="AP1795" s="17">
        <v>0.18590923071146201</v>
      </c>
      <c r="AQ1795" s="17">
        <v>0.197775235921617</v>
      </c>
      <c r="AR1795" s="17">
        <v>0.160145540139568</v>
      </c>
      <c r="AS1795" s="17"/>
      <c r="AT1795" s="17">
        <v>0.16287707627688799</v>
      </c>
      <c r="AU1795" s="17">
        <v>0.17159464673595401</v>
      </c>
      <c r="AV1795" s="17">
        <v>0.17910321501102999</v>
      </c>
      <c r="AW1795" s="17">
        <v>0.194065445317191</v>
      </c>
      <c r="AX1795" s="17">
        <v>0.25307716281227199</v>
      </c>
      <c r="AY1795" s="17"/>
      <c r="AZ1795" s="17">
        <v>0.201897936069796</v>
      </c>
      <c r="BA1795" s="17">
        <v>0.177331522778611</v>
      </c>
      <c r="BB1795" s="17">
        <v>0.17227336624747899</v>
      </c>
      <c r="BC1795" s="17">
        <v>0.15352336258582</v>
      </c>
      <c r="BD1795" s="17">
        <v>0.16847951333248601</v>
      </c>
      <c r="BE1795" s="17">
        <v>0.117954281528325</v>
      </c>
      <c r="BF1795" s="17"/>
      <c r="BG1795" s="17">
        <v>0.14925882995234499</v>
      </c>
      <c r="BH1795" s="17">
        <v>0.179445528078508</v>
      </c>
      <c r="BI1795" s="17" t="s">
        <v>95</v>
      </c>
      <c r="BJ1795" s="17">
        <v>0.19521894690585301</v>
      </c>
      <c r="BK1795" s="17">
        <v>0.20695249728134801</v>
      </c>
      <c r="BL1795" s="17">
        <v>0.20497758113407799</v>
      </c>
      <c r="BM1795" s="17">
        <v>0.12300730703163699</v>
      </c>
    </row>
    <row r="1796" spans="2:65" x14ac:dyDescent="0.35">
      <c r="B1796" t="s">
        <v>404</v>
      </c>
      <c r="C1796" s="17">
        <v>0.158876913765156</v>
      </c>
      <c r="D1796" s="17">
        <v>0.12669580661888699</v>
      </c>
      <c r="E1796" s="17">
        <v>0.19113559984608999</v>
      </c>
      <c r="F1796" s="17"/>
      <c r="G1796" s="17">
        <v>5.8942730662348203E-2</v>
      </c>
      <c r="H1796" s="17">
        <v>5.32630791386242E-2</v>
      </c>
      <c r="I1796" s="17">
        <v>0.10071993779857701</v>
      </c>
      <c r="J1796" s="17">
        <v>0.14156306376584901</v>
      </c>
      <c r="K1796" s="17">
        <v>0.238606550050494</v>
      </c>
      <c r="L1796" s="17">
        <v>0.33379725066944999</v>
      </c>
      <c r="M1796" s="17"/>
      <c r="N1796" s="17">
        <v>0.12916763810096299</v>
      </c>
      <c r="O1796" s="17">
        <v>0.147168195108063</v>
      </c>
      <c r="P1796" s="17">
        <v>0.15299248071928401</v>
      </c>
      <c r="Q1796" s="17">
        <v>0.20331949798683499</v>
      </c>
      <c r="R1796" s="17"/>
      <c r="S1796" s="17">
        <v>0.118107394248785</v>
      </c>
      <c r="T1796" s="17">
        <v>0.17652891421476499</v>
      </c>
      <c r="U1796" s="17">
        <v>0.17493641079776601</v>
      </c>
      <c r="V1796" s="17">
        <v>0.17181882846146199</v>
      </c>
      <c r="W1796" s="17">
        <v>0.15270280627784499</v>
      </c>
      <c r="X1796" s="17">
        <v>0.114714078677163</v>
      </c>
      <c r="Y1796" s="17">
        <v>0.158832227382079</v>
      </c>
      <c r="Z1796" s="17">
        <v>0.19916265986128101</v>
      </c>
      <c r="AA1796" s="17">
        <v>0.223430852953373</v>
      </c>
      <c r="AB1796" s="17">
        <v>0.121930899199722</v>
      </c>
      <c r="AC1796" s="17">
        <v>0.13533892611201401</v>
      </c>
      <c r="AD1796" s="17">
        <v>0.19009069340201201</v>
      </c>
      <c r="AE1796" s="17"/>
      <c r="AF1796" s="17">
        <v>0.21170177145666699</v>
      </c>
      <c r="AG1796" s="17">
        <v>0.150092496524596</v>
      </c>
      <c r="AH1796" s="17">
        <v>0.11146038989788901</v>
      </c>
      <c r="AI1796" s="17"/>
      <c r="AJ1796" s="17">
        <v>0.18497292960043599</v>
      </c>
      <c r="AK1796" s="17">
        <v>0.124515681031345</v>
      </c>
      <c r="AL1796" s="17">
        <v>0.23060974647589699</v>
      </c>
      <c r="AM1796" s="17">
        <v>0.288017832927631</v>
      </c>
      <c r="AN1796" s="17">
        <v>0.146165852369254</v>
      </c>
      <c r="AO1796" s="17"/>
      <c r="AP1796" s="17">
        <v>0.183653044369643</v>
      </c>
      <c r="AQ1796" s="17">
        <v>0.108712269758725</v>
      </c>
      <c r="AR1796" s="17">
        <v>0.21053284142088799</v>
      </c>
      <c r="AS1796" s="17"/>
      <c r="AT1796" s="17">
        <v>0.189837336316173</v>
      </c>
      <c r="AU1796" s="17">
        <v>0.17365731904368101</v>
      </c>
      <c r="AV1796" s="17">
        <v>0.13001435561281499</v>
      </c>
      <c r="AW1796" s="17">
        <v>0.12735501342916</v>
      </c>
      <c r="AX1796" s="17">
        <v>8.0309662656759706E-2</v>
      </c>
      <c r="AY1796" s="17"/>
      <c r="AZ1796" s="17">
        <v>8.7091927241466693E-2</v>
      </c>
      <c r="BA1796" s="17">
        <v>0.171787685829944</v>
      </c>
      <c r="BB1796" s="17">
        <v>0.174604692405603</v>
      </c>
      <c r="BC1796" s="17">
        <v>0.20057040960882599</v>
      </c>
      <c r="BD1796" s="17">
        <v>0.19962833523024601</v>
      </c>
      <c r="BE1796" s="17">
        <v>0.145253253197524</v>
      </c>
      <c r="BF1796" s="17"/>
      <c r="BG1796" s="17">
        <v>0.23993773963548001</v>
      </c>
      <c r="BH1796" s="17">
        <v>0.122533826845714</v>
      </c>
      <c r="BI1796" s="17" t="s">
        <v>95</v>
      </c>
      <c r="BJ1796" s="17">
        <v>0.13268695699312999</v>
      </c>
      <c r="BK1796" s="17">
        <v>0.13366045766738399</v>
      </c>
      <c r="BL1796" s="17">
        <v>8.3959613658294699E-2</v>
      </c>
      <c r="BM1796" s="17">
        <v>0.14900072691115099</v>
      </c>
    </row>
    <row r="1797" spans="2:65" x14ac:dyDescent="0.35">
      <c r="C1797" s="17"/>
      <c r="D1797" s="17"/>
      <c r="E1797" s="17"/>
      <c r="F1797" s="17"/>
      <c r="G1797" s="17"/>
      <c r="H1797" s="17"/>
      <c r="I1797" s="17"/>
      <c r="J1797" s="17"/>
      <c r="K1797" s="17"/>
      <c r="L1797" s="17"/>
      <c r="M1797" s="17"/>
      <c r="N1797" s="17"/>
      <c r="O1797" s="17"/>
      <c r="P1797" s="17"/>
      <c r="Q1797" s="17"/>
      <c r="R1797" s="17"/>
      <c r="S1797" s="17"/>
      <c r="T1797" s="17"/>
      <c r="U1797" s="17"/>
      <c r="V1797" s="17"/>
      <c r="W1797" s="17"/>
      <c r="X1797" s="17"/>
      <c r="Y1797" s="17"/>
      <c r="Z1797" s="17"/>
      <c r="AA1797" s="17"/>
      <c r="AB1797" s="17"/>
      <c r="AC1797" s="17"/>
      <c r="AD1797" s="17"/>
      <c r="AE1797" s="17"/>
      <c r="AF1797" s="17"/>
      <c r="AG1797" s="17"/>
      <c r="AH1797" s="17"/>
      <c r="AI1797" s="17"/>
      <c r="AJ1797" s="17"/>
      <c r="AK1797" s="17"/>
      <c r="AL1797" s="17"/>
      <c r="AM1797" s="17"/>
      <c r="AN1797" s="17"/>
      <c r="AO1797" s="17"/>
      <c r="AP1797" s="17"/>
      <c r="AQ1797" s="17"/>
      <c r="AR1797" s="17"/>
      <c r="AS1797" s="17"/>
      <c r="AT1797" s="17"/>
      <c r="AU1797" s="17"/>
      <c r="AV1797" s="17"/>
      <c r="AW1797" s="17"/>
      <c r="AX1797" s="17"/>
      <c r="AY1797" s="17"/>
      <c r="AZ1797" s="17"/>
      <c r="BA1797" s="17"/>
      <c r="BB1797" s="17"/>
      <c r="BC1797" s="17"/>
      <c r="BD1797" s="17"/>
      <c r="BE1797" s="17"/>
      <c r="BF1797" s="17"/>
      <c r="BG1797" s="17"/>
      <c r="BH1797" s="17"/>
      <c r="BI1797" s="17"/>
      <c r="BJ1797" s="17"/>
      <c r="BK1797" s="17"/>
      <c r="BL1797" s="17"/>
      <c r="BM1797" s="17"/>
    </row>
    <row r="1798" spans="2:65" x14ac:dyDescent="0.35">
      <c r="B1798" s="6" t="s">
        <v>678</v>
      </c>
      <c r="C1798" s="17"/>
      <c r="D1798" s="17"/>
      <c r="E1798" s="17"/>
      <c r="F1798" s="17"/>
      <c r="G1798" s="17"/>
      <c r="H1798" s="17"/>
      <c r="I1798" s="17"/>
      <c r="J1798" s="17"/>
      <c r="K1798" s="17"/>
      <c r="L1798" s="17"/>
      <c r="M1798" s="17"/>
      <c r="N1798" s="17"/>
      <c r="O1798" s="17"/>
      <c r="P1798" s="17"/>
      <c r="Q1798" s="17"/>
      <c r="R1798" s="17"/>
      <c r="S1798" s="17"/>
      <c r="T1798" s="17"/>
      <c r="U1798" s="17"/>
      <c r="V1798" s="17"/>
      <c r="W1798" s="17"/>
      <c r="X1798" s="17"/>
      <c r="Y1798" s="17"/>
      <c r="Z1798" s="17"/>
      <c r="AA1798" s="17"/>
      <c r="AB1798" s="17"/>
      <c r="AC1798" s="17"/>
      <c r="AD1798" s="17"/>
      <c r="AE1798" s="17"/>
      <c r="AF1798" s="17"/>
      <c r="AG1798" s="17"/>
      <c r="AH1798" s="17"/>
      <c r="AI1798" s="17"/>
      <c r="AJ1798" s="17"/>
      <c r="AK1798" s="17"/>
      <c r="AL1798" s="17"/>
      <c r="AM1798" s="17"/>
      <c r="AN1798" s="17"/>
      <c r="AO1798" s="17"/>
      <c r="AP1798" s="17"/>
      <c r="AQ1798" s="17"/>
      <c r="AR1798" s="17"/>
      <c r="AS1798" s="17"/>
      <c r="AT1798" s="17"/>
      <c r="AU1798" s="17"/>
      <c r="AV1798" s="17"/>
      <c r="AW1798" s="17"/>
      <c r="AX1798" s="17"/>
      <c r="AY1798" s="17"/>
      <c r="AZ1798" s="17"/>
      <c r="BA1798" s="17"/>
      <c r="BB1798" s="17"/>
      <c r="BC1798" s="17"/>
      <c r="BD1798" s="17"/>
      <c r="BE1798" s="17"/>
      <c r="BF1798" s="17"/>
      <c r="BG1798" s="17"/>
      <c r="BH1798" s="17"/>
      <c r="BI1798" s="17"/>
      <c r="BJ1798" s="17"/>
      <c r="BK1798" s="17"/>
      <c r="BL1798" s="17"/>
      <c r="BM1798" s="17"/>
    </row>
    <row r="1799" spans="2:65" x14ac:dyDescent="0.35">
      <c r="B1799" s="26" t="s">
        <v>221</v>
      </c>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c r="BA1799" s="17"/>
      <c r="BB1799" s="17"/>
      <c r="BC1799" s="17"/>
      <c r="BD1799" s="17"/>
      <c r="BE1799" s="17"/>
      <c r="BF1799" s="17"/>
      <c r="BG1799" s="17"/>
      <c r="BH1799" s="17"/>
      <c r="BI1799" s="17"/>
      <c r="BJ1799" s="17"/>
      <c r="BK1799" s="17"/>
      <c r="BL1799" s="17"/>
      <c r="BM1799" s="17"/>
    </row>
    <row r="1800" spans="2:65" x14ac:dyDescent="0.35">
      <c r="B1800" t="s">
        <v>402</v>
      </c>
      <c r="C1800" s="17">
        <v>0.19712968265255901</v>
      </c>
      <c r="D1800" s="17">
        <v>0.25393123791537198</v>
      </c>
      <c r="E1800" s="17">
        <v>0.14242254325159101</v>
      </c>
      <c r="F1800" s="17"/>
      <c r="G1800" s="17">
        <v>0.17884040586566799</v>
      </c>
      <c r="H1800" s="17">
        <v>0.16760445730742199</v>
      </c>
      <c r="I1800" s="17">
        <v>0.18079970666685899</v>
      </c>
      <c r="J1800" s="17">
        <v>0.20121473010452201</v>
      </c>
      <c r="K1800" s="17">
        <v>0.21281860666818</v>
      </c>
      <c r="L1800" s="17">
        <v>0.23610236187015701</v>
      </c>
      <c r="M1800" s="17"/>
      <c r="N1800" s="17">
        <v>0.189617210251049</v>
      </c>
      <c r="O1800" s="17">
        <v>0.17989652580482501</v>
      </c>
      <c r="P1800" s="17">
        <v>0.217804213939715</v>
      </c>
      <c r="Q1800" s="17">
        <v>0.20206554097704199</v>
      </c>
      <c r="R1800" s="17"/>
      <c r="S1800" s="17">
        <v>0.167668439986385</v>
      </c>
      <c r="T1800" s="17">
        <v>0.18125675242029299</v>
      </c>
      <c r="U1800" s="17">
        <v>0.210066109022499</v>
      </c>
      <c r="V1800" s="17">
        <v>0.19278133755608401</v>
      </c>
      <c r="W1800" s="17">
        <v>0.200839908253588</v>
      </c>
      <c r="X1800" s="17">
        <v>0.19263853658139399</v>
      </c>
      <c r="Y1800" s="17">
        <v>0.21496860868808401</v>
      </c>
      <c r="Z1800" s="17">
        <v>0.23239886259262099</v>
      </c>
      <c r="AA1800" s="17">
        <v>0.19750789624547299</v>
      </c>
      <c r="AB1800" s="17">
        <v>0.17533712687314401</v>
      </c>
      <c r="AC1800" s="17">
        <v>0.22360415928987801</v>
      </c>
      <c r="AD1800" s="17">
        <v>0.32918000955780102</v>
      </c>
      <c r="AE1800" s="17"/>
      <c r="AF1800" s="17">
        <v>0.26787784814543197</v>
      </c>
      <c r="AG1800" s="17">
        <v>0.134744880924549</v>
      </c>
      <c r="AH1800" s="17">
        <v>0.20190235543037299</v>
      </c>
      <c r="AI1800" s="17"/>
      <c r="AJ1800" s="17">
        <v>0.26026734698545101</v>
      </c>
      <c r="AK1800" s="17">
        <v>0.111193415337435</v>
      </c>
      <c r="AL1800" s="17">
        <v>8.6027959279222299E-2</v>
      </c>
      <c r="AM1800" s="17">
        <v>0.52750555710785096</v>
      </c>
      <c r="AN1800" s="17">
        <v>0.219867650303435</v>
      </c>
      <c r="AO1800" s="17"/>
      <c r="AP1800" s="17">
        <v>0.23576756033841201</v>
      </c>
      <c r="AQ1800" s="17">
        <v>0.126172873532098</v>
      </c>
      <c r="AR1800" s="17">
        <v>0.120496390067017</v>
      </c>
      <c r="AS1800" s="17"/>
      <c r="AT1800" s="17">
        <v>0.27593099335727</v>
      </c>
      <c r="AU1800" s="17">
        <v>0.19281773388210099</v>
      </c>
      <c r="AV1800" s="17">
        <v>0.155759286364372</v>
      </c>
      <c r="AW1800" s="17">
        <v>0.133565281467145</v>
      </c>
      <c r="AX1800" s="17">
        <v>0.22228423228481201</v>
      </c>
      <c r="AY1800" s="17"/>
      <c r="AZ1800" s="17">
        <v>0.185219521698231</v>
      </c>
      <c r="BA1800" s="17">
        <v>0.15689486239002201</v>
      </c>
      <c r="BB1800" s="17">
        <v>0.18561341776038201</v>
      </c>
      <c r="BC1800" s="17">
        <v>0.24489179796761501</v>
      </c>
      <c r="BD1800" s="17">
        <v>0.21450407797818599</v>
      </c>
      <c r="BE1800" s="17">
        <v>0.29936227429487</v>
      </c>
      <c r="BF1800" s="17"/>
      <c r="BG1800" s="17">
        <v>0.228978574070788</v>
      </c>
      <c r="BH1800" s="17">
        <v>0.181362933368373</v>
      </c>
      <c r="BI1800" s="17" t="s">
        <v>95</v>
      </c>
      <c r="BJ1800" s="17">
        <v>0.19608667322157899</v>
      </c>
      <c r="BK1800" s="17">
        <v>0.19831868649023901</v>
      </c>
      <c r="BL1800" s="17">
        <v>0.176271451323502</v>
      </c>
      <c r="BM1800" s="17">
        <v>0.15555125245431101</v>
      </c>
    </row>
    <row r="1801" spans="2:65" x14ac:dyDescent="0.35">
      <c r="B1801" t="s">
        <v>289</v>
      </c>
      <c r="C1801" s="17">
        <v>0.12511432815774401</v>
      </c>
      <c r="D1801" s="17">
        <v>0.13192139794645499</v>
      </c>
      <c r="E1801" s="17">
        <v>0.118348076990972</v>
      </c>
      <c r="F1801" s="17"/>
      <c r="G1801" s="17">
        <v>0.13216039900134699</v>
      </c>
      <c r="H1801" s="17">
        <v>0.15956413877785</v>
      </c>
      <c r="I1801" s="17">
        <v>0.128744514236865</v>
      </c>
      <c r="J1801" s="17">
        <v>0.107041536401229</v>
      </c>
      <c r="K1801" s="17">
        <v>0.10078058480655699</v>
      </c>
      <c r="L1801" s="17">
        <v>0.117968978785432</v>
      </c>
      <c r="M1801" s="17"/>
      <c r="N1801" s="17">
        <v>0.13306952617217799</v>
      </c>
      <c r="O1801" s="17">
        <v>0.124115219628898</v>
      </c>
      <c r="P1801" s="17">
        <v>0.11497952068185099</v>
      </c>
      <c r="Q1801" s="17">
        <v>0.12886477995315099</v>
      </c>
      <c r="R1801" s="17"/>
      <c r="S1801" s="17">
        <v>0.120975844386734</v>
      </c>
      <c r="T1801" s="17">
        <v>9.3968878433951505E-2</v>
      </c>
      <c r="U1801" s="17">
        <v>0.11284649541705501</v>
      </c>
      <c r="V1801" s="17">
        <v>0.10610316510540301</v>
      </c>
      <c r="W1801" s="17">
        <v>0.14230793350235599</v>
      </c>
      <c r="X1801" s="17">
        <v>0.13796965925579099</v>
      </c>
      <c r="Y1801" s="17">
        <v>0.151581027468883</v>
      </c>
      <c r="Z1801" s="17">
        <v>0.10293277530075599</v>
      </c>
      <c r="AA1801" s="17">
        <v>0.11622329152555599</v>
      </c>
      <c r="AB1801" s="17">
        <v>0.15687924053636901</v>
      </c>
      <c r="AC1801" s="17">
        <v>0.165367267092531</v>
      </c>
      <c r="AD1801" s="17">
        <v>0.12138689985192599</v>
      </c>
      <c r="AE1801" s="17"/>
      <c r="AF1801" s="17">
        <v>0.116937649620258</v>
      </c>
      <c r="AG1801" s="17">
        <v>0.138641786990502</v>
      </c>
      <c r="AH1801" s="17">
        <v>0.111682631256041</v>
      </c>
      <c r="AI1801" s="17"/>
      <c r="AJ1801" s="17">
        <v>0.12669168023579999</v>
      </c>
      <c r="AK1801" s="17">
        <v>0.13969194031551699</v>
      </c>
      <c r="AL1801" s="17">
        <v>9.2498001449372105E-2</v>
      </c>
      <c r="AM1801" s="17">
        <v>0.132487057366036</v>
      </c>
      <c r="AN1801" s="17">
        <v>0.11317455433848</v>
      </c>
      <c r="AO1801" s="17"/>
      <c r="AP1801" s="17">
        <v>0.13552687006709599</v>
      </c>
      <c r="AQ1801" s="17">
        <v>0.139151546901606</v>
      </c>
      <c r="AR1801" s="17">
        <v>0.121164609839256</v>
      </c>
      <c r="AS1801" s="17"/>
      <c r="AT1801" s="17">
        <v>0.118558506340354</v>
      </c>
      <c r="AU1801" s="17">
        <v>0.14947076588532501</v>
      </c>
      <c r="AV1801" s="17">
        <v>0.118919502816446</v>
      </c>
      <c r="AW1801" s="17">
        <v>0.10595537271625299</v>
      </c>
      <c r="AX1801" s="17">
        <v>8.2317747062299204E-2</v>
      </c>
      <c r="AY1801" s="17"/>
      <c r="AZ1801" s="17">
        <v>0.107916803199502</v>
      </c>
      <c r="BA1801" s="17">
        <v>0.13793133818196099</v>
      </c>
      <c r="BB1801" s="17">
        <v>0.14073238965436299</v>
      </c>
      <c r="BC1801" s="17">
        <v>0.129729625460624</v>
      </c>
      <c r="BD1801" s="17">
        <v>0.118872130717397</v>
      </c>
      <c r="BE1801" s="17">
        <v>9.4398217693114503E-2</v>
      </c>
      <c r="BF1801" s="17"/>
      <c r="BG1801" s="17">
        <v>0.121669222750711</v>
      </c>
      <c r="BH1801" s="17">
        <v>0.120202237264079</v>
      </c>
      <c r="BI1801" s="17" t="s">
        <v>95</v>
      </c>
      <c r="BJ1801" s="17">
        <v>0.132791351387548</v>
      </c>
      <c r="BK1801" s="17">
        <v>0.12075413421077</v>
      </c>
      <c r="BL1801" s="17">
        <v>0.12638744907437199</v>
      </c>
      <c r="BM1801" s="17">
        <v>0.139584559737186</v>
      </c>
    </row>
    <row r="1802" spans="2:65" x14ac:dyDescent="0.35">
      <c r="B1802" t="s">
        <v>290</v>
      </c>
      <c r="C1802" s="17">
        <v>0.26195473333514901</v>
      </c>
      <c r="D1802" s="17">
        <v>0.27859185713728701</v>
      </c>
      <c r="E1802" s="17">
        <v>0.24558823538969299</v>
      </c>
      <c r="F1802" s="17"/>
      <c r="G1802" s="17">
        <v>0.28593608430163397</v>
      </c>
      <c r="H1802" s="17">
        <v>0.27239859666567601</v>
      </c>
      <c r="I1802" s="17">
        <v>0.258916025405727</v>
      </c>
      <c r="J1802" s="17">
        <v>0.27827394843958603</v>
      </c>
      <c r="K1802" s="17">
        <v>0.232465102674796</v>
      </c>
      <c r="L1802" s="17">
        <v>0.24409588535857801</v>
      </c>
      <c r="M1802" s="17"/>
      <c r="N1802" s="17">
        <v>0.23653369902021401</v>
      </c>
      <c r="O1802" s="17">
        <v>0.31812514375209899</v>
      </c>
      <c r="P1802" s="17">
        <v>0.24381240539094201</v>
      </c>
      <c r="Q1802" s="17">
        <v>0.248329096464764</v>
      </c>
      <c r="R1802" s="17"/>
      <c r="S1802" s="17">
        <v>0.29986117903890402</v>
      </c>
      <c r="T1802" s="17">
        <v>0.23450485532485801</v>
      </c>
      <c r="U1802" s="17">
        <v>0.24463425256521701</v>
      </c>
      <c r="V1802" s="17">
        <v>0.24218162537607199</v>
      </c>
      <c r="W1802" s="17">
        <v>0.292341641430855</v>
      </c>
      <c r="X1802" s="17">
        <v>0.30180327570980903</v>
      </c>
      <c r="Y1802" s="17">
        <v>0.27434337305088602</v>
      </c>
      <c r="Z1802" s="17">
        <v>0.209626924708844</v>
      </c>
      <c r="AA1802" s="17">
        <v>0.26244551587297099</v>
      </c>
      <c r="AB1802" s="17">
        <v>0.27461901383310899</v>
      </c>
      <c r="AC1802" s="17">
        <v>0.17783604443623799</v>
      </c>
      <c r="AD1802" s="17">
        <v>0.28793733494611501</v>
      </c>
      <c r="AE1802" s="17"/>
      <c r="AF1802" s="17">
        <v>0.23991054563091199</v>
      </c>
      <c r="AG1802" s="17">
        <v>0.250888819910977</v>
      </c>
      <c r="AH1802" s="17">
        <v>0.32156033173527498</v>
      </c>
      <c r="AI1802" s="17"/>
      <c r="AJ1802" s="17">
        <v>0.245129879485742</v>
      </c>
      <c r="AK1802" s="17">
        <v>0.243855544768178</v>
      </c>
      <c r="AL1802" s="17">
        <v>0.319510434088909</v>
      </c>
      <c r="AM1802" s="17">
        <v>0.11226282521124401</v>
      </c>
      <c r="AN1802" s="17">
        <v>0.34957996271921399</v>
      </c>
      <c r="AO1802" s="17"/>
      <c r="AP1802" s="17">
        <v>0.226069873200056</v>
      </c>
      <c r="AQ1802" s="17">
        <v>0.26173940238675297</v>
      </c>
      <c r="AR1802" s="17">
        <v>0.31850539577435</v>
      </c>
      <c r="AS1802" s="17"/>
      <c r="AT1802" s="17">
        <v>0.26430353241777299</v>
      </c>
      <c r="AU1802" s="17">
        <v>0.238255611482448</v>
      </c>
      <c r="AV1802" s="17">
        <v>0.26450397723612201</v>
      </c>
      <c r="AW1802" s="17">
        <v>0.27314530470568399</v>
      </c>
      <c r="AX1802" s="17">
        <v>0.129404007247862</v>
      </c>
      <c r="AY1802" s="17"/>
      <c r="AZ1802" s="17">
        <v>0.26285146513951102</v>
      </c>
      <c r="BA1802" s="17">
        <v>0.25559083110112202</v>
      </c>
      <c r="BB1802" s="17">
        <v>0.28450888112647099</v>
      </c>
      <c r="BC1802" s="17">
        <v>0.25900382969735702</v>
      </c>
      <c r="BD1802" s="17">
        <v>0.25958159860428698</v>
      </c>
      <c r="BE1802" s="17">
        <v>0.25952115769796702</v>
      </c>
      <c r="BF1802" s="17"/>
      <c r="BG1802" s="17">
        <v>0.23298814031725501</v>
      </c>
      <c r="BH1802" s="17">
        <v>0.27829217195631301</v>
      </c>
      <c r="BI1802" s="17" t="s">
        <v>95</v>
      </c>
      <c r="BJ1802" s="17">
        <v>0.29763042948969198</v>
      </c>
      <c r="BK1802" s="17">
        <v>0.26279069176060998</v>
      </c>
      <c r="BL1802" s="17">
        <v>0.26861028932690301</v>
      </c>
      <c r="BM1802" s="17">
        <v>0.29287725160521999</v>
      </c>
    </row>
    <row r="1803" spans="2:65" x14ac:dyDescent="0.35">
      <c r="B1803" t="s">
        <v>291</v>
      </c>
      <c r="C1803" s="17">
        <v>0.18960500675404601</v>
      </c>
      <c r="D1803" s="17">
        <v>0.17931875227267799</v>
      </c>
      <c r="E1803" s="17">
        <v>0.19984241640818301</v>
      </c>
      <c r="F1803" s="17"/>
      <c r="G1803" s="17">
        <v>0.23233189997112</v>
      </c>
      <c r="H1803" s="17">
        <v>0.20389371426854799</v>
      </c>
      <c r="I1803" s="17">
        <v>0.21219039391057301</v>
      </c>
      <c r="J1803" s="17">
        <v>0.192511572504805</v>
      </c>
      <c r="K1803" s="17">
        <v>0.183865930313373</v>
      </c>
      <c r="L1803" s="17">
        <v>0.128064191935362</v>
      </c>
      <c r="M1803" s="17"/>
      <c r="N1803" s="17">
        <v>0.19160457370282299</v>
      </c>
      <c r="O1803" s="17">
        <v>0.179982657134551</v>
      </c>
      <c r="P1803" s="17">
        <v>0.205572623967618</v>
      </c>
      <c r="Q1803" s="17">
        <v>0.18299501021699999</v>
      </c>
      <c r="R1803" s="17"/>
      <c r="S1803" s="17">
        <v>0.21084500661768499</v>
      </c>
      <c r="T1803" s="17">
        <v>0.23578406879052499</v>
      </c>
      <c r="U1803" s="17">
        <v>0.168048335251717</v>
      </c>
      <c r="V1803" s="17">
        <v>0.21748126123495101</v>
      </c>
      <c r="W1803" s="17">
        <v>0.213159968046192</v>
      </c>
      <c r="X1803" s="17">
        <v>0.144118596010294</v>
      </c>
      <c r="Y1803" s="17">
        <v>0.14246530340271801</v>
      </c>
      <c r="Z1803" s="17">
        <v>0.249771984771501</v>
      </c>
      <c r="AA1803" s="17">
        <v>0.14703861640695901</v>
      </c>
      <c r="AB1803" s="17">
        <v>0.17878950417383499</v>
      </c>
      <c r="AC1803" s="17">
        <v>0.209676623833491</v>
      </c>
      <c r="AD1803" s="17">
        <v>0.122701376418218</v>
      </c>
      <c r="AE1803" s="17"/>
      <c r="AF1803" s="17">
        <v>0.15989908276682299</v>
      </c>
      <c r="AG1803" s="17">
        <v>0.21672606969925901</v>
      </c>
      <c r="AH1803" s="17">
        <v>0.176633397502896</v>
      </c>
      <c r="AI1803" s="17"/>
      <c r="AJ1803" s="17">
        <v>0.16986161006327899</v>
      </c>
      <c r="AK1803" s="17">
        <v>0.24575293625853201</v>
      </c>
      <c r="AL1803" s="17">
        <v>0.20347148011306701</v>
      </c>
      <c r="AM1803" s="17">
        <v>6.8885019849677098E-2</v>
      </c>
      <c r="AN1803" s="17">
        <v>0.13159756159796299</v>
      </c>
      <c r="AO1803" s="17"/>
      <c r="AP1803" s="17">
        <v>0.19063699170541901</v>
      </c>
      <c r="AQ1803" s="17">
        <v>0.24404686697497199</v>
      </c>
      <c r="AR1803" s="17">
        <v>0.18722888098347801</v>
      </c>
      <c r="AS1803" s="17"/>
      <c r="AT1803" s="17">
        <v>0.16171581684293099</v>
      </c>
      <c r="AU1803" s="17">
        <v>0.200820616115438</v>
      </c>
      <c r="AV1803" s="17">
        <v>0.21290406665926501</v>
      </c>
      <c r="AW1803" s="17">
        <v>0.21847043875615099</v>
      </c>
      <c r="AX1803" s="17">
        <v>0.22212454834473599</v>
      </c>
      <c r="AY1803" s="17"/>
      <c r="AZ1803" s="17">
        <v>0.20377488958425699</v>
      </c>
      <c r="BA1803" s="17">
        <v>0.217713457969827</v>
      </c>
      <c r="BB1803" s="17">
        <v>0.14802625570594199</v>
      </c>
      <c r="BC1803" s="17">
        <v>0.17944930816716101</v>
      </c>
      <c r="BD1803" s="17">
        <v>0.158623447433871</v>
      </c>
      <c r="BE1803" s="17">
        <v>0.16034389384799499</v>
      </c>
      <c r="BF1803" s="17"/>
      <c r="BG1803" s="17">
        <v>0.156172592839047</v>
      </c>
      <c r="BH1803" s="17">
        <v>0.21787515270550001</v>
      </c>
      <c r="BI1803" s="17" t="s">
        <v>95</v>
      </c>
      <c r="BJ1803" s="17">
        <v>0.16187489575736799</v>
      </c>
      <c r="BK1803" s="17">
        <v>0.22890121056319099</v>
      </c>
      <c r="BL1803" s="17">
        <v>0.19818182438199899</v>
      </c>
      <c r="BM1803" s="17">
        <v>0.25926182412792997</v>
      </c>
    </row>
    <row r="1804" spans="2:65" x14ac:dyDescent="0.35">
      <c r="B1804" t="s">
        <v>674</v>
      </c>
      <c r="C1804" s="17">
        <v>0.10577954445655199</v>
      </c>
      <c r="D1804" s="17">
        <v>9.4315234883924695E-2</v>
      </c>
      <c r="E1804" s="17">
        <v>0.116762334496379</v>
      </c>
      <c r="F1804" s="17"/>
      <c r="G1804" s="17">
        <v>0.121862699645659</v>
      </c>
      <c r="H1804" s="17">
        <v>0.135793925989798</v>
      </c>
      <c r="I1804" s="17">
        <v>0.127759515271054</v>
      </c>
      <c r="J1804" s="17">
        <v>0.111954052330642</v>
      </c>
      <c r="K1804" s="17">
        <v>9.1385941296120196E-2</v>
      </c>
      <c r="L1804" s="17">
        <v>5.41209116224644E-2</v>
      </c>
      <c r="M1804" s="17"/>
      <c r="N1804" s="17">
        <v>0.12638075784564701</v>
      </c>
      <c r="O1804" s="17">
        <v>9.2466742180136494E-2</v>
      </c>
      <c r="P1804" s="17">
        <v>0.121739140728928</v>
      </c>
      <c r="Q1804" s="17">
        <v>8.2027920106619301E-2</v>
      </c>
      <c r="R1804" s="17"/>
      <c r="S1804" s="17">
        <v>9.4154144686740104E-2</v>
      </c>
      <c r="T1804" s="17">
        <v>0.12974824864819201</v>
      </c>
      <c r="U1804" s="17">
        <v>0.111261060562344</v>
      </c>
      <c r="V1804" s="17">
        <v>9.0850901206044707E-2</v>
      </c>
      <c r="W1804" s="17">
        <v>9.3837919983633195E-2</v>
      </c>
      <c r="X1804" s="17">
        <v>0.11147752904052299</v>
      </c>
      <c r="Y1804" s="17">
        <v>0.122483345406862</v>
      </c>
      <c r="Z1804" s="17">
        <v>0.104033965508755</v>
      </c>
      <c r="AA1804" s="17">
        <v>0.122028828800036</v>
      </c>
      <c r="AB1804" s="17">
        <v>8.5577356932545007E-2</v>
      </c>
      <c r="AC1804" s="17">
        <v>7.7986706940011405E-2</v>
      </c>
      <c r="AD1804" s="17">
        <v>0.115570758436615</v>
      </c>
      <c r="AE1804" s="17"/>
      <c r="AF1804" s="17">
        <v>7.9497123742357095E-2</v>
      </c>
      <c r="AG1804" s="17">
        <v>0.124519807090455</v>
      </c>
      <c r="AH1804" s="17">
        <v>0.10755332969241301</v>
      </c>
      <c r="AI1804" s="17"/>
      <c r="AJ1804" s="17">
        <v>8.0258164921644198E-2</v>
      </c>
      <c r="AK1804" s="17">
        <v>0.13800434103452899</v>
      </c>
      <c r="AL1804" s="17">
        <v>0.13952905233632101</v>
      </c>
      <c r="AM1804" s="17">
        <v>3.72329839382992E-2</v>
      </c>
      <c r="AN1804" s="17">
        <v>8.2954106701833105E-2</v>
      </c>
      <c r="AO1804" s="17"/>
      <c r="AP1804" s="17">
        <v>0.100990337773793</v>
      </c>
      <c r="AQ1804" s="17">
        <v>0.123628099483134</v>
      </c>
      <c r="AR1804" s="17">
        <v>0.11889964381267901</v>
      </c>
      <c r="AS1804" s="17"/>
      <c r="AT1804" s="17">
        <v>7.3020030175098893E-2</v>
      </c>
      <c r="AU1804" s="17">
        <v>9.929345659279E-2</v>
      </c>
      <c r="AV1804" s="17">
        <v>0.115208199767346</v>
      </c>
      <c r="AW1804" s="17">
        <v>0.174556657521485</v>
      </c>
      <c r="AX1804" s="17">
        <v>0.17690461314672901</v>
      </c>
      <c r="AY1804" s="17"/>
      <c r="AZ1804" s="17">
        <v>0.14826340335666899</v>
      </c>
      <c r="BA1804" s="17">
        <v>9.4993257919496393E-2</v>
      </c>
      <c r="BB1804" s="17">
        <v>0.121427608487857</v>
      </c>
      <c r="BC1804" s="17">
        <v>7.4822418508327104E-2</v>
      </c>
      <c r="BD1804" s="17">
        <v>7.6398482467875395E-2</v>
      </c>
      <c r="BE1804" s="17">
        <v>0.109464084049102</v>
      </c>
      <c r="BF1804" s="17"/>
      <c r="BG1804" s="17">
        <v>9.6055786781052893E-2</v>
      </c>
      <c r="BH1804" s="17">
        <v>0.107955114564261</v>
      </c>
      <c r="BI1804" s="17" t="s">
        <v>95</v>
      </c>
      <c r="BJ1804" s="17">
        <v>0.10441536309189001</v>
      </c>
      <c r="BK1804" s="17">
        <v>7.4774023192286099E-2</v>
      </c>
      <c r="BL1804" s="17">
        <v>0.13971351881359001</v>
      </c>
      <c r="BM1804" s="17">
        <v>8.1541004840127898E-2</v>
      </c>
    </row>
    <row r="1805" spans="2:65" x14ac:dyDescent="0.35">
      <c r="B1805" t="s">
        <v>404</v>
      </c>
      <c r="C1805" s="17">
        <v>0.12041670464395</v>
      </c>
      <c r="D1805" s="17">
        <v>6.1921519844282798E-2</v>
      </c>
      <c r="E1805" s="17">
        <v>0.17703639346318201</v>
      </c>
      <c r="F1805" s="17"/>
      <c r="G1805" s="17">
        <v>4.8868511214570899E-2</v>
      </c>
      <c r="H1805" s="17">
        <v>6.0745166990706201E-2</v>
      </c>
      <c r="I1805" s="17">
        <v>9.1589844508922102E-2</v>
      </c>
      <c r="J1805" s="17">
        <v>0.109004160219216</v>
      </c>
      <c r="K1805" s="17">
        <v>0.17868383424097301</v>
      </c>
      <c r="L1805" s="17">
        <v>0.21964767042800701</v>
      </c>
      <c r="M1805" s="17"/>
      <c r="N1805" s="17">
        <v>0.122794233008089</v>
      </c>
      <c r="O1805" s="17">
        <v>0.10541371149949</v>
      </c>
      <c r="P1805" s="17">
        <v>9.6092095290945395E-2</v>
      </c>
      <c r="Q1805" s="17">
        <v>0.15571765228142401</v>
      </c>
      <c r="R1805" s="17"/>
      <c r="S1805" s="17">
        <v>0.106495385283551</v>
      </c>
      <c r="T1805" s="17">
        <v>0.12473719638218</v>
      </c>
      <c r="U1805" s="17">
        <v>0.15314374718116899</v>
      </c>
      <c r="V1805" s="17">
        <v>0.150601709521445</v>
      </c>
      <c r="W1805" s="17">
        <v>5.7512628783375097E-2</v>
      </c>
      <c r="X1805" s="17">
        <v>0.11199240340218899</v>
      </c>
      <c r="Y1805" s="17">
        <v>9.4158341982567006E-2</v>
      </c>
      <c r="Z1805" s="17">
        <v>0.101235487117523</v>
      </c>
      <c r="AA1805" s="17">
        <v>0.154755851149005</v>
      </c>
      <c r="AB1805" s="17">
        <v>0.12879775765099799</v>
      </c>
      <c r="AC1805" s="17">
        <v>0.145529198407851</v>
      </c>
      <c r="AD1805" s="17">
        <v>2.3223620789325199E-2</v>
      </c>
      <c r="AE1805" s="17"/>
      <c r="AF1805" s="17">
        <v>0.13587775009421801</v>
      </c>
      <c r="AG1805" s="17">
        <v>0.134478635384257</v>
      </c>
      <c r="AH1805" s="17">
        <v>8.0667954383003004E-2</v>
      </c>
      <c r="AI1805" s="17"/>
      <c r="AJ1805" s="17">
        <v>0.11779131830808399</v>
      </c>
      <c r="AK1805" s="17">
        <v>0.121501822285808</v>
      </c>
      <c r="AL1805" s="17">
        <v>0.158963072733108</v>
      </c>
      <c r="AM1805" s="17">
        <v>0.121626556526892</v>
      </c>
      <c r="AN1805" s="17">
        <v>0.102826164339074</v>
      </c>
      <c r="AO1805" s="17"/>
      <c r="AP1805" s="17">
        <v>0.11100836691522301</v>
      </c>
      <c r="AQ1805" s="17">
        <v>0.105261210721436</v>
      </c>
      <c r="AR1805" s="17">
        <v>0.133705079523219</v>
      </c>
      <c r="AS1805" s="17"/>
      <c r="AT1805" s="17">
        <v>0.106471120866572</v>
      </c>
      <c r="AU1805" s="17">
        <v>0.119341816041897</v>
      </c>
      <c r="AV1805" s="17">
        <v>0.132704967156449</v>
      </c>
      <c r="AW1805" s="17">
        <v>9.4306944833281794E-2</v>
      </c>
      <c r="AX1805" s="17">
        <v>0.166964851913563</v>
      </c>
      <c r="AY1805" s="17"/>
      <c r="AZ1805" s="17">
        <v>9.1973917021829499E-2</v>
      </c>
      <c r="BA1805" s="17">
        <v>0.13687625243757201</v>
      </c>
      <c r="BB1805" s="17">
        <v>0.119691447264985</v>
      </c>
      <c r="BC1805" s="17">
        <v>0.11210302019891701</v>
      </c>
      <c r="BD1805" s="17">
        <v>0.172020262798384</v>
      </c>
      <c r="BE1805" s="17">
        <v>7.6910372416951506E-2</v>
      </c>
      <c r="BF1805" s="17"/>
      <c r="BG1805" s="17">
        <v>0.164135683241145</v>
      </c>
      <c r="BH1805" s="17">
        <v>9.4312390141474398E-2</v>
      </c>
      <c r="BI1805" s="17" t="s">
        <v>95</v>
      </c>
      <c r="BJ1805" s="17">
        <v>0.107201287051923</v>
      </c>
      <c r="BK1805" s="17">
        <v>0.11446125378290301</v>
      </c>
      <c r="BL1805" s="17">
        <v>9.0835467079634399E-2</v>
      </c>
      <c r="BM1805" s="17">
        <v>7.1184107235226196E-2</v>
      </c>
    </row>
    <row r="1806" spans="2:65" x14ac:dyDescent="0.35">
      <c r="C1806" s="17"/>
      <c r="D1806" s="17"/>
      <c r="E1806" s="17"/>
      <c r="F1806" s="17"/>
      <c r="G1806" s="17"/>
      <c r="H1806" s="17"/>
      <c r="I1806" s="17"/>
      <c r="J1806" s="17"/>
      <c r="K1806" s="17"/>
      <c r="L1806" s="17"/>
      <c r="M1806" s="17"/>
      <c r="N1806" s="17"/>
      <c r="O1806" s="17"/>
      <c r="P1806" s="17"/>
      <c r="Q1806" s="17"/>
      <c r="R1806" s="17"/>
      <c r="S1806" s="17"/>
      <c r="T1806" s="17"/>
      <c r="U1806" s="17"/>
      <c r="V1806" s="17"/>
      <c r="W1806" s="17"/>
      <c r="X1806" s="17"/>
      <c r="Y1806" s="17"/>
      <c r="Z1806" s="17"/>
      <c r="AA1806" s="17"/>
      <c r="AB1806" s="17"/>
      <c r="AC1806" s="17"/>
      <c r="AD1806" s="17"/>
      <c r="AE1806" s="17"/>
      <c r="AF1806" s="17"/>
      <c r="AG1806" s="17"/>
      <c r="AH1806" s="17"/>
      <c r="AI1806" s="17"/>
      <c r="AJ1806" s="17"/>
      <c r="AK1806" s="17"/>
      <c r="AL1806" s="17"/>
      <c r="AM1806" s="17"/>
      <c r="AN1806" s="17"/>
      <c r="AO1806" s="17"/>
      <c r="AP1806" s="17"/>
      <c r="AQ1806" s="17"/>
      <c r="AR1806" s="17"/>
      <c r="AS1806" s="17"/>
      <c r="AT1806" s="17"/>
      <c r="AU1806" s="17"/>
      <c r="AV1806" s="17"/>
      <c r="AW1806" s="17"/>
      <c r="AX1806" s="17"/>
      <c r="AY1806" s="17"/>
      <c r="AZ1806" s="17"/>
      <c r="BA1806" s="17"/>
      <c r="BB1806" s="17"/>
      <c r="BC1806" s="17"/>
      <c r="BD1806" s="17"/>
      <c r="BE1806" s="17"/>
      <c r="BF1806" s="17"/>
      <c r="BG1806" s="17"/>
      <c r="BH1806" s="17"/>
      <c r="BI1806" s="17"/>
      <c r="BJ1806" s="17"/>
      <c r="BK1806" s="17"/>
      <c r="BL1806" s="17"/>
      <c r="BM1806" s="17"/>
    </row>
    <row r="1807" spans="2:65" x14ac:dyDescent="0.35">
      <c r="B1807" s="6" t="s">
        <v>679</v>
      </c>
      <c r="C1807" s="17"/>
      <c r="D1807" s="17"/>
      <c r="E1807" s="17"/>
      <c r="F1807" s="17"/>
      <c r="G1807" s="17"/>
      <c r="H1807" s="17"/>
      <c r="I1807" s="17"/>
      <c r="J1807" s="17"/>
      <c r="K1807" s="17"/>
      <c r="L1807" s="17"/>
      <c r="M1807" s="17"/>
      <c r="N1807" s="17"/>
      <c r="O1807" s="17"/>
      <c r="P1807" s="17"/>
      <c r="Q1807" s="17"/>
      <c r="R1807" s="17"/>
      <c r="S1807" s="17"/>
      <c r="T1807" s="17"/>
      <c r="U1807" s="17"/>
      <c r="V1807" s="17"/>
      <c r="W1807" s="17"/>
      <c r="X1807" s="17"/>
      <c r="Y1807" s="17"/>
      <c r="Z1807" s="17"/>
      <c r="AA1807" s="17"/>
      <c r="AB1807" s="17"/>
      <c r="AC1807" s="17"/>
      <c r="AD1807" s="17"/>
      <c r="AE1807" s="17"/>
      <c r="AF1807" s="17"/>
      <c r="AG1807" s="17"/>
      <c r="AH1807" s="17"/>
      <c r="AI1807" s="17"/>
      <c r="AJ1807" s="17"/>
      <c r="AK1807" s="17"/>
      <c r="AL1807" s="17"/>
      <c r="AM1807" s="17"/>
      <c r="AN1807" s="17"/>
      <c r="AO1807" s="17"/>
      <c r="AP1807" s="17"/>
      <c r="AQ1807" s="17"/>
      <c r="AR1807" s="17"/>
      <c r="AS1807" s="17"/>
      <c r="AT1807" s="17"/>
      <c r="AU1807" s="17"/>
      <c r="AV1807" s="17"/>
      <c r="AW1807" s="17"/>
      <c r="AX1807" s="17"/>
      <c r="AY1807" s="17"/>
      <c r="AZ1807" s="17"/>
      <c r="BA1807" s="17"/>
      <c r="BB1807" s="17"/>
      <c r="BC1807" s="17"/>
      <c r="BD1807" s="17"/>
      <c r="BE1807" s="17"/>
      <c r="BF1807" s="17"/>
      <c r="BG1807" s="17"/>
      <c r="BH1807" s="17"/>
      <c r="BI1807" s="17"/>
      <c r="BJ1807" s="17"/>
      <c r="BK1807" s="17"/>
      <c r="BL1807" s="17"/>
      <c r="BM1807" s="17"/>
    </row>
    <row r="1808" spans="2:65" x14ac:dyDescent="0.35">
      <c r="B1808" s="26" t="s">
        <v>221</v>
      </c>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c r="BA1808" s="17"/>
      <c r="BB1808" s="17"/>
      <c r="BC1808" s="17"/>
      <c r="BD1808" s="17"/>
      <c r="BE1808" s="17"/>
      <c r="BF1808" s="17"/>
      <c r="BG1808" s="17"/>
      <c r="BH1808" s="17"/>
      <c r="BI1808" s="17"/>
      <c r="BJ1808" s="17"/>
      <c r="BK1808" s="17"/>
      <c r="BL1808" s="17"/>
      <c r="BM1808" s="17"/>
    </row>
    <row r="1809" spans="2:65" x14ac:dyDescent="0.35">
      <c r="B1809" t="s">
        <v>402</v>
      </c>
      <c r="C1809" s="17">
        <v>0.10206700531007599</v>
      </c>
      <c r="D1809" s="17">
        <v>0.12831653941368901</v>
      </c>
      <c r="E1809" s="17">
        <v>7.6368295058306807E-2</v>
      </c>
      <c r="F1809" s="17"/>
      <c r="G1809" s="17">
        <v>9.5163755040586495E-2</v>
      </c>
      <c r="H1809" s="17">
        <v>9.6736333060019303E-2</v>
      </c>
      <c r="I1809" s="17">
        <v>9.3234923345274306E-2</v>
      </c>
      <c r="J1809" s="17">
        <v>7.7560448210535496E-2</v>
      </c>
      <c r="K1809" s="17">
        <v>0.119833095431751</v>
      </c>
      <c r="L1809" s="17">
        <v>0.12732800018433099</v>
      </c>
      <c r="M1809" s="17"/>
      <c r="N1809" s="17">
        <v>0.11911460172598599</v>
      </c>
      <c r="O1809" s="17">
        <v>9.6149718791406297E-2</v>
      </c>
      <c r="P1809" s="17">
        <v>9.9406807971637701E-2</v>
      </c>
      <c r="Q1809" s="17">
        <v>9.1525805545727895E-2</v>
      </c>
      <c r="R1809" s="17"/>
      <c r="S1809" s="17">
        <v>0.133628557960044</v>
      </c>
      <c r="T1809" s="17">
        <v>9.9729365595817299E-2</v>
      </c>
      <c r="U1809" s="17">
        <v>8.6815582511840003E-2</v>
      </c>
      <c r="V1809" s="17">
        <v>8.2802166145457101E-2</v>
      </c>
      <c r="W1809" s="17">
        <v>7.5132678607146397E-2</v>
      </c>
      <c r="X1809" s="17">
        <v>9.5130200677729801E-2</v>
      </c>
      <c r="Y1809" s="17">
        <v>9.2562818229324495E-2</v>
      </c>
      <c r="Z1809" s="17">
        <v>0.115351921762449</v>
      </c>
      <c r="AA1809" s="17">
        <v>8.4006962132383303E-2</v>
      </c>
      <c r="AB1809" s="17">
        <v>9.2487744161659294E-2</v>
      </c>
      <c r="AC1809" s="17">
        <v>0.16251580432732701</v>
      </c>
      <c r="AD1809" s="17">
        <v>0.16020838481379299</v>
      </c>
      <c r="AE1809" s="17"/>
      <c r="AF1809" s="17">
        <v>0.121256781074744</v>
      </c>
      <c r="AG1809" s="17">
        <v>6.7019681646725199E-2</v>
      </c>
      <c r="AH1809" s="17">
        <v>0.15173615409560201</v>
      </c>
      <c r="AI1809" s="17"/>
      <c r="AJ1809" s="17">
        <v>0.13249888785762601</v>
      </c>
      <c r="AK1809" s="17">
        <v>4.2726077629810802E-2</v>
      </c>
      <c r="AL1809" s="17">
        <v>6.2218238967419202E-2</v>
      </c>
      <c r="AM1809" s="17">
        <v>0.244108260343461</v>
      </c>
      <c r="AN1809" s="17">
        <v>0.14810404971781099</v>
      </c>
      <c r="AO1809" s="17"/>
      <c r="AP1809" s="17">
        <v>0.12780899736917101</v>
      </c>
      <c r="AQ1809" s="17">
        <v>5.48196042676053E-2</v>
      </c>
      <c r="AR1809" s="17">
        <v>2.21899607703911E-2</v>
      </c>
      <c r="AS1809" s="17"/>
      <c r="AT1809" s="17">
        <v>0.13540182824269101</v>
      </c>
      <c r="AU1809" s="17">
        <v>7.4742161505858301E-2</v>
      </c>
      <c r="AV1809" s="17">
        <v>8.8835901408476498E-2</v>
      </c>
      <c r="AW1809" s="17">
        <v>9.53062021673272E-2</v>
      </c>
      <c r="AX1809" s="17">
        <v>0.18369744837032201</v>
      </c>
      <c r="AY1809" s="17"/>
      <c r="AZ1809" s="17">
        <v>0.117093112843023</v>
      </c>
      <c r="BA1809" s="17">
        <v>8.4106413198002897E-2</v>
      </c>
      <c r="BB1809" s="17">
        <v>0.106743484880002</v>
      </c>
      <c r="BC1809" s="17">
        <v>0.10407478057466001</v>
      </c>
      <c r="BD1809" s="17">
        <v>0.113705654997888</v>
      </c>
      <c r="BE1809" s="17">
        <v>9.4976784942084502E-2</v>
      </c>
      <c r="BF1809" s="17"/>
      <c r="BG1809" s="17">
        <v>0.11789376037813599</v>
      </c>
      <c r="BH1809" s="17">
        <v>9.0303962835638102E-2</v>
      </c>
      <c r="BI1809" s="17" t="s">
        <v>95</v>
      </c>
      <c r="BJ1809" s="17">
        <v>7.4976701826659303E-2</v>
      </c>
      <c r="BK1809" s="17">
        <v>8.7585634087129396E-2</v>
      </c>
      <c r="BL1809" s="17">
        <v>0.108959743421711</v>
      </c>
      <c r="BM1809" s="17">
        <v>9.2212618933165097E-2</v>
      </c>
    </row>
    <row r="1810" spans="2:65" x14ac:dyDescent="0.35">
      <c r="B1810" t="s">
        <v>289</v>
      </c>
      <c r="C1810" s="17">
        <v>9.9278377531873602E-2</v>
      </c>
      <c r="D1810" s="17">
        <v>0.11005332274566</v>
      </c>
      <c r="E1810" s="17">
        <v>8.84936015557483E-2</v>
      </c>
      <c r="F1810" s="17"/>
      <c r="G1810" s="17">
        <v>0.12634089930541201</v>
      </c>
      <c r="H1810" s="17">
        <v>0.10154609793952001</v>
      </c>
      <c r="I1810" s="17">
        <v>9.9423640359063106E-2</v>
      </c>
      <c r="J1810" s="17">
        <v>8.7681441204812804E-2</v>
      </c>
      <c r="K1810" s="17">
        <v>0.118348885551157</v>
      </c>
      <c r="L1810" s="17">
        <v>7.4158767737046299E-2</v>
      </c>
      <c r="M1810" s="17"/>
      <c r="N1810" s="17">
        <v>9.2496786521021002E-2</v>
      </c>
      <c r="O1810" s="17">
        <v>0.10768217229702</v>
      </c>
      <c r="P1810" s="17">
        <v>0.105190167663944</v>
      </c>
      <c r="Q1810" s="17">
        <v>9.2733778257102203E-2</v>
      </c>
      <c r="R1810" s="17"/>
      <c r="S1810" s="17">
        <v>0.13804392950180899</v>
      </c>
      <c r="T1810" s="17">
        <v>6.4069001840975096E-2</v>
      </c>
      <c r="U1810" s="17">
        <v>9.2742950786069603E-2</v>
      </c>
      <c r="V1810" s="17">
        <v>8.55175913034837E-2</v>
      </c>
      <c r="W1810" s="17">
        <v>0.103181676235159</v>
      </c>
      <c r="X1810" s="17">
        <v>7.9770432524072704E-2</v>
      </c>
      <c r="Y1810" s="17">
        <v>0.13774726251552499</v>
      </c>
      <c r="Z1810" s="17">
        <v>4.9303051874159003E-2</v>
      </c>
      <c r="AA1810" s="17">
        <v>0.119671531376966</v>
      </c>
      <c r="AB1810" s="17">
        <v>9.3032295289005001E-2</v>
      </c>
      <c r="AC1810" s="17">
        <v>0.104342435821613</v>
      </c>
      <c r="AD1810" s="17">
        <v>9.5328272531414696E-2</v>
      </c>
      <c r="AE1810" s="17"/>
      <c r="AF1810" s="17">
        <v>9.3195698936050494E-2</v>
      </c>
      <c r="AG1810" s="17">
        <v>9.4538541822762695E-2</v>
      </c>
      <c r="AH1810" s="17">
        <v>9.3316059061523501E-2</v>
      </c>
      <c r="AI1810" s="17"/>
      <c r="AJ1810" s="17">
        <v>9.0028685274054998E-2</v>
      </c>
      <c r="AK1810" s="17">
        <v>0.107312126761299</v>
      </c>
      <c r="AL1810" s="17">
        <v>0.110459792416939</v>
      </c>
      <c r="AM1810" s="17">
        <v>0.124335418401499</v>
      </c>
      <c r="AN1810" s="17">
        <v>0.101599114577646</v>
      </c>
      <c r="AO1810" s="17"/>
      <c r="AP1810" s="17">
        <v>0.115898461460525</v>
      </c>
      <c r="AQ1810" s="17">
        <v>0.100609921753787</v>
      </c>
      <c r="AR1810" s="17">
        <v>8.8089881771582501E-2</v>
      </c>
      <c r="AS1810" s="17"/>
      <c r="AT1810" s="17">
        <v>8.5168981358774307E-2</v>
      </c>
      <c r="AU1810" s="17">
        <v>0.123396881903839</v>
      </c>
      <c r="AV1810" s="17">
        <v>9.3723721005057103E-2</v>
      </c>
      <c r="AW1810" s="17">
        <v>9.0293942565332394E-2</v>
      </c>
      <c r="AX1810" s="17">
        <v>0</v>
      </c>
      <c r="AY1810" s="17"/>
      <c r="AZ1810" s="17">
        <v>0.102888538409036</v>
      </c>
      <c r="BA1810" s="17">
        <v>8.7378207427329505E-2</v>
      </c>
      <c r="BB1810" s="17">
        <v>0.130742815077249</v>
      </c>
      <c r="BC1810" s="17">
        <v>0.111184252550693</v>
      </c>
      <c r="BD1810" s="17">
        <v>7.3851649114681103E-2</v>
      </c>
      <c r="BE1810" s="17">
        <v>9.5143079601095595E-2</v>
      </c>
      <c r="BF1810" s="17"/>
      <c r="BG1810" s="17">
        <v>9.8364969870602004E-2</v>
      </c>
      <c r="BH1810" s="17">
        <v>8.6761403892529093E-2</v>
      </c>
      <c r="BI1810" s="17" t="s">
        <v>95</v>
      </c>
      <c r="BJ1810" s="17">
        <v>0.10863587034135599</v>
      </c>
      <c r="BK1810" s="17">
        <v>9.8559175982409597E-2</v>
      </c>
      <c r="BL1810" s="17">
        <v>0.113677761354991</v>
      </c>
      <c r="BM1810" s="17">
        <v>8.3479063560452094E-2</v>
      </c>
    </row>
    <row r="1811" spans="2:65" x14ac:dyDescent="0.35">
      <c r="B1811" t="s">
        <v>290</v>
      </c>
      <c r="C1811" s="17">
        <v>0.271172989109222</v>
      </c>
      <c r="D1811" s="17">
        <v>0.26993089364807998</v>
      </c>
      <c r="E1811" s="17">
        <v>0.27031309492109001</v>
      </c>
      <c r="F1811" s="17"/>
      <c r="G1811" s="17">
        <v>0.299272328052134</v>
      </c>
      <c r="H1811" s="17">
        <v>0.30100540144590299</v>
      </c>
      <c r="I1811" s="17">
        <v>0.29463393082170197</v>
      </c>
      <c r="J1811" s="17">
        <v>0.30229192800567201</v>
      </c>
      <c r="K1811" s="17">
        <v>0.24811158684692999</v>
      </c>
      <c r="L1811" s="17">
        <v>0.19516187892558501</v>
      </c>
      <c r="M1811" s="17"/>
      <c r="N1811" s="17">
        <v>0.276525470632278</v>
      </c>
      <c r="O1811" s="17">
        <v>0.29287987712210201</v>
      </c>
      <c r="P1811" s="17">
        <v>0.26718719612149799</v>
      </c>
      <c r="Q1811" s="17">
        <v>0.247768831460776</v>
      </c>
      <c r="R1811" s="17"/>
      <c r="S1811" s="17">
        <v>0.24897057446451501</v>
      </c>
      <c r="T1811" s="17">
        <v>0.28069272983333099</v>
      </c>
      <c r="U1811" s="17">
        <v>0.26832167474336299</v>
      </c>
      <c r="V1811" s="17">
        <v>0.25489959664256001</v>
      </c>
      <c r="W1811" s="17">
        <v>0.264204741159344</v>
      </c>
      <c r="X1811" s="17">
        <v>0.29123707102552898</v>
      </c>
      <c r="Y1811" s="17">
        <v>0.29957725987086697</v>
      </c>
      <c r="Z1811" s="17">
        <v>0.22663819962512199</v>
      </c>
      <c r="AA1811" s="17">
        <v>0.228441912345864</v>
      </c>
      <c r="AB1811" s="17">
        <v>0.28567095176263002</v>
      </c>
      <c r="AC1811" s="17">
        <v>0.32907208048269299</v>
      </c>
      <c r="AD1811" s="17">
        <v>0.36291109429433699</v>
      </c>
      <c r="AE1811" s="17"/>
      <c r="AF1811" s="17">
        <v>0.24949741063080599</v>
      </c>
      <c r="AG1811" s="17">
        <v>0.28329352105351202</v>
      </c>
      <c r="AH1811" s="17">
        <v>0.27803770332229499</v>
      </c>
      <c r="AI1811" s="17"/>
      <c r="AJ1811" s="17">
        <v>0.25588185479910203</v>
      </c>
      <c r="AK1811" s="17">
        <v>0.27313109687591802</v>
      </c>
      <c r="AL1811" s="17">
        <v>0.30258659556086998</v>
      </c>
      <c r="AM1811" s="17">
        <v>0.153741611846305</v>
      </c>
      <c r="AN1811" s="17">
        <v>0.30382584338733398</v>
      </c>
      <c r="AO1811" s="17"/>
      <c r="AP1811" s="17">
        <v>0.24889443234929501</v>
      </c>
      <c r="AQ1811" s="17">
        <v>0.28191155012950098</v>
      </c>
      <c r="AR1811" s="17">
        <v>0.34853616839926399</v>
      </c>
      <c r="AS1811" s="17"/>
      <c r="AT1811" s="17">
        <v>0.240601697569193</v>
      </c>
      <c r="AU1811" s="17">
        <v>0.29456566192352401</v>
      </c>
      <c r="AV1811" s="17">
        <v>0.28454316782554101</v>
      </c>
      <c r="AW1811" s="17">
        <v>0.26135958470410497</v>
      </c>
      <c r="AX1811" s="17">
        <v>0.33089557818121601</v>
      </c>
      <c r="AY1811" s="17"/>
      <c r="AZ1811" s="17">
        <v>0.26382059620394099</v>
      </c>
      <c r="BA1811" s="17">
        <v>0.27142495837418801</v>
      </c>
      <c r="BB1811" s="17">
        <v>0.308258359486005</v>
      </c>
      <c r="BC1811" s="17">
        <v>0.25466448271372599</v>
      </c>
      <c r="BD1811" s="17">
        <v>0.30457079238631701</v>
      </c>
      <c r="BE1811" s="17">
        <v>0.20924123523541099</v>
      </c>
      <c r="BF1811" s="17"/>
      <c r="BG1811" s="17">
        <v>0.24206429585979999</v>
      </c>
      <c r="BH1811" s="17">
        <v>0.31851823586094602</v>
      </c>
      <c r="BI1811" s="17" t="s">
        <v>95</v>
      </c>
      <c r="BJ1811" s="17">
        <v>0.28703291366051698</v>
      </c>
      <c r="BK1811" s="17">
        <v>0.27989526616928301</v>
      </c>
      <c r="BL1811" s="17">
        <v>0.24183691637729299</v>
      </c>
      <c r="BM1811" s="17">
        <v>0.33564718338212901</v>
      </c>
    </row>
    <row r="1812" spans="2:65" x14ac:dyDescent="0.35">
      <c r="B1812" t="s">
        <v>291</v>
      </c>
      <c r="C1812" s="17">
        <v>0.235332502542733</v>
      </c>
      <c r="D1812" s="17">
        <v>0.24145882778660299</v>
      </c>
      <c r="E1812" s="17">
        <v>0.23093809318813099</v>
      </c>
      <c r="F1812" s="17"/>
      <c r="G1812" s="17">
        <v>0.24141477630972999</v>
      </c>
      <c r="H1812" s="17">
        <v>0.27128971400511298</v>
      </c>
      <c r="I1812" s="17">
        <v>0.23463863797465501</v>
      </c>
      <c r="J1812" s="17">
        <v>0.24719091502936499</v>
      </c>
      <c r="K1812" s="17">
        <v>0.22955610000621501</v>
      </c>
      <c r="L1812" s="17">
        <v>0.195247504635434</v>
      </c>
      <c r="M1812" s="17"/>
      <c r="N1812" s="17">
        <v>0.24112875099165901</v>
      </c>
      <c r="O1812" s="17">
        <v>0.244607424313807</v>
      </c>
      <c r="P1812" s="17">
        <v>0.226052522222109</v>
      </c>
      <c r="Q1812" s="17">
        <v>0.23226596049928999</v>
      </c>
      <c r="R1812" s="17"/>
      <c r="S1812" s="17">
        <v>0.248292331189086</v>
      </c>
      <c r="T1812" s="17">
        <v>0.21665058994037101</v>
      </c>
      <c r="U1812" s="17">
        <v>0.21712042855462399</v>
      </c>
      <c r="V1812" s="17">
        <v>0.28403324897551502</v>
      </c>
      <c r="W1812" s="17">
        <v>0.31799958926139898</v>
      </c>
      <c r="X1812" s="17">
        <v>0.24138330595462601</v>
      </c>
      <c r="Y1812" s="17">
        <v>0.19892603470916301</v>
      </c>
      <c r="Z1812" s="17">
        <v>0.28738656943657398</v>
      </c>
      <c r="AA1812" s="17">
        <v>0.19902894185931</v>
      </c>
      <c r="AB1812" s="17">
        <v>0.24104930313695699</v>
      </c>
      <c r="AC1812" s="17">
        <v>0.17130003716046199</v>
      </c>
      <c r="AD1812" s="17">
        <v>0.18792444676042</v>
      </c>
      <c r="AE1812" s="17"/>
      <c r="AF1812" s="17">
        <v>0.22710616665483899</v>
      </c>
      <c r="AG1812" s="17">
        <v>0.26691370879836102</v>
      </c>
      <c r="AH1812" s="17">
        <v>0.18306973659120601</v>
      </c>
      <c r="AI1812" s="17"/>
      <c r="AJ1812" s="17">
        <v>0.234736307778876</v>
      </c>
      <c r="AK1812" s="17">
        <v>0.276041765434344</v>
      </c>
      <c r="AL1812" s="17">
        <v>0.222625841118823</v>
      </c>
      <c r="AM1812" s="17">
        <v>0.16114497587688101</v>
      </c>
      <c r="AN1812" s="17">
        <v>0.15685422754259701</v>
      </c>
      <c r="AO1812" s="17"/>
      <c r="AP1812" s="17">
        <v>0.215787365233756</v>
      </c>
      <c r="AQ1812" s="17">
        <v>0.283288765536785</v>
      </c>
      <c r="AR1812" s="17">
        <v>0.20023439094265499</v>
      </c>
      <c r="AS1812" s="17"/>
      <c r="AT1812" s="17">
        <v>0.21552264449271699</v>
      </c>
      <c r="AU1812" s="17">
        <v>0.228629993470608</v>
      </c>
      <c r="AV1812" s="17">
        <v>0.28165982786325999</v>
      </c>
      <c r="AW1812" s="17">
        <v>0.258703826062191</v>
      </c>
      <c r="AX1812" s="17">
        <v>0.107263270732312</v>
      </c>
      <c r="AY1812" s="17"/>
      <c r="AZ1812" s="17">
        <v>0.25626246048993001</v>
      </c>
      <c r="BA1812" s="17">
        <v>0.254142472290175</v>
      </c>
      <c r="BB1812" s="17">
        <v>0.215061868774583</v>
      </c>
      <c r="BC1812" s="17">
        <v>0.20884547593303501</v>
      </c>
      <c r="BD1812" s="17">
        <v>0.176745420028142</v>
      </c>
      <c r="BE1812" s="17">
        <v>0.29126551516153198</v>
      </c>
      <c r="BF1812" s="17"/>
      <c r="BG1812" s="17">
        <v>0.21882898731980299</v>
      </c>
      <c r="BH1812" s="17">
        <v>0.24779376087204999</v>
      </c>
      <c r="BI1812" s="17" t="s">
        <v>95</v>
      </c>
      <c r="BJ1812" s="17">
        <v>0.209223710390466</v>
      </c>
      <c r="BK1812" s="17">
        <v>0.213929572080159</v>
      </c>
      <c r="BL1812" s="17">
        <v>0.27343876067048301</v>
      </c>
      <c r="BM1812" s="17">
        <v>0.21227636369248301</v>
      </c>
    </row>
    <row r="1813" spans="2:65" x14ac:dyDescent="0.35">
      <c r="B1813" t="s">
        <v>674</v>
      </c>
      <c r="C1813" s="17">
        <v>0.131417330621074</v>
      </c>
      <c r="D1813" s="17">
        <v>0.128374645824572</v>
      </c>
      <c r="E1813" s="17">
        <v>0.13440026170407601</v>
      </c>
      <c r="F1813" s="17"/>
      <c r="G1813" s="17">
        <v>0.15220313853248699</v>
      </c>
      <c r="H1813" s="17">
        <v>0.15278376842359501</v>
      </c>
      <c r="I1813" s="17">
        <v>0.175930399786217</v>
      </c>
      <c r="J1813" s="17">
        <v>0.119648122274074</v>
      </c>
      <c r="K1813" s="17">
        <v>9.9405537412780506E-2</v>
      </c>
      <c r="L1813" s="17">
        <v>9.0191203268469605E-2</v>
      </c>
      <c r="M1813" s="17"/>
      <c r="N1813" s="17">
        <v>0.127116619810306</v>
      </c>
      <c r="O1813" s="17">
        <v>0.11187899032816701</v>
      </c>
      <c r="P1813" s="17">
        <v>0.16697434374860001</v>
      </c>
      <c r="Q1813" s="17">
        <v>0.119306948324927</v>
      </c>
      <c r="R1813" s="17"/>
      <c r="S1813" s="17">
        <v>0.10787225081964</v>
      </c>
      <c r="T1813" s="17">
        <v>0.171999060644735</v>
      </c>
      <c r="U1813" s="17">
        <v>0.14792177035583401</v>
      </c>
      <c r="V1813" s="17">
        <v>0.112746039033609</v>
      </c>
      <c r="W1813" s="17">
        <v>0.10985026386416299</v>
      </c>
      <c r="X1813" s="17">
        <v>0.16401257367937999</v>
      </c>
      <c r="Y1813" s="17">
        <v>0.107607025426929</v>
      </c>
      <c r="Z1813" s="17">
        <v>0.149789136362729</v>
      </c>
      <c r="AA1813" s="17">
        <v>0.160812928295266</v>
      </c>
      <c r="AB1813" s="17">
        <v>0.122120657021482</v>
      </c>
      <c r="AC1813" s="17">
        <v>9.1696646446522104E-2</v>
      </c>
      <c r="AD1813" s="17">
        <v>5.1319786285813997E-2</v>
      </c>
      <c r="AE1813" s="17"/>
      <c r="AF1813" s="17">
        <v>0.10708038755900399</v>
      </c>
      <c r="AG1813" s="17">
        <v>0.141414592848537</v>
      </c>
      <c r="AH1813" s="17">
        <v>0.16410043498649199</v>
      </c>
      <c r="AI1813" s="17"/>
      <c r="AJ1813" s="17">
        <v>0.113600813427939</v>
      </c>
      <c r="AK1813" s="17">
        <v>0.158922729868303</v>
      </c>
      <c r="AL1813" s="17">
        <v>0.122161058617064</v>
      </c>
      <c r="AM1813" s="17">
        <v>6.9844240365701499E-2</v>
      </c>
      <c r="AN1813" s="17">
        <v>0.128932556369563</v>
      </c>
      <c r="AO1813" s="17"/>
      <c r="AP1813" s="17">
        <v>0.11986516444475601</v>
      </c>
      <c r="AQ1813" s="17">
        <v>0.15712762924106499</v>
      </c>
      <c r="AR1813" s="17">
        <v>0.140522689481135</v>
      </c>
      <c r="AS1813" s="17"/>
      <c r="AT1813" s="17">
        <v>0.117887239806328</v>
      </c>
      <c r="AU1813" s="17">
        <v>9.9030691390848802E-2</v>
      </c>
      <c r="AV1813" s="17">
        <v>0.13085688497098699</v>
      </c>
      <c r="AW1813" s="17">
        <v>0.189951136102327</v>
      </c>
      <c r="AX1813" s="17">
        <v>0.26970588941883</v>
      </c>
      <c r="AY1813" s="17"/>
      <c r="AZ1813" s="17">
        <v>0.15506264596692801</v>
      </c>
      <c r="BA1813" s="17">
        <v>0.13349795035491499</v>
      </c>
      <c r="BB1813" s="17">
        <v>0.117545770604624</v>
      </c>
      <c r="BC1813" s="17">
        <v>0.102911496294267</v>
      </c>
      <c r="BD1813" s="17">
        <v>0.14188832937580501</v>
      </c>
      <c r="BE1813" s="17">
        <v>0.11932855406313</v>
      </c>
      <c r="BF1813" s="17"/>
      <c r="BG1813" s="17">
        <v>0.10760192491745101</v>
      </c>
      <c r="BH1813" s="17">
        <v>0.14261862189499799</v>
      </c>
      <c r="BI1813" s="17" t="s">
        <v>95</v>
      </c>
      <c r="BJ1813" s="17">
        <v>0.154021399989236</v>
      </c>
      <c r="BK1813" s="17">
        <v>0.15800568002113599</v>
      </c>
      <c r="BL1813" s="17">
        <v>0.144126452443713</v>
      </c>
      <c r="BM1813" s="17">
        <v>0.11958466356197001</v>
      </c>
    </row>
    <row r="1814" spans="2:65" x14ac:dyDescent="0.35">
      <c r="B1814" t="s">
        <v>404</v>
      </c>
      <c r="C1814" s="17">
        <v>0.16073179488502201</v>
      </c>
      <c r="D1814" s="17">
        <v>0.121865770581396</v>
      </c>
      <c r="E1814" s="17">
        <v>0.199486653572647</v>
      </c>
      <c r="F1814" s="17"/>
      <c r="G1814" s="17">
        <v>8.5605102759650498E-2</v>
      </c>
      <c r="H1814" s="17">
        <v>7.6638685125848899E-2</v>
      </c>
      <c r="I1814" s="17">
        <v>0.102138467713089</v>
      </c>
      <c r="J1814" s="17">
        <v>0.16562714527554101</v>
      </c>
      <c r="K1814" s="17">
        <v>0.18474479475116601</v>
      </c>
      <c r="L1814" s="17">
        <v>0.31791264524913299</v>
      </c>
      <c r="M1814" s="17"/>
      <c r="N1814" s="17">
        <v>0.14361777031874901</v>
      </c>
      <c r="O1814" s="17">
        <v>0.14680181714749599</v>
      </c>
      <c r="P1814" s="17">
        <v>0.135188962272212</v>
      </c>
      <c r="Q1814" s="17">
        <v>0.21639867591217701</v>
      </c>
      <c r="R1814" s="17"/>
      <c r="S1814" s="17">
        <v>0.123192356064906</v>
      </c>
      <c r="T1814" s="17">
        <v>0.16685925214476999</v>
      </c>
      <c r="U1814" s="17">
        <v>0.18707759304826899</v>
      </c>
      <c r="V1814" s="17">
        <v>0.18000135789937499</v>
      </c>
      <c r="W1814" s="17">
        <v>0.12963105087278901</v>
      </c>
      <c r="X1814" s="17">
        <v>0.128466416138663</v>
      </c>
      <c r="Y1814" s="17">
        <v>0.16357959924819099</v>
      </c>
      <c r="Z1814" s="17">
        <v>0.171531120938967</v>
      </c>
      <c r="AA1814" s="17">
        <v>0.208037723990211</v>
      </c>
      <c r="AB1814" s="17">
        <v>0.16563904862826601</v>
      </c>
      <c r="AC1814" s="17">
        <v>0.14107299576138199</v>
      </c>
      <c r="AD1814" s="17">
        <v>0.14230801531422199</v>
      </c>
      <c r="AE1814" s="17"/>
      <c r="AF1814" s="17">
        <v>0.20186355514455701</v>
      </c>
      <c r="AG1814" s="17">
        <v>0.14681995383010099</v>
      </c>
      <c r="AH1814" s="17">
        <v>0.12973991194288201</v>
      </c>
      <c r="AI1814" s="17"/>
      <c r="AJ1814" s="17">
        <v>0.17325345086240199</v>
      </c>
      <c r="AK1814" s="17">
        <v>0.14186620343032499</v>
      </c>
      <c r="AL1814" s="17">
        <v>0.179948473318885</v>
      </c>
      <c r="AM1814" s="17">
        <v>0.24682549316615299</v>
      </c>
      <c r="AN1814" s="17">
        <v>0.16068420840504899</v>
      </c>
      <c r="AO1814" s="17"/>
      <c r="AP1814" s="17">
        <v>0.171745579142497</v>
      </c>
      <c r="AQ1814" s="17">
        <v>0.122242529071257</v>
      </c>
      <c r="AR1814" s="17">
        <v>0.20042690863497201</v>
      </c>
      <c r="AS1814" s="17"/>
      <c r="AT1814" s="17">
        <v>0.205417608530297</v>
      </c>
      <c r="AU1814" s="17">
        <v>0.179634609805321</v>
      </c>
      <c r="AV1814" s="17">
        <v>0.120380496926678</v>
      </c>
      <c r="AW1814" s="17">
        <v>0.104385308398717</v>
      </c>
      <c r="AX1814" s="17">
        <v>0.10843781329732</v>
      </c>
      <c r="AY1814" s="17"/>
      <c r="AZ1814" s="17">
        <v>0.104872646087142</v>
      </c>
      <c r="BA1814" s="17">
        <v>0.16944999835539001</v>
      </c>
      <c r="BB1814" s="17">
        <v>0.121647701177536</v>
      </c>
      <c r="BC1814" s="17">
        <v>0.21831951193361901</v>
      </c>
      <c r="BD1814" s="17">
        <v>0.18923815409716699</v>
      </c>
      <c r="BE1814" s="17">
        <v>0.19004483099674699</v>
      </c>
      <c r="BF1814" s="17"/>
      <c r="BG1814" s="17">
        <v>0.21524606165420701</v>
      </c>
      <c r="BH1814" s="17">
        <v>0.114004014643839</v>
      </c>
      <c r="BI1814" s="17" t="s">
        <v>95</v>
      </c>
      <c r="BJ1814" s="17">
        <v>0.166109403791765</v>
      </c>
      <c r="BK1814" s="17">
        <v>0.16202467165988299</v>
      </c>
      <c r="BL1814" s="17">
        <v>0.117960365731809</v>
      </c>
      <c r="BM1814" s="17">
        <v>0.156800106869801</v>
      </c>
    </row>
    <row r="1815" spans="2:65" x14ac:dyDescent="0.35">
      <c r="C1815" s="17"/>
      <c r="D1815" s="17"/>
      <c r="E1815" s="17"/>
      <c r="F1815" s="17"/>
      <c r="G1815" s="17"/>
      <c r="H1815" s="17"/>
      <c r="I1815" s="17"/>
      <c r="J1815" s="17"/>
      <c r="K1815" s="17"/>
      <c r="L1815" s="17"/>
      <c r="M1815" s="17"/>
      <c r="N1815" s="17"/>
      <c r="O1815" s="17"/>
      <c r="P1815" s="17"/>
      <c r="Q1815" s="17"/>
      <c r="R1815" s="17"/>
      <c r="S1815" s="17"/>
      <c r="T1815" s="17"/>
      <c r="U1815" s="17"/>
      <c r="V1815" s="17"/>
      <c r="W1815" s="17"/>
      <c r="X1815" s="17"/>
      <c r="Y1815" s="17"/>
      <c r="Z1815" s="17"/>
      <c r="AA1815" s="17"/>
      <c r="AB1815" s="17"/>
      <c r="AC1815" s="17"/>
      <c r="AD1815" s="17"/>
      <c r="AE1815" s="17"/>
      <c r="AF1815" s="17"/>
      <c r="AG1815" s="17"/>
      <c r="AH1815" s="17"/>
      <c r="AI1815" s="17"/>
      <c r="AJ1815" s="17"/>
      <c r="AK1815" s="17"/>
      <c r="AL1815" s="17"/>
      <c r="AM1815" s="17"/>
      <c r="AN1815" s="17"/>
      <c r="AO1815" s="17"/>
      <c r="AP1815" s="17"/>
      <c r="AQ1815" s="17"/>
      <c r="AR1815" s="17"/>
      <c r="AS1815" s="17"/>
      <c r="AT1815" s="17"/>
      <c r="AU1815" s="17"/>
      <c r="AV1815" s="17"/>
      <c r="AW1815" s="17"/>
      <c r="AX1815" s="17"/>
      <c r="AY1815" s="17"/>
      <c r="AZ1815" s="17"/>
      <c r="BA1815" s="17"/>
      <c r="BB1815" s="17"/>
      <c r="BC1815" s="17"/>
      <c r="BD1815" s="17"/>
      <c r="BE1815" s="17"/>
      <c r="BF1815" s="17"/>
      <c r="BG1815" s="17"/>
      <c r="BH1815" s="17"/>
      <c r="BI1815" s="17"/>
      <c r="BJ1815" s="17"/>
      <c r="BK1815" s="17"/>
      <c r="BL1815" s="17"/>
      <c r="BM1815" s="17"/>
    </row>
    <row r="1816" spans="2:65" x14ac:dyDescent="0.35">
      <c r="B1816" s="6" t="s">
        <v>680</v>
      </c>
      <c r="C1816" s="17"/>
      <c r="D1816" s="17"/>
      <c r="E1816" s="17"/>
      <c r="F1816" s="17"/>
      <c r="G1816" s="17"/>
      <c r="H1816" s="17"/>
      <c r="I1816" s="17"/>
      <c r="J1816" s="17"/>
      <c r="K1816" s="17"/>
      <c r="L1816" s="17"/>
      <c r="M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c r="AX1816" s="17"/>
      <c r="AY1816" s="17"/>
      <c r="AZ1816" s="17"/>
      <c r="BA1816" s="17"/>
      <c r="BB1816" s="17"/>
      <c r="BC1816" s="17"/>
      <c r="BD1816" s="17"/>
      <c r="BE1816" s="17"/>
      <c r="BF1816" s="17"/>
      <c r="BG1816" s="17"/>
      <c r="BH1816" s="17"/>
      <c r="BI1816" s="17"/>
      <c r="BJ1816" s="17"/>
      <c r="BK1816" s="17"/>
      <c r="BL1816" s="17"/>
      <c r="BM1816" s="17"/>
    </row>
    <row r="1817" spans="2:65" x14ac:dyDescent="0.35">
      <c r="B1817" s="26" t="s">
        <v>221</v>
      </c>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c r="BF1817" s="17"/>
      <c r="BG1817" s="17"/>
      <c r="BH1817" s="17"/>
      <c r="BI1817" s="17"/>
      <c r="BJ1817" s="17"/>
      <c r="BK1817" s="17"/>
      <c r="BL1817" s="17"/>
      <c r="BM1817" s="17"/>
    </row>
    <row r="1818" spans="2:65" x14ac:dyDescent="0.35">
      <c r="B1818" t="s">
        <v>402</v>
      </c>
      <c r="C1818" s="17">
        <v>6.9501584430038593E-2</v>
      </c>
      <c r="D1818" s="17">
        <v>9.7335840941638496E-2</v>
      </c>
      <c r="E1818" s="17">
        <v>4.2051607285076897E-2</v>
      </c>
      <c r="F1818" s="17"/>
      <c r="G1818" s="17">
        <v>8.8319546858228404E-2</v>
      </c>
      <c r="H1818" s="17">
        <v>6.7608529130144604E-2</v>
      </c>
      <c r="I1818" s="17">
        <v>5.7153042225657598E-2</v>
      </c>
      <c r="J1818" s="17">
        <v>6.2414859577088401E-2</v>
      </c>
      <c r="K1818" s="17">
        <v>6.4780806226432897E-2</v>
      </c>
      <c r="L1818" s="17">
        <v>7.65217473153674E-2</v>
      </c>
      <c r="M1818" s="17"/>
      <c r="N1818" s="17">
        <v>9.20547437327357E-2</v>
      </c>
      <c r="O1818" s="17">
        <v>5.8265819104336598E-2</v>
      </c>
      <c r="P1818" s="17">
        <v>5.85178901493809E-2</v>
      </c>
      <c r="Q1818" s="17">
        <v>6.0034616124645203E-2</v>
      </c>
      <c r="R1818" s="17"/>
      <c r="S1818" s="17">
        <v>7.6886164131450996E-2</v>
      </c>
      <c r="T1818" s="17">
        <v>7.1196240351216897E-2</v>
      </c>
      <c r="U1818" s="17">
        <v>4.8830845144631201E-2</v>
      </c>
      <c r="V1818" s="17">
        <v>7.1607393924202303E-2</v>
      </c>
      <c r="W1818" s="17">
        <v>5.2065881020256097E-2</v>
      </c>
      <c r="X1818" s="17">
        <v>7.1606161983299499E-2</v>
      </c>
      <c r="Y1818" s="17">
        <v>7.2821260338159499E-2</v>
      </c>
      <c r="Z1818" s="17">
        <v>5.97810415559763E-2</v>
      </c>
      <c r="AA1818" s="17">
        <v>6.6146272195461694E-2</v>
      </c>
      <c r="AB1818" s="17">
        <v>6.5571292797769104E-2</v>
      </c>
      <c r="AC1818" s="17">
        <v>0.104579300256489</v>
      </c>
      <c r="AD1818" s="17">
        <v>8.4245936873927299E-2</v>
      </c>
      <c r="AE1818" s="17"/>
      <c r="AF1818" s="17">
        <v>8.9014912465406507E-2</v>
      </c>
      <c r="AG1818" s="17">
        <v>4.3455074746453902E-2</v>
      </c>
      <c r="AH1818" s="17">
        <v>7.2417856061336494E-2</v>
      </c>
      <c r="AI1818" s="17"/>
      <c r="AJ1818" s="17">
        <v>9.0545883723491996E-2</v>
      </c>
      <c r="AK1818" s="17">
        <v>3.6302786977070102E-2</v>
      </c>
      <c r="AL1818" s="17">
        <v>2.4917256725758501E-2</v>
      </c>
      <c r="AM1818" s="17">
        <v>0.20546646475821301</v>
      </c>
      <c r="AN1818" s="17">
        <v>7.13914695335435E-2</v>
      </c>
      <c r="AO1818" s="17"/>
      <c r="AP1818" s="17">
        <v>8.2691971758855107E-2</v>
      </c>
      <c r="AQ1818" s="17">
        <v>4.1859756276769099E-2</v>
      </c>
      <c r="AR1818" s="17">
        <v>3.65055804048669E-2</v>
      </c>
      <c r="AS1818" s="17"/>
      <c r="AT1818" s="17">
        <v>8.2661806588390799E-2</v>
      </c>
      <c r="AU1818" s="17">
        <v>6.7643746402579599E-2</v>
      </c>
      <c r="AV1818" s="17">
        <v>7.0348545911733895E-2</v>
      </c>
      <c r="AW1818" s="17">
        <v>3.0987033870456499E-2</v>
      </c>
      <c r="AX1818" s="17">
        <v>0.11783943233911701</v>
      </c>
      <c r="AY1818" s="17"/>
      <c r="AZ1818" s="17">
        <v>7.8322785565920899E-2</v>
      </c>
      <c r="BA1818" s="17">
        <v>6.0381774567807397E-2</v>
      </c>
      <c r="BB1818" s="17">
        <v>6.0505527173390201E-2</v>
      </c>
      <c r="BC1818" s="17">
        <v>8.2957696486770899E-2</v>
      </c>
      <c r="BD1818" s="17">
        <v>5.7889001041343098E-2</v>
      </c>
      <c r="BE1818" s="17">
        <v>7.9935528749060902E-2</v>
      </c>
      <c r="BF1818" s="17"/>
      <c r="BG1818" s="17">
        <v>8.6569558896431406E-2</v>
      </c>
      <c r="BH1818" s="17">
        <v>5.5986243210011298E-2</v>
      </c>
      <c r="BI1818" s="17" t="s">
        <v>95</v>
      </c>
      <c r="BJ1818" s="17">
        <v>8.2665810623402794E-2</v>
      </c>
      <c r="BK1818" s="17">
        <v>4.2430289960999498E-2</v>
      </c>
      <c r="BL1818" s="17">
        <v>5.8484905198105001E-2</v>
      </c>
      <c r="BM1818" s="17">
        <v>0.11377033134206201</v>
      </c>
    </row>
    <row r="1819" spans="2:65" x14ac:dyDescent="0.35">
      <c r="B1819" t="s">
        <v>289</v>
      </c>
      <c r="C1819" s="17">
        <v>6.40303523587437E-2</v>
      </c>
      <c r="D1819" s="17">
        <v>8.0184712037569703E-2</v>
      </c>
      <c r="E1819" s="17">
        <v>4.77960399612848E-2</v>
      </c>
      <c r="F1819" s="17"/>
      <c r="G1819" s="17">
        <v>8.5819602593568703E-2</v>
      </c>
      <c r="H1819" s="17">
        <v>7.3375259605323803E-2</v>
      </c>
      <c r="I1819" s="17">
        <v>8.1480822270517506E-2</v>
      </c>
      <c r="J1819" s="17">
        <v>5.8337432961441102E-2</v>
      </c>
      <c r="K1819" s="17">
        <v>2.2108367135072301E-2</v>
      </c>
      <c r="L1819" s="17">
        <v>5.6942734246743301E-2</v>
      </c>
      <c r="M1819" s="17"/>
      <c r="N1819" s="17">
        <v>6.6672305803936904E-2</v>
      </c>
      <c r="O1819" s="17">
        <v>4.98446973744315E-2</v>
      </c>
      <c r="P1819" s="17">
        <v>4.9818737597574402E-2</v>
      </c>
      <c r="Q1819" s="17">
        <v>8.9721024186696405E-2</v>
      </c>
      <c r="R1819" s="17"/>
      <c r="S1819" s="17">
        <v>8.1720935178838605E-2</v>
      </c>
      <c r="T1819" s="17">
        <v>2.9904186183673801E-2</v>
      </c>
      <c r="U1819" s="17">
        <v>5.8512567265768201E-2</v>
      </c>
      <c r="V1819" s="17">
        <v>4.5238920548781203E-2</v>
      </c>
      <c r="W1819" s="17">
        <v>6.6593156621586103E-2</v>
      </c>
      <c r="X1819" s="17">
        <v>5.7142456924344498E-2</v>
      </c>
      <c r="Y1819" s="17">
        <v>6.0280693483474902E-2</v>
      </c>
      <c r="Z1819" s="17">
        <v>5.3812712917156398E-2</v>
      </c>
      <c r="AA1819" s="17">
        <v>7.8780636122382799E-2</v>
      </c>
      <c r="AB1819" s="17">
        <v>7.2353664583856198E-2</v>
      </c>
      <c r="AC1819" s="17">
        <v>0.128779784111482</v>
      </c>
      <c r="AD1819" s="17">
        <v>5.30447874880456E-2</v>
      </c>
      <c r="AE1819" s="17"/>
      <c r="AF1819" s="17">
        <v>6.6315366068895598E-2</v>
      </c>
      <c r="AG1819" s="17">
        <v>6.2693144155305094E-2</v>
      </c>
      <c r="AH1819" s="17">
        <v>6.7293054336590996E-2</v>
      </c>
      <c r="AI1819" s="17"/>
      <c r="AJ1819" s="17">
        <v>6.6185016897018098E-2</v>
      </c>
      <c r="AK1819" s="17">
        <v>6.7844271964557307E-2</v>
      </c>
      <c r="AL1819" s="17">
        <v>3.1932616555012699E-2</v>
      </c>
      <c r="AM1819" s="17">
        <v>8.1544340379582594E-2</v>
      </c>
      <c r="AN1819" s="17">
        <v>5.7110403901326497E-2</v>
      </c>
      <c r="AO1819" s="17"/>
      <c r="AP1819" s="17">
        <v>7.1995996507704704E-2</v>
      </c>
      <c r="AQ1819" s="17">
        <v>6.2990676649557195E-2</v>
      </c>
      <c r="AR1819" s="17">
        <v>5.5941143126092302E-2</v>
      </c>
      <c r="AS1819" s="17"/>
      <c r="AT1819" s="17">
        <v>6.7530040920499301E-2</v>
      </c>
      <c r="AU1819" s="17">
        <v>8.2761501793732206E-2</v>
      </c>
      <c r="AV1819" s="17">
        <v>5.0454753771833998E-2</v>
      </c>
      <c r="AW1819" s="17">
        <v>7.84843582814619E-2</v>
      </c>
      <c r="AX1819" s="17">
        <v>2.3539154084714301E-2</v>
      </c>
      <c r="AY1819" s="17"/>
      <c r="AZ1819" s="17">
        <v>8.4620757386112203E-2</v>
      </c>
      <c r="BA1819" s="17">
        <v>5.5697380246962802E-2</v>
      </c>
      <c r="BB1819" s="17">
        <v>8.0342887112487701E-2</v>
      </c>
      <c r="BC1819" s="17">
        <v>5.8412478158343099E-2</v>
      </c>
      <c r="BD1819" s="17">
        <v>4.9156227027528303E-2</v>
      </c>
      <c r="BE1819" s="17">
        <v>3.5273370859867398E-2</v>
      </c>
      <c r="BF1819" s="17"/>
      <c r="BG1819" s="17">
        <v>5.6477131418956897E-2</v>
      </c>
      <c r="BH1819" s="17">
        <v>6.5966286353201106E-2</v>
      </c>
      <c r="BI1819" s="17" t="s">
        <v>95</v>
      </c>
      <c r="BJ1819" s="17">
        <v>0.106865524881448</v>
      </c>
      <c r="BK1819" s="17">
        <v>9.1586617157218095E-2</v>
      </c>
      <c r="BL1819" s="17">
        <v>4.93392779882873E-2</v>
      </c>
      <c r="BM1819" s="17">
        <v>6.89882839044096E-2</v>
      </c>
    </row>
    <row r="1820" spans="2:65" x14ac:dyDescent="0.35">
      <c r="B1820" t="s">
        <v>290</v>
      </c>
      <c r="C1820" s="17">
        <v>0.19928083617904099</v>
      </c>
      <c r="D1820" s="17">
        <v>0.22924094385694099</v>
      </c>
      <c r="E1820" s="17">
        <v>0.16867049043854601</v>
      </c>
      <c r="F1820" s="17"/>
      <c r="G1820" s="17">
        <v>0.23182700122498601</v>
      </c>
      <c r="H1820" s="17">
        <v>0.235700965413772</v>
      </c>
      <c r="I1820" s="17">
        <v>0.20739607273320099</v>
      </c>
      <c r="J1820" s="17">
        <v>0.22192408033907399</v>
      </c>
      <c r="K1820" s="17">
        <v>0.192987414925538</v>
      </c>
      <c r="L1820" s="17">
        <v>0.12342463827031799</v>
      </c>
      <c r="M1820" s="17"/>
      <c r="N1820" s="17">
        <v>0.196530006050537</v>
      </c>
      <c r="O1820" s="17">
        <v>0.20670602715724701</v>
      </c>
      <c r="P1820" s="17">
        <v>0.20329286238430999</v>
      </c>
      <c r="Q1820" s="17">
        <v>0.19084653232745</v>
      </c>
      <c r="R1820" s="17"/>
      <c r="S1820" s="17">
        <v>0.27191182427666599</v>
      </c>
      <c r="T1820" s="17">
        <v>0.159462926607183</v>
      </c>
      <c r="U1820" s="17">
        <v>0.18013873918592299</v>
      </c>
      <c r="V1820" s="17">
        <v>0.19727395309231699</v>
      </c>
      <c r="W1820" s="17">
        <v>0.214178012955756</v>
      </c>
      <c r="X1820" s="17">
        <v>0.16780200572864901</v>
      </c>
      <c r="Y1820" s="17">
        <v>0.209804553039356</v>
      </c>
      <c r="Z1820" s="17">
        <v>0.169347488283872</v>
      </c>
      <c r="AA1820" s="17">
        <v>0.21706192282566</v>
      </c>
      <c r="AB1820" s="17">
        <v>0.156158588927296</v>
      </c>
      <c r="AC1820" s="17">
        <v>0.21126629043534501</v>
      </c>
      <c r="AD1820" s="17">
        <v>0.23960572797044699</v>
      </c>
      <c r="AE1820" s="17"/>
      <c r="AF1820" s="17">
        <v>0.202557324627649</v>
      </c>
      <c r="AG1820" s="17">
        <v>0.17541944934138301</v>
      </c>
      <c r="AH1820" s="17">
        <v>0.23939439672162399</v>
      </c>
      <c r="AI1820" s="17"/>
      <c r="AJ1820" s="17">
        <v>0.192866654513492</v>
      </c>
      <c r="AK1820" s="17">
        <v>0.21182311015727501</v>
      </c>
      <c r="AL1820" s="17">
        <v>0.14809967725156101</v>
      </c>
      <c r="AM1820" s="17">
        <v>0.147966600706819</v>
      </c>
      <c r="AN1820" s="17">
        <v>0.26119122598745298</v>
      </c>
      <c r="AO1820" s="17"/>
      <c r="AP1820" s="17">
        <v>0.202449884081745</v>
      </c>
      <c r="AQ1820" s="17">
        <v>0.21044967557442901</v>
      </c>
      <c r="AR1820" s="17">
        <v>0.182321950564904</v>
      </c>
      <c r="AS1820" s="17"/>
      <c r="AT1820" s="17">
        <v>0.20359326363691299</v>
      </c>
      <c r="AU1820" s="17">
        <v>0.21330768501432401</v>
      </c>
      <c r="AV1820" s="17">
        <v>0.181914095764939</v>
      </c>
      <c r="AW1820" s="17">
        <v>0.180041966788931</v>
      </c>
      <c r="AX1820" s="17">
        <v>0.18801971411223201</v>
      </c>
      <c r="AY1820" s="17"/>
      <c r="AZ1820" s="17">
        <v>0.23271244405070801</v>
      </c>
      <c r="BA1820" s="17">
        <v>0.187410776789703</v>
      </c>
      <c r="BB1820" s="17">
        <v>0.1930933016077</v>
      </c>
      <c r="BC1820" s="17">
        <v>0.166747851245406</v>
      </c>
      <c r="BD1820" s="17">
        <v>0.18701555487559701</v>
      </c>
      <c r="BE1820" s="17">
        <v>0.26351611214047199</v>
      </c>
      <c r="BF1820" s="17"/>
      <c r="BG1820" s="17">
        <v>0.16598624754064001</v>
      </c>
      <c r="BH1820" s="17">
        <v>0.212317214529151</v>
      </c>
      <c r="BI1820" s="17" t="s">
        <v>95</v>
      </c>
      <c r="BJ1820" s="17">
        <v>0.218928116642499</v>
      </c>
      <c r="BK1820" s="17">
        <v>0.22994773908728899</v>
      </c>
      <c r="BL1820" s="17">
        <v>0.22500721010970801</v>
      </c>
      <c r="BM1820" s="17">
        <v>0.197753576315809</v>
      </c>
    </row>
    <row r="1821" spans="2:65" x14ac:dyDescent="0.35">
      <c r="B1821" t="s">
        <v>291</v>
      </c>
      <c r="C1821" s="17">
        <v>0.27451350118506901</v>
      </c>
      <c r="D1821" s="17">
        <v>0.26881530032255802</v>
      </c>
      <c r="E1821" s="17">
        <v>0.28085920721119101</v>
      </c>
      <c r="F1821" s="17"/>
      <c r="G1821" s="17">
        <v>0.30006383165767198</v>
      </c>
      <c r="H1821" s="17">
        <v>0.34057929204861997</v>
      </c>
      <c r="I1821" s="17">
        <v>0.28186885118858501</v>
      </c>
      <c r="J1821" s="17">
        <v>0.25296844835156301</v>
      </c>
      <c r="K1821" s="17">
        <v>0.294833525409125</v>
      </c>
      <c r="L1821" s="17">
        <v>0.19751572583545901</v>
      </c>
      <c r="M1821" s="17"/>
      <c r="N1821" s="17">
        <v>0.27365827014500899</v>
      </c>
      <c r="O1821" s="17">
        <v>0.29807822683201801</v>
      </c>
      <c r="P1821" s="17">
        <v>0.28741152448624402</v>
      </c>
      <c r="Q1821" s="17">
        <v>0.244785726653305</v>
      </c>
      <c r="R1821" s="17"/>
      <c r="S1821" s="17">
        <v>0.243620097145061</v>
      </c>
      <c r="T1821" s="17">
        <v>0.26559277366536899</v>
      </c>
      <c r="U1821" s="17">
        <v>0.32236755897991098</v>
      </c>
      <c r="V1821" s="17">
        <v>0.289747907149974</v>
      </c>
      <c r="W1821" s="17">
        <v>0.28149252194826702</v>
      </c>
      <c r="X1821" s="17">
        <v>0.31322327587933602</v>
      </c>
      <c r="Y1821" s="17">
        <v>0.27361540871772499</v>
      </c>
      <c r="Z1821" s="17">
        <v>0.244728924136909</v>
      </c>
      <c r="AA1821" s="17">
        <v>0.25040532547939298</v>
      </c>
      <c r="AB1821" s="17">
        <v>0.25809975137666002</v>
      </c>
      <c r="AC1821" s="17">
        <v>0.29792889885354001</v>
      </c>
      <c r="AD1821" s="17">
        <v>0.30641530417191198</v>
      </c>
      <c r="AE1821" s="17"/>
      <c r="AF1821" s="17">
        <v>0.226361950208677</v>
      </c>
      <c r="AG1821" s="17">
        <v>0.32647082763144403</v>
      </c>
      <c r="AH1821" s="17">
        <v>0.23168477016829001</v>
      </c>
      <c r="AI1821" s="17"/>
      <c r="AJ1821" s="17">
        <v>0.24810107758265901</v>
      </c>
      <c r="AK1821" s="17">
        <v>0.31420443591453101</v>
      </c>
      <c r="AL1821" s="17">
        <v>0.295086939669571</v>
      </c>
      <c r="AM1821" s="17">
        <v>0.124868330812796</v>
      </c>
      <c r="AN1821" s="17">
        <v>0.223867147985396</v>
      </c>
      <c r="AO1821" s="17"/>
      <c r="AP1821" s="17">
        <v>0.23047437586800301</v>
      </c>
      <c r="AQ1821" s="17">
        <v>0.33538922712875902</v>
      </c>
      <c r="AR1821" s="17">
        <v>0.26569804322548002</v>
      </c>
      <c r="AS1821" s="17"/>
      <c r="AT1821" s="17">
        <v>0.25719206821305102</v>
      </c>
      <c r="AU1821" s="17">
        <v>0.28399812253977602</v>
      </c>
      <c r="AV1821" s="17">
        <v>0.294556221651599</v>
      </c>
      <c r="AW1821" s="17">
        <v>0.30025730918365301</v>
      </c>
      <c r="AX1821" s="17">
        <v>0.25604952553350602</v>
      </c>
      <c r="AY1821" s="17"/>
      <c r="AZ1821" s="17">
        <v>0.25067946110455902</v>
      </c>
      <c r="BA1821" s="17">
        <v>0.297559649026155</v>
      </c>
      <c r="BB1821" s="17">
        <v>0.27936459914235101</v>
      </c>
      <c r="BC1821" s="17">
        <v>0.27076963535190701</v>
      </c>
      <c r="BD1821" s="17">
        <v>0.28122803320966799</v>
      </c>
      <c r="BE1821" s="17">
        <v>0.240282092131608</v>
      </c>
      <c r="BF1821" s="17"/>
      <c r="BG1821" s="17">
        <v>0.23431453269053501</v>
      </c>
      <c r="BH1821" s="17">
        <v>0.31055891148892001</v>
      </c>
      <c r="BI1821" s="17" t="s">
        <v>95</v>
      </c>
      <c r="BJ1821" s="17">
        <v>0.23810838453473199</v>
      </c>
      <c r="BK1821" s="17">
        <v>0.28131852793107798</v>
      </c>
      <c r="BL1821" s="17">
        <v>0.312384728301635</v>
      </c>
      <c r="BM1821" s="17">
        <v>0.23841179581830199</v>
      </c>
    </row>
    <row r="1822" spans="2:65" x14ac:dyDescent="0.35">
      <c r="B1822" t="s">
        <v>674</v>
      </c>
      <c r="C1822" s="17">
        <v>0.17289695483352699</v>
      </c>
      <c r="D1822" s="17">
        <v>0.137873105443333</v>
      </c>
      <c r="E1822" s="17">
        <v>0.20717252710846701</v>
      </c>
      <c r="F1822" s="17"/>
      <c r="G1822" s="17">
        <v>0.16893194039940601</v>
      </c>
      <c r="H1822" s="17">
        <v>0.18176386708430201</v>
      </c>
      <c r="I1822" s="17">
        <v>0.18439587846166899</v>
      </c>
      <c r="J1822" s="17">
        <v>0.20138155780648501</v>
      </c>
      <c r="K1822" s="17">
        <v>0.15387074890498101</v>
      </c>
      <c r="L1822" s="17">
        <v>0.14801497390624799</v>
      </c>
      <c r="M1822" s="17"/>
      <c r="N1822" s="17">
        <v>0.185730580831799</v>
      </c>
      <c r="O1822" s="17">
        <v>0.16210518856728201</v>
      </c>
      <c r="P1822" s="17">
        <v>0.18535862838418099</v>
      </c>
      <c r="Q1822" s="17">
        <v>0.15963152502824299</v>
      </c>
      <c r="R1822" s="17"/>
      <c r="S1822" s="17">
        <v>0.16291195820134799</v>
      </c>
      <c r="T1822" s="17">
        <v>0.21185029436386099</v>
      </c>
      <c r="U1822" s="17">
        <v>0.178443030744839</v>
      </c>
      <c r="V1822" s="17">
        <v>0.18510033736294701</v>
      </c>
      <c r="W1822" s="17">
        <v>0.210844524483596</v>
      </c>
      <c r="X1822" s="17">
        <v>0.16512124046448301</v>
      </c>
      <c r="Y1822" s="17">
        <v>0.15878185376293699</v>
      </c>
      <c r="Z1822" s="17">
        <v>0.20725688426366301</v>
      </c>
      <c r="AA1822" s="17">
        <v>0.151153925038334</v>
      </c>
      <c r="AB1822" s="17">
        <v>0.16196562522862901</v>
      </c>
      <c r="AC1822" s="17">
        <v>0.10236876639105</v>
      </c>
      <c r="AD1822" s="17">
        <v>0.15462350527716001</v>
      </c>
      <c r="AE1822" s="17"/>
      <c r="AF1822" s="17">
        <v>0.153552323274286</v>
      </c>
      <c r="AG1822" s="17">
        <v>0.19157243635666399</v>
      </c>
      <c r="AH1822" s="17">
        <v>0.18209482435557101</v>
      </c>
      <c r="AI1822" s="17"/>
      <c r="AJ1822" s="17">
        <v>0.165277449711899</v>
      </c>
      <c r="AK1822" s="17">
        <v>0.18623295168023299</v>
      </c>
      <c r="AL1822" s="17">
        <v>0.24874193314816401</v>
      </c>
      <c r="AM1822" s="17">
        <v>0.15080260783076099</v>
      </c>
      <c r="AN1822" s="17">
        <v>0.13978530725107</v>
      </c>
      <c r="AO1822" s="17"/>
      <c r="AP1822" s="17">
        <v>0.18100058793741</v>
      </c>
      <c r="AQ1822" s="17">
        <v>0.19061832153028499</v>
      </c>
      <c r="AR1822" s="17">
        <v>0.19129060077172599</v>
      </c>
      <c r="AS1822" s="17"/>
      <c r="AT1822" s="17">
        <v>0.14093245740223501</v>
      </c>
      <c r="AU1822" s="17">
        <v>0.12673044668139499</v>
      </c>
      <c r="AV1822" s="17">
        <v>0.200985256387888</v>
      </c>
      <c r="AW1822" s="17">
        <v>0.25466206359601401</v>
      </c>
      <c r="AX1822" s="17">
        <v>0.25065010375990598</v>
      </c>
      <c r="AY1822" s="17"/>
      <c r="AZ1822" s="17">
        <v>0.19650229233983599</v>
      </c>
      <c r="BA1822" s="17">
        <v>0.17639391897066001</v>
      </c>
      <c r="BB1822" s="17">
        <v>0.17104628020153501</v>
      </c>
      <c r="BC1822" s="17">
        <v>0.152591974333005</v>
      </c>
      <c r="BD1822" s="17">
        <v>0.15804301222210301</v>
      </c>
      <c r="BE1822" s="17">
        <v>0.15295503032258001</v>
      </c>
      <c r="BF1822" s="17"/>
      <c r="BG1822" s="17">
        <v>0.16487753929986501</v>
      </c>
      <c r="BH1822" s="17">
        <v>0.19030452627218</v>
      </c>
      <c r="BI1822" s="17" t="s">
        <v>95</v>
      </c>
      <c r="BJ1822" s="17">
        <v>0.13276885841400901</v>
      </c>
      <c r="BK1822" s="17">
        <v>0.18679741193604399</v>
      </c>
      <c r="BL1822" s="17">
        <v>0.17644473259618301</v>
      </c>
      <c r="BM1822" s="17">
        <v>0.15266107888094099</v>
      </c>
    </row>
    <row r="1823" spans="2:65" x14ac:dyDescent="0.35">
      <c r="B1823" t="s">
        <v>404</v>
      </c>
      <c r="C1823" s="17">
        <v>0.21977677101358001</v>
      </c>
      <c r="D1823" s="17">
        <v>0.186550097397959</v>
      </c>
      <c r="E1823" s="17">
        <v>0.25345012799543398</v>
      </c>
      <c r="F1823" s="17"/>
      <c r="G1823" s="17">
        <v>0.125038077266139</v>
      </c>
      <c r="H1823" s="17">
        <v>0.100972086717838</v>
      </c>
      <c r="I1823" s="17">
        <v>0.18770533312036899</v>
      </c>
      <c r="J1823" s="17">
        <v>0.20297362096434801</v>
      </c>
      <c r="K1823" s="17">
        <v>0.27141913739885098</v>
      </c>
      <c r="L1823" s="17">
        <v>0.39758018042586502</v>
      </c>
      <c r="M1823" s="17"/>
      <c r="N1823" s="17">
        <v>0.185354093435982</v>
      </c>
      <c r="O1823" s="17">
        <v>0.22500004096468501</v>
      </c>
      <c r="P1823" s="17">
        <v>0.21560035699831001</v>
      </c>
      <c r="Q1823" s="17">
        <v>0.25498057567966098</v>
      </c>
      <c r="R1823" s="17"/>
      <c r="S1823" s="17">
        <v>0.162949021066635</v>
      </c>
      <c r="T1823" s="17">
        <v>0.26199357882869601</v>
      </c>
      <c r="U1823" s="17">
        <v>0.21170725867892701</v>
      </c>
      <c r="V1823" s="17">
        <v>0.211031487921779</v>
      </c>
      <c r="W1823" s="17">
        <v>0.17482590297053799</v>
      </c>
      <c r="X1823" s="17">
        <v>0.225104859019888</v>
      </c>
      <c r="Y1823" s="17">
        <v>0.22469623065834801</v>
      </c>
      <c r="Z1823" s="17">
        <v>0.265072948842423</v>
      </c>
      <c r="AA1823" s="17">
        <v>0.236451918338768</v>
      </c>
      <c r="AB1823" s="17">
        <v>0.28585107708579</v>
      </c>
      <c r="AC1823" s="17">
        <v>0.155076959952094</v>
      </c>
      <c r="AD1823" s="17">
        <v>0.162064738218508</v>
      </c>
      <c r="AE1823" s="17"/>
      <c r="AF1823" s="17">
        <v>0.26219812335508602</v>
      </c>
      <c r="AG1823" s="17">
        <v>0.20038906776875101</v>
      </c>
      <c r="AH1823" s="17">
        <v>0.20711509835658701</v>
      </c>
      <c r="AI1823" s="17"/>
      <c r="AJ1823" s="17">
        <v>0.23702391757144001</v>
      </c>
      <c r="AK1823" s="17">
        <v>0.18359244330633301</v>
      </c>
      <c r="AL1823" s="17">
        <v>0.251221576649932</v>
      </c>
      <c r="AM1823" s="17">
        <v>0.28935165551182901</v>
      </c>
      <c r="AN1823" s="17">
        <v>0.246654445341211</v>
      </c>
      <c r="AO1823" s="17"/>
      <c r="AP1823" s="17">
        <v>0.23138718384628201</v>
      </c>
      <c r="AQ1823" s="17">
        <v>0.15869234284020101</v>
      </c>
      <c r="AR1823" s="17">
        <v>0.26824268190693101</v>
      </c>
      <c r="AS1823" s="17"/>
      <c r="AT1823" s="17">
        <v>0.24809036323891101</v>
      </c>
      <c r="AU1823" s="17">
        <v>0.22555849756819399</v>
      </c>
      <c r="AV1823" s="17">
        <v>0.20174112651200601</v>
      </c>
      <c r="AW1823" s="17">
        <v>0.155567268279485</v>
      </c>
      <c r="AX1823" s="17">
        <v>0.16390207017052499</v>
      </c>
      <c r="AY1823" s="17"/>
      <c r="AZ1823" s="17">
        <v>0.157162259552864</v>
      </c>
      <c r="BA1823" s="17">
        <v>0.222556500398711</v>
      </c>
      <c r="BB1823" s="17">
        <v>0.21564740476253599</v>
      </c>
      <c r="BC1823" s="17">
        <v>0.268520364424568</v>
      </c>
      <c r="BD1823" s="17">
        <v>0.266668171623761</v>
      </c>
      <c r="BE1823" s="17">
        <v>0.22803786579641</v>
      </c>
      <c r="BF1823" s="17"/>
      <c r="BG1823" s="17">
        <v>0.291774990153572</v>
      </c>
      <c r="BH1823" s="17">
        <v>0.164866818146537</v>
      </c>
      <c r="BI1823" s="17" t="s">
        <v>95</v>
      </c>
      <c r="BJ1823" s="17">
        <v>0.22066330490390801</v>
      </c>
      <c r="BK1823" s="17">
        <v>0.167919413927372</v>
      </c>
      <c r="BL1823" s="17">
        <v>0.17833914580608201</v>
      </c>
      <c r="BM1823" s="17">
        <v>0.22841493373847599</v>
      </c>
    </row>
    <row r="1824" spans="2:65" x14ac:dyDescent="0.35">
      <c r="C1824" s="17"/>
      <c r="D1824" s="17"/>
      <c r="E1824" s="17"/>
      <c r="F1824" s="17"/>
      <c r="G1824" s="17"/>
      <c r="H1824" s="17"/>
      <c r="I1824" s="17"/>
      <c r="J1824" s="17"/>
      <c r="K1824" s="17"/>
      <c r="L1824" s="17"/>
      <c r="M1824" s="17"/>
      <c r="N1824" s="17"/>
      <c r="O1824" s="17"/>
      <c r="P1824" s="17"/>
      <c r="Q1824" s="17"/>
      <c r="R1824" s="17"/>
      <c r="S1824" s="17"/>
      <c r="T1824" s="17"/>
      <c r="U1824" s="17"/>
      <c r="V1824" s="17"/>
      <c r="W1824" s="17"/>
      <c r="X1824" s="17"/>
      <c r="Y1824" s="17"/>
      <c r="Z1824" s="17"/>
      <c r="AA1824" s="17"/>
      <c r="AB1824" s="17"/>
      <c r="AC1824" s="17"/>
      <c r="AD1824" s="17"/>
      <c r="AE1824" s="17"/>
      <c r="AF1824" s="17"/>
      <c r="AG1824" s="17"/>
      <c r="AH1824" s="17"/>
      <c r="AI1824" s="17"/>
      <c r="AJ1824" s="17"/>
      <c r="AK1824" s="17"/>
      <c r="AL1824" s="17"/>
      <c r="AM1824" s="17"/>
      <c r="AN1824" s="17"/>
      <c r="AO1824" s="17"/>
      <c r="AP1824" s="17"/>
      <c r="AQ1824" s="17"/>
      <c r="AR1824" s="17"/>
      <c r="AS1824" s="17"/>
      <c r="AT1824" s="17"/>
      <c r="AU1824" s="17"/>
      <c r="AV1824" s="17"/>
      <c r="AW1824" s="17"/>
      <c r="AX1824" s="17"/>
      <c r="AY1824" s="17"/>
      <c r="AZ1824" s="17"/>
      <c r="BA1824" s="17"/>
      <c r="BB1824" s="17"/>
      <c r="BC1824" s="17"/>
      <c r="BD1824" s="17"/>
      <c r="BE1824" s="17"/>
      <c r="BF1824" s="17"/>
      <c r="BG1824" s="17"/>
      <c r="BH1824" s="17"/>
      <c r="BI1824" s="17"/>
      <c r="BJ1824" s="17"/>
      <c r="BK1824" s="17"/>
      <c r="BL1824" s="17"/>
      <c r="BM1824" s="17"/>
    </row>
    <row r="1825" spans="2:65" x14ac:dyDescent="0.35">
      <c r="B1825" s="6" t="s">
        <v>682</v>
      </c>
      <c r="C1825" s="17"/>
      <c r="D1825" s="17"/>
      <c r="E1825" s="17"/>
      <c r="F1825" s="17"/>
      <c r="G1825" s="17"/>
      <c r="H1825" s="17"/>
      <c r="I1825" s="17"/>
      <c r="J1825" s="17"/>
      <c r="K1825" s="17"/>
      <c r="L1825" s="17"/>
      <c r="M1825" s="17"/>
      <c r="N1825" s="17"/>
      <c r="O1825" s="17"/>
      <c r="P1825" s="17"/>
      <c r="Q1825" s="17"/>
      <c r="R1825" s="17"/>
      <c r="S1825" s="17"/>
      <c r="T1825" s="17"/>
      <c r="U1825" s="17"/>
      <c r="V1825" s="17"/>
      <c r="W1825" s="17"/>
      <c r="X1825" s="17"/>
      <c r="Y1825" s="17"/>
      <c r="Z1825" s="17"/>
      <c r="AA1825" s="17"/>
      <c r="AB1825" s="17"/>
      <c r="AC1825" s="17"/>
      <c r="AD1825" s="17"/>
      <c r="AE1825" s="17"/>
      <c r="AF1825" s="17"/>
      <c r="AG1825" s="17"/>
      <c r="AH1825" s="17"/>
      <c r="AI1825" s="17"/>
      <c r="AJ1825" s="17"/>
      <c r="AK1825" s="17"/>
      <c r="AL1825" s="17"/>
      <c r="AM1825" s="17"/>
      <c r="AN1825" s="17"/>
      <c r="AO1825" s="17"/>
      <c r="AP1825" s="17"/>
      <c r="AQ1825" s="17"/>
      <c r="AR1825" s="17"/>
      <c r="AS1825" s="17"/>
      <c r="AT1825" s="17"/>
      <c r="AU1825" s="17"/>
      <c r="AV1825" s="17"/>
      <c r="AW1825" s="17"/>
      <c r="AX1825" s="17"/>
      <c r="AY1825" s="17"/>
      <c r="AZ1825" s="17"/>
      <c r="BA1825" s="17"/>
      <c r="BB1825" s="17"/>
      <c r="BC1825" s="17"/>
      <c r="BD1825" s="17"/>
      <c r="BE1825" s="17"/>
      <c r="BF1825" s="17"/>
      <c r="BG1825" s="17"/>
      <c r="BH1825" s="17"/>
      <c r="BI1825" s="17"/>
      <c r="BJ1825" s="17"/>
      <c r="BK1825" s="17"/>
      <c r="BL1825" s="17"/>
      <c r="BM1825" s="17"/>
    </row>
    <row r="1826" spans="2:65" x14ac:dyDescent="0.35">
      <c r="B1826" s="26" t="s">
        <v>221</v>
      </c>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c r="BA1826" s="17"/>
      <c r="BB1826" s="17"/>
      <c r="BC1826" s="17"/>
      <c r="BD1826" s="17"/>
      <c r="BE1826" s="17"/>
      <c r="BF1826" s="17"/>
      <c r="BG1826" s="17"/>
      <c r="BH1826" s="17"/>
      <c r="BI1826" s="17"/>
      <c r="BJ1826" s="17"/>
      <c r="BK1826" s="17"/>
      <c r="BL1826" s="17"/>
      <c r="BM1826" s="17"/>
    </row>
    <row r="1827" spans="2:65" x14ac:dyDescent="0.35">
      <c r="B1827" t="s">
        <v>370</v>
      </c>
      <c r="C1827" s="17">
        <v>0.33269881842107202</v>
      </c>
      <c r="D1827" s="17">
        <v>0.29702996935649001</v>
      </c>
      <c r="E1827" s="17">
        <v>0.36774150075853501</v>
      </c>
      <c r="F1827" s="17"/>
      <c r="G1827" s="17">
        <v>0.28539590590895098</v>
      </c>
      <c r="H1827" s="17">
        <v>0.25250659939064601</v>
      </c>
      <c r="I1827" s="17">
        <v>0.368052247102715</v>
      </c>
      <c r="J1827" s="17">
        <v>0.34971222182813</v>
      </c>
      <c r="K1827" s="17">
        <v>0.37004715714798297</v>
      </c>
      <c r="L1827" s="17">
        <v>0.367339583660311</v>
      </c>
      <c r="M1827" s="17"/>
      <c r="N1827" s="17">
        <v>0.32973716657792002</v>
      </c>
      <c r="O1827" s="17">
        <v>0.32560766176710398</v>
      </c>
      <c r="P1827" s="17">
        <v>0.346750055504354</v>
      </c>
      <c r="Q1827" s="17">
        <v>0.33295911368492798</v>
      </c>
      <c r="R1827" s="17"/>
      <c r="S1827" s="17">
        <v>0.31483396224513099</v>
      </c>
      <c r="T1827" s="17">
        <v>0.35652268495578199</v>
      </c>
      <c r="U1827" s="17">
        <v>0.34730899277044702</v>
      </c>
      <c r="V1827" s="17">
        <v>0.32330504638534902</v>
      </c>
      <c r="W1827" s="17">
        <v>0.27754511256065401</v>
      </c>
      <c r="X1827" s="17">
        <v>0.30046507934768601</v>
      </c>
      <c r="Y1827" s="17">
        <v>0.33420659083610899</v>
      </c>
      <c r="Z1827" s="17">
        <v>0.38684666233299497</v>
      </c>
      <c r="AA1827" s="17">
        <v>0.39323717304358302</v>
      </c>
      <c r="AB1827" s="17">
        <v>0.31890794159890001</v>
      </c>
      <c r="AC1827" s="17">
        <v>0.27157050980022102</v>
      </c>
      <c r="AD1827" s="17">
        <v>0.35601900454098601</v>
      </c>
      <c r="AE1827" s="17"/>
      <c r="AF1827" s="17">
        <v>0.33509923392139102</v>
      </c>
      <c r="AG1827" s="17">
        <v>0.36356283471031198</v>
      </c>
      <c r="AH1827" s="17">
        <v>0.30108010208198999</v>
      </c>
      <c r="AI1827" s="17"/>
      <c r="AJ1827" s="17">
        <v>0.32405840960624799</v>
      </c>
      <c r="AK1827" s="17">
        <v>0.33701344585399101</v>
      </c>
      <c r="AL1827" s="17">
        <v>0.40714482084947601</v>
      </c>
      <c r="AM1827" s="17">
        <v>0.34882814046733901</v>
      </c>
      <c r="AN1827" s="17">
        <v>0.29155758185615599</v>
      </c>
      <c r="AO1827" s="17"/>
      <c r="AP1827" s="17">
        <v>0.331975803424162</v>
      </c>
      <c r="AQ1827" s="17">
        <v>0.346466906190737</v>
      </c>
      <c r="AR1827" s="17">
        <v>0.35946822159258601</v>
      </c>
      <c r="AS1827" s="17"/>
      <c r="AT1827" s="17">
        <v>0.31800687799747202</v>
      </c>
      <c r="AU1827" s="17">
        <v>0.29799325460665899</v>
      </c>
      <c r="AV1827" s="17">
        <v>0.35730032911242199</v>
      </c>
      <c r="AW1827" s="17">
        <v>0.36902325393414998</v>
      </c>
      <c r="AX1827" s="17">
        <v>0.37457800343362302</v>
      </c>
      <c r="AY1827" s="17"/>
      <c r="AZ1827" s="17">
        <v>0.32721562539089999</v>
      </c>
      <c r="BA1827" s="17">
        <v>0.334223163538581</v>
      </c>
      <c r="BB1827" s="17">
        <v>0.31067929876599598</v>
      </c>
      <c r="BC1827" s="17">
        <v>0.34249661705449602</v>
      </c>
      <c r="BD1827" s="17">
        <v>0.36271825338339198</v>
      </c>
      <c r="BE1827" s="17">
        <v>0.301607323481283</v>
      </c>
      <c r="BF1827" s="17"/>
      <c r="BG1827" s="17">
        <v>0.339019018532147</v>
      </c>
      <c r="BH1827" s="17">
        <v>0.32768886156131599</v>
      </c>
      <c r="BI1827" s="17" t="s">
        <v>95</v>
      </c>
      <c r="BJ1827" s="17">
        <v>0.325271218631901</v>
      </c>
      <c r="BK1827" s="17">
        <v>0.349602467390149</v>
      </c>
      <c r="BL1827" s="17">
        <v>0.320653646754335</v>
      </c>
      <c r="BM1827" s="17">
        <v>0.33014719474131099</v>
      </c>
    </row>
    <row r="1828" spans="2:65" x14ac:dyDescent="0.35">
      <c r="B1828" t="s">
        <v>371</v>
      </c>
      <c r="C1828" s="17">
        <v>0.46660892924396202</v>
      </c>
      <c r="D1828" s="17">
        <v>0.44153894571980101</v>
      </c>
      <c r="E1828" s="17">
        <v>0.49209836933138201</v>
      </c>
      <c r="F1828" s="17"/>
      <c r="G1828" s="17">
        <v>0.47630555614921999</v>
      </c>
      <c r="H1828" s="17">
        <v>0.52700845417710795</v>
      </c>
      <c r="I1828" s="17">
        <v>0.45247746541559303</v>
      </c>
      <c r="J1828" s="17">
        <v>0.42447092171224599</v>
      </c>
      <c r="K1828" s="17">
        <v>0.46434624915818101</v>
      </c>
      <c r="L1828" s="17">
        <v>0.45567729735622797</v>
      </c>
      <c r="M1828" s="17"/>
      <c r="N1828" s="17">
        <v>0.45577948577963501</v>
      </c>
      <c r="O1828" s="17">
        <v>0.49867877933944699</v>
      </c>
      <c r="P1828" s="17">
        <v>0.44010167324416599</v>
      </c>
      <c r="Q1828" s="17">
        <v>0.46574183236010103</v>
      </c>
      <c r="R1828" s="17"/>
      <c r="S1828" s="17">
        <v>0.48580602559702601</v>
      </c>
      <c r="T1828" s="17">
        <v>0.43883687519307502</v>
      </c>
      <c r="U1828" s="17">
        <v>0.43934172884080602</v>
      </c>
      <c r="V1828" s="17">
        <v>0.48830003553471102</v>
      </c>
      <c r="W1828" s="17">
        <v>0.52640127474759002</v>
      </c>
      <c r="X1828" s="17">
        <v>0.49801377466291802</v>
      </c>
      <c r="Y1828" s="17">
        <v>0.44146573134593797</v>
      </c>
      <c r="Z1828" s="17">
        <v>0.45326576536930302</v>
      </c>
      <c r="AA1828" s="17">
        <v>0.45050786698478601</v>
      </c>
      <c r="AB1828" s="17">
        <v>0.468956550565234</v>
      </c>
      <c r="AC1828" s="17">
        <v>0.49577494017849699</v>
      </c>
      <c r="AD1828" s="17">
        <v>0.36348605363508302</v>
      </c>
      <c r="AE1828" s="17"/>
      <c r="AF1828" s="17">
        <v>0.43866625074722598</v>
      </c>
      <c r="AG1828" s="17">
        <v>0.47604655579998101</v>
      </c>
      <c r="AH1828" s="17">
        <v>0.48920026215505202</v>
      </c>
      <c r="AI1828" s="17"/>
      <c r="AJ1828" s="17">
        <v>0.45631580510471198</v>
      </c>
      <c r="AK1828" s="17">
        <v>0.487972871947632</v>
      </c>
      <c r="AL1828" s="17">
        <v>0.46981268105743301</v>
      </c>
      <c r="AM1828" s="17">
        <v>0.24945784851892799</v>
      </c>
      <c r="AN1828" s="17">
        <v>0.48658875667700802</v>
      </c>
      <c r="AO1828" s="17"/>
      <c r="AP1828" s="17">
        <v>0.44524993234419102</v>
      </c>
      <c r="AQ1828" s="17">
        <v>0.48421192192168</v>
      </c>
      <c r="AR1828" s="17">
        <v>0.490159325420784</v>
      </c>
      <c r="AS1828" s="17"/>
      <c r="AT1828" s="17">
        <v>0.47597496763198599</v>
      </c>
      <c r="AU1828" s="17">
        <v>0.47205229865290899</v>
      </c>
      <c r="AV1828" s="17">
        <v>0.49033358542547401</v>
      </c>
      <c r="AW1828" s="17">
        <v>0.44881787289575897</v>
      </c>
      <c r="AX1828" s="17">
        <v>0.36766495323425002</v>
      </c>
      <c r="AY1828" s="17"/>
      <c r="AZ1828" s="17">
        <v>0.44660635967225898</v>
      </c>
      <c r="BA1828" s="17">
        <v>0.48915302526267201</v>
      </c>
      <c r="BB1828" s="17">
        <v>0.48354089751415003</v>
      </c>
      <c r="BC1828" s="17">
        <v>0.45866544609480697</v>
      </c>
      <c r="BD1828" s="17">
        <v>0.43956504202302799</v>
      </c>
      <c r="BE1828" s="17">
        <v>0.47529824862423398</v>
      </c>
      <c r="BF1828" s="17"/>
      <c r="BG1828" s="17">
        <v>0.44944078095027901</v>
      </c>
      <c r="BH1828" s="17">
        <v>0.488167084335074</v>
      </c>
      <c r="BI1828" s="17" t="s">
        <v>95</v>
      </c>
      <c r="BJ1828" s="17">
        <v>0.41019168100334402</v>
      </c>
      <c r="BK1828" s="17">
        <v>0.408125013943888</v>
      </c>
      <c r="BL1828" s="17">
        <v>0.50598828596557399</v>
      </c>
      <c r="BM1828" s="17">
        <v>0.51872162218519602</v>
      </c>
    </row>
    <row r="1829" spans="2:65" x14ac:dyDescent="0.35">
      <c r="B1829" t="s">
        <v>372</v>
      </c>
      <c r="C1829" s="17">
        <v>0.125235515579176</v>
      </c>
      <c r="D1829" s="17">
        <v>0.15829443677562399</v>
      </c>
      <c r="E1829" s="17">
        <v>9.3007322413179203E-2</v>
      </c>
      <c r="F1829" s="17"/>
      <c r="G1829" s="17">
        <v>0.16954801083198801</v>
      </c>
      <c r="H1829" s="17">
        <v>0.14373573849410201</v>
      </c>
      <c r="I1829" s="17">
        <v>0.109870088944742</v>
      </c>
      <c r="J1829" s="17">
        <v>0.129977979451214</v>
      </c>
      <c r="K1829" s="17">
        <v>8.0772329763750095E-2</v>
      </c>
      <c r="L1829" s="17">
        <v>0.11510772231005501</v>
      </c>
      <c r="M1829" s="17"/>
      <c r="N1829" s="17">
        <v>0.14541616593913501</v>
      </c>
      <c r="O1829" s="17">
        <v>0.108671962098652</v>
      </c>
      <c r="P1829" s="17">
        <v>0.12384315319388201</v>
      </c>
      <c r="Q1829" s="17">
        <v>0.123366789556835</v>
      </c>
      <c r="R1829" s="17"/>
      <c r="S1829" s="17">
        <v>0.15140331715942901</v>
      </c>
      <c r="T1829" s="17">
        <v>0.127361698580125</v>
      </c>
      <c r="U1829" s="17">
        <v>0.11020993485745099</v>
      </c>
      <c r="V1829" s="17">
        <v>0.127485159001646</v>
      </c>
      <c r="W1829" s="17">
        <v>0.158812627895702</v>
      </c>
      <c r="X1829" s="17">
        <v>0.118859852061306</v>
      </c>
      <c r="Y1829" s="17">
        <v>0.108959600113649</v>
      </c>
      <c r="Z1829" s="17">
        <v>9.89390472575329E-2</v>
      </c>
      <c r="AA1829" s="17">
        <v>9.9351685544401894E-2</v>
      </c>
      <c r="AB1829" s="17">
        <v>0.122943431411522</v>
      </c>
      <c r="AC1829" s="17">
        <v>0.130312565699051</v>
      </c>
      <c r="AD1829" s="17">
        <v>0.153769416233556</v>
      </c>
      <c r="AE1829" s="17"/>
      <c r="AF1829" s="17">
        <v>0.12904635328754599</v>
      </c>
      <c r="AG1829" s="17">
        <v>0.116405026759841</v>
      </c>
      <c r="AH1829" s="17">
        <v>0.120043932032997</v>
      </c>
      <c r="AI1829" s="17"/>
      <c r="AJ1829" s="17">
        <v>0.146434057977962</v>
      </c>
      <c r="AK1829" s="17">
        <v>0.121670211095377</v>
      </c>
      <c r="AL1829" s="17">
        <v>8.7171111949108898E-2</v>
      </c>
      <c r="AM1829" s="17">
        <v>0.24649997593628101</v>
      </c>
      <c r="AN1829" s="17">
        <v>0.12754422320872799</v>
      </c>
      <c r="AO1829" s="17"/>
      <c r="AP1829" s="17">
        <v>0.14673103557699499</v>
      </c>
      <c r="AQ1829" s="17">
        <v>0.119109266071921</v>
      </c>
      <c r="AR1829" s="17">
        <v>0.111997835556489</v>
      </c>
      <c r="AS1829" s="17"/>
      <c r="AT1829" s="17">
        <v>0.115330592098818</v>
      </c>
      <c r="AU1829" s="17">
        <v>0.15795306822543101</v>
      </c>
      <c r="AV1829" s="17">
        <v>9.1189149886269999E-2</v>
      </c>
      <c r="AW1829" s="17">
        <v>0.14169724941102599</v>
      </c>
      <c r="AX1829" s="17">
        <v>0.172071193544345</v>
      </c>
      <c r="AY1829" s="17"/>
      <c r="AZ1829" s="17">
        <v>0.16591989272072599</v>
      </c>
      <c r="BA1829" s="17">
        <v>0.10750207012523701</v>
      </c>
      <c r="BB1829" s="17">
        <v>0.11142878318110699</v>
      </c>
      <c r="BC1829" s="17">
        <v>0.12890954967613599</v>
      </c>
      <c r="BD1829" s="17">
        <v>9.5493611444336199E-2</v>
      </c>
      <c r="BE1829" s="17">
        <v>0.124634889761569</v>
      </c>
      <c r="BF1829" s="17"/>
      <c r="BG1829" s="17">
        <v>0.13859120336793401</v>
      </c>
      <c r="BH1829" s="17">
        <v>0.100194849256543</v>
      </c>
      <c r="BI1829" s="17" t="s">
        <v>95</v>
      </c>
      <c r="BJ1829" s="17">
        <v>0.19532727091173199</v>
      </c>
      <c r="BK1829" s="17">
        <v>0.13260186003498001</v>
      </c>
      <c r="BL1829" s="17">
        <v>0.10766806666736101</v>
      </c>
      <c r="BM1829" s="17">
        <v>9.4232198751845103E-2</v>
      </c>
    </row>
    <row r="1830" spans="2:65" x14ac:dyDescent="0.35">
      <c r="B1830" t="s">
        <v>373</v>
      </c>
      <c r="C1830" s="17">
        <v>5.8945611226121901E-2</v>
      </c>
      <c r="D1830" s="17">
        <v>8.3894524039012805E-2</v>
      </c>
      <c r="E1830" s="17">
        <v>3.42344079036545E-2</v>
      </c>
      <c r="F1830" s="17"/>
      <c r="G1830" s="17">
        <v>5.2283080553608301E-2</v>
      </c>
      <c r="H1830" s="17">
        <v>6.1918149946958899E-2</v>
      </c>
      <c r="I1830" s="17">
        <v>5.1522667458433903E-2</v>
      </c>
      <c r="J1830" s="17">
        <v>6.4900021053312704E-2</v>
      </c>
      <c r="K1830" s="17">
        <v>7.0395402027040699E-2</v>
      </c>
      <c r="L1830" s="17">
        <v>5.5473095184146899E-2</v>
      </c>
      <c r="M1830" s="17"/>
      <c r="N1830" s="17">
        <v>6.2559588307631003E-2</v>
      </c>
      <c r="O1830" s="17">
        <v>5.4980114506846797E-2</v>
      </c>
      <c r="P1830" s="17">
        <v>6.9202672721275393E-2</v>
      </c>
      <c r="Q1830" s="17">
        <v>5.0757358836469001E-2</v>
      </c>
      <c r="R1830" s="17"/>
      <c r="S1830" s="17">
        <v>2.8495552724534901E-2</v>
      </c>
      <c r="T1830" s="17">
        <v>6.6577385742197806E-2</v>
      </c>
      <c r="U1830" s="17">
        <v>6.8836209944264398E-2</v>
      </c>
      <c r="V1830" s="17">
        <v>4.0018803430876902E-2</v>
      </c>
      <c r="W1830" s="17">
        <v>2.97157728436005E-2</v>
      </c>
      <c r="X1830" s="17">
        <v>6.2222652228398602E-2</v>
      </c>
      <c r="Y1830" s="17">
        <v>9.88100720241782E-2</v>
      </c>
      <c r="Z1830" s="17">
        <v>6.0948525040168802E-2</v>
      </c>
      <c r="AA1830" s="17">
        <v>4.0426433978835101E-2</v>
      </c>
      <c r="AB1830" s="17">
        <v>7.6158232972340797E-2</v>
      </c>
      <c r="AC1830" s="17">
        <v>8.0913911993667098E-2</v>
      </c>
      <c r="AD1830" s="17">
        <v>0.126725525590375</v>
      </c>
      <c r="AE1830" s="17"/>
      <c r="AF1830" s="17">
        <v>8.5116211252683094E-2</v>
      </c>
      <c r="AG1830" s="17">
        <v>3.0974225197497401E-2</v>
      </c>
      <c r="AH1830" s="17">
        <v>6.2631276207583797E-2</v>
      </c>
      <c r="AI1830" s="17"/>
      <c r="AJ1830" s="17">
        <v>6.3794584009069899E-2</v>
      </c>
      <c r="AK1830" s="17">
        <v>3.8885179570926999E-2</v>
      </c>
      <c r="AL1830" s="17">
        <v>1.6752594701392801E-2</v>
      </c>
      <c r="AM1830" s="17">
        <v>0.113657046130006</v>
      </c>
      <c r="AN1830" s="17">
        <v>7.6024517480639001E-2</v>
      </c>
      <c r="AO1830" s="17"/>
      <c r="AP1830" s="17">
        <v>6.5470630503159696E-2</v>
      </c>
      <c r="AQ1830" s="17">
        <v>3.8081486006747801E-2</v>
      </c>
      <c r="AR1830" s="17">
        <v>3.08827973802277E-2</v>
      </c>
      <c r="AS1830" s="17"/>
      <c r="AT1830" s="17">
        <v>6.8437856576353498E-2</v>
      </c>
      <c r="AU1830" s="17">
        <v>5.4055868655104103E-2</v>
      </c>
      <c r="AV1830" s="17">
        <v>5.5912327078460201E-2</v>
      </c>
      <c r="AW1830" s="17">
        <v>2.7489605142819899E-2</v>
      </c>
      <c r="AX1830" s="17">
        <v>8.56858497877825E-2</v>
      </c>
      <c r="AY1830" s="17"/>
      <c r="AZ1830" s="17">
        <v>4.33243634355438E-2</v>
      </c>
      <c r="BA1830" s="17">
        <v>5.6290920156077201E-2</v>
      </c>
      <c r="BB1830" s="17">
        <v>6.7691160083636001E-2</v>
      </c>
      <c r="BC1830" s="17">
        <v>5.33618188079273E-2</v>
      </c>
      <c r="BD1830" s="17">
        <v>7.92289776770356E-2</v>
      </c>
      <c r="BE1830" s="17">
        <v>9.8459538132913901E-2</v>
      </c>
      <c r="BF1830" s="17"/>
      <c r="BG1830" s="17">
        <v>5.6801809104099703E-2</v>
      </c>
      <c r="BH1830" s="17">
        <v>7.1698385317348901E-2</v>
      </c>
      <c r="BI1830" s="17" t="s">
        <v>95</v>
      </c>
      <c r="BJ1830" s="17">
        <v>3.9218818590537503E-2</v>
      </c>
      <c r="BK1830" s="17">
        <v>7.1962284120514905E-2</v>
      </c>
      <c r="BL1830" s="17">
        <v>5.5813174148154301E-2</v>
      </c>
      <c r="BM1830" s="17">
        <v>4.1560229429667299E-2</v>
      </c>
    </row>
    <row r="1831" spans="2:65" x14ac:dyDescent="0.35">
      <c r="B1831" t="s">
        <v>114</v>
      </c>
      <c r="C1831" s="17">
        <v>1.6511125529667901E-2</v>
      </c>
      <c r="D1831" s="17">
        <v>1.9242124109072001E-2</v>
      </c>
      <c r="E1831" s="17">
        <v>1.29183995932495E-2</v>
      </c>
      <c r="F1831" s="17"/>
      <c r="G1831" s="17">
        <v>1.6467446556232699E-2</v>
      </c>
      <c r="H1831" s="17">
        <v>1.4831057991184801E-2</v>
      </c>
      <c r="I1831" s="17">
        <v>1.8077531078516298E-2</v>
      </c>
      <c r="J1831" s="17">
        <v>3.0938855955097599E-2</v>
      </c>
      <c r="K1831" s="17">
        <v>1.44388619030451E-2</v>
      </c>
      <c r="L1831" s="17">
        <v>6.4023014892595704E-3</v>
      </c>
      <c r="M1831" s="17"/>
      <c r="N1831" s="17">
        <v>6.5075933956782999E-3</v>
      </c>
      <c r="O1831" s="17">
        <v>1.20614822879505E-2</v>
      </c>
      <c r="P1831" s="17">
        <v>2.01024453363217E-2</v>
      </c>
      <c r="Q1831" s="17">
        <v>2.7174905561667701E-2</v>
      </c>
      <c r="R1831" s="17"/>
      <c r="S1831" s="17">
        <v>1.9461142273878299E-2</v>
      </c>
      <c r="T1831" s="17">
        <v>1.07013555288204E-2</v>
      </c>
      <c r="U1831" s="17">
        <v>3.4303133587031603E-2</v>
      </c>
      <c r="V1831" s="17">
        <v>2.0890955647417199E-2</v>
      </c>
      <c r="W1831" s="17">
        <v>7.5252119524539304E-3</v>
      </c>
      <c r="X1831" s="17">
        <v>2.04386416996916E-2</v>
      </c>
      <c r="Y1831" s="17">
        <v>1.6558005680126602E-2</v>
      </c>
      <c r="Z1831" s="17">
        <v>0</v>
      </c>
      <c r="AA1831" s="17">
        <v>1.64768404483943E-2</v>
      </c>
      <c r="AB1831" s="17">
        <v>1.30338434520031E-2</v>
      </c>
      <c r="AC1831" s="17">
        <v>2.1428072328564099E-2</v>
      </c>
      <c r="AD1831" s="17">
        <v>0</v>
      </c>
      <c r="AE1831" s="17"/>
      <c r="AF1831" s="17">
        <v>1.20719507911543E-2</v>
      </c>
      <c r="AG1831" s="17">
        <v>1.30113575323683E-2</v>
      </c>
      <c r="AH1831" s="17">
        <v>2.7044427522377099E-2</v>
      </c>
      <c r="AI1831" s="17"/>
      <c r="AJ1831" s="17">
        <v>9.3971433020077696E-3</v>
      </c>
      <c r="AK1831" s="17">
        <v>1.44582915320719E-2</v>
      </c>
      <c r="AL1831" s="17">
        <v>1.9118791442588899E-2</v>
      </c>
      <c r="AM1831" s="17">
        <v>4.1556988947446E-2</v>
      </c>
      <c r="AN1831" s="17">
        <v>1.8284920777469599E-2</v>
      </c>
      <c r="AO1831" s="17"/>
      <c r="AP1831" s="17">
        <v>1.0572598151491801E-2</v>
      </c>
      <c r="AQ1831" s="17">
        <v>1.21304198089146E-2</v>
      </c>
      <c r="AR1831" s="17">
        <v>7.49182004991288E-3</v>
      </c>
      <c r="AS1831" s="17"/>
      <c r="AT1831" s="17">
        <v>2.2249705695370599E-2</v>
      </c>
      <c r="AU1831" s="17">
        <v>1.79455098598966E-2</v>
      </c>
      <c r="AV1831" s="17">
        <v>5.2646084973727901E-3</v>
      </c>
      <c r="AW1831" s="17">
        <v>1.29720186162454E-2</v>
      </c>
      <c r="AX1831" s="17">
        <v>0</v>
      </c>
      <c r="AY1831" s="17"/>
      <c r="AZ1831" s="17">
        <v>1.6933758780570601E-2</v>
      </c>
      <c r="BA1831" s="17">
        <v>1.28308209174328E-2</v>
      </c>
      <c r="BB1831" s="17">
        <v>2.6659860455110498E-2</v>
      </c>
      <c r="BC1831" s="17">
        <v>1.6566568366633502E-2</v>
      </c>
      <c r="BD1831" s="17">
        <v>2.2994115472207598E-2</v>
      </c>
      <c r="BE1831" s="17">
        <v>0</v>
      </c>
      <c r="BF1831" s="17"/>
      <c r="BG1831" s="17">
        <v>1.61471880455408E-2</v>
      </c>
      <c r="BH1831" s="17">
        <v>1.22508195297168E-2</v>
      </c>
      <c r="BI1831" s="17" t="s">
        <v>95</v>
      </c>
      <c r="BJ1831" s="17">
        <v>2.9991010862485599E-2</v>
      </c>
      <c r="BK1831" s="17">
        <v>3.7708374510467803E-2</v>
      </c>
      <c r="BL1831" s="17">
        <v>9.8768264645764606E-3</v>
      </c>
      <c r="BM1831" s="17">
        <v>1.5338754891981299E-2</v>
      </c>
    </row>
    <row r="1832" spans="2:65" x14ac:dyDescent="0.35">
      <c r="C1832" s="17"/>
      <c r="D1832" s="17"/>
      <c r="E1832" s="17"/>
      <c r="F1832" s="17"/>
      <c r="G1832" s="17"/>
      <c r="H1832" s="17"/>
      <c r="I1832" s="17"/>
      <c r="J1832" s="17"/>
      <c r="K1832" s="17"/>
      <c r="L1832" s="17"/>
      <c r="M1832" s="17"/>
      <c r="N1832" s="17"/>
      <c r="O1832" s="17"/>
      <c r="P1832" s="17"/>
      <c r="Q1832" s="17"/>
      <c r="R1832" s="17"/>
      <c r="S1832" s="17"/>
      <c r="T1832" s="17"/>
      <c r="U1832" s="17"/>
      <c r="V1832" s="17"/>
      <c r="W1832" s="17"/>
      <c r="X1832" s="17"/>
      <c r="Y1832" s="17"/>
      <c r="Z1832" s="17"/>
      <c r="AA1832" s="17"/>
      <c r="AB1832" s="17"/>
      <c r="AC1832" s="17"/>
      <c r="AD1832" s="17"/>
      <c r="AE1832" s="17"/>
      <c r="AF1832" s="17"/>
      <c r="AG1832" s="17"/>
      <c r="AH1832" s="17"/>
      <c r="AI1832" s="17"/>
      <c r="AJ1832" s="17"/>
      <c r="AK1832" s="17"/>
      <c r="AL1832" s="17"/>
      <c r="AM1832" s="17"/>
      <c r="AN1832" s="17"/>
      <c r="AO1832" s="17"/>
      <c r="AP1832" s="17"/>
      <c r="AQ1832" s="17"/>
      <c r="AR1832" s="17"/>
      <c r="AS1832" s="17"/>
      <c r="AT1832" s="17"/>
      <c r="AU1832" s="17"/>
      <c r="AV1832" s="17"/>
      <c r="AW1832" s="17"/>
      <c r="AX1832" s="17"/>
      <c r="AY1832" s="17"/>
      <c r="AZ1832" s="17"/>
      <c r="BA1832" s="17"/>
      <c r="BB1832" s="17"/>
      <c r="BC1832" s="17"/>
      <c r="BD1832" s="17"/>
      <c r="BE1832" s="17"/>
      <c r="BF1832" s="17"/>
      <c r="BG1832" s="17"/>
      <c r="BH1832" s="17"/>
      <c r="BI1832" s="17"/>
      <c r="BJ1832" s="17"/>
      <c r="BK1832" s="17"/>
      <c r="BL1832" s="17"/>
      <c r="BM1832" s="17"/>
    </row>
    <row r="1833" spans="2:65" x14ac:dyDescent="0.35">
      <c r="B1833" s="6" t="s">
        <v>683</v>
      </c>
      <c r="C1833" s="17"/>
      <c r="D1833" s="17"/>
      <c r="E1833" s="17"/>
      <c r="F1833" s="17"/>
      <c r="G1833" s="17"/>
      <c r="H1833" s="17"/>
      <c r="I1833" s="17"/>
      <c r="J1833" s="17"/>
      <c r="K1833" s="17"/>
      <c r="L1833" s="17"/>
      <c r="M1833" s="17"/>
      <c r="N1833" s="17"/>
      <c r="O1833" s="17"/>
      <c r="P1833" s="17"/>
      <c r="Q1833" s="17"/>
      <c r="R1833" s="17"/>
      <c r="S1833" s="17"/>
      <c r="T1833" s="17"/>
      <c r="U1833" s="17"/>
      <c r="V1833" s="17"/>
      <c r="W1833" s="17"/>
      <c r="X1833" s="17"/>
      <c r="Y1833" s="17"/>
      <c r="Z1833" s="17"/>
      <c r="AA1833" s="17"/>
      <c r="AB1833" s="17"/>
      <c r="AC1833" s="17"/>
      <c r="AD1833" s="17"/>
      <c r="AE1833" s="17"/>
      <c r="AF1833" s="17"/>
      <c r="AG1833" s="17"/>
      <c r="AH1833" s="17"/>
      <c r="AI1833" s="17"/>
      <c r="AJ1833" s="17"/>
      <c r="AK1833" s="17"/>
      <c r="AL1833" s="17"/>
      <c r="AM1833" s="17"/>
      <c r="AN1833" s="17"/>
      <c r="AO1833" s="17"/>
      <c r="AP1833" s="17"/>
      <c r="AQ1833" s="17"/>
      <c r="AR1833" s="17"/>
      <c r="AS1833" s="17"/>
      <c r="AT1833" s="17"/>
      <c r="AU1833" s="17"/>
      <c r="AV1833" s="17"/>
      <c r="AW1833" s="17"/>
      <c r="AX1833" s="17"/>
      <c r="AY1833" s="17"/>
      <c r="AZ1833" s="17"/>
      <c r="BA1833" s="17"/>
      <c r="BB1833" s="17"/>
      <c r="BC1833" s="17"/>
      <c r="BD1833" s="17"/>
      <c r="BE1833" s="17"/>
      <c r="BF1833" s="17"/>
      <c r="BG1833" s="17"/>
      <c r="BH1833" s="17"/>
      <c r="BI1833" s="17"/>
      <c r="BJ1833" s="17"/>
      <c r="BK1833" s="17"/>
      <c r="BL1833" s="17"/>
      <c r="BM1833" s="17"/>
    </row>
    <row r="1834" spans="2:65" x14ac:dyDescent="0.35">
      <c r="B1834" s="26" t="s">
        <v>221</v>
      </c>
      <c r="C1834" s="17"/>
      <c r="D1834" s="17"/>
      <c r="E1834" s="17"/>
      <c r="F1834" s="17"/>
      <c r="G1834" s="17"/>
      <c r="H1834" s="17"/>
      <c r="I1834" s="17"/>
      <c r="J1834" s="17"/>
      <c r="K1834" s="17"/>
      <c r="L1834" s="17"/>
      <c r="M1834" s="17"/>
      <c r="N1834" s="17"/>
      <c r="O1834" s="17"/>
      <c r="P1834" s="17"/>
      <c r="Q1834" s="17"/>
      <c r="R1834" s="17"/>
      <c r="S1834" s="17"/>
      <c r="T1834" s="17"/>
      <c r="U1834" s="17"/>
      <c r="V1834" s="17"/>
      <c r="W1834" s="17"/>
      <c r="X1834" s="17"/>
      <c r="Y1834" s="17"/>
      <c r="Z1834" s="17"/>
      <c r="AA1834" s="17"/>
      <c r="AB1834" s="17"/>
      <c r="AC1834" s="17"/>
      <c r="AD1834" s="17"/>
      <c r="AE1834" s="17"/>
      <c r="AF1834" s="17"/>
      <c r="AG1834" s="17"/>
      <c r="AH1834" s="17"/>
      <c r="AI1834" s="17"/>
      <c r="AJ1834" s="17"/>
      <c r="AK1834" s="17"/>
      <c r="AL1834" s="17"/>
      <c r="AM1834" s="17"/>
      <c r="AN1834" s="17"/>
      <c r="AO1834" s="17"/>
      <c r="AP1834" s="17"/>
      <c r="AQ1834" s="17"/>
      <c r="AR1834" s="17"/>
      <c r="AS1834" s="17"/>
      <c r="AT1834" s="17"/>
      <c r="AU1834" s="17"/>
      <c r="AV1834" s="17"/>
      <c r="AW1834" s="17"/>
      <c r="AX1834" s="17"/>
      <c r="AY1834" s="17"/>
      <c r="AZ1834" s="17"/>
      <c r="BA1834" s="17"/>
      <c r="BB1834" s="17"/>
      <c r="BC1834" s="17"/>
      <c r="BD1834" s="17"/>
      <c r="BE1834" s="17"/>
      <c r="BF1834" s="17"/>
      <c r="BG1834" s="17"/>
      <c r="BH1834" s="17"/>
      <c r="BI1834" s="17"/>
      <c r="BJ1834" s="17"/>
      <c r="BK1834" s="17"/>
      <c r="BL1834" s="17"/>
      <c r="BM1834" s="17"/>
    </row>
    <row r="1835" spans="2:65" x14ac:dyDescent="0.35">
      <c r="B1835" t="s">
        <v>370</v>
      </c>
      <c r="C1835" s="17">
        <v>0.307764704007499</v>
      </c>
      <c r="D1835" s="17">
        <v>0.27660100015864503</v>
      </c>
      <c r="E1835" s="17">
        <v>0.339183178296459</v>
      </c>
      <c r="F1835" s="17"/>
      <c r="G1835" s="17">
        <v>0.25117256166052099</v>
      </c>
      <c r="H1835" s="17">
        <v>0.23158054583216001</v>
      </c>
      <c r="I1835" s="17">
        <v>0.33800120667393801</v>
      </c>
      <c r="J1835" s="17">
        <v>0.32378788915715401</v>
      </c>
      <c r="K1835" s="17">
        <v>0.33720684131939799</v>
      </c>
      <c r="L1835" s="17">
        <v>0.35617937665637101</v>
      </c>
      <c r="M1835" s="17"/>
      <c r="N1835" s="17">
        <v>0.32059653102535102</v>
      </c>
      <c r="O1835" s="17">
        <v>0.27960201896503101</v>
      </c>
      <c r="P1835" s="17">
        <v>0.31673082784387402</v>
      </c>
      <c r="Q1835" s="17">
        <v>0.31419608433719498</v>
      </c>
      <c r="R1835" s="17"/>
      <c r="S1835" s="17">
        <v>0.287712109192516</v>
      </c>
      <c r="T1835" s="17">
        <v>0.31221856389292602</v>
      </c>
      <c r="U1835" s="17">
        <v>0.31964357219444001</v>
      </c>
      <c r="V1835" s="17">
        <v>0.329246365644082</v>
      </c>
      <c r="W1835" s="17">
        <v>0.26407675515526002</v>
      </c>
      <c r="X1835" s="17">
        <v>0.31130345770308798</v>
      </c>
      <c r="Y1835" s="17">
        <v>0.33039289717892201</v>
      </c>
      <c r="Z1835" s="17">
        <v>0.30986909267267398</v>
      </c>
      <c r="AA1835" s="17">
        <v>0.35630549178280502</v>
      </c>
      <c r="AB1835" s="17">
        <v>0.28018985226506499</v>
      </c>
      <c r="AC1835" s="17">
        <v>0.249118897221103</v>
      </c>
      <c r="AD1835" s="17">
        <v>0.315799813413641</v>
      </c>
      <c r="AE1835" s="17"/>
      <c r="AF1835" s="17">
        <v>0.33186106087150302</v>
      </c>
      <c r="AG1835" s="17">
        <v>0.32510291502704602</v>
      </c>
      <c r="AH1835" s="17">
        <v>0.26581375886619901</v>
      </c>
      <c r="AI1835" s="17"/>
      <c r="AJ1835" s="17">
        <v>0.322984588041698</v>
      </c>
      <c r="AK1835" s="17">
        <v>0.30700811747717499</v>
      </c>
      <c r="AL1835" s="17">
        <v>0.37089404383258001</v>
      </c>
      <c r="AM1835" s="17">
        <v>0.31107421760994097</v>
      </c>
      <c r="AN1835" s="17">
        <v>0.24449121086793199</v>
      </c>
      <c r="AO1835" s="17"/>
      <c r="AP1835" s="17">
        <v>0.33345902661868898</v>
      </c>
      <c r="AQ1835" s="17">
        <v>0.311126288260275</v>
      </c>
      <c r="AR1835" s="17">
        <v>0.31946135360855898</v>
      </c>
      <c r="AS1835" s="17"/>
      <c r="AT1835" s="17">
        <v>0.31087967150333901</v>
      </c>
      <c r="AU1835" s="17">
        <v>0.2531506951311</v>
      </c>
      <c r="AV1835" s="17">
        <v>0.31239947240003901</v>
      </c>
      <c r="AW1835" s="17">
        <v>0.369910874664161</v>
      </c>
      <c r="AX1835" s="17">
        <v>0.369121887772552</v>
      </c>
      <c r="AY1835" s="17"/>
      <c r="AZ1835" s="17">
        <v>0.29748476073755897</v>
      </c>
      <c r="BA1835" s="17">
        <v>0.29010182993165301</v>
      </c>
      <c r="BB1835" s="17">
        <v>0.32258007797500698</v>
      </c>
      <c r="BC1835" s="17">
        <v>0.32263209536026699</v>
      </c>
      <c r="BD1835" s="17">
        <v>0.33968399814716999</v>
      </c>
      <c r="BE1835" s="17">
        <v>0.30312909880122002</v>
      </c>
      <c r="BF1835" s="17"/>
      <c r="BG1835" s="17">
        <v>0.32393274741974099</v>
      </c>
      <c r="BH1835" s="17">
        <v>0.28922168108576102</v>
      </c>
      <c r="BI1835" s="17" t="s">
        <v>95</v>
      </c>
      <c r="BJ1835" s="17">
        <v>0.31596537594642299</v>
      </c>
      <c r="BK1835" s="17">
        <v>0.31810840557220699</v>
      </c>
      <c r="BL1835" s="17">
        <v>0.294918155831211</v>
      </c>
      <c r="BM1835" s="17">
        <v>0.290473405692659</v>
      </c>
    </row>
    <row r="1836" spans="2:65" x14ac:dyDescent="0.35">
      <c r="B1836" t="s">
        <v>371</v>
      </c>
      <c r="C1836" s="17">
        <v>0.44219855331457403</v>
      </c>
      <c r="D1836" s="17">
        <v>0.41528033211804299</v>
      </c>
      <c r="E1836" s="17">
        <v>0.46833346530749997</v>
      </c>
      <c r="F1836" s="17"/>
      <c r="G1836" s="17">
        <v>0.46171567885716702</v>
      </c>
      <c r="H1836" s="17">
        <v>0.48000041484523298</v>
      </c>
      <c r="I1836" s="17">
        <v>0.43014595129119298</v>
      </c>
      <c r="J1836" s="17">
        <v>0.42992902003996297</v>
      </c>
      <c r="K1836" s="17">
        <v>0.44585433498073801</v>
      </c>
      <c r="L1836" s="17">
        <v>0.41356303685268497</v>
      </c>
      <c r="M1836" s="17"/>
      <c r="N1836" s="17">
        <v>0.42629703316988699</v>
      </c>
      <c r="O1836" s="17">
        <v>0.48618944207081699</v>
      </c>
      <c r="P1836" s="17">
        <v>0.40572329272273799</v>
      </c>
      <c r="Q1836" s="17">
        <v>0.45057269068456501</v>
      </c>
      <c r="R1836" s="17"/>
      <c r="S1836" s="17">
        <v>0.46633347713589501</v>
      </c>
      <c r="T1836" s="17">
        <v>0.47852355519713402</v>
      </c>
      <c r="U1836" s="17">
        <v>0.41720878012194001</v>
      </c>
      <c r="V1836" s="17">
        <v>0.42385817069830001</v>
      </c>
      <c r="W1836" s="17">
        <v>0.50745203817553997</v>
      </c>
      <c r="X1836" s="17">
        <v>0.472954512970713</v>
      </c>
      <c r="Y1836" s="17">
        <v>0.41397047985492302</v>
      </c>
      <c r="Z1836" s="17">
        <v>0.44072518115734799</v>
      </c>
      <c r="AA1836" s="17">
        <v>0.403587003100492</v>
      </c>
      <c r="AB1836" s="17">
        <v>0.45458186959102398</v>
      </c>
      <c r="AC1836" s="17">
        <v>0.41666298192406998</v>
      </c>
      <c r="AD1836" s="17">
        <v>0.27757339618736698</v>
      </c>
      <c r="AE1836" s="17"/>
      <c r="AF1836" s="17">
        <v>0.39479710057143602</v>
      </c>
      <c r="AG1836" s="17">
        <v>0.46724028135245899</v>
      </c>
      <c r="AH1836" s="17">
        <v>0.42500657585584201</v>
      </c>
      <c r="AI1836" s="17"/>
      <c r="AJ1836" s="17">
        <v>0.41623820188876398</v>
      </c>
      <c r="AK1836" s="17">
        <v>0.46061270086245099</v>
      </c>
      <c r="AL1836" s="17">
        <v>0.47960429383174802</v>
      </c>
      <c r="AM1836" s="17">
        <v>0.32236050489769902</v>
      </c>
      <c r="AN1836" s="17">
        <v>0.45998778326541401</v>
      </c>
      <c r="AO1836" s="17"/>
      <c r="AP1836" s="17">
        <v>0.38889378960177901</v>
      </c>
      <c r="AQ1836" s="17">
        <v>0.48900218458245598</v>
      </c>
      <c r="AR1836" s="17">
        <v>0.482444255165695</v>
      </c>
      <c r="AS1836" s="17"/>
      <c r="AT1836" s="17">
        <v>0.458454710569692</v>
      </c>
      <c r="AU1836" s="17">
        <v>0.43738034091828298</v>
      </c>
      <c r="AV1836" s="17">
        <v>0.47770052531349599</v>
      </c>
      <c r="AW1836" s="17">
        <v>0.40283011219276299</v>
      </c>
      <c r="AX1836" s="17">
        <v>0.34635331120024598</v>
      </c>
      <c r="AY1836" s="17"/>
      <c r="AZ1836" s="17">
        <v>0.42862762298277901</v>
      </c>
      <c r="BA1836" s="17">
        <v>0.49481677619195802</v>
      </c>
      <c r="BB1836" s="17">
        <v>0.42504704248479902</v>
      </c>
      <c r="BC1836" s="17">
        <v>0.42423937891041602</v>
      </c>
      <c r="BD1836" s="17">
        <v>0.41865163633329699</v>
      </c>
      <c r="BE1836" s="17">
        <v>0.35813859102782503</v>
      </c>
      <c r="BF1836" s="17"/>
      <c r="BG1836" s="17">
        <v>0.41651578492935198</v>
      </c>
      <c r="BH1836" s="17">
        <v>0.48830877816888002</v>
      </c>
      <c r="BI1836" s="17" t="s">
        <v>95</v>
      </c>
      <c r="BJ1836" s="17">
        <v>0.39885713305635401</v>
      </c>
      <c r="BK1836" s="17">
        <v>0.41299447021803198</v>
      </c>
      <c r="BL1836" s="17">
        <v>0.47453615555618101</v>
      </c>
      <c r="BM1836" s="17">
        <v>0.39045260913679303</v>
      </c>
    </row>
    <row r="1837" spans="2:65" x14ac:dyDescent="0.35">
      <c r="B1837" t="s">
        <v>372</v>
      </c>
      <c r="C1837" s="17">
        <v>0.153363511428799</v>
      </c>
      <c r="D1837" s="17">
        <v>0.181681955543502</v>
      </c>
      <c r="E1837" s="17">
        <v>0.12600504145521599</v>
      </c>
      <c r="F1837" s="17"/>
      <c r="G1837" s="17">
        <v>0.173663646171764</v>
      </c>
      <c r="H1837" s="17">
        <v>0.172208295433326</v>
      </c>
      <c r="I1837" s="17">
        <v>0.15464972218413101</v>
      </c>
      <c r="J1837" s="17">
        <v>0.14119780865038301</v>
      </c>
      <c r="K1837" s="17">
        <v>0.12530028561652401</v>
      </c>
      <c r="L1837" s="17">
        <v>0.14933283472948899</v>
      </c>
      <c r="M1837" s="17"/>
      <c r="N1837" s="17">
        <v>0.15579958718495701</v>
      </c>
      <c r="O1837" s="17">
        <v>0.14727775047675701</v>
      </c>
      <c r="P1837" s="17">
        <v>0.16142044987512999</v>
      </c>
      <c r="Q1837" s="17">
        <v>0.147224648466418</v>
      </c>
      <c r="R1837" s="17"/>
      <c r="S1837" s="17">
        <v>0.163119214420476</v>
      </c>
      <c r="T1837" s="17">
        <v>0.14916579738130001</v>
      </c>
      <c r="U1837" s="17">
        <v>0.16114619513021999</v>
      </c>
      <c r="V1837" s="17">
        <v>0.156155378972164</v>
      </c>
      <c r="W1837" s="17">
        <v>0.138890189040041</v>
      </c>
      <c r="X1837" s="17">
        <v>0.11697435542886001</v>
      </c>
      <c r="Y1837" s="17">
        <v>0.13347810006855401</v>
      </c>
      <c r="Z1837" s="17">
        <v>0.13825528131416201</v>
      </c>
      <c r="AA1837" s="17">
        <v>0.13528990096612201</v>
      </c>
      <c r="AB1837" s="17">
        <v>0.163801185006032</v>
      </c>
      <c r="AC1837" s="17">
        <v>0.21256709613982</v>
      </c>
      <c r="AD1837" s="17">
        <v>0.24179160679419201</v>
      </c>
      <c r="AE1837" s="17"/>
      <c r="AF1837" s="17">
        <v>0.17094755959465399</v>
      </c>
      <c r="AG1837" s="17">
        <v>0.13699503014436401</v>
      </c>
      <c r="AH1837" s="17">
        <v>0.16798197337220799</v>
      </c>
      <c r="AI1837" s="17"/>
      <c r="AJ1837" s="17">
        <v>0.165254884226848</v>
      </c>
      <c r="AK1837" s="17">
        <v>0.157733439784012</v>
      </c>
      <c r="AL1837" s="17">
        <v>0.105105783626087</v>
      </c>
      <c r="AM1837" s="17">
        <v>0.127899059081136</v>
      </c>
      <c r="AN1837" s="17">
        <v>0.16488531449650801</v>
      </c>
      <c r="AO1837" s="17"/>
      <c r="AP1837" s="17">
        <v>0.17540398539704799</v>
      </c>
      <c r="AQ1837" s="17">
        <v>0.13778474881904401</v>
      </c>
      <c r="AR1837" s="17">
        <v>0.13612110992739199</v>
      </c>
      <c r="AS1837" s="17"/>
      <c r="AT1837" s="17">
        <v>0.14189111464721599</v>
      </c>
      <c r="AU1837" s="17">
        <v>0.203922266585361</v>
      </c>
      <c r="AV1837" s="17">
        <v>0.118069799276995</v>
      </c>
      <c r="AW1837" s="17">
        <v>0.14410741880143599</v>
      </c>
      <c r="AX1837" s="17">
        <v>0.15423312210706799</v>
      </c>
      <c r="AY1837" s="17"/>
      <c r="AZ1837" s="17">
        <v>0.178059865967652</v>
      </c>
      <c r="BA1837" s="17">
        <v>0.13050872803195801</v>
      </c>
      <c r="BB1837" s="17">
        <v>0.14905968310666501</v>
      </c>
      <c r="BC1837" s="17">
        <v>0.15550701486267601</v>
      </c>
      <c r="BD1837" s="17">
        <v>0.12949587424699099</v>
      </c>
      <c r="BE1837" s="17">
        <v>0.22159731459105</v>
      </c>
      <c r="BF1837" s="17"/>
      <c r="BG1837" s="17">
        <v>0.17184962873374601</v>
      </c>
      <c r="BH1837" s="17">
        <v>0.110234928366945</v>
      </c>
      <c r="BI1837" s="17" t="s">
        <v>95</v>
      </c>
      <c r="BJ1837" s="17">
        <v>0.20137377048597199</v>
      </c>
      <c r="BK1837" s="17">
        <v>0.13870631298208599</v>
      </c>
      <c r="BL1837" s="17">
        <v>0.13791056697304199</v>
      </c>
      <c r="BM1837" s="17">
        <v>0.23309975559738799</v>
      </c>
    </row>
    <row r="1838" spans="2:65" x14ac:dyDescent="0.35">
      <c r="B1838" t="s">
        <v>373</v>
      </c>
      <c r="C1838" s="17">
        <v>7.9026367222805399E-2</v>
      </c>
      <c r="D1838" s="17">
        <v>0.108893444346635</v>
      </c>
      <c r="E1838" s="17">
        <v>4.9667318362752698E-2</v>
      </c>
      <c r="F1838" s="17"/>
      <c r="G1838" s="17">
        <v>9.7749343544865905E-2</v>
      </c>
      <c r="H1838" s="17">
        <v>8.8155373971534001E-2</v>
      </c>
      <c r="I1838" s="17">
        <v>6.8734108746041703E-2</v>
      </c>
      <c r="J1838" s="17">
        <v>7.7030443412366006E-2</v>
      </c>
      <c r="K1838" s="17">
        <v>7.2368593673811502E-2</v>
      </c>
      <c r="L1838" s="17">
        <v>7.2206532316139396E-2</v>
      </c>
      <c r="M1838" s="17"/>
      <c r="N1838" s="17">
        <v>8.9077470478626894E-2</v>
      </c>
      <c r="O1838" s="17">
        <v>7.0319258719445693E-2</v>
      </c>
      <c r="P1838" s="17">
        <v>0.10215662686428301</v>
      </c>
      <c r="Q1838" s="17">
        <v>5.7201116653379E-2</v>
      </c>
      <c r="R1838" s="17"/>
      <c r="S1838" s="17">
        <v>6.4028978282991603E-2</v>
      </c>
      <c r="T1838" s="17">
        <v>4.7651563957396698E-2</v>
      </c>
      <c r="U1838" s="17">
        <v>5.9750554548782399E-2</v>
      </c>
      <c r="V1838" s="17">
        <v>7.4840752644782904E-2</v>
      </c>
      <c r="W1838" s="17">
        <v>7.3707667755483E-2</v>
      </c>
      <c r="X1838" s="17">
        <v>7.9528834816951902E-2</v>
      </c>
      <c r="Y1838" s="17">
        <v>9.3448928689776806E-2</v>
      </c>
      <c r="Z1838" s="17">
        <v>0.111150444855815</v>
      </c>
      <c r="AA1838" s="17">
        <v>8.8851617195010696E-2</v>
      </c>
      <c r="AB1838" s="17">
        <v>8.8357040258192299E-2</v>
      </c>
      <c r="AC1838" s="17">
        <v>0.10978962491517601</v>
      </c>
      <c r="AD1838" s="17">
        <v>0.16483518360480001</v>
      </c>
      <c r="AE1838" s="17"/>
      <c r="AF1838" s="17">
        <v>9.0810236238871106E-2</v>
      </c>
      <c r="AG1838" s="17">
        <v>5.6573325568418299E-2</v>
      </c>
      <c r="AH1838" s="17">
        <v>0.10589196403489</v>
      </c>
      <c r="AI1838" s="17"/>
      <c r="AJ1838" s="17">
        <v>8.1975222041802895E-2</v>
      </c>
      <c r="AK1838" s="17">
        <v>5.4426642387180799E-2</v>
      </c>
      <c r="AL1838" s="17">
        <v>3.58503164873928E-2</v>
      </c>
      <c r="AM1838" s="17">
        <v>0.23866621841122401</v>
      </c>
      <c r="AN1838" s="17">
        <v>0.10830609862976701</v>
      </c>
      <c r="AO1838" s="17"/>
      <c r="AP1838" s="17">
        <v>8.6467294119886406E-2</v>
      </c>
      <c r="AQ1838" s="17">
        <v>4.7836535029133001E-2</v>
      </c>
      <c r="AR1838" s="17">
        <v>4.56075630522099E-2</v>
      </c>
      <c r="AS1838" s="17"/>
      <c r="AT1838" s="17">
        <v>6.5895563577586899E-2</v>
      </c>
      <c r="AU1838" s="17">
        <v>8.5648054097646406E-2</v>
      </c>
      <c r="AV1838" s="17">
        <v>8.1775359714427606E-2</v>
      </c>
      <c r="AW1838" s="17">
        <v>7.0179575725394794E-2</v>
      </c>
      <c r="AX1838" s="17">
        <v>0.101703824567284</v>
      </c>
      <c r="AY1838" s="17"/>
      <c r="AZ1838" s="17">
        <v>7.5817056646974898E-2</v>
      </c>
      <c r="BA1838" s="17">
        <v>7.1550567997858E-2</v>
      </c>
      <c r="BB1838" s="17">
        <v>8.4625102101334795E-2</v>
      </c>
      <c r="BC1838" s="17">
        <v>7.5896982975524996E-2</v>
      </c>
      <c r="BD1838" s="17">
        <v>9.0949702789196299E-2</v>
      </c>
      <c r="BE1838" s="17">
        <v>0.10721160881879201</v>
      </c>
      <c r="BF1838" s="17"/>
      <c r="BG1838" s="17">
        <v>6.9462209683016002E-2</v>
      </c>
      <c r="BH1838" s="17">
        <v>9.8746283694120196E-2</v>
      </c>
      <c r="BI1838" s="17" t="s">
        <v>95</v>
      </c>
      <c r="BJ1838" s="17">
        <v>6.2149848791693697E-2</v>
      </c>
      <c r="BK1838" s="17">
        <v>9.8529590599021805E-2</v>
      </c>
      <c r="BL1838" s="17">
        <v>7.6871413741386799E-2</v>
      </c>
      <c r="BM1838" s="17">
        <v>7.0635474681178007E-2</v>
      </c>
    </row>
    <row r="1839" spans="2:65" x14ac:dyDescent="0.35">
      <c r="B1839" t="s">
        <v>114</v>
      </c>
      <c r="C1839" s="17">
        <v>1.7646864026322599E-2</v>
      </c>
      <c r="D1839" s="17">
        <v>1.75432678331752E-2</v>
      </c>
      <c r="E1839" s="17">
        <v>1.68109965780718E-2</v>
      </c>
      <c r="F1839" s="17"/>
      <c r="G1839" s="17">
        <v>1.5698769765683001E-2</v>
      </c>
      <c r="H1839" s="17">
        <v>2.8055369917747899E-2</v>
      </c>
      <c r="I1839" s="17">
        <v>8.4690111046957506E-3</v>
      </c>
      <c r="J1839" s="17">
        <v>2.8054838740133599E-2</v>
      </c>
      <c r="K1839" s="17">
        <v>1.9269944409527701E-2</v>
      </c>
      <c r="L1839" s="17">
        <v>8.7182194453152301E-3</v>
      </c>
      <c r="M1839" s="17"/>
      <c r="N1839" s="17">
        <v>8.2293781411788506E-3</v>
      </c>
      <c r="O1839" s="17">
        <v>1.6611529767949398E-2</v>
      </c>
      <c r="P1839" s="17">
        <v>1.39688026939736E-2</v>
      </c>
      <c r="Q1839" s="17">
        <v>3.0805459858443199E-2</v>
      </c>
      <c r="R1839" s="17"/>
      <c r="S1839" s="17">
        <v>1.88062209681213E-2</v>
      </c>
      <c r="T1839" s="17">
        <v>1.24405195712427E-2</v>
      </c>
      <c r="U1839" s="17">
        <v>4.2250898004617898E-2</v>
      </c>
      <c r="V1839" s="17">
        <v>1.5899332040671101E-2</v>
      </c>
      <c r="W1839" s="17">
        <v>1.5873349873676199E-2</v>
      </c>
      <c r="X1839" s="17">
        <v>1.92388390803871E-2</v>
      </c>
      <c r="Y1839" s="17">
        <v>2.87095942078247E-2</v>
      </c>
      <c r="Z1839" s="17">
        <v>0</v>
      </c>
      <c r="AA1839" s="17">
        <v>1.5965986955570499E-2</v>
      </c>
      <c r="AB1839" s="17">
        <v>1.3070052879686701E-2</v>
      </c>
      <c r="AC1839" s="17">
        <v>1.18613997998305E-2</v>
      </c>
      <c r="AD1839" s="17">
        <v>0</v>
      </c>
      <c r="AE1839" s="17"/>
      <c r="AF1839" s="17">
        <v>1.1584042723535399E-2</v>
      </c>
      <c r="AG1839" s="17">
        <v>1.4088447907712199E-2</v>
      </c>
      <c r="AH1839" s="17">
        <v>3.5305727870861503E-2</v>
      </c>
      <c r="AI1839" s="17"/>
      <c r="AJ1839" s="17">
        <v>1.3547103800887E-2</v>
      </c>
      <c r="AK1839" s="17">
        <v>2.0219099489180999E-2</v>
      </c>
      <c r="AL1839" s="17">
        <v>8.5455622221920508E-3</v>
      </c>
      <c r="AM1839" s="17">
        <v>0</v>
      </c>
      <c r="AN1839" s="17">
        <v>2.2329592740378899E-2</v>
      </c>
      <c r="AO1839" s="17"/>
      <c r="AP1839" s="17">
        <v>1.5775904262597399E-2</v>
      </c>
      <c r="AQ1839" s="17">
        <v>1.42502433090912E-2</v>
      </c>
      <c r="AR1839" s="17">
        <v>1.6365718246144599E-2</v>
      </c>
      <c r="AS1839" s="17"/>
      <c r="AT1839" s="17">
        <v>2.28789397021654E-2</v>
      </c>
      <c r="AU1839" s="17">
        <v>1.9898643267609699E-2</v>
      </c>
      <c r="AV1839" s="17">
        <v>1.00548432950422E-2</v>
      </c>
      <c r="AW1839" s="17">
        <v>1.29720186162454E-2</v>
      </c>
      <c r="AX1839" s="17">
        <v>2.8587854352850699E-2</v>
      </c>
      <c r="AY1839" s="17"/>
      <c r="AZ1839" s="17">
        <v>2.0010693665035599E-2</v>
      </c>
      <c r="BA1839" s="17">
        <v>1.3022097846573001E-2</v>
      </c>
      <c r="BB1839" s="17">
        <v>1.8688094332194899E-2</v>
      </c>
      <c r="BC1839" s="17">
        <v>2.17245278911158E-2</v>
      </c>
      <c r="BD1839" s="17">
        <v>2.12187884833452E-2</v>
      </c>
      <c r="BE1839" s="17">
        <v>9.9233867611128995E-3</v>
      </c>
      <c r="BF1839" s="17"/>
      <c r="BG1839" s="17">
        <v>1.8239629234145498E-2</v>
      </c>
      <c r="BH1839" s="17">
        <v>1.3488328684293701E-2</v>
      </c>
      <c r="BI1839" s="17" t="s">
        <v>95</v>
      </c>
      <c r="BJ1839" s="17">
        <v>2.1653871719556898E-2</v>
      </c>
      <c r="BK1839" s="17">
        <v>3.1661220628653203E-2</v>
      </c>
      <c r="BL1839" s="17">
        <v>1.57637078981793E-2</v>
      </c>
      <c r="BM1839" s="17">
        <v>1.5338754891981299E-2</v>
      </c>
    </row>
    <row r="1840" spans="2:65" x14ac:dyDescent="0.35">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c r="BI1840" s="17"/>
      <c r="BJ1840" s="17"/>
      <c r="BK1840" s="17"/>
      <c r="BL1840" s="17"/>
      <c r="BM1840" s="17"/>
    </row>
    <row r="1841" spans="2:65" x14ac:dyDescent="0.35">
      <c r="B1841" s="6" t="s">
        <v>684</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c r="BH1841" s="17"/>
      <c r="BI1841" s="17"/>
      <c r="BJ1841" s="17"/>
      <c r="BK1841" s="17"/>
      <c r="BL1841" s="17"/>
      <c r="BM1841" s="17"/>
    </row>
    <row r="1842" spans="2:65" x14ac:dyDescent="0.35">
      <c r="B1842" s="26" t="s">
        <v>221</v>
      </c>
      <c r="C1842" s="17"/>
      <c r="D1842" s="17"/>
      <c r="E1842" s="17"/>
      <c r="F1842" s="17"/>
      <c r="G1842" s="17"/>
      <c r="H1842" s="17"/>
      <c r="I1842" s="17"/>
      <c r="J1842" s="17"/>
      <c r="K1842" s="17"/>
      <c r="L1842" s="17"/>
      <c r="M1842" s="17"/>
      <c r="N1842" s="17"/>
      <c r="O1842" s="17"/>
      <c r="P1842" s="17"/>
      <c r="Q1842" s="17"/>
      <c r="R1842" s="17"/>
      <c r="S1842" s="17"/>
      <c r="T1842" s="17"/>
      <c r="U1842" s="17"/>
      <c r="V1842" s="17"/>
      <c r="W1842" s="17"/>
      <c r="X1842" s="17"/>
      <c r="Y1842" s="17"/>
      <c r="Z1842" s="17"/>
      <c r="AA1842" s="17"/>
      <c r="AB1842" s="17"/>
      <c r="AC1842" s="17"/>
      <c r="AD1842" s="17"/>
      <c r="AE1842" s="17"/>
      <c r="AF1842" s="17"/>
      <c r="AG1842" s="17"/>
      <c r="AH1842" s="17"/>
      <c r="AI1842" s="17"/>
      <c r="AJ1842" s="17"/>
      <c r="AK1842" s="17"/>
      <c r="AL1842" s="17"/>
      <c r="AM1842" s="17"/>
      <c r="AN1842" s="17"/>
      <c r="AO1842" s="17"/>
      <c r="AP1842" s="17"/>
      <c r="AQ1842" s="17"/>
      <c r="AR1842" s="17"/>
      <c r="AS1842" s="17"/>
      <c r="AT1842" s="17"/>
      <c r="AU1842" s="17"/>
      <c r="AV1842" s="17"/>
      <c r="AW1842" s="17"/>
      <c r="AX1842" s="17"/>
      <c r="AY1842" s="17"/>
      <c r="AZ1842" s="17"/>
      <c r="BA1842" s="17"/>
      <c r="BB1842" s="17"/>
      <c r="BC1842" s="17"/>
      <c r="BD1842" s="17"/>
      <c r="BE1842" s="17"/>
      <c r="BF1842" s="17"/>
      <c r="BG1842" s="17"/>
      <c r="BH1842" s="17"/>
      <c r="BI1842" s="17"/>
      <c r="BJ1842" s="17"/>
      <c r="BK1842" s="17"/>
      <c r="BL1842" s="17"/>
      <c r="BM1842" s="17"/>
    </row>
    <row r="1843" spans="2:65" x14ac:dyDescent="0.35">
      <c r="B1843" t="s">
        <v>370</v>
      </c>
      <c r="C1843" s="17">
        <v>0.221333519487527</v>
      </c>
      <c r="D1843" s="17">
        <v>0.154887798614635</v>
      </c>
      <c r="E1843" s="17">
        <v>0.28549586465216598</v>
      </c>
      <c r="F1843" s="17"/>
      <c r="G1843" s="17">
        <v>0.16858106191345601</v>
      </c>
      <c r="H1843" s="17">
        <v>0.19741841054003201</v>
      </c>
      <c r="I1843" s="17">
        <v>0.23269572358464499</v>
      </c>
      <c r="J1843" s="17">
        <v>0.271524169722831</v>
      </c>
      <c r="K1843" s="17">
        <v>0.25351200048945899</v>
      </c>
      <c r="L1843" s="17">
        <v>0.20962660609011899</v>
      </c>
      <c r="M1843" s="17"/>
      <c r="N1843" s="17">
        <v>0.26089505929186702</v>
      </c>
      <c r="O1843" s="17">
        <v>0.19687028006837301</v>
      </c>
      <c r="P1843" s="17">
        <v>0.21630831503432399</v>
      </c>
      <c r="Q1843" s="17">
        <v>0.20541396483009799</v>
      </c>
      <c r="R1843" s="17"/>
      <c r="S1843" s="17">
        <v>0.239430246286985</v>
      </c>
      <c r="T1843" s="17">
        <v>0.212929207345252</v>
      </c>
      <c r="U1843" s="17">
        <v>0.28391690389466401</v>
      </c>
      <c r="V1843" s="17">
        <v>0.23736618654858399</v>
      </c>
      <c r="W1843" s="17">
        <v>0.15060027934113401</v>
      </c>
      <c r="X1843" s="17">
        <v>0.21797907663864299</v>
      </c>
      <c r="Y1843" s="17">
        <v>0.23280078494120901</v>
      </c>
      <c r="Z1843" s="17">
        <v>0.203354806092231</v>
      </c>
      <c r="AA1843" s="17">
        <v>0.24102304831370699</v>
      </c>
      <c r="AB1843" s="17">
        <v>0.218802228795999</v>
      </c>
      <c r="AC1843" s="17">
        <v>0.16161468131991699</v>
      </c>
      <c r="AD1843" s="17">
        <v>0.13879437922594001</v>
      </c>
      <c r="AE1843" s="17"/>
      <c r="AF1843" s="17">
        <v>0.19998916245560899</v>
      </c>
      <c r="AG1843" s="17">
        <v>0.26843702123157798</v>
      </c>
      <c r="AH1843" s="17">
        <v>0.178800181547769</v>
      </c>
      <c r="AI1843" s="17"/>
      <c r="AJ1843" s="17">
        <v>0.18076513396135199</v>
      </c>
      <c r="AK1843" s="17">
        <v>0.26492487612571303</v>
      </c>
      <c r="AL1843" s="17">
        <v>0.33708397106456101</v>
      </c>
      <c r="AM1843" s="17">
        <v>0.15357631494002</v>
      </c>
      <c r="AN1843" s="17">
        <v>0.16100723929313801</v>
      </c>
      <c r="AO1843" s="17"/>
      <c r="AP1843" s="17">
        <v>0.19367520261948201</v>
      </c>
      <c r="AQ1843" s="17">
        <v>0.26014404317767797</v>
      </c>
      <c r="AR1843" s="17">
        <v>0.245737778659776</v>
      </c>
      <c r="AS1843" s="17"/>
      <c r="AT1843" s="17">
        <v>0.18460908908343299</v>
      </c>
      <c r="AU1843" s="17">
        <v>0.194595110368598</v>
      </c>
      <c r="AV1843" s="17">
        <v>0.275073768595538</v>
      </c>
      <c r="AW1843" s="17">
        <v>0.263757403339617</v>
      </c>
      <c r="AX1843" s="17">
        <v>0.30013385193376801</v>
      </c>
      <c r="AY1843" s="17"/>
      <c r="AZ1843" s="17">
        <v>0.23501202751132</v>
      </c>
      <c r="BA1843" s="17">
        <v>0.22279019922936999</v>
      </c>
      <c r="BB1843" s="17">
        <v>0.21922317708799399</v>
      </c>
      <c r="BC1843" s="17">
        <v>0.19709349500946099</v>
      </c>
      <c r="BD1843" s="17">
        <v>0.25180726393099201</v>
      </c>
      <c r="BE1843" s="17">
        <v>0.176226730262766</v>
      </c>
      <c r="BF1843" s="17"/>
      <c r="BG1843" s="17">
        <v>0.22355254104425701</v>
      </c>
      <c r="BH1843" s="17">
        <v>0.23477569111397201</v>
      </c>
      <c r="BI1843" s="17" t="s">
        <v>95</v>
      </c>
      <c r="BJ1843" s="17">
        <v>0.23763753737486101</v>
      </c>
      <c r="BK1843" s="17">
        <v>0.18264905171350701</v>
      </c>
      <c r="BL1843" s="17">
        <v>0.212255951486781</v>
      </c>
      <c r="BM1843" s="17">
        <v>0.191317463517684</v>
      </c>
    </row>
    <row r="1844" spans="2:65" x14ac:dyDescent="0.35">
      <c r="B1844" t="s">
        <v>371</v>
      </c>
      <c r="C1844" s="17">
        <v>0.32431849611499503</v>
      </c>
      <c r="D1844" s="17">
        <v>0.31004911796520102</v>
      </c>
      <c r="E1844" s="17">
        <v>0.34029196319231497</v>
      </c>
      <c r="F1844" s="17"/>
      <c r="G1844" s="17">
        <v>0.37122093190989702</v>
      </c>
      <c r="H1844" s="17">
        <v>0.34113552909385703</v>
      </c>
      <c r="I1844" s="17">
        <v>0.35219562891623402</v>
      </c>
      <c r="J1844" s="17">
        <v>0.27476115569487902</v>
      </c>
      <c r="K1844" s="17">
        <v>0.28626704072515602</v>
      </c>
      <c r="L1844" s="17">
        <v>0.31611886282493201</v>
      </c>
      <c r="M1844" s="17"/>
      <c r="N1844" s="17">
        <v>0.30726338805660702</v>
      </c>
      <c r="O1844" s="17">
        <v>0.34781361610666101</v>
      </c>
      <c r="P1844" s="17">
        <v>0.29336321418585098</v>
      </c>
      <c r="Q1844" s="17">
        <v>0.35023062887225898</v>
      </c>
      <c r="R1844" s="17"/>
      <c r="S1844" s="17">
        <v>0.32665557986385102</v>
      </c>
      <c r="T1844" s="17">
        <v>0.33838284100461002</v>
      </c>
      <c r="U1844" s="17">
        <v>0.25705829028053701</v>
      </c>
      <c r="V1844" s="17">
        <v>0.36837496216825399</v>
      </c>
      <c r="W1844" s="17">
        <v>0.34694367712524898</v>
      </c>
      <c r="X1844" s="17">
        <v>0.29351263762280599</v>
      </c>
      <c r="Y1844" s="17">
        <v>0.32309413876881299</v>
      </c>
      <c r="Z1844" s="17">
        <v>0.33213751731267299</v>
      </c>
      <c r="AA1844" s="17">
        <v>0.33336300376321099</v>
      </c>
      <c r="AB1844" s="17">
        <v>0.31385536660751401</v>
      </c>
      <c r="AC1844" s="17">
        <v>0.31723185215226002</v>
      </c>
      <c r="AD1844" s="17">
        <v>0.33633229034140799</v>
      </c>
      <c r="AE1844" s="17"/>
      <c r="AF1844" s="17">
        <v>0.27543692819708099</v>
      </c>
      <c r="AG1844" s="17">
        <v>0.37109773202042301</v>
      </c>
      <c r="AH1844" s="17">
        <v>0.29993542167904802</v>
      </c>
      <c r="AI1844" s="17"/>
      <c r="AJ1844" s="17">
        <v>0.29688335329912202</v>
      </c>
      <c r="AK1844" s="17">
        <v>0.37323495727616102</v>
      </c>
      <c r="AL1844" s="17">
        <v>0.29759654211030701</v>
      </c>
      <c r="AM1844" s="17">
        <v>0.24681576379088699</v>
      </c>
      <c r="AN1844" s="17">
        <v>0.29332794771417198</v>
      </c>
      <c r="AO1844" s="17"/>
      <c r="AP1844" s="17">
        <v>0.29571080292652102</v>
      </c>
      <c r="AQ1844" s="17">
        <v>0.36634885580721199</v>
      </c>
      <c r="AR1844" s="17">
        <v>0.29837231597469399</v>
      </c>
      <c r="AS1844" s="17"/>
      <c r="AT1844" s="17">
        <v>0.285913283588631</v>
      </c>
      <c r="AU1844" s="17">
        <v>0.32765663564758801</v>
      </c>
      <c r="AV1844" s="17">
        <v>0.34751915044318199</v>
      </c>
      <c r="AW1844" s="17">
        <v>0.37068665989461203</v>
      </c>
      <c r="AX1844" s="17">
        <v>0.29271567773866702</v>
      </c>
      <c r="AY1844" s="17"/>
      <c r="AZ1844" s="17">
        <v>0.35799508446801398</v>
      </c>
      <c r="BA1844" s="17">
        <v>0.34983618770890801</v>
      </c>
      <c r="BB1844" s="17">
        <v>0.272030544831319</v>
      </c>
      <c r="BC1844" s="17">
        <v>0.30850702987972101</v>
      </c>
      <c r="BD1844" s="17">
        <v>0.287667110238988</v>
      </c>
      <c r="BE1844" s="17">
        <v>0.27805387839392098</v>
      </c>
      <c r="BF1844" s="17"/>
      <c r="BG1844" s="17">
        <v>0.29798181087397602</v>
      </c>
      <c r="BH1844" s="17">
        <v>0.332184689876939</v>
      </c>
      <c r="BI1844" s="17" t="s">
        <v>95</v>
      </c>
      <c r="BJ1844" s="17">
        <v>0.28466728941469299</v>
      </c>
      <c r="BK1844" s="17">
        <v>0.33379189839259699</v>
      </c>
      <c r="BL1844" s="17">
        <v>0.36690343071786302</v>
      </c>
      <c r="BM1844" s="17">
        <v>0.33358364231250598</v>
      </c>
    </row>
    <row r="1845" spans="2:65" x14ac:dyDescent="0.35">
      <c r="B1845" t="s">
        <v>372</v>
      </c>
      <c r="C1845" s="17">
        <v>0.21876278502004201</v>
      </c>
      <c r="D1845" s="17">
        <v>0.238379702205475</v>
      </c>
      <c r="E1845" s="17">
        <v>0.19928774190215301</v>
      </c>
      <c r="F1845" s="17"/>
      <c r="G1845" s="17">
        <v>0.24284641902236301</v>
      </c>
      <c r="H1845" s="17">
        <v>0.223303057305897</v>
      </c>
      <c r="I1845" s="17">
        <v>0.185786584329166</v>
      </c>
      <c r="J1845" s="17">
        <v>0.22249227489015999</v>
      </c>
      <c r="K1845" s="17">
        <v>0.23890143907941</v>
      </c>
      <c r="L1845" s="17">
        <v>0.20924558595419099</v>
      </c>
      <c r="M1845" s="17"/>
      <c r="N1845" s="17">
        <v>0.19009614464181901</v>
      </c>
      <c r="O1845" s="17">
        <v>0.23743375712432599</v>
      </c>
      <c r="P1845" s="17">
        <v>0.21991763996285199</v>
      </c>
      <c r="Q1845" s="17">
        <v>0.22876354252101999</v>
      </c>
      <c r="R1845" s="17"/>
      <c r="S1845" s="17">
        <v>0.22741796570218401</v>
      </c>
      <c r="T1845" s="17">
        <v>0.197078929082383</v>
      </c>
      <c r="U1845" s="17">
        <v>0.219631181112699</v>
      </c>
      <c r="V1845" s="17">
        <v>0.1942664280336</v>
      </c>
      <c r="W1845" s="17">
        <v>0.229739749537931</v>
      </c>
      <c r="X1845" s="17">
        <v>0.24773529594047899</v>
      </c>
      <c r="Y1845" s="17">
        <v>0.250034217944682</v>
      </c>
      <c r="Z1845" s="17">
        <v>0.22069379417676199</v>
      </c>
      <c r="AA1845" s="17">
        <v>0.19515614486653701</v>
      </c>
      <c r="AB1845" s="17">
        <v>0.21817474783356999</v>
      </c>
      <c r="AC1845" s="17">
        <v>0.24158004153017801</v>
      </c>
      <c r="AD1845" s="17">
        <v>0.215024976120227</v>
      </c>
      <c r="AE1845" s="17"/>
      <c r="AF1845" s="17">
        <v>0.23467581811862701</v>
      </c>
      <c r="AG1845" s="17">
        <v>0.18855478375656301</v>
      </c>
      <c r="AH1845" s="17">
        <v>0.24598081984555201</v>
      </c>
      <c r="AI1845" s="17"/>
      <c r="AJ1845" s="17">
        <v>0.233846354563013</v>
      </c>
      <c r="AK1845" s="17">
        <v>0.211561500159997</v>
      </c>
      <c r="AL1845" s="17">
        <v>0.215458358905599</v>
      </c>
      <c r="AM1845" s="17">
        <v>0.195837732489691</v>
      </c>
      <c r="AN1845" s="17">
        <v>0.23773846869905699</v>
      </c>
      <c r="AO1845" s="17"/>
      <c r="AP1845" s="17">
        <v>0.24336505761222799</v>
      </c>
      <c r="AQ1845" s="17">
        <v>0.21080188793289001</v>
      </c>
      <c r="AR1845" s="17">
        <v>0.26303701726447098</v>
      </c>
      <c r="AS1845" s="17"/>
      <c r="AT1845" s="17">
        <v>0.24950104500218401</v>
      </c>
      <c r="AU1845" s="17">
        <v>0.21938312952302499</v>
      </c>
      <c r="AV1845" s="17">
        <v>0.17433504664381</v>
      </c>
      <c r="AW1845" s="17">
        <v>0.197290681859733</v>
      </c>
      <c r="AX1845" s="17">
        <v>0.19316861876581401</v>
      </c>
      <c r="AY1845" s="17"/>
      <c r="AZ1845" s="17">
        <v>0.20165124492530001</v>
      </c>
      <c r="BA1845" s="17">
        <v>0.21756883273570299</v>
      </c>
      <c r="BB1845" s="17">
        <v>0.27942964884518801</v>
      </c>
      <c r="BC1845" s="17">
        <v>0.194757462160213</v>
      </c>
      <c r="BD1845" s="17">
        <v>0.23967001161210899</v>
      </c>
      <c r="BE1845" s="17">
        <v>0.20627408956377</v>
      </c>
      <c r="BF1845" s="17"/>
      <c r="BG1845" s="17">
        <v>0.22487138454396299</v>
      </c>
      <c r="BH1845" s="17">
        <v>0.210800797867779</v>
      </c>
      <c r="BI1845" s="17" t="s">
        <v>95</v>
      </c>
      <c r="BJ1845" s="17">
        <v>0.22508857736573601</v>
      </c>
      <c r="BK1845" s="17">
        <v>0.22046833336947899</v>
      </c>
      <c r="BL1845" s="17">
        <v>0.211426577106197</v>
      </c>
      <c r="BM1845" s="17">
        <v>0.24127031874975599</v>
      </c>
    </row>
    <row r="1846" spans="2:65" x14ac:dyDescent="0.35">
      <c r="B1846" t="s">
        <v>373</v>
      </c>
      <c r="C1846" s="17">
        <v>0.21630177760897201</v>
      </c>
      <c r="D1846" s="17">
        <v>0.27873547415639899</v>
      </c>
      <c r="E1846" s="17">
        <v>0.15527122452091299</v>
      </c>
      <c r="F1846" s="17"/>
      <c r="G1846" s="17">
        <v>0.19803873944134001</v>
      </c>
      <c r="H1846" s="17">
        <v>0.21592959921393201</v>
      </c>
      <c r="I1846" s="17">
        <v>0.21278522462944399</v>
      </c>
      <c r="J1846" s="17">
        <v>0.20387797208949601</v>
      </c>
      <c r="K1846" s="17">
        <v>0.20576924988762199</v>
      </c>
      <c r="L1846" s="17">
        <v>0.24991704335564299</v>
      </c>
      <c r="M1846" s="17"/>
      <c r="N1846" s="17">
        <v>0.22456827598943299</v>
      </c>
      <c r="O1846" s="17">
        <v>0.203634878497292</v>
      </c>
      <c r="P1846" s="17">
        <v>0.24887972098404501</v>
      </c>
      <c r="Q1846" s="17">
        <v>0.19253925401900801</v>
      </c>
      <c r="R1846" s="17"/>
      <c r="S1846" s="17">
        <v>0.17650401843911401</v>
      </c>
      <c r="T1846" s="17">
        <v>0.23734992535254501</v>
      </c>
      <c r="U1846" s="17">
        <v>0.222503949147562</v>
      </c>
      <c r="V1846" s="17">
        <v>0.18484733774116199</v>
      </c>
      <c r="W1846" s="17">
        <v>0.25082040088611202</v>
      </c>
      <c r="X1846" s="17">
        <v>0.21486459933548499</v>
      </c>
      <c r="Y1846" s="17">
        <v>0.18848401297496201</v>
      </c>
      <c r="Z1846" s="17">
        <v>0.22482833571625099</v>
      </c>
      <c r="AA1846" s="17">
        <v>0.20596542833283901</v>
      </c>
      <c r="AB1846" s="17">
        <v>0.225410913474725</v>
      </c>
      <c r="AC1846" s="17">
        <v>0.26771202519781501</v>
      </c>
      <c r="AD1846" s="17">
        <v>0.30984835431242502</v>
      </c>
      <c r="AE1846" s="17"/>
      <c r="AF1846" s="17">
        <v>0.27787320240060298</v>
      </c>
      <c r="AG1846" s="17">
        <v>0.15837267079168199</v>
      </c>
      <c r="AH1846" s="17">
        <v>0.240930467066204</v>
      </c>
      <c r="AI1846" s="17"/>
      <c r="AJ1846" s="17">
        <v>0.27059286108860803</v>
      </c>
      <c r="AK1846" s="17">
        <v>0.13646768273088</v>
      </c>
      <c r="AL1846" s="17">
        <v>0.14131556569734099</v>
      </c>
      <c r="AM1846" s="17">
        <v>0.36221319983195599</v>
      </c>
      <c r="AN1846" s="17">
        <v>0.27964167584522098</v>
      </c>
      <c r="AO1846" s="17"/>
      <c r="AP1846" s="17">
        <v>0.251760274845098</v>
      </c>
      <c r="AQ1846" s="17">
        <v>0.147995911010466</v>
      </c>
      <c r="AR1846" s="17">
        <v>0.18536106805114599</v>
      </c>
      <c r="AS1846" s="17"/>
      <c r="AT1846" s="17">
        <v>0.25408087798843998</v>
      </c>
      <c r="AU1846" s="17">
        <v>0.24228292490616099</v>
      </c>
      <c r="AV1846" s="17">
        <v>0.192277093334183</v>
      </c>
      <c r="AW1846" s="17">
        <v>0.14651095324184699</v>
      </c>
      <c r="AX1846" s="17">
        <v>0.18539399720890001</v>
      </c>
      <c r="AY1846" s="17"/>
      <c r="AZ1846" s="17">
        <v>0.19147561419614301</v>
      </c>
      <c r="BA1846" s="17">
        <v>0.189539058179341</v>
      </c>
      <c r="BB1846" s="17">
        <v>0.202532983138591</v>
      </c>
      <c r="BC1846" s="17">
        <v>0.27209996105386802</v>
      </c>
      <c r="BD1846" s="17">
        <v>0.20795807124384599</v>
      </c>
      <c r="BE1846" s="17">
        <v>0.33180288810529801</v>
      </c>
      <c r="BF1846" s="17"/>
      <c r="BG1846" s="17">
        <v>0.23964751008263999</v>
      </c>
      <c r="BH1846" s="17">
        <v>0.20281335459934999</v>
      </c>
      <c r="BI1846" s="17" t="s">
        <v>95</v>
      </c>
      <c r="BJ1846" s="17">
        <v>0.20532825397716101</v>
      </c>
      <c r="BK1846" s="17">
        <v>0.22326247363016299</v>
      </c>
      <c r="BL1846" s="17">
        <v>0.19726398120067001</v>
      </c>
      <c r="BM1846" s="17">
        <v>0.218489820528073</v>
      </c>
    </row>
    <row r="1847" spans="2:65" x14ac:dyDescent="0.35">
      <c r="B1847" t="s">
        <v>114</v>
      </c>
      <c r="C1847" s="17">
        <v>1.9283421768463802E-2</v>
      </c>
      <c r="D1847" s="17">
        <v>1.7947907058290202E-2</v>
      </c>
      <c r="E1847" s="17">
        <v>1.96532057324539E-2</v>
      </c>
      <c r="F1847" s="17"/>
      <c r="G1847" s="17">
        <v>1.9312847712944399E-2</v>
      </c>
      <c r="H1847" s="17">
        <v>2.2213403846282401E-2</v>
      </c>
      <c r="I1847" s="17">
        <v>1.6536838540511498E-2</v>
      </c>
      <c r="J1847" s="17">
        <v>2.73444276026341E-2</v>
      </c>
      <c r="K1847" s="17">
        <v>1.5550269818353E-2</v>
      </c>
      <c r="L1847" s="17">
        <v>1.50919017751151E-2</v>
      </c>
      <c r="M1847" s="17"/>
      <c r="N1847" s="17">
        <v>1.7177132020273701E-2</v>
      </c>
      <c r="O1847" s="17">
        <v>1.42474682033473E-2</v>
      </c>
      <c r="P1847" s="17">
        <v>2.1531109832928001E-2</v>
      </c>
      <c r="Q1847" s="17">
        <v>2.3052609757615299E-2</v>
      </c>
      <c r="R1847" s="17"/>
      <c r="S1847" s="17">
        <v>2.9992189707866102E-2</v>
      </c>
      <c r="T1847" s="17">
        <v>1.4259097215209101E-2</v>
      </c>
      <c r="U1847" s="17">
        <v>1.6889675564537899E-2</v>
      </c>
      <c r="V1847" s="17">
        <v>1.5145085508400101E-2</v>
      </c>
      <c r="W1847" s="17">
        <v>2.1895893109574301E-2</v>
      </c>
      <c r="X1847" s="17">
        <v>2.5908390462586799E-2</v>
      </c>
      <c r="Y1847" s="17">
        <v>5.5868453703332198E-3</v>
      </c>
      <c r="Z1847" s="17">
        <v>1.8985546702083401E-2</v>
      </c>
      <c r="AA1847" s="17">
        <v>2.4492374723705499E-2</v>
      </c>
      <c r="AB1847" s="17">
        <v>2.3756743288192099E-2</v>
      </c>
      <c r="AC1847" s="17">
        <v>1.18613997998305E-2</v>
      </c>
      <c r="AD1847" s="17">
        <v>0</v>
      </c>
      <c r="AE1847" s="17"/>
      <c r="AF1847" s="17">
        <v>1.20248888280804E-2</v>
      </c>
      <c r="AG1847" s="17">
        <v>1.3537792199754199E-2</v>
      </c>
      <c r="AH1847" s="17">
        <v>3.4353109861427103E-2</v>
      </c>
      <c r="AI1847" s="17"/>
      <c r="AJ1847" s="17">
        <v>1.79122970879039E-2</v>
      </c>
      <c r="AK1847" s="17">
        <v>1.3810983707248399E-2</v>
      </c>
      <c r="AL1847" s="17">
        <v>8.5455622221920508E-3</v>
      </c>
      <c r="AM1847" s="17">
        <v>4.1556988947446E-2</v>
      </c>
      <c r="AN1847" s="17">
        <v>2.8284668448412102E-2</v>
      </c>
      <c r="AO1847" s="17"/>
      <c r="AP1847" s="17">
        <v>1.54886619966699E-2</v>
      </c>
      <c r="AQ1847" s="17">
        <v>1.4709302071753701E-2</v>
      </c>
      <c r="AR1847" s="17">
        <v>7.49182004991288E-3</v>
      </c>
      <c r="AS1847" s="17"/>
      <c r="AT1847" s="17">
        <v>2.5895704337312E-2</v>
      </c>
      <c r="AU1847" s="17">
        <v>1.6082199554628099E-2</v>
      </c>
      <c r="AV1847" s="17">
        <v>1.07949409832862E-2</v>
      </c>
      <c r="AW1847" s="17">
        <v>2.17543016641914E-2</v>
      </c>
      <c r="AX1847" s="17">
        <v>2.8587854352850699E-2</v>
      </c>
      <c r="AY1847" s="17"/>
      <c r="AZ1847" s="17">
        <v>1.3866028899222199E-2</v>
      </c>
      <c r="BA1847" s="17">
        <v>2.0265722146677601E-2</v>
      </c>
      <c r="BB1847" s="17">
        <v>2.67836460969069E-2</v>
      </c>
      <c r="BC1847" s="17">
        <v>2.7542051896736201E-2</v>
      </c>
      <c r="BD1847" s="17">
        <v>1.28975429740658E-2</v>
      </c>
      <c r="BE1847" s="17">
        <v>7.6424136742447796E-3</v>
      </c>
      <c r="BF1847" s="17"/>
      <c r="BG1847" s="17">
        <v>1.39467534551644E-2</v>
      </c>
      <c r="BH1847" s="17">
        <v>1.9425466541959799E-2</v>
      </c>
      <c r="BI1847" s="17" t="s">
        <v>95</v>
      </c>
      <c r="BJ1847" s="17">
        <v>4.7278341867549201E-2</v>
      </c>
      <c r="BK1847" s="17">
        <v>3.9828242894253699E-2</v>
      </c>
      <c r="BL1847" s="17">
        <v>1.2150059488488201E-2</v>
      </c>
      <c r="BM1847" s="17">
        <v>1.5338754891981299E-2</v>
      </c>
    </row>
    <row r="1848" spans="2:65" x14ac:dyDescent="0.35">
      <c r="C1848" s="17"/>
      <c r="D1848" s="17"/>
      <c r="E1848" s="17"/>
      <c r="F1848" s="17"/>
      <c r="G1848" s="17"/>
      <c r="H1848" s="17"/>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row>
    <row r="1849" spans="2:65" x14ac:dyDescent="0.35">
      <c r="B1849" s="6" t="s">
        <v>685</v>
      </c>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c r="BH1849" s="17"/>
      <c r="BI1849" s="17"/>
      <c r="BJ1849" s="17"/>
      <c r="BK1849" s="17"/>
      <c r="BL1849" s="17"/>
      <c r="BM1849" s="17"/>
    </row>
    <row r="1850" spans="2:65" x14ac:dyDescent="0.35">
      <c r="B1850" s="26" t="s">
        <v>221</v>
      </c>
      <c r="C1850" s="17"/>
      <c r="D1850" s="17"/>
      <c r="E1850" s="17"/>
      <c r="F1850" s="17"/>
      <c r="G1850" s="17"/>
      <c r="H1850" s="17"/>
      <c r="I1850" s="17"/>
      <c r="J1850" s="17"/>
      <c r="K1850" s="17"/>
      <c r="L1850" s="17"/>
      <c r="M1850" s="17"/>
      <c r="N1850" s="17"/>
      <c r="O1850" s="17"/>
      <c r="P1850" s="17"/>
      <c r="Q1850" s="17"/>
      <c r="R1850" s="17"/>
      <c r="S1850" s="17"/>
      <c r="T1850" s="17"/>
      <c r="U1850" s="17"/>
      <c r="V1850" s="17"/>
      <c r="W1850" s="17"/>
      <c r="X1850" s="17"/>
      <c r="Y1850" s="17"/>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c r="BH1850" s="17"/>
      <c r="BI1850" s="17"/>
      <c r="BJ1850" s="17"/>
      <c r="BK1850" s="17"/>
      <c r="BL1850" s="17"/>
      <c r="BM1850" s="17"/>
    </row>
    <row r="1851" spans="2:65" x14ac:dyDescent="0.35">
      <c r="B1851" t="s">
        <v>370</v>
      </c>
      <c r="C1851" s="17">
        <v>0.23418961276415301</v>
      </c>
      <c r="D1851" s="17">
        <v>0.20843802660699601</v>
      </c>
      <c r="E1851" s="17">
        <v>0.2598747564303</v>
      </c>
      <c r="F1851" s="17"/>
      <c r="G1851" s="17">
        <v>0.20892150252588201</v>
      </c>
      <c r="H1851" s="17">
        <v>0.19606177142849601</v>
      </c>
      <c r="I1851" s="17">
        <v>0.247138222114614</v>
      </c>
      <c r="J1851" s="17">
        <v>0.24887034806802599</v>
      </c>
      <c r="K1851" s="17">
        <v>0.23889024192143399</v>
      </c>
      <c r="L1851" s="17">
        <v>0.25921320668159997</v>
      </c>
      <c r="M1851" s="17"/>
      <c r="N1851" s="17">
        <v>0.23030252147347199</v>
      </c>
      <c r="O1851" s="17">
        <v>0.215412739285189</v>
      </c>
      <c r="P1851" s="17">
        <v>0.25491713907578101</v>
      </c>
      <c r="Q1851" s="17">
        <v>0.239501685036454</v>
      </c>
      <c r="R1851" s="17"/>
      <c r="S1851" s="17">
        <v>0.21345250317353301</v>
      </c>
      <c r="T1851" s="17">
        <v>0.25900909339029998</v>
      </c>
      <c r="U1851" s="17">
        <v>0.24307855924402699</v>
      </c>
      <c r="V1851" s="17">
        <v>0.21250290853986301</v>
      </c>
      <c r="W1851" s="17">
        <v>0.215586621112375</v>
      </c>
      <c r="X1851" s="17">
        <v>0.25913459699540897</v>
      </c>
      <c r="Y1851" s="17">
        <v>0.23776207319998599</v>
      </c>
      <c r="Z1851" s="17">
        <v>0.23928966963796899</v>
      </c>
      <c r="AA1851" s="17">
        <v>0.25932920431251</v>
      </c>
      <c r="AB1851" s="17">
        <v>0.23857202876563</v>
      </c>
      <c r="AC1851" s="17">
        <v>0.19480237691604099</v>
      </c>
      <c r="AD1851" s="17">
        <v>0.17398662409844301</v>
      </c>
      <c r="AE1851" s="17"/>
      <c r="AF1851" s="17">
        <v>0.243315510008214</v>
      </c>
      <c r="AG1851" s="17">
        <v>0.25557297436325899</v>
      </c>
      <c r="AH1851" s="17">
        <v>0.184086006633321</v>
      </c>
      <c r="AI1851" s="17"/>
      <c r="AJ1851" s="17">
        <v>0.21893558124801599</v>
      </c>
      <c r="AK1851" s="17">
        <v>0.27798203075778699</v>
      </c>
      <c r="AL1851" s="17">
        <v>0.25085504535197201</v>
      </c>
      <c r="AM1851" s="17">
        <v>0.15436901243867401</v>
      </c>
      <c r="AN1851" s="17">
        <v>0.191520942788064</v>
      </c>
      <c r="AO1851" s="17"/>
      <c r="AP1851" s="17">
        <v>0.23751630194595799</v>
      </c>
      <c r="AQ1851" s="17">
        <v>0.25683144792796198</v>
      </c>
      <c r="AR1851" s="17">
        <v>0.25109367838881502</v>
      </c>
      <c r="AS1851" s="17"/>
      <c r="AT1851" s="17">
        <v>0.23757712614054399</v>
      </c>
      <c r="AU1851" s="17">
        <v>0.21420216033588599</v>
      </c>
      <c r="AV1851" s="17">
        <v>0.22893632909212</v>
      </c>
      <c r="AW1851" s="17">
        <v>0.27768827838808302</v>
      </c>
      <c r="AX1851" s="17">
        <v>0.29511363802087898</v>
      </c>
      <c r="AY1851" s="17"/>
      <c r="AZ1851" s="17">
        <v>0.23819485215050801</v>
      </c>
      <c r="BA1851" s="17">
        <v>0.22749760829387</v>
      </c>
      <c r="BB1851" s="17">
        <v>0.24264444200579999</v>
      </c>
      <c r="BC1851" s="17">
        <v>0.21361363794250901</v>
      </c>
      <c r="BD1851" s="17">
        <v>0.27086783231365102</v>
      </c>
      <c r="BE1851" s="17">
        <v>0.22767568782498501</v>
      </c>
      <c r="BF1851" s="17"/>
      <c r="BG1851" s="17">
        <v>0.23251989105933299</v>
      </c>
      <c r="BH1851" s="17">
        <v>0.2364622975872</v>
      </c>
      <c r="BI1851" s="17" t="s">
        <v>95</v>
      </c>
      <c r="BJ1851" s="17">
        <v>0.26394214711194502</v>
      </c>
      <c r="BK1851" s="17">
        <v>0.259280030287941</v>
      </c>
      <c r="BL1851" s="17">
        <v>0.209933241819872</v>
      </c>
      <c r="BM1851" s="17">
        <v>0.25083807194948798</v>
      </c>
    </row>
    <row r="1852" spans="2:65" x14ac:dyDescent="0.35">
      <c r="B1852" t="s">
        <v>371</v>
      </c>
      <c r="C1852" s="17">
        <v>0.38828238012348498</v>
      </c>
      <c r="D1852" s="17">
        <v>0.38058136004038201</v>
      </c>
      <c r="E1852" s="17">
        <v>0.397396472303298</v>
      </c>
      <c r="F1852" s="17"/>
      <c r="G1852" s="17">
        <v>0.40732573414231998</v>
      </c>
      <c r="H1852" s="17">
        <v>0.41683559167433298</v>
      </c>
      <c r="I1852" s="17">
        <v>0.40131187306258997</v>
      </c>
      <c r="J1852" s="17">
        <v>0.40655663511753298</v>
      </c>
      <c r="K1852" s="17">
        <v>0.292142849370921</v>
      </c>
      <c r="L1852" s="17">
        <v>0.38677375929876001</v>
      </c>
      <c r="M1852" s="17"/>
      <c r="N1852" s="17">
        <v>0.36727898747554</v>
      </c>
      <c r="O1852" s="17">
        <v>0.41730056147084998</v>
      </c>
      <c r="P1852" s="17">
        <v>0.37856519202193301</v>
      </c>
      <c r="Q1852" s="17">
        <v>0.39611557622726401</v>
      </c>
      <c r="R1852" s="17"/>
      <c r="S1852" s="17">
        <v>0.38587886797947801</v>
      </c>
      <c r="T1852" s="17">
        <v>0.39550881990150699</v>
      </c>
      <c r="U1852" s="17">
        <v>0.38343344430194898</v>
      </c>
      <c r="V1852" s="17">
        <v>0.43030655881035301</v>
      </c>
      <c r="W1852" s="17">
        <v>0.39337403185248798</v>
      </c>
      <c r="X1852" s="17">
        <v>0.36107456831776402</v>
      </c>
      <c r="Y1852" s="17">
        <v>0.331688213914406</v>
      </c>
      <c r="Z1852" s="17">
        <v>0.39742871843152899</v>
      </c>
      <c r="AA1852" s="17">
        <v>0.41489389552956601</v>
      </c>
      <c r="AB1852" s="17">
        <v>0.39051646986740401</v>
      </c>
      <c r="AC1852" s="17">
        <v>0.35024069089812099</v>
      </c>
      <c r="AD1852" s="17">
        <v>0.39890128849895501</v>
      </c>
      <c r="AE1852" s="17"/>
      <c r="AF1852" s="17">
        <v>0.33631938962616698</v>
      </c>
      <c r="AG1852" s="17">
        <v>0.43312257290516498</v>
      </c>
      <c r="AH1852" s="17">
        <v>0.392611235761333</v>
      </c>
      <c r="AI1852" s="17"/>
      <c r="AJ1852" s="17">
        <v>0.36750957563577702</v>
      </c>
      <c r="AK1852" s="17">
        <v>0.41481642762266802</v>
      </c>
      <c r="AL1852" s="17">
        <v>0.444254921470984</v>
      </c>
      <c r="AM1852" s="17">
        <v>0.25290306532711598</v>
      </c>
      <c r="AN1852" s="17">
        <v>0.36263165477189702</v>
      </c>
      <c r="AO1852" s="17"/>
      <c r="AP1852" s="17">
        <v>0.35202665218163198</v>
      </c>
      <c r="AQ1852" s="17">
        <v>0.41701315569566499</v>
      </c>
      <c r="AR1852" s="17">
        <v>0.48359979064821101</v>
      </c>
      <c r="AS1852" s="17"/>
      <c r="AT1852" s="17">
        <v>0.40098030312649202</v>
      </c>
      <c r="AU1852" s="17">
        <v>0.38198513565390202</v>
      </c>
      <c r="AV1852" s="17">
        <v>0.413437087465932</v>
      </c>
      <c r="AW1852" s="17">
        <v>0.379859926243442</v>
      </c>
      <c r="AX1852" s="17">
        <v>0.343602443083248</v>
      </c>
      <c r="AY1852" s="17"/>
      <c r="AZ1852" s="17">
        <v>0.39433856266720002</v>
      </c>
      <c r="BA1852" s="17">
        <v>0.42005672471871403</v>
      </c>
      <c r="BB1852" s="17">
        <v>0.34256484025305001</v>
      </c>
      <c r="BC1852" s="17">
        <v>0.36577583988031098</v>
      </c>
      <c r="BD1852" s="17">
        <v>0.35498511514766501</v>
      </c>
      <c r="BE1852" s="17">
        <v>0.42702502408165799</v>
      </c>
      <c r="BF1852" s="17"/>
      <c r="BG1852" s="17">
        <v>0.36070043183249201</v>
      </c>
      <c r="BH1852" s="17">
        <v>0.42870544168383201</v>
      </c>
      <c r="BI1852" s="17" t="s">
        <v>95</v>
      </c>
      <c r="BJ1852" s="17">
        <v>0.32491103714379699</v>
      </c>
      <c r="BK1852" s="17">
        <v>0.39152969127173298</v>
      </c>
      <c r="BL1852" s="17">
        <v>0.41853359191129202</v>
      </c>
      <c r="BM1852" s="17">
        <v>0.35674773351332201</v>
      </c>
    </row>
    <row r="1853" spans="2:65" x14ac:dyDescent="0.35">
      <c r="B1853" t="s">
        <v>372</v>
      </c>
      <c r="C1853" s="17">
        <v>0.208278418213275</v>
      </c>
      <c r="D1853" s="17">
        <v>0.216007193786699</v>
      </c>
      <c r="E1853" s="17">
        <v>0.201251876582179</v>
      </c>
      <c r="F1853" s="17"/>
      <c r="G1853" s="17">
        <v>0.238385804598027</v>
      </c>
      <c r="H1853" s="17">
        <v>0.19352638683614701</v>
      </c>
      <c r="I1853" s="17">
        <v>0.202425008973976</v>
      </c>
      <c r="J1853" s="17">
        <v>0.17540008979636099</v>
      </c>
      <c r="K1853" s="17">
        <v>0.279058311930172</v>
      </c>
      <c r="L1853" s="17">
        <v>0.183890657688214</v>
      </c>
      <c r="M1853" s="17"/>
      <c r="N1853" s="17">
        <v>0.212372294870109</v>
      </c>
      <c r="O1853" s="17">
        <v>0.20469415938940699</v>
      </c>
      <c r="P1853" s="17">
        <v>0.21019247837399499</v>
      </c>
      <c r="Q1853" s="17">
        <v>0.200517193852701</v>
      </c>
      <c r="R1853" s="17"/>
      <c r="S1853" s="17">
        <v>0.19605367053465</v>
      </c>
      <c r="T1853" s="17">
        <v>0.17248471565683299</v>
      </c>
      <c r="U1853" s="17">
        <v>0.22034315580028899</v>
      </c>
      <c r="V1853" s="17">
        <v>0.18953230452043199</v>
      </c>
      <c r="W1853" s="17">
        <v>0.26131385960096798</v>
      </c>
      <c r="X1853" s="17">
        <v>0.22468866348636901</v>
      </c>
      <c r="Y1853" s="17">
        <v>0.27313835587153801</v>
      </c>
      <c r="Z1853" s="17">
        <v>0.220166438393258</v>
      </c>
      <c r="AA1853" s="17">
        <v>0.17077193443710401</v>
      </c>
      <c r="AB1853" s="17">
        <v>0.200834723003606</v>
      </c>
      <c r="AC1853" s="17">
        <v>0.26378827743578298</v>
      </c>
      <c r="AD1853" s="17">
        <v>0.17088832075923099</v>
      </c>
      <c r="AE1853" s="17"/>
      <c r="AF1853" s="17">
        <v>0.22632094476376499</v>
      </c>
      <c r="AG1853" s="17">
        <v>0.18769724609643901</v>
      </c>
      <c r="AH1853" s="17">
        <v>0.21741545824778799</v>
      </c>
      <c r="AI1853" s="17"/>
      <c r="AJ1853" s="17">
        <v>0.23141464994055799</v>
      </c>
      <c r="AK1853" s="17">
        <v>0.1868506694555</v>
      </c>
      <c r="AL1853" s="17">
        <v>0.17363930286276999</v>
      </c>
      <c r="AM1853" s="17">
        <v>0.27955589988656598</v>
      </c>
      <c r="AN1853" s="17">
        <v>0.22965202550789901</v>
      </c>
      <c r="AO1853" s="17"/>
      <c r="AP1853" s="17">
        <v>0.23784595494844199</v>
      </c>
      <c r="AQ1853" s="17">
        <v>0.20635716866090401</v>
      </c>
      <c r="AR1853" s="17">
        <v>0.163968392035371</v>
      </c>
      <c r="AS1853" s="17"/>
      <c r="AT1853" s="17">
        <v>0.18737612882813401</v>
      </c>
      <c r="AU1853" s="17">
        <v>0.245127924958601</v>
      </c>
      <c r="AV1853" s="17">
        <v>0.187069974085319</v>
      </c>
      <c r="AW1853" s="17">
        <v>0.204949431157053</v>
      </c>
      <c r="AX1853" s="17">
        <v>0.18622432725854199</v>
      </c>
      <c r="AY1853" s="17"/>
      <c r="AZ1853" s="17">
        <v>0.19583214955362399</v>
      </c>
      <c r="BA1853" s="17">
        <v>0.18858406205691999</v>
      </c>
      <c r="BB1853" s="17">
        <v>0.245229942682855</v>
      </c>
      <c r="BC1853" s="17">
        <v>0.23833413814614299</v>
      </c>
      <c r="BD1853" s="17">
        <v>0.211013840599834</v>
      </c>
      <c r="BE1853" s="17">
        <v>0.18750347241793</v>
      </c>
      <c r="BF1853" s="17"/>
      <c r="BG1853" s="17">
        <v>0.212099982720552</v>
      </c>
      <c r="BH1853" s="17">
        <v>0.177855775783926</v>
      </c>
      <c r="BI1853" s="17" t="s">
        <v>95</v>
      </c>
      <c r="BJ1853" s="17">
        <v>0.268028541181979</v>
      </c>
      <c r="BK1853" s="17">
        <v>0.181816530537667</v>
      </c>
      <c r="BL1853" s="17">
        <v>0.22125968792525799</v>
      </c>
      <c r="BM1853" s="17">
        <v>0.23098101594545201</v>
      </c>
    </row>
    <row r="1854" spans="2:65" x14ac:dyDescent="0.35">
      <c r="B1854" t="s">
        <v>373</v>
      </c>
      <c r="C1854" s="17">
        <v>0.13542956042397</v>
      </c>
      <c r="D1854" s="17">
        <v>0.161052465718832</v>
      </c>
      <c r="E1854" s="17">
        <v>0.11055806577976</v>
      </c>
      <c r="F1854" s="17"/>
      <c r="G1854" s="17">
        <v>0.10590399483094</v>
      </c>
      <c r="H1854" s="17">
        <v>0.15324594714054501</v>
      </c>
      <c r="I1854" s="17">
        <v>0.119307455301727</v>
      </c>
      <c r="J1854" s="17">
        <v>0.12630572986803201</v>
      </c>
      <c r="K1854" s="17">
        <v>0.15987032624511699</v>
      </c>
      <c r="L1854" s="17">
        <v>0.147353643127351</v>
      </c>
      <c r="M1854" s="17"/>
      <c r="N1854" s="17">
        <v>0.17097063618157499</v>
      </c>
      <c r="O1854" s="17">
        <v>0.126023766368072</v>
      </c>
      <c r="P1854" s="17">
        <v>0.131745517702614</v>
      </c>
      <c r="Q1854" s="17">
        <v>0.109476554298438</v>
      </c>
      <c r="R1854" s="17"/>
      <c r="S1854" s="17">
        <v>0.152925388211582</v>
      </c>
      <c r="T1854" s="17">
        <v>0.13874603461079499</v>
      </c>
      <c r="U1854" s="17">
        <v>0.107034367291388</v>
      </c>
      <c r="V1854" s="17">
        <v>0.137187905948844</v>
      </c>
      <c r="W1854" s="17">
        <v>0.106918064212405</v>
      </c>
      <c r="X1854" s="17">
        <v>0.12346500763830499</v>
      </c>
      <c r="Y1854" s="17">
        <v>0.146239895502672</v>
      </c>
      <c r="Z1854" s="17">
        <v>0.124129626835161</v>
      </c>
      <c r="AA1854" s="17">
        <v>0.11875992897696901</v>
      </c>
      <c r="AB1854" s="17">
        <v>0.128721082074851</v>
      </c>
      <c r="AC1854" s="17">
        <v>0.16747062923821601</v>
      </c>
      <c r="AD1854" s="17">
        <v>0.23821559329375799</v>
      </c>
      <c r="AE1854" s="17"/>
      <c r="AF1854" s="17">
        <v>0.16863279841357501</v>
      </c>
      <c r="AG1854" s="17">
        <v>9.8319476149281895E-2</v>
      </c>
      <c r="AH1854" s="17">
        <v>0.152854511528773</v>
      </c>
      <c r="AI1854" s="17"/>
      <c r="AJ1854" s="17">
        <v>0.1603192808384</v>
      </c>
      <c r="AK1854" s="17">
        <v>8.9226474876925005E-2</v>
      </c>
      <c r="AL1854" s="17">
        <v>9.4245583934317506E-2</v>
      </c>
      <c r="AM1854" s="17">
        <v>0.27161503340019699</v>
      </c>
      <c r="AN1854" s="17">
        <v>0.165436348732827</v>
      </c>
      <c r="AO1854" s="17"/>
      <c r="AP1854" s="17">
        <v>0.159571793899912</v>
      </c>
      <c r="AQ1854" s="17">
        <v>8.9086333743199797E-2</v>
      </c>
      <c r="AR1854" s="17">
        <v>6.8937607089411296E-2</v>
      </c>
      <c r="AS1854" s="17"/>
      <c r="AT1854" s="17">
        <v>0.13103265218702601</v>
      </c>
      <c r="AU1854" s="17">
        <v>0.13437123068357101</v>
      </c>
      <c r="AV1854" s="17">
        <v>0.13705898381169701</v>
      </c>
      <c r="AW1854" s="17">
        <v>0.111580072588138</v>
      </c>
      <c r="AX1854" s="17">
        <v>0.14647173728448001</v>
      </c>
      <c r="AY1854" s="17"/>
      <c r="AZ1854" s="17">
        <v>0.14038283171607099</v>
      </c>
      <c r="BA1854" s="17">
        <v>0.130686607912572</v>
      </c>
      <c r="BB1854" s="17">
        <v>0.124926324793272</v>
      </c>
      <c r="BC1854" s="17">
        <v>0.138715337889664</v>
      </c>
      <c r="BD1854" s="17">
        <v>0.14237261479396099</v>
      </c>
      <c r="BE1854" s="17">
        <v>0.137210053537517</v>
      </c>
      <c r="BF1854" s="17"/>
      <c r="BG1854" s="17">
        <v>0.16348018601858999</v>
      </c>
      <c r="BH1854" s="17">
        <v>0.134521781684035</v>
      </c>
      <c r="BI1854" s="17" t="s">
        <v>95</v>
      </c>
      <c r="BJ1854" s="17">
        <v>0.109901535274361</v>
      </c>
      <c r="BK1854" s="17">
        <v>0.110813470948117</v>
      </c>
      <c r="BL1854" s="17">
        <v>0.11854278052318901</v>
      </c>
      <c r="BM1854" s="17">
        <v>9.7811824756103199E-2</v>
      </c>
    </row>
    <row r="1855" spans="2:65" x14ac:dyDescent="0.35">
      <c r="B1855" t="s">
        <v>114</v>
      </c>
      <c r="C1855" s="17">
        <v>3.3820028475116802E-2</v>
      </c>
      <c r="D1855" s="17">
        <v>3.3920953847090402E-2</v>
      </c>
      <c r="E1855" s="17">
        <v>3.09188289044635E-2</v>
      </c>
      <c r="F1855" s="17"/>
      <c r="G1855" s="17">
        <v>3.9462963902831702E-2</v>
      </c>
      <c r="H1855" s="17">
        <v>4.0330302920478497E-2</v>
      </c>
      <c r="I1855" s="17">
        <v>2.9817440547093101E-2</v>
      </c>
      <c r="J1855" s="17">
        <v>4.28671971500479E-2</v>
      </c>
      <c r="K1855" s="17">
        <v>3.00382705323557E-2</v>
      </c>
      <c r="L1855" s="17">
        <v>2.2768733204074101E-2</v>
      </c>
      <c r="M1855" s="17"/>
      <c r="N1855" s="17">
        <v>1.90755599993029E-2</v>
      </c>
      <c r="O1855" s="17">
        <v>3.6568773486482603E-2</v>
      </c>
      <c r="P1855" s="17">
        <v>2.4579672825677499E-2</v>
      </c>
      <c r="Q1855" s="17">
        <v>5.43889905851433E-2</v>
      </c>
      <c r="R1855" s="17"/>
      <c r="S1855" s="17">
        <v>5.1689570100757802E-2</v>
      </c>
      <c r="T1855" s="17">
        <v>3.4251336440564502E-2</v>
      </c>
      <c r="U1855" s="17">
        <v>4.6110473362346797E-2</v>
      </c>
      <c r="V1855" s="17">
        <v>3.04703221805076E-2</v>
      </c>
      <c r="W1855" s="17">
        <v>2.28074232217652E-2</v>
      </c>
      <c r="X1855" s="17">
        <v>3.1637163562153799E-2</v>
      </c>
      <c r="Y1855" s="17">
        <v>1.11714615113981E-2</v>
      </c>
      <c r="Z1855" s="17">
        <v>1.8985546702083401E-2</v>
      </c>
      <c r="AA1855" s="17">
        <v>3.6245036743850302E-2</v>
      </c>
      <c r="AB1855" s="17">
        <v>4.1355696288509498E-2</v>
      </c>
      <c r="AC1855" s="17">
        <v>2.3698025511839801E-2</v>
      </c>
      <c r="AD1855" s="17">
        <v>1.8008173349612602E-2</v>
      </c>
      <c r="AE1855" s="17"/>
      <c r="AF1855" s="17">
        <v>2.5411357188280002E-2</v>
      </c>
      <c r="AG1855" s="17">
        <v>2.5287730485855399E-2</v>
      </c>
      <c r="AH1855" s="17">
        <v>5.3032787828785198E-2</v>
      </c>
      <c r="AI1855" s="17"/>
      <c r="AJ1855" s="17">
        <v>2.1820912337248501E-2</v>
      </c>
      <c r="AK1855" s="17">
        <v>3.1124397287120902E-2</v>
      </c>
      <c r="AL1855" s="17">
        <v>3.7005146379956499E-2</v>
      </c>
      <c r="AM1855" s="17">
        <v>4.1556988947446E-2</v>
      </c>
      <c r="AN1855" s="17">
        <v>5.07590281993128E-2</v>
      </c>
      <c r="AO1855" s="17"/>
      <c r="AP1855" s="17">
        <v>1.30392970240554E-2</v>
      </c>
      <c r="AQ1855" s="17">
        <v>3.0711893972268998E-2</v>
      </c>
      <c r="AR1855" s="17">
        <v>3.2400531838190902E-2</v>
      </c>
      <c r="AS1855" s="17"/>
      <c r="AT1855" s="17">
        <v>4.3033789717803403E-2</v>
      </c>
      <c r="AU1855" s="17">
        <v>2.43135483680403E-2</v>
      </c>
      <c r="AV1855" s="17">
        <v>3.3497625544930999E-2</v>
      </c>
      <c r="AW1855" s="17">
        <v>2.59222916232839E-2</v>
      </c>
      <c r="AX1855" s="17">
        <v>2.8587854352850699E-2</v>
      </c>
      <c r="AY1855" s="17"/>
      <c r="AZ1855" s="17">
        <v>3.1251603912597702E-2</v>
      </c>
      <c r="BA1855" s="17">
        <v>3.3174997017922703E-2</v>
      </c>
      <c r="BB1855" s="17">
        <v>4.4634450265023599E-2</v>
      </c>
      <c r="BC1855" s="17">
        <v>4.3561046141371899E-2</v>
      </c>
      <c r="BD1855" s="17">
        <v>2.0760597144888399E-2</v>
      </c>
      <c r="BE1855" s="17">
        <v>2.0585762137910801E-2</v>
      </c>
      <c r="BF1855" s="17"/>
      <c r="BG1855" s="17">
        <v>3.1199508369032701E-2</v>
      </c>
      <c r="BH1855" s="17">
        <v>2.24547032610069E-2</v>
      </c>
      <c r="BI1855" s="17" t="s">
        <v>95</v>
      </c>
      <c r="BJ1855" s="17">
        <v>3.3216739287917997E-2</v>
      </c>
      <c r="BK1855" s="17">
        <v>5.6560276954541001E-2</v>
      </c>
      <c r="BL1855" s="17">
        <v>3.1730697820388697E-2</v>
      </c>
      <c r="BM1855" s="17">
        <v>6.3621353835635205E-2</v>
      </c>
    </row>
    <row r="1856" spans="2:65" x14ac:dyDescent="0.35">
      <c r="C1856" s="17"/>
      <c r="D1856" s="17"/>
      <c r="E1856" s="17"/>
      <c r="F1856" s="17"/>
      <c r="G1856" s="17"/>
      <c r="H1856" s="17"/>
      <c r="I1856" s="17"/>
      <c r="J1856" s="17"/>
      <c r="K1856" s="17"/>
      <c r="L1856" s="17"/>
      <c r="M1856" s="17"/>
      <c r="N1856" s="17"/>
      <c r="O1856" s="17"/>
      <c r="P1856" s="17"/>
      <c r="Q1856" s="17"/>
      <c r="R1856" s="17"/>
      <c r="S1856" s="17"/>
      <c r="T1856" s="17"/>
      <c r="U1856" s="17"/>
      <c r="V1856" s="17"/>
      <c r="W1856" s="17"/>
      <c r="X1856" s="17"/>
      <c r="Y1856" s="17"/>
      <c r="Z1856" s="17"/>
      <c r="AA1856" s="17"/>
      <c r="AB1856" s="17"/>
      <c r="AC1856" s="17"/>
      <c r="AD1856" s="17"/>
      <c r="AE1856" s="17"/>
      <c r="AF1856" s="17"/>
      <c r="AG1856" s="17"/>
      <c r="AH1856" s="17"/>
      <c r="AI1856" s="17"/>
      <c r="AJ1856" s="17"/>
      <c r="AK1856" s="17"/>
      <c r="AL1856" s="17"/>
      <c r="AM1856" s="17"/>
      <c r="AN1856" s="17"/>
      <c r="AO1856" s="17"/>
      <c r="AP1856" s="17"/>
      <c r="AQ1856" s="17"/>
      <c r="AR1856" s="17"/>
      <c r="AS1856" s="17"/>
      <c r="AT1856" s="17"/>
      <c r="AU1856" s="17"/>
      <c r="AV1856" s="17"/>
      <c r="AW1856" s="17"/>
      <c r="AX1856" s="17"/>
      <c r="AY1856" s="17"/>
      <c r="AZ1856" s="17"/>
      <c r="BA1856" s="17"/>
      <c r="BB1856" s="17"/>
      <c r="BC1856" s="17"/>
      <c r="BD1856" s="17"/>
      <c r="BE1856" s="17"/>
      <c r="BF1856" s="17"/>
      <c r="BG1856" s="17"/>
      <c r="BH1856" s="17"/>
      <c r="BI1856" s="17"/>
      <c r="BJ1856" s="17"/>
      <c r="BK1856" s="17"/>
      <c r="BL1856" s="17"/>
      <c r="BM1856" s="17"/>
    </row>
    <row r="1857" spans="2:65" x14ac:dyDescent="0.35">
      <c r="B1857" s="6" t="s">
        <v>686</v>
      </c>
      <c r="C1857" s="17"/>
      <c r="D1857" s="17"/>
      <c r="E1857" s="17"/>
      <c r="F1857" s="17"/>
      <c r="G1857" s="17"/>
      <c r="H1857" s="17"/>
      <c r="I1857" s="17"/>
      <c r="J1857" s="17"/>
      <c r="K1857" s="17"/>
      <c r="L1857" s="17"/>
      <c r="M1857" s="17"/>
      <c r="N1857" s="17"/>
      <c r="O1857" s="17"/>
      <c r="P1857" s="17"/>
      <c r="Q1857" s="17"/>
      <c r="R1857" s="17"/>
      <c r="S1857" s="17"/>
      <c r="T1857" s="17"/>
      <c r="U1857" s="17"/>
      <c r="V1857" s="17"/>
      <c r="W1857" s="17"/>
      <c r="X1857" s="17"/>
      <c r="Y1857" s="17"/>
      <c r="Z1857" s="17"/>
      <c r="AA1857" s="17"/>
      <c r="AB1857" s="17"/>
      <c r="AC1857" s="17"/>
      <c r="AD1857" s="17"/>
      <c r="AE1857" s="17"/>
      <c r="AF1857" s="17"/>
      <c r="AG1857" s="17"/>
      <c r="AH1857" s="17"/>
      <c r="AI1857" s="17"/>
      <c r="AJ1857" s="17"/>
      <c r="AK1857" s="17"/>
      <c r="AL1857" s="17"/>
      <c r="AM1857" s="17"/>
      <c r="AN1857" s="17"/>
      <c r="AO1857" s="17"/>
      <c r="AP1857" s="17"/>
      <c r="AQ1857" s="17"/>
      <c r="AR1857" s="17"/>
      <c r="AS1857" s="17"/>
      <c r="AT1857" s="17"/>
      <c r="AU1857" s="17"/>
      <c r="AV1857" s="17"/>
      <c r="AW1857" s="17"/>
      <c r="AX1857" s="17"/>
      <c r="AY1857" s="17"/>
      <c r="AZ1857" s="17"/>
      <c r="BA1857" s="17"/>
      <c r="BB1857" s="17"/>
      <c r="BC1857" s="17"/>
      <c r="BD1857" s="17"/>
      <c r="BE1857" s="17"/>
      <c r="BF1857" s="17"/>
      <c r="BG1857" s="17"/>
      <c r="BH1857" s="17"/>
      <c r="BI1857" s="17"/>
      <c r="BJ1857" s="17"/>
      <c r="BK1857" s="17"/>
      <c r="BL1857" s="17"/>
      <c r="BM1857" s="17"/>
    </row>
    <row r="1858" spans="2:65" x14ac:dyDescent="0.35">
      <c r="B1858" s="26" t="s">
        <v>221</v>
      </c>
      <c r="C1858" s="17"/>
      <c r="D1858" s="17"/>
      <c r="E1858" s="17"/>
      <c r="F1858" s="17"/>
      <c r="G1858" s="17"/>
      <c r="H1858" s="17"/>
      <c r="I1858" s="17"/>
      <c r="J1858" s="17"/>
      <c r="K1858" s="17"/>
      <c r="L1858" s="17"/>
      <c r="M1858" s="17"/>
      <c r="N1858" s="17"/>
      <c r="O1858" s="17"/>
      <c r="P1858" s="17"/>
      <c r="Q1858" s="17"/>
      <c r="R1858" s="17"/>
      <c r="S1858" s="17"/>
      <c r="T1858" s="17"/>
      <c r="U1858" s="17"/>
      <c r="V1858" s="17"/>
      <c r="W1858" s="17"/>
      <c r="X1858" s="17"/>
      <c r="Y1858" s="17"/>
      <c r="Z1858" s="17"/>
      <c r="AA1858" s="17"/>
      <c r="AB1858" s="17"/>
      <c r="AC1858" s="17"/>
      <c r="AD1858" s="17"/>
      <c r="AE1858" s="17"/>
      <c r="AF1858" s="17"/>
      <c r="AG1858" s="17"/>
      <c r="AH1858" s="17"/>
      <c r="AI1858" s="17"/>
      <c r="AJ1858" s="17"/>
      <c r="AK1858" s="17"/>
      <c r="AL1858" s="17"/>
      <c r="AM1858" s="17"/>
      <c r="AN1858" s="17"/>
      <c r="AO1858" s="17"/>
      <c r="AP1858" s="17"/>
      <c r="AQ1858" s="17"/>
      <c r="AR1858" s="17"/>
      <c r="AS1858" s="17"/>
      <c r="AT1858" s="17"/>
      <c r="AU1858" s="17"/>
      <c r="AV1858" s="17"/>
      <c r="AW1858" s="17"/>
      <c r="AX1858" s="17"/>
      <c r="AY1858" s="17"/>
      <c r="AZ1858" s="17"/>
      <c r="BA1858" s="17"/>
      <c r="BB1858" s="17"/>
      <c r="BC1858" s="17"/>
      <c r="BD1858" s="17"/>
      <c r="BE1858" s="17"/>
      <c r="BF1858" s="17"/>
      <c r="BG1858" s="17"/>
      <c r="BH1858" s="17"/>
      <c r="BI1858" s="17"/>
      <c r="BJ1858" s="17"/>
      <c r="BK1858" s="17"/>
      <c r="BL1858" s="17"/>
      <c r="BM1858" s="17"/>
    </row>
    <row r="1859" spans="2:65" x14ac:dyDescent="0.35">
      <c r="B1859" t="s">
        <v>370</v>
      </c>
      <c r="C1859" s="17">
        <v>0.38565559427704199</v>
      </c>
      <c r="D1859" s="17">
        <v>0.34386614407827498</v>
      </c>
      <c r="E1859" s="17">
        <v>0.42789269446174599</v>
      </c>
      <c r="F1859" s="17"/>
      <c r="G1859" s="17">
        <v>0.33586363720290302</v>
      </c>
      <c r="H1859" s="17">
        <v>0.343487944502812</v>
      </c>
      <c r="I1859" s="17">
        <v>0.38813480561149499</v>
      </c>
      <c r="J1859" s="17">
        <v>0.39610892704837802</v>
      </c>
      <c r="K1859" s="17">
        <v>0.40644927347037502</v>
      </c>
      <c r="L1859" s="17">
        <v>0.43407810791375601</v>
      </c>
      <c r="M1859" s="17"/>
      <c r="N1859" s="17">
        <v>0.39816720304540898</v>
      </c>
      <c r="O1859" s="17">
        <v>0.40037513060839902</v>
      </c>
      <c r="P1859" s="17">
        <v>0.37556447132808202</v>
      </c>
      <c r="Q1859" s="17">
        <v>0.365497450474639</v>
      </c>
      <c r="R1859" s="17"/>
      <c r="S1859" s="17">
        <v>0.34965645122206002</v>
      </c>
      <c r="T1859" s="17">
        <v>0.44144690486793797</v>
      </c>
      <c r="U1859" s="17">
        <v>0.41596200488284202</v>
      </c>
      <c r="V1859" s="17">
        <v>0.38324978463848702</v>
      </c>
      <c r="W1859" s="17">
        <v>0.31110243869784998</v>
      </c>
      <c r="X1859" s="17">
        <v>0.37614726779716601</v>
      </c>
      <c r="Y1859" s="17">
        <v>0.39030489960207598</v>
      </c>
      <c r="Z1859" s="17">
        <v>0.423769456819382</v>
      </c>
      <c r="AA1859" s="17">
        <v>0.43658788019022099</v>
      </c>
      <c r="AB1859" s="17">
        <v>0.39478576005081201</v>
      </c>
      <c r="AC1859" s="17">
        <v>0.26341312527239003</v>
      </c>
      <c r="AD1859" s="17">
        <v>0.332274740323728</v>
      </c>
      <c r="AE1859" s="17"/>
      <c r="AF1859" s="17">
        <v>0.38027781677016997</v>
      </c>
      <c r="AG1859" s="17">
        <v>0.41002530866808301</v>
      </c>
      <c r="AH1859" s="17">
        <v>0.33413427462348899</v>
      </c>
      <c r="AI1859" s="17"/>
      <c r="AJ1859" s="17">
        <v>0.362125112303327</v>
      </c>
      <c r="AK1859" s="17">
        <v>0.41138218164122098</v>
      </c>
      <c r="AL1859" s="17">
        <v>0.50596536404394499</v>
      </c>
      <c r="AM1859" s="17">
        <v>0.309498882945622</v>
      </c>
      <c r="AN1859" s="17">
        <v>0.35691706681302499</v>
      </c>
      <c r="AO1859" s="17"/>
      <c r="AP1859" s="17">
        <v>0.35779014095776202</v>
      </c>
      <c r="AQ1859" s="17">
        <v>0.40946946182573102</v>
      </c>
      <c r="AR1859" s="17">
        <v>0.43671961304658502</v>
      </c>
      <c r="AS1859" s="17"/>
      <c r="AT1859" s="17">
        <v>0.338336252449838</v>
      </c>
      <c r="AU1859" s="17">
        <v>0.350081838659834</v>
      </c>
      <c r="AV1859" s="17">
        <v>0.452044442082779</v>
      </c>
      <c r="AW1859" s="17">
        <v>0.40377465201137402</v>
      </c>
      <c r="AX1859" s="17">
        <v>0.33752154146670299</v>
      </c>
      <c r="AY1859" s="17"/>
      <c r="AZ1859" s="17">
        <v>0.33519782523240499</v>
      </c>
      <c r="BA1859" s="17">
        <v>0.40704833267736201</v>
      </c>
      <c r="BB1859" s="17">
        <v>0.40162286436502398</v>
      </c>
      <c r="BC1859" s="17">
        <v>0.383019017774478</v>
      </c>
      <c r="BD1859" s="17">
        <v>0.40699363496970098</v>
      </c>
      <c r="BE1859" s="17">
        <v>0.417303056724387</v>
      </c>
      <c r="BF1859" s="17"/>
      <c r="BG1859" s="17">
        <v>0.40646723622554098</v>
      </c>
      <c r="BH1859" s="17">
        <v>0.38099464311500703</v>
      </c>
      <c r="BI1859" s="17" t="s">
        <v>95</v>
      </c>
      <c r="BJ1859" s="17">
        <v>0.364533992894298</v>
      </c>
      <c r="BK1859" s="17">
        <v>0.36719742741026101</v>
      </c>
      <c r="BL1859" s="17">
        <v>0.36654452697505202</v>
      </c>
      <c r="BM1859" s="17">
        <v>0.35172367319165498</v>
      </c>
    </row>
    <row r="1860" spans="2:65" x14ac:dyDescent="0.35">
      <c r="B1860" t="s">
        <v>371</v>
      </c>
      <c r="C1860" s="17">
        <v>0.41284635304005401</v>
      </c>
      <c r="D1860" s="17">
        <v>0.406497290145373</v>
      </c>
      <c r="E1860" s="17">
        <v>0.41982401822110699</v>
      </c>
      <c r="F1860" s="17"/>
      <c r="G1860" s="17">
        <v>0.43471790073896399</v>
      </c>
      <c r="H1860" s="17">
        <v>0.43502306327705298</v>
      </c>
      <c r="I1860" s="17">
        <v>0.43592405925361499</v>
      </c>
      <c r="J1860" s="17">
        <v>0.37949531573346601</v>
      </c>
      <c r="K1860" s="17">
        <v>0.41061321101984699</v>
      </c>
      <c r="L1860" s="17">
        <v>0.38640370021251902</v>
      </c>
      <c r="M1860" s="17"/>
      <c r="N1860" s="17">
        <v>0.38197225509866101</v>
      </c>
      <c r="O1860" s="17">
        <v>0.39719976466499801</v>
      </c>
      <c r="P1860" s="17">
        <v>0.43928348019078001</v>
      </c>
      <c r="Q1860" s="17">
        <v>0.44166855429509499</v>
      </c>
      <c r="R1860" s="17"/>
      <c r="S1860" s="17">
        <v>0.41743905962801803</v>
      </c>
      <c r="T1860" s="17">
        <v>0.37034904572609001</v>
      </c>
      <c r="U1860" s="17">
        <v>0.370586975815411</v>
      </c>
      <c r="V1860" s="17">
        <v>0.47162205278938701</v>
      </c>
      <c r="W1860" s="17">
        <v>0.53673937326855303</v>
      </c>
      <c r="X1860" s="17">
        <v>0.40833260865974302</v>
      </c>
      <c r="Y1860" s="17">
        <v>0.43186381317908301</v>
      </c>
      <c r="Z1860" s="17">
        <v>0.34901728979235502</v>
      </c>
      <c r="AA1860" s="17">
        <v>0.332549291147965</v>
      </c>
      <c r="AB1860" s="17">
        <v>0.42217331060986701</v>
      </c>
      <c r="AC1860" s="17">
        <v>0.47248993097470399</v>
      </c>
      <c r="AD1860" s="17">
        <v>0.45711123074150201</v>
      </c>
      <c r="AE1860" s="17"/>
      <c r="AF1860" s="17">
        <v>0.39057642000056098</v>
      </c>
      <c r="AG1860" s="17">
        <v>0.42213236029668</v>
      </c>
      <c r="AH1860" s="17">
        <v>0.452701012769057</v>
      </c>
      <c r="AI1860" s="17"/>
      <c r="AJ1860" s="17">
        <v>0.40917016656230698</v>
      </c>
      <c r="AK1860" s="17">
        <v>0.41102183489468103</v>
      </c>
      <c r="AL1860" s="17">
        <v>0.35518826012319099</v>
      </c>
      <c r="AM1860" s="17">
        <v>0.2894753045199</v>
      </c>
      <c r="AN1860" s="17">
        <v>0.44018674825774601</v>
      </c>
      <c r="AO1860" s="17"/>
      <c r="AP1860" s="17">
        <v>0.40427530271629603</v>
      </c>
      <c r="AQ1860" s="17">
        <v>0.42931573413603702</v>
      </c>
      <c r="AR1860" s="17">
        <v>0.40313827256782198</v>
      </c>
      <c r="AS1860" s="17"/>
      <c r="AT1860" s="17">
        <v>0.44913539470438402</v>
      </c>
      <c r="AU1860" s="17">
        <v>0.421783489308106</v>
      </c>
      <c r="AV1860" s="17">
        <v>0.40245252630297002</v>
      </c>
      <c r="AW1860" s="17">
        <v>0.36027136726199199</v>
      </c>
      <c r="AX1860" s="17">
        <v>0.41398453781785699</v>
      </c>
      <c r="AY1860" s="17"/>
      <c r="AZ1860" s="17">
        <v>0.44027253797884702</v>
      </c>
      <c r="BA1860" s="17">
        <v>0.416830010070803</v>
      </c>
      <c r="BB1860" s="17">
        <v>0.35209046021768098</v>
      </c>
      <c r="BC1860" s="17">
        <v>0.42111590030353102</v>
      </c>
      <c r="BD1860" s="17">
        <v>0.42662265613698902</v>
      </c>
      <c r="BE1860" s="17">
        <v>0.34719946463719198</v>
      </c>
      <c r="BF1860" s="17"/>
      <c r="BG1860" s="17">
        <v>0.37851544275243798</v>
      </c>
      <c r="BH1860" s="17">
        <v>0.42839970304142699</v>
      </c>
      <c r="BI1860" s="17" t="s">
        <v>95</v>
      </c>
      <c r="BJ1860" s="17">
        <v>0.39302060250062598</v>
      </c>
      <c r="BK1860" s="17">
        <v>0.43094626294747301</v>
      </c>
      <c r="BL1860" s="17">
        <v>0.452802975647426</v>
      </c>
      <c r="BM1860" s="17">
        <v>0.46658615042370599</v>
      </c>
    </row>
    <row r="1861" spans="2:65" x14ac:dyDescent="0.35">
      <c r="B1861" t="s">
        <v>372</v>
      </c>
      <c r="C1861" s="17">
        <v>0.11409870914398799</v>
      </c>
      <c r="D1861" s="17">
        <v>0.13613630482484801</v>
      </c>
      <c r="E1861" s="17">
        <v>9.2574048248783597E-2</v>
      </c>
      <c r="F1861" s="17"/>
      <c r="G1861" s="17">
        <v>0.141192777606688</v>
      </c>
      <c r="H1861" s="17">
        <v>0.12153349880023499</v>
      </c>
      <c r="I1861" s="17">
        <v>0.112829236290452</v>
      </c>
      <c r="J1861" s="17">
        <v>0.119762369323829</v>
      </c>
      <c r="K1861" s="17">
        <v>9.2523769752786506E-2</v>
      </c>
      <c r="L1861" s="17">
        <v>9.8376324725775594E-2</v>
      </c>
      <c r="M1861" s="17"/>
      <c r="N1861" s="17">
        <v>0.13273853097326899</v>
      </c>
      <c r="O1861" s="17">
        <v>0.114663679860558</v>
      </c>
      <c r="P1861" s="17">
        <v>8.8576348874419397E-2</v>
      </c>
      <c r="Q1861" s="17">
        <v>0.116232168084776</v>
      </c>
      <c r="R1861" s="17"/>
      <c r="S1861" s="17">
        <v>0.15886339076939501</v>
      </c>
      <c r="T1861" s="17">
        <v>0.10390261043959</v>
      </c>
      <c r="U1861" s="17">
        <v>0.122596277539848</v>
      </c>
      <c r="V1861" s="17">
        <v>7.4849953754531198E-2</v>
      </c>
      <c r="W1861" s="17">
        <v>0.10022208606941201</v>
      </c>
      <c r="X1861" s="17">
        <v>0.111025289537882</v>
      </c>
      <c r="Y1861" s="17">
        <v>9.4341543892171906E-2</v>
      </c>
      <c r="Z1861" s="17">
        <v>0.14990261257572399</v>
      </c>
      <c r="AA1861" s="17">
        <v>0.12221960339942101</v>
      </c>
      <c r="AB1861" s="17">
        <v>9.4365031395415494E-2</v>
      </c>
      <c r="AC1861" s="17">
        <v>0.16068920927182301</v>
      </c>
      <c r="AD1861" s="17">
        <v>5.0688332432176901E-2</v>
      </c>
      <c r="AE1861" s="17"/>
      <c r="AF1861" s="17">
        <v>0.11700740732807401</v>
      </c>
      <c r="AG1861" s="17">
        <v>0.109172415592777</v>
      </c>
      <c r="AH1861" s="17">
        <v>0.12215128878656401</v>
      </c>
      <c r="AI1861" s="17"/>
      <c r="AJ1861" s="17">
        <v>0.13543082726428801</v>
      </c>
      <c r="AK1861" s="17">
        <v>0.117580862040987</v>
      </c>
      <c r="AL1861" s="17">
        <v>0.102072366085217</v>
      </c>
      <c r="AM1861" s="17">
        <v>0.16235959412325399</v>
      </c>
      <c r="AN1861" s="17">
        <v>9.8559357358008498E-2</v>
      </c>
      <c r="AO1861" s="17"/>
      <c r="AP1861" s="17">
        <v>0.163052940268822</v>
      </c>
      <c r="AQ1861" s="17">
        <v>0.10428206597145601</v>
      </c>
      <c r="AR1861" s="17">
        <v>0.10756587647801399</v>
      </c>
      <c r="AS1861" s="17"/>
      <c r="AT1861" s="17">
        <v>0.111859376980029</v>
      </c>
      <c r="AU1861" s="17">
        <v>0.131229443120083</v>
      </c>
      <c r="AV1861" s="17">
        <v>8.0616117902549606E-2</v>
      </c>
      <c r="AW1861" s="17">
        <v>0.16107197342336799</v>
      </c>
      <c r="AX1861" s="17">
        <v>0.132250426321078</v>
      </c>
      <c r="AY1861" s="17"/>
      <c r="AZ1861" s="17">
        <v>0.14423853814559101</v>
      </c>
      <c r="BA1861" s="17">
        <v>9.6048261679142793E-2</v>
      </c>
      <c r="BB1861" s="17">
        <v>0.12710661991705399</v>
      </c>
      <c r="BC1861" s="17">
        <v>0.10555201175350599</v>
      </c>
      <c r="BD1861" s="17">
        <v>8.5395834644395999E-2</v>
      </c>
      <c r="BE1861" s="17">
        <v>0.141321332924121</v>
      </c>
      <c r="BF1861" s="17"/>
      <c r="BG1861" s="17">
        <v>0.124541298122526</v>
      </c>
      <c r="BH1861" s="17">
        <v>0.108736232575442</v>
      </c>
      <c r="BI1861" s="17" t="s">
        <v>95</v>
      </c>
      <c r="BJ1861" s="17">
        <v>0.15770958148959599</v>
      </c>
      <c r="BK1861" s="17">
        <v>9.9373991204521395E-2</v>
      </c>
      <c r="BL1861" s="17">
        <v>0.100632726684835</v>
      </c>
      <c r="BM1861" s="17">
        <v>7.2119338092322793E-2</v>
      </c>
    </row>
    <row r="1862" spans="2:65" x14ac:dyDescent="0.35">
      <c r="B1862" t="s">
        <v>373</v>
      </c>
      <c r="C1862" s="17">
        <v>6.8452978302428996E-2</v>
      </c>
      <c r="D1862" s="17">
        <v>9.3367710732219805E-2</v>
      </c>
      <c r="E1862" s="17">
        <v>4.38278697812352E-2</v>
      </c>
      <c r="F1862" s="17"/>
      <c r="G1862" s="17">
        <v>6.6982047346123702E-2</v>
      </c>
      <c r="H1862" s="17">
        <v>8.3415608739532895E-2</v>
      </c>
      <c r="I1862" s="17">
        <v>5.2227484929168198E-2</v>
      </c>
      <c r="J1862" s="17">
        <v>7.3807628019702906E-2</v>
      </c>
      <c r="K1862" s="17">
        <v>7.0075993795492703E-2</v>
      </c>
      <c r="L1862" s="17">
        <v>6.5395131849475693E-2</v>
      </c>
      <c r="M1862" s="17"/>
      <c r="N1862" s="17">
        <v>7.8926620387646196E-2</v>
      </c>
      <c r="O1862" s="17">
        <v>6.2104706072801399E-2</v>
      </c>
      <c r="P1862" s="17">
        <v>8.2850056288580901E-2</v>
      </c>
      <c r="Q1862" s="17">
        <v>4.9503986701496E-2</v>
      </c>
      <c r="R1862" s="17"/>
      <c r="S1862" s="17">
        <v>4.6755784552948203E-2</v>
      </c>
      <c r="T1862" s="17">
        <v>7.0376619643498603E-2</v>
      </c>
      <c r="U1862" s="17">
        <v>6.8154751978692293E-2</v>
      </c>
      <c r="V1862" s="17">
        <v>5.5135055947986802E-2</v>
      </c>
      <c r="W1862" s="17">
        <v>4.4410890011731798E-2</v>
      </c>
      <c r="X1862" s="17">
        <v>9.0984768024389095E-2</v>
      </c>
      <c r="Y1862" s="17">
        <v>6.7127659454640401E-2</v>
      </c>
      <c r="Z1862" s="17">
        <v>4.90989379709919E-2</v>
      </c>
      <c r="AA1862" s="17">
        <v>7.1039051314962007E-2</v>
      </c>
      <c r="AB1862" s="17">
        <v>7.5818486640229693E-2</v>
      </c>
      <c r="AC1862" s="17">
        <v>9.1546334681251798E-2</v>
      </c>
      <c r="AD1862" s="17">
        <v>0.159925696502593</v>
      </c>
      <c r="AE1862" s="17"/>
      <c r="AF1862" s="17">
        <v>9.2425627508609901E-2</v>
      </c>
      <c r="AG1862" s="17">
        <v>4.6366690171529001E-2</v>
      </c>
      <c r="AH1862" s="17">
        <v>6.7615351259180598E-2</v>
      </c>
      <c r="AI1862" s="17"/>
      <c r="AJ1862" s="17">
        <v>7.5880798672283201E-2</v>
      </c>
      <c r="AK1862" s="17">
        <v>4.2616239267338603E-2</v>
      </c>
      <c r="AL1862" s="17">
        <v>2.8228447525454399E-2</v>
      </c>
      <c r="AM1862" s="17">
        <v>0.19710922946377801</v>
      </c>
      <c r="AN1862" s="17">
        <v>8.9974166427890703E-2</v>
      </c>
      <c r="AO1862" s="17"/>
      <c r="AP1862" s="17">
        <v>6.2443427417056198E-2</v>
      </c>
      <c r="AQ1862" s="17">
        <v>4.5574603675695297E-2</v>
      </c>
      <c r="AR1862" s="17">
        <v>3.8668155992834699E-2</v>
      </c>
      <c r="AS1862" s="17"/>
      <c r="AT1862" s="17">
        <v>7.77678638861867E-2</v>
      </c>
      <c r="AU1862" s="17">
        <v>7.2448444576364596E-2</v>
      </c>
      <c r="AV1862" s="17">
        <v>5.7979145576669902E-2</v>
      </c>
      <c r="AW1862" s="17">
        <v>5.7992149850863699E-2</v>
      </c>
      <c r="AX1862" s="17">
        <v>8.7655640041511204E-2</v>
      </c>
      <c r="AY1862" s="17"/>
      <c r="AZ1862" s="17">
        <v>6.1045581228054202E-2</v>
      </c>
      <c r="BA1862" s="17">
        <v>6.7407291955782295E-2</v>
      </c>
      <c r="BB1862" s="17">
        <v>8.5200267636036303E-2</v>
      </c>
      <c r="BC1862" s="17">
        <v>6.3529024196249603E-2</v>
      </c>
      <c r="BD1862" s="17">
        <v>6.4641350972851896E-2</v>
      </c>
      <c r="BE1862" s="17">
        <v>9.4176145714300802E-2</v>
      </c>
      <c r="BF1862" s="17"/>
      <c r="BG1862" s="17">
        <v>7.1033123396799902E-2</v>
      </c>
      <c r="BH1862" s="17">
        <v>7.2589606751859603E-2</v>
      </c>
      <c r="BI1862" s="17" t="s">
        <v>95</v>
      </c>
      <c r="BJ1862" s="17">
        <v>5.0096036357732798E-2</v>
      </c>
      <c r="BK1862" s="17">
        <v>7.64338378730611E-2</v>
      </c>
      <c r="BL1862" s="17">
        <v>6.1823518738092401E-2</v>
      </c>
      <c r="BM1862" s="17">
        <v>7.9851591419080298E-2</v>
      </c>
    </row>
    <row r="1863" spans="2:65" x14ac:dyDescent="0.35">
      <c r="B1863" t="s">
        <v>114</v>
      </c>
      <c r="C1863" s="17">
        <v>1.8946365236486799E-2</v>
      </c>
      <c r="D1863" s="17">
        <v>2.0132550219284E-2</v>
      </c>
      <c r="E1863" s="17">
        <v>1.5881369287127901E-2</v>
      </c>
      <c r="F1863" s="17"/>
      <c r="G1863" s="17">
        <v>2.1243637105321699E-2</v>
      </c>
      <c r="H1863" s="17">
        <v>1.6539884680367101E-2</v>
      </c>
      <c r="I1863" s="17">
        <v>1.0884413915269699E-2</v>
      </c>
      <c r="J1863" s="17">
        <v>3.0825759874623899E-2</v>
      </c>
      <c r="K1863" s="17">
        <v>2.0337751961498899E-2</v>
      </c>
      <c r="L1863" s="17">
        <v>1.5746735298474101E-2</v>
      </c>
      <c r="M1863" s="17"/>
      <c r="N1863" s="17">
        <v>8.1953904950149703E-3</v>
      </c>
      <c r="O1863" s="17">
        <v>2.5656718793243299E-2</v>
      </c>
      <c r="P1863" s="17">
        <v>1.3725643318137699E-2</v>
      </c>
      <c r="Q1863" s="17">
        <v>2.7097840443993802E-2</v>
      </c>
      <c r="R1863" s="17"/>
      <c r="S1863" s="17">
        <v>2.72853138275789E-2</v>
      </c>
      <c r="T1863" s="17">
        <v>1.39248193228833E-2</v>
      </c>
      <c r="U1863" s="17">
        <v>2.26999897832065E-2</v>
      </c>
      <c r="V1863" s="17">
        <v>1.51431528696072E-2</v>
      </c>
      <c r="W1863" s="17">
        <v>7.5252119524539304E-3</v>
      </c>
      <c r="X1863" s="17">
        <v>1.351006598082E-2</v>
      </c>
      <c r="Y1863" s="17">
        <v>1.6362083872029601E-2</v>
      </c>
      <c r="Z1863" s="17">
        <v>2.8211702841546799E-2</v>
      </c>
      <c r="AA1863" s="17">
        <v>3.7604173947431603E-2</v>
      </c>
      <c r="AB1863" s="17">
        <v>1.28574113036759E-2</v>
      </c>
      <c r="AC1863" s="17">
        <v>1.18613997998305E-2</v>
      </c>
      <c r="AD1863" s="17">
        <v>0</v>
      </c>
      <c r="AE1863" s="17"/>
      <c r="AF1863" s="17">
        <v>1.9712728392585002E-2</v>
      </c>
      <c r="AG1863" s="17">
        <v>1.23032252709311E-2</v>
      </c>
      <c r="AH1863" s="17">
        <v>2.3398072561709199E-2</v>
      </c>
      <c r="AI1863" s="17"/>
      <c r="AJ1863" s="17">
        <v>1.7393095197793602E-2</v>
      </c>
      <c r="AK1863" s="17">
        <v>1.7398882155772299E-2</v>
      </c>
      <c r="AL1863" s="17">
        <v>8.5455622221920508E-3</v>
      </c>
      <c r="AM1863" s="17">
        <v>4.1556988947446E-2</v>
      </c>
      <c r="AN1863" s="17">
        <v>1.4362661143330501E-2</v>
      </c>
      <c r="AO1863" s="17"/>
      <c r="AP1863" s="17">
        <v>1.2438188640063399E-2</v>
      </c>
      <c r="AQ1863" s="17">
        <v>1.13581343910802E-2</v>
      </c>
      <c r="AR1863" s="17">
        <v>1.39080819147443E-2</v>
      </c>
      <c r="AS1863" s="17"/>
      <c r="AT1863" s="17">
        <v>2.29011119795621E-2</v>
      </c>
      <c r="AU1863" s="17">
        <v>2.44567843356127E-2</v>
      </c>
      <c r="AV1863" s="17">
        <v>6.9077681350312101E-3</v>
      </c>
      <c r="AW1863" s="17">
        <v>1.6889857452401399E-2</v>
      </c>
      <c r="AX1863" s="17">
        <v>2.8587854352850699E-2</v>
      </c>
      <c r="AY1863" s="17"/>
      <c r="AZ1863" s="17">
        <v>1.9245517415102598E-2</v>
      </c>
      <c r="BA1863" s="17">
        <v>1.2666103616909501E-2</v>
      </c>
      <c r="BB1863" s="17">
        <v>3.39797878642044E-2</v>
      </c>
      <c r="BC1863" s="17">
        <v>2.6784045972234698E-2</v>
      </c>
      <c r="BD1863" s="17">
        <v>1.6346523276061901E-2</v>
      </c>
      <c r="BE1863" s="17">
        <v>0</v>
      </c>
      <c r="BF1863" s="17"/>
      <c r="BG1863" s="17">
        <v>1.9442899502695201E-2</v>
      </c>
      <c r="BH1863" s="17">
        <v>9.2798145162635102E-3</v>
      </c>
      <c r="BI1863" s="17" t="s">
        <v>95</v>
      </c>
      <c r="BJ1863" s="17">
        <v>3.46397867577471E-2</v>
      </c>
      <c r="BK1863" s="17">
        <v>2.6048480564682602E-2</v>
      </c>
      <c r="BL1863" s="17">
        <v>1.8196251954595202E-2</v>
      </c>
      <c r="BM1863" s="17">
        <v>2.97192468732363E-2</v>
      </c>
    </row>
    <row r="1864" spans="2:65" x14ac:dyDescent="0.35">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7"/>
      <c r="Y1864" s="17"/>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c r="BA1864" s="17"/>
      <c r="BB1864" s="17"/>
      <c r="BC1864" s="17"/>
      <c r="BD1864" s="17"/>
      <c r="BE1864" s="17"/>
      <c r="BF1864" s="17"/>
      <c r="BG1864" s="17"/>
      <c r="BH1864" s="17"/>
      <c r="BI1864" s="17"/>
      <c r="BJ1864" s="17"/>
      <c r="BK1864" s="17"/>
      <c r="BL1864" s="17"/>
      <c r="BM1864" s="17"/>
    </row>
    <row r="1865" spans="2:65" x14ac:dyDescent="0.35">
      <c r="B1865" s="6" t="s">
        <v>691</v>
      </c>
      <c r="C1865" s="17"/>
      <c r="D1865" s="17"/>
      <c r="E1865" s="17"/>
      <c r="F1865" s="17"/>
      <c r="G1865" s="17"/>
      <c r="H1865" s="17"/>
      <c r="I1865" s="17"/>
      <c r="J1865" s="17"/>
      <c r="K1865" s="17"/>
      <c r="L1865" s="17"/>
      <c r="M1865" s="17"/>
      <c r="N1865" s="17"/>
      <c r="O1865" s="17"/>
      <c r="P1865" s="17"/>
      <c r="Q1865" s="17"/>
      <c r="R1865" s="17"/>
      <c r="S1865" s="17"/>
      <c r="T1865" s="17"/>
      <c r="U1865" s="17"/>
      <c r="V1865" s="17"/>
      <c r="W1865" s="17"/>
      <c r="X1865" s="17"/>
      <c r="Y1865" s="17"/>
      <c r="Z1865" s="17"/>
      <c r="AA1865" s="17"/>
      <c r="AB1865" s="17"/>
      <c r="AC1865" s="17"/>
      <c r="AD1865" s="17"/>
      <c r="AE1865" s="17"/>
      <c r="AF1865" s="17"/>
      <c r="AG1865" s="17"/>
      <c r="AH1865" s="17"/>
      <c r="AI1865" s="17"/>
      <c r="AJ1865" s="17"/>
      <c r="AK1865" s="17"/>
      <c r="AL1865" s="17"/>
      <c r="AM1865" s="17"/>
      <c r="AN1865" s="17"/>
      <c r="AO1865" s="17"/>
      <c r="AP1865" s="17"/>
      <c r="AQ1865" s="17"/>
      <c r="AR1865" s="17"/>
      <c r="AS1865" s="17"/>
      <c r="AT1865" s="17"/>
      <c r="AU1865" s="17"/>
      <c r="AV1865" s="17"/>
      <c r="AW1865" s="17"/>
      <c r="AX1865" s="17"/>
      <c r="AY1865" s="17"/>
      <c r="AZ1865" s="17"/>
      <c r="BA1865" s="17"/>
      <c r="BB1865" s="17"/>
      <c r="BC1865" s="17"/>
      <c r="BD1865" s="17"/>
      <c r="BE1865" s="17"/>
      <c r="BF1865" s="17"/>
      <c r="BG1865" s="17"/>
      <c r="BH1865" s="17"/>
      <c r="BI1865" s="17"/>
      <c r="BJ1865" s="17"/>
      <c r="BK1865" s="17"/>
      <c r="BL1865" s="17"/>
      <c r="BM1865" s="17"/>
    </row>
    <row r="1866" spans="2:65" x14ac:dyDescent="0.35">
      <c r="B1866" s="26" t="s">
        <v>692</v>
      </c>
      <c r="C1866" s="17"/>
      <c r="D1866" s="17"/>
      <c r="E1866" s="17"/>
      <c r="F1866" s="17"/>
      <c r="G1866" s="17"/>
      <c r="H1866" s="17"/>
      <c r="I1866" s="17"/>
      <c r="J1866" s="17"/>
      <c r="K1866" s="17"/>
      <c r="L1866" s="17"/>
      <c r="M1866" s="17"/>
      <c r="N1866" s="17"/>
      <c r="O1866" s="17"/>
      <c r="P1866" s="17"/>
      <c r="Q1866" s="17"/>
      <c r="R1866" s="17"/>
      <c r="S1866" s="17"/>
      <c r="T1866" s="17"/>
      <c r="U1866" s="17"/>
      <c r="V1866" s="17"/>
      <c r="W1866" s="17"/>
      <c r="X1866" s="17"/>
      <c r="Y1866" s="17"/>
      <c r="Z1866" s="17"/>
      <c r="AA1866" s="17"/>
      <c r="AB1866" s="17"/>
      <c r="AC1866" s="17"/>
      <c r="AD1866" s="17"/>
      <c r="AE1866" s="17"/>
      <c r="AF1866" s="17"/>
      <c r="AG1866" s="17"/>
      <c r="AH1866" s="17"/>
      <c r="AI1866" s="17"/>
      <c r="AJ1866" s="17"/>
      <c r="AK1866" s="17"/>
      <c r="AL1866" s="17"/>
      <c r="AM1866" s="17"/>
      <c r="AN1866" s="17"/>
      <c r="AO1866" s="17"/>
      <c r="AP1866" s="17"/>
      <c r="AQ1866" s="17"/>
      <c r="AR1866" s="17"/>
      <c r="AS1866" s="17"/>
      <c r="AT1866" s="17"/>
      <c r="AU1866" s="17"/>
      <c r="AV1866" s="17"/>
      <c r="AW1866" s="17"/>
      <c r="AX1866" s="17"/>
      <c r="AY1866" s="17"/>
      <c r="AZ1866" s="17"/>
      <c r="BA1866" s="17"/>
      <c r="BB1866" s="17"/>
      <c r="BC1866" s="17"/>
      <c r="BD1866" s="17"/>
      <c r="BE1866" s="17"/>
      <c r="BF1866" s="17"/>
      <c r="BG1866" s="17"/>
      <c r="BH1866" s="17"/>
      <c r="BI1866" s="17"/>
      <c r="BJ1866" s="17"/>
      <c r="BK1866" s="17"/>
      <c r="BL1866" s="17"/>
      <c r="BM1866" s="17"/>
    </row>
    <row r="1867" spans="2:65" x14ac:dyDescent="0.35">
      <c r="B1867" t="s">
        <v>687</v>
      </c>
      <c r="C1867" s="17">
        <v>0.28939300174902099</v>
      </c>
      <c r="D1867" s="17">
        <v>0.235979969070508</v>
      </c>
      <c r="E1867" s="17">
        <v>0.344668221523595</v>
      </c>
      <c r="F1867" s="17"/>
      <c r="G1867" s="17">
        <v>0.28105342653258097</v>
      </c>
      <c r="H1867" s="17">
        <v>0.22702960178026901</v>
      </c>
      <c r="I1867" s="17">
        <v>0.28467723015114199</v>
      </c>
      <c r="J1867" s="17">
        <v>0.30236665787956102</v>
      </c>
      <c r="K1867" s="17">
        <v>0.33675194394674501</v>
      </c>
      <c r="L1867" s="17">
        <v>0.30899966876773399</v>
      </c>
      <c r="M1867" s="17"/>
      <c r="N1867" s="17">
        <v>0.31245892981474699</v>
      </c>
      <c r="O1867" s="17">
        <v>0.29113811359410202</v>
      </c>
      <c r="P1867" s="17">
        <v>0.27858314889190899</v>
      </c>
      <c r="Q1867" s="17">
        <v>0.27604240579532102</v>
      </c>
      <c r="R1867" s="17"/>
      <c r="S1867" s="17">
        <v>0.32133725754589199</v>
      </c>
      <c r="T1867" s="17">
        <v>0.31586385002207001</v>
      </c>
      <c r="U1867" s="17">
        <v>0.23856925450882599</v>
      </c>
      <c r="V1867" s="17">
        <v>0.33410447216101702</v>
      </c>
      <c r="W1867" s="17">
        <v>0.27658395650315498</v>
      </c>
      <c r="X1867" s="17">
        <v>0.22926703422505099</v>
      </c>
      <c r="Y1867" s="17">
        <v>0.32426712972117999</v>
      </c>
      <c r="Z1867" s="17">
        <v>0.27643819469117298</v>
      </c>
      <c r="AA1867" s="17">
        <v>0.31304088788909301</v>
      </c>
      <c r="AB1867" s="17">
        <v>0.29978766269731699</v>
      </c>
      <c r="AC1867" s="17">
        <v>0.174344386869284</v>
      </c>
      <c r="AD1867" s="17">
        <v>0.23685813015316201</v>
      </c>
      <c r="AE1867" s="17"/>
      <c r="AF1867" s="17">
        <v>0.24829524960362001</v>
      </c>
      <c r="AG1867" s="17">
        <v>0.34577371120653699</v>
      </c>
      <c r="AH1867" s="17">
        <v>0.21766887886224301</v>
      </c>
      <c r="AI1867" s="17"/>
      <c r="AJ1867" s="17">
        <v>0.25362025941578897</v>
      </c>
      <c r="AK1867" s="17">
        <v>0.34133574772108799</v>
      </c>
      <c r="AL1867" s="17">
        <v>0.323039831787724</v>
      </c>
      <c r="AM1867" s="17">
        <v>0.13268895153774399</v>
      </c>
      <c r="AN1867" s="17">
        <v>0.26285532485706298</v>
      </c>
      <c r="AO1867" s="17"/>
      <c r="AP1867" s="17">
        <v>0.27301285928992702</v>
      </c>
      <c r="AQ1867" s="17">
        <v>0.32537929318977599</v>
      </c>
      <c r="AR1867" s="17">
        <v>0.27708978076553098</v>
      </c>
      <c r="AS1867" s="17"/>
      <c r="AT1867" s="17">
        <v>0.241935409177819</v>
      </c>
      <c r="AU1867" s="17">
        <v>0.29169161312022202</v>
      </c>
      <c r="AV1867" s="17">
        <v>0.29839150415257798</v>
      </c>
      <c r="AW1867" s="17">
        <v>0.33441850440697102</v>
      </c>
      <c r="AX1867" s="17">
        <v>0.29771963814756403</v>
      </c>
      <c r="AY1867" s="17"/>
      <c r="AZ1867" s="17">
        <v>0.325065262614606</v>
      </c>
      <c r="BA1867" s="17">
        <v>0.29284170111109398</v>
      </c>
      <c r="BB1867" s="17">
        <v>0.290143061668024</v>
      </c>
      <c r="BC1867" s="17">
        <v>0.25159975025494102</v>
      </c>
      <c r="BD1867" s="17">
        <v>0.28063696960545398</v>
      </c>
      <c r="BE1867" s="17">
        <v>0.27299569256051898</v>
      </c>
      <c r="BF1867" s="17"/>
      <c r="BG1867" s="17">
        <v>0.30505330436862998</v>
      </c>
      <c r="BH1867" s="17">
        <v>0.31292182970389099</v>
      </c>
      <c r="BI1867" s="17" t="s">
        <v>95</v>
      </c>
      <c r="BJ1867" s="17">
        <v>0.20293532298434899</v>
      </c>
      <c r="BK1867" s="17">
        <v>0.24244307987851799</v>
      </c>
      <c r="BL1867" s="17">
        <v>0.280767315121565</v>
      </c>
      <c r="BM1867" s="17">
        <v>0.27711861907193103</v>
      </c>
    </row>
    <row r="1868" spans="2:65" x14ac:dyDescent="0.35">
      <c r="B1868" t="s">
        <v>688</v>
      </c>
      <c r="C1868" s="17">
        <v>0.13591287052039899</v>
      </c>
      <c r="D1868" s="17">
        <v>0.11220567458986</v>
      </c>
      <c r="E1868" s="17">
        <v>0.16048695013048001</v>
      </c>
      <c r="F1868" s="17"/>
      <c r="G1868" s="17">
        <v>0.16613460797868801</v>
      </c>
      <c r="H1868" s="17">
        <v>0.169548535468457</v>
      </c>
      <c r="I1868" s="17">
        <v>0.12442233156836401</v>
      </c>
      <c r="J1868" s="17">
        <v>0.14926572068580901</v>
      </c>
      <c r="K1868" s="17">
        <v>0.13676275464012599</v>
      </c>
      <c r="L1868" s="17">
        <v>8.7706380024549002E-2</v>
      </c>
      <c r="M1868" s="17"/>
      <c r="N1868" s="17">
        <v>0.14633762419758201</v>
      </c>
      <c r="O1868" s="17">
        <v>0.13351031594033799</v>
      </c>
      <c r="P1868" s="17">
        <v>0.14024428673605799</v>
      </c>
      <c r="Q1868" s="17">
        <v>0.123668880481862</v>
      </c>
      <c r="R1868" s="17"/>
      <c r="S1868" s="17">
        <v>0.14404555356426399</v>
      </c>
      <c r="T1868" s="17">
        <v>0.150899431134666</v>
      </c>
      <c r="U1868" s="17">
        <v>0.12219025606243</v>
      </c>
      <c r="V1868" s="17">
        <v>0.11159360359067701</v>
      </c>
      <c r="W1868" s="17">
        <v>0.13222038490145599</v>
      </c>
      <c r="X1868" s="17">
        <v>0.129136417972118</v>
      </c>
      <c r="Y1868" s="17">
        <v>0.101387709651154</v>
      </c>
      <c r="Z1868" s="17">
        <v>0.175638856813772</v>
      </c>
      <c r="AA1868" s="17">
        <v>0.13685409887460501</v>
      </c>
      <c r="AB1868" s="17">
        <v>0.12114846502916</v>
      </c>
      <c r="AC1868" s="17">
        <v>0.20720807250468101</v>
      </c>
      <c r="AD1868" s="17">
        <v>0.138949818041044</v>
      </c>
      <c r="AE1868" s="17"/>
      <c r="AF1868" s="17">
        <v>0.113770414647152</v>
      </c>
      <c r="AG1868" s="17">
        <v>0.15540725473919301</v>
      </c>
      <c r="AH1868" s="17">
        <v>0.13344701119278099</v>
      </c>
      <c r="AI1868" s="17"/>
      <c r="AJ1868" s="17">
        <v>0.10879163371178099</v>
      </c>
      <c r="AK1868" s="17">
        <v>0.16781587620081601</v>
      </c>
      <c r="AL1868" s="17">
        <v>0.14939876686690801</v>
      </c>
      <c r="AM1868" s="17">
        <v>0.129210627960376</v>
      </c>
      <c r="AN1868" s="17">
        <v>0.111104461047731</v>
      </c>
      <c r="AO1868" s="17"/>
      <c r="AP1868" s="17">
        <v>0.117834921346245</v>
      </c>
      <c r="AQ1868" s="17">
        <v>0.16142316041254301</v>
      </c>
      <c r="AR1868" s="17">
        <v>0.168651058686584</v>
      </c>
      <c r="AS1868" s="17"/>
      <c r="AT1868" s="17">
        <v>8.6099650967302405E-2</v>
      </c>
      <c r="AU1868" s="17">
        <v>0.13162284137135499</v>
      </c>
      <c r="AV1868" s="17">
        <v>0.168778022891313</v>
      </c>
      <c r="AW1868" s="17">
        <v>0.17822110867861499</v>
      </c>
      <c r="AX1868" s="17">
        <v>0.35073042263479898</v>
      </c>
      <c r="AY1868" s="17"/>
      <c r="AZ1868" s="17">
        <v>0.178778028419431</v>
      </c>
      <c r="BA1868" s="17">
        <v>0.145887622642526</v>
      </c>
      <c r="BB1868" s="17">
        <v>0.13483205978801399</v>
      </c>
      <c r="BC1868" s="17">
        <v>0.10302813295869701</v>
      </c>
      <c r="BD1868" s="17">
        <v>0.118615395817181</v>
      </c>
      <c r="BE1868" s="17">
        <v>5.9114420674903301E-2</v>
      </c>
      <c r="BF1868" s="17"/>
      <c r="BG1868" s="17">
        <v>0.11352147089964</v>
      </c>
      <c r="BH1868" s="17">
        <v>0.163502688811513</v>
      </c>
      <c r="BI1868" s="17" t="s">
        <v>95</v>
      </c>
      <c r="BJ1868" s="17">
        <v>0.13817954780872099</v>
      </c>
      <c r="BK1868" s="17">
        <v>9.9595684414628793E-2</v>
      </c>
      <c r="BL1868" s="17">
        <v>0.16349487903957499</v>
      </c>
      <c r="BM1868" s="17">
        <v>0.118052387920952</v>
      </c>
    </row>
    <row r="1869" spans="2:65" x14ac:dyDescent="0.35">
      <c r="B1869" t="s">
        <v>689</v>
      </c>
      <c r="C1869" s="17">
        <v>5.2706659134685398E-2</v>
      </c>
      <c r="D1869" s="17">
        <v>5.4990299665912998E-2</v>
      </c>
      <c r="E1869" s="17">
        <v>4.9530156132363702E-2</v>
      </c>
      <c r="F1869" s="17"/>
      <c r="G1869" s="17">
        <v>8.2756186463963197E-2</v>
      </c>
      <c r="H1869" s="17">
        <v>7.5823458423140006E-2</v>
      </c>
      <c r="I1869" s="17">
        <v>7.8628824048043902E-2</v>
      </c>
      <c r="J1869" s="17">
        <v>4.62885649819791E-2</v>
      </c>
      <c r="K1869" s="17">
        <v>1.7438382359251402E-2</v>
      </c>
      <c r="L1869" s="17">
        <v>1.9528367689421899E-2</v>
      </c>
      <c r="M1869" s="17"/>
      <c r="N1869" s="17">
        <v>4.1403343534043499E-2</v>
      </c>
      <c r="O1869" s="17">
        <v>5.2084486018592099E-2</v>
      </c>
      <c r="P1869" s="17">
        <v>5.4626783623163401E-2</v>
      </c>
      <c r="Q1869" s="17">
        <v>6.4877829377522497E-2</v>
      </c>
      <c r="R1869" s="17"/>
      <c r="S1869" s="17">
        <v>6.9932256016036198E-2</v>
      </c>
      <c r="T1869" s="17">
        <v>4.8594068341016698E-2</v>
      </c>
      <c r="U1869" s="17">
        <v>5.6141789669461199E-2</v>
      </c>
      <c r="V1869" s="17">
        <v>3.09329968085818E-2</v>
      </c>
      <c r="W1869" s="17">
        <v>3.8576004227647599E-2</v>
      </c>
      <c r="X1869" s="17">
        <v>5.7644276611643598E-2</v>
      </c>
      <c r="Y1869" s="17">
        <v>4.2640042203079397E-2</v>
      </c>
      <c r="Z1869" s="17">
        <v>3.7443278574483999E-2</v>
      </c>
      <c r="AA1869" s="17">
        <v>6.9141146043132207E-2</v>
      </c>
      <c r="AB1869" s="17">
        <v>3.9030825102926998E-2</v>
      </c>
      <c r="AC1869" s="17">
        <v>4.4496991634426601E-2</v>
      </c>
      <c r="AD1869" s="17">
        <v>0.12178027750800299</v>
      </c>
      <c r="AE1869" s="17"/>
      <c r="AF1869" s="17">
        <v>4.3855957981470003E-2</v>
      </c>
      <c r="AG1869" s="17">
        <v>5.7961683295256597E-2</v>
      </c>
      <c r="AH1869" s="17">
        <v>7.5948509085752597E-2</v>
      </c>
      <c r="AI1869" s="17"/>
      <c r="AJ1869" s="17">
        <v>3.4835469844377298E-2</v>
      </c>
      <c r="AK1869" s="17">
        <v>9.2728318293315307E-2</v>
      </c>
      <c r="AL1869" s="17">
        <v>5.9653015466494701E-2</v>
      </c>
      <c r="AM1869" s="17">
        <v>0</v>
      </c>
      <c r="AN1869" s="17">
        <v>3.0329327760387999E-2</v>
      </c>
      <c r="AO1869" s="17"/>
      <c r="AP1869" s="17">
        <v>5.6269280838024002E-2</v>
      </c>
      <c r="AQ1869" s="17">
        <v>6.9514300239491206E-2</v>
      </c>
      <c r="AR1869" s="17">
        <v>7.4058197076803903E-2</v>
      </c>
      <c r="AS1869" s="17"/>
      <c r="AT1869" s="17">
        <v>3.6994504101895198E-2</v>
      </c>
      <c r="AU1869" s="17">
        <v>4.2155965910017398E-2</v>
      </c>
      <c r="AV1869" s="17">
        <v>6.9038447471960598E-2</v>
      </c>
      <c r="AW1869" s="17">
        <v>8.8656290476060204E-2</v>
      </c>
      <c r="AX1869" s="17">
        <v>0</v>
      </c>
      <c r="AY1869" s="17"/>
      <c r="AZ1869" s="17">
        <v>7.5390696220706599E-2</v>
      </c>
      <c r="BA1869" s="17">
        <v>5.8548026987309799E-2</v>
      </c>
      <c r="BB1869" s="17">
        <v>3.7997859473589898E-2</v>
      </c>
      <c r="BC1869" s="17">
        <v>4.0319028466567999E-2</v>
      </c>
      <c r="BD1869" s="17">
        <v>2.34393904418339E-2</v>
      </c>
      <c r="BE1869" s="17">
        <v>6.2564273130808104E-2</v>
      </c>
      <c r="BF1869" s="17"/>
      <c r="BG1869" s="17">
        <v>2.6326144980316601E-2</v>
      </c>
      <c r="BH1869" s="17">
        <v>6.1411960184676102E-2</v>
      </c>
      <c r="BI1869" s="17" t="s">
        <v>95</v>
      </c>
      <c r="BJ1869" s="17">
        <v>3.8383190866415402E-2</v>
      </c>
      <c r="BK1869" s="17">
        <v>9.8647211213532204E-2</v>
      </c>
      <c r="BL1869" s="17">
        <v>8.0283529414993199E-2</v>
      </c>
      <c r="BM1869" s="17">
        <v>3.8450596117081598E-2</v>
      </c>
    </row>
    <row r="1870" spans="2:65" x14ac:dyDescent="0.35">
      <c r="B1870" t="s">
        <v>690</v>
      </c>
      <c r="C1870" s="17">
        <v>2.81701522537076E-2</v>
      </c>
      <c r="D1870" s="17">
        <v>3.2292149829017798E-2</v>
      </c>
      <c r="E1870" s="17">
        <v>2.39651073073637E-2</v>
      </c>
      <c r="F1870" s="17"/>
      <c r="G1870" s="17">
        <v>2.8762322405847199E-2</v>
      </c>
      <c r="H1870" s="17">
        <v>6.53060342436413E-2</v>
      </c>
      <c r="I1870" s="17">
        <v>4.2999228244653701E-2</v>
      </c>
      <c r="J1870" s="17">
        <v>2.8168321988635101E-2</v>
      </c>
      <c r="K1870" s="17">
        <v>0</v>
      </c>
      <c r="L1870" s="17">
        <v>3.33231819486309E-3</v>
      </c>
      <c r="M1870" s="17"/>
      <c r="N1870" s="17">
        <v>2.7259946466263601E-2</v>
      </c>
      <c r="O1870" s="17">
        <v>3.3751153646022901E-2</v>
      </c>
      <c r="P1870" s="17">
        <v>2.6553860481660599E-2</v>
      </c>
      <c r="Q1870" s="17">
        <v>2.5277037547704401E-2</v>
      </c>
      <c r="R1870" s="17"/>
      <c r="S1870" s="17">
        <v>4.5577518151230997E-2</v>
      </c>
      <c r="T1870" s="17">
        <v>4.2190202360975603E-3</v>
      </c>
      <c r="U1870" s="17">
        <v>1.3164794760634599E-2</v>
      </c>
      <c r="V1870" s="17">
        <v>1.6632316889990399E-2</v>
      </c>
      <c r="W1870" s="17">
        <v>3.3118471343026097E-2</v>
      </c>
      <c r="X1870" s="17">
        <v>6.8265527893897004E-2</v>
      </c>
      <c r="Y1870" s="17">
        <v>4.1260306065836597E-2</v>
      </c>
      <c r="Z1870" s="17">
        <v>4.3747398089078501E-2</v>
      </c>
      <c r="AA1870" s="17">
        <v>1.8406827984554001E-2</v>
      </c>
      <c r="AB1870" s="17">
        <v>3.2337484335040703E-2</v>
      </c>
      <c r="AC1870" s="17">
        <v>0</v>
      </c>
      <c r="AD1870" s="17">
        <v>2.2610465479231599E-2</v>
      </c>
      <c r="AE1870" s="17"/>
      <c r="AF1870" s="17">
        <v>2.0227021478361001E-2</v>
      </c>
      <c r="AG1870" s="17">
        <v>3.6184242833140499E-2</v>
      </c>
      <c r="AH1870" s="17">
        <v>3.4589186650335897E-2</v>
      </c>
      <c r="AI1870" s="17"/>
      <c r="AJ1870" s="17">
        <v>1.61214069638074E-2</v>
      </c>
      <c r="AK1870" s="17">
        <v>4.64812855513176E-2</v>
      </c>
      <c r="AL1870" s="17">
        <v>0</v>
      </c>
      <c r="AM1870" s="17">
        <v>3.7102534790037098E-2</v>
      </c>
      <c r="AN1870" s="17">
        <v>2.9809259978336899E-2</v>
      </c>
      <c r="AO1870" s="17"/>
      <c r="AP1870" s="17">
        <v>1.50704893831047E-2</v>
      </c>
      <c r="AQ1870" s="17">
        <v>4.2075587481718503E-2</v>
      </c>
      <c r="AR1870" s="17">
        <v>2.6746948901487301E-2</v>
      </c>
      <c r="AS1870" s="17"/>
      <c r="AT1870" s="17">
        <v>3.2121942661902602E-3</v>
      </c>
      <c r="AU1870" s="17">
        <v>2.56310151446008E-2</v>
      </c>
      <c r="AV1870" s="17">
        <v>3.5572296870570903E-2</v>
      </c>
      <c r="AW1870" s="17">
        <v>7.9945759083608001E-2</v>
      </c>
      <c r="AX1870" s="17">
        <v>0</v>
      </c>
      <c r="AY1870" s="17"/>
      <c r="AZ1870" s="17">
        <v>6.0625987898547999E-2</v>
      </c>
      <c r="BA1870" s="17">
        <v>2.6814727973369298E-2</v>
      </c>
      <c r="BB1870" s="17">
        <v>2.0619104167770599E-2</v>
      </c>
      <c r="BC1870" s="17">
        <v>1.15270013182682E-2</v>
      </c>
      <c r="BD1870" s="17">
        <v>6.3167642335703097E-3</v>
      </c>
      <c r="BE1870" s="17">
        <v>2.1556262829244801E-2</v>
      </c>
      <c r="BF1870" s="17"/>
      <c r="BG1870" s="17">
        <v>1.18299719929571E-2</v>
      </c>
      <c r="BH1870" s="17">
        <v>3.4190872837871499E-2</v>
      </c>
      <c r="BI1870" s="17" t="s">
        <v>95</v>
      </c>
      <c r="BJ1870" s="17">
        <v>3.2005858240893303E-2</v>
      </c>
      <c r="BK1870" s="17">
        <v>7.6442736863851807E-2</v>
      </c>
      <c r="BL1870" s="17">
        <v>3.33322619854374E-2</v>
      </c>
      <c r="BM1870" s="17">
        <v>1.59047806683267E-2</v>
      </c>
    </row>
    <row r="1871" spans="2:65" x14ac:dyDescent="0.35">
      <c r="B1871" t="s">
        <v>93</v>
      </c>
      <c r="C1871" s="17">
        <v>0.56893008380044197</v>
      </c>
      <c r="D1871" s="17">
        <v>0.62785192819543301</v>
      </c>
      <c r="E1871" s="17">
        <v>0.507185227449375</v>
      </c>
      <c r="F1871" s="17"/>
      <c r="G1871" s="17">
        <v>0.538371666232623</v>
      </c>
      <c r="H1871" s="17">
        <v>0.56364030719424496</v>
      </c>
      <c r="I1871" s="17">
        <v>0.57449705157581898</v>
      </c>
      <c r="J1871" s="17">
        <v>0.56816578495374703</v>
      </c>
      <c r="K1871" s="17">
        <v>0.56804164374306498</v>
      </c>
      <c r="L1871" s="17">
        <v>0.59000671538134797</v>
      </c>
      <c r="M1871" s="17"/>
      <c r="N1871" s="17">
        <v>0.54468494658316702</v>
      </c>
      <c r="O1871" s="17">
        <v>0.56700235424163903</v>
      </c>
      <c r="P1871" s="17">
        <v>0.59249993122570999</v>
      </c>
      <c r="Q1871" s="17">
        <v>0.57171209036365001</v>
      </c>
      <c r="R1871" s="17"/>
      <c r="S1871" s="17">
        <v>0.50182522077838698</v>
      </c>
      <c r="T1871" s="17">
        <v>0.56335603595357198</v>
      </c>
      <c r="U1871" s="17">
        <v>0.62525613462107099</v>
      </c>
      <c r="V1871" s="17">
        <v>0.54612281427361398</v>
      </c>
      <c r="W1871" s="17">
        <v>0.59831553492934697</v>
      </c>
      <c r="X1871" s="17">
        <v>0.585458990615493</v>
      </c>
      <c r="Y1871" s="17">
        <v>0.59035281637114501</v>
      </c>
      <c r="Z1871" s="17">
        <v>0.60397723009017801</v>
      </c>
      <c r="AA1871" s="17">
        <v>0.51660963577851604</v>
      </c>
      <c r="AB1871" s="17">
        <v>0.58451822260886199</v>
      </c>
      <c r="AC1871" s="17">
        <v>0.63180754946267803</v>
      </c>
      <c r="AD1871" s="17">
        <v>0.60611443393450803</v>
      </c>
      <c r="AE1871" s="17"/>
      <c r="AF1871" s="17">
        <v>0.62783955340859798</v>
      </c>
      <c r="AG1871" s="17">
        <v>0.50050150433260998</v>
      </c>
      <c r="AH1871" s="17">
        <v>0.59375856411449401</v>
      </c>
      <c r="AI1871" s="17"/>
      <c r="AJ1871" s="17">
        <v>0.62896617581467695</v>
      </c>
      <c r="AK1871" s="17">
        <v>0.45831034801760201</v>
      </c>
      <c r="AL1871" s="17">
        <v>0.541385612065866</v>
      </c>
      <c r="AM1871" s="17">
        <v>0.77936986905368799</v>
      </c>
      <c r="AN1871" s="17">
        <v>0.61083252394187304</v>
      </c>
      <c r="AO1871" s="17"/>
      <c r="AP1871" s="17">
        <v>0.60592699570528297</v>
      </c>
      <c r="AQ1871" s="17">
        <v>0.49831298800320201</v>
      </c>
      <c r="AR1871" s="17">
        <v>0.52891707524883202</v>
      </c>
      <c r="AS1871" s="17"/>
      <c r="AT1871" s="17">
        <v>0.65222176516364105</v>
      </c>
      <c r="AU1871" s="17">
        <v>0.58601364402720801</v>
      </c>
      <c r="AV1871" s="17">
        <v>0.53629845909615903</v>
      </c>
      <c r="AW1871" s="17">
        <v>0.43201088704343099</v>
      </c>
      <c r="AX1871" s="17">
        <v>0.40006979664923198</v>
      </c>
      <c r="AY1871" s="17"/>
      <c r="AZ1871" s="17">
        <v>0.48597676000741002</v>
      </c>
      <c r="BA1871" s="17">
        <v>0.56084568301784499</v>
      </c>
      <c r="BB1871" s="17">
        <v>0.57120495255409898</v>
      </c>
      <c r="BC1871" s="17">
        <v>0.63297951128412699</v>
      </c>
      <c r="BD1871" s="17">
        <v>0.60906704028900105</v>
      </c>
      <c r="BE1871" s="17">
        <v>0.64145616286731999</v>
      </c>
      <c r="BF1871" s="17"/>
      <c r="BG1871" s="17">
        <v>0.58985972574171397</v>
      </c>
      <c r="BH1871" s="17">
        <v>0.53104489983635605</v>
      </c>
      <c r="BI1871" s="17" t="s">
        <v>95</v>
      </c>
      <c r="BJ1871" s="17">
        <v>0.62545676335718203</v>
      </c>
      <c r="BK1871" s="17">
        <v>0.56155176375679505</v>
      </c>
      <c r="BL1871" s="17">
        <v>0.54718888821785605</v>
      </c>
      <c r="BM1871" s="17">
        <v>0.66784464283200695</v>
      </c>
    </row>
    <row r="1872" spans="2:65" x14ac:dyDescent="0.35">
      <c r="B1872" t="s">
        <v>497</v>
      </c>
      <c r="C1872" s="17">
        <v>1.5081203792288901E-2</v>
      </c>
      <c r="D1872" s="17">
        <v>1.8297388268200501E-2</v>
      </c>
      <c r="E1872" s="17">
        <v>1.17675289000032E-2</v>
      </c>
      <c r="F1872" s="17"/>
      <c r="G1872" s="17">
        <v>6.3379965350401904E-3</v>
      </c>
      <c r="H1872" s="17">
        <v>1.0422715192052E-2</v>
      </c>
      <c r="I1872" s="17">
        <v>1.6463539129121001E-2</v>
      </c>
      <c r="J1872" s="17">
        <v>1.3592776187662E-2</v>
      </c>
      <c r="K1872" s="17">
        <v>1.28846088647354E-2</v>
      </c>
      <c r="L1872" s="17">
        <v>2.6030967137018999E-2</v>
      </c>
      <c r="M1872" s="17"/>
      <c r="N1872" s="17">
        <v>1.4260418688797001E-2</v>
      </c>
      <c r="O1872" s="17">
        <v>1.5635204231020002E-2</v>
      </c>
      <c r="P1872" s="17">
        <v>8.5016530553474797E-3</v>
      </c>
      <c r="Q1872" s="17">
        <v>2.1626435128524701E-2</v>
      </c>
      <c r="R1872" s="17"/>
      <c r="S1872" s="17">
        <v>2.6297538446170499E-2</v>
      </c>
      <c r="T1872" s="17">
        <v>1.35902747713771E-2</v>
      </c>
      <c r="U1872" s="17">
        <v>2.0228254120938701E-2</v>
      </c>
      <c r="V1872" s="17">
        <v>1.2261956655127399E-2</v>
      </c>
      <c r="W1872" s="17">
        <v>8.4718631956676605E-3</v>
      </c>
      <c r="X1872" s="17">
        <v>3.9887421294828501E-2</v>
      </c>
      <c r="Y1872" s="17">
        <v>1.33021219773526E-2</v>
      </c>
      <c r="Z1872" s="17">
        <v>1.28534830045673E-2</v>
      </c>
      <c r="AA1872" s="17">
        <v>9.2775135760933096E-3</v>
      </c>
      <c r="AB1872" s="17">
        <v>6.3754633486893799E-3</v>
      </c>
      <c r="AC1872" s="17">
        <v>0</v>
      </c>
      <c r="AD1872" s="17">
        <v>0</v>
      </c>
      <c r="AE1872" s="17"/>
      <c r="AF1872" s="17">
        <v>1.46398042567179E-2</v>
      </c>
      <c r="AG1872" s="17">
        <v>1.26307814296593E-2</v>
      </c>
      <c r="AH1872" s="17">
        <v>2.7109909226202499E-2</v>
      </c>
      <c r="AI1872" s="17"/>
      <c r="AJ1872" s="17">
        <v>1.8997261634998999E-2</v>
      </c>
      <c r="AK1872" s="17">
        <v>1.7947759340474299E-2</v>
      </c>
      <c r="AL1872" s="17">
        <v>0</v>
      </c>
      <c r="AM1872" s="17">
        <v>0</v>
      </c>
      <c r="AN1872" s="17">
        <v>1.6618197502162299E-2</v>
      </c>
      <c r="AO1872" s="17"/>
      <c r="AP1872" s="17">
        <v>1.17803180375467E-2</v>
      </c>
      <c r="AQ1872" s="17">
        <v>1.45534484450375E-2</v>
      </c>
      <c r="AR1872" s="17">
        <v>1.04647784934584E-2</v>
      </c>
      <c r="AS1872" s="17"/>
      <c r="AT1872" s="17">
        <v>1.99514243736593E-2</v>
      </c>
      <c r="AU1872" s="17">
        <v>1.73334599938747E-2</v>
      </c>
      <c r="AV1872" s="17">
        <v>4.7742038945217096E-3</v>
      </c>
      <c r="AW1872" s="17">
        <v>5.8119065256249901E-3</v>
      </c>
      <c r="AX1872" s="17">
        <v>7.2691369176340004E-2</v>
      </c>
      <c r="AY1872" s="17"/>
      <c r="AZ1872" s="17">
        <v>1.4384381380754201E-2</v>
      </c>
      <c r="BA1872" s="17">
        <v>1.58723501985913E-2</v>
      </c>
      <c r="BB1872" s="17">
        <v>1.5395782722239499E-2</v>
      </c>
      <c r="BC1872" s="17">
        <v>1.6879247271961301E-2</v>
      </c>
      <c r="BD1872" s="17">
        <v>1.8367351879904601E-2</v>
      </c>
      <c r="BE1872" s="17">
        <v>0</v>
      </c>
      <c r="BF1872" s="17"/>
      <c r="BG1872" s="17">
        <v>1.36923080713789E-2</v>
      </c>
      <c r="BH1872" s="17">
        <v>1.14232359970788E-2</v>
      </c>
      <c r="BI1872" s="17" t="s">
        <v>95</v>
      </c>
      <c r="BJ1872" s="17">
        <v>7.6792351687511497E-3</v>
      </c>
      <c r="BK1872" s="17">
        <v>4.99645026793029E-2</v>
      </c>
      <c r="BL1872" s="17">
        <v>8.6680057471059495E-3</v>
      </c>
      <c r="BM1872" s="17">
        <v>0</v>
      </c>
    </row>
    <row r="1873" spans="2:65" x14ac:dyDescent="0.35">
      <c r="C1873" s="17"/>
      <c r="D1873" s="17"/>
      <c r="E1873" s="17"/>
      <c r="F1873" s="17"/>
      <c r="G1873" s="17"/>
      <c r="H1873" s="17"/>
      <c r="I1873" s="17"/>
      <c r="J1873" s="17"/>
      <c r="K1873" s="17"/>
      <c r="L1873" s="17"/>
      <c r="M1873" s="17"/>
      <c r="N1873" s="17"/>
      <c r="O1873" s="17"/>
      <c r="P1873" s="17"/>
      <c r="Q1873" s="17"/>
      <c r="R1873" s="17"/>
      <c r="S1873" s="17"/>
      <c r="T1873" s="17"/>
      <c r="U1873" s="17"/>
      <c r="V1873" s="17"/>
      <c r="W1873" s="17"/>
      <c r="X1873" s="17"/>
      <c r="Y1873" s="17"/>
      <c r="Z1873" s="17"/>
      <c r="AA1873" s="17"/>
      <c r="AB1873" s="17"/>
      <c r="AC1873" s="17"/>
      <c r="AD1873" s="17"/>
      <c r="AE1873" s="17"/>
      <c r="AF1873" s="17"/>
      <c r="AG1873" s="17"/>
      <c r="AH1873" s="17"/>
      <c r="AI1873" s="17"/>
      <c r="AJ1873" s="17"/>
      <c r="AK1873" s="17"/>
      <c r="AL1873" s="17"/>
      <c r="AM1873" s="17"/>
      <c r="AN1873" s="17"/>
      <c r="AO1873" s="17"/>
      <c r="AP1873" s="17"/>
      <c r="AQ1873" s="17"/>
      <c r="AR1873" s="17"/>
      <c r="AS1873" s="17"/>
      <c r="AT1873" s="17"/>
      <c r="AU1873" s="17"/>
      <c r="AV1873" s="17"/>
      <c r="AW1873" s="17"/>
      <c r="AX1873" s="17"/>
      <c r="AY1873" s="17"/>
      <c r="AZ1873" s="17"/>
      <c r="BA1873" s="17"/>
      <c r="BB1873" s="17"/>
      <c r="BC1873" s="17"/>
      <c r="BD1873" s="17"/>
      <c r="BE1873" s="17"/>
      <c r="BF1873" s="17"/>
      <c r="BG1873" s="17"/>
      <c r="BH1873" s="17"/>
      <c r="BI1873" s="17"/>
      <c r="BJ1873" s="17"/>
      <c r="BK1873" s="17"/>
      <c r="BL1873" s="17"/>
      <c r="BM1873" s="17"/>
    </row>
    <row r="1874" spans="2:65" x14ac:dyDescent="0.35">
      <c r="B1874" s="6" t="s">
        <v>702</v>
      </c>
      <c r="C1874" s="17"/>
      <c r="D1874" s="17"/>
      <c r="E1874" s="17"/>
      <c r="F1874" s="17"/>
      <c r="G1874" s="17"/>
      <c r="H1874" s="17"/>
      <c r="I1874" s="17"/>
      <c r="J1874" s="17"/>
      <c r="K1874" s="17"/>
      <c r="L1874" s="17"/>
      <c r="M1874" s="17"/>
      <c r="N1874" s="17"/>
      <c r="O1874" s="17"/>
      <c r="P1874" s="17"/>
      <c r="Q1874" s="17"/>
      <c r="R1874" s="17"/>
      <c r="S1874" s="17"/>
      <c r="T1874" s="17"/>
      <c r="U1874" s="17"/>
      <c r="V1874" s="17"/>
      <c r="W1874" s="17"/>
      <c r="X1874" s="17"/>
      <c r="Y1874" s="17"/>
      <c r="Z1874" s="17"/>
      <c r="AA1874" s="17"/>
      <c r="AB1874" s="17"/>
      <c r="AC1874" s="17"/>
      <c r="AD1874" s="17"/>
      <c r="AE1874" s="17"/>
      <c r="AF1874" s="17"/>
      <c r="AG1874" s="17"/>
      <c r="AH1874" s="17"/>
      <c r="AI1874" s="17"/>
      <c r="AJ1874" s="17"/>
      <c r="AK1874" s="17"/>
      <c r="AL1874" s="17"/>
      <c r="AM1874" s="17"/>
      <c r="AN1874" s="17"/>
      <c r="AO1874" s="17"/>
      <c r="AP1874" s="17"/>
      <c r="AQ1874" s="17"/>
      <c r="AR1874" s="17"/>
      <c r="AS1874" s="17"/>
      <c r="AT1874" s="17"/>
      <c r="AU1874" s="17"/>
      <c r="AV1874" s="17"/>
      <c r="AW1874" s="17"/>
      <c r="AX1874" s="17"/>
      <c r="AY1874" s="17"/>
      <c r="AZ1874" s="17"/>
      <c r="BA1874" s="17"/>
      <c r="BB1874" s="17"/>
      <c r="BC1874" s="17"/>
      <c r="BD1874" s="17"/>
      <c r="BE1874" s="17"/>
      <c r="BF1874" s="17"/>
      <c r="BG1874" s="17"/>
      <c r="BH1874" s="17"/>
      <c r="BI1874" s="17"/>
      <c r="BJ1874" s="17"/>
      <c r="BK1874" s="17"/>
      <c r="BL1874" s="17"/>
      <c r="BM1874" s="17"/>
    </row>
    <row r="1875" spans="2:65" x14ac:dyDescent="0.35">
      <c r="B1875" s="26" t="s">
        <v>692</v>
      </c>
      <c r="C1875" s="17"/>
      <c r="D1875" s="17"/>
      <c r="E1875" s="17"/>
      <c r="F1875" s="17"/>
      <c r="G1875" s="17"/>
      <c r="H1875" s="17"/>
      <c r="I1875" s="17"/>
      <c r="J1875" s="17"/>
      <c r="K1875" s="17"/>
      <c r="L1875" s="17"/>
      <c r="M1875" s="17"/>
      <c r="N1875" s="17"/>
      <c r="O1875" s="17"/>
      <c r="P1875" s="17"/>
      <c r="Q1875" s="17"/>
      <c r="R1875" s="17"/>
      <c r="S1875" s="17"/>
      <c r="T1875" s="17"/>
      <c r="U1875" s="17"/>
      <c r="V1875" s="17"/>
      <c r="W1875" s="17"/>
      <c r="X1875" s="17"/>
      <c r="Y1875" s="17"/>
      <c r="Z1875" s="17"/>
      <c r="AA1875" s="17"/>
      <c r="AB1875" s="17"/>
      <c r="AC1875" s="17"/>
      <c r="AD1875" s="17"/>
      <c r="AE1875" s="17"/>
      <c r="AF1875" s="17"/>
      <c r="AG1875" s="17"/>
      <c r="AH1875" s="17"/>
      <c r="AI1875" s="17"/>
      <c r="AJ1875" s="17"/>
      <c r="AK1875" s="17"/>
      <c r="AL1875" s="17"/>
      <c r="AM1875" s="17"/>
      <c r="AN1875" s="17"/>
      <c r="AO1875" s="17"/>
      <c r="AP1875" s="17"/>
      <c r="AQ1875" s="17"/>
      <c r="AR1875" s="17"/>
      <c r="AS1875" s="17"/>
      <c r="AT1875" s="17"/>
      <c r="AU1875" s="17"/>
      <c r="AV1875" s="17"/>
      <c r="AW1875" s="17"/>
      <c r="AX1875" s="17"/>
      <c r="AY1875" s="17"/>
      <c r="AZ1875" s="17"/>
      <c r="BA1875" s="17"/>
      <c r="BB1875" s="17"/>
      <c r="BC1875" s="17"/>
      <c r="BD1875" s="17"/>
      <c r="BE1875" s="17"/>
      <c r="BF1875" s="17"/>
      <c r="BG1875" s="17"/>
      <c r="BH1875" s="17"/>
      <c r="BI1875" s="17"/>
      <c r="BJ1875" s="17"/>
      <c r="BK1875" s="17"/>
      <c r="BL1875" s="17"/>
      <c r="BM1875" s="17"/>
    </row>
    <row r="1876" spans="2:65" x14ac:dyDescent="0.35">
      <c r="B1876" t="s">
        <v>693</v>
      </c>
      <c r="C1876" s="17">
        <v>0.59797555703901595</v>
      </c>
      <c r="D1876" s="17">
        <v>0.61719798389696601</v>
      </c>
      <c r="E1876" s="17">
        <v>0.57815336934135797</v>
      </c>
      <c r="F1876" s="17"/>
      <c r="G1876" s="17">
        <v>0.54848221383608198</v>
      </c>
      <c r="H1876" s="17">
        <v>0.53622203719805595</v>
      </c>
      <c r="I1876" s="17">
        <v>0.606449166812977</v>
      </c>
      <c r="J1876" s="17">
        <v>0.55445971332601596</v>
      </c>
      <c r="K1876" s="17">
        <v>0.66631857700323405</v>
      </c>
      <c r="L1876" s="17">
        <v>0.66289764362835601</v>
      </c>
      <c r="M1876" s="17"/>
      <c r="N1876" s="17">
        <v>0.61598576628036195</v>
      </c>
      <c r="O1876" s="17">
        <v>0.61768467703292695</v>
      </c>
      <c r="P1876" s="17">
        <v>0.55751019096737198</v>
      </c>
      <c r="Q1876" s="17">
        <v>0.59464198258632595</v>
      </c>
      <c r="R1876" s="17"/>
      <c r="S1876" s="17">
        <v>0.60219237610663801</v>
      </c>
      <c r="T1876" s="17">
        <v>0.62193476483579002</v>
      </c>
      <c r="U1876" s="17">
        <v>0.61821971267933695</v>
      </c>
      <c r="V1876" s="17">
        <v>0.61956683945799396</v>
      </c>
      <c r="W1876" s="17">
        <v>0.63918563414692997</v>
      </c>
      <c r="X1876" s="17">
        <v>0.60755255868540103</v>
      </c>
      <c r="Y1876" s="17">
        <v>0.63595174089575501</v>
      </c>
      <c r="Z1876" s="17">
        <v>0.48907607284863103</v>
      </c>
      <c r="AA1876" s="17">
        <v>0.57653677501440304</v>
      </c>
      <c r="AB1876" s="17">
        <v>0.55991583768631903</v>
      </c>
      <c r="AC1876" s="17">
        <v>0.58524502148858204</v>
      </c>
      <c r="AD1876" s="17">
        <v>0.54662301421357395</v>
      </c>
      <c r="AE1876" s="17"/>
      <c r="AF1876" s="17">
        <v>0.62704854398448095</v>
      </c>
      <c r="AG1876" s="17">
        <v>0.58261268582077097</v>
      </c>
      <c r="AH1876" s="17">
        <v>0.54977471764449604</v>
      </c>
      <c r="AI1876" s="17"/>
      <c r="AJ1876" s="17">
        <v>0.62612452035448196</v>
      </c>
      <c r="AK1876" s="17">
        <v>0.53866370148516896</v>
      </c>
      <c r="AL1876" s="17">
        <v>0.67606574276646003</v>
      </c>
      <c r="AM1876" s="17">
        <v>0.82329407837148205</v>
      </c>
      <c r="AN1876" s="17">
        <v>0.58665138196024702</v>
      </c>
      <c r="AO1876" s="17"/>
      <c r="AP1876" s="17">
        <v>0.60186852166867599</v>
      </c>
      <c r="AQ1876" s="17">
        <v>0.53626176086483102</v>
      </c>
      <c r="AR1876" s="17">
        <v>0.68394806087993099</v>
      </c>
      <c r="AS1876" s="17"/>
      <c r="AT1876" s="17">
        <v>0.60628143823029002</v>
      </c>
      <c r="AU1876" s="17">
        <v>0.61189672930455596</v>
      </c>
      <c r="AV1876" s="17">
        <v>0.58967309176288596</v>
      </c>
      <c r="AW1876" s="17">
        <v>0.50433175609213698</v>
      </c>
      <c r="AX1876" s="17">
        <v>0.48893018451752801</v>
      </c>
      <c r="AY1876" s="17"/>
      <c r="AZ1876" s="17">
        <v>0.54277358531863196</v>
      </c>
      <c r="BA1876" s="17">
        <v>0.56470662751054501</v>
      </c>
      <c r="BB1876" s="17">
        <v>0.63712715853788804</v>
      </c>
      <c r="BC1876" s="17">
        <v>0.66798548996579499</v>
      </c>
      <c r="BD1876" s="17">
        <v>0.63724685311612295</v>
      </c>
      <c r="BE1876" s="17">
        <v>0.59647284370282905</v>
      </c>
      <c r="BF1876" s="17"/>
      <c r="BG1876" s="17">
        <v>0.63456659742440302</v>
      </c>
      <c r="BH1876" s="17">
        <v>0.61846234486927998</v>
      </c>
      <c r="BI1876" s="17" t="s">
        <v>95</v>
      </c>
      <c r="BJ1876" s="17">
        <v>0.48657118943190902</v>
      </c>
      <c r="BK1876" s="17">
        <v>0.50835213094506804</v>
      </c>
      <c r="BL1876" s="17">
        <v>0.60151895792797205</v>
      </c>
      <c r="BM1876" s="17">
        <v>0.50783262068396195</v>
      </c>
    </row>
    <row r="1877" spans="2:65" x14ac:dyDescent="0.35">
      <c r="B1877" t="s">
        <v>694</v>
      </c>
      <c r="C1877" s="17">
        <v>0.32207961635871701</v>
      </c>
      <c r="D1877" s="17">
        <v>0.30395471134374002</v>
      </c>
      <c r="E1877" s="17">
        <v>0.33915586929835101</v>
      </c>
      <c r="F1877" s="17"/>
      <c r="G1877" s="17">
        <v>0.31814006261723798</v>
      </c>
      <c r="H1877" s="17">
        <v>0.27469143286627901</v>
      </c>
      <c r="I1877" s="17">
        <v>0.32159432300608498</v>
      </c>
      <c r="J1877" s="17">
        <v>0.33519824712156299</v>
      </c>
      <c r="K1877" s="17">
        <v>0.32011085669408801</v>
      </c>
      <c r="L1877" s="17">
        <v>0.354561956986782</v>
      </c>
      <c r="M1877" s="17"/>
      <c r="N1877" s="17">
        <v>0.31053273528068198</v>
      </c>
      <c r="O1877" s="17">
        <v>0.29885830061360202</v>
      </c>
      <c r="P1877" s="17">
        <v>0.33643019272414099</v>
      </c>
      <c r="Q1877" s="17">
        <v>0.347890686023827</v>
      </c>
      <c r="R1877" s="17"/>
      <c r="S1877" s="17">
        <v>0.32407181802374402</v>
      </c>
      <c r="T1877" s="17">
        <v>0.33322380627148901</v>
      </c>
      <c r="U1877" s="17">
        <v>0.363943297863698</v>
      </c>
      <c r="V1877" s="17">
        <v>0.336390824061917</v>
      </c>
      <c r="W1877" s="17">
        <v>0.28799070688718498</v>
      </c>
      <c r="X1877" s="17">
        <v>0.268041340638351</v>
      </c>
      <c r="Y1877" s="17">
        <v>0.36760375985407601</v>
      </c>
      <c r="Z1877" s="17">
        <v>0.30318500305004398</v>
      </c>
      <c r="AA1877" s="17">
        <v>0.28523085833016898</v>
      </c>
      <c r="AB1877" s="17">
        <v>0.34342359650592802</v>
      </c>
      <c r="AC1877" s="17">
        <v>0.24609401263031799</v>
      </c>
      <c r="AD1877" s="17">
        <v>0.42555916619373402</v>
      </c>
      <c r="AE1877" s="17"/>
      <c r="AF1877" s="17">
        <v>0.32934760816190101</v>
      </c>
      <c r="AG1877" s="17">
        <v>0.312152668320824</v>
      </c>
      <c r="AH1877" s="17">
        <v>0.30165844475610498</v>
      </c>
      <c r="AI1877" s="17"/>
      <c r="AJ1877" s="17">
        <v>0.33927453415307601</v>
      </c>
      <c r="AK1877" s="17">
        <v>0.25304876411962302</v>
      </c>
      <c r="AL1877" s="17">
        <v>0.36731418727950099</v>
      </c>
      <c r="AM1877" s="17">
        <v>0.32142391487335698</v>
      </c>
      <c r="AN1877" s="17">
        <v>0.35232404683144702</v>
      </c>
      <c r="AO1877" s="17"/>
      <c r="AP1877" s="17">
        <v>0.288644951413557</v>
      </c>
      <c r="AQ1877" s="17">
        <v>0.28403722910070001</v>
      </c>
      <c r="AR1877" s="17">
        <v>0.33567131164451702</v>
      </c>
      <c r="AS1877" s="17"/>
      <c r="AT1877" s="17">
        <v>0.30180774320296</v>
      </c>
      <c r="AU1877" s="17">
        <v>0.36424170302278402</v>
      </c>
      <c r="AV1877" s="17">
        <v>0.29995023320615499</v>
      </c>
      <c r="AW1877" s="17">
        <v>0.33409543920540902</v>
      </c>
      <c r="AX1877" s="17">
        <v>0.26558493739352801</v>
      </c>
      <c r="AY1877" s="17"/>
      <c r="AZ1877" s="17">
        <v>0.31644958300720299</v>
      </c>
      <c r="BA1877" s="17">
        <v>0.32811672114111901</v>
      </c>
      <c r="BB1877" s="17">
        <v>0.326840525206263</v>
      </c>
      <c r="BC1877" s="17">
        <v>0.30189795479463599</v>
      </c>
      <c r="BD1877" s="17">
        <v>0.31629825614472401</v>
      </c>
      <c r="BE1877" s="17">
        <v>0.38450092782811301</v>
      </c>
      <c r="BF1877" s="17"/>
      <c r="BG1877" s="17">
        <v>0.32677623483624202</v>
      </c>
      <c r="BH1877" s="17">
        <v>0.30745552431576401</v>
      </c>
      <c r="BI1877" s="17" t="s">
        <v>95</v>
      </c>
      <c r="BJ1877" s="17">
        <v>0.25303056014123398</v>
      </c>
      <c r="BK1877" s="17">
        <v>0.432704207986775</v>
      </c>
      <c r="BL1877" s="17">
        <v>0.27949540016111002</v>
      </c>
      <c r="BM1877" s="17">
        <v>0.46566614891102498</v>
      </c>
    </row>
    <row r="1878" spans="2:65" x14ac:dyDescent="0.35">
      <c r="B1878" t="s">
        <v>695</v>
      </c>
      <c r="C1878" s="17">
        <v>0.235101376872177</v>
      </c>
      <c r="D1878" s="17">
        <v>0.243845946384039</v>
      </c>
      <c r="E1878" s="17">
        <v>0.22450704774656499</v>
      </c>
      <c r="F1878" s="17"/>
      <c r="G1878" s="17">
        <v>0.25655005098865102</v>
      </c>
      <c r="H1878" s="17">
        <v>0.211189737282651</v>
      </c>
      <c r="I1878" s="17">
        <v>0.222897936504514</v>
      </c>
      <c r="J1878" s="17">
        <v>0.20828669025872201</v>
      </c>
      <c r="K1878" s="17">
        <v>0.238277059754952</v>
      </c>
      <c r="L1878" s="17">
        <v>0.26874951279627901</v>
      </c>
      <c r="M1878" s="17"/>
      <c r="N1878" s="17">
        <v>0.23938289623317999</v>
      </c>
      <c r="O1878" s="17">
        <v>0.230069997854322</v>
      </c>
      <c r="P1878" s="17">
        <v>0.24675153153549401</v>
      </c>
      <c r="Q1878" s="17">
        <v>0.225278534615176</v>
      </c>
      <c r="R1878" s="17"/>
      <c r="S1878" s="17">
        <v>0.22405114490011199</v>
      </c>
      <c r="T1878" s="17">
        <v>0.25504505832692298</v>
      </c>
      <c r="U1878" s="17">
        <v>0.23774509586901399</v>
      </c>
      <c r="V1878" s="17">
        <v>0.28252992053813603</v>
      </c>
      <c r="W1878" s="17">
        <v>0.253350188624206</v>
      </c>
      <c r="X1878" s="17">
        <v>0.24084917363212999</v>
      </c>
      <c r="Y1878" s="17">
        <v>0.216060031831939</v>
      </c>
      <c r="Z1878" s="17">
        <v>0.21671159239520499</v>
      </c>
      <c r="AA1878" s="17">
        <v>0.18001247974131601</v>
      </c>
      <c r="AB1878" s="17">
        <v>0.238615964396868</v>
      </c>
      <c r="AC1878" s="17">
        <v>0.23373169394058799</v>
      </c>
      <c r="AD1878" s="17">
        <v>0.25420137264772802</v>
      </c>
      <c r="AE1878" s="17"/>
      <c r="AF1878" s="17">
        <v>0.259501533132794</v>
      </c>
      <c r="AG1878" s="17">
        <v>0.21472751062900999</v>
      </c>
      <c r="AH1878" s="17">
        <v>0.24556370449149401</v>
      </c>
      <c r="AI1878" s="17"/>
      <c r="AJ1878" s="17">
        <v>0.24773078036510701</v>
      </c>
      <c r="AK1878" s="17">
        <v>0.20760499156012999</v>
      </c>
      <c r="AL1878" s="17">
        <v>0.197416271742472</v>
      </c>
      <c r="AM1878" s="17">
        <v>0.34805923551565199</v>
      </c>
      <c r="AN1878" s="17">
        <v>0.25381257314892902</v>
      </c>
      <c r="AO1878" s="17"/>
      <c r="AP1878" s="17">
        <v>0.24442826544836599</v>
      </c>
      <c r="AQ1878" s="17">
        <v>0.202889779615228</v>
      </c>
      <c r="AR1878" s="17">
        <v>0.29652745205754899</v>
      </c>
      <c r="AS1878" s="17"/>
      <c r="AT1878" s="17">
        <v>0.217086918718781</v>
      </c>
      <c r="AU1878" s="17">
        <v>0.21642317240530301</v>
      </c>
      <c r="AV1878" s="17">
        <v>0.23209651833435599</v>
      </c>
      <c r="AW1878" s="17">
        <v>0.27189809555207101</v>
      </c>
      <c r="AX1878" s="17">
        <v>0.38059144941835299</v>
      </c>
      <c r="AY1878" s="17"/>
      <c r="AZ1878" s="17">
        <v>0.207544446142335</v>
      </c>
      <c r="BA1878" s="17">
        <v>0.20752147122932901</v>
      </c>
      <c r="BB1878" s="17">
        <v>0.21824508339672199</v>
      </c>
      <c r="BC1878" s="17">
        <v>0.28467018665893301</v>
      </c>
      <c r="BD1878" s="17">
        <v>0.28371243938368002</v>
      </c>
      <c r="BE1878" s="17">
        <v>0.26021533995650498</v>
      </c>
      <c r="BF1878" s="17"/>
      <c r="BG1878" s="17">
        <v>0.26006032362727299</v>
      </c>
      <c r="BH1878" s="17">
        <v>0.238417384348274</v>
      </c>
      <c r="BI1878" s="17" t="s">
        <v>95</v>
      </c>
      <c r="BJ1878" s="17">
        <v>0.17854051153856901</v>
      </c>
      <c r="BK1878" s="17">
        <v>0.221192496552751</v>
      </c>
      <c r="BL1878" s="17">
        <v>0.222675746615111</v>
      </c>
      <c r="BM1878" s="17">
        <v>0.193204175821381</v>
      </c>
    </row>
    <row r="1879" spans="2:65" x14ac:dyDescent="0.35">
      <c r="B1879" t="s">
        <v>696</v>
      </c>
      <c r="C1879" s="17">
        <v>0.192900202152856</v>
      </c>
      <c r="D1879" s="17">
        <v>0.196451216685227</v>
      </c>
      <c r="E1879" s="17">
        <v>0.18878416374054299</v>
      </c>
      <c r="F1879" s="17"/>
      <c r="G1879" s="17">
        <v>0.209566399344606</v>
      </c>
      <c r="H1879" s="17">
        <v>0.19601069342423599</v>
      </c>
      <c r="I1879" s="17">
        <v>0.211133914391824</v>
      </c>
      <c r="J1879" s="17">
        <v>0.20140909495423701</v>
      </c>
      <c r="K1879" s="17">
        <v>0.16516263027023101</v>
      </c>
      <c r="L1879" s="17">
        <v>0.17510475930452299</v>
      </c>
      <c r="M1879" s="17"/>
      <c r="N1879" s="17">
        <v>0.18354626411106001</v>
      </c>
      <c r="O1879" s="17">
        <v>0.18910401735868801</v>
      </c>
      <c r="P1879" s="17">
        <v>0.19078385430405101</v>
      </c>
      <c r="Q1879" s="17">
        <v>0.208102697193599</v>
      </c>
      <c r="R1879" s="17"/>
      <c r="S1879" s="17">
        <v>0.17552871306211901</v>
      </c>
      <c r="T1879" s="17">
        <v>0.152493036043093</v>
      </c>
      <c r="U1879" s="17">
        <v>0.20749845777898901</v>
      </c>
      <c r="V1879" s="17">
        <v>0.24469301775958199</v>
      </c>
      <c r="W1879" s="17">
        <v>0.20365192180213701</v>
      </c>
      <c r="X1879" s="17">
        <v>0.21780935736827101</v>
      </c>
      <c r="Y1879" s="17">
        <v>0.149210846876737</v>
      </c>
      <c r="Z1879" s="17">
        <v>0.20369736863923099</v>
      </c>
      <c r="AA1879" s="17">
        <v>0.19556975532307699</v>
      </c>
      <c r="AB1879" s="17">
        <v>0.16436915786079501</v>
      </c>
      <c r="AC1879" s="17">
        <v>0.23208231745726801</v>
      </c>
      <c r="AD1879" s="17">
        <v>0.25456752564694801</v>
      </c>
      <c r="AE1879" s="17"/>
      <c r="AF1879" s="17">
        <v>0.21675378718242799</v>
      </c>
      <c r="AG1879" s="17">
        <v>0.163490573056946</v>
      </c>
      <c r="AH1879" s="17">
        <v>0.21022648483456099</v>
      </c>
      <c r="AI1879" s="17"/>
      <c r="AJ1879" s="17">
        <v>0.20309737420919599</v>
      </c>
      <c r="AK1879" s="17">
        <v>0.15196354887493799</v>
      </c>
      <c r="AL1879" s="17">
        <v>0.12385543988488</v>
      </c>
      <c r="AM1879" s="17">
        <v>0.27285986457948103</v>
      </c>
      <c r="AN1879" s="17">
        <v>0.23211819445249801</v>
      </c>
      <c r="AO1879" s="17"/>
      <c r="AP1879" s="17">
        <v>0.19892616987557901</v>
      </c>
      <c r="AQ1879" s="17">
        <v>0.158254626897882</v>
      </c>
      <c r="AR1879" s="17">
        <v>0.25751782547505297</v>
      </c>
      <c r="AS1879" s="17"/>
      <c r="AT1879" s="17">
        <v>0.205495395512829</v>
      </c>
      <c r="AU1879" s="17">
        <v>0.188980765283771</v>
      </c>
      <c r="AV1879" s="17">
        <v>0.17388751430869101</v>
      </c>
      <c r="AW1879" s="17">
        <v>0.19292740416063001</v>
      </c>
      <c r="AX1879" s="17">
        <v>0.30833277213876997</v>
      </c>
      <c r="AY1879" s="17"/>
      <c r="AZ1879" s="17">
        <v>0.21035181847600101</v>
      </c>
      <c r="BA1879" s="17">
        <v>0.164777630035466</v>
      </c>
      <c r="BB1879" s="17">
        <v>0.20430656213207599</v>
      </c>
      <c r="BC1879" s="17">
        <v>0.189732923796711</v>
      </c>
      <c r="BD1879" s="17">
        <v>0.195751007213817</v>
      </c>
      <c r="BE1879" s="17">
        <v>0.25475828129108002</v>
      </c>
      <c r="BF1879" s="17"/>
      <c r="BG1879" s="17">
        <v>0.18313441251557999</v>
      </c>
      <c r="BH1879" s="17">
        <v>0.15303563788473901</v>
      </c>
      <c r="BI1879" s="17" t="s">
        <v>95</v>
      </c>
      <c r="BJ1879" s="17">
        <v>0.191556982471738</v>
      </c>
      <c r="BK1879" s="17">
        <v>0.22838092977346799</v>
      </c>
      <c r="BL1879" s="17">
        <v>0.23986397585975699</v>
      </c>
      <c r="BM1879" s="17">
        <v>0.21576540087370999</v>
      </c>
    </row>
    <row r="1880" spans="2:65" x14ac:dyDescent="0.35">
      <c r="B1880" t="s">
        <v>697</v>
      </c>
      <c r="C1880" s="17">
        <v>0.11505228953188699</v>
      </c>
      <c r="D1880" s="17">
        <v>0.113549967851319</v>
      </c>
      <c r="E1880" s="17">
        <v>0.117178779192433</v>
      </c>
      <c r="F1880" s="17"/>
      <c r="G1880" s="17">
        <v>0.146148403543642</v>
      </c>
      <c r="H1880" s="17">
        <v>0.14550236949561099</v>
      </c>
      <c r="I1880" s="17">
        <v>0.12401777499421</v>
      </c>
      <c r="J1880" s="17">
        <v>0.10621664397198401</v>
      </c>
      <c r="K1880" s="17">
        <v>8.9274436491694698E-2</v>
      </c>
      <c r="L1880" s="17">
        <v>8.54056752934787E-2</v>
      </c>
      <c r="M1880" s="17"/>
      <c r="N1880" s="17">
        <v>0.105649644983247</v>
      </c>
      <c r="O1880" s="17">
        <v>0.10618793493753099</v>
      </c>
      <c r="P1880" s="17">
        <v>0.115734971773753</v>
      </c>
      <c r="Q1880" s="17">
        <v>0.13622706507877799</v>
      </c>
      <c r="R1880" s="17"/>
      <c r="S1880" s="17">
        <v>0.117655679752201</v>
      </c>
      <c r="T1880" s="17">
        <v>0.10532849700509</v>
      </c>
      <c r="U1880" s="17">
        <v>0.10888787909462599</v>
      </c>
      <c r="V1880" s="17">
        <v>0.100712102590003</v>
      </c>
      <c r="W1880" s="17">
        <v>0.122839663081679</v>
      </c>
      <c r="X1880" s="17">
        <v>0.106243035419796</v>
      </c>
      <c r="Y1880" s="17">
        <v>0.121886897650738</v>
      </c>
      <c r="Z1880" s="17">
        <v>0.11729366679983599</v>
      </c>
      <c r="AA1880" s="17">
        <v>0.15614228055563401</v>
      </c>
      <c r="AB1880" s="17">
        <v>0.106796982061361</v>
      </c>
      <c r="AC1880" s="17">
        <v>8.5984430648919502E-2</v>
      </c>
      <c r="AD1880" s="17">
        <v>0.120928141245336</v>
      </c>
      <c r="AE1880" s="17"/>
      <c r="AF1880" s="17">
        <v>0.11731319690924299</v>
      </c>
      <c r="AG1880" s="17">
        <v>0.112785952988934</v>
      </c>
      <c r="AH1880" s="17">
        <v>0.114372470503218</v>
      </c>
      <c r="AI1880" s="17"/>
      <c r="AJ1880" s="17">
        <v>0.107287146383307</v>
      </c>
      <c r="AK1880" s="17">
        <v>0.14508254672342399</v>
      </c>
      <c r="AL1880" s="17">
        <v>8.39175431962325E-2</v>
      </c>
      <c r="AM1880" s="17">
        <v>4.2171317714294498E-2</v>
      </c>
      <c r="AN1880" s="17">
        <v>9.1545529378153204E-2</v>
      </c>
      <c r="AO1880" s="17"/>
      <c r="AP1880" s="17">
        <v>0.121500774411226</v>
      </c>
      <c r="AQ1880" s="17">
        <v>0.12822305686470201</v>
      </c>
      <c r="AR1880" s="17">
        <v>8.8126752215228601E-2</v>
      </c>
      <c r="AS1880" s="17"/>
      <c r="AT1880" s="17">
        <v>0.12782775661773099</v>
      </c>
      <c r="AU1880" s="17">
        <v>8.7610408907676296E-2</v>
      </c>
      <c r="AV1880" s="17">
        <v>0.11025808815976899</v>
      </c>
      <c r="AW1880" s="17">
        <v>0.165767172758328</v>
      </c>
      <c r="AX1880" s="17">
        <v>4.74345872626677E-2</v>
      </c>
      <c r="AY1880" s="17"/>
      <c r="AZ1880" s="17">
        <v>0.111605367506461</v>
      </c>
      <c r="BA1880" s="17">
        <v>0.14001225142479301</v>
      </c>
      <c r="BB1880" s="17">
        <v>0.104111271298434</v>
      </c>
      <c r="BC1880" s="17">
        <v>0.11329444084601301</v>
      </c>
      <c r="BD1880" s="17">
        <v>7.8988147707059198E-2</v>
      </c>
      <c r="BE1880" s="17">
        <v>9.7234421937455906E-2</v>
      </c>
      <c r="BF1880" s="17"/>
      <c r="BG1880" s="17">
        <v>8.4848790555381595E-2</v>
      </c>
      <c r="BH1880" s="17">
        <v>0.135214256196759</v>
      </c>
      <c r="BI1880" s="17" t="s">
        <v>95</v>
      </c>
      <c r="BJ1880" s="17">
        <v>0.15417130314128799</v>
      </c>
      <c r="BK1880" s="17">
        <v>0.14294359192850301</v>
      </c>
      <c r="BL1880" s="17">
        <v>0.121367263326338</v>
      </c>
      <c r="BM1880" s="17">
        <v>0.11760868423919101</v>
      </c>
    </row>
    <row r="1881" spans="2:65" x14ac:dyDescent="0.35">
      <c r="B1881" t="s">
        <v>698</v>
      </c>
      <c r="C1881" s="17">
        <v>0.112650153299392</v>
      </c>
      <c r="D1881" s="17">
        <v>0.13862947315980101</v>
      </c>
      <c r="E1881" s="17">
        <v>8.5839874310117706E-2</v>
      </c>
      <c r="F1881" s="17"/>
      <c r="G1881" s="17">
        <v>8.7577237265339697E-2</v>
      </c>
      <c r="H1881" s="17">
        <v>0.163081730933967</v>
      </c>
      <c r="I1881" s="17">
        <v>0.113082850141937</v>
      </c>
      <c r="J1881" s="17">
        <v>7.7242722301761199E-2</v>
      </c>
      <c r="K1881" s="17">
        <v>8.2951809257389195E-2</v>
      </c>
      <c r="L1881" s="17">
        <v>0.13432908176827399</v>
      </c>
      <c r="M1881" s="17"/>
      <c r="N1881" s="17">
        <v>0.109133725973256</v>
      </c>
      <c r="O1881" s="17">
        <v>0.131004431979763</v>
      </c>
      <c r="P1881" s="17">
        <v>0.113874087836247</v>
      </c>
      <c r="Q1881" s="17">
        <v>9.1961815549982201E-2</v>
      </c>
      <c r="R1881" s="17"/>
      <c r="S1881" s="17">
        <v>0.14787635907496299</v>
      </c>
      <c r="T1881" s="17">
        <v>0.11084394509814301</v>
      </c>
      <c r="U1881" s="17">
        <v>0.10080342625072999</v>
      </c>
      <c r="V1881" s="17">
        <v>0.10735960616012399</v>
      </c>
      <c r="W1881" s="17">
        <v>0.10260232058774101</v>
      </c>
      <c r="X1881" s="17">
        <v>7.6269376000476299E-2</v>
      </c>
      <c r="Y1881" s="17">
        <v>8.7077523417588995E-2</v>
      </c>
      <c r="Z1881" s="17">
        <v>0.12423647924928399</v>
      </c>
      <c r="AA1881" s="17">
        <v>0.126718479059751</v>
      </c>
      <c r="AB1881" s="17">
        <v>0.121714912698021</v>
      </c>
      <c r="AC1881" s="17">
        <v>8.0187756514330299E-2</v>
      </c>
      <c r="AD1881" s="17">
        <v>0.16432206824397699</v>
      </c>
      <c r="AE1881" s="17"/>
      <c r="AF1881" s="17">
        <v>0.13336091337773101</v>
      </c>
      <c r="AG1881" s="17">
        <v>0.104418419589294</v>
      </c>
      <c r="AH1881" s="17">
        <v>0.108306628990175</v>
      </c>
      <c r="AI1881" s="17"/>
      <c r="AJ1881" s="17">
        <v>0.12290870172623899</v>
      </c>
      <c r="AK1881" s="17">
        <v>0.108766147924189</v>
      </c>
      <c r="AL1881" s="17">
        <v>8.3804455391036994E-2</v>
      </c>
      <c r="AM1881" s="17">
        <v>0.27565355556815502</v>
      </c>
      <c r="AN1881" s="17">
        <v>9.6991056858866401E-2</v>
      </c>
      <c r="AO1881" s="17"/>
      <c r="AP1881" s="17">
        <v>0.128661044344869</v>
      </c>
      <c r="AQ1881" s="17">
        <v>0.112482722197129</v>
      </c>
      <c r="AR1881" s="17">
        <v>0.135522674957754</v>
      </c>
      <c r="AS1881" s="17"/>
      <c r="AT1881" s="17">
        <v>8.8483716670936893E-2</v>
      </c>
      <c r="AU1881" s="17">
        <v>0.108411698214966</v>
      </c>
      <c r="AV1881" s="17">
        <v>0.120335194791184</v>
      </c>
      <c r="AW1881" s="17">
        <v>0.11020752730588899</v>
      </c>
      <c r="AX1881" s="17">
        <v>0.19346651726974501</v>
      </c>
      <c r="AY1881" s="17"/>
      <c r="AZ1881" s="17">
        <v>0.13422743653191399</v>
      </c>
      <c r="BA1881" s="17">
        <v>0.125697778156284</v>
      </c>
      <c r="BB1881" s="17">
        <v>0.12505577940333301</v>
      </c>
      <c r="BC1881" s="17">
        <v>9.3703347987284996E-2</v>
      </c>
      <c r="BD1881" s="17">
        <v>8.0271834472006504E-2</v>
      </c>
      <c r="BE1881" s="17">
        <v>6.0052470195539401E-2</v>
      </c>
      <c r="BF1881" s="17"/>
      <c r="BG1881" s="17">
        <v>0.11971676329370801</v>
      </c>
      <c r="BH1881" s="17">
        <v>9.8282856465760293E-2</v>
      </c>
      <c r="BI1881" s="17" t="s">
        <v>95</v>
      </c>
      <c r="BJ1881" s="17">
        <v>0.20430377396834101</v>
      </c>
      <c r="BK1881" s="17">
        <v>0.13658730116776199</v>
      </c>
      <c r="BL1881" s="17">
        <v>8.4716146761741301E-2</v>
      </c>
      <c r="BM1881" s="17">
        <v>8.5639298826320195E-2</v>
      </c>
    </row>
    <row r="1882" spans="2:65" x14ac:dyDescent="0.35">
      <c r="B1882" t="s">
        <v>699</v>
      </c>
      <c r="C1882" s="17">
        <v>9.4862539124186004E-2</v>
      </c>
      <c r="D1882" s="17">
        <v>0.104216597204127</v>
      </c>
      <c r="E1882" s="17">
        <v>8.4254741249606205E-2</v>
      </c>
      <c r="F1882" s="17"/>
      <c r="G1882" s="17">
        <v>0.16486981105819301</v>
      </c>
      <c r="H1882" s="17">
        <v>0.11138392324055001</v>
      </c>
      <c r="I1882" s="17">
        <v>0.113240332803375</v>
      </c>
      <c r="J1882" s="17">
        <v>9.1648318686755104E-2</v>
      </c>
      <c r="K1882" s="17">
        <v>5.60608707815815E-2</v>
      </c>
      <c r="L1882" s="17">
        <v>4.6558171059790397E-2</v>
      </c>
      <c r="M1882" s="17"/>
      <c r="N1882" s="17">
        <v>8.3676658840427895E-2</v>
      </c>
      <c r="O1882" s="17">
        <v>9.1504968798250305E-2</v>
      </c>
      <c r="P1882" s="17">
        <v>9.8771314195948298E-2</v>
      </c>
      <c r="Q1882" s="17">
        <v>0.106544875232922</v>
      </c>
      <c r="R1882" s="17"/>
      <c r="S1882" s="17">
        <v>7.1004870692814998E-2</v>
      </c>
      <c r="T1882" s="17">
        <v>6.1904785056394997E-2</v>
      </c>
      <c r="U1882" s="17">
        <v>0.14486076657487501</v>
      </c>
      <c r="V1882" s="17">
        <v>8.0342497670294999E-2</v>
      </c>
      <c r="W1882" s="17">
        <v>0.117129077333644</v>
      </c>
      <c r="X1882" s="17">
        <v>7.0286159491036296E-2</v>
      </c>
      <c r="Y1882" s="17">
        <v>0.14565561494708201</v>
      </c>
      <c r="Z1882" s="17">
        <v>6.30708435614801E-2</v>
      </c>
      <c r="AA1882" s="17">
        <v>9.9486101220648507E-2</v>
      </c>
      <c r="AB1882" s="17">
        <v>0.10197799869254399</v>
      </c>
      <c r="AC1882" s="17">
        <v>5.9913132438528499E-2</v>
      </c>
      <c r="AD1882" s="17">
        <v>0.194749846999451</v>
      </c>
      <c r="AE1882" s="17"/>
      <c r="AF1882" s="17">
        <v>7.6903122214519698E-2</v>
      </c>
      <c r="AG1882" s="17">
        <v>8.9957523690209595E-2</v>
      </c>
      <c r="AH1882" s="17">
        <v>9.9840548075800103E-2</v>
      </c>
      <c r="AI1882" s="17"/>
      <c r="AJ1882" s="17">
        <v>7.7324965790815298E-2</v>
      </c>
      <c r="AK1882" s="17">
        <v>0.111284723277092</v>
      </c>
      <c r="AL1882" s="17">
        <v>7.2240470672782803E-2</v>
      </c>
      <c r="AM1882" s="17">
        <v>0.101034977207205</v>
      </c>
      <c r="AN1882" s="17">
        <v>7.6927767189451005E-2</v>
      </c>
      <c r="AO1882" s="17"/>
      <c r="AP1882" s="17">
        <v>7.7170683679285604E-2</v>
      </c>
      <c r="AQ1882" s="17">
        <v>0.10695260044383501</v>
      </c>
      <c r="AR1882" s="17">
        <v>0.110892207114425</v>
      </c>
      <c r="AS1882" s="17"/>
      <c r="AT1882" s="17">
        <v>6.7682900002595803E-2</v>
      </c>
      <c r="AU1882" s="17">
        <v>0.120581250453448</v>
      </c>
      <c r="AV1882" s="17">
        <v>9.1387126118223097E-2</v>
      </c>
      <c r="AW1882" s="17">
        <v>8.8370780102670798E-2</v>
      </c>
      <c r="AX1882" s="17">
        <v>7.3353179656116596E-2</v>
      </c>
      <c r="AY1882" s="17"/>
      <c r="AZ1882" s="17">
        <v>0.11661498557861801</v>
      </c>
      <c r="BA1882" s="17">
        <v>8.2434035723323404E-2</v>
      </c>
      <c r="BB1882" s="17">
        <v>0.100096184923767</v>
      </c>
      <c r="BC1882" s="17">
        <v>8.7490340561721697E-2</v>
      </c>
      <c r="BD1882" s="17">
        <v>0.10370636221669199</v>
      </c>
      <c r="BE1882" s="17">
        <v>6.97259202107363E-2</v>
      </c>
      <c r="BF1882" s="17"/>
      <c r="BG1882" s="17">
        <v>7.93726720399342E-2</v>
      </c>
      <c r="BH1882" s="17">
        <v>0.105693830194664</v>
      </c>
      <c r="BI1882" s="17" t="s">
        <v>95</v>
      </c>
      <c r="BJ1882" s="17">
        <v>8.58788759074057E-2</v>
      </c>
      <c r="BK1882" s="17">
        <v>0.134678302970376</v>
      </c>
      <c r="BL1882" s="17">
        <v>8.0830397835872897E-2</v>
      </c>
      <c r="BM1882" s="17">
        <v>0.164015017942715</v>
      </c>
    </row>
    <row r="1883" spans="2:65" x14ac:dyDescent="0.35">
      <c r="B1883" t="s">
        <v>700</v>
      </c>
      <c r="C1883" s="17">
        <v>8.1659107273327605E-2</v>
      </c>
      <c r="D1883" s="17">
        <v>7.9163819202860405E-2</v>
      </c>
      <c r="E1883" s="17">
        <v>8.4672475159845897E-2</v>
      </c>
      <c r="F1883" s="17"/>
      <c r="G1883" s="17">
        <v>0.10126556690489399</v>
      </c>
      <c r="H1883" s="17">
        <v>0.12614555739741701</v>
      </c>
      <c r="I1883" s="17">
        <v>7.2302092846292396E-2</v>
      </c>
      <c r="J1883" s="17">
        <v>7.1287322101488998E-2</v>
      </c>
      <c r="K1883" s="17">
        <v>6.9651203469923303E-2</v>
      </c>
      <c r="L1883" s="17">
        <v>5.6257776608016001E-2</v>
      </c>
      <c r="M1883" s="17"/>
      <c r="N1883" s="17">
        <v>7.0147749538363294E-2</v>
      </c>
      <c r="O1883" s="17">
        <v>8.0144335025533905E-2</v>
      </c>
      <c r="P1883" s="17">
        <v>9.3949788206375007E-2</v>
      </c>
      <c r="Q1883" s="17">
        <v>8.2370889225439795E-2</v>
      </c>
      <c r="R1883" s="17"/>
      <c r="S1883" s="17">
        <v>7.8969885304002299E-2</v>
      </c>
      <c r="T1883" s="17">
        <v>7.4925949689112994E-2</v>
      </c>
      <c r="U1883" s="17">
        <v>9.4687194601095301E-2</v>
      </c>
      <c r="V1883" s="17">
        <v>0.11406473393258899</v>
      </c>
      <c r="W1883" s="17">
        <v>9.0042562068307797E-2</v>
      </c>
      <c r="X1883" s="17">
        <v>5.1585901088057599E-2</v>
      </c>
      <c r="Y1883" s="17">
        <v>4.62393320263004E-2</v>
      </c>
      <c r="Z1883" s="17">
        <v>8.5913080859572402E-2</v>
      </c>
      <c r="AA1883" s="17">
        <v>7.8200139854019607E-2</v>
      </c>
      <c r="AB1883" s="17">
        <v>0.124775464718892</v>
      </c>
      <c r="AC1883" s="17">
        <v>2.3997487838048601E-2</v>
      </c>
      <c r="AD1883" s="17">
        <v>9.3408274841409705E-2</v>
      </c>
      <c r="AE1883" s="17"/>
      <c r="AF1883" s="17">
        <v>5.3544777468474997E-2</v>
      </c>
      <c r="AG1883" s="17">
        <v>9.5772295058354107E-2</v>
      </c>
      <c r="AH1883" s="17">
        <v>0.115954557776335</v>
      </c>
      <c r="AI1883" s="17"/>
      <c r="AJ1883" s="17">
        <v>6.9722632829375797E-2</v>
      </c>
      <c r="AK1883" s="17">
        <v>9.8006368151683496E-2</v>
      </c>
      <c r="AL1883" s="17">
        <v>0.109478746273125</v>
      </c>
      <c r="AM1883" s="17">
        <v>0</v>
      </c>
      <c r="AN1883" s="17">
        <v>8.3910242350283507E-2</v>
      </c>
      <c r="AO1883" s="17"/>
      <c r="AP1883" s="17">
        <v>6.2085789444599401E-2</v>
      </c>
      <c r="AQ1883" s="17">
        <v>0.10148892492869099</v>
      </c>
      <c r="AR1883" s="17">
        <v>0.122275679522653</v>
      </c>
      <c r="AS1883" s="17"/>
      <c r="AT1883" s="17">
        <v>5.5890283145631298E-2</v>
      </c>
      <c r="AU1883" s="17">
        <v>7.9591790624997605E-2</v>
      </c>
      <c r="AV1883" s="17">
        <v>9.2435293536621499E-2</v>
      </c>
      <c r="AW1883" s="17">
        <v>0.108160904421018</v>
      </c>
      <c r="AX1883" s="17">
        <v>0.103387913437854</v>
      </c>
      <c r="AY1883" s="17"/>
      <c r="AZ1883" s="17">
        <v>0.11871524116170799</v>
      </c>
      <c r="BA1883" s="17">
        <v>6.6540720747882406E-2</v>
      </c>
      <c r="BB1883" s="17">
        <v>7.0582565001504796E-2</v>
      </c>
      <c r="BC1883" s="17">
        <v>8.5250117164874295E-2</v>
      </c>
      <c r="BD1883" s="17">
        <v>8.3824079591396497E-2</v>
      </c>
      <c r="BE1883" s="17">
        <v>1.8476603354873701E-2</v>
      </c>
      <c r="BF1883" s="17"/>
      <c r="BG1883" s="17">
        <v>6.6588276339188707E-2</v>
      </c>
      <c r="BH1883" s="17">
        <v>8.7819683437970406E-2</v>
      </c>
      <c r="BI1883" s="17" t="s">
        <v>95</v>
      </c>
      <c r="BJ1883" s="17">
        <v>5.9525683124955001E-2</v>
      </c>
      <c r="BK1883" s="17">
        <v>8.8839419623600202E-2</v>
      </c>
      <c r="BL1883" s="17">
        <v>8.2914289279778994E-2</v>
      </c>
      <c r="BM1883" s="17">
        <v>0.184009009817518</v>
      </c>
    </row>
    <row r="1884" spans="2:65" x14ac:dyDescent="0.35">
      <c r="B1884" t="s">
        <v>114</v>
      </c>
      <c r="C1884" s="17">
        <v>4.2367160742798303E-2</v>
      </c>
      <c r="D1884" s="17">
        <v>3.8818051125923202E-2</v>
      </c>
      <c r="E1884" s="17">
        <v>4.6303504219939701E-2</v>
      </c>
      <c r="F1884" s="17"/>
      <c r="G1884" s="17">
        <v>2.8150247171839601E-2</v>
      </c>
      <c r="H1884" s="17">
        <v>4.7125329573196997E-2</v>
      </c>
      <c r="I1884" s="17">
        <v>5.1674311557648997E-2</v>
      </c>
      <c r="J1884" s="17">
        <v>5.8179445806552099E-2</v>
      </c>
      <c r="K1884" s="17">
        <v>2.2382566518817499E-2</v>
      </c>
      <c r="L1884" s="17">
        <v>4.0895766220649797E-2</v>
      </c>
      <c r="M1884" s="17"/>
      <c r="N1884" s="17">
        <v>3.6144439614898001E-2</v>
      </c>
      <c r="O1884" s="17">
        <v>3.6667931721785001E-2</v>
      </c>
      <c r="P1884" s="17">
        <v>5.4445455555816702E-2</v>
      </c>
      <c r="Q1884" s="17">
        <v>4.29366698384301E-2</v>
      </c>
      <c r="R1884" s="17"/>
      <c r="S1884" s="17">
        <v>3.5573272666239199E-2</v>
      </c>
      <c r="T1884" s="17">
        <v>5.7157229079778001E-2</v>
      </c>
      <c r="U1884" s="17">
        <v>3.3683579989049202E-2</v>
      </c>
      <c r="V1884" s="17">
        <v>2.2872873338838001E-2</v>
      </c>
      <c r="W1884" s="17">
        <v>0</v>
      </c>
      <c r="X1884" s="17">
        <v>6.2375145369827002E-2</v>
      </c>
      <c r="Y1884" s="17">
        <v>5.0845644267860597E-2</v>
      </c>
      <c r="Z1884" s="17">
        <v>6.674417022852E-2</v>
      </c>
      <c r="AA1884" s="17">
        <v>4.3495845942558002E-2</v>
      </c>
      <c r="AB1884" s="17">
        <v>7.4162769607330994E-2</v>
      </c>
      <c r="AC1884" s="17">
        <v>1.45187446181909E-2</v>
      </c>
      <c r="AD1884" s="17">
        <v>0</v>
      </c>
      <c r="AE1884" s="17"/>
      <c r="AF1884" s="17">
        <v>3.2066223123923702E-2</v>
      </c>
      <c r="AG1884" s="17">
        <v>4.9434857015987502E-2</v>
      </c>
      <c r="AH1884" s="17">
        <v>5.1940021385177802E-2</v>
      </c>
      <c r="AI1884" s="17"/>
      <c r="AJ1884" s="17">
        <v>2.86816042497882E-2</v>
      </c>
      <c r="AK1884" s="17">
        <v>6.0235707045356503E-2</v>
      </c>
      <c r="AL1884" s="17">
        <v>4.0511059766282102E-2</v>
      </c>
      <c r="AM1884" s="17">
        <v>0</v>
      </c>
      <c r="AN1884" s="17">
        <v>4.4670472120768898E-2</v>
      </c>
      <c r="AO1884" s="17"/>
      <c r="AP1884" s="17">
        <v>3.1232823126643699E-2</v>
      </c>
      <c r="AQ1884" s="17">
        <v>5.3243888997344897E-2</v>
      </c>
      <c r="AR1884" s="17">
        <v>2.7028926433353102E-2</v>
      </c>
      <c r="AS1884" s="17"/>
      <c r="AT1884" s="17">
        <v>4.2854512255671301E-2</v>
      </c>
      <c r="AU1884" s="17">
        <v>3.9166514216758402E-2</v>
      </c>
      <c r="AV1884" s="17">
        <v>4.2113440154702801E-2</v>
      </c>
      <c r="AW1884" s="17">
        <v>3.9707181011802498E-2</v>
      </c>
      <c r="AX1884" s="17">
        <v>3.9967452248637902E-2</v>
      </c>
      <c r="AY1884" s="17"/>
      <c r="AZ1884" s="17">
        <v>3.7222253568569501E-2</v>
      </c>
      <c r="BA1884" s="17">
        <v>5.0658693159794502E-2</v>
      </c>
      <c r="BB1884" s="17">
        <v>3.2692528101902103E-2</v>
      </c>
      <c r="BC1884" s="17">
        <v>3.1012695371942098E-2</v>
      </c>
      <c r="BD1884" s="17">
        <v>6.07818116206644E-2</v>
      </c>
      <c r="BE1884" s="17">
        <v>4.0830805350603003E-2</v>
      </c>
      <c r="BF1884" s="17"/>
      <c r="BG1884" s="17">
        <v>3.0810375489650099E-2</v>
      </c>
      <c r="BH1884" s="17">
        <v>5.8122312172522402E-2</v>
      </c>
      <c r="BI1884" s="17" t="s">
        <v>95</v>
      </c>
      <c r="BJ1884" s="17">
        <v>6.9577316049756893E-2</v>
      </c>
      <c r="BK1884" s="17">
        <v>3.1282107020130699E-2</v>
      </c>
      <c r="BL1884" s="17">
        <v>4.2063798933263598E-2</v>
      </c>
      <c r="BM1884" s="17">
        <v>2.9222561212906999E-2</v>
      </c>
    </row>
    <row r="1885" spans="2:65" x14ac:dyDescent="0.35">
      <c r="B1885" t="s">
        <v>701</v>
      </c>
      <c r="C1885" s="17">
        <v>3.9205128763569498E-2</v>
      </c>
      <c r="D1885" s="17">
        <v>4.69465834729531E-2</v>
      </c>
      <c r="E1885" s="17">
        <v>3.1242774952178601E-2</v>
      </c>
      <c r="F1885" s="17"/>
      <c r="G1885" s="17">
        <v>2.7739935279061999E-2</v>
      </c>
      <c r="H1885" s="17">
        <v>4.6792236509137199E-2</v>
      </c>
      <c r="I1885" s="17">
        <v>6.2633316175937703E-2</v>
      </c>
      <c r="J1885" s="17">
        <v>4.2729113656713301E-2</v>
      </c>
      <c r="K1885" s="17">
        <v>3.2873893832694602E-2</v>
      </c>
      <c r="L1885" s="17">
        <v>2.2261658484361801E-2</v>
      </c>
      <c r="M1885" s="17"/>
      <c r="N1885" s="17">
        <v>2.9114677152606901E-2</v>
      </c>
      <c r="O1885" s="17">
        <v>3.48488714764882E-2</v>
      </c>
      <c r="P1885" s="17">
        <v>3.3587078110763301E-2</v>
      </c>
      <c r="Q1885" s="17">
        <v>5.5917744099211901E-2</v>
      </c>
      <c r="R1885" s="17"/>
      <c r="S1885" s="17">
        <v>1.7632607437984199E-2</v>
      </c>
      <c r="T1885" s="17">
        <v>5.2064061825115603E-2</v>
      </c>
      <c r="U1885" s="17">
        <v>3.0145064178314598E-2</v>
      </c>
      <c r="V1885" s="17">
        <v>5.9310718873454703E-2</v>
      </c>
      <c r="W1885" s="17">
        <v>6.3189554348710694E-2</v>
      </c>
      <c r="X1885" s="17">
        <v>5.1258329007354803E-2</v>
      </c>
      <c r="Y1885" s="17">
        <v>2.5120696575127398E-2</v>
      </c>
      <c r="Z1885" s="17">
        <v>2.3858056486044801E-2</v>
      </c>
      <c r="AA1885" s="17">
        <v>4.06179821527708E-2</v>
      </c>
      <c r="AB1885" s="17">
        <v>3.7659266284859799E-2</v>
      </c>
      <c r="AC1885" s="17">
        <v>4.6846698346423701E-2</v>
      </c>
      <c r="AD1885" s="17">
        <v>0</v>
      </c>
      <c r="AE1885" s="17"/>
      <c r="AF1885" s="17">
        <v>6.1862542481797102E-2</v>
      </c>
      <c r="AG1885" s="17">
        <v>1.8720118743601001E-2</v>
      </c>
      <c r="AH1885" s="17">
        <v>4.1404658124206198E-2</v>
      </c>
      <c r="AI1885" s="17"/>
      <c r="AJ1885" s="17">
        <v>4.8703331897528998E-2</v>
      </c>
      <c r="AK1885" s="17">
        <v>3.2762866235583103E-2</v>
      </c>
      <c r="AL1885" s="17">
        <v>1.13599066982445E-2</v>
      </c>
      <c r="AM1885" s="17">
        <v>0.18441746924299801</v>
      </c>
      <c r="AN1885" s="17">
        <v>2.2342189613874099E-2</v>
      </c>
      <c r="AO1885" s="17"/>
      <c r="AP1885" s="17">
        <v>4.9098675254951499E-2</v>
      </c>
      <c r="AQ1885" s="17">
        <v>2.72635077276938E-2</v>
      </c>
      <c r="AR1885" s="17">
        <v>0</v>
      </c>
      <c r="AS1885" s="17"/>
      <c r="AT1885" s="17">
        <v>4.4948999489737303E-2</v>
      </c>
      <c r="AU1885" s="17">
        <v>3.42065228960804E-2</v>
      </c>
      <c r="AV1885" s="17">
        <v>3.0915611225680002E-2</v>
      </c>
      <c r="AW1885" s="17">
        <v>4.6081620855081898E-2</v>
      </c>
      <c r="AX1885" s="17">
        <v>4.7098917503430697E-2</v>
      </c>
      <c r="AY1885" s="17"/>
      <c r="AZ1885" s="17">
        <v>4.0153788471186502E-2</v>
      </c>
      <c r="BA1885" s="17">
        <v>4.2046258558521399E-2</v>
      </c>
      <c r="BB1885" s="17">
        <v>5.02668768897572E-2</v>
      </c>
      <c r="BC1885" s="17">
        <v>2.4452905376793298E-2</v>
      </c>
      <c r="BD1885" s="17">
        <v>4.2861913720254503E-2</v>
      </c>
      <c r="BE1885" s="17">
        <v>4.0510965718115202E-2</v>
      </c>
      <c r="BF1885" s="17"/>
      <c r="BG1885" s="17">
        <v>3.8360687556222801E-2</v>
      </c>
      <c r="BH1885" s="17">
        <v>2.4674106372912799E-2</v>
      </c>
      <c r="BI1885" s="17" t="s">
        <v>95</v>
      </c>
      <c r="BJ1885" s="17">
        <v>6.9204347683820097E-2</v>
      </c>
      <c r="BK1885" s="17">
        <v>6.0245091904234403E-2</v>
      </c>
      <c r="BL1885" s="17">
        <v>4.2458348688175898E-2</v>
      </c>
      <c r="BM1885" s="17">
        <v>3.2263312151354202E-2</v>
      </c>
    </row>
    <row r="1886" spans="2:65" x14ac:dyDescent="0.35">
      <c r="B1886" t="s">
        <v>115</v>
      </c>
      <c r="C1886" s="17">
        <v>5.2165500028752303E-2</v>
      </c>
      <c r="D1886" s="17">
        <v>5.2172465919152297E-2</v>
      </c>
      <c r="E1886" s="17">
        <v>5.2405385468355298E-2</v>
      </c>
      <c r="F1886" s="17"/>
      <c r="G1886" s="17">
        <v>5.1140116570079698E-2</v>
      </c>
      <c r="H1886" s="17">
        <v>5.1495828608317501E-2</v>
      </c>
      <c r="I1886" s="17">
        <v>3.1602028116306601E-2</v>
      </c>
      <c r="J1886" s="17">
        <v>5.3826810172791797E-2</v>
      </c>
      <c r="K1886" s="17">
        <v>6.2791369509352296E-2</v>
      </c>
      <c r="L1886" s="17">
        <v>6.2751819124421099E-2</v>
      </c>
      <c r="M1886" s="17"/>
      <c r="N1886" s="17">
        <v>4.6195759293745302E-2</v>
      </c>
      <c r="O1886" s="17">
        <v>4.3524477230474201E-2</v>
      </c>
      <c r="P1886" s="17">
        <v>7.0924993856518195E-2</v>
      </c>
      <c r="Q1886" s="17">
        <v>4.9530192250704402E-2</v>
      </c>
      <c r="R1886" s="17"/>
      <c r="S1886" s="17">
        <v>4.9411513738333301E-2</v>
      </c>
      <c r="T1886" s="17">
        <v>5.35782958492328E-2</v>
      </c>
      <c r="U1886" s="17">
        <v>0.10909351026573499</v>
      </c>
      <c r="V1886" s="17">
        <v>5.7219707662994397E-2</v>
      </c>
      <c r="W1886" s="17">
        <v>4.4340393336277498E-2</v>
      </c>
      <c r="X1886" s="17">
        <v>3.3939469743588101E-2</v>
      </c>
      <c r="Y1886" s="17">
        <v>6.03603792034344E-2</v>
      </c>
      <c r="Z1886" s="17">
        <v>2.1196893469465999E-2</v>
      </c>
      <c r="AA1886" s="17">
        <v>2.8463196010456802E-2</v>
      </c>
      <c r="AB1886" s="17">
        <v>5.7384576184837201E-2</v>
      </c>
      <c r="AC1886" s="17">
        <v>5.2012711734526498E-2</v>
      </c>
      <c r="AD1886" s="17">
        <v>5.0534586890992897E-2</v>
      </c>
      <c r="AE1886" s="17"/>
      <c r="AF1886" s="17">
        <v>5.8213647857419698E-2</v>
      </c>
      <c r="AG1886" s="17">
        <v>4.1806528474558097E-2</v>
      </c>
      <c r="AH1886" s="17">
        <v>4.5462038410014199E-2</v>
      </c>
      <c r="AI1886" s="17"/>
      <c r="AJ1886" s="17">
        <v>5.4473893613489102E-2</v>
      </c>
      <c r="AK1886" s="17">
        <v>3.4029745818116998E-2</v>
      </c>
      <c r="AL1886" s="17">
        <v>9.6173388504913498E-2</v>
      </c>
      <c r="AM1886" s="17">
        <v>0</v>
      </c>
      <c r="AN1886" s="17">
        <v>5.25746021528316E-2</v>
      </c>
      <c r="AO1886" s="17"/>
      <c r="AP1886" s="17">
        <v>4.8519664984448298E-2</v>
      </c>
      <c r="AQ1886" s="17">
        <v>4.3978635169115501E-2</v>
      </c>
      <c r="AR1886" s="17">
        <v>4.4965768405237201E-2</v>
      </c>
      <c r="AS1886" s="17"/>
      <c r="AT1886" s="17">
        <v>5.60553535078986E-2</v>
      </c>
      <c r="AU1886" s="17">
        <v>4.3969318181712798E-2</v>
      </c>
      <c r="AV1886" s="17">
        <v>4.9267412588968398E-2</v>
      </c>
      <c r="AW1886" s="17">
        <v>7.0708340625442304E-2</v>
      </c>
      <c r="AX1886" s="17">
        <v>4.2864547501026702E-2</v>
      </c>
      <c r="AY1886" s="17"/>
      <c r="AZ1886" s="17">
        <v>4.1232363951676697E-2</v>
      </c>
      <c r="BA1886" s="17">
        <v>4.8989182212954202E-2</v>
      </c>
      <c r="BB1886" s="17">
        <v>4.9054527418805199E-2</v>
      </c>
      <c r="BC1886" s="17">
        <v>5.7528861277818699E-2</v>
      </c>
      <c r="BD1886" s="17">
        <v>6.9436459121800007E-2</v>
      </c>
      <c r="BE1886" s="17">
        <v>6.6531659439001897E-2</v>
      </c>
      <c r="BF1886" s="17"/>
      <c r="BG1886" s="17">
        <v>5.5097831462426097E-2</v>
      </c>
      <c r="BH1886" s="17">
        <v>4.1114228179182699E-2</v>
      </c>
      <c r="BI1886" s="17" t="s">
        <v>95</v>
      </c>
      <c r="BJ1886" s="17">
        <v>4.3323603100701297E-2</v>
      </c>
      <c r="BK1886" s="17">
        <v>3.63965759385321E-2</v>
      </c>
      <c r="BL1886" s="17">
        <v>5.4857839981557098E-2</v>
      </c>
      <c r="BM1886" s="17">
        <v>0.13727538114020699</v>
      </c>
    </row>
    <row r="1887" spans="2:65" x14ac:dyDescent="0.35">
      <c r="C1887" s="17"/>
      <c r="D1887" s="17"/>
      <c r="E1887" s="17"/>
      <c r="F1887" s="17"/>
      <c r="G1887" s="17"/>
      <c r="H1887" s="17"/>
      <c r="I1887" s="17"/>
      <c r="J1887" s="17"/>
      <c r="K1887" s="17"/>
      <c r="L1887" s="17"/>
      <c r="M1887" s="17"/>
      <c r="N1887" s="17"/>
      <c r="O1887" s="17"/>
      <c r="P1887" s="17"/>
      <c r="Q1887" s="17"/>
      <c r="R1887" s="17"/>
      <c r="S1887" s="17"/>
      <c r="T1887" s="17"/>
      <c r="U1887" s="17"/>
      <c r="V1887" s="17"/>
      <c r="W1887" s="17"/>
      <c r="X1887" s="17"/>
      <c r="Y1887" s="17"/>
      <c r="Z1887" s="17"/>
      <c r="AA1887" s="17"/>
      <c r="AB1887" s="17"/>
      <c r="AC1887" s="17"/>
      <c r="AD1887" s="17"/>
      <c r="AE1887" s="17"/>
      <c r="AF1887" s="17"/>
      <c r="AG1887" s="17"/>
      <c r="AH1887" s="17"/>
      <c r="AI1887" s="17"/>
      <c r="AJ1887" s="17"/>
      <c r="AK1887" s="17"/>
      <c r="AL1887" s="17"/>
      <c r="AM1887" s="17"/>
      <c r="AN1887" s="17"/>
      <c r="AO1887" s="17"/>
      <c r="AP1887" s="17"/>
      <c r="AQ1887" s="17"/>
      <c r="AR1887" s="17"/>
      <c r="AS1887" s="17"/>
      <c r="AT1887" s="17"/>
      <c r="AU1887" s="17"/>
      <c r="AV1887" s="17"/>
      <c r="AW1887" s="17"/>
      <c r="AX1887" s="17"/>
      <c r="AY1887" s="17"/>
      <c r="AZ1887" s="17"/>
      <c r="BA1887" s="17"/>
      <c r="BB1887" s="17"/>
      <c r="BC1887" s="17"/>
      <c r="BD1887" s="17"/>
      <c r="BE1887" s="17"/>
      <c r="BF1887" s="17"/>
      <c r="BG1887" s="17"/>
      <c r="BH1887" s="17"/>
      <c r="BI1887" s="17"/>
      <c r="BJ1887" s="17"/>
      <c r="BK1887" s="17"/>
      <c r="BL1887" s="17"/>
      <c r="BM1887" s="17"/>
    </row>
    <row r="1888" spans="2:65" x14ac:dyDescent="0.35">
      <c r="B1888" s="6" t="s">
        <v>715</v>
      </c>
      <c r="C1888" s="17"/>
      <c r="D1888" s="17"/>
      <c r="E1888" s="17"/>
      <c r="F1888" s="17"/>
      <c r="G1888" s="17"/>
      <c r="H1888" s="17"/>
      <c r="I1888" s="17"/>
      <c r="J1888" s="17"/>
      <c r="K1888" s="17"/>
      <c r="L1888" s="17"/>
      <c r="M1888" s="17"/>
      <c r="N1888" s="17"/>
      <c r="O1888" s="17"/>
      <c r="P1888" s="17"/>
      <c r="Q1888" s="17"/>
      <c r="R1888" s="17"/>
      <c r="S1888" s="17"/>
      <c r="T1888" s="17"/>
      <c r="U1888" s="17"/>
      <c r="V1888" s="17"/>
      <c r="W1888" s="17"/>
      <c r="X1888" s="17"/>
      <c r="Y1888" s="17"/>
      <c r="Z1888" s="17"/>
      <c r="AA1888" s="17"/>
      <c r="AB1888" s="17"/>
      <c r="AC1888" s="17"/>
      <c r="AD1888" s="17"/>
      <c r="AE1888" s="17"/>
      <c r="AF1888" s="17"/>
      <c r="AG1888" s="17"/>
      <c r="AH1888" s="17"/>
      <c r="AI1888" s="17"/>
      <c r="AJ1888" s="17"/>
      <c r="AK1888" s="17"/>
      <c r="AL1888" s="17"/>
      <c r="AM1888" s="17"/>
      <c r="AN1888" s="17"/>
      <c r="AO1888" s="17"/>
      <c r="AP1888" s="17"/>
      <c r="AQ1888" s="17"/>
      <c r="AR1888" s="17"/>
      <c r="AS1888" s="17"/>
      <c r="AT1888" s="17"/>
      <c r="AU1888" s="17"/>
      <c r="AV1888" s="17"/>
      <c r="AW1888" s="17"/>
      <c r="AX1888" s="17"/>
      <c r="AY1888" s="17"/>
      <c r="AZ1888" s="17"/>
      <c r="BA1888" s="17"/>
      <c r="BB1888" s="17"/>
      <c r="BC1888" s="17"/>
      <c r="BD1888" s="17"/>
      <c r="BE1888" s="17"/>
      <c r="BF1888" s="17"/>
      <c r="BG1888" s="17"/>
      <c r="BH1888" s="17"/>
      <c r="BI1888" s="17"/>
      <c r="BJ1888" s="17"/>
      <c r="BK1888" s="17"/>
      <c r="BL1888" s="17"/>
      <c r="BM1888" s="17"/>
    </row>
    <row r="1889" spans="2:65" x14ac:dyDescent="0.35">
      <c r="B1889" s="26" t="s">
        <v>97</v>
      </c>
      <c r="C1889" s="17"/>
      <c r="D1889" s="17"/>
      <c r="E1889" s="17"/>
      <c r="F1889" s="17"/>
      <c r="G1889" s="17"/>
      <c r="H1889" s="17"/>
      <c r="I1889" s="17"/>
      <c r="J1889" s="17"/>
      <c r="K1889" s="17"/>
      <c r="L1889" s="17"/>
      <c r="M1889" s="17"/>
      <c r="N1889" s="17"/>
      <c r="O1889" s="17"/>
      <c r="P1889" s="17"/>
      <c r="Q1889" s="17"/>
      <c r="R1889" s="17"/>
      <c r="S1889" s="17"/>
      <c r="T1889" s="17"/>
      <c r="U1889" s="17"/>
      <c r="V1889" s="17"/>
      <c r="W1889" s="17"/>
      <c r="X1889" s="17"/>
      <c r="Y1889" s="17"/>
      <c r="Z1889" s="17"/>
      <c r="AA1889" s="17"/>
      <c r="AB1889" s="17"/>
      <c r="AC1889" s="17"/>
      <c r="AD1889" s="17"/>
      <c r="AE1889" s="17"/>
      <c r="AF1889" s="17"/>
      <c r="AG1889" s="17"/>
      <c r="AH1889" s="17"/>
      <c r="AI1889" s="17"/>
      <c r="AJ1889" s="17"/>
      <c r="AK1889" s="17"/>
      <c r="AL1889" s="17"/>
      <c r="AM1889" s="17"/>
      <c r="AN1889" s="17"/>
      <c r="AO1889" s="17"/>
      <c r="AP1889" s="17"/>
      <c r="AQ1889" s="17"/>
      <c r="AR1889" s="17"/>
      <c r="AS1889" s="17"/>
      <c r="AT1889" s="17"/>
      <c r="AU1889" s="17"/>
      <c r="AV1889" s="17"/>
      <c r="AW1889" s="17"/>
      <c r="AX1889" s="17"/>
      <c r="AY1889" s="17"/>
      <c r="AZ1889" s="17"/>
      <c r="BA1889" s="17"/>
      <c r="BB1889" s="17"/>
      <c r="BC1889" s="17"/>
      <c r="BD1889" s="17"/>
      <c r="BE1889" s="17"/>
      <c r="BF1889" s="17"/>
      <c r="BG1889" s="17"/>
      <c r="BH1889" s="17"/>
      <c r="BI1889" s="17"/>
      <c r="BJ1889" s="17"/>
      <c r="BK1889" s="17"/>
      <c r="BL1889" s="17"/>
      <c r="BM1889" s="17"/>
    </row>
    <row r="1890" spans="2:65" x14ac:dyDescent="0.35">
      <c r="B1890" t="s">
        <v>709</v>
      </c>
      <c r="C1890" s="17">
        <v>0.12583923024881699</v>
      </c>
      <c r="D1890" s="17">
        <v>0.139907281775076</v>
      </c>
      <c r="E1890" s="17">
        <v>0.11279382890214699</v>
      </c>
      <c r="F1890" s="17"/>
      <c r="G1890" s="17">
        <v>0.187725820591093</v>
      </c>
      <c r="H1890" s="17">
        <v>0.18044831264754399</v>
      </c>
      <c r="I1890" s="17">
        <v>0.14488524310991199</v>
      </c>
      <c r="J1890" s="17">
        <v>9.5235544579207201E-2</v>
      </c>
      <c r="K1890" s="17">
        <v>8.6286811889965495E-2</v>
      </c>
      <c r="L1890" s="17">
        <v>7.6245591191618403E-2</v>
      </c>
      <c r="M1890" s="17"/>
      <c r="N1890" s="17">
        <v>0.138648135027367</v>
      </c>
      <c r="O1890" s="17">
        <v>0.11261116864625501</v>
      </c>
      <c r="P1890" s="17">
        <v>0.13948453304116701</v>
      </c>
      <c r="Q1890" s="17">
        <v>0.113235616432631</v>
      </c>
      <c r="R1890" s="17"/>
      <c r="S1890" s="17">
        <v>0.170823210113137</v>
      </c>
      <c r="T1890" s="17">
        <v>0.13057581283234301</v>
      </c>
      <c r="U1890" s="17">
        <v>7.8934859742406896E-2</v>
      </c>
      <c r="V1890" s="17">
        <v>0.100312657331925</v>
      </c>
      <c r="W1890" s="17">
        <v>0.114576097386626</v>
      </c>
      <c r="X1890" s="17">
        <v>0.14637956819959999</v>
      </c>
      <c r="Y1890" s="17">
        <v>0.12261278325387399</v>
      </c>
      <c r="Z1890" s="17">
        <v>0.14144179017636199</v>
      </c>
      <c r="AA1890" s="17">
        <v>0.142165718244148</v>
      </c>
      <c r="AB1890" s="17">
        <v>0.10395693064238901</v>
      </c>
      <c r="AC1890" s="17">
        <v>0.117405988173353</v>
      </c>
      <c r="AD1890" s="17">
        <v>6.9597306548986798E-2</v>
      </c>
      <c r="AE1890" s="17"/>
      <c r="AF1890" s="17">
        <v>0.116824417296554</v>
      </c>
      <c r="AG1890" s="17">
        <v>0.12594446808927001</v>
      </c>
      <c r="AH1890" s="17">
        <v>0.12366253994644399</v>
      </c>
      <c r="AI1890" s="17"/>
      <c r="AJ1890" s="17">
        <v>0.12782689688330101</v>
      </c>
      <c r="AK1890" s="17">
        <v>0.15161518862723899</v>
      </c>
      <c r="AL1890" s="17">
        <v>0.110303107660589</v>
      </c>
      <c r="AM1890" s="17">
        <v>0</v>
      </c>
      <c r="AN1890" s="17">
        <v>0.11223405380826</v>
      </c>
      <c r="AO1890" s="17"/>
      <c r="AP1890" s="17">
        <v>0.18590979664729401</v>
      </c>
      <c r="AQ1890" s="17">
        <v>0.15179645755287299</v>
      </c>
      <c r="AR1890" s="17">
        <v>0.13149961685953801</v>
      </c>
      <c r="AS1890" s="17"/>
      <c r="AT1890" s="17">
        <v>0.113619895507674</v>
      </c>
      <c r="AU1890" s="17">
        <v>9.6841556220022898E-2</v>
      </c>
      <c r="AV1890" s="17">
        <v>0.14662764485732699</v>
      </c>
      <c r="AW1890" s="17">
        <v>0.14545359754277801</v>
      </c>
      <c r="AX1890" s="17">
        <v>0.25005721644408002</v>
      </c>
      <c r="AY1890" s="17"/>
      <c r="AZ1890" s="17">
        <v>0.19119656488508999</v>
      </c>
      <c r="BA1890" s="17">
        <v>0.11177133347422</v>
      </c>
      <c r="BB1890" s="17">
        <v>0.12822147333983699</v>
      </c>
      <c r="BC1890" s="17">
        <v>0.107792510770467</v>
      </c>
      <c r="BD1890" s="17">
        <v>8.9549808452978899E-2</v>
      </c>
      <c r="BE1890" s="17">
        <v>5.5645881341357201E-2</v>
      </c>
      <c r="BF1890" s="17"/>
      <c r="BG1890" s="17">
        <v>0.10926556667595901</v>
      </c>
      <c r="BH1890" s="17">
        <v>0.122009272564315</v>
      </c>
      <c r="BI1890" s="17" t="s">
        <v>95</v>
      </c>
      <c r="BJ1890" s="17">
        <v>0.17165400037523601</v>
      </c>
      <c r="BK1890" s="17">
        <v>0.14468380356512001</v>
      </c>
      <c r="BL1890" s="17">
        <v>0.14056835358046599</v>
      </c>
      <c r="BM1890" s="17">
        <v>9.5902017437409295E-2</v>
      </c>
    </row>
    <row r="1891" spans="2:65" x14ac:dyDescent="0.35">
      <c r="B1891" t="s">
        <v>710</v>
      </c>
      <c r="C1891" s="17">
        <v>0.26238537861334699</v>
      </c>
      <c r="D1891" s="17">
        <v>0.26057400023885602</v>
      </c>
      <c r="E1891" s="17">
        <v>0.26400452440658401</v>
      </c>
      <c r="F1891" s="17"/>
      <c r="G1891" s="17">
        <v>0.35535633751901702</v>
      </c>
      <c r="H1891" s="17">
        <v>0.27093798139436598</v>
      </c>
      <c r="I1891" s="17">
        <v>0.24451807101443199</v>
      </c>
      <c r="J1891" s="17">
        <v>0.25766289146858701</v>
      </c>
      <c r="K1891" s="17">
        <v>0.22485096211509101</v>
      </c>
      <c r="L1891" s="17">
        <v>0.237297712607872</v>
      </c>
      <c r="M1891" s="17"/>
      <c r="N1891" s="17">
        <v>0.25942484331528498</v>
      </c>
      <c r="O1891" s="17">
        <v>0.28268344081512897</v>
      </c>
      <c r="P1891" s="17">
        <v>0.27636086845023899</v>
      </c>
      <c r="Q1891" s="17">
        <v>0.23158821136689201</v>
      </c>
      <c r="R1891" s="17"/>
      <c r="S1891" s="17">
        <v>0.25863824521290002</v>
      </c>
      <c r="T1891" s="17">
        <v>0.247812543905442</v>
      </c>
      <c r="U1891" s="17">
        <v>0.255828885072096</v>
      </c>
      <c r="V1891" s="17">
        <v>0.26385514981535002</v>
      </c>
      <c r="W1891" s="17">
        <v>0.29987315697372902</v>
      </c>
      <c r="X1891" s="17">
        <v>0.27220617918434198</v>
      </c>
      <c r="Y1891" s="17">
        <v>0.24015332477531001</v>
      </c>
      <c r="Z1891" s="17">
        <v>0.26276581445448599</v>
      </c>
      <c r="AA1891" s="17">
        <v>0.280647359507532</v>
      </c>
      <c r="AB1891" s="17">
        <v>0.24579289942544699</v>
      </c>
      <c r="AC1891" s="17">
        <v>0.27263094574802499</v>
      </c>
      <c r="AD1891" s="17">
        <v>0.26368151025712799</v>
      </c>
      <c r="AE1891" s="17"/>
      <c r="AF1891" s="17">
        <v>0.23602919191682301</v>
      </c>
      <c r="AG1891" s="17">
        <v>0.266415439419321</v>
      </c>
      <c r="AH1891" s="17">
        <v>0.27860671903999401</v>
      </c>
      <c r="AI1891" s="17"/>
      <c r="AJ1891" s="17">
        <v>0.25477060404572699</v>
      </c>
      <c r="AK1891" s="17">
        <v>0.27637864450770699</v>
      </c>
      <c r="AL1891" s="17">
        <v>0.30340705972721799</v>
      </c>
      <c r="AM1891" s="17">
        <v>0.23348917515155099</v>
      </c>
      <c r="AN1891" s="17">
        <v>0.24360609890571899</v>
      </c>
      <c r="AO1891" s="17"/>
      <c r="AP1891" s="17">
        <v>0.29592686562123099</v>
      </c>
      <c r="AQ1891" s="17">
        <v>0.28299101939390597</v>
      </c>
      <c r="AR1891" s="17">
        <v>0.31376359783160901</v>
      </c>
      <c r="AS1891" s="17"/>
      <c r="AT1891" s="17">
        <v>0.23877825898034899</v>
      </c>
      <c r="AU1891" s="17">
        <v>0.28815170009260099</v>
      </c>
      <c r="AV1891" s="17">
        <v>0.25724550891817299</v>
      </c>
      <c r="AW1891" s="17">
        <v>0.27217081072674598</v>
      </c>
      <c r="AX1891" s="17">
        <v>0.24465134084368001</v>
      </c>
      <c r="AY1891" s="17"/>
      <c r="AZ1891" s="17">
        <v>0.27774537241899699</v>
      </c>
      <c r="BA1891" s="17">
        <v>0.27233954781319503</v>
      </c>
      <c r="BB1891" s="17">
        <v>0.23438372122697501</v>
      </c>
      <c r="BC1891" s="17">
        <v>0.25050849285706001</v>
      </c>
      <c r="BD1891" s="17">
        <v>0.25428695227113002</v>
      </c>
      <c r="BE1891" s="17">
        <v>0.25861567386219197</v>
      </c>
      <c r="BF1891" s="17"/>
      <c r="BG1891" s="17">
        <v>0.23996569771576401</v>
      </c>
      <c r="BH1891" s="17">
        <v>0.282357035823183</v>
      </c>
      <c r="BI1891" s="17" t="s">
        <v>95</v>
      </c>
      <c r="BJ1891" s="17">
        <v>0.29925899158061597</v>
      </c>
      <c r="BK1891" s="17">
        <v>0.25936818819978902</v>
      </c>
      <c r="BL1891" s="17">
        <v>0.26296555718315001</v>
      </c>
      <c r="BM1891" s="17">
        <v>0.32220567818470902</v>
      </c>
    </row>
    <row r="1892" spans="2:65" x14ac:dyDescent="0.35">
      <c r="B1892" t="s">
        <v>711</v>
      </c>
      <c r="C1892" s="17">
        <v>0.27831404005294103</v>
      </c>
      <c r="D1892" s="17">
        <v>0.26278997707406698</v>
      </c>
      <c r="E1892" s="17">
        <v>0.29452280611941301</v>
      </c>
      <c r="F1892" s="17"/>
      <c r="G1892" s="17">
        <v>0.19498232472155999</v>
      </c>
      <c r="H1892" s="17">
        <v>0.23734150918562</v>
      </c>
      <c r="I1892" s="17">
        <v>0.27674408902872299</v>
      </c>
      <c r="J1892" s="17">
        <v>0.28982848669044198</v>
      </c>
      <c r="K1892" s="17">
        <v>0.31081388122773201</v>
      </c>
      <c r="L1892" s="17">
        <v>0.33704388921822198</v>
      </c>
      <c r="M1892" s="17"/>
      <c r="N1892" s="17">
        <v>0.28073526381438502</v>
      </c>
      <c r="O1892" s="17">
        <v>0.26284330717881299</v>
      </c>
      <c r="P1892" s="17">
        <v>0.26794927190836199</v>
      </c>
      <c r="Q1892" s="17">
        <v>0.30057385423226901</v>
      </c>
      <c r="R1892" s="17"/>
      <c r="S1892" s="17">
        <v>0.26146645788615303</v>
      </c>
      <c r="T1892" s="17">
        <v>0.26681107032510898</v>
      </c>
      <c r="U1892" s="17">
        <v>0.31981128219662502</v>
      </c>
      <c r="V1892" s="17">
        <v>0.31481629099013397</v>
      </c>
      <c r="W1892" s="17">
        <v>0.26681519678307902</v>
      </c>
      <c r="X1892" s="17">
        <v>0.26413240534676002</v>
      </c>
      <c r="Y1892" s="17">
        <v>0.28157015921942802</v>
      </c>
      <c r="Z1892" s="17">
        <v>0.296872973063595</v>
      </c>
      <c r="AA1892" s="17">
        <v>0.24811912525679</v>
      </c>
      <c r="AB1892" s="17">
        <v>0.30329479609514698</v>
      </c>
      <c r="AC1892" s="17">
        <v>0.27600294503330097</v>
      </c>
      <c r="AD1892" s="17">
        <v>0.26226879025404198</v>
      </c>
      <c r="AE1892" s="17"/>
      <c r="AF1892" s="17">
        <v>0.29440711023133598</v>
      </c>
      <c r="AG1892" s="17">
        <v>0.28155332989612802</v>
      </c>
      <c r="AH1892" s="17">
        <v>0.28298330162800001</v>
      </c>
      <c r="AI1892" s="17"/>
      <c r="AJ1892" s="17">
        <v>0.29600804454798502</v>
      </c>
      <c r="AK1892" s="17">
        <v>0.25706495118927503</v>
      </c>
      <c r="AL1892" s="17">
        <v>0.27687130497025603</v>
      </c>
      <c r="AM1892" s="17">
        <v>0.25232112128315498</v>
      </c>
      <c r="AN1892" s="17">
        <v>0.29222548655153602</v>
      </c>
      <c r="AO1892" s="17"/>
      <c r="AP1892" s="17">
        <v>0.25024437012599998</v>
      </c>
      <c r="AQ1892" s="17">
        <v>0.25498838859381301</v>
      </c>
      <c r="AR1892" s="17">
        <v>0.27550904622595102</v>
      </c>
      <c r="AS1892" s="17"/>
      <c r="AT1892" s="17">
        <v>0.32226412933945098</v>
      </c>
      <c r="AU1892" s="17">
        <v>0.28292778017446801</v>
      </c>
      <c r="AV1892" s="17">
        <v>0.26618994671038598</v>
      </c>
      <c r="AW1892" s="17">
        <v>0.24002151657906001</v>
      </c>
      <c r="AX1892" s="17">
        <v>0.14494447190520801</v>
      </c>
      <c r="AY1892" s="17"/>
      <c r="AZ1892" s="17">
        <v>0.235162800930281</v>
      </c>
      <c r="BA1892" s="17">
        <v>0.27759298054477999</v>
      </c>
      <c r="BB1892" s="17">
        <v>0.30783385049034601</v>
      </c>
      <c r="BC1892" s="17">
        <v>0.28187824172209502</v>
      </c>
      <c r="BD1892" s="17">
        <v>0.30606692369469801</v>
      </c>
      <c r="BE1892" s="17">
        <v>0.333121549334704</v>
      </c>
      <c r="BF1892" s="17"/>
      <c r="BG1892" s="17">
        <v>0.31466142215592602</v>
      </c>
      <c r="BH1892" s="17">
        <v>0.27206125819602001</v>
      </c>
      <c r="BI1892" s="17" t="s">
        <v>95</v>
      </c>
      <c r="BJ1892" s="17">
        <v>0.28162779686994699</v>
      </c>
      <c r="BK1892" s="17">
        <v>0.25469565114451498</v>
      </c>
      <c r="BL1892" s="17">
        <v>0.25063717795077201</v>
      </c>
      <c r="BM1892" s="17">
        <v>0.17994405939231101</v>
      </c>
    </row>
    <row r="1893" spans="2:65" x14ac:dyDescent="0.35">
      <c r="B1893" t="s">
        <v>712</v>
      </c>
      <c r="C1893" s="17">
        <v>0.12201834120697699</v>
      </c>
      <c r="D1893" s="17">
        <v>0.124799102572642</v>
      </c>
      <c r="E1893" s="17">
        <v>0.118984374230729</v>
      </c>
      <c r="F1893" s="17"/>
      <c r="G1893" s="17">
        <v>0.120039985352872</v>
      </c>
      <c r="H1893" s="17">
        <v>0.12793224160441599</v>
      </c>
      <c r="I1893" s="17">
        <v>0.13830086878161199</v>
      </c>
      <c r="J1893" s="17">
        <v>0.13068617322286899</v>
      </c>
      <c r="K1893" s="17">
        <v>0.121572036942743</v>
      </c>
      <c r="L1893" s="17">
        <v>9.8528187701132003E-2</v>
      </c>
      <c r="M1893" s="17"/>
      <c r="N1893" s="17">
        <v>0.13279373631215999</v>
      </c>
      <c r="O1893" s="17">
        <v>0.11262508484376001</v>
      </c>
      <c r="P1893" s="17">
        <v>0.110402027514066</v>
      </c>
      <c r="Q1893" s="17">
        <v>0.13232455062019699</v>
      </c>
      <c r="R1893" s="17"/>
      <c r="S1893" s="17">
        <v>0.11437575609296501</v>
      </c>
      <c r="T1893" s="17">
        <v>0.13902549481551199</v>
      </c>
      <c r="U1893" s="17">
        <v>0.13168324017494501</v>
      </c>
      <c r="V1893" s="17">
        <v>0.123475672292437</v>
      </c>
      <c r="W1893" s="17">
        <v>0.13503506550915201</v>
      </c>
      <c r="X1893" s="17">
        <v>0.133396861537321</v>
      </c>
      <c r="Y1893" s="17">
        <v>0.121469124996904</v>
      </c>
      <c r="Z1893" s="17">
        <v>9.2353444337017698E-2</v>
      </c>
      <c r="AA1893" s="17">
        <v>0.11831314417014401</v>
      </c>
      <c r="AB1893" s="17">
        <v>0.12833507148415901</v>
      </c>
      <c r="AC1893" s="17">
        <v>9.7034829347159401E-2</v>
      </c>
      <c r="AD1893" s="17">
        <v>6.7047062074909194E-2</v>
      </c>
      <c r="AE1893" s="17"/>
      <c r="AF1893" s="17">
        <v>0.106365502209924</v>
      </c>
      <c r="AG1893" s="17">
        <v>0.13364927092580101</v>
      </c>
      <c r="AH1893" s="17">
        <v>0.124103797678149</v>
      </c>
      <c r="AI1893" s="17"/>
      <c r="AJ1893" s="17">
        <v>0.11255359412636801</v>
      </c>
      <c r="AK1893" s="17">
        <v>0.13411867829674001</v>
      </c>
      <c r="AL1893" s="17">
        <v>0.14120707230643301</v>
      </c>
      <c r="AM1893" s="17">
        <v>0.17482215100478399</v>
      </c>
      <c r="AN1893" s="17">
        <v>0.103982966432049</v>
      </c>
      <c r="AO1893" s="17"/>
      <c r="AP1893" s="17">
        <v>0.10202069574667701</v>
      </c>
      <c r="AQ1893" s="17">
        <v>0.129536510211121</v>
      </c>
      <c r="AR1893" s="17">
        <v>0.110445379591302</v>
      </c>
      <c r="AS1893" s="17"/>
      <c r="AT1893" s="17">
        <v>0.104386262589205</v>
      </c>
      <c r="AU1893" s="17">
        <v>0.12937114928596699</v>
      </c>
      <c r="AV1893" s="17">
        <v>0.11661731546901299</v>
      </c>
      <c r="AW1893" s="17">
        <v>0.15220442014737401</v>
      </c>
      <c r="AX1893" s="17">
        <v>0.12710916217190299</v>
      </c>
      <c r="AY1893" s="17"/>
      <c r="AZ1893" s="17">
        <v>0.114513867609953</v>
      </c>
      <c r="BA1893" s="17">
        <v>0.121589252058575</v>
      </c>
      <c r="BB1893" s="17">
        <v>0.13032418833975701</v>
      </c>
      <c r="BC1893" s="17">
        <v>0.13080752766273299</v>
      </c>
      <c r="BD1893" s="17">
        <v>0.121289611007229</v>
      </c>
      <c r="BE1893" s="17">
        <v>0.110331681985797</v>
      </c>
      <c r="BF1893" s="17"/>
      <c r="BG1893" s="17">
        <v>0.10602940157247399</v>
      </c>
      <c r="BH1893" s="17">
        <v>0.12987679447028699</v>
      </c>
      <c r="BI1893" s="17" t="s">
        <v>95</v>
      </c>
      <c r="BJ1893" s="17">
        <v>9.8602905591858497E-2</v>
      </c>
      <c r="BK1893" s="17">
        <v>0.12933871100281399</v>
      </c>
      <c r="BL1893" s="17">
        <v>0.13818528498501101</v>
      </c>
      <c r="BM1893" s="17">
        <v>0.15481652225505901</v>
      </c>
    </row>
    <row r="1894" spans="2:65" x14ac:dyDescent="0.35">
      <c r="B1894" t="s">
        <v>713</v>
      </c>
      <c r="C1894" s="17">
        <v>0.12256286118804199</v>
      </c>
      <c r="D1894" s="17">
        <v>0.14433094302587199</v>
      </c>
      <c r="E1894" s="17">
        <v>0.1010028845755</v>
      </c>
      <c r="F1894" s="17"/>
      <c r="G1894" s="17">
        <v>5.9801173683175203E-2</v>
      </c>
      <c r="H1894" s="17">
        <v>0.116944980843792</v>
      </c>
      <c r="I1894" s="17">
        <v>0.123102797213187</v>
      </c>
      <c r="J1894" s="17">
        <v>0.14811670121753001</v>
      </c>
      <c r="K1894" s="17">
        <v>0.15130363400420199</v>
      </c>
      <c r="L1894" s="17">
        <v>0.12831644881277299</v>
      </c>
      <c r="M1894" s="17"/>
      <c r="N1894" s="17">
        <v>0.115048597841135</v>
      </c>
      <c r="O1894" s="17">
        <v>0.13190817488078699</v>
      </c>
      <c r="P1894" s="17">
        <v>0.12737126454713499</v>
      </c>
      <c r="Q1894" s="17">
        <v>0.11776167210741099</v>
      </c>
      <c r="R1894" s="17"/>
      <c r="S1894" s="17">
        <v>0.12359908785292199</v>
      </c>
      <c r="T1894" s="17">
        <v>0.11451841381953901</v>
      </c>
      <c r="U1894" s="17">
        <v>0.110077935542942</v>
      </c>
      <c r="V1894" s="17">
        <v>0.120559973841755</v>
      </c>
      <c r="W1894" s="17">
        <v>0.104135225652831</v>
      </c>
      <c r="X1894" s="17">
        <v>0.10666434919823101</v>
      </c>
      <c r="Y1894" s="17">
        <v>0.14451714325319501</v>
      </c>
      <c r="Z1894" s="17">
        <v>0.122501723783558</v>
      </c>
      <c r="AA1894" s="17">
        <v>0.124560378498771</v>
      </c>
      <c r="AB1894" s="17">
        <v>0.12227540931955599</v>
      </c>
      <c r="AC1894" s="17">
        <v>0.155258088687521</v>
      </c>
      <c r="AD1894" s="17">
        <v>0.162871443925521</v>
      </c>
      <c r="AE1894" s="17"/>
      <c r="AF1894" s="17">
        <v>0.15938188794976499</v>
      </c>
      <c r="AG1894" s="17">
        <v>0.108636662985025</v>
      </c>
      <c r="AH1894" s="17">
        <v>0.101507479834862</v>
      </c>
      <c r="AI1894" s="17"/>
      <c r="AJ1894" s="17">
        <v>0.117066662979895</v>
      </c>
      <c r="AK1894" s="17">
        <v>0.11629141415277</v>
      </c>
      <c r="AL1894" s="17">
        <v>0.100858582293858</v>
      </c>
      <c r="AM1894" s="17">
        <v>0.24532126090683201</v>
      </c>
      <c r="AN1894" s="17">
        <v>0.130722309189824</v>
      </c>
      <c r="AO1894" s="17"/>
      <c r="AP1894" s="17">
        <v>8.2676212012173997E-2</v>
      </c>
      <c r="AQ1894" s="17">
        <v>0.118508007508694</v>
      </c>
      <c r="AR1894" s="17">
        <v>0.11727247626725699</v>
      </c>
      <c r="AS1894" s="17"/>
      <c r="AT1894" s="17">
        <v>0.12575990362668901</v>
      </c>
      <c r="AU1894" s="17">
        <v>0.112588254507998</v>
      </c>
      <c r="AV1894" s="17">
        <v>0.12970953663953599</v>
      </c>
      <c r="AW1894" s="17">
        <v>0.118479728316227</v>
      </c>
      <c r="AX1894" s="17">
        <v>7.6615950271221797E-2</v>
      </c>
      <c r="AY1894" s="17"/>
      <c r="AZ1894" s="17">
        <v>0.11436380856053301</v>
      </c>
      <c r="BA1894" s="17">
        <v>0.125097226065123</v>
      </c>
      <c r="BB1894" s="17">
        <v>9.1207181305889395E-2</v>
      </c>
      <c r="BC1894" s="17">
        <v>0.12961080460233701</v>
      </c>
      <c r="BD1894" s="17">
        <v>0.140162685048137</v>
      </c>
      <c r="BE1894" s="17">
        <v>0.151210004144053</v>
      </c>
      <c r="BF1894" s="17"/>
      <c r="BG1894" s="17">
        <v>0.12986614048055101</v>
      </c>
      <c r="BH1894" s="17">
        <v>0.111472304427057</v>
      </c>
      <c r="BI1894" s="17" t="s">
        <v>95</v>
      </c>
      <c r="BJ1894" s="17">
        <v>9.0853056023374207E-2</v>
      </c>
      <c r="BK1894" s="17">
        <v>0.11783241247083499</v>
      </c>
      <c r="BL1894" s="17">
        <v>0.13202046009958501</v>
      </c>
      <c r="BM1894" s="17">
        <v>0.14747311638965999</v>
      </c>
    </row>
    <row r="1895" spans="2:65" x14ac:dyDescent="0.35">
      <c r="B1895" t="s">
        <v>114</v>
      </c>
      <c r="C1895" s="17">
        <v>8.8880148689876107E-2</v>
      </c>
      <c r="D1895" s="17">
        <v>6.7598695313486598E-2</v>
      </c>
      <c r="E1895" s="17">
        <v>0.108691581765627</v>
      </c>
      <c r="F1895" s="17"/>
      <c r="G1895" s="17">
        <v>8.2094358132282594E-2</v>
      </c>
      <c r="H1895" s="17">
        <v>6.6394974324261904E-2</v>
      </c>
      <c r="I1895" s="17">
        <v>7.2448930852134802E-2</v>
      </c>
      <c r="J1895" s="17">
        <v>7.8470202821365395E-2</v>
      </c>
      <c r="K1895" s="17">
        <v>0.105172673820266</v>
      </c>
      <c r="L1895" s="17">
        <v>0.122568170468382</v>
      </c>
      <c r="M1895" s="17"/>
      <c r="N1895" s="17">
        <v>7.3349423689668597E-2</v>
      </c>
      <c r="O1895" s="17">
        <v>9.7328823635255204E-2</v>
      </c>
      <c r="P1895" s="17">
        <v>7.8432034539030596E-2</v>
      </c>
      <c r="Q1895" s="17">
        <v>0.1045160952406</v>
      </c>
      <c r="R1895" s="17"/>
      <c r="S1895" s="17">
        <v>7.1097242841923203E-2</v>
      </c>
      <c r="T1895" s="17">
        <v>0.101256664302055</v>
      </c>
      <c r="U1895" s="17">
        <v>0.103663797270985</v>
      </c>
      <c r="V1895" s="17">
        <v>7.6980255728399297E-2</v>
      </c>
      <c r="W1895" s="17">
        <v>7.9565257694583197E-2</v>
      </c>
      <c r="X1895" s="17">
        <v>7.7220636533745404E-2</v>
      </c>
      <c r="Y1895" s="17">
        <v>8.9677464501288606E-2</v>
      </c>
      <c r="Z1895" s="17">
        <v>8.4064254184980397E-2</v>
      </c>
      <c r="AA1895" s="17">
        <v>8.6194274322614603E-2</v>
      </c>
      <c r="AB1895" s="17">
        <v>9.6344893033302098E-2</v>
      </c>
      <c r="AC1895" s="17">
        <v>8.1667203010641606E-2</v>
      </c>
      <c r="AD1895" s="17">
        <v>0.17453388693941299</v>
      </c>
      <c r="AE1895" s="17"/>
      <c r="AF1895" s="17">
        <v>8.6991890395598903E-2</v>
      </c>
      <c r="AG1895" s="17">
        <v>8.3800828684455098E-2</v>
      </c>
      <c r="AH1895" s="17">
        <v>8.9136161872550093E-2</v>
      </c>
      <c r="AI1895" s="17"/>
      <c r="AJ1895" s="17">
        <v>9.1774197416725503E-2</v>
      </c>
      <c r="AK1895" s="17">
        <v>6.4531123226269096E-2</v>
      </c>
      <c r="AL1895" s="17">
        <v>6.7352873041646097E-2</v>
      </c>
      <c r="AM1895" s="17">
        <v>9.4046291653678296E-2</v>
      </c>
      <c r="AN1895" s="17">
        <v>0.117229085112611</v>
      </c>
      <c r="AO1895" s="17"/>
      <c r="AP1895" s="17">
        <v>8.3222059846623994E-2</v>
      </c>
      <c r="AQ1895" s="17">
        <v>6.2179616739593997E-2</v>
      </c>
      <c r="AR1895" s="17">
        <v>5.1509883224343501E-2</v>
      </c>
      <c r="AS1895" s="17"/>
      <c r="AT1895" s="17">
        <v>9.5191549956632204E-2</v>
      </c>
      <c r="AU1895" s="17">
        <v>9.0119559718943101E-2</v>
      </c>
      <c r="AV1895" s="17">
        <v>8.3610047405565102E-2</v>
      </c>
      <c r="AW1895" s="17">
        <v>7.1669926687816202E-2</v>
      </c>
      <c r="AX1895" s="17">
        <v>0.15662185836390599</v>
      </c>
      <c r="AY1895" s="17"/>
      <c r="AZ1895" s="17">
        <v>6.7017585595146104E-2</v>
      </c>
      <c r="BA1895" s="17">
        <v>9.16096600441072E-2</v>
      </c>
      <c r="BB1895" s="17">
        <v>0.108029585297196</v>
      </c>
      <c r="BC1895" s="17">
        <v>9.9402422385307707E-2</v>
      </c>
      <c r="BD1895" s="17">
        <v>8.8644019525827594E-2</v>
      </c>
      <c r="BE1895" s="17">
        <v>9.1075209331896903E-2</v>
      </c>
      <c r="BF1895" s="17"/>
      <c r="BG1895" s="17">
        <v>0.10021177139932499</v>
      </c>
      <c r="BH1895" s="17">
        <v>8.2223334519138505E-2</v>
      </c>
      <c r="BI1895" s="17" t="s">
        <v>95</v>
      </c>
      <c r="BJ1895" s="17">
        <v>5.8003249558967802E-2</v>
      </c>
      <c r="BK1895" s="17">
        <v>9.4081233616926704E-2</v>
      </c>
      <c r="BL1895" s="17">
        <v>7.5623166201016306E-2</v>
      </c>
      <c r="BM1895" s="17">
        <v>9.9658606340851205E-2</v>
      </c>
    </row>
    <row r="1896" spans="2:65" x14ac:dyDescent="0.35">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7"/>
      <c r="Y1896" s="17"/>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c r="BA1896" s="17"/>
      <c r="BB1896" s="17"/>
      <c r="BC1896" s="17"/>
      <c r="BD1896" s="17"/>
      <c r="BE1896" s="17"/>
      <c r="BF1896" s="17"/>
      <c r="BG1896" s="17"/>
      <c r="BH1896" s="17"/>
      <c r="BI1896" s="17"/>
      <c r="BJ1896" s="17"/>
      <c r="BK1896" s="17"/>
      <c r="BL1896" s="17"/>
      <c r="BM1896" s="17"/>
    </row>
    <row r="1897" spans="2:65" x14ac:dyDescent="0.35">
      <c r="B1897" s="6" t="s">
        <v>716</v>
      </c>
      <c r="C1897" s="17"/>
      <c r="D1897" s="17"/>
      <c r="E1897" s="17"/>
      <c r="F1897" s="17"/>
      <c r="G1897" s="17"/>
      <c r="H1897" s="17"/>
      <c r="I1897" s="17"/>
      <c r="J1897" s="17"/>
      <c r="K1897" s="17"/>
      <c r="L1897" s="17"/>
      <c r="M1897" s="17"/>
      <c r="N1897" s="17"/>
      <c r="O1897" s="17"/>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c r="AP1897" s="17"/>
      <c r="AQ1897" s="17"/>
      <c r="AR1897" s="17"/>
      <c r="AS1897" s="17"/>
      <c r="AT1897" s="17"/>
      <c r="AU1897" s="17"/>
      <c r="AV1897" s="17"/>
      <c r="AW1897" s="17"/>
      <c r="AX1897" s="17"/>
      <c r="AY1897" s="17"/>
      <c r="AZ1897" s="17"/>
      <c r="BA1897" s="17"/>
      <c r="BB1897" s="17"/>
      <c r="BC1897" s="17"/>
      <c r="BD1897" s="17"/>
      <c r="BE1897" s="17"/>
      <c r="BF1897" s="17"/>
      <c r="BG1897" s="17"/>
      <c r="BH1897" s="17"/>
      <c r="BI1897" s="17"/>
      <c r="BJ1897" s="17"/>
      <c r="BK1897" s="17"/>
      <c r="BL1897" s="17"/>
      <c r="BM1897" s="17"/>
    </row>
    <row r="1898" spans="2:65" x14ac:dyDescent="0.35">
      <c r="B1898" s="26" t="s">
        <v>97</v>
      </c>
      <c r="C1898" s="17"/>
      <c r="D1898" s="17"/>
      <c r="E1898" s="17"/>
      <c r="F1898" s="17"/>
      <c r="G1898" s="17"/>
      <c r="H1898" s="17"/>
      <c r="I1898" s="17"/>
      <c r="J1898" s="17"/>
      <c r="K1898" s="17"/>
      <c r="L1898" s="17"/>
      <c r="M1898" s="17"/>
      <c r="N1898" s="17"/>
      <c r="O1898" s="17"/>
      <c r="P1898" s="17"/>
      <c r="Q1898" s="17"/>
      <c r="R1898" s="17"/>
      <c r="S1898" s="17"/>
      <c r="T1898" s="17"/>
      <c r="U1898" s="17"/>
      <c r="V1898" s="17"/>
      <c r="W1898" s="17"/>
      <c r="X1898" s="17"/>
      <c r="Y1898" s="17"/>
      <c r="Z1898" s="17"/>
      <c r="AA1898" s="17"/>
      <c r="AB1898" s="17"/>
      <c r="AC1898" s="17"/>
      <c r="AD1898" s="17"/>
      <c r="AE1898" s="17"/>
      <c r="AF1898" s="17"/>
      <c r="AG1898" s="17"/>
      <c r="AH1898" s="17"/>
      <c r="AI1898" s="17"/>
      <c r="AJ1898" s="17"/>
      <c r="AK1898" s="17"/>
      <c r="AL1898" s="17"/>
      <c r="AM1898" s="17"/>
      <c r="AN1898" s="17"/>
      <c r="AO1898" s="17"/>
      <c r="AP1898" s="17"/>
      <c r="AQ1898" s="17"/>
      <c r="AR1898" s="17"/>
      <c r="AS1898" s="17"/>
      <c r="AT1898" s="17"/>
      <c r="AU1898" s="17"/>
      <c r="AV1898" s="17"/>
      <c r="AW1898" s="17"/>
      <c r="AX1898" s="17"/>
      <c r="AY1898" s="17"/>
      <c r="AZ1898" s="17"/>
      <c r="BA1898" s="17"/>
      <c r="BB1898" s="17"/>
      <c r="BC1898" s="17"/>
      <c r="BD1898" s="17"/>
      <c r="BE1898" s="17"/>
      <c r="BF1898" s="17"/>
      <c r="BG1898" s="17"/>
      <c r="BH1898" s="17"/>
      <c r="BI1898" s="17"/>
      <c r="BJ1898" s="17"/>
      <c r="BK1898" s="17"/>
      <c r="BL1898" s="17"/>
      <c r="BM1898" s="17"/>
    </row>
    <row r="1899" spans="2:65" x14ac:dyDescent="0.35">
      <c r="B1899" t="s">
        <v>709</v>
      </c>
      <c r="C1899" s="17">
        <v>7.6488683237336597E-2</v>
      </c>
      <c r="D1899" s="17">
        <v>8.9854188368179294E-2</v>
      </c>
      <c r="E1899" s="17">
        <v>6.3320860830947304E-2</v>
      </c>
      <c r="F1899" s="17"/>
      <c r="G1899" s="17">
        <v>9.6518077791135706E-2</v>
      </c>
      <c r="H1899" s="17">
        <v>9.18922803786901E-2</v>
      </c>
      <c r="I1899" s="17">
        <v>7.9304604855452099E-2</v>
      </c>
      <c r="J1899" s="17">
        <v>7.2983649913681697E-2</v>
      </c>
      <c r="K1899" s="17">
        <v>6.2182869025729899E-2</v>
      </c>
      <c r="L1899" s="17">
        <v>6.0822518687238897E-2</v>
      </c>
      <c r="M1899" s="17"/>
      <c r="N1899" s="17">
        <v>8.2830304648995295E-2</v>
      </c>
      <c r="O1899" s="17">
        <v>8.0842963896984699E-2</v>
      </c>
      <c r="P1899" s="17">
        <v>7.1115102302756805E-2</v>
      </c>
      <c r="Q1899" s="17">
        <v>7.0134874213218207E-2</v>
      </c>
      <c r="R1899" s="17"/>
      <c r="S1899" s="17">
        <v>9.9055696688056694E-2</v>
      </c>
      <c r="T1899" s="17">
        <v>7.6101824849228394E-2</v>
      </c>
      <c r="U1899" s="17">
        <v>4.2369848897197901E-2</v>
      </c>
      <c r="V1899" s="17">
        <v>7.2799935001525207E-2</v>
      </c>
      <c r="W1899" s="17">
        <v>9.8750950614478195E-2</v>
      </c>
      <c r="X1899" s="17">
        <v>0.11535724441407</v>
      </c>
      <c r="Y1899" s="17">
        <v>6.8965310931455706E-2</v>
      </c>
      <c r="Z1899" s="17">
        <v>6.2563873050797594E-2</v>
      </c>
      <c r="AA1899" s="17">
        <v>7.0469580554335998E-2</v>
      </c>
      <c r="AB1899" s="17">
        <v>4.0520046443640899E-2</v>
      </c>
      <c r="AC1899" s="17">
        <v>0.103277105821816</v>
      </c>
      <c r="AD1899" s="17">
        <v>3.0784664969055301E-2</v>
      </c>
      <c r="AE1899" s="17"/>
      <c r="AF1899" s="17">
        <v>8.2446074235878603E-2</v>
      </c>
      <c r="AG1899" s="17">
        <v>8.3818671471300399E-2</v>
      </c>
      <c r="AH1899" s="17">
        <v>5.8645525303597699E-2</v>
      </c>
      <c r="AI1899" s="17"/>
      <c r="AJ1899" s="17">
        <v>8.6498157460882102E-2</v>
      </c>
      <c r="AK1899" s="17">
        <v>8.6616179598799997E-2</v>
      </c>
      <c r="AL1899" s="17">
        <v>7.7357669873856894E-2</v>
      </c>
      <c r="AM1899" s="17">
        <v>5.72618883902309E-2</v>
      </c>
      <c r="AN1899" s="17">
        <v>6.3938565330803596E-2</v>
      </c>
      <c r="AO1899" s="17"/>
      <c r="AP1899" s="17">
        <v>0.11444024201226199</v>
      </c>
      <c r="AQ1899" s="17">
        <v>8.6941776671244503E-2</v>
      </c>
      <c r="AR1899" s="17">
        <v>8.0029451461395104E-2</v>
      </c>
      <c r="AS1899" s="17"/>
      <c r="AT1899" s="17">
        <v>6.6178106746048307E-2</v>
      </c>
      <c r="AU1899" s="17">
        <v>6.4672243509083904E-2</v>
      </c>
      <c r="AV1899" s="17">
        <v>8.5145838971733306E-2</v>
      </c>
      <c r="AW1899" s="17">
        <v>9.63715425287687E-2</v>
      </c>
      <c r="AX1899" s="17">
        <v>0.11234367481587899</v>
      </c>
      <c r="AY1899" s="17"/>
      <c r="AZ1899" s="17">
        <v>0.116148593613395</v>
      </c>
      <c r="BA1899" s="17">
        <v>6.7115883442921506E-2</v>
      </c>
      <c r="BB1899" s="17">
        <v>7.84065278984694E-2</v>
      </c>
      <c r="BC1899" s="17">
        <v>7.0607034300645993E-2</v>
      </c>
      <c r="BD1899" s="17">
        <v>4.1765604617337998E-2</v>
      </c>
      <c r="BE1899" s="17">
        <v>4.8779983135001002E-2</v>
      </c>
      <c r="BF1899" s="17"/>
      <c r="BG1899" s="17">
        <v>8.6409750550597603E-2</v>
      </c>
      <c r="BH1899" s="17">
        <v>7.2772553129602E-2</v>
      </c>
      <c r="BI1899" s="17" t="s">
        <v>95</v>
      </c>
      <c r="BJ1899" s="17">
        <v>8.2087108801083303E-2</v>
      </c>
      <c r="BK1899" s="17">
        <v>5.3808496231580898E-2</v>
      </c>
      <c r="BL1899" s="17">
        <v>7.6652702488046107E-2</v>
      </c>
      <c r="BM1899" s="17">
        <v>5.1889878287784498E-2</v>
      </c>
    </row>
    <row r="1900" spans="2:65" x14ac:dyDescent="0.35">
      <c r="B1900" t="s">
        <v>710</v>
      </c>
      <c r="C1900" s="17">
        <v>0.25217656110206099</v>
      </c>
      <c r="D1900" s="17">
        <v>0.25349779349778301</v>
      </c>
      <c r="E1900" s="17">
        <v>0.25119059598710802</v>
      </c>
      <c r="F1900" s="17"/>
      <c r="G1900" s="17">
        <v>0.26511200889078701</v>
      </c>
      <c r="H1900" s="17">
        <v>0.28749697041049399</v>
      </c>
      <c r="I1900" s="17">
        <v>0.28490199149526602</v>
      </c>
      <c r="J1900" s="17">
        <v>0.24834979963844001</v>
      </c>
      <c r="K1900" s="17">
        <v>0.23391745172481901</v>
      </c>
      <c r="L1900" s="17">
        <v>0.203585129411747</v>
      </c>
      <c r="M1900" s="17"/>
      <c r="N1900" s="17">
        <v>0.278721724729519</v>
      </c>
      <c r="O1900" s="17">
        <v>0.24888855281911901</v>
      </c>
      <c r="P1900" s="17">
        <v>0.26027331229509998</v>
      </c>
      <c r="Q1900" s="17">
        <v>0.22198867350628701</v>
      </c>
      <c r="R1900" s="17"/>
      <c r="S1900" s="17">
        <v>0.24571021261514001</v>
      </c>
      <c r="T1900" s="17">
        <v>0.230345503187394</v>
      </c>
      <c r="U1900" s="17">
        <v>0.235101421109878</v>
      </c>
      <c r="V1900" s="17">
        <v>0.25407753208012201</v>
      </c>
      <c r="W1900" s="17">
        <v>0.33563528715558999</v>
      </c>
      <c r="X1900" s="17">
        <v>0.279028787625337</v>
      </c>
      <c r="Y1900" s="17">
        <v>0.24112439851891901</v>
      </c>
      <c r="Z1900" s="17">
        <v>0.259068656480126</v>
      </c>
      <c r="AA1900" s="17">
        <v>0.27656622876413001</v>
      </c>
      <c r="AB1900" s="17">
        <v>0.22812776388207001</v>
      </c>
      <c r="AC1900" s="17">
        <v>0.258474103016197</v>
      </c>
      <c r="AD1900" s="17">
        <v>0.13460966862468901</v>
      </c>
      <c r="AE1900" s="17"/>
      <c r="AF1900" s="17">
        <v>0.23731315004214701</v>
      </c>
      <c r="AG1900" s="17">
        <v>0.27058338320889602</v>
      </c>
      <c r="AH1900" s="17">
        <v>0.234908331963258</v>
      </c>
      <c r="AI1900" s="17"/>
      <c r="AJ1900" s="17">
        <v>0.25738652095411901</v>
      </c>
      <c r="AK1900" s="17">
        <v>0.28937250901498801</v>
      </c>
      <c r="AL1900" s="17">
        <v>0.262378824785368</v>
      </c>
      <c r="AM1900" s="17">
        <v>0.18060311797963799</v>
      </c>
      <c r="AN1900" s="17">
        <v>0.19559558506706101</v>
      </c>
      <c r="AO1900" s="17"/>
      <c r="AP1900" s="17">
        <v>0.30575642165635702</v>
      </c>
      <c r="AQ1900" s="17">
        <v>0.283244188180935</v>
      </c>
      <c r="AR1900" s="17">
        <v>0.28681481622369998</v>
      </c>
      <c r="AS1900" s="17"/>
      <c r="AT1900" s="17">
        <v>0.231082806640656</v>
      </c>
      <c r="AU1900" s="17">
        <v>0.25488014145380999</v>
      </c>
      <c r="AV1900" s="17">
        <v>0.26228394738551503</v>
      </c>
      <c r="AW1900" s="17">
        <v>0.28644217834811198</v>
      </c>
      <c r="AX1900" s="17">
        <v>0.336442479101902</v>
      </c>
      <c r="AY1900" s="17"/>
      <c r="AZ1900" s="17">
        <v>0.271276629201464</v>
      </c>
      <c r="BA1900" s="17">
        <v>0.265816165768549</v>
      </c>
      <c r="BB1900" s="17">
        <v>0.25604791528064202</v>
      </c>
      <c r="BC1900" s="17">
        <v>0.22382083284145901</v>
      </c>
      <c r="BD1900" s="17">
        <v>0.25009368400825999</v>
      </c>
      <c r="BE1900" s="17">
        <v>0.18156330970463799</v>
      </c>
      <c r="BF1900" s="17"/>
      <c r="BG1900" s="17">
        <v>0.23067073217783901</v>
      </c>
      <c r="BH1900" s="17">
        <v>0.28194801926206398</v>
      </c>
      <c r="BI1900" s="17" t="s">
        <v>95</v>
      </c>
      <c r="BJ1900" s="17">
        <v>0.23993606409368901</v>
      </c>
      <c r="BK1900" s="17">
        <v>0.276567742533258</v>
      </c>
      <c r="BL1900" s="17">
        <v>0.25493492129413903</v>
      </c>
      <c r="BM1900" s="17">
        <v>0.27881140005032501</v>
      </c>
    </row>
    <row r="1901" spans="2:65" x14ac:dyDescent="0.35">
      <c r="B1901" t="s">
        <v>711</v>
      </c>
      <c r="C1901" s="17">
        <v>0.35103252509143801</v>
      </c>
      <c r="D1901" s="17">
        <v>0.33561300556108498</v>
      </c>
      <c r="E1901" s="17">
        <v>0.36707851865734398</v>
      </c>
      <c r="F1901" s="17"/>
      <c r="G1901" s="17">
        <v>0.31640046631260899</v>
      </c>
      <c r="H1901" s="17">
        <v>0.320962011358217</v>
      </c>
      <c r="I1901" s="17">
        <v>0.33537919291099</v>
      </c>
      <c r="J1901" s="17">
        <v>0.36201333469441599</v>
      </c>
      <c r="K1901" s="17">
        <v>0.36822234857480701</v>
      </c>
      <c r="L1901" s="17">
        <v>0.39075733777728999</v>
      </c>
      <c r="M1901" s="17"/>
      <c r="N1901" s="17">
        <v>0.35145143049662197</v>
      </c>
      <c r="O1901" s="17">
        <v>0.33422946655958002</v>
      </c>
      <c r="P1901" s="17">
        <v>0.34805201901265898</v>
      </c>
      <c r="Q1901" s="17">
        <v>0.368961460909212</v>
      </c>
      <c r="R1901" s="17"/>
      <c r="S1901" s="17">
        <v>0.34658254271880901</v>
      </c>
      <c r="T1901" s="17">
        <v>0.33712973504198701</v>
      </c>
      <c r="U1901" s="17">
        <v>0.37702950406876901</v>
      </c>
      <c r="V1901" s="17">
        <v>0.37132267239002897</v>
      </c>
      <c r="W1901" s="17">
        <v>0.28380089063505198</v>
      </c>
      <c r="X1901" s="17">
        <v>0.33092385139589398</v>
      </c>
      <c r="Y1901" s="17">
        <v>0.35918666249999798</v>
      </c>
      <c r="Z1901" s="17">
        <v>0.38103176465484401</v>
      </c>
      <c r="AA1901" s="17">
        <v>0.35757654103844499</v>
      </c>
      <c r="AB1901" s="17">
        <v>0.37923392646517401</v>
      </c>
      <c r="AC1901" s="17">
        <v>0.35185675409863199</v>
      </c>
      <c r="AD1901" s="17">
        <v>0.34711023214153502</v>
      </c>
      <c r="AE1901" s="17"/>
      <c r="AF1901" s="17">
        <v>0.35536377479496101</v>
      </c>
      <c r="AG1901" s="17">
        <v>0.34832447413728401</v>
      </c>
      <c r="AH1901" s="17">
        <v>0.360027950505034</v>
      </c>
      <c r="AI1901" s="17"/>
      <c r="AJ1901" s="17">
        <v>0.36412507500033497</v>
      </c>
      <c r="AK1901" s="17">
        <v>0.33052870618792601</v>
      </c>
      <c r="AL1901" s="17">
        <v>0.42343251863797299</v>
      </c>
      <c r="AM1901" s="17">
        <v>0.302238802379864</v>
      </c>
      <c r="AN1901" s="17">
        <v>0.34117494151920602</v>
      </c>
      <c r="AO1901" s="17"/>
      <c r="AP1901" s="17">
        <v>0.33465995337155802</v>
      </c>
      <c r="AQ1901" s="17">
        <v>0.33190030031110002</v>
      </c>
      <c r="AR1901" s="17">
        <v>0.39226998331060098</v>
      </c>
      <c r="AS1901" s="17"/>
      <c r="AT1901" s="17">
        <v>0.39119038030339098</v>
      </c>
      <c r="AU1901" s="17">
        <v>0.34531058720476798</v>
      </c>
      <c r="AV1901" s="17">
        <v>0.34391171354944999</v>
      </c>
      <c r="AW1901" s="17">
        <v>0.30549616836683502</v>
      </c>
      <c r="AX1901" s="17">
        <v>0.22635681591645901</v>
      </c>
      <c r="AY1901" s="17"/>
      <c r="AZ1901" s="17">
        <v>0.33257422139193499</v>
      </c>
      <c r="BA1901" s="17">
        <v>0.35178967405484202</v>
      </c>
      <c r="BB1901" s="17">
        <v>0.33532030439529198</v>
      </c>
      <c r="BC1901" s="17">
        <v>0.34985696535445798</v>
      </c>
      <c r="BD1901" s="17">
        <v>0.35641654162543501</v>
      </c>
      <c r="BE1901" s="17">
        <v>0.456459745493346</v>
      </c>
      <c r="BF1901" s="17"/>
      <c r="BG1901" s="17">
        <v>0.36223952131989801</v>
      </c>
      <c r="BH1901" s="17">
        <v>0.34744772280068298</v>
      </c>
      <c r="BI1901" s="17" t="s">
        <v>95</v>
      </c>
      <c r="BJ1901" s="17">
        <v>0.38444226168441697</v>
      </c>
      <c r="BK1901" s="17">
        <v>0.33402851811637002</v>
      </c>
      <c r="BL1901" s="17">
        <v>0.34240947334256999</v>
      </c>
      <c r="BM1901" s="17">
        <v>0.31044563044142598</v>
      </c>
    </row>
    <row r="1902" spans="2:65" x14ac:dyDescent="0.35">
      <c r="B1902" t="s">
        <v>712</v>
      </c>
      <c r="C1902" s="17">
        <v>9.4392816027868906E-2</v>
      </c>
      <c r="D1902" s="17">
        <v>0.10709966455601</v>
      </c>
      <c r="E1902" s="17">
        <v>8.2505089922121605E-2</v>
      </c>
      <c r="F1902" s="17"/>
      <c r="G1902" s="17">
        <v>7.3647202342620899E-2</v>
      </c>
      <c r="H1902" s="17">
        <v>0.11824984655165501</v>
      </c>
      <c r="I1902" s="17">
        <v>0.10374365468813999</v>
      </c>
      <c r="J1902" s="17">
        <v>0.103604500324551</v>
      </c>
      <c r="K1902" s="17">
        <v>8.5831070088750294E-2</v>
      </c>
      <c r="L1902" s="17">
        <v>7.9410299637512005E-2</v>
      </c>
      <c r="M1902" s="17"/>
      <c r="N1902" s="17">
        <v>8.8793166506765095E-2</v>
      </c>
      <c r="O1902" s="17">
        <v>9.5555859492153894E-2</v>
      </c>
      <c r="P1902" s="17">
        <v>0.101185026718734</v>
      </c>
      <c r="Q1902" s="17">
        <v>9.4764011956289002E-2</v>
      </c>
      <c r="R1902" s="17"/>
      <c r="S1902" s="17">
        <v>9.6690188910137295E-2</v>
      </c>
      <c r="T1902" s="17">
        <v>0.10090288599038701</v>
      </c>
      <c r="U1902" s="17">
        <v>0.109920363994203</v>
      </c>
      <c r="V1902" s="17">
        <v>0.100877165874136</v>
      </c>
      <c r="W1902" s="17">
        <v>8.49583925893551E-2</v>
      </c>
      <c r="X1902" s="17">
        <v>8.9243271903413093E-2</v>
      </c>
      <c r="Y1902" s="17">
        <v>9.4775697474766593E-2</v>
      </c>
      <c r="Z1902" s="17">
        <v>5.72817167346623E-2</v>
      </c>
      <c r="AA1902" s="17">
        <v>8.32631881447497E-2</v>
      </c>
      <c r="AB1902" s="17">
        <v>0.11418606855946099</v>
      </c>
      <c r="AC1902" s="17">
        <v>8.5563275271984707E-2</v>
      </c>
      <c r="AD1902" s="17">
        <v>7.6848979258782202E-2</v>
      </c>
      <c r="AE1902" s="17"/>
      <c r="AF1902" s="17">
        <v>8.5755510737121801E-2</v>
      </c>
      <c r="AG1902" s="17">
        <v>0.106607448990825</v>
      </c>
      <c r="AH1902" s="17">
        <v>8.8370291307703894E-2</v>
      </c>
      <c r="AI1902" s="17"/>
      <c r="AJ1902" s="17">
        <v>7.7933922606161596E-2</v>
      </c>
      <c r="AK1902" s="17">
        <v>0.111686383243689</v>
      </c>
      <c r="AL1902" s="17">
        <v>9.0873006879636203E-2</v>
      </c>
      <c r="AM1902" s="17">
        <v>0.13731669916266201</v>
      </c>
      <c r="AN1902" s="17">
        <v>8.2380673438907107E-2</v>
      </c>
      <c r="AO1902" s="17"/>
      <c r="AP1902" s="17">
        <v>6.9866158891525199E-2</v>
      </c>
      <c r="AQ1902" s="17">
        <v>0.100952224725383</v>
      </c>
      <c r="AR1902" s="17">
        <v>9.2111019598041605E-2</v>
      </c>
      <c r="AS1902" s="17"/>
      <c r="AT1902" s="17">
        <v>8.1015891410088303E-2</v>
      </c>
      <c r="AU1902" s="17">
        <v>0.10013441222642</v>
      </c>
      <c r="AV1902" s="17">
        <v>9.6604120326853601E-2</v>
      </c>
      <c r="AW1902" s="17">
        <v>0.10345240930933799</v>
      </c>
      <c r="AX1902" s="17">
        <v>0.11989988373162901</v>
      </c>
      <c r="AY1902" s="17"/>
      <c r="AZ1902" s="17">
        <v>8.9740486112138099E-2</v>
      </c>
      <c r="BA1902" s="17">
        <v>8.2848033184360098E-2</v>
      </c>
      <c r="BB1902" s="17">
        <v>9.3633692239890501E-2</v>
      </c>
      <c r="BC1902" s="17">
        <v>0.115502478113876</v>
      </c>
      <c r="BD1902" s="17">
        <v>9.8859905225983799E-2</v>
      </c>
      <c r="BE1902" s="17">
        <v>0.101033965242509</v>
      </c>
      <c r="BF1902" s="17"/>
      <c r="BG1902" s="17">
        <v>8.2615489499718406E-2</v>
      </c>
      <c r="BH1902" s="17">
        <v>9.5877828270959406E-2</v>
      </c>
      <c r="BI1902" s="17" t="s">
        <v>95</v>
      </c>
      <c r="BJ1902" s="17">
        <v>9.3712245743873102E-2</v>
      </c>
      <c r="BK1902" s="17">
        <v>9.1922965487379105E-2</v>
      </c>
      <c r="BL1902" s="17">
        <v>0.11009328699278099</v>
      </c>
      <c r="BM1902" s="17">
        <v>0.11024580130214499</v>
      </c>
    </row>
    <row r="1903" spans="2:65" x14ac:dyDescent="0.35">
      <c r="B1903" t="s">
        <v>713</v>
      </c>
      <c r="C1903" s="17">
        <v>8.0159585062163197E-2</v>
      </c>
      <c r="D1903" s="17">
        <v>9.9687709077608405E-2</v>
      </c>
      <c r="E1903" s="17">
        <v>6.0555355565451698E-2</v>
      </c>
      <c r="F1903" s="17"/>
      <c r="G1903" s="17">
        <v>3.1156522904029298E-2</v>
      </c>
      <c r="H1903" s="17">
        <v>6.7791974932460294E-2</v>
      </c>
      <c r="I1903" s="17">
        <v>8.2339409114958406E-2</v>
      </c>
      <c r="J1903" s="17">
        <v>9.7832110183084797E-2</v>
      </c>
      <c r="K1903" s="17">
        <v>0.11243918654843001</v>
      </c>
      <c r="L1903" s="17">
        <v>8.4963423483312803E-2</v>
      </c>
      <c r="M1903" s="17"/>
      <c r="N1903" s="17">
        <v>7.3274701347467899E-2</v>
      </c>
      <c r="O1903" s="17">
        <v>8.2937202352070902E-2</v>
      </c>
      <c r="P1903" s="17">
        <v>8.8794708091337299E-2</v>
      </c>
      <c r="Q1903" s="17">
        <v>7.6500095666659301E-2</v>
      </c>
      <c r="R1903" s="17"/>
      <c r="S1903" s="17">
        <v>8.1440493527838706E-2</v>
      </c>
      <c r="T1903" s="17">
        <v>7.5486492910319697E-2</v>
      </c>
      <c r="U1903" s="17">
        <v>6.5732910207566594E-2</v>
      </c>
      <c r="V1903" s="17">
        <v>9.0646479553432802E-2</v>
      </c>
      <c r="W1903" s="17">
        <v>6.5763403525127301E-2</v>
      </c>
      <c r="X1903" s="17">
        <v>8.1132164214290106E-2</v>
      </c>
      <c r="Y1903" s="17">
        <v>9.1697856733126207E-2</v>
      </c>
      <c r="Z1903" s="17">
        <v>0.10486667016852901</v>
      </c>
      <c r="AA1903" s="17">
        <v>7.3049586157386603E-2</v>
      </c>
      <c r="AB1903" s="17">
        <v>7.1462129786408396E-2</v>
      </c>
      <c r="AC1903" s="17">
        <v>7.5797962486733206E-2</v>
      </c>
      <c r="AD1903" s="17">
        <v>0.12763867410221999</v>
      </c>
      <c r="AE1903" s="17"/>
      <c r="AF1903" s="17">
        <v>0.11369530119582601</v>
      </c>
      <c r="AG1903" s="17">
        <v>6.4562789191265194E-2</v>
      </c>
      <c r="AH1903" s="17">
        <v>6.3422994108483802E-2</v>
      </c>
      <c r="AI1903" s="17"/>
      <c r="AJ1903" s="17">
        <v>8.4566642528262598E-2</v>
      </c>
      <c r="AK1903" s="17">
        <v>6.6649141131284104E-2</v>
      </c>
      <c r="AL1903" s="17">
        <v>4.7530787072593401E-2</v>
      </c>
      <c r="AM1903" s="17">
        <v>0.228533200433928</v>
      </c>
      <c r="AN1903" s="17">
        <v>8.4206699802119894E-2</v>
      </c>
      <c r="AO1903" s="17"/>
      <c r="AP1903" s="17">
        <v>5.3356263634068E-2</v>
      </c>
      <c r="AQ1903" s="17">
        <v>7.1348172181161906E-2</v>
      </c>
      <c r="AR1903" s="17">
        <v>7.2335363571188693E-2</v>
      </c>
      <c r="AS1903" s="17"/>
      <c r="AT1903" s="17">
        <v>7.8018960446708099E-2</v>
      </c>
      <c r="AU1903" s="17">
        <v>8.1413932615055806E-2</v>
      </c>
      <c r="AV1903" s="17">
        <v>7.5573201745571E-2</v>
      </c>
      <c r="AW1903" s="17">
        <v>7.7949552196230898E-2</v>
      </c>
      <c r="AX1903" s="17">
        <v>4.8335288070224601E-2</v>
      </c>
      <c r="AY1903" s="17"/>
      <c r="AZ1903" s="17">
        <v>6.8939965082394097E-2</v>
      </c>
      <c r="BA1903" s="17">
        <v>8.5159789775443695E-2</v>
      </c>
      <c r="BB1903" s="17">
        <v>6.6247239023451296E-2</v>
      </c>
      <c r="BC1903" s="17">
        <v>8.0812123561940896E-2</v>
      </c>
      <c r="BD1903" s="17">
        <v>0.100001262759094</v>
      </c>
      <c r="BE1903" s="17">
        <v>8.5471312398775798E-2</v>
      </c>
      <c r="BF1903" s="17"/>
      <c r="BG1903" s="17">
        <v>8.7166703531307399E-2</v>
      </c>
      <c r="BH1903" s="17">
        <v>8.0171126556120506E-2</v>
      </c>
      <c r="BI1903" s="17" t="s">
        <v>95</v>
      </c>
      <c r="BJ1903" s="17">
        <v>7.4759572687985595E-2</v>
      </c>
      <c r="BK1903" s="17">
        <v>7.9185317663342802E-2</v>
      </c>
      <c r="BL1903" s="17">
        <v>7.0726721364706605E-2</v>
      </c>
      <c r="BM1903" s="17">
        <v>7.5315713776780896E-2</v>
      </c>
    </row>
    <row r="1904" spans="2:65" x14ac:dyDescent="0.35">
      <c r="B1904" t="s">
        <v>114</v>
      </c>
      <c r="C1904" s="17">
        <v>0.14574982947913301</v>
      </c>
      <c r="D1904" s="17">
        <v>0.114247638939334</v>
      </c>
      <c r="E1904" s="17">
        <v>0.175349579037027</v>
      </c>
      <c r="F1904" s="17"/>
      <c r="G1904" s="17">
        <v>0.21716572175881799</v>
      </c>
      <c r="H1904" s="17">
        <v>0.113606916368483</v>
      </c>
      <c r="I1904" s="17">
        <v>0.114331146935193</v>
      </c>
      <c r="J1904" s="17">
        <v>0.115216605245827</v>
      </c>
      <c r="K1904" s="17">
        <v>0.137407074037463</v>
      </c>
      <c r="L1904" s="17">
        <v>0.18046129100289901</v>
      </c>
      <c r="M1904" s="17"/>
      <c r="N1904" s="17">
        <v>0.12492867227063099</v>
      </c>
      <c r="O1904" s="17">
        <v>0.15754595488009099</v>
      </c>
      <c r="P1904" s="17">
        <v>0.130579831579413</v>
      </c>
      <c r="Q1904" s="17">
        <v>0.16765088374833501</v>
      </c>
      <c r="R1904" s="17"/>
      <c r="S1904" s="17">
        <v>0.13052086554001799</v>
      </c>
      <c r="T1904" s="17">
        <v>0.18003355802068399</v>
      </c>
      <c r="U1904" s="17">
        <v>0.16984595172238501</v>
      </c>
      <c r="V1904" s="17">
        <v>0.110276215100754</v>
      </c>
      <c r="W1904" s="17">
        <v>0.131091075480398</v>
      </c>
      <c r="X1904" s="17">
        <v>0.104314680446996</v>
      </c>
      <c r="Y1904" s="17">
        <v>0.14425007384173399</v>
      </c>
      <c r="Z1904" s="17">
        <v>0.13518731891104099</v>
      </c>
      <c r="AA1904" s="17">
        <v>0.139074875340953</v>
      </c>
      <c r="AB1904" s="17">
        <v>0.166470064863246</v>
      </c>
      <c r="AC1904" s="17">
        <v>0.12503079930463801</v>
      </c>
      <c r="AD1904" s="17">
        <v>0.28300778090371898</v>
      </c>
      <c r="AE1904" s="17"/>
      <c r="AF1904" s="17">
        <v>0.12542618899406599</v>
      </c>
      <c r="AG1904" s="17">
        <v>0.126103233000429</v>
      </c>
      <c r="AH1904" s="17">
        <v>0.19462490681192199</v>
      </c>
      <c r="AI1904" s="17"/>
      <c r="AJ1904" s="17">
        <v>0.12948968145024001</v>
      </c>
      <c r="AK1904" s="17">
        <v>0.115147080823313</v>
      </c>
      <c r="AL1904" s="17">
        <v>9.8427192750572198E-2</v>
      </c>
      <c r="AM1904" s="17">
        <v>9.4046291653678296E-2</v>
      </c>
      <c r="AN1904" s="17">
        <v>0.23270353484190301</v>
      </c>
      <c r="AO1904" s="17"/>
      <c r="AP1904" s="17">
        <v>0.12192096043422999</v>
      </c>
      <c r="AQ1904" s="17">
        <v>0.12561333793017601</v>
      </c>
      <c r="AR1904" s="17">
        <v>7.6439365835073395E-2</v>
      </c>
      <c r="AS1904" s="17"/>
      <c r="AT1904" s="17">
        <v>0.152513854453109</v>
      </c>
      <c r="AU1904" s="17">
        <v>0.15358868299086201</v>
      </c>
      <c r="AV1904" s="17">
        <v>0.136481178020876</v>
      </c>
      <c r="AW1904" s="17">
        <v>0.130288149250716</v>
      </c>
      <c r="AX1904" s="17">
        <v>0.15662185836390599</v>
      </c>
      <c r="AY1904" s="17"/>
      <c r="AZ1904" s="17">
        <v>0.121320104598674</v>
      </c>
      <c r="BA1904" s="17">
        <v>0.14727045377388301</v>
      </c>
      <c r="BB1904" s="17">
        <v>0.17034432116225501</v>
      </c>
      <c r="BC1904" s="17">
        <v>0.15940056582761999</v>
      </c>
      <c r="BD1904" s="17">
        <v>0.15286300176389001</v>
      </c>
      <c r="BE1904" s="17">
        <v>0.126691684025731</v>
      </c>
      <c r="BF1904" s="17"/>
      <c r="BG1904" s="17">
        <v>0.15089780292064001</v>
      </c>
      <c r="BH1904" s="17">
        <v>0.121782749980571</v>
      </c>
      <c r="BI1904" s="17" t="s">
        <v>95</v>
      </c>
      <c r="BJ1904" s="17">
        <v>0.12506274698895201</v>
      </c>
      <c r="BK1904" s="17">
        <v>0.164486959968069</v>
      </c>
      <c r="BL1904" s="17">
        <v>0.14518289451775701</v>
      </c>
      <c r="BM1904" s="17">
        <v>0.17329157614153801</v>
      </c>
    </row>
    <row r="1905" spans="2:65" x14ac:dyDescent="0.35">
      <c r="C1905" s="17"/>
      <c r="D1905" s="17"/>
      <c r="E1905" s="17"/>
      <c r="F1905" s="17"/>
      <c r="G1905" s="17"/>
      <c r="H1905" s="17"/>
      <c r="I1905" s="17"/>
      <c r="J1905" s="17"/>
      <c r="K1905" s="17"/>
      <c r="L1905" s="17"/>
      <c r="M1905" s="17"/>
      <c r="N1905" s="17"/>
      <c r="O1905" s="17"/>
      <c r="P1905" s="17"/>
      <c r="Q1905" s="17"/>
      <c r="R1905" s="17"/>
      <c r="S1905" s="17"/>
      <c r="T1905" s="17"/>
      <c r="U1905" s="17"/>
      <c r="V1905" s="17"/>
      <c r="W1905" s="17"/>
      <c r="X1905" s="17"/>
      <c r="Y1905" s="17"/>
      <c r="Z1905" s="17"/>
      <c r="AA1905" s="17"/>
      <c r="AB1905" s="17"/>
      <c r="AC1905" s="17"/>
      <c r="AD1905" s="17"/>
      <c r="AE1905" s="17"/>
      <c r="AF1905" s="17"/>
      <c r="AG1905" s="17"/>
      <c r="AH1905" s="17"/>
      <c r="AI1905" s="17"/>
      <c r="AJ1905" s="17"/>
      <c r="AK1905" s="17"/>
      <c r="AL1905" s="17"/>
      <c r="AM1905" s="17"/>
      <c r="AN1905" s="17"/>
      <c r="AO1905" s="17"/>
      <c r="AP1905" s="17"/>
      <c r="AQ1905" s="17"/>
      <c r="AR1905" s="17"/>
      <c r="AS1905" s="17"/>
      <c r="AT1905" s="17"/>
      <c r="AU1905" s="17"/>
      <c r="AV1905" s="17"/>
      <c r="AW1905" s="17"/>
      <c r="AX1905" s="17"/>
      <c r="AY1905" s="17"/>
      <c r="AZ1905" s="17"/>
      <c r="BA1905" s="17"/>
      <c r="BB1905" s="17"/>
      <c r="BC1905" s="17"/>
      <c r="BD1905" s="17"/>
      <c r="BE1905" s="17"/>
      <c r="BF1905" s="17"/>
      <c r="BG1905" s="17"/>
      <c r="BH1905" s="17"/>
      <c r="BI1905" s="17"/>
      <c r="BJ1905" s="17"/>
      <c r="BK1905" s="17"/>
      <c r="BL1905" s="17"/>
      <c r="BM1905" s="17"/>
    </row>
    <row r="1906" spans="2:65" x14ac:dyDescent="0.35">
      <c r="B1906" s="6" t="s">
        <v>717</v>
      </c>
      <c r="C1906" s="17"/>
      <c r="D1906" s="17"/>
      <c r="E1906" s="17"/>
      <c r="F1906" s="17"/>
      <c r="G1906" s="17"/>
      <c r="H1906" s="17"/>
      <c r="I1906" s="17"/>
      <c r="J1906" s="17"/>
      <c r="K1906" s="17"/>
      <c r="L1906" s="17"/>
      <c r="M1906" s="17"/>
      <c r="N1906" s="17"/>
      <c r="O1906" s="17"/>
      <c r="P1906" s="17"/>
      <c r="Q1906" s="17"/>
      <c r="R1906" s="17"/>
      <c r="S1906" s="17"/>
      <c r="T1906" s="17"/>
      <c r="U1906" s="17"/>
      <c r="V1906" s="17"/>
      <c r="W1906" s="17"/>
      <c r="X1906" s="17"/>
      <c r="Y1906" s="17"/>
      <c r="Z1906" s="17"/>
      <c r="AA1906" s="17"/>
      <c r="AB1906" s="17"/>
      <c r="AC1906" s="17"/>
      <c r="AD1906" s="17"/>
      <c r="AE1906" s="17"/>
      <c r="AF1906" s="17"/>
      <c r="AG1906" s="17"/>
      <c r="AH1906" s="17"/>
      <c r="AI1906" s="17"/>
      <c r="AJ1906" s="17"/>
      <c r="AK1906" s="17"/>
      <c r="AL1906" s="17"/>
      <c r="AM1906" s="17"/>
      <c r="AN1906" s="17"/>
      <c r="AO1906" s="17"/>
      <c r="AP1906" s="17"/>
      <c r="AQ1906" s="17"/>
      <c r="AR1906" s="17"/>
      <c r="AS1906" s="17"/>
      <c r="AT1906" s="17"/>
      <c r="AU1906" s="17"/>
      <c r="AV1906" s="17"/>
      <c r="AW1906" s="17"/>
      <c r="AX1906" s="17"/>
      <c r="AY1906" s="17"/>
      <c r="AZ1906" s="17"/>
      <c r="BA1906" s="17"/>
      <c r="BB1906" s="17"/>
      <c r="BC1906" s="17"/>
      <c r="BD1906" s="17"/>
      <c r="BE1906" s="17"/>
      <c r="BF1906" s="17"/>
      <c r="BG1906" s="17"/>
      <c r="BH1906" s="17"/>
      <c r="BI1906" s="17"/>
      <c r="BJ1906" s="17"/>
      <c r="BK1906" s="17"/>
      <c r="BL1906" s="17"/>
      <c r="BM1906" s="17"/>
    </row>
    <row r="1907" spans="2:65" x14ac:dyDescent="0.35">
      <c r="B1907" s="26" t="s">
        <v>97</v>
      </c>
      <c r="C1907" s="17"/>
      <c r="D1907" s="17"/>
      <c r="E1907" s="17"/>
      <c r="F1907" s="17"/>
      <c r="G1907" s="17"/>
      <c r="H1907" s="17"/>
      <c r="I1907" s="17"/>
      <c r="J1907" s="17"/>
      <c r="K1907" s="17"/>
      <c r="L1907" s="17"/>
      <c r="M1907" s="17"/>
      <c r="N1907" s="17"/>
      <c r="O1907" s="17"/>
      <c r="P1907" s="17"/>
      <c r="Q1907" s="17"/>
      <c r="R1907" s="17"/>
      <c r="S1907" s="17"/>
      <c r="T1907" s="17"/>
      <c r="U1907" s="17"/>
      <c r="V1907" s="17"/>
      <c r="W1907" s="17"/>
      <c r="X1907" s="17"/>
      <c r="Y1907" s="17"/>
      <c r="Z1907" s="17"/>
      <c r="AA1907" s="17"/>
      <c r="AB1907" s="17"/>
      <c r="AC1907" s="17"/>
      <c r="AD1907" s="17"/>
      <c r="AE1907" s="17"/>
      <c r="AF1907" s="17"/>
      <c r="AG1907" s="17"/>
      <c r="AH1907" s="17"/>
      <c r="AI1907" s="17"/>
      <c r="AJ1907" s="17"/>
      <c r="AK1907" s="17"/>
      <c r="AL1907" s="17"/>
      <c r="AM1907" s="17"/>
      <c r="AN1907" s="17"/>
      <c r="AO1907" s="17"/>
      <c r="AP1907" s="17"/>
      <c r="AQ1907" s="17"/>
      <c r="AR1907" s="17"/>
      <c r="AS1907" s="17"/>
      <c r="AT1907" s="17"/>
      <c r="AU1907" s="17"/>
      <c r="AV1907" s="17"/>
      <c r="AW1907" s="17"/>
      <c r="AX1907" s="17"/>
      <c r="AY1907" s="17"/>
      <c r="AZ1907" s="17"/>
      <c r="BA1907" s="17"/>
      <c r="BB1907" s="17"/>
      <c r="BC1907" s="17"/>
      <c r="BD1907" s="17"/>
      <c r="BE1907" s="17"/>
      <c r="BF1907" s="17"/>
      <c r="BG1907" s="17"/>
      <c r="BH1907" s="17"/>
      <c r="BI1907" s="17"/>
      <c r="BJ1907" s="17"/>
      <c r="BK1907" s="17"/>
      <c r="BL1907" s="17"/>
      <c r="BM1907" s="17"/>
    </row>
    <row r="1908" spans="2:65" x14ac:dyDescent="0.35">
      <c r="B1908" t="s">
        <v>709</v>
      </c>
      <c r="C1908" s="17">
        <v>7.2281060897747704E-2</v>
      </c>
      <c r="D1908" s="17">
        <v>8.11577789717286E-2</v>
      </c>
      <c r="E1908" s="17">
        <v>6.2943639101255403E-2</v>
      </c>
      <c r="F1908" s="17"/>
      <c r="G1908" s="17">
        <v>9.7792870482955596E-2</v>
      </c>
      <c r="H1908" s="17">
        <v>0.10166145570306399</v>
      </c>
      <c r="I1908" s="17">
        <v>8.2310722010743201E-2</v>
      </c>
      <c r="J1908" s="17">
        <v>5.7536114085689802E-2</v>
      </c>
      <c r="K1908" s="17">
        <v>5.1869307681888001E-2</v>
      </c>
      <c r="L1908" s="17">
        <v>4.8961400042840102E-2</v>
      </c>
      <c r="M1908" s="17"/>
      <c r="N1908" s="17">
        <v>9.3747094302459894E-2</v>
      </c>
      <c r="O1908" s="17">
        <v>5.9480173756811097E-2</v>
      </c>
      <c r="P1908" s="17">
        <v>7.5051296776480494E-2</v>
      </c>
      <c r="Q1908" s="17">
        <v>6.0200380680591303E-2</v>
      </c>
      <c r="R1908" s="17"/>
      <c r="S1908" s="17">
        <v>8.8610207886293896E-2</v>
      </c>
      <c r="T1908" s="17">
        <v>5.8143250989710599E-2</v>
      </c>
      <c r="U1908" s="17">
        <v>4.2387172624682598E-2</v>
      </c>
      <c r="V1908" s="17">
        <v>4.34033630938752E-2</v>
      </c>
      <c r="W1908" s="17">
        <v>8.3806176362184501E-2</v>
      </c>
      <c r="X1908" s="17">
        <v>9.7061330197666398E-2</v>
      </c>
      <c r="Y1908" s="17">
        <v>5.0219983639893002E-2</v>
      </c>
      <c r="Z1908" s="17">
        <v>3.7978724686580603E-2</v>
      </c>
      <c r="AA1908" s="17">
        <v>9.3323158779082899E-2</v>
      </c>
      <c r="AB1908" s="17">
        <v>0.106268949772718</v>
      </c>
      <c r="AC1908" s="17">
        <v>7.0173649552839404E-2</v>
      </c>
      <c r="AD1908" s="17">
        <v>5.1325063413713803E-2</v>
      </c>
      <c r="AE1908" s="17"/>
      <c r="AF1908" s="17">
        <v>6.7956791185300694E-2</v>
      </c>
      <c r="AG1908" s="17">
        <v>8.2335729376421002E-2</v>
      </c>
      <c r="AH1908" s="17">
        <v>6.5223826854159297E-2</v>
      </c>
      <c r="AI1908" s="17"/>
      <c r="AJ1908" s="17">
        <v>7.0756011202924102E-2</v>
      </c>
      <c r="AK1908" s="17">
        <v>9.6400628046650505E-2</v>
      </c>
      <c r="AL1908" s="17">
        <v>6.8694240225416106E-2</v>
      </c>
      <c r="AM1908" s="17">
        <v>0</v>
      </c>
      <c r="AN1908" s="17">
        <v>6.1630731962295002E-2</v>
      </c>
      <c r="AO1908" s="17"/>
      <c r="AP1908" s="17">
        <v>0.107128675763062</v>
      </c>
      <c r="AQ1908" s="17">
        <v>8.8379838280402495E-2</v>
      </c>
      <c r="AR1908" s="17">
        <v>8.8865333377622494E-2</v>
      </c>
      <c r="AS1908" s="17"/>
      <c r="AT1908" s="17">
        <v>5.0192497011647297E-2</v>
      </c>
      <c r="AU1908" s="17">
        <v>4.2704740457320901E-2</v>
      </c>
      <c r="AV1908" s="17">
        <v>9.0421304716967299E-2</v>
      </c>
      <c r="AW1908" s="17">
        <v>0.124876979909401</v>
      </c>
      <c r="AX1908" s="17">
        <v>0.184863323157236</v>
      </c>
      <c r="AY1908" s="17"/>
      <c r="AZ1908" s="17">
        <v>0.13119857603009</v>
      </c>
      <c r="BA1908" s="17">
        <v>6.18931712751098E-2</v>
      </c>
      <c r="BB1908" s="17">
        <v>5.9176226898811801E-2</v>
      </c>
      <c r="BC1908" s="17">
        <v>4.3127922871485397E-2</v>
      </c>
      <c r="BD1908" s="17">
        <v>4.2569360169431802E-2</v>
      </c>
      <c r="BE1908" s="17">
        <v>6.8077224457963104E-2</v>
      </c>
      <c r="BF1908" s="17"/>
      <c r="BG1908" s="17">
        <v>7.5611625503547705E-2</v>
      </c>
      <c r="BH1908" s="17">
        <v>5.6961157859853E-2</v>
      </c>
      <c r="BI1908" s="17" t="s">
        <v>95</v>
      </c>
      <c r="BJ1908" s="17">
        <v>6.8229585346305799E-2</v>
      </c>
      <c r="BK1908" s="17">
        <v>8.06992520863105E-2</v>
      </c>
      <c r="BL1908" s="17">
        <v>8.8493110778597603E-2</v>
      </c>
      <c r="BM1908" s="17">
        <v>5.8591191351781799E-2</v>
      </c>
    </row>
    <row r="1909" spans="2:65" x14ac:dyDescent="0.35">
      <c r="B1909" t="s">
        <v>710</v>
      </c>
      <c r="C1909" s="17">
        <v>0.23436980224915099</v>
      </c>
      <c r="D1909" s="17">
        <v>0.24118724161359201</v>
      </c>
      <c r="E1909" s="17">
        <v>0.227956659839054</v>
      </c>
      <c r="F1909" s="17"/>
      <c r="G1909" s="17">
        <v>0.24647261218484501</v>
      </c>
      <c r="H1909" s="17">
        <v>0.26251643310403999</v>
      </c>
      <c r="I1909" s="17">
        <v>0.24200232478051001</v>
      </c>
      <c r="J1909" s="17">
        <v>0.24340111974475101</v>
      </c>
      <c r="K1909" s="17">
        <v>0.21122125408419701</v>
      </c>
      <c r="L1909" s="17">
        <v>0.20543168572065201</v>
      </c>
      <c r="M1909" s="17"/>
      <c r="N1909" s="17">
        <v>0.248209608349717</v>
      </c>
      <c r="O1909" s="17">
        <v>0.25362029369463901</v>
      </c>
      <c r="P1909" s="17">
        <v>0.23194392313060699</v>
      </c>
      <c r="Q1909" s="17">
        <v>0.20045227574531699</v>
      </c>
      <c r="R1909" s="17"/>
      <c r="S1909" s="17">
        <v>0.23108369138922699</v>
      </c>
      <c r="T1909" s="17">
        <v>0.226958546799919</v>
      </c>
      <c r="U1909" s="17">
        <v>0.23537522341248099</v>
      </c>
      <c r="V1909" s="17">
        <v>0.21773175949609899</v>
      </c>
      <c r="W1909" s="17">
        <v>0.28349552532333</v>
      </c>
      <c r="X1909" s="17">
        <v>0.212181353901469</v>
      </c>
      <c r="Y1909" s="17">
        <v>0.229435724837492</v>
      </c>
      <c r="Z1909" s="17">
        <v>0.23621566299952701</v>
      </c>
      <c r="AA1909" s="17">
        <v>0.23953739397403301</v>
      </c>
      <c r="AB1909" s="17">
        <v>0.26246221200571801</v>
      </c>
      <c r="AC1909" s="17">
        <v>0.24031293201790699</v>
      </c>
      <c r="AD1909" s="17">
        <v>0.178525907227926</v>
      </c>
      <c r="AE1909" s="17"/>
      <c r="AF1909" s="17">
        <v>0.21405265692157999</v>
      </c>
      <c r="AG1909" s="17">
        <v>0.25458626944995</v>
      </c>
      <c r="AH1909" s="17">
        <v>0.21021064444645399</v>
      </c>
      <c r="AI1909" s="17"/>
      <c r="AJ1909" s="17">
        <v>0.23332171693383499</v>
      </c>
      <c r="AK1909" s="17">
        <v>0.254984361279598</v>
      </c>
      <c r="AL1909" s="17">
        <v>0.27452622266274801</v>
      </c>
      <c r="AM1909" s="17">
        <v>0.171363331421095</v>
      </c>
      <c r="AN1909" s="17">
        <v>0.190196601545115</v>
      </c>
      <c r="AO1909" s="17"/>
      <c r="AP1909" s="17">
        <v>0.284089616387251</v>
      </c>
      <c r="AQ1909" s="17">
        <v>0.256432638427736</v>
      </c>
      <c r="AR1909" s="17">
        <v>0.29376428516426101</v>
      </c>
      <c r="AS1909" s="17"/>
      <c r="AT1909" s="17">
        <v>0.204289249837979</v>
      </c>
      <c r="AU1909" s="17">
        <v>0.234594234526665</v>
      </c>
      <c r="AV1909" s="17">
        <v>0.246698030537883</v>
      </c>
      <c r="AW1909" s="17">
        <v>0.25103354002696299</v>
      </c>
      <c r="AX1909" s="17">
        <v>0.23536711371890201</v>
      </c>
      <c r="AY1909" s="17"/>
      <c r="AZ1909" s="17">
        <v>0.23807773660884299</v>
      </c>
      <c r="BA1909" s="17">
        <v>0.243810333057352</v>
      </c>
      <c r="BB1909" s="17">
        <v>0.244784669786689</v>
      </c>
      <c r="BC1909" s="17">
        <v>0.22559627656887199</v>
      </c>
      <c r="BD1909" s="17">
        <v>0.228729374730643</v>
      </c>
      <c r="BE1909" s="17">
        <v>0.182216805301365</v>
      </c>
      <c r="BF1909" s="17"/>
      <c r="BG1909" s="17">
        <v>0.216340880800337</v>
      </c>
      <c r="BH1909" s="17">
        <v>0.26236238383309901</v>
      </c>
      <c r="BI1909" s="17" t="s">
        <v>95</v>
      </c>
      <c r="BJ1909" s="17">
        <v>0.26130224857132001</v>
      </c>
      <c r="BK1909" s="17">
        <v>0.237021483689351</v>
      </c>
      <c r="BL1909" s="17">
        <v>0.23179920464314699</v>
      </c>
      <c r="BM1909" s="17">
        <v>0.25040678194390997</v>
      </c>
    </row>
    <row r="1910" spans="2:65" x14ac:dyDescent="0.35">
      <c r="B1910" t="s">
        <v>711</v>
      </c>
      <c r="C1910" s="17">
        <v>0.35554201765454302</v>
      </c>
      <c r="D1910" s="17">
        <v>0.34339881524619398</v>
      </c>
      <c r="E1910" s="17">
        <v>0.36841528845100902</v>
      </c>
      <c r="F1910" s="17"/>
      <c r="G1910" s="17">
        <v>0.33748039373280397</v>
      </c>
      <c r="H1910" s="17">
        <v>0.34398922727666098</v>
      </c>
      <c r="I1910" s="17">
        <v>0.32999607068099501</v>
      </c>
      <c r="J1910" s="17">
        <v>0.36275149584024702</v>
      </c>
      <c r="K1910" s="17">
        <v>0.35484312444374</v>
      </c>
      <c r="L1910" s="17">
        <v>0.39232966098531202</v>
      </c>
      <c r="M1910" s="17"/>
      <c r="N1910" s="17">
        <v>0.34107852357011298</v>
      </c>
      <c r="O1910" s="17">
        <v>0.33965069874257398</v>
      </c>
      <c r="P1910" s="17">
        <v>0.36303357968786398</v>
      </c>
      <c r="Q1910" s="17">
        <v>0.38141497810810399</v>
      </c>
      <c r="R1910" s="17"/>
      <c r="S1910" s="17">
        <v>0.35387637795780802</v>
      </c>
      <c r="T1910" s="17">
        <v>0.34148585891632199</v>
      </c>
      <c r="U1910" s="17">
        <v>0.37825573109078098</v>
      </c>
      <c r="V1910" s="17">
        <v>0.395126318152836</v>
      </c>
      <c r="W1910" s="17">
        <v>0.31626905609259898</v>
      </c>
      <c r="X1910" s="17">
        <v>0.38729275303296001</v>
      </c>
      <c r="Y1910" s="17">
        <v>0.36723468436012602</v>
      </c>
      <c r="Z1910" s="17">
        <v>0.38618072072905202</v>
      </c>
      <c r="AA1910" s="17">
        <v>0.36756329155678302</v>
      </c>
      <c r="AB1910" s="17">
        <v>0.31990020461688801</v>
      </c>
      <c r="AC1910" s="17">
        <v>0.327895077637814</v>
      </c>
      <c r="AD1910" s="17">
        <v>0.27888656542601198</v>
      </c>
      <c r="AE1910" s="17"/>
      <c r="AF1910" s="17">
        <v>0.36557273989740102</v>
      </c>
      <c r="AG1910" s="17">
        <v>0.34514785204534099</v>
      </c>
      <c r="AH1910" s="17">
        <v>0.37939601613645901</v>
      </c>
      <c r="AI1910" s="17"/>
      <c r="AJ1910" s="17">
        <v>0.36906292424578002</v>
      </c>
      <c r="AK1910" s="17">
        <v>0.346403284751997</v>
      </c>
      <c r="AL1910" s="17">
        <v>0.36444072144999401</v>
      </c>
      <c r="AM1910" s="17">
        <v>0.28466778819615202</v>
      </c>
      <c r="AN1910" s="17">
        <v>0.35103563473354898</v>
      </c>
      <c r="AO1910" s="17"/>
      <c r="AP1910" s="17">
        <v>0.32652173097107201</v>
      </c>
      <c r="AQ1910" s="17">
        <v>0.35092896989690903</v>
      </c>
      <c r="AR1910" s="17">
        <v>0.35699437482167301</v>
      </c>
      <c r="AS1910" s="17"/>
      <c r="AT1910" s="17">
        <v>0.39497568320471399</v>
      </c>
      <c r="AU1910" s="17">
        <v>0.36927768258956201</v>
      </c>
      <c r="AV1910" s="17">
        <v>0.34314227630345701</v>
      </c>
      <c r="AW1910" s="17">
        <v>0.29133147926341502</v>
      </c>
      <c r="AX1910" s="17">
        <v>0.26324795968846398</v>
      </c>
      <c r="AY1910" s="17"/>
      <c r="AZ1910" s="17">
        <v>0.33440949188840402</v>
      </c>
      <c r="BA1910" s="17">
        <v>0.35217528651755498</v>
      </c>
      <c r="BB1910" s="17">
        <v>0.36152553855814101</v>
      </c>
      <c r="BC1910" s="17">
        <v>0.35351961409211502</v>
      </c>
      <c r="BD1910" s="17">
        <v>0.37888151870209602</v>
      </c>
      <c r="BE1910" s="17">
        <v>0.41027497911384497</v>
      </c>
      <c r="BF1910" s="17"/>
      <c r="BG1910" s="17">
        <v>0.37177232236937102</v>
      </c>
      <c r="BH1910" s="17">
        <v>0.35210001022448001</v>
      </c>
      <c r="BI1910" s="17" t="s">
        <v>95</v>
      </c>
      <c r="BJ1910" s="17">
        <v>0.352950449757993</v>
      </c>
      <c r="BK1910" s="17">
        <v>0.36915152588741501</v>
      </c>
      <c r="BL1910" s="17">
        <v>0.32545793265031397</v>
      </c>
      <c r="BM1910" s="17">
        <v>0.35434160693291999</v>
      </c>
    </row>
    <row r="1911" spans="2:65" x14ac:dyDescent="0.35">
      <c r="B1911" t="s">
        <v>712</v>
      </c>
      <c r="C1911" s="17">
        <v>9.9312464542698001E-2</v>
      </c>
      <c r="D1911" s="17">
        <v>0.11309016354545399</v>
      </c>
      <c r="E1911" s="17">
        <v>8.6406446873439999E-2</v>
      </c>
      <c r="F1911" s="17"/>
      <c r="G1911" s="17">
        <v>7.9770186398038803E-2</v>
      </c>
      <c r="H1911" s="17">
        <v>9.9387233893541996E-2</v>
      </c>
      <c r="I1911" s="17">
        <v>0.12211774800014499</v>
      </c>
      <c r="J1911" s="17">
        <v>0.109344869723817</v>
      </c>
      <c r="K1911" s="17">
        <v>9.8777108417831994E-2</v>
      </c>
      <c r="L1911" s="17">
        <v>8.5859936106519999E-2</v>
      </c>
      <c r="M1911" s="17"/>
      <c r="N1911" s="17">
        <v>0.10277264986937901</v>
      </c>
      <c r="O1911" s="17">
        <v>9.1585073125394004E-2</v>
      </c>
      <c r="P1911" s="17">
        <v>9.8959343441068007E-2</v>
      </c>
      <c r="Q1911" s="17">
        <v>0.10551169746599599</v>
      </c>
      <c r="R1911" s="17"/>
      <c r="S1911" s="17">
        <v>9.7155399367366502E-2</v>
      </c>
      <c r="T1911" s="17">
        <v>0.108003640553599</v>
      </c>
      <c r="U1911" s="17">
        <v>0.101844635034187</v>
      </c>
      <c r="V1911" s="17">
        <v>0.120706976596559</v>
      </c>
      <c r="W1911" s="17">
        <v>9.3685839012047398E-2</v>
      </c>
      <c r="X1911" s="17">
        <v>7.8184232591641201E-2</v>
      </c>
      <c r="Y1911" s="17">
        <v>0.106773070932372</v>
      </c>
      <c r="Z1911" s="17">
        <v>9.7740169419843606E-2</v>
      </c>
      <c r="AA1911" s="17">
        <v>9.1742569397663301E-2</v>
      </c>
      <c r="AB1911" s="17">
        <v>0.104436049346412</v>
      </c>
      <c r="AC1911" s="17">
        <v>0.10036553526157301</v>
      </c>
      <c r="AD1911" s="17">
        <v>7.02674923023235E-2</v>
      </c>
      <c r="AE1911" s="17"/>
      <c r="AF1911" s="17">
        <v>9.2503677124473105E-2</v>
      </c>
      <c r="AG1911" s="17">
        <v>0.11178577369496701</v>
      </c>
      <c r="AH1911" s="17">
        <v>9.0429467943220002E-2</v>
      </c>
      <c r="AI1911" s="17"/>
      <c r="AJ1911" s="17">
        <v>9.4108598562616094E-2</v>
      </c>
      <c r="AK1911" s="17">
        <v>0.10628806904480501</v>
      </c>
      <c r="AL1911" s="17">
        <v>0.11198320494936299</v>
      </c>
      <c r="AM1911" s="17">
        <v>0.237332739388944</v>
      </c>
      <c r="AN1911" s="17">
        <v>8.4373775840738505E-2</v>
      </c>
      <c r="AO1911" s="17"/>
      <c r="AP1911" s="17">
        <v>8.6302018414349493E-2</v>
      </c>
      <c r="AQ1911" s="17">
        <v>0.105730657268623</v>
      </c>
      <c r="AR1911" s="17">
        <v>9.8368117261396604E-2</v>
      </c>
      <c r="AS1911" s="17"/>
      <c r="AT1911" s="17">
        <v>9.3296748867689905E-2</v>
      </c>
      <c r="AU1911" s="17">
        <v>0.105893987017497</v>
      </c>
      <c r="AV1911" s="17">
        <v>9.6352241432139704E-2</v>
      </c>
      <c r="AW1911" s="17">
        <v>0.124702050072923</v>
      </c>
      <c r="AX1911" s="17">
        <v>7.1442543438546197E-2</v>
      </c>
      <c r="AY1911" s="17"/>
      <c r="AZ1911" s="17">
        <v>8.8247492983574996E-2</v>
      </c>
      <c r="BA1911" s="17">
        <v>0.10115652150856</v>
      </c>
      <c r="BB1911" s="17">
        <v>0.10542165605272</v>
      </c>
      <c r="BC1911" s="17">
        <v>0.117847818967057</v>
      </c>
      <c r="BD1911" s="17">
        <v>8.2080469165494593E-2</v>
      </c>
      <c r="BE1911" s="17">
        <v>9.8616855762340597E-2</v>
      </c>
      <c r="BF1911" s="17"/>
      <c r="BG1911" s="17">
        <v>8.8871243702107902E-2</v>
      </c>
      <c r="BH1911" s="17">
        <v>0.10324639360455599</v>
      </c>
      <c r="BI1911" s="17" t="s">
        <v>95</v>
      </c>
      <c r="BJ1911" s="17">
        <v>9.8237575754613504E-2</v>
      </c>
      <c r="BK1911" s="17">
        <v>8.2684845497429202E-2</v>
      </c>
      <c r="BL1911" s="17">
        <v>0.122549928757444</v>
      </c>
      <c r="BM1911" s="17">
        <v>7.5357575559268197E-2</v>
      </c>
    </row>
    <row r="1912" spans="2:65" x14ac:dyDescent="0.35">
      <c r="B1912" t="s">
        <v>713</v>
      </c>
      <c r="C1912" s="17">
        <v>9.8088481840362104E-2</v>
      </c>
      <c r="D1912" s="17">
        <v>0.12067674669601</v>
      </c>
      <c r="E1912" s="17">
        <v>7.5595310438656305E-2</v>
      </c>
      <c r="F1912" s="17"/>
      <c r="G1912" s="17">
        <v>5.2726049370196898E-2</v>
      </c>
      <c r="H1912" s="17">
        <v>8.4149108412207699E-2</v>
      </c>
      <c r="I1912" s="17">
        <v>9.9757505626391005E-2</v>
      </c>
      <c r="J1912" s="17">
        <v>0.11687798613240299</v>
      </c>
      <c r="K1912" s="17">
        <v>0.14851426357994901</v>
      </c>
      <c r="L1912" s="17">
        <v>8.9102876519072199E-2</v>
      </c>
      <c r="M1912" s="17"/>
      <c r="N1912" s="17">
        <v>8.9092417315277894E-2</v>
      </c>
      <c r="O1912" s="17">
        <v>0.10715743364446</v>
      </c>
      <c r="P1912" s="17">
        <v>0.109529507153645</v>
      </c>
      <c r="Q1912" s="17">
        <v>8.7975246382201097E-2</v>
      </c>
      <c r="R1912" s="17"/>
      <c r="S1912" s="17">
        <v>9.0417395441996701E-2</v>
      </c>
      <c r="T1912" s="17">
        <v>9.5048888429831793E-2</v>
      </c>
      <c r="U1912" s="17">
        <v>8.0761280308326203E-2</v>
      </c>
      <c r="V1912" s="17">
        <v>9.6417609799031107E-2</v>
      </c>
      <c r="W1912" s="17">
        <v>8.0434576412860406E-2</v>
      </c>
      <c r="X1912" s="17">
        <v>9.6489310373042994E-2</v>
      </c>
      <c r="Y1912" s="17">
        <v>0.113658150649877</v>
      </c>
      <c r="Z1912" s="17">
        <v>0.110380028426161</v>
      </c>
      <c r="AA1912" s="17">
        <v>8.9218936742260904E-2</v>
      </c>
      <c r="AB1912" s="17">
        <v>0.107742126549267</v>
      </c>
      <c r="AC1912" s="17">
        <v>0.12881675664440201</v>
      </c>
      <c r="AD1912" s="17">
        <v>0.138362108943335</v>
      </c>
      <c r="AE1912" s="17"/>
      <c r="AF1912" s="17">
        <v>0.131126902344393</v>
      </c>
      <c r="AG1912" s="17">
        <v>8.4161742323730193E-2</v>
      </c>
      <c r="AH1912" s="17">
        <v>8.2226867983943894E-2</v>
      </c>
      <c r="AI1912" s="17"/>
      <c r="AJ1912" s="17">
        <v>0.10316355492490301</v>
      </c>
      <c r="AK1912" s="17">
        <v>8.5734728713344893E-2</v>
      </c>
      <c r="AL1912" s="17">
        <v>7.3121366040776598E-2</v>
      </c>
      <c r="AM1912" s="17">
        <v>0.21258984934013</v>
      </c>
      <c r="AN1912" s="17">
        <v>0.105177473546787</v>
      </c>
      <c r="AO1912" s="17"/>
      <c r="AP1912" s="17">
        <v>7.7232576646150103E-2</v>
      </c>
      <c r="AQ1912" s="17">
        <v>8.5161521941986298E-2</v>
      </c>
      <c r="AR1912" s="17">
        <v>8.8371748275265199E-2</v>
      </c>
      <c r="AS1912" s="17"/>
      <c r="AT1912" s="17">
        <v>0.10600230377068</v>
      </c>
      <c r="AU1912" s="17">
        <v>0.100603957521864</v>
      </c>
      <c r="AV1912" s="17">
        <v>8.9961832628594807E-2</v>
      </c>
      <c r="AW1912" s="17">
        <v>9.2773257655082805E-2</v>
      </c>
      <c r="AX1912" s="17">
        <v>5.6247355688660301E-2</v>
      </c>
      <c r="AY1912" s="17"/>
      <c r="AZ1912" s="17">
        <v>8.6637895017622493E-2</v>
      </c>
      <c r="BA1912" s="17">
        <v>0.10265356879247101</v>
      </c>
      <c r="BB1912" s="17">
        <v>7.9492246591682497E-2</v>
      </c>
      <c r="BC1912" s="17">
        <v>9.7557147526360896E-2</v>
      </c>
      <c r="BD1912" s="17">
        <v>0.123667392005279</v>
      </c>
      <c r="BE1912" s="17">
        <v>0.10875030700818999</v>
      </c>
      <c r="BF1912" s="17"/>
      <c r="BG1912" s="17">
        <v>0.101859033524348</v>
      </c>
      <c r="BH1912" s="17">
        <v>9.4631746841955994E-2</v>
      </c>
      <c r="BI1912" s="17" t="s">
        <v>95</v>
      </c>
      <c r="BJ1912" s="17">
        <v>0.100334350741469</v>
      </c>
      <c r="BK1912" s="17">
        <v>0.10097377977246701</v>
      </c>
      <c r="BL1912" s="17">
        <v>9.4157358454355994E-2</v>
      </c>
      <c r="BM1912" s="17">
        <v>0.108758970395335</v>
      </c>
    </row>
    <row r="1913" spans="2:65" x14ac:dyDescent="0.35">
      <c r="B1913" t="s">
        <v>114</v>
      </c>
      <c r="C1913" s="17">
        <v>0.140406172815498</v>
      </c>
      <c r="D1913" s="17">
        <v>0.100489253927021</v>
      </c>
      <c r="E1913" s="17">
        <v>0.178682655296586</v>
      </c>
      <c r="F1913" s="17"/>
      <c r="G1913" s="17">
        <v>0.18575788783116001</v>
      </c>
      <c r="H1913" s="17">
        <v>0.10829654161048501</v>
      </c>
      <c r="I1913" s="17">
        <v>0.123815628901216</v>
      </c>
      <c r="J1913" s="17">
        <v>0.11008841447309201</v>
      </c>
      <c r="K1913" s="17">
        <v>0.13477494179239399</v>
      </c>
      <c r="L1913" s="17">
        <v>0.178314440625604</v>
      </c>
      <c r="M1913" s="17"/>
      <c r="N1913" s="17">
        <v>0.125099706593054</v>
      </c>
      <c r="O1913" s="17">
        <v>0.14850632703612199</v>
      </c>
      <c r="P1913" s="17">
        <v>0.121482349810335</v>
      </c>
      <c r="Q1913" s="17">
        <v>0.16444542161779099</v>
      </c>
      <c r="R1913" s="17"/>
      <c r="S1913" s="17">
        <v>0.138856927957308</v>
      </c>
      <c r="T1913" s="17">
        <v>0.170359814310617</v>
      </c>
      <c r="U1913" s="17">
        <v>0.16137595752954301</v>
      </c>
      <c r="V1913" s="17">
        <v>0.12661397286159901</v>
      </c>
      <c r="W1913" s="17">
        <v>0.14230882679697901</v>
      </c>
      <c r="X1913" s="17">
        <v>0.12879101990322001</v>
      </c>
      <c r="Y1913" s="17">
        <v>0.13267838558024</v>
      </c>
      <c r="Z1913" s="17">
        <v>0.131504693738835</v>
      </c>
      <c r="AA1913" s="17">
        <v>0.118614649550177</v>
      </c>
      <c r="AB1913" s="17">
        <v>9.9190457708997107E-2</v>
      </c>
      <c r="AC1913" s="17">
        <v>0.13243604888546401</v>
      </c>
      <c r="AD1913" s="17">
        <v>0.28263286268668902</v>
      </c>
      <c r="AE1913" s="17"/>
      <c r="AF1913" s="17">
        <v>0.12878723252685301</v>
      </c>
      <c r="AG1913" s="17">
        <v>0.121982633109591</v>
      </c>
      <c r="AH1913" s="17">
        <v>0.17251317663576399</v>
      </c>
      <c r="AI1913" s="17"/>
      <c r="AJ1913" s="17">
        <v>0.12958719412994199</v>
      </c>
      <c r="AK1913" s="17">
        <v>0.110188928163604</v>
      </c>
      <c r="AL1913" s="17">
        <v>0.10723424467170301</v>
      </c>
      <c r="AM1913" s="17">
        <v>9.4046291653678296E-2</v>
      </c>
      <c r="AN1913" s="17">
        <v>0.20758578237151501</v>
      </c>
      <c r="AO1913" s="17"/>
      <c r="AP1913" s="17">
        <v>0.118725381818115</v>
      </c>
      <c r="AQ1913" s="17">
        <v>0.11336637418434301</v>
      </c>
      <c r="AR1913" s="17">
        <v>7.3636141099781796E-2</v>
      </c>
      <c r="AS1913" s="17"/>
      <c r="AT1913" s="17">
        <v>0.15124351730728999</v>
      </c>
      <c r="AU1913" s="17">
        <v>0.146925397887091</v>
      </c>
      <c r="AV1913" s="17">
        <v>0.133424314380958</v>
      </c>
      <c r="AW1913" s="17">
        <v>0.115282693072216</v>
      </c>
      <c r="AX1913" s="17">
        <v>0.18883170430819199</v>
      </c>
      <c r="AY1913" s="17"/>
      <c r="AZ1913" s="17">
        <v>0.12142880747146501</v>
      </c>
      <c r="BA1913" s="17">
        <v>0.138311118848951</v>
      </c>
      <c r="BB1913" s="17">
        <v>0.14959966211195599</v>
      </c>
      <c r="BC1913" s="17">
        <v>0.16235121997411001</v>
      </c>
      <c r="BD1913" s="17">
        <v>0.144071885227056</v>
      </c>
      <c r="BE1913" s="17">
        <v>0.13206382835629499</v>
      </c>
      <c r="BF1913" s="17"/>
      <c r="BG1913" s="17">
        <v>0.14554489410028801</v>
      </c>
      <c r="BH1913" s="17">
        <v>0.130698307636056</v>
      </c>
      <c r="BI1913" s="17" t="s">
        <v>95</v>
      </c>
      <c r="BJ1913" s="17">
        <v>0.118945789828299</v>
      </c>
      <c r="BK1913" s="17">
        <v>0.12946911306702699</v>
      </c>
      <c r="BL1913" s="17">
        <v>0.13754246471614201</v>
      </c>
      <c r="BM1913" s="17">
        <v>0.152543873816784</v>
      </c>
    </row>
    <row r="1914" spans="2:65" x14ac:dyDescent="0.35">
      <c r="C1914" s="17"/>
      <c r="D1914" s="17"/>
      <c r="E1914" s="17"/>
      <c r="F1914" s="17"/>
      <c r="G1914" s="17"/>
      <c r="H1914" s="17"/>
      <c r="I1914" s="17"/>
      <c r="J1914" s="17"/>
      <c r="K1914" s="17"/>
      <c r="L1914" s="17"/>
      <c r="M1914" s="17"/>
      <c r="N1914" s="17"/>
      <c r="O1914" s="17"/>
      <c r="P1914" s="17"/>
      <c r="Q1914" s="17"/>
      <c r="R1914" s="17"/>
      <c r="S1914" s="17"/>
      <c r="T1914" s="17"/>
      <c r="U1914" s="17"/>
      <c r="V1914" s="17"/>
      <c r="W1914" s="17"/>
      <c r="X1914" s="17"/>
      <c r="Y1914" s="17"/>
      <c r="Z1914" s="17"/>
      <c r="AA1914" s="17"/>
      <c r="AB1914" s="17"/>
      <c r="AC1914" s="17"/>
      <c r="AD1914" s="17"/>
      <c r="AE1914" s="17"/>
      <c r="AF1914" s="17"/>
      <c r="AG1914" s="17"/>
      <c r="AH1914" s="17"/>
      <c r="AI1914" s="17"/>
      <c r="AJ1914" s="17"/>
      <c r="AK1914" s="17"/>
      <c r="AL1914" s="17"/>
      <c r="AM1914" s="17"/>
      <c r="AN1914" s="17"/>
      <c r="AO1914" s="17"/>
      <c r="AP1914" s="17"/>
      <c r="AQ1914" s="17"/>
      <c r="AR1914" s="17"/>
      <c r="AS1914" s="17"/>
      <c r="AT1914" s="17"/>
      <c r="AU1914" s="17"/>
      <c r="AV1914" s="17"/>
      <c r="AW1914" s="17"/>
      <c r="AX1914" s="17"/>
      <c r="AY1914" s="17"/>
      <c r="AZ1914" s="17"/>
      <c r="BA1914" s="17"/>
      <c r="BB1914" s="17"/>
      <c r="BC1914" s="17"/>
      <c r="BD1914" s="17"/>
      <c r="BE1914" s="17"/>
      <c r="BF1914" s="17"/>
      <c r="BG1914" s="17"/>
      <c r="BH1914" s="17"/>
      <c r="BI1914" s="17"/>
      <c r="BJ1914" s="17"/>
      <c r="BK1914" s="17"/>
      <c r="BL1914" s="17"/>
      <c r="BM1914" s="17"/>
    </row>
    <row r="1915" spans="2:65" x14ac:dyDescent="0.35">
      <c r="B1915" s="6" t="s">
        <v>718</v>
      </c>
      <c r="C1915" s="17"/>
      <c r="D1915" s="17"/>
      <c r="E1915" s="17"/>
      <c r="F1915" s="17"/>
      <c r="G1915" s="17"/>
      <c r="H1915" s="17"/>
      <c r="I1915" s="17"/>
      <c r="J1915" s="17"/>
      <c r="K1915" s="17"/>
      <c r="L1915" s="17"/>
      <c r="M1915" s="17"/>
      <c r="N1915" s="17"/>
      <c r="O1915" s="17"/>
      <c r="P1915" s="17"/>
      <c r="Q1915" s="17"/>
      <c r="R1915" s="17"/>
      <c r="S1915" s="17"/>
      <c r="T1915" s="17"/>
      <c r="U1915" s="17"/>
      <c r="V1915" s="17"/>
      <c r="W1915" s="17"/>
      <c r="X1915" s="17"/>
      <c r="Y1915" s="17"/>
      <c r="Z1915" s="17"/>
      <c r="AA1915" s="17"/>
      <c r="AB1915" s="17"/>
      <c r="AC1915" s="17"/>
      <c r="AD1915" s="17"/>
      <c r="AE1915" s="17"/>
      <c r="AF1915" s="17"/>
      <c r="AG1915" s="17"/>
      <c r="AH1915" s="17"/>
      <c r="AI1915" s="17"/>
      <c r="AJ1915" s="17"/>
      <c r="AK1915" s="17"/>
      <c r="AL1915" s="17"/>
      <c r="AM1915" s="17"/>
      <c r="AN1915" s="17"/>
      <c r="AO1915" s="17"/>
      <c r="AP1915" s="17"/>
      <c r="AQ1915" s="17"/>
      <c r="AR1915" s="17"/>
      <c r="AS1915" s="17"/>
      <c r="AT1915" s="17"/>
      <c r="AU1915" s="17"/>
      <c r="AV1915" s="17"/>
      <c r="AW1915" s="17"/>
      <c r="AX1915" s="17"/>
      <c r="AY1915" s="17"/>
      <c r="AZ1915" s="17"/>
      <c r="BA1915" s="17"/>
      <c r="BB1915" s="17"/>
      <c r="BC1915" s="17"/>
      <c r="BD1915" s="17"/>
      <c r="BE1915" s="17"/>
      <c r="BF1915" s="17"/>
      <c r="BG1915" s="17"/>
      <c r="BH1915" s="17"/>
      <c r="BI1915" s="17"/>
      <c r="BJ1915" s="17"/>
      <c r="BK1915" s="17"/>
      <c r="BL1915" s="17"/>
      <c r="BM1915" s="17"/>
    </row>
    <row r="1916" spans="2:65" x14ac:dyDescent="0.35">
      <c r="B1916" s="26" t="s">
        <v>97</v>
      </c>
      <c r="C1916" s="17"/>
      <c r="D1916" s="17"/>
      <c r="E1916" s="17"/>
      <c r="F1916" s="17"/>
      <c r="G1916" s="17"/>
      <c r="H1916" s="17"/>
      <c r="I1916" s="17"/>
      <c r="J1916" s="17"/>
      <c r="K1916" s="17"/>
      <c r="L1916" s="17"/>
      <c r="M1916" s="17"/>
      <c r="N1916" s="17"/>
      <c r="O1916" s="17"/>
      <c r="P1916" s="17"/>
      <c r="Q1916" s="17"/>
      <c r="R1916" s="17"/>
      <c r="S1916" s="17"/>
      <c r="T1916" s="17"/>
      <c r="U1916" s="17"/>
      <c r="V1916" s="17"/>
      <c r="W1916" s="17"/>
      <c r="X1916" s="17"/>
      <c r="Y1916" s="17"/>
      <c r="Z1916" s="17"/>
      <c r="AA1916" s="17"/>
      <c r="AB1916" s="17"/>
      <c r="AC1916" s="17"/>
      <c r="AD1916" s="17"/>
      <c r="AE1916" s="17"/>
      <c r="AF1916" s="17"/>
      <c r="AG1916" s="17"/>
      <c r="AH1916" s="17"/>
      <c r="AI1916" s="17"/>
      <c r="AJ1916" s="17"/>
      <c r="AK1916" s="17"/>
      <c r="AL1916" s="17"/>
      <c r="AM1916" s="17"/>
      <c r="AN1916" s="17"/>
      <c r="AO1916" s="17"/>
      <c r="AP1916" s="17"/>
      <c r="AQ1916" s="17"/>
      <c r="AR1916" s="17"/>
      <c r="AS1916" s="17"/>
      <c r="AT1916" s="17"/>
      <c r="AU1916" s="17"/>
      <c r="AV1916" s="17"/>
      <c r="AW1916" s="17"/>
      <c r="AX1916" s="17"/>
      <c r="AY1916" s="17"/>
      <c r="AZ1916" s="17"/>
      <c r="BA1916" s="17"/>
      <c r="BB1916" s="17"/>
      <c r="BC1916" s="17"/>
      <c r="BD1916" s="17"/>
      <c r="BE1916" s="17"/>
      <c r="BF1916" s="17"/>
      <c r="BG1916" s="17"/>
      <c r="BH1916" s="17"/>
      <c r="BI1916" s="17"/>
      <c r="BJ1916" s="17"/>
      <c r="BK1916" s="17"/>
      <c r="BL1916" s="17"/>
      <c r="BM1916" s="17"/>
    </row>
    <row r="1917" spans="2:65" x14ac:dyDescent="0.35">
      <c r="B1917" t="s">
        <v>709</v>
      </c>
      <c r="C1917" s="17">
        <v>6.1259052926158498E-2</v>
      </c>
      <c r="D1917" s="17">
        <v>7.0339810384746404E-2</v>
      </c>
      <c r="E1917" s="17">
        <v>5.2189853931530299E-2</v>
      </c>
      <c r="F1917" s="17"/>
      <c r="G1917" s="17">
        <v>6.6601438368210503E-2</v>
      </c>
      <c r="H1917" s="17">
        <v>7.8497194917539495E-2</v>
      </c>
      <c r="I1917" s="17">
        <v>8.4255050219501804E-2</v>
      </c>
      <c r="J1917" s="17">
        <v>5.4940116768602901E-2</v>
      </c>
      <c r="K1917" s="17">
        <v>5.3962857395613503E-2</v>
      </c>
      <c r="L1917" s="17">
        <v>3.49995187035054E-2</v>
      </c>
      <c r="M1917" s="17"/>
      <c r="N1917" s="17">
        <v>7.5060645622018293E-2</v>
      </c>
      <c r="O1917" s="17">
        <v>5.8673583348548802E-2</v>
      </c>
      <c r="P1917" s="17">
        <v>5.6115966599855203E-2</v>
      </c>
      <c r="Q1917" s="17">
        <v>5.3619305821588997E-2</v>
      </c>
      <c r="R1917" s="17"/>
      <c r="S1917" s="17">
        <v>9.6060680975105298E-2</v>
      </c>
      <c r="T1917" s="17">
        <v>6.5182086050538601E-2</v>
      </c>
      <c r="U1917" s="17">
        <v>5.5561555424544197E-2</v>
      </c>
      <c r="V1917" s="17">
        <v>4.7986376847469703E-2</v>
      </c>
      <c r="W1917" s="17">
        <v>8.1907515302301198E-2</v>
      </c>
      <c r="X1917" s="17">
        <v>5.31190061068001E-2</v>
      </c>
      <c r="Y1917" s="17">
        <v>4.1672533272978499E-2</v>
      </c>
      <c r="Z1917" s="17">
        <v>5.9867264822979598E-2</v>
      </c>
      <c r="AA1917" s="17">
        <v>5.3379496087493997E-2</v>
      </c>
      <c r="AB1917" s="17">
        <v>5.1587987711265403E-2</v>
      </c>
      <c r="AC1917" s="17">
        <v>6.9035373998621793E-2</v>
      </c>
      <c r="AD1917" s="17">
        <v>1.23711156655827E-2</v>
      </c>
      <c r="AE1917" s="17"/>
      <c r="AF1917" s="17">
        <v>5.7365510224168199E-2</v>
      </c>
      <c r="AG1917" s="17">
        <v>6.9293531072018397E-2</v>
      </c>
      <c r="AH1917" s="17">
        <v>6.4134838911126896E-2</v>
      </c>
      <c r="AI1917" s="17"/>
      <c r="AJ1917" s="17">
        <v>6.4940267024568094E-2</v>
      </c>
      <c r="AK1917" s="17">
        <v>7.7598863293080494E-2</v>
      </c>
      <c r="AL1917" s="17">
        <v>5.9318859654639101E-2</v>
      </c>
      <c r="AM1917" s="17">
        <v>3.4339587509248502E-2</v>
      </c>
      <c r="AN1917" s="17">
        <v>4.9978445324683797E-2</v>
      </c>
      <c r="AO1917" s="17"/>
      <c r="AP1917" s="17">
        <v>9.5613271165810004E-2</v>
      </c>
      <c r="AQ1917" s="17">
        <v>7.1382904631756394E-2</v>
      </c>
      <c r="AR1917" s="17">
        <v>6.6035585370891006E-2</v>
      </c>
      <c r="AS1917" s="17"/>
      <c r="AT1917" s="17">
        <v>4.8791174862514303E-2</v>
      </c>
      <c r="AU1917" s="17">
        <v>4.6957755758519099E-2</v>
      </c>
      <c r="AV1917" s="17">
        <v>7.2131565154009897E-2</v>
      </c>
      <c r="AW1917" s="17">
        <v>9.2963900401525704E-2</v>
      </c>
      <c r="AX1917" s="17">
        <v>0.15818066031941699</v>
      </c>
      <c r="AY1917" s="17"/>
      <c r="AZ1917" s="17">
        <v>9.4996533858152696E-2</v>
      </c>
      <c r="BA1917" s="17">
        <v>5.3881150287549903E-2</v>
      </c>
      <c r="BB1917" s="17">
        <v>6.2065004380125001E-2</v>
      </c>
      <c r="BC1917" s="17">
        <v>4.3133011929993102E-2</v>
      </c>
      <c r="BD1917" s="17">
        <v>4.5554117143725502E-2</v>
      </c>
      <c r="BE1917" s="17">
        <v>5.0395129040389598E-2</v>
      </c>
      <c r="BF1917" s="17"/>
      <c r="BG1917" s="17">
        <v>5.5045552095783101E-2</v>
      </c>
      <c r="BH1917" s="17">
        <v>6.60913940099008E-2</v>
      </c>
      <c r="BI1917" s="17" t="s">
        <v>95</v>
      </c>
      <c r="BJ1917" s="17">
        <v>8.1953782802888703E-2</v>
      </c>
      <c r="BK1917" s="17">
        <v>3.5278684089931699E-2</v>
      </c>
      <c r="BL1917" s="17">
        <v>8.1524075663478607E-2</v>
      </c>
      <c r="BM1917" s="17">
        <v>1.41583149652258E-2</v>
      </c>
    </row>
    <row r="1918" spans="2:65" x14ac:dyDescent="0.35">
      <c r="B1918" t="s">
        <v>710</v>
      </c>
      <c r="C1918" s="17">
        <v>0.21131226450370499</v>
      </c>
      <c r="D1918" s="17">
        <v>0.22224361230106801</v>
      </c>
      <c r="E1918" s="17">
        <v>0.20125365004288301</v>
      </c>
      <c r="F1918" s="17"/>
      <c r="G1918" s="17">
        <v>0.21316729291092901</v>
      </c>
      <c r="H1918" s="17">
        <v>0.25532297142384103</v>
      </c>
      <c r="I1918" s="17">
        <v>0.200826560915212</v>
      </c>
      <c r="J1918" s="17">
        <v>0.239327318270149</v>
      </c>
      <c r="K1918" s="17">
        <v>0.178997885145013</v>
      </c>
      <c r="L1918" s="17">
        <v>0.18176276834361901</v>
      </c>
      <c r="M1918" s="17"/>
      <c r="N1918" s="17">
        <v>0.23173416828467899</v>
      </c>
      <c r="O1918" s="17">
        <v>0.233742888811969</v>
      </c>
      <c r="P1918" s="17">
        <v>0.21300100376174499</v>
      </c>
      <c r="Q1918" s="17">
        <v>0.16694685202940801</v>
      </c>
      <c r="R1918" s="17"/>
      <c r="S1918" s="17">
        <v>0.21540767642303399</v>
      </c>
      <c r="T1918" s="17">
        <v>0.20858788442194501</v>
      </c>
      <c r="U1918" s="17">
        <v>0.21101688246501399</v>
      </c>
      <c r="V1918" s="17">
        <v>0.21290930897013</v>
      </c>
      <c r="W1918" s="17">
        <v>0.246811819761692</v>
      </c>
      <c r="X1918" s="17">
        <v>0.236576716290124</v>
      </c>
      <c r="Y1918" s="17">
        <v>0.217128624725651</v>
      </c>
      <c r="Z1918" s="17">
        <v>0.240128381065743</v>
      </c>
      <c r="AA1918" s="17">
        <v>0.199474943550766</v>
      </c>
      <c r="AB1918" s="17">
        <v>0.18963117008513999</v>
      </c>
      <c r="AC1918" s="17">
        <v>0.19991189310393401</v>
      </c>
      <c r="AD1918" s="17">
        <v>0.115507453699143</v>
      </c>
      <c r="AE1918" s="17"/>
      <c r="AF1918" s="17">
        <v>0.19790800924671101</v>
      </c>
      <c r="AG1918" s="17">
        <v>0.234958143304909</v>
      </c>
      <c r="AH1918" s="17">
        <v>0.17263285412434701</v>
      </c>
      <c r="AI1918" s="17"/>
      <c r="AJ1918" s="17">
        <v>0.20947938481787101</v>
      </c>
      <c r="AK1918" s="17">
        <v>0.23854065106467401</v>
      </c>
      <c r="AL1918" s="17">
        <v>0.27025863114014398</v>
      </c>
      <c r="AM1918" s="17">
        <v>0.171693981069134</v>
      </c>
      <c r="AN1918" s="17">
        <v>0.16734944911758401</v>
      </c>
      <c r="AO1918" s="17"/>
      <c r="AP1918" s="17">
        <v>0.22925130059048299</v>
      </c>
      <c r="AQ1918" s="17">
        <v>0.23720847538145701</v>
      </c>
      <c r="AR1918" s="17">
        <v>0.260502985995754</v>
      </c>
      <c r="AS1918" s="17"/>
      <c r="AT1918" s="17">
        <v>0.17459251873273801</v>
      </c>
      <c r="AU1918" s="17">
        <v>0.20184595974082201</v>
      </c>
      <c r="AV1918" s="17">
        <v>0.247007967961936</v>
      </c>
      <c r="AW1918" s="17">
        <v>0.22914798298549299</v>
      </c>
      <c r="AX1918" s="17">
        <v>0.24762918273790999</v>
      </c>
      <c r="AY1918" s="17"/>
      <c r="AZ1918" s="17">
        <v>0.23028438318258199</v>
      </c>
      <c r="BA1918" s="17">
        <v>0.21202734841359899</v>
      </c>
      <c r="BB1918" s="17">
        <v>0.213680065937705</v>
      </c>
      <c r="BC1918" s="17">
        <v>0.18309434661337401</v>
      </c>
      <c r="BD1918" s="17">
        <v>0.22435527455110399</v>
      </c>
      <c r="BE1918" s="17">
        <v>0.18561633726941401</v>
      </c>
      <c r="BF1918" s="17"/>
      <c r="BG1918" s="17">
        <v>0.21165767590772</v>
      </c>
      <c r="BH1918" s="17">
        <v>0.21542081274468999</v>
      </c>
      <c r="BI1918" s="17" t="s">
        <v>95</v>
      </c>
      <c r="BJ1918" s="17">
        <v>0.204915396157547</v>
      </c>
      <c r="BK1918" s="17">
        <v>0.21448713494771399</v>
      </c>
      <c r="BL1918" s="17">
        <v>0.21379473678748301</v>
      </c>
      <c r="BM1918" s="17">
        <v>0.226510916275104</v>
      </c>
    </row>
    <row r="1919" spans="2:65" x14ac:dyDescent="0.35">
      <c r="B1919" t="s">
        <v>711</v>
      </c>
      <c r="C1919" s="17">
        <v>0.374911907148961</v>
      </c>
      <c r="D1919" s="17">
        <v>0.36448762984613797</v>
      </c>
      <c r="E1919" s="17">
        <v>0.38519151559838299</v>
      </c>
      <c r="F1919" s="17"/>
      <c r="G1919" s="17">
        <v>0.37239748741569101</v>
      </c>
      <c r="H1919" s="17">
        <v>0.34658608564948601</v>
      </c>
      <c r="I1919" s="17">
        <v>0.36258245056981903</v>
      </c>
      <c r="J1919" s="17">
        <v>0.36057470605998099</v>
      </c>
      <c r="K1919" s="17">
        <v>0.40687032345757201</v>
      </c>
      <c r="L1919" s="17">
        <v>0.39986301924185602</v>
      </c>
      <c r="M1919" s="17"/>
      <c r="N1919" s="17">
        <v>0.367827395419003</v>
      </c>
      <c r="O1919" s="17">
        <v>0.344809332726214</v>
      </c>
      <c r="P1919" s="17">
        <v>0.38434391234535398</v>
      </c>
      <c r="Q1919" s="17">
        <v>0.40325901149447202</v>
      </c>
      <c r="R1919" s="17"/>
      <c r="S1919" s="17">
        <v>0.340555657264905</v>
      </c>
      <c r="T1919" s="17">
        <v>0.36201752243255197</v>
      </c>
      <c r="U1919" s="17">
        <v>0.37954580668525001</v>
      </c>
      <c r="V1919" s="17">
        <v>0.40253803168684799</v>
      </c>
      <c r="W1919" s="17">
        <v>0.348075323615403</v>
      </c>
      <c r="X1919" s="17">
        <v>0.38829316779865503</v>
      </c>
      <c r="Y1919" s="17">
        <v>0.388309668925579</v>
      </c>
      <c r="Z1919" s="17">
        <v>0.38401256750582302</v>
      </c>
      <c r="AA1919" s="17">
        <v>0.382604688501131</v>
      </c>
      <c r="AB1919" s="17">
        <v>0.41264316737705298</v>
      </c>
      <c r="AC1919" s="17">
        <v>0.38604291737392499</v>
      </c>
      <c r="AD1919" s="17">
        <v>0.31064816105707499</v>
      </c>
      <c r="AE1919" s="17"/>
      <c r="AF1919" s="17">
        <v>0.38847257770863902</v>
      </c>
      <c r="AG1919" s="17">
        <v>0.36404859200990303</v>
      </c>
      <c r="AH1919" s="17">
        <v>0.38095410075993102</v>
      </c>
      <c r="AI1919" s="17"/>
      <c r="AJ1919" s="17">
        <v>0.38620364380508199</v>
      </c>
      <c r="AK1919" s="17">
        <v>0.36802674239017202</v>
      </c>
      <c r="AL1919" s="17">
        <v>0.377102818625207</v>
      </c>
      <c r="AM1919" s="17">
        <v>0.31696819734571802</v>
      </c>
      <c r="AN1919" s="17">
        <v>0.37112469043069002</v>
      </c>
      <c r="AO1919" s="17"/>
      <c r="AP1919" s="17">
        <v>0.356735477114836</v>
      </c>
      <c r="AQ1919" s="17">
        <v>0.37241749550401299</v>
      </c>
      <c r="AR1919" s="17">
        <v>0.36492472321679997</v>
      </c>
      <c r="AS1919" s="17"/>
      <c r="AT1919" s="17">
        <v>0.42911518423568701</v>
      </c>
      <c r="AU1919" s="17">
        <v>0.38135345660743197</v>
      </c>
      <c r="AV1919" s="17">
        <v>0.33638086558518099</v>
      </c>
      <c r="AW1919" s="17">
        <v>0.33979925364798502</v>
      </c>
      <c r="AX1919" s="17">
        <v>0.246655250859279</v>
      </c>
      <c r="AY1919" s="17"/>
      <c r="AZ1919" s="17">
        <v>0.35583673840853097</v>
      </c>
      <c r="BA1919" s="17">
        <v>0.36573711016457</v>
      </c>
      <c r="BB1919" s="17">
        <v>0.38961298918554799</v>
      </c>
      <c r="BC1919" s="17">
        <v>0.38619848698502401</v>
      </c>
      <c r="BD1919" s="17">
        <v>0.39927728166818299</v>
      </c>
      <c r="BE1919" s="17">
        <v>0.38618331400234601</v>
      </c>
      <c r="BF1919" s="17"/>
      <c r="BG1919" s="17">
        <v>0.37884861640469703</v>
      </c>
      <c r="BH1919" s="17">
        <v>0.37822610110923</v>
      </c>
      <c r="BI1919" s="17" t="s">
        <v>95</v>
      </c>
      <c r="BJ1919" s="17">
        <v>0.41083358900973699</v>
      </c>
      <c r="BK1919" s="17">
        <v>0.37141161211156898</v>
      </c>
      <c r="BL1919" s="17">
        <v>0.35359984742776501</v>
      </c>
      <c r="BM1919" s="17">
        <v>0.36931068049006499</v>
      </c>
    </row>
    <row r="1920" spans="2:65" x14ac:dyDescent="0.35">
      <c r="B1920" t="s">
        <v>712</v>
      </c>
      <c r="C1920" s="17">
        <v>8.7819475514442302E-2</v>
      </c>
      <c r="D1920" s="17">
        <v>0.10032301056229199</v>
      </c>
      <c r="E1920" s="17">
        <v>7.6094480364989003E-2</v>
      </c>
      <c r="F1920" s="17"/>
      <c r="G1920" s="17">
        <v>9.2757874459101497E-2</v>
      </c>
      <c r="H1920" s="17">
        <v>0.104334541154759</v>
      </c>
      <c r="I1920" s="17">
        <v>0.10219920083693</v>
      </c>
      <c r="J1920" s="17">
        <v>7.9046702511735206E-2</v>
      </c>
      <c r="K1920" s="17">
        <v>7.2257576371422605E-2</v>
      </c>
      <c r="L1920" s="17">
        <v>7.6963041621000594E-2</v>
      </c>
      <c r="M1920" s="17"/>
      <c r="N1920" s="17">
        <v>8.5076637016693699E-2</v>
      </c>
      <c r="O1920" s="17">
        <v>8.8076606315409894E-2</v>
      </c>
      <c r="P1920" s="17">
        <v>8.9843381306684303E-2</v>
      </c>
      <c r="Q1920" s="17">
        <v>8.9106016385747999E-2</v>
      </c>
      <c r="R1920" s="17"/>
      <c r="S1920" s="17">
        <v>8.9819383253324697E-2</v>
      </c>
      <c r="T1920" s="17">
        <v>9.81846189318233E-2</v>
      </c>
      <c r="U1920" s="17">
        <v>0.102469533259182</v>
      </c>
      <c r="V1920" s="17">
        <v>9.4290727197728394E-2</v>
      </c>
      <c r="W1920" s="17">
        <v>9.5496992540044998E-2</v>
      </c>
      <c r="X1920" s="17">
        <v>6.3450760217500499E-2</v>
      </c>
      <c r="Y1920" s="17">
        <v>7.8969126598936706E-2</v>
      </c>
      <c r="Z1920" s="17">
        <v>8.6039458918239303E-2</v>
      </c>
      <c r="AA1920" s="17">
        <v>6.9562947762238897E-2</v>
      </c>
      <c r="AB1920" s="17">
        <v>8.8496949326768798E-2</v>
      </c>
      <c r="AC1920" s="17">
        <v>0.11938045926426601</v>
      </c>
      <c r="AD1920" s="17">
        <v>6.8600403124976103E-2</v>
      </c>
      <c r="AE1920" s="17"/>
      <c r="AF1920" s="17">
        <v>7.6506332218537601E-2</v>
      </c>
      <c r="AG1920" s="17">
        <v>9.9931434760991797E-2</v>
      </c>
      <c r="AH1920" s="17">
        <v>8.1565445503868003E-2</v>
      </c>
      <c r="AI1920" s="17"/>
      <c r="AJ1920" s="17">
        <v>8.2435401585555707E-2</v>
      </c>
      <c r="AK1920" s="17">
        <v>0.10073252505218</v>
      </c>
      <c r="AL1920" s="17">
        <v>7.3849430312221104E-2</v>
      </c>
      <c r="AM1920" s="17">
        <v>0.15855529988154099</v>
      </c>
      <c r="AN1920" s="17">
        <v>7.4227711934687607E-2</v>
      </c>
      <c r="AO1920" s="17"/>
      <c r="AP1920" s="17">
        <v>8.6209815261315506E-2</v>
      </c>
      <c r="AQ1920" s="17">
        <v>9.2565495491764502E-2</v>
      </c>
      <c r="AR1920" s="17">
        <v>7.6582668026659598E-2</v>
      </c>
      <c r="AS1920" s="17"/>
      <c r="AT1920" s="17">
        <v>6.8330052998791302E-2</v>
      </c>
      <c r="AU1920" s="17">
        <v>9.5360622583308796E-2</v>
      </c>
      <c r="AV1920" s="17">
        <v>9.9375105265081198E-2</v>
      </c>
      <c r="AW1920" s="17">
        <v>0.11174137551379</v>
      </c>
      <c r="AX1920" s="17">
        <v>0.101148008141917</v>
      </c>
      <c r="AY1920" s="17"/>
      <c r="AZ1920" s="17">
        <v>8.8396976057756593E-2</v>
      </c>
      <c r="BA1920" s="17">
        <v>9.4272073369133805E-2</v>
      </c>
      <c r="BB1920" s="17">
        <v>7.0349554957461299E-2</v>
      </c>
      <c r="BC1920" s="17">
        <v>0.106525763157387</v>
      </c>
      <c r="BD1920" s="17">
        <v>5.5788547126789503E-2</v>
      </c>
      <c r="BE1920" s="17">
        <v>9.4480036165938502E-2</v>
      </c>
      <c r="BF1920" s="17"/>
      <c r="BG1920" s="17">
        <v>7.2549488805586801E-2</v>
      </c>
      <c r="BH1920" s="17">
        <v>9.8298129667417994E-2</v>
      </c>
      <c r="BI1920" s="17" t="s">
        <v>95</v>
      </c>
      <c r="BJ1920" s="17">
        <v>8.1937931930435207E-2</v>
      </c>
      <c r="BK1920" s="17">
        <v>9.4029612034603097E-2</v>
      </c>
      <c r="BL1920" s="17">
        <v>9.8713550254092397E-2</v>
      </c>
      <c r="BM1920" s="17">
        <v>0.10509833854893599</v>
      </c>
    </row>
    <row r="1921" spans="2:65" x14ac:dyDescent="0.35">
      <c r="B1921" t="s">
        <v>713</v>
      </c>
      <c r="C1921" s="17">
        <v>7.6119255948765105E-2</v>
      </c>
      <c r="D1921" s="17">
        <v>9.5671115226481099E-2</v>
      </c>
      <c r="E1921" s="17">
        <v>5.6469938105850701E-2</v>
      </c>
      <c r="F1921" s="17"/>
      <c r="G1921" s="17">
        <v>4.13182806515838E-2</v>
      </c>
      <c r="H1921" s="17">
        <v>7.1354451522916001E-2</v>
      </c>
      <c r="I1921" s="17">
        <v>7.4321146606850894E-2</v>
      </c>
      <c r="J1921" s="17">
        <v>9.1905661411629896E-2</v>
      </c>
      <c r="K1921" s="17">
        <v>0.107241964401459</v>
      </c>
      <c r="L1921" s="17">
        <v>7.0868393347060604E-2</v>
      </c>
      <c r="M1921" s="17"/>
      <c r="N1921" s="17">
        <v>7.24327414634965E-2</v>
      </c>
      <c r="O1921" s="17">
        <v>8.5197162679974001E-2</v>
      </c>
      <c r="P1921" s="17">
        <v>7.5592984376795805E-2</v>
      </c>
      <c r="Q1921" s="17">
        <v>7.1413617593068204E-2</v>
      </c>
      <c r="R1921" s="17"/>
      <c r="S1921" s="17">
        <v>8.0584705020969094E-2</v>
      </c>
      <c r="T1921" s="17">
        <v>6.51446037451653E-2</v>
      </c>
      <c r="U1921" s="17">
        <v>6.5807077700275995E-2</v>
      </c>
      <c r="V1921" s="17">
        <v>8.1973188030052796E-2</v>
      </c>
      <c r="W1921" s="17">
        <v>5.5008265402052801E-2</v>
      </c>
      <c r="X1921" s="17">
        <v>7.0734676697295107E-2</v>
      </c>
      <c r="Y1921" s="17">
        <v>7.99966487735006E-2</v>
      </c>
      <c r="Z1921" s="17">
        <v>8.7540319599783104E-2</v>
      </c>
      <c r="AA1921" s="17">
        <v>7.1369845359839895E-2</v>
      </c>
      <c r="AB1921" s="17">
        <v>8.1548915030627694E-2</v>
      </c>
      <c r="AC1921" s="17">
        <v>9.1163937920536203E-2</v>
      </c>
      <c r="AD1921" s="17">
        <v>0.128339823877611</v>
      </c>
      <c r="AE1921" s="17"/>
      <c r="AF1921" s="17">
        <v>0.102637340872809</v>
      </c>
      <c r="AG1921" s="17">
        <v>6.09666897533509E-2</v>
      </c>
      <c r="AH1921" s="17">
        <v>7.3027569999914402E-2</v>
      </c>
      <c r="AI1921" s="17"/>
      <c r="AJ1921" s="17">
        <v>7.7572819042504002E-2</v>
      </c>
      <c r="AK1921" s="17">
        <v>6.42064713602188E-2</v>
      </c>
      <c r="AL1921" s="17">
        <v>4.82209572842228E-2</v>
      </c>
      <c r="AM1921" s="17">
        <v>0.225028213790225</v>
      </c>
      <c r="AN1921" s="17">
        <v>8.72907499899548E-2</v>
      </c>
      <c r="AO1921" s="17"/>
      <c r="AP1921" s="17">
        <v>5.2821562810760697E-2</v>
      </c>
      <c r="AQ1921" s="17">
        <v>6.7806898846424199E-2</v>
      </c>
      <c r="AR1921" s="17">
        <v>7.2772964845584806E-2</v>
      </c>
      <c r="AS1921" s="17"/>
      <c r="AT1921" s="17">
        <v>7.3241757727529694E-2</v>
      </c>
      <c r="AU1921" s="17">
        <v>8.4286862023771697E-2</v>
      </c>
      <c r="AV1921" s="17">
        <v>6.4280647938498303E-2</v>
      </c>
      <c r="AW1921" s="17">
        <v>8.0716941926351496E-2</v>
      </c>
      <c r="AX1921" s="17">
        <v>2.0142431059244299E-2</v>
      </c>
      <c r="AY1921" s="17"/>
      <c r="AZ1921" s="17">
        <v>7.3228378359660007E-2</v>
      </c>
      <c r="BA1921" s="17">
        <v>8.2765488716972105E-2</v>
      </c>
      <c r="BB1921" s="17">
        <v>6.0171719003998397E-2</v>
      </c>
      <c r="BC1921" s="17">
        <v>7.0687023097079305E-2</v>
      </c>
      <c r="BD1921" s="17">
        <v>8.7912771401716105E-2</v>
      </c>
      <c r="BE1921" s="17">
        <v>7.8539308168990504E-2</v>
      </c>
      <c r="BF1921" s="17"/>
      <c r="BG1921" s="17">
        <v>7.9237072589600804E-2</v>
      </c>
      <c r="BH1921" s="17">
        <v>7.8942600763217602E-2</v>
      </c>
      <c r="BI1921" s="17" t="s">
        <v>95</v>
      </c>
      <c r="BJ1921" s="17">
        <v>6.4411861888689401E-2</v>
      </c>
      <c r="BK1921" s="17">
        <v>7.3946613878234299E-2</v>
      </c>
      <c r="BL1921" s="17">
        <v>6.9000709933391205E-2</v>
      </c>
      <c r="BM1921" s="17">
        <v>9.4183356567151294E-2</v>
      </c>
    </row>
    <row r="1922" spans="2:65" x14ac:dyDescent="0.35">
      <c r="B1922" t="s">
        <v>114</v>
      </c>
      <c r="C1922" s="17">
        <v>0.18857804395796901</v>
      </c>
      <c r="D1922" s="17">
        <v>0.14693482167927499</v>
      </c>
      <c r="E1922" s="17">
        <v>0.228800561956364</v>
      </c>
      <c r="F1922" s="17"/>
      <c r="G1922" s="17">
        <v>0.21375762619448399</v>
      </c>
      <c r="H1922" s="17">
        <v>0.14390475533145899</v>
      </c>
      <c r="I1922" s="17">
        <v>0.17581559085168599</v>
      </c>
      <c r="J1922" s="17">
        <v>0.174205494977902</v>
      </c>
      <c r="K1922" s="17">
        <v>0.180669393228921</v>
      </c>
      <c r="L1922" s="17">
        <v>0.23554325874295801</v>
      </c>
      <c r="M1922" s="17"/>
      <c r="N1922" s="17">
        <v>0.16786841219411</v>
      </c>
      <c r="O1922" s="17">
        <v>0.18950042611788401</v>
      </c>
      <c r="P1922" s="17">
        <v>0.18110275160956599</v>
      </c>
      <c r="Q1922" s="17">
        <v>0.21565519667571501</v>
      </c>
      <c r="R1922" s="17"/>
      <c r="S1922" s="17">
        <v>0.17757189706266199</v>
      </c>
      <c r="T1922" s="17">
        <v>0.20088328441797601</v>
      </c>
      <c r="U1922" s="17">
        <v>0.185599144465734</v>
      </c>
      <c r="V1922" s="17">
        <v>0.160302367267771</v>
      </c>
      <c r="W1922" s="17">
        <v>0.17270008337850601</v>
      </c>
      <c r="X1922" s="17">
        <v>0.18782567288962501</v>
      </c>
      <c r="Y1922" s="17">
        <v>0.19392339770335501</v>
      </c>
      <c r="Z1922" s="17">
        <v>0.14241200808743101</v>
      </c>
      <c r="AA1922" s="17">
        <v>0.223608078738529</v>
      </c>
      <c r="AB1922" s="17">
        <v>0.17609181046914499</v>
      </c>
      <c r="AC1922" s="17">
        <v>0.134465418338717</v>
      </c>
      <c r="AD1922" s="17">
        <v>0.36453304257561298</v>
      </c>
      <c r="AE1922" s="17"/>
      <c r="AF1922" s="17">
        <v>0.17711022972913501</v>
      </c>
      <c r="AG1922" s="17">
        <v>0.170801609098827</v>
      </c>
      <c r="AH1922" s="17">
        <v>0.227685190700813</v>
      </c>
      <c r="AI1922" s="17"/>
      <c r="AJ1922" s="17">
        <v>0.17936848372441999</v>
      </c>
      <c r="AK1922" s="17">
        <v>0.15089474683967499</v>
      </c>
      <c r="AL1922" s="17">
        <v>0.171249302983566</v>
      </c>
      <c r="AM1922" s="17">
        <v>9.3414720404134094E-2</v>
      </c>
      <c r="AN1922" s="17">
        <v>0.25002895320239998</v>
      </c>
      <c r="AO1922" s="17"/>
      <c r="AP1922" s="17">
        <v>0.17936857305679499</v>
      </c>
      <c r="AQ1922" s="17">
        <v>0.158618730144586</v>
      </c>
      <c r="AR1922" s="17">
        <v>0.15918107254431099</v>
      </c>
      <c r="AS1922" s="17"/>
      <c r="AT1922" s="17">
        <v>0.20592931144273899</v>
      </c>
      <c r="AU1922" s="17">
        <v>0.19019534328614601</v>
      </c>
      <c r="AV1922" s="17">
        <v>0.180823848095293</v>
      </c>
      <c r="AW1922" s="17">
        <v>0.14563054552485599</v>
      </c>
      <c r="AX1922" s="17">
        <v>0.22624446688223299</v>
      </c>
      <c r="AY1922" s="17"/>
      <c r="AZ1922" s="17">
        <v>0.15725699013331801</v>
      </c>
      <c r="BA1922" s="17">
        <v>0.19131682904817399</v>
      </c>
      <c r="BB1922" s="17">
        <v>0.204120666535162</v>
      </c>
      <c r="BC1922" s="17">
        <v>0.21036136821714299</v>
      </c>
      <c r="BD1922" s="17">
        <v>0.187112008108481</v>
      </c>
      <c r="BE1922" s="17">
        <v>0.204785875352922</v>
      </c>
      <c r="BF1922" s="17"/>
      <c r="BG1922" s="17">
        <v>0.202661594196612</v>
      </c>
      <c r="BH1922" s="17">
        <v>0.163020961705544</v>
      </c>
      <c r="BI1922" s="17" t="s">
        <v>95</v>
      </c>
      <c r="BJ1922" s="17">
        <v>0.155947438210703</v>
      </c>
      <c r="BK1922" s="17">
        <v>0.21084634293794899</v>
      </c>
      <c r="BL1922" s="17">
        <v>0.18336707993379001</v>
      </c>
      <c r="BM1922" s="17">
        <v>0.19073839315351801</v>
      </c>
    </row>
    <row r="1923" spans="2:65" x14ac:dyDescent="0.35">
      <c r="C1923" s="17"/>
      <c r="D1923" s="17"/>
      <c r="E1923" s="17"/>
      <c r="F1923" s="17"/>
      <c r="G1923" s="17"/>
      <c r="H1923" s="17"/>
      <c r="I1923" s="17"/>
      <c r="J1923" s="17"/>
      <c r="K1923" s="17"/>
      <c r="L1923" s="17"/>
      <c r="M1923" s="17"/>
      <c r="N1923" s="17"/>
      <c r="O1923" s="17"/>
      <c r="P1923" s="17"/>
      <c r="Q1923" s="17"/>
      <c r="R1923" s="17"/>
      <c r="S1923" s="17"/>
      <c r="T1923" s="17"/>
      <c r="U1923" s="17"/>
      <c r="V1923" s="17"/>
      <c r="W1923" s="17"/>
      <c r="X1923" s="17"/>
      <c r="Y1923" s="17"/>
      <c r="Z1923" s="17"/>
      <c r="AA1923" s="17"/>
      <c r="AB1923" s="17"/>
      <c r="AC1923" s="17"/>
      <c r="AD1923" s="17"/>
      <c r="AE1923" s="17"/>
      <c r="AF1923" s="17"/>
      <c r="AG1923" s="17"/>
      <c r="AH1923" s="17"/>
      <c r="AI1923" s="17"/>
      <c r="AJ1923" s="17"/>
      <c r="AK1923" s="17"/>
      <c r="AL1923" s="17"/>
      <c r="AM1923" s="17"/>
      <c r="AN1923" s="17"/>
      <c r="AO1923" s="17"/>
      <c r="AP1923" s="17"/>
      <c r="AQ1923" s="17"/>
      <c r="AR1923" s="17"/>
      <c r="AS1923" s="17"/>
      <c r="AT1923" s="17"/>
      <c r="AU1923" s="17"/>
      <c r="AV1923" s="17"/>
      <c r="AW1923" s="17"/>
      <c r="AX1923" s="17"/>
      <c r="AY1923" s="17"/>
      <c r="AZ1923" s="17"/>
      <c r="BA1923" s="17"/>
      <c r="BB1923" s="17"/>
      <c r="BC1923" s="17"/>
      <c r="BD1923" s="17"/>
      <c r="BE1923" s="17"/>
      <c r="BF1923" s="17"/>
      <c r="BG1923" s="17"/>
      <c r="BH1923" s="17"/>
      <c r="BI1923" s="17"/>
      <c r="BJ1923" s="17"/>
      <c r="BK1923" s="17"/>
      <c r="BL1923" s="17"/>
      <c r="BM1923" s="17"/>
    </row>
    <row r="1924" spans="2:65" x14ac:dyDescent="0.35">
      <c r="B1924" s="6" t="s">
        <v>719</v>
      </c>
      <c r="C1924" s="17"/>
      <c r="D1924" s="17"/>
      <c r="E1924" s="17"/>
      <c r="F1924" s="17"/>
      <c r="G1924" s="17"/>
      <c r="H1924" s="17"/>
      <c r="I1924" s="17"/>
      <c r="J1924" s="17"/>
      <c r="K1924" s="17"/>
      <c r="L1924" s="17"/>
      <c r="M1924" s="17"/>
      <c r="N1924" s="17"/>
      <c r="O1924" s="17"/>
      <c r="P1924" s="17"/>
      <c r="Q1924" s="17"/>
      <c r="R1924" s="17"/>
      <c r="S1924" s="17"/>
      <c r="T1924" s="17"/>
      <c r="U1924" s="17"/>
      <c r="V1924" s="17"/>
      <c r="W1924" s="17"/>
      <c r="X1924" s="17"/>
      <c r="Y1924" s="17"/>
      <c r="Z1924" s="17"/>
      <c r="AA1924" s="17"/>
      <c r="AB1924" s="17"/>
      <c r="AC1924" s="17"/>
      <c r="AD1924" s="17"/>
      <c r="AE1924" s="17"/>
      <c r="AF1924" s="17"/>
      <c r="AG1924" s="17"/>
      <c r="AH1924" s="17"/>
      <c r="AI1924" s="17"/>
      <c r="AJ1924" s="17"/>
      <c r="AK1924" s="17"/>
      <c r="AL1924" s="17"/>
      <c r="AM1924" s="17"/>
      <c r="AN1924" s="17"/>
      <c r="AO1924" s="17"/>
      <c r="AP1924" s="17"/>
      <c r="AQ1924" s="17"/>
      <c r="AR1924" s="17"/>
      <c r="AS1924" s="17"/>
      <c r="AT1924" s="17"/>
      <c r="AU1924" s="17"/>
      <c r="AV1924" s="17"/>
      <c r="AW1924" s="17"/>
      <c r="AX1924" s="17"/>
      <c r="AY1924" s="17"/>
      <c r="AZ1924" s="17"/>
      <c r="BA1924" s="17"/>
      <c r="BB1924" s="17"/>
      <c r="BC1924" s="17"/>
      <c r="BD1924" s="17"/>
      <c r="BE1924" s="17"/>
      <c r="BF1924" s="17"/>
      <c r="BG1924" s="17"/>
      <c r="BH1924" s="17"/>
      <c r="BI1924" s="17"/>
      <c r="BJ1924" s="17"/>
      <c r="BK1924" s="17"/>
      <c r="BL1924" s="17"/>
      <c r="BM1924" s="17"/>
    </row>
    <row r="1925" spans="2:65" x14ac:dyDescent="0.35">
      <c r="B1925" s="26" t="s">
        <v>97</v>
      </c>
      <c r="C1925" s="17"/>
      <c r="D1925" s="17"/>
      <c r="E1925" s="17"/>
      <c r="F1925" s="17"/>
      <c r="G1925" s="17"/>
      <c r="H1925" s="17"/>
      <c r="I1925" s="17"/>
      <c r="J1925" s="17"/>
      <c r="K1925" s="17"/>
      <c r="L1925" s="17"/>
      <c r="M1925" s="17"/>
      <c r="N1925" s="17"/>
      <c r="O1925" s="17"/>
      <c r="P1925" s="17"/>
      <c r="Q1925" s="17"/>
      <c r="R1925" s="17"/>
      <c r="S1925" s="17"/>
      <c r="T1925" s="17"/>
      <c r="U1925" s="17"/>
      <c r="V1925" s="17"/>
      <c r="W1925" s="17"/>
      <c r="X1925" s="17"/>
      <c r="Y1925" s="17"/>
      <c r="Z1925" s="17"/>
      <c r="AA1925" s="17"/>
      <c r="AB1925" s="17"/>
      <c r="AC1925" s="17"/>
      <c r="AD1925" s="17"/>
      <c r="AE1925" s="17"/>
      <c r="AF1925" s="17"/>
      <c r="AG1925" s="17"/>
      <c r="AH1925" s="17"/>
      <c r="AI1925" s="17"/>
      <c r="AJ1925" s="17"/>
      <c r="AK1925" s="17"/>
      <c r="AL1925" s="17"/>
      <c r="AM1925" s="17"/>
      <c r="AN1925" s="17"/>
      <c r="AO1925" s="17"/>
      <c r="AP1925" s="17"/>
      <c r="AQ1925" s="17"/>
      <c r="AR1925" s="17"/>
      <c r="AS1925" s="17"/>
      <c r="AT1925" s="17"/>
      <c r="AU1925" s="17"/>
      <c r="AV1925" s="17"/>
      <c r="AW1925" s="17"/>
      <c r="AX1925" s="17"/>
      <c r="AY1925" s="17"/>
      <c r="AZ1925" s="17"/>
      <c r="BA1925" s="17"/>
      <c r="BB1925" s="17"/>
      <c r="BC1925" s="17"/>
      <c r="BD1925" s="17"/>
      <c r="BE1925" s="17"/>
      <c r="BF1925" s="17"/>
      <c r="BG1925" s="17"/>
      <c r="BH1925" s="17"/>
      <c r="BI1925" s="17"/>
      <c r="BJ1925" s="17"/>
      <c r="BK1925" s="17"/>
      <c r="BL1925" s="17"/>
      <c r="BM1925" s="17"/>
    </row>
    <row r="1926" spans="2:65" x14ac:dyDescent="0.35">
      <c r="B1926" t="s">
        <v>709</v>
      </c>
      <c r="C1926" s="17">
        <v>8.0431549034472194E-2</v>
      </c>
      <c r="D1926" s="17">
        <v>9.6423434578475103E-2</v>
      </c>
      <c r="E1926" s="17">
        <v>6.4722169806774393E-2</v>
      </c>
      <c r="F1926" s="17"/>
      <c r="G1926" s="17">
        <v>0.109169070908415</v>
      </c>
      <c r="H1926" s="17">
        <v>0.107880306251683</v>
      </c>
      <c r="I1926" s="17">
        <v>7.5647911228527098E-2</v>
      </c>
      <c r="J1926" s="17">
        <v>7.4331801705864897E-2</v>
      </c>
      <c r="K1926" s="17">
        <v>5.5214129537665101E-2</v>
      </c>
      <c r="L1926" s="17">
        <v>6.4806154532477594E-2</v>
      </c>
      <c r="M1926" s="17"/>
      <c r="N1926" s="17">
        <v>8.6565093731809803E-2</v>
      </c>
      <c r="O1926" s="17">
        <v>7.8822247671426898E-2</v>
      </c>
      <c r="P1926" s="17">
        <v>8.5883249341905499E-2</v>
      </c>
      <c r="Q1926" s="17">
        <v>7.1041426525204496E-2</v>
      </c>
      <c r="R1926" s="17"/>
      <c r="S1926" s="17">
        <v>0.104385584790578</v>
      </c>
      <c r="T1926" s="17">
        <v>9.0325502693571397E-2</v>
      </c>
      <c r="U1926" s="17">
        <v>7.6813479648390207E-2</v>
      </c>
      <c r="V1926" s="17">
        <v>7.2884371462103498E-2</v>
      </c>
      <c r="W1926" s="17">
        <v>0.111575238007549</v>
      </c>
      <c r="X1926" s="17">
        <v>7.9011192668418495E-2</v>
      </c>
      <c r="Y1926" s="17">
        <v>7.9870999861814396E-2</v>
      </c>
      <c r="Z1926" s="17">
        <v>6.3764805537319794E-2</v>
      </c>
      <c r="AA1926" s="17">
        <v>6.7022642068302704E-2</v>
      </c>
      <c r="AB1926" s="17">
        <v>4.7185908638973401E-2</v>
      </c>
      <c r="AC1926" s="17">
        <v>7.5459259128455303E-2</v>
      </c>
      <c r="AD1926" s="17">
        <v>7.08980151193212E-2</v>
      </c>
      <c r="AE1926" s="17"/>
      <c r="AF1926" s="17">
        <v>8.1506629926474602E-2</v>
      </c>
      <c r="AG1926" s="17">
        <v>8.5206103555566196E-2</v>
      </c>
      <c r="AH1926" s="17">
        <v>6.7379143185209003E-2</v>
      </c>
      <c r="AI1926" s="17"/>
      <c r="AJ1926" s="17">
        <v>9.2046268932228406E-2</v>
      </c>
      <c r="AK1926" s="17">
        <v>9.7677097689356507E-2</v>
      </c>
      <c r="AL1926" s="17">
        <v>6.0575031593685102E-2</v>
      </c>
      <c r="AM1926" s="17">
        <v>0</v>
      </c>
      <c r="AN1926" s="17">
        <v>7.0548062008500403E-2</v>
      </c>
      <c r="AO1926" s="17"/>
      <c r="AP1926" s="17">
        <v>0.13239100305499399</v>
      </c>
      <c r="AQ1926" s="17">
        <v>9.9811147295559399E-2</v>
      </c>
      <c r="AR1926" s="17">
        <v>6.4905779753459195E-2</v>
      </c>
      <c r="AS1926" s="17"/>
      <c r="AT1926" s="17">
        <v>7.3849800307761407E-2</v>
      </c>
      <c r="AU1926" s="17">
        <v>5.9151499555259203E-2</v>
      </c>
      <c r="AV1926" s="17">
        <v>9.0292200155510496E-2</v>
      </c>
      <c r="AW1926" s="17">
        <v>9.8386762435168501E-2</v>
      </c>
      <c r="AX1926" s="17">
        <v>0.15869459758513399</v>
      </c>
      <c r="AY1926" s="17"/>
      <c r="AZ1926" s="17">
        <v>0.117858160036832</v>
      </c>
      <c r="BA1926" s="17">
        <v>6.6040255103181802E-2</v>
      </c>
      <c r="BB1926" s="17">
        <v>8.8601728502729002E-2</v>
      </c>
      <c r="BC1926" s="17">
        <v>6.4407291490363894E-2</v>
      </c>
      <c r="BD1926" s="17">
        <v>6.3805613588200194E-2</v>
      </c>
      <c r="BE1926" s="17">
        <v>7.2207212820571007E-2</v>
      </c>
      <c r="BF1926" s="17"/>
      <c r="BG1926" s="17">
        <v>7.8694090469343697E-2</v>
      </c>
      <c r="BH1926" s="17">
        <v>7.6138009759766007E-2</v>
      </c>
      <c r="BI1926" s="17" t="s">
        <v>95</v>
      </c>
      <c r="BJ1926" s="17">
        <v>8.4757214540728695E-2</v>
      </c>
      <c r="BK1926" s="17">
        <v>9.3335109208158407E-2</v>
      </c>
      <c r="BL1926" s="17">
        <v>8.7729678691009394E-2</v>
      </c>
      <c r="BM1926" s="17">
        <v>6.6480230131027704E-2</v>
      </c>
    </row>
    <row r="1927" spans="2:65" x14ac:dyDescent="0.35">
      <c r="B1927" t="s">
        <v>710</v>
      </c>
      <c r="C1927" s="17">
        <v>0.24006343675532199</v>
      </c>
      <c r="D1927" s="17">
        <v>0.244227350011189</v>
      </c>
      <c r="E1927" s="17">
        <v>0.23627063719810701</v>
      </c>
      <c r="F1927" s="17"/>
      <c r="G1927" s="17">
        <v>0.26017157125287299</v>
      </c>
      <c r="H1927" s="17">
        <v>0.27981328345939999</v>
      </c>
      <c r="I1927" s="17">
        <v>0.25627141836483602</v>
      </c>
      <c r="J1927" s="17">
        <v>0.23029338887224099</v>
      </c>
      <c r="K1927" s="17">
        <v>0.231493274768755</v>
      </c>
      <c r="L1927" s="17">
        <v>0.19489519746219999</v>
      </c>
      <c r="M1927" s="17"/>
      <c r="N1927" s="17">
        <v>0.26754137641321502</v>
      </c>
      <c r="O1927" s="17">
        <v>0.25279769388363998</v>
      </c>
      <c r="P1927" s="17">
        <v>0.228522496323811</v>
      </c>
      <c r="Q1927" s="17">
        <v>0.20840133604175001</v>
      </c>
      <c r="R1927" s="17"/>
      <c r="S1927" s="17">
        <v>0.27839490451059901</v>
      </c>
      <c r="T1927" s="17">
        <v>0.227456156759127</v>
      </c>
      <c r="U1927" s="17">
        <v>0.22304606119117401</v>
      </c>
      <c r="V1927" s="17">
        <v>0.25804412423124601</v>
      </c>
      <c r="W1927" s="17">
        <v>0.25875638225163899</v>
      </c>
      <c r="X1927" s="17">
        <v>0.28371539036661497</v>
      </c>
      <c r="Y1927" s="17">
        <v>0.22822654341955301</v>
      </c>
      <c r="Z1927" s="17">
        <v>0.25238573517225998</v>
      </c>
      <c r="AA1927" s="17">
        <v>0.23018260588631001</v>
      </c>
      <c r="AB1927" s="17">
        <v>0.19149456230982401</v>
      </c>
      <c r="AC1927" s="17">
        <v>0.24595072213003899</v>
      </c>
      <c r="AD1927" s="17">
        <v>0.120903122373388</v>
      </c>
      <c r="AE1927" s="17"/>
      <c r="AF1927" s="17">
        <v>0.214715474792915</v>
      </c>
      <c r="AG1927" s="17">
        <v>0.26039989126923302</v>
      </c>
      <c r="AH1927" s="17">
        <v>0.245980746074734</v>
      </c>
      <c r="AI1927" s="17"/>
      <c r="AJ1927" s="17">
        <v>0.22981390097061299</v>
      </c>
      <c r="AK1927" s="17">
        <v>0.27976627844343099</v>
      </c>
      <c r="AL1927" s="17">
        <v>0.263377863337314</v>
      </c>
      <c r="AM1927" s="17">
        <v>0.10036181287507601</v>
      </c>
      <c r="AN1927" s="17">
        <v>0.20828054095835799</v>
      </c>
      <c r="AO1927" s="17"/>
      <c r="AP1927" s="17">
        <v>0.26395417219751999</v>
      </c>
      <c r="AQ1927" s="17">
        <v>0.28348464555453001</v>
      </c>
      <c r="AR1927" s="17">
        <v>0.275925797999032</v>
      </c>
      <c r="AS1927" s="17"/>
      <c r="AT1927" s="17">
        <v>0.22196102035079401</v>
      </c>
      <c r="AU1927" s="17">
        <v>0.25284231015488001</v>
      </c>
      <c r="AV1927" s="17">
        <v>0.23695862230825501</v>
      </c>
      <c r="AW1927" s="17">
        <v>0.28961039076942302</v>
      </c>
      <c r="AX1927" s="17">
        <v>0.28558832841842102</v>
      </c>
      <c r="AY1927" s="17"/>
      <c r="AZ1927" s="17">
        <v>0.25680919001911801</v>
      </c>
      <c r="BA1927" s="17">
        <v>0.25854244276476701</v>
      </c>
      <c r="BB1927" s="17">
        <v>0.220362238941647</v>
      </c>
      <c r="BC1927" s="17">
        <v>0.221318250598385</v>
      </c>
      <c r="BD1927" s="17">
        <v>0.22690523853730701</v>
      </c>
      <c r="BE1927" s="17">
        <v>0.19672103255906001</v>
      </c>
      <c r="BF1927" s="17"/>
      <c r="BG1927" s="17">
        <v>0.21452197074644799</v>
      </c>
      <c r="BH1927" s="17">
        <v>0.28629612587701397</v>
      </c>
      <c r="BI1927" s="17" t="s">
        <v>95</v>
      </c>
      <c r="BJ1927" s="17">
        <v>0.27062144264208299</v>
      </c>
      <c r="BK1927" s="17">
        <v>0.23769444388949401</v>
      </c>
      <c r="BL1927" s="17">
        <v>0.22413489455792901</v>
      </c>
      <c r="BM1927" s="17">
        <v>0.25232627033446198</v>
      </c>
    </row>
    <row r="1928" spans="2:65" x14ac:dyDescent="0.35">
      <c r="B1928" t="s">
        <v>711</v>
      </c>
      <c r="C1928" s="17">
        <v>0.35042365838634698</v>
      </c>
      <c r="D1928" s="17">
        <v>0.34022977127243598</v>
      </c>
      <c r="E1928" s="17">
        <v>0.36136691261876103</v>
      </c>
      <c r="F1928" s="17"/>
      <c r="G1928" s="17">
        <v>0.29234471821830399</v>
      </c>
      <c r="H1928" s="17">
        <v>0.309415856274941</v>
      </c>
      <c r="I1928" s="17">
        <v>0.33695292628399698</v>
      </c>
      <c r="J1928" s="17">
        <v>0.37589521928404801</v>
      </c>
      <c r="K1928" s="17">
        <v>0.365996871350594</v>
      </c>
      <c r="L1928" s="17">
        <v>0.40213371630711298</v>
      </c>
      <c r="M1928" s="17"/>
      <c r="N1928" s="17">
        <v>0.34454095684314701</v>
      </c>
      <c r="O1928" s="17">
        <v>0.334205168455663</v>
      </c>
      <c r="P1928" s="17">
        <v>0.35784113367694698</v>
      </c>
      <c r="Q1928" s="17">
        <v>0.36628993228964801</v>
      </c>
      <c r="R1928" s="17"/>
      <c r="S1928" s="17">
        <v>0.28684711535312402</v>
      </c>
      <c r="T1928" s="17">
        <v>0.32309871859844802</v>
      </c>
      <c r="U1928" s="17">
        <v>0.38016787647192002</v>
      </c>
      <c r="V1928" s="17">
        <v>0.37713983435303</v>
      </c>
      <c r="W1928" s="17">
        <v>0.312979170626553</v>
      </c>
      <c r="X1928" s="17">
        <v>0.35331675524066902</v>
      </c>
      <c r="Y1928" s="17">
        <v>0.33924915061497102</v>
      </c>
      <c r="Z1928" s="17">
        <v>0.37390240328610902</v>
      </c>
      <c r="AA1928" s="17">
        <v>0.39012251923934999</v>
      </c>
      <c r="AB1928" s="17">
        <v>0.41796931868010401</v>
      </c>
      <c r="AC1928" s="17">
        <v>0.36891907176713801</v>
      </c>
      <c r="AD1928" s="17">
        <v>0.30385127166945097</v>
      </c>
      <c r="AE1928" s="17"/>
      <c r="AF1928" s="17">
        <v>0.36751033456833498</v>
      </c>
      <c r="AG1928" s="17">
        <v>0.35238087968055698</v>
      </c>
      <c r="AH1928" s="17">
        <v>0.34062683372649899</v>
      </c>
      <c r="AI1928" s="17"/>
      <c r="AJ1928" s="17">
        <v>0.37722207316999101</v>
      </c>
      <c r="AK1928" s="17">
        <v>0.32456699303449699</v>
      </c>
      <c r="AL1928" s="17">
        <v>0.39157634443024197</v>
      </c>
      <c r="AM1928" s="17">
        <v>0.38236448054137401</v>
      </c>
      <c r="AN1928" s="17">
        <v>0.34201784052619699</v>
      </c>
      <c r="AO1928" s="17"/>
      <c r="AP1928" s="17">
        <v>0.34984401533742798</v>
      </c>
      <c r="AQ1928" s="17">
        <v>0.31688525351276398</v>
      </c>
      <c r="AR1928" s="17">
        <v>0.39138644816748502</v>
      </c>
      <c r="AS1928" s="17"/>
      <c r="AT1928" s="17">
        <v>0.38973789503961398</v>
      </c>
      <c r="AU1928" s="17">
        <v>0.35076132049631897</v>
      </c>
      <c r="AV1928" s="17">
        <v>0.34561723094449198</v>
      </c>
      <c r="AW1928" s="17">
        <v>0.27183250033578599</v>
      </c>
      <c r="AX1928" s="17">
        <v>0.21471216858718001</v>
      </c>
      <c r="AY1928" s="17"/>
      <c r="AZ1928" s="17">
        <v>0.31205326464085997</v>
      </c>
      <c r="BA1928" s="17">
        <v>0.35083578067614202</v>
      </c>
      <c r="BB1928" s="17">
        <v>0.36225740675509599</v>
      </c>
      <c r="BC1928" s="17">
        <v>0.36290609941613899</v>
      </c>
      <c r="BD1928" s="17">
        <v>0.367810942831577</v>
      </c>
      <c r="BE1928" s="17">
        <v>0.40980544292168403</v>
      </c>
      <c r="BF1928" s="17"/>
      <c r="BG1928" s="17">
        <v>0.376223239475031</v>
      </c>
      <c r="BH1928" s="17">
        <v>0.33444626716546899</v>
      </c>
      <c r="BI1928" s="17" t="s">
        <v>95</v>
      </c>
      <c r="BJ1928" s="17">
        <v>0.36809871749343498</v>
      </c>
      <c r="BK1928" s="17">
        <v>0.34724619267735901</v>
      </c>
      <c r="BL1928" s="17">
        <v>0.32638571781952003</v>
      </c>
      <c r="BM1928" s="17">
        <v>0.30634100518926999</v>
      </c>
    </row>
    <row r="1929" spans="2:65" x14ac:dyDescent="0.35">
      <c r="B1929" t="s">
        <v>712</v>
      </c>
      <c r="C1929" s="17">
        <v>0.100305614039603</v>
      </c>
      <c r="D1929" s="17">
        <v>0.106663526641414</v>
      </c>
      <c r="E1929" s="17">
        <v>9.4118437486151604E-2</v>
      </c>
      <c r="F1929" s="17"/>
      <c r="G1929" s="17">
        <v>0.10769681221633499</v>
      </c>
      <c r="H1929" s="17">
        <v>0.104411361294728</v>
      </c>
      <c r="I1929" s="17">
        <v>0.127799892329966</v>
      </c>
      <c r="J1929" s="17">
        <v>0.102469620090165</v>
      </c>
      <c r="K1929" s="17">
        <v>8.8067730121621599E-2</v>
      </c>
      <c r="L1929" s="17">
        <v>7.6122597146571103E-2</v>
      </c>
      <c r="M1929" s="17"/>
      <c r="N1929" s="17">
        <v>9.5626825653128703E-2</v>
      </c>
      <c r="O1929" s="17">
        <v>9.5772541483955906E-2</v>
      </c>
      <c r="P1929" s="17">
        <v>0.114945656847263</v>
      </c>
      <c r="Q1929" s="17">
        <v>9.8794753108760999E-2</v>
      </c>
      <c r="R1929" s="17"/>
      <c r="S1929" s="17">
        <v>0.11598270326013201</v>
      </c>
      <c r="T1929" s="17">
        <v>0.103254597485475</v>
      </c>
      <c r="U1929" s="17">
        <v>0.101438450851777</v>
      </c>
      <c r="V1929" s="17">
        <v>0.10681077553424299</v>
      </c>
      <c r="W1929" s="17">
        <v>9.7468246387983001E-2</v>
      </c>
      <c r="X1929" s="17">
        <v>7.2503847535624999E-2</v>
      </c>
      <c r="Y1929" s="17">
        <v>9.5188835509937203E-2</v>
      </c>
      <c r="Z1929" s="17">
        <v>6.7390740998997001E-2</v>
      </c>
      <c r="AA1929" s="17">
        <v>0.106046858709002</v>
      </c>
      <c r="AB1929" s="17">
        <v>0.12047359351673</v>
      </c>
      <c r="AC1929" s="17">
        <v>9.4124612097930396E-2</v>
      </c>
      <c r="AD1929" s="17">
        <v>6.8235351627926794E-2</v>
      </c>
      <c r="AE1929" s="17"/>
      <c r="AF1929" s="17">
        <v>9.4522371178884998E-2</v>
      </c>
      <c r="AG1929" s="17">
        <v>0.104275354130048</v>
      </c>
      <c r="AH1929" s="17">
        <v>9.1162327610274999E-2</v>
      </c>
      <c r="AI1929" s="17"/>
      <c r="AJ1929" s="17">
        <v>9.0806429832864202E-2</v>
      </c>
      <c r="AK1929" s="17">
        <v>0.10785859441409899</v>
      </c>
      <c r="AL1929" s="17">
        <v>0.103668516742185</v>
      </c>
      <c r="AM1929" s="17">
        <v>0.114078807783194</v>
      </c>
      <c r="AN1929" s="17">
        <v>7.9981857652038996E-2</v>
      </c>
      <c r="AO1929" s="17"/>
      <c r="AP1929" s="17">
        <v>7.4875404473198195E-2</v>
      </c>
      <c r="AQ1929" s="17">
        <v>9.5998787948334802E-2</v>
      </c>
      <c r="AR1929" s="17">
        <v>0.10121528202140399</v>
      </c>
      <c r="AS1929" s="17"/>
      <c r="AT1929" s="17">
        <v>8.2429956489605702E-2</v>
      </c>
      <c r="AU1929" s="17">
        <v>0.106344881093553</v>
      </c>
      <c r="AV1929" s="17">
        <v>0.107367630631838</v>
      </c>
      <c r="AW1929" s="17">
        <v>0.12729251961487401</v>
      </c>
      <c r="AX1929" s="17">
        <v>8.0552094609021199E-2</v>
      </c>
      <c r="AY1929" s="17"/>
      <c r="AZ1929" s="17">
        <v>0.11351612028196301</v>
      </c>
      <c r="BA1929" s="17">
        <v>9.4338162784212198E-2</v>
      </c>
      <c r="BB1929" s="17">
        <v>0.10107446366687101</v>
      </c>
      <c r="BC1929" s="17">
        <v>0.106084843908057</v>
      </c>
      <c r="BD1929" s="17">
        <v>7.8465524767802997E-2</v>
      </c>
      <c r="BE1929" s="17">
        <v>0.103745156170142</v>
      </c>
      <c r="BF1929" s="17"/>
      <c r="BG1929" s="17">
        <v>8.4680085978449199E-2</v>
      </c>
      <c r="BH1929" s="17">
        <v>0.10346962159354101</v>
      </c>
      <c r="BI1929" s="17" t="s">
        <v>95</v>
      </c>
      <c r="BJ1929" s="17">
        <v>8.9016081620742704E-2</v>
      </c>
      <c r="BK1929" s="17">
        <v>7.6841366656625706E-2</v>
      </c>
      <c r="BL1929" s="17">
        <v>0.13488657439775001</v>
      </c>
      <c r="BM1929" s="17">
        <v>0.13025807770209399</v>
      </c>
    </row>
    <row r="1930" spans="2:65" x14ac:dyDescent="0.35">
      <c r="B1930" t="s">
        <v>713</v>
      </c>
      <c r="C1930" s="17">
        <v>9.0546292783817997E-2</v>
      </c>
      <c r="D1930" s="17">
        <v>0.108624926378994</v>
      </c>
      <c r="E1930" s="17">
        <v>7.2412916150726106E-2</v>
      </c>
      <c r="F1930" s="17"/>
      <c r="G1930" s="17">
        <v>4.0484965143750301E-2</v>
      </c>
      <c r="H1930" s="17">
        <v>8.3128579670453201E-2</v>
      </c>
      <c r="I1930" s="17">
        <v>9.3744379091926205E-2</v>
      </c>
      <c r="J1930" s="17">
        <v>0.10189186882172099</v>
      </c>
      <c r="K1930" s="17">
        <v>0.12980697555079701</v>
      </c>
      <c r="L1930" s="17">
        <v>9.1657885623888102E-2</v>
      </c>
      <c r="M1930" s="17"/>
      <c r="N1930" s="17">
        <v>8.5729324696749196E-2</v>
      </c>
      <c r="O1930" s="17">
        <v>9.3882424593692504E-2</v>
      </c>
      <c r="P1930" s="17">
        <v>8.8177595582347904E-2</v>
      </c>
      <c r="Q1930" s="17">
        <v>9.3913646754670704E-2</v>
      </c>
      <c r="R1930" s="17"/>
      <c r="S1930" s="17">
        <v>8.8141307287288403E-2</v>
      </c>
      <c r="T1930" s="17">
        <v>0.101461441919121</v>
      </c>
      <c r="U1930" s="17">
        <v>9.6547771169455801E-2</v>
      </c>
      <c r="V1930" s="17">
        <v>8.8009927789190603E-2</v>
      </c>
      <c r="W1930" s="17">
        <v>8.6205318349006396E-2</v>
      </c>
      <c r="X1930" s="17">
        <v>8.1539657515977207E-2</v>
      </c>
      <c r="Y1930" s="17">
        <v>9.6009917968928299E-2</v>
      </c>
      <c r="Z1930" s="17">
        <v>0.111731109969047</v>
      </c>
      <c r="AA1930" s="17">
        <v>6.4619308566615699E-2</v>
      </c>
      <c r="AB1930" s="17">
        <v>8.3879129083399798E-2</v>
      </c>
      <c r="AC1930" s="17">
        <v>9.3459621489924399E-2</v>
      </c>
      <c r="AD1930" s="17">
        <v>0.15035902209173899</v>
      </c>
      <c r="AE1930" s="17"/>
      <c r="AF1930" s="17">
        <v>0.117398424173486</v>
      </c>
      <c r="AG1930" s="17">
        <v>8.1017615583101596E-2</v>
      </c>
      <c r="AH1930" s="17">
        <v>7.2834656778254903E-2</v>
      </c>
      <c r="AI1930" s="17"/>
      <c r="AJ1930" s="17">
        <v>8.1280186464228396E-2</v>
      </c>
      <c r="AK1930" s="17">
        <v>8.6904846839646499E-2</v>
      </c>
      <c r="AL1930" s="17">
        <v>7.4559454697747302E-2</v>
      </c>
      <c r="AM1930" s="17">
        <v>0.28843841896082001</v>
      </c>
      <c r="AN1930" s="17">
        <v>9.3407086609834294E-2</v>
      </c>
      <c r="AO1930" s="17"/>
      <c r="AP1930" s="17">
        <v>5.8011005958230902E-2</v>
      </c>
      <c r="AQ1930" s="17">
        <v>8.4181469401014994E-2</v>
      </c>
      <c r="AR1930" s="17">
        <v>8.8826923108104194E-2</v>
      </c>
      <c r="AS1930" s="17"/>
      <c r="AT1930" s="17">
        <v>8.6380935929136302E-2</v>
      </c>
      <c r="AU1930" s="17">
        <v>8.7044829397441903E-2</v>
      </c>
      <c r="AV1930" s="17">
        <v>8.7430288379256704E-2</v>
      </c>
      <c r="AW1930" s="17">
        <v>9.6103995625559199E-2</v>
      </c>
      <c r="AX1930" s="17">
        <v>8.3657990051266604E-2</v>
      </c>
      <c r="AY1930" s="17"/>
      <c r="AZ1930" s="17">
        <v>7.6671594007027999E-2</v>
      </c>
      <c r="BA1930" s="17">
        <v>9.5089953624949403E-2</v>
      </c>
      <c r="BB1930" s="17">
        <v>7.4535373269174504E-2</v>
      </c>
      <c r="BC1930" s="17">
        <v>8.9044320999152105E-2</v>
      </c>
      <c r="BD1930" s="17">
        <v>0.118748213989762</v>
      </c>
      <c r="BE1930" s="17">
        <v>0.103736717680339</v>
      </c>
      <c r="BF1930" s="17"/>
      <c r="BG1930" s="17">
        <v>0.10053812861039101</v>
      </c>
      <c r="BH1930" s="17">
        <v>8.4179236591425705E-2</v>
      </c>
      <c r="BI1930" s="17" t="s">
        <v>95</v>
      </c>
      <c r="BJ1930" s="17">
        <v>7.3824659954839195E-2</v>
      </c>
      <c r="BK1930" s="17">
        <v>9.6348567611469593E-2</v>
      </c>
      <c r="BL1930" s="17">
        <v>8.6676065632325702E-2</v>
      </c>
      <c r="BM1930" s="17">
        <v>8.4378370746443596E-2</v>
      </c>
    </row>
    <row r="1931" spans="2:65" x14ac:dyDescent="0.35">
      <c r="B1931" t="s">
        <v>114</v>
      </c>
      <c r="C1931" s="17">
        <v>0.13822944900043799</v>
      </c>
      <c r="D1931" s="17">
        <v>0.103830991117493</v>
      </c>
      <c r="E1931" s="17">
        <v>0.171108926739479</v>
      </c>
      <c r="F1931" s="17"/>
      <c r="G1931" s="17">
        <v>0.190132862260323</v>
      </c>
      <c r="H1931" s="17">
        <v>0.115350613048795</v>
      </c>
      <c r="I1931" s="17">
        <v>0.109583472700748</v>
      </c>
      <c r="J1931" s="17">
        <v>0.11511810122596</v>
      </c>
      <c r="K1931" s="17">
        <v>0.12942101867056699</v>
      </c>
      <c r="L1931" s="17">
        <v>0.17038444892775001</v>
      </c>
      <c r="M1931" s="17"/>
      <c r="N1931" s="17">
        <v>0.11999642266195</v>
      </c>
      <c r="O1931" s="17">
        <v>0.14451992391162199</v>
      </c>
      <c r="P1931" s="17">
        <v>0.124629868227726</v>
      </c>
      <c r="Q1931" s="17">
        <v>0.161558905279965</v>
      </c>
      <c r="R1931" s="17"/>
      <c r="S1931" s="17">
        <v>0.12624838479827899</v>
      </c>
      <c r="T1931" s="17">
        <v>0.15440358254425801</v>
      </c>
      <c r="U1931" s="17">
        <v>0.12198636066728299</v>
      </c>
      <c r="V1931" s="17">
        <v>9.7110966630186493E-2</v>
      </c>
      <c r="W1931" s="17">
        <v>0.13301564437726801</v>
      </c>
      <c r="X1931" s="17">
        <v>0.12991315667269601</v>
      </c>
      <c r="Y1931" s="17">
        <v>0.16145455262479499</v>
      </c>
      <c r="Z1931" s="17">
        <v>0.13082520503626699</v>
      </c>
      <c r="AA1931" s="17">
        <v>0.14200606553042</v>
      </c>
      <c r="AB1931" s="17">
        <v>0.13899748777096901</v>
      </c>
      <c r="AC1931" s="17">
        <v>0.122086713386512</v>
      </c>
      <c r="AD1931" s="17">
        <v>0.28575321711817397</v>
      </c>
      <c r="AE1931" s="17"/>
      <c r="AF1931" s="17">
        <v>0.12434676535990399</v>
      </c>
      <c r="AG1931" s="17">
        <v>0.116720155781494</v>
      </c>
      <c r="AH1931" s="17">
        <v>0.182016292625028</v>
      </c>
      <c r="AI1931" s="17"/>
      <c r="AJ1931" s="17">
        <v>0.128831140630075</v>
      </c>
      <c r="AK1931" s="17">
        <v>0.10322618957897001</v>
      </c>
      <c r="AL1931" s="17">
        <v>0.106242789198827</v>
      </c>
      <c r="AM1931" s="17">
        <v>0.114756479839536</v>
      </c>
      <c r="AN1931" s="17">
        <v>0.205764612245071</v>
      </c>
      <c r="AO1931" s="17"/>
      <c r="AP1931" s="17">
        <v>0.120924398978629</v>
      </c>
      <c r="AQ1931" s="17">
        <v>0.119638696287796</v>
      </c>
      <c r="AR1931" s="17">
        <v>7.7739768950516E-2</v>
      </c>
      <c r="AS1931" s="17"/>
      <c r="AT1931" s="17">
        <v>0.145640391883089</v>
      </c>
      <c r="AU1931" s="17">
        <v>0.143855159302548</v>
      </c>
      <c r="AV1931" s="17">
        <v>0.132334027580647</v>
      </c>
      <c r="AW1931" s="17">
        <v>0.11677383121918999</v>
      </c>
      <c r="AX1931" s="17">
        <v>0.17679482074897701</v>
      </c>
      <c r="AY1931" s="17"/>
      <c r="AZ1931" s="17">
        <v>0.123091671014199</v>
      </c>
      <c r="BA1931" s="17">
        <v>0.135153405046748</v>
      </c>
      <c r="BB1931" s="17">
        <v>0.15316878886448199</v>
      </c>
      <c r="BC1931" s="17">
        <v>0.156239193587903</v>
      </c>
      <c r="BD1931" s="17">
        <v>0.144264466285351</v>
      </c>
      <c r="BE1931" s="17">
        <v>0.113784437848204</v>
      </c>
      <c r="BF1931" s="17"/>
      <c r="BG1931" s="17">
        <v>0.14534248472033701</v>
      </c>
      <c r="BH1931" s="17">
        <v>0.115470739012784</v>
      </c>
      <c r="BI1931" s="17" t="s">
        <v>95</v>
      </c>
      <c r="BJ1931" s="17">
        <v>0.11368188374817199</v>
      </c>
      <c r="BK1931" s="17">
        <v>0.14853431995689301</v>
      </c>
      <c r="BL1931" s="17">
        <v>0.14018706890146601</v>
      </c>
      <c r="BM1931" s="17">
        <v>0.16021604589670299</v>
      </c>
    </row>
    <row r="1932" spans="2:65" x14ac:dyDescent="0.35">
      <c r="C1932" s="17"/>
      <c r="D1932" s="17"/>
      <c r="E1932" s="17"/>
      <c r="F1932" s="17"/>
      <c r="G1932" s="17"/>
      <c r="H1932" s="17"/>
      <c r="I1932" s="17"/>
      <c r="J1932" s="17"/>
      <c r="K1932" s="17"/>
      <c r="L1932" s="17"/>
      <c r="M1932" s="17"/>
      <c r="N1932" s="17"/>
      <c r="O1932" s="17"/>
      <c r="P1932" s="17"/>
      <c r="Q1932" s="17"/>
      <c r="R1932" s="17"/>
      <c r="S1932" s="17"/>
      <c r="T1932" s="17"/>
      <c r="U1932" s="17"/>
      <c r="V1932" s="17"/>
      <c r="W1932" s="17"/>
      <c r="X1932" s="17"/>
      <c r="Y1932" s="17"/>
      <c r="Z1932" s="17"/>
      <c r="AA1932" s="17"/>
      <c r="AB1932" s="17"/>
      <c r="AC1932" s="17"/>
      <c r="AD1932" s="17"/>
      <c r="AE1932" s="17"/>
      <c r="AF1932" s="17"/>
      <c r="AG1932" s="17"/>
      <c r="AH1932" s="17"/>
      <c r="AI1932" s="17"/>
      <c r="AJ1932" s="17"/>
      <c r="AK1932" s="17"/>
      <c r="AL1932" s="17"/>
      <c r="AM1932" s="17"/>
      <c r="AN1932" s="17"/>
      <c r="AO1932" s="17"/>
      <c r="AP1932" s="17"/>
      <c r="AQ1932" s="17"/>
      <c r="AR1932" s="17"/>
      <c r="AS1932" s="17"/>
      <c r="AT1932" s="17"/>
      <c r="AU1932" s="17"/>
      <c r="AV1932" s="17"/>
      <c r="AW1932" s="17"/>
      <c r="AX1932" s="17"/>
      <c r="AY1932" s="17"/>
      <c r="AZ1932" s="17"/>
      <c r="BA1932" s="17"/>
      <c r="BB1932" s="17"/>
      <c r="BC1932" s="17"/>
      <c r="BD1932" s="17"/>
      <c r="BE1932" s="17"/>
      <c r="BF1932" s="17"/>
      <c r="BG1932" s="17"/>
      <c r="BH1932" s="17"/>
      <c r="BI1932" s="17"/>
      <c r="BJ1932" s="17"/>
      <c r="BK1932" s="17"/>
      <c r="BL1932" s="17"/>
      <c r="BM1932" s="17"/>
    </row>
    <row r="1933" spans="2:65" x14ac:dyDescent="0.35">
      <c r="B1933" s="6" t="s">
        <v>720</v>
      </c>
      <c r="C1933" s="17"/>
      <c r="D1933" s="17"/>
      <c r="E1933" s="17"/>
      <c r="F1933" s="17"/>
      <c r="G1933" s="17"/>
      <c r="H1933" s="17"/>
      <c r="I1933" s="17"/>
      <c r="J1933" s="17"/>
      <c r="K1933" s="17"/>
      <c r="L1933" s="17"/>
      <c r="M1933" s="17"/>
      <c r="N1933" s="17"/>
      <c r="O1933" s="17"/>
      <c r="P1933" s="17"/>
      <c r="Q1933" s="17"/>
      <c r="R1933" s="17"/>
      <c r="S1933" s="17"/>
      <c r="T1933" s="17"/>
      <c r="U1933" s="17"/>
      <c r="V1933" s="17"/>
      <c r="W1933" s="17"/>
      <c r="X1933" s="17"/>
      <c r="Y1933" s="17"/>
      <c r="Z1933" s="17"/>
      <c r="AA1933" s="17"/>
      <c r="AB1933" s="17"/>
      <c r="AC1933" s="17"/>
      <c r="AD1933" s="17"/>
      <c r="AE1933" s="17"/>
      <c r="AF1933" s="17"/>
      <c r="AG1933" s="17"/>
      <c r="AH1933" s="17"/>
      <c r="AI1933" s="17"/>
      <c r="AJ1933" s="17"/>
      <c r="AK1933" s="17"/>
      <c r="AL1933" s="17"/>
      <c r="AM1933" s="17"/>
      <c r="AN1933" s="17"/>
      <c r="AO1933" s="17"/>
      <c r="AP1933" s="17"/>
      <c r="AQ1933" s="17"/>
      <c r="AR1933" s="17"/>
      <c r="AS1933" s="17"/>
      <c r="AT1933" s="17"/>
      <c r="AU1933" s="17"/>
      <c r="AV1933" s="17"/>
      <c r="AW1933" s="17"/>
      <c r="AX1933" s="17"/>
      <c r="AY1933" s="17"/>
      <c r="AZ1933" s="17"/>
      <c r="BA1933" s="17"/>
      <c r="BB1933" s="17"/>
      <c r="BC1933" s="17"/>
      <c r="BD1933" s="17"/>
      <c r="BE1933" s="17"/>
      <c r="BF1933" s="17"/>
      <c r="BG1933" s="17"/>
      <c r="BH1933" s="17"/>
      <c r="BI1933" s="17"/>
      <c r="BJ1933" s="17"/>
      <c r="BK1933" s="17"/>
      <c r="BL1933" s="17"/>
      <c r="BM1933" s="17"/>
    </row>
    <row r="1934" spans="2:65" x14ac:dyDescent="0.35">
      <c r="B1934" s="26" t="s">
        <v>97</v>
      </c>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7"/>
      <c r="Y1934" s="17"/>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c r="AX1934" s="17"/>
      <c r="AY1934" s="17"/>
      <c r="AZ1934" s="17"/>
      <c r="BA1934" s="17"/>
      <c r="BB1934" s="17"/>
      <c r="BC1934" s="17"/>
      <c r="BD1934" s="17"/>
      <c r="BE1934" s="17"/>
      <c r="BF1934" s="17"/>
      <c r="BG1934" s="17"/>
      <c r="BH1934" s="17"/>
      <c r="BI1934" s="17"/>
      <c r="BJ1934" s="17"/>
      <c r="BK1934" s="17"/>
      <c r="BL1934" s="17"/>
      <c r="BM1934" s="17"/>
    </row>
    <row r="1935" spans="2:65" x14ac:dyDescent="0.35">
      <c r="B1935" t="s">
        <v>709</v>
      </c>
      <c r="C1935" s="17">
        <v>0.13313545019884801</v>
      </c>
      <c r="D1935" s="17">
        <v>0.13304141741862699</v>
      </c>
      <c r="E1935" s="17">
        <v>0.13287151979873299</v>
      </c>
      <c r="F1935" s="17"/>
      <c r="G1935" s="17">
        <v>0.14352879813233099</v>
      </c>
      <c r="H1935" s="17">
        <v>0.119455828118966</v>
      </c>
      <c r="I1935" s="17">
        <v>0.136357032783193</v>
      </c>
      <c r="J1935" s="17">
        <v>0.13547634903185099</v>
      </c>
      <c r="K1935" s="17">
        <v>0.125912344538083</v>
      </c>
      <c r="L1935" s="17">
        <v>0.13767606125241599</v>
      </c>
      <c r="M1935" s="17"/>
      <c r="N1935" s="17">
        <v>0.15064931803920101</v>
      </c>
      <c r="O1935" s="17">
        <v>0.14277193084666101</v>
      </c>
      <c r="P1935" s="17">
        <v>0.12876077738215</v>
      </c>
      <c r="Q1935" s="17">
        <v>0.105383014120302</v>
      </c>
      <c r="R1935" s="17"/>
      <c r="S1935" s="17">
        <v>0.146762846753067</v>
      </c>
      <c r="T1935" s="17">
        <v>0.14506739371541899</v>
      </c>
      <c r="U1935" s="17">
        <v>0.11991828336116001</v>
      </c>
      <c r="V1935" s="17">
        <v>0.119332457293309</v>
      </c>
      <c r="W1935" s="17">
        <v>0.14152111204620099</v>
      </c>
      <c r="X1935" s="17">
        <v>0.13742315701583199</v>
      </c>
      <c r="Y1935" s="17">
        <v>0.13588973816156799</v>
      </c>
      <c r="Z1935" s="17">
        <v>0.134190601843762</v>
      </c>
      <c r="AA1935" s="17">
        <v>0.138649668247119</v>
      </c>
      <c r="AB1935" s="17">
        <v>0.120754056995033</v>
      </c>
      <c r="AC1935" s="17">
        <v>0.16376476195099501</v>
      </c>
      <c r="AD1935" s="17">
        <v>1.96587385358091E-2</v>
      </c>
      <c r="AE1935" s="17"/>
      <c r="AF1935" s="17">
        <v>0.15000027203715499</v>
      </c>
      <c r="AG1935" s="17">
        <v>0.13257602939242</v>
      </c>
      <c r="AH1935" s="17">
        <v>0.10365913209772901</v>
      </c>
      <c r="AI1935" s="17"/>
      <c r="AJ1935" s="17">
        <v>0.14653725426957101</v>
      </c>
      <c r="AK1935" s="17">
        <v>0.15587041820495801</v>
      </c>
      <c r="AL1935" s="17">
        <v>0.13990827321006399</v>
      </c>
      <c r="AM1935" s="17">
        <v>7.2708044122148194E-2</v>
      </c>
      <c r="AN1935" s="17">
        <v>9.4386087199984994E-2</v>
      </c>
      <c r="AO1935" s="17"/>
      <c r="AP1935" s="17">
        <v>0.16191875972605299</v>
      </c>
      <c r="AQ1935" s="17">
        <v>0.15613559832672499</v>
      </c>
      <c r="AR1935" s="17">
        <v>0.109862644598184</v>
      </c>
      <c r="AS1935" s="17"/>
      <c r="AT1935" s="17">
        <v>0.106354748228967</v>
      </c>
      <c r="AU1935" s="17">
        <v>0.110813880829015</v>
      </c>
      <c r="AV1935" s="17">
        <v>0.155063799358057</v>
      </c>
      <c r="AW1935" s="17">
        <v>0.18215935668946401</v>
      </c>
      <c r="AX1935" s="17">
        <v>0.166238319297003</v>
      </c>
      <c r="AY1935" s="17"/>
      <c r="AZ1935" s="17">
        <v>0.146915312442922</v>
      </c>
      <c r="BA1935" s="17">
        <v>0.13640279903809499</v>
      </c>
      <c r="BB1935" s="17">
        <v>0.124273399247549</v>
      </c>
      <c r="BC1935" s="17">
        <v>0.106372057573401</v>
      </c>
      <c r="BD1935" s="17">
        <v>0.14140319405019</v>
      </c>
      <c r="BE1935" s="17">
        <v>0.14684931071707799</v>
      </c>
      <c r="BF1935" s="17"/>
      <c r="BG1935" s="17">
        <v>0.143573563847885</v>
      </c>
      <c r="BH1935" s="17">
        <v>0.14289736241874701</v>
      </c>
      <c r="BI1935" s="17" t="s">
        <v>95</v>
      </c>
      <c r="BJ1935" s="17">
        <v>0.11408457967930299</v>
      </c>
      <c r="BK1935" s="17">
        <v>0.105821205432429</v>
      </c>
      <c r="BL1935" s="17">
        <v>0.13744287755515</v>
      </c>
      <c r="BM1935" s="17">
        <v>5.6364328968908903E-2</v>
      </c>
    </row>
    <row r="1936" spans="2:65" x14ac:dyDescent="0.35">
      <c r="B1936" t="s">
        <v>710</v>
      </c>
      <c r="C1936" s="17">
        <v>0.27022268240338898</v>
      </c>
      <c r="D1936" s="17">
        <v>0.28352835552255401</v>
      </c>
      <c r="E1936" s="17">
        <v>0.258210579656661</v>
      </c>
      <c r="F1936" s="17"/>
      <c r="G1936" s="17">
        <v>0.25375269721787103</v>
      </c>
      <c r="H1936" s="17">
        <v>0.32059298114307999</v>
      </c>
      <c r="I1936" s="17">
        <v>0.27056250016984601</v>
      </c>
      <c r="J1936" s="17">
        <v>0.27168917581822999</v>
      </c>
      <c r="K1936" s="17">
        <v>0.25425882367637198</v>
      </c>
      <c r="L1936" s="17">
        <v>0.24944099482154999</v>
      </c>
      <c r="M1936" s="17"/>
      <c r="N1936" s="17">
        <v>0.29997072430390298</v>
      </c>
      <c r="O1936" s="17">
        <v>0.285742655730787</v>
      </c>
      <c r="P1936" s="17">
        <v>0.25972666683588702</v>
      </c>
      <c r="Q1936" s="17">
        <v>0.23371238399333</v>
      </c>
      <c r="R1936" s="17"/>
      <c r="S1936" s="17">
        <v>0.25622764139746901</v>
      </c>
      <c r="T1936" s="17">
        <v>0.28655099387945299</v>
      </c>
      <c r="U1936" s="17">
        <v>0.247103128735642</v>
      </c>
      <c r="V1936" s="17">
        <v>0.26853841840079701</v>
      </c>
      <c r="W1936" s="17">
        <v>0.323940253999561</v>
      </c>
      <c r="X1936" s="17">
        <v>0.29030891657081997</v>
      </c>
      <c r="Y1936" s="17">
        <v>0.27939839191579502</v>
      </c>
      <c r="Z1936" s="17">
        <v>0.26174507297743699</v>
      </c>
      <c r="AA1936" s="17">
        <v>0.314890603421905</v>
      </c>
      <c r="AB1936" s="17">
        <v>0.224685825435289</v>
      </c>
      <c r="AC1936" s="17">
        <v>0.25573675980296201</v>
      </c>
      <c r="AD1936" s="17">
        <v>0.130521931225341</v>
      </c>
      <c r="AE1936" s="17"/>
      <c r="AF1936" s="17">
        <v>0.25431444301768802</v>
      </c>
      <c r="AG1936" s="17">
        <v>0.30012383197496101</v>
      </c>
      <c r="AH1936" s="17">
        <v>0.23951047271585901</v>
      </c>
      <c r="AI1936" s="17"/>
      <c r="AJ1936" s="17">
        <v>0.27706162400560502</v>
      </c>
      <c r="AK1936" s="17">
        <v>0.287194310824053</v>
      </c>
      <c r="AL1936" s="17">
        <v>0.318402293949963</v>
      </c>
      <c r="AM1936" s="17">
        <v>0.228102114727633</v>
      </c>
      <c r="AN1936" s="17">
        <v>0.23431519465795</v>
      </c>
      <c r="AO1936" s="17"/>
      <c r="AP1936" s="17">
        <v>0.29923792936113502</v>
      </c>
      <c r="AQ1936" s="17">
        <v>0.28794138764336602</v>
      </c>
      <c r="AR1936" s="17">
        <v>0.334734022787672</v>
      </c>
      <c r="AS1936" s="17"/>
      <c r="AT1936" s="17">
        <v>0.24052712960087699</v>
      </c>
      <c r="AU1936" s="17">
        <v>0.26981071946915702</v>
      </c>
      <c r="AV1936" s="17">
        <v>0.27493687524342703</v>
      </c>
      <c r="AW1936" s="17">
        <v>0.310974783777971</v>
      </c>
      <c r="AX1936" s="17">
        <v>0.42428180545474398</v>
      </c>
      <c r="AY1936" s="17"/>
      <c r="AZ1936" s="17">
        <v>0.28340360793728703</v>
      </c>
      <c r="BA1936" s="17">
        <v>0.27595484368766598</v>
      </c>
      <c r="BB1936" s="17">
        <v>0.28840738833266599</v>
      </c>
      <c r="BC1936" s="17">
        <v>0.250489340711822</v>
      </c>
      <c r="BD1936" s="17">
        <v>0.272919472586863</v>
      </c>
      <c r="BE1936" s="17">
        <v>0.19910216711819101</v>
      </c>
      <c r="BF1936" s="17"/>
      <c r="BG1936" s="17">
        <v>0.275520964174157</v>
      </c>
      <c r="BH1936" s="17">
        <v>0.29577572101641603</v>
      </c>
      <c r="BI1936" s="17" t="s">
        <v>95</v>
      </c>
      <c r="BJ1936" s="17">
        <v>0.22477128466464899</v>
      </c>
      <c r="BK1936" s="17">
        <v>0.23633726354085999</v>
      </c>
      <c r="BL1936" s="17">
        <v>0.26898007143990699</v>
      </c>
      <c r="BM1936" s="17">
        <v>0.249825186735669</v>
      </c>
    </row>
    <row r="1937" spans="2:65" x14ac:dyDescent="0.35">
      <c r="B1937" t="s">
        <v>711</v>
      </c>
      <c r="C1937" s="17">
        <v>0.330939724064444</v>
      </c>
      <c r="D1937" s="17">
        <v>0.31857842659637903</v>
      </c>
      <c r="E1937" s="17">
        <v>0.34336516035304399</v>
      </c>
      <c r="F1937" s="17"/>
      <c r="G1937" s="17">
        <v>0.31772977472222402</v>
      </c>
      <c r="H1937" s="17">
        <v>0.31099896917775899</v>
      </c>
      <c r="I1937" s="17">
        <v>0.313170355977541</v>
      </c>
      <c r="J1937" s="17">
        <v>0.33487195065483599</v>
      </c>
      <c r="K1937" s="17">
        <v>0.35895520115259599</v>
      </c>
      <c r="L1937" s="17">
        <v>0.34841121004515402</v>
      </c>
      <c r="M1937" s="17"/>
      <c r="N1937" s="17">
        <v>0.31291071068104198</v>
      </c>
      <c r="O1937" s="17">
        <v>0.29902181109120102</v>
      </c>
      <c r="P1937" s="17">
        <v>0.35234897847886198</v>
      </c>
      <c r="Q1937" s="17">
        <v>0.36455179086094902</v>
      </c>
      <c r="R1937" s="17"/>
      <c r="S1937" s="17">
        <v>0.33419302204289902</v>
      </c>
      <c r="T1937" s="17">
        <v>0.29219136163338399</v>
      </c>
      <c r="U1937" s="17">
        <v>0.34376010216388703</v>
      </c>
      <c r="V1937" s="17">
        <v>0.35636367745528003</v>
      </c>
      <c r="W1937" s="17">
        <v>0.281490264796876</v>
      </c>
      <c r="X1937" s="17">
        <v>0.31896606290206903</v>
      </c>
      <c r="Y1937" s="17">
        <v>0.33043998486593601</v>
      </c>
      <c r="Z1937" s="17">
        <v>0.39603657852471502</v>
      </c>
      <c r="AA1937" s="17">
        <v>0.31908174335085199</v>
      </c>
      <c r="AB1937" s="17">
        <v>0.37713968622514399</v>
      </c>
      <c r="AC1937" s="17">
        <v>0.32631819514945898</v>
      </c>
      <c r="AD1937" s="17">
        <v>0.35116952544878299</v>
      </c>
      <c r="AE1937" s="17"/>
      <c r="AF1937" s="17">
        <v>0.33656566613267203</v>
      </c>
      <c r="AG1937" s="17">
        <v>0.32171913039854499</v>
      </c>
      <c r="AH1937" s="17">
        <v>0.34657463114207399</v>
      </c>
      <c r="AI1937" s="17"/>
      <c r="AJ1937" s="17">
        <v>0.33921651806710801</v>
      </c>
      <c r="AK1937" s="17">
        <v>0.32891394111970101</v>
      </c>
      <c r="AL1937" s="17">
        <v>0.31830748351951899</v>
      </c>
      <c r="AM1937" s="17">
        <v>0.26534132878658201</v>
      </c>
      <c r="AN1937" s="17">
        <v>0.31432863483123102</v>
      </c>
      <c r="AO1937" s="17"/>
      <c r="AP1937" s="17">
        <v>0.31425337030545603</v>
      </c>
      <c r="AQ1937" s="17">
        <v>0.32480420994868803</v>
      </c>
      <c r="AR1937" s="17">
        <v>0.333611825973614</v>
      </c>
      <c r="AS1937" s="17"/>
      <c r="AT1937" s="17">
        <v>0.38166347696351</v>
      </c>
      <c r="AU1937" s="17">
        <v>0.33708202140721799</v>
      </c>
      <c r="AV1937" s="17">
        <v>0.31545687166361802</v>
      </c>
      <c r="AW1937" s="17">
        <v>0.26125333438564002</v>
      </c>
      <c r="AX1937" s="17">
        <v>0.16256610403134</v>
      </c>
      <c r="AY1937" s="17"/>
      <c r="AZ1937" s="17">
        <v>0.32899120556246902</v>
      </c>
      <c r="BA1937" s="17">
        <v>0.32740112290803502</v>
      </c>
      <c r="BB1937" s="17">
        <v>0.321090777456087</v>
      </c>
      <c r="BC1937" s="17">
        <v>0.35479085227726997</v>
      </c>
      <c r="BD1937" s="17">
        <v>0.31643437954908399</v>
      </c>
      <c r="BE1937" s="17">
        <v>0.332612822622672</v>
      </c>
      <c r="BF1937" s="17"/>
      <c r="BG1937" s="17">
        <v>0.32922981531761802</v>
      </c>
      <c r="BH1937" s="17">
        <v>0.302900169648744</v>
      </c>
      <c r="BI1937" s="17" t="s">
        <v>95</v>
      </c>
      <c r="BJ1937" s="17">
        <v>0.41457008271246898</v>
      </c>
      <c r="BK1937" s="17">
        <v>0.355491165151536</v>
      </c>
      <c r="BL1937" s="17">
        <v>0.32424698871404001</v>
      </c>
      <c r="BM1937" s="17">
        <v>0.37751492620433003</v>
      </c>
    </row>
    <row r="1938" spans="2:65" x14ac:dyDescent="0.35">
      <c r="B1938" t="s">
        <v>712</v>
      </c>
      <c r="C1938" s="17">
        <v>7.0469916162940793E-2</v>
      </c>
      <c r="D1938" s="17">
        <v>7.3512489195130204E-2</v>
      </c>
      <c r="E1938" s="17">
        <v>6.7883250335486006E-2</v>
      </c>
      <c r="F1938" s="17"/>
      <c r="G1938" s="17">
        <v>7.6953091091337897E-2</v>
      </c>
      <c r="H1938" s="17">
        <v>9.3579828212652497E-2</v>
      </c>
      <c r="I1938" s="17">
        <v>7.7068201344183004E-2</v>
      </c>
      <c r="J1938" s="17">
        <v>7.3974353812784305E-2</v>
      </c>
      <c r="K1938" s="17">
        <v>5.6577543722537003E-2</v>
      </c>
      <c r="L1938" s="17">
        <v>4.8479086862023499E-2</v>
      </c>
      <c r="M1938" s="17"/>
      <c r="N1938" s="17">
        <v>6.2223688088227098E-2</v>
      </c>
      <c r="O1938" s="17">
        <v>6.6056736743774894E-2</v>
      </c>
      <c r="P1938" s="17">
        <v>7.60073979972304E-2</v>
      </c>
      <c r="Q1938" s="17">
        <v>8.0220083723996305E-2</v>
      </c>
      <c r="R1938" s="17"/>
      <c r="S1938" s="17">
        <v>7.1004366705796698E-2</v>
      </c>
      <c r="T1938" s="17">
        <v>6.9398611240527694E-2</v>
      </c>
      <c r="U1938" s="17">
        <v>9.3392808482154893E-2</v>
      </c>
      <c r="V1938" s="17">
        <v>8.2614845451492197E-2</v>
      </c>
      <c r="W1938" s="17">
        <v>6.4702990197423302E-2</v>
      </c>
      <c r="X1938" s="17">
        <v>6.5312041212595096E-2</v>
      </c>
      <c r="Y1938" s="17">
        <v>6.8960788972122294E-2</v>
      </c>
      <c r="Z1938" s="17">
        <v>3.9807010172061501E-2</v>
      </c>
      <c r="AA1938" s="17">
        <v>5.63398730896277E-2</v>
      </c>
      <c r="AB1938" s="17">
        <v>8.2967461333158701E-2</v>
      </c>
      <c r="AC1938" s="17">
        <v>8.1077568791114094E-2</v>
      </c>
      <c r="AD1938" s="17">
        <v>4.5754073205275601E-2</v>
      </c>
      <c r="AE1938" s="17"/>
      <c r="AF1938" s="17">
        <v>6.1784540424593103E-2</v>
      </c>
      <c r="AG1938" s="17">
        <v>6.6223067228380103E-2</v>
      </c>
      <c r="AH1938" s="17">
        <v>8.98726708243269E-2</v>
      </c>
      <c r="AI1938" s="17"/>
      <c r="AJ1938" s="17">
        <v>5.6550915734975102E-2</v>
      </c>
      <c r="AK1938" s="17">
        <v>7.3192861438359597E-2</v>
      </c>
      <c r="AL1938" s="17">
        <v>5.1852544407165697E-2</v>
      </c>
      <c r="AM1938" s="17">
        <v>0.13764435658656099</v>
      </c>
      <c r="AN1938" s="17">
        <v>0.10166583509407399</v>
      </c>
      <c r="AO1938" s="17"/>
      <c r="AP1938" s="17">
        <v>5.3852144540601901E-2</v>
      </c>
      <c r="AQ1938" s="17">
        <v>7.1877379951006196E-2</v>
      </c>
      <c r="AR1938" s="17">
        <v>6.1478045861498597E-2</v>
      </c>
      <c r="AS1938" s="17"/>
      <c r="AT1938" s="17">
        <v>6.41683188887405E-2</v>
      </c>
      <c r="AU1938" s="17">
        <v>7.6368691744242698E-2</v>
      </c>
      <c r="AV1938" s="17">
        <v>7.0817701725034293E-2</v>
      </c>
      <c r="AW1938" s="17">
        <v>8.3358647028362196E-2</v>
      </c>
      <c r="AX1938" s="17">
        <v>3.5499104034886701E-2</v>
      </c>
      <c r="AY1938" s="17"/>
      <c r="AZ1938" s="17">
        <v>5.8987820729243703E-2</v>
      </c>
      <c r="BA1938" s="17">
        <v>6.6802097167549201E-2</v>
      </c>
      <c r="BB1938" s="17">
        <v>8.2022897583769599E-2</v>
      </c>
      <c r="BC1938" s="17">
        <v>8.0666133335978593E-2</v>
      </c>
      <c r="BD1938" s="17">
        <v>5.4688977207085397E-2</v>
      </c>
      <c r="BE1938" s="17">
        <v>0.117169078902968</v>
      </c>
      <c r="BF1938" s="17"/>
      <c r="BG1938" s="17">
        <v>5.1219617316870601E-2</v>
      </c>
      <c r="BH1938" s="17">
        <v>8.10527833776373E-2</v>
      </c>
      <c r="BI1938" s="17" t="s">
        <v>95</v>
      </c>
      <c r="BJ1938" s="17">
        <v>6.7052809086416504E-2</v>
      </c>
      <c r="BK1938" s="17">
        <v>7.9481109631836799E-2</v>
      </c>
      <c r="BL1938" s="17">
        <v>8.7425707960916102E-2</v>
      </c>
      <c r="BM1938" s="17">
        <v>8.1742855220418298E-2</v>
      </c>
    </row>
    <row r="1939" spans="2:65" x14ac:dyDescent="0.35">
      <c r="B1939" t="s">
        <v>713</v>
      </c>
      <c r="C1939" s="17">
        <v>6.25479022302418E-2</v>
      </c>
      <c r="D1939" s="17">
        <v>7.9842113909846593E-2</v>
      </c>
      <c r="E1939" s="17">
        <v>4.50280607567436E-2</v>
      </c>
      <c r="F1939" s="17"/>
      <c r="G1939" s="17">
        <v>2.5478856290584401E-2</v>
      </c>
      <c r="H1939" s="17">
        <v>6.08140538170319E-2</v>
      </c>
      <c r="I1939" s="17">
        <v>7.2300056017102904E-2</v>
      </c>
      <c r="J1939" s="17">
        <v>7.0246502314917497E-2</v>
      </c>
      <c r="K1939" s="17">
        <v>8.4523467099206495E-2</v>
      </c>
      <c r="L1939" s="17">
        <v>5.9629220056377302E-2</v>
      </c>
      <c r="M1939" s="17"/>
      <c r="N1939" s="17">
        <v>5.8853027171598002E-2</v>
      </c>
      <c r="O1939" s="17">
        <v>6.9418423320257105E-2</v>
      </c>
      <c r="P1939" s="17">
        <v>6.1443452466670503E-2</v>
      </c>
      <c r="Q1939" s="17">
        <v>6.0438629509745101E-2</v>
      </c>
      <c r="R1939" s="17"/>
      <c r="S1939" s="17">
        <v>6.0530407227702802E-2</v>
      </c>
      <c r="T1939" s="17">
        <v>6.7403231047630893E-2</v>
      </c>
      <c r="U1939" s="17">
        <v>5.0648633278599198E-2</v>
      </c>
      <c r="V1939" s="17">
        <v>6.12910764790663E-2</v>
      </c>
      <c r="W1939" s="17">
        <v>5.6463209683084603E-2</v>
      </c>
      <c r="X1939" s="17">
        <v>7.6807929695898003E-2</v>
      </c>
      <c r="Y1939" s="17">
        <v>5.74586876524011E-2</v>
      </c>
      <c r="Z1939" s="17">
        <v>7.1885268067010497E-2</v>
      </c>
      <c r="AA1939" s="17">
        <v>3.6972448927216697E-2</v>
      </c>
      <c r="AB1939" s="17">
        <v>6.2087561098186202E-2</v>
      </c>
      <c r="AC1939" s="17">
        <v>6.5650934228987601E-2</v>
      </c>
      <c r="AD1939" s="17">
        <v>0.148597627798388</v>
      </c>
      <c r="AE1939" s="17"/>
      <c r="AF1939" s="17">
        <v>8.5801975848417394E-2</v>
      </c>
      <c r="AG1939" s="17">
        <v>5.2914729638758103E-2</v>
      </c>
      <c r="AH1939" s="17">
        <v>5.3177640080715703E-2</v>
      </c>
      <c r="AI1939" s="17"/>
      <c r="AJ1939" s="17">
        <v>6.2499545518078098E-2</v>
      </c>
      <c r="AK1939" s="17">
        <v>4.91459860949598E-2</v>
      </c>
      <c r="AL1939" s="17">
        <v>3.1970885081944303E-2</v>
      </c>
      <c r="AM1939" s="17">
        <v>0.205937898973309</v>
      </c>
      <c r="AN1939" s="17">
        <v>6.5895397068261002E-2</v>
      </c>
      <c r="AO1939" s="17"/>
      <c r="AP1939" s="17">
        <v>5.3499108277104003E-2</v>
      </c>
      <c r="AQ1939" s="17">
        <v>4.8695002461288002E-2</v>
      </c>
      <c r="AR1939" s="17">
        <v>5.5770461471734797E-2</v>
      </c>
      <c r="AS1939" s="17"/>
      <c r="AT1939" s="17">
        <v>5.9991296694489299E-2</v>
      </c>
      <c r="AU1939" s="17">
        <v>6.8608970081883103E-2</v>
      </c>
      <c r="AV1939" s="17">
        <v>5.7771228657277601E-2</v>
      </c>
      <c r="AW1939" s="17">
        <v>6.2791242428248004E-2</v>
      </c>
      <c r="AX1939" s="17">
        <v>2.0142431059244299E-2</v>
      </c>
      <c r="AY1939" s="17"/>
      <c r="AZ1939" s="17">
        <v>5.6908430867222297E-2</v>
      </c>
      <c r="BA1939" s="17">
        <v>6.3233723225282201E-2</v>
      </c>
      <c r="BB1939" s="17">
        <v>5.9707004555906697E-2</v>
      </c>
      <c r="BC1939" s="17">
        <v>5.9249764700966302E-2</v>
      </c>
      <c r="BD1939" s="17">
        <v>8.1912227662734205E-2</v>
      </c>
      <c r="BE1939" s="17">
        <v>5.78854292048986E-2</v>
      </c>
      <c r="BF1939" s="17"/>
      <c r="BG1939" s="17">
        <v>6.2554119567341193E-2</v>
      </c>
      <c r="BH1939" s="17">
        <v>6.61952251272305E-2</v>
      </c>
      <c r="BI1939" s="17" t="s">
        <v>95</v>
      </c>
      <c r="BJ1939" s="17">
        <v>6.6478057862821002E-2</v>
      </c>
      <c r="BK1939" s="17">
        <v>6.3787308616524693E-2</v>
      </c>
      <c r="BL1939" s="17">
        <v>5.37268392167079E-2</v>
      </c>
      <c r="BM1939" s="17">
        <v>9.2773975272648093E-2</v>
      </c>
    </row>
    <row r="1940" spans="2:65" x14ac:dyDescent="0.35">
      <c r="B1940" t="s">
        <v>114</v>
      </c>
      <c r="C1940" s="17">
        <v>0.13268432494013499</v>
      </c>
      <c r="D1940" s="17">
        <v>0.111497197357463</v>
      </c>
      <c r="E1940" s="17">
        <v>0.15264142909933201</v>
      </c>
      <c r="F1940" s="17"/>
      <c r="G1940" s="17">
        <v>0.182556782545652</v>
      </c>
      <c r="H1940" s="17">
        <v>9.4558339530510599E-2</v>
      </c>
      <c r="I1940" s="17">
        <v>0.13054185370813401</v>
      </c>
      <c r="J1940" s="17">
        <v>0.113741668367382</v>
      </c>
      <c r="K1940" s="17">
        <v>0.119772619811205</v>
      </c>
      <c r="L1940" s="17">
        <v>0.15636342696247901</v>
      </c>
      <c r="M1940" s="17"/>
      <c r="N1940" s="17">
        <v>0.11539253171602901</v>
      </c>
      <c r="O1940" s="17">
        <v>0.13698844226731899</v>
      </c>
      <c r="P1940" s="17">
        <v>0.121712726839199</v>
      </c>
      <c r="Q1940" s="17">
        <v>0.15569409779167701</v>
      </c>
      <c r="R1940" s="17"/>
      <c r="S1940" s="17">
        <v>0.131281715873066</v>
      </c>
      <c r="T1940" s="17">
        <v>0.139388408483585</v>
      </c>
      <c r="U1940" s="17">
        <v>0.14517704397855699</v>
      </c>
      <c r="V1940" s="17">
        <v>0.11185952492005601</v>
      </c>
      <c r="W1940" s="17">
        <v>0.13188216927685401</v>
      </c>
      <c r="X1940" s="17">
        <v>0.11118189260278601</v>
      </c>
      <c r="Y1940" s="17">
        <v>0.12785240843217799</v>
      </c>
      <c r="Z1940" s="17">
        <v>9.6335468415013795E-2</v>
      </c>
      <c r="AA1940" s="17">
        <v>0.13406566296328001</v>
      </c>
      <c r="AB1940" s="17">
        <v>0.13236540891318899</v>
      </c>
      <c r="AC1940" s="17">
        <v>0.107451780076481</v>
      </c>
      <c r="AD1940" s="17">
        <v>0.30429810378640398</v>
      </c>
      <c r="AE1940" s="17"/>
      <c r="AF1940" s="17">
        <v>0.111533102539474</v>
      </c>
      <c r="AG1940" s="17">
        <v>0.12644321136693601</v>
      </c>
      <c r="AH1940" s="17">
        <v>0.167205453139295</v>
      </c>
      <c r="AI1940" s="17"/>
      <c r="AJ1940" s="17">
        <v>0.118134142404663</v>
      </c>
      <c r="AK1940" s="17">
        <v>0.10568248231796901</v>
      </c>
      <c r="AL1940" s="17">
        <v>0.13955851983134401</v>
      </c>
      <c r="AM1940" s="17">
        <v>9.0266256803768E-2</v>
      </c>
      <c r="AN1940" s="17">
        <v>0.18940885114849901</v>
      </c>
      <c r="AO1940" s="17"/>
      <c r="AP1940" s="17">
        <v>0.11723868778965001</v>
      </c>
      <c r="AQ1940" s="17">
        <v>0.110546421668927</v>
      </c>
      <c r="AR1940" s="17">
        <v>0.10454299930729601</v>
      </c>
      <c r="AS1940" s="17"/>
      <c r="AT1940" s="17">
        <v>0.14729502962341701</v>
      </c>
      <c r="AU1940" s="17">
        <v>0.13731571646848501</v>
      </c>
      <c r="AV1940" s="17">
        <v>0.125953523352586</v>
      </c>
      <c r="AW1940" s="17">
        <v>9.9462635690315396E-2</v>
      </c>
      <c r="AX1940" s="17">
        <v>0.19127223612278199</v>
      </c>
      <c r="AY1940" s="17"/>
      <c r="AZ1940" s="17">
        <v>0.124793622460856</v>
      </c>
      <c r="BA1940" s="17">
        <v>0.13020541397337301</v>
      </c>
      <c r="BB1940" s="17">
        <v>0.124498532824021</v>
      </c>
      <c r="BC1940" s="17">
        <v>0.148431851400562</v>
      </c>
      <c r="BD1940" s="17">
        <v>0.13264174894404299</v>
      </c>
      <c r="BE1940" s="17">
        <v>0.14638119143419301</v>
      </c>
      <c r="BF1940" s="17"/>
      <c r="BG1940" s="17">
        <v>0.13790191977612801</v>
      </c>
      <c r="BH1940" s="17">
        <v>0.111178738411226</v>
      </c>
      <c r="BI1940" s="17" t="s">
        <v>95</v>
      </c>
      <c r="BJ1940" s="17">
        <v>0.113043185994341</v>
      </c>
      <c r="BK1940" s="17">
        <v>0.15908194762681399</v>
      </c>
      <c r="BL1940" s="17">
        <v>0.12817751511327899</v>
      </c>
      <c r="BM1940" s="17">
        <v>0.14177872759802601</v>
      </c>
    </row>
    <row r="1941" spans="2:65" x14ac:dyDescent="0.35">
      <c r="C1941" s="17"/>
      <c r="D1941" s="17"/>
      <c r="E1941" s="17"/>
      <c r="F1941" s="17"/>
      <c r="G1941" s="17"/>
      <c r="H1941" s="17"/>
      <c r="I1941" s="17"/>
      <c r="J1941" s="17"/>
      <c r="K1941" s="17"/>
      <c r="L1941" s="17"/>
      <c r="M1941" s="17"/>
      <c r="N1941" s="17"/>
      <c r="O1941" s="17"/>
      <c r="P1941" s="17"/>
      <c r="Q1941" s="17"/>
      <c r="R1941" s="17"/>
      <c r="S1941" s="17"/>
      <c r="T1941" s="17"/>
      <c r="U1941" s="17"/>
      <c r="V1941" s="17"/>
      <c r="W1941" s="17"/>
      <c r="X1941" s="17"/>
      <c r="Y1941" s="17"/>
      <c r="Z1941" s="17"/>
      <c r="AA1941" s="17"/>
      <c r="AB1941" s="17"/>
      <c r="AC1941" s="17"/>
      <c r="AD1941" s="17"/>
      <c r="AE1941" s="17"/>
      <c r="AF1941" s="17"/>
      <c r="AG1941" s="17"/>
      <c r="AH1941" s="17"/>
      <c r="AI1941" s="17"/>
      <c r="AJ1941" s="17"/>
      <c r="AK1941" s="17"/>
      <c r="AL1941" s="17"/>
      <c r="AM1941" s="17"/>
      <c r="AN1941" s="17"/>
      <c r="AO1941" s="17"/>
      <c r="AP1941" s="17"/>
      <c r="AQ1941" s="17"/>
      <c r="AR1941" s="17"/>
      <c r="AS1941" s="17"/>
      <c r="AT1941" s="17"/>
      <c r="AU1941" s="17"/>
      <c r="AV1941" s="17"/>
      <c r="AW1941" s="17"/>
      <c r="AX1941" s="17"/>
      <c r="AY1941" s="17"/>
      <c r="AZ1941" s="17"/>
      <c r="BA1941" s="17"/>
      <c r="BB1941" s="17"/>
      <c r="BC1941" s="17"/>
      <c r="BD1941" s="17"/>
      <c r="BE1941" s="17"/>
      <c r="BF1941" s="17"/>
      <c r="BG1941" s="17"/>
      <c r="BH1941" s="17"/>
      <c r="BI1941" s="17"/>
      <c r="BJ1941" s="17"/>
      <c r="BK1941" s="17"/>
      <c r="BL1941" s="17"/>
      <c r="BM1941" s="17"/>
    </row>
    <row r="1942" spans="2:65" x14ac:dyDescent="0.35">
      <c r="B1942" s="6" t="s">
        <v>131</v>
      </c>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c r="AX1942" s="17"/>
      <c r="AY1942" s="17"/>
      <c r="AZ1942" s="17"/>
      <c r="BA1942" s="17"/>
      <c r="BB1942" s="17"/>
      <c r="BC1942" s="17"/>
      <c r="BD1942" s="17"/>
      <c r="BE1942" s="17"/>
      <c r="BF1942" s="17"/>
      <c r="BG1942" s="17"/>
      <c r="BH1942" s="17"/>
      <c r="BI1942" s="17"/>
      <c r="BJ1942" s="17"/>
      <c r="BK1942" s="17"/>
      <c r="BL1942" s="17"/>
      <c r="BM1942" s="17"/>
    </row>
    <row r="1943" spans="2:65" x14ac:dyDescent="0.35">
      <c r="B1943" s="26" t="s">
        <v>97</v>
      </c>
      <c r="C1943" s="17"/>
      <c r="D1943" s="17"/>
      <c r="E1943" s="17"/>
      <c r="F1943" s="17"/>
      <c r="G1943" s="17"/>
      <c r="H1943" s="17"/>
      <c r="I1943" s="17"/>
      <c r="J1943" s="17"/>
      <c r="K1943" s="17"/>
      <c r="L1943" s="17"/>
      <c r="M1943" s="17"/>
      <c r="N1943" s="17"/>
      <c r="O1943" s="17"/>
      <c r="P1943" s="17"/>
      <c r="Q1943" s="17"/>
      <c r="R1943" s="17"/>
      <c r="S1943" s="17"/>
      <c r="T1943" s="17"/>
      <c r="U1943" s="17"/>
      <c r="V1943" s="17"/>
      <c r="W1943" s="17"/>
      <c r="X1943" s="17"/>
      <c r="Y1943" s="17"/>
      <c r="Z1943" s="17"/>
      <c r="AA1943" s="17"/>
      <c r="AB1943" s="17"/>
      <c r="AC1943" s="17"/>
      <c r="AD1943" s="17"/>
      <c r="AE1943" s="17"/>
      <c r="AF1943" s="17"/>
      <c r="AG1943" s="17"/>
      <c r="AH1943" s="17"/>
      <c r="AI1943" s="17"/>
      <c r="AJ1943" s="17"/>
      <c r="AK1943" s="17"/>
      <c r="AL1943" s="17"/>
      <c r="AM1943" s="17"/>
      <c r="AN1943" s="17"/>
      <c r="AO1943" s="17"/>
      <c r="AP1943" s="17"/>
      <c r="AQ1943" s="17"/>
      <c r="AR1943" s="17"/>
      <c r="AS1943" s="17"/>
      <c r="AT1943" s="17"/>
      <c r="AU1943" s="17"/>
      <c r="AV1943" s="17"/>
      <c r="AW1943" s="17"/>
      <c r="AX1943" s="17"/>
      <c r="AY1943" s="17"/>
      <c r="AZ1943" s="17"/>
      <c r="BA1943" s="17"/>
      <c r="BB1943" s="17"/>
      <c r="BC1943" s="17"/>
      <c r="BD1943" s="17"/>
      <c r="BE1943" s="17"/>
      <c r="BF1943" s="17"/>
      <c r="BG1943" s="17"/>
      <c r="BH1943" s="17"/>
      <c r="BI1943" s="17"/>
      <c r="BJ1943" s="17"/>
      <c r="BK1943" s="17"/>
      <c r="BL1943" s="17"/>
      <c r="BM1943" s="17"/>
    </row>
    <row r="1944" spans="2:65" x14ac:dyDescent="0.35">
      <c r="B1944" t="s">
        <v>721</v>
      </c>
      <c r="C1944" s="17">
        <v>0.171403828980985</v>
      </c>
      <c r="D1944" s="17">
        <v>0.19528438878972801</v>
      </c>
      <c r="E1944" s="17">
        <v>0.14850301117002099</v>
      </c>
      <c r="F1944" s="17"/>
      <c r="G1944" s="17">
        <v>0.17387051958056499</v>
      </c>
      <c r="H1944" s="17">
        <v>0.18687677966989499</v>
      </c>
      <c r="I1944" s="17">
        <v>0.15129864179699701</v>
      </c>
      <c r="J1944" s="17">
        <v>0.12504769698564699</v>
      </c>
      <c r="K1944" s="17">
        <v>0.167836797233538</v>
      </c>
      <c r="L1944" s="17">
        <v>0.21358656543916399</v>
      </c>
      <c r="M1944" s="17"/>
      <c r="N1944" s="17">
        <v>0.22634625705678299</v>
      </c>
      <c r="O1944" s="17">
        <v>0.16494999601954199</v>
      </c>
      <c r="P1944" s="17">
        <v>0.14233116891689901</v>
      </c>
      <c r="Q1944" s="17">
        <v>0.14324414359141399</v>
      </c>
      <c r="R1944" s="17"/>
      <c r="S1944" s="17">
        <v>0.185427433749808</v>
      </c>
      <c r="T1944" s="17">
        <v>0.16620694667206501</v>
      </c>
      <c r="U1944" s="17">
        <v>0.18007260942940401</v>
      </c>
      <c r="V1944" s="17">
        <v>0.173658588988961</v>
      </c>
      <c r="W1944" s="17">
        <v>0.15616893259876399</v>
      </c>
      <c r="X1944" s="17">
        <v>0.18300719339843299</v>
      </c>
      <c r="Y1944" s="17">
        <v>0.194482555698169</v>
      </c>
      <c r="Z1944" s="17">
        <v>0.13250772108846201</v>
      </c>
      <c r="AA1944" s="17">
        <v>0.18107570982926399</v>
      </c>
      <c r="AB1944" s="17">
        <v>0.150867317418898</v>
      </c>
      <c r="AC1944" s="17">
        <v>0.177702180242892</v>
      </c>
      <c r="AD1944" s="17">
        <v>0.105911690368231</v>
      </c>
      <c r="AE1944" s="17"/>
      <c r="AF1944" s="17">
        <v>0.165452641307929</v>
      </c>
      <c r="AG1944" s="17">
        <v>0.17791400082556499</v>
      </c>
      <c r="AH1944" s="17">
        <v>0.17756470848779299</v>
      </c>
      <c r="AI1944" s="17"/>
      <c r="AJ1944" s="17">
        <v>0.20411861239679499</v>
      </c>
      <c r="AK1944" s="17">
        <v>0.149786178382812</v>
      </c>
      <c r="AL1944" s="17">
        <v>0.186321624653049</v>
      </c>
      <c r="AM1944" s="17">
        <v>8.71805024119469E-2</v>
      </c>
      <c r="AN1944" s="17">
        <v>0.15980707404452901</v>
      </c>
      <c r="AO1944" s="17"/>
      <c r="AP1944" s="17">
        <v>0.23836470039931301</v>
      </c>
      <c r="AQ1944" s="17">
        <v>0.174113760725425</v>
      </c>
      <c r="AR1944" s="17">
        <v>0.203888318447976</v>
      </c>
      <c r="AS1944" s="17"/>
      <c r="AT1944" s="17">
        <v>0.13808824840647899</v>
      </c>
      <c r="AU1944" s="17">
        <v>0.154193090194476</v>
      </c>
      <c r="AV1944" s="17">
        <v>0.20161471309638301</v>
      </c>
      <c r="AW1944" s="17">
        <v>0.190877206584532</v>
      </c>
      <c r="AX1944" s="17">
        <v>0.220435422361769</v>
      </c>
      <c r="AY1944" s="17"/>
      <c r="AZ1944" s="17">
        <v>0.18646502141173299</v>
      </c>
      <c r="BA1944" s="17">
        <v>0.17935617717160199</v>
      </c>
      <c r="BB1944" s="17">
        <v>0.134609641960692</v>
      </c>
      <c r="BC1944" s="17">
        <v>0.15290245717235201</v>
      </c>
      <c r="BD1944" s="17">
        <v>0.19564307500844499</v>
      </c>
      <c r="BE1944" s="17">
        <v>0.15061943660695101</v>
      </c>
      <c r="BF1944" s="17"/>
      <c r="BG1944" s="17">
        <v>0.19412336469465899</v>
      </c>
      <c r="BH1944" s="17">
        <v>0.159734420913929</v>
      </c>
      <c r="BI1944" s="17" t="s">
        <v>95</v>
      </c>
      <c r="BJ1944" s="17">
        <v>0.13769069386327401</v>
      </c>
      <c r="BK1944" s="17">
        <v>0.122767682249912</v>
      </c>
      <c r="BL1944" s="17">
        <v>0.18988527290198701</v>
      </c>
      <c r="BM1944" s="17">
        <v>0.152252363548633</v>
      </c>
    </row>
    <row r="1945" spans="2:65" x14ac:dyDescent="0.35">
      <c r="B1945" t="s">
        <v>722</v>
      </c>
      <c r="C1945" s="17">
        <v>0.42108018212401399</v>
      </c>
      <c r="D1945" s="17">
        <v>0.41399794181015598</v>
      </c>
      <c r="E1945" s="17">
        <v>0.42876094692115302</v>
      </c>
      <c r="F1945" s="17"/>
      <c r="G1945" s="17">
        <v>0.447794244394777</v>
      </c>
      <c r="H1945" s="17">
        <v>0.42189355943595702</v>
      </c>
      <c r="I1945" s="17">
        <v>0.395966328120606</v>
      </c>
      <c r="J1945" s="17">
        <v>0.44517917535530499</v>
      </c>
      <c r="K1945" s="17">
        <v>0.430591621411471</v>
      </c>
      <c r="L1945" s="17">
        <v>0.39720886082996099</v>
      </c>
      <c r="M1945" s="17"/>
      <c r="N1945" s="17">
        <v>0.42154058808786798</v>
      </c>
      <c r="O1945" s="17">
        <v>0.421212148278715</v>
      </c>
      <c r="P1945" s="17">
        <v>0.44276166085232899</v>
      </c>
      <c r="Q1945" s="17">
        <v>0.40262780830535</v>
      </c>
      <c r="R1945" s="17"/>
      <c r="S1945" s="17">
        <v>0.393565125731486</v>
      </c>
      <c r="T1945" s="17">
        <v>0.43482645200591202</v>
      </c>
      <c r="U1945" s="17">
        <v>0.44351110121928899</v>
      </c>
      <c r="V1945" s="17">
        <v>0.42569792083852498</v>
      </c>
      <c r="W1945" s="17">
        <v>0.44044262955556002</v>
      </c>
      <c r="X1945" s="17">
        <v>0.45795591321497803</v>
      </c>
      <c r="Y1945" s="17">
        <v>0.40693530559895802</v>
      </c>
      <c r="Z1945" s="17">
        <v>0.49555066693591598</v>
      </c>
      <c r="AA1945" s="17">
        <v>0.400521809698273</v>
      </c>
      <c r="AB1945" s="17">
        <v>0.40822747040949198</v>
      </c>
      <c r="AC1945" s="17">
        <v>0.38415489712603201</v>
      </c>
      <c r="AD1945" s="17">
        <v>0.37460571293386402</v>
      </c>
      <c r="AE1945" s="17"/>
      <c r="AF1945" s="17">
        <v>0.42361871829525599</v>
      </c>
      <c r="AG1945" s="17">
        <v>0.43378287940941601</v>
      </c>
      <c r="AH1945" s="17">
        <v>0.386916012662255</v>
      </c>
      <c r="AI1945" s="17"/>
      <c r="AJ1945" s="17">
        <v>0.43052655555205899</v>
      </c>
      <c r="AK1945" s="17">
        <v>0.44192187233485702</v>
      </c>
      <c r="AL1945" s="17">
        <v>0.48279917963651903</v>
      </c>
      <c r="AM1945" s="17">
        <v>0.41185723116901601</v>
      </c>
      <c r="AN1945" s="17">
        <v>0.37919001074909298</v>
      </c>
      <c r="AO1945" s="17"/>
      <c r="AP1945" s="17">
        <v>0.453832482634694</v>
      </c>
      <c r="AQ1945" s="17">
        <v>0.43150204937501002</v>
      </c>
      <c r="AR1945" s="17">
        <v>0.45566173131118098</v>
      </c>
      <c r="AS1945" s="17"/>
      <c r="AT1945" s="17">
        <v>0.43265058092416597</v>
      </c>
      <c r="AU1945" s="17">
        <v>0.41427390652690899</v>
      </c>
      <c r="AV1945" s="17">
        <v>0.42499397659912203</v>
      </c>
      <c r="AW1945" s="17">
        <v>0.44040960089213699</v>
      </c>
      <c r="AX1945" s="17">
        <v>0.378941796349617</v>
      </c>
      <c r="AY1945" s="17"/>
      <c r="AZ1945" s="17">
        <v>0.41982284236151901</v>
      </c>
      <c r="BA1945" s="17">
        <v>0.41687899185170002</v>
      </c>
      <c r="BB1945" s="17">
        <v>0.43204322112113502</v>
      </c>
      <c r="BC1945" s="17">
        <v>0.41052087855911001</v>
      </c>
      <c r="BD1945" s="17">
        <v>0.42401983627394402</v>
      </c>
      <c r="BE1945" s="17">
        <v>0.45639987861391701</v>
      </c>
      <c r="BF1945" s="17"/>
      <c r="BG1945" s="17">
        <v>0.41889153126200102</v>
      </c>
      <c r="BH1945" s="17">
        <v>0.436517069685259</v>
      </c>
      <c r="BI1945" s="17" t="s">
        <v>95</v>
      </c>
      <c r="BJ1945" s="17">
        <v>0.44748183894975302</v>
      </c>
      <c r="BK1945" s="17">
        <v>0.39842709245571101</v>
      </c>
      <c r="BL1945" s="17">
        <v>0.40386170756527801</v>
      </c>
      <c r="BM1945" s="17">
        <v>0.43812811315767303</v>
      </c>
    </row>
    <row r="1946" spans="2:65" x14ac:dyDescent="0.35">
      <c r="B1946" t="s">
        <v>723</v>
      </c>
      <c r="C1946" s="17">
        <v>0.217955821075381</v>
      </c>
      <c r="D1946" s="17">
        <v>0.22905441617564201</v>
      </c>
      <c r="E1946" s="17">
        <v>0.20644467927728</v>
      </c>
      <c r="F1946" s="17"/>
      <c r="G1946" s="17">
        <v>0.25287333795231598</v>
      </c>
      <c r="H1946" s="17">
        <v>0.24749502622774899</v>
      </c>
      <c r="I1946" s="17">
        <v>0.27563008432581398</v>
      </c>
      <c r="J1946" s="17">
        <v>0.23827829736797199</v>
      </c>
      <c r="K1946" s="17">
        <v>0.17456089720392701</v>
      </c>
      <c r="L1946" s="17">
        <v>0.136406160679029</v>
      </c>
      <c r="M1946" s="17"/>
      <c r="N1946" s="17">
        <v>0.21541425472684</v>
      </c>
      <c r="O1946" s="17">
        <v>0.222837889373669</v>
      </c>
      <c r="P1946" s="17">
        <v>0.219819335900615</v>
      </c>
      <c r="Q1946" s="17">
        <v>0.21558067487139099</v>
      </c>
      <c r="R1946" s="17"/>
      <c r="S1946" s="17">
        <v>0.25183162114706398</v>
      </c>
      <c r="T1946" s="17">
        <v>0.21429743701840101</v>
      </c>
      <c r="U1946" s="17">
        <v>0.177010512401714</v>
      </c>
      <c r="V1946" s="17">
        <v>0.17201839753846401</v>
      </c>
      <c r="W1946" s="17">
        <v>0.20450836221573501</v>
      </c>
      <c r="X1946" s="17">
        <v>0.20113445003758401</v>
      </c>
      <c r="Y1946" s="17">
        <v>0.19225983167123101</v>
      </c>
      <c r="Z1946" s="17">
        <v>0.19185423587771899</v>
      </c>
      <c r="AA1946" s="17">
        <v>0.236440365092871</v>
      </c>
      <c r="AB1946" s="17">
        <v>0.24143353312674401</v>
      </c>
      <c r="AC1946" s="17">
        <v>0.22676143882588801</v>
      </c>
      <c r="AD1946" s="17">
        <v>0.35402982197703098</v>
      </c>
      <c r="AE1946" s="17"/>
      <c r="AF1946" s="17">
        <v>0.194121400041595</v>
      </c>
      <c r="AG1946" s="17">
        <v>0.230360672228066</v>
      </c>
      <c r="AH1946" s="17">
        <v>0.21966273032661701</v>
      </c>
      <c r="AI1946" s="17"/>
      <c r="AJ1946" s="17">
        <v>0.167887726477227</v>
      </c>
      <c r="AK1946" s="17">
        <v>0.25948025817987402</v>
      </c>
      <c r="AL1946" s="17">
        <v>0.15631884342138</v>
      </c>
      <c r="AM1946" s="17">
        <v>0.25059721631467702</v>
      </c>
      <c r="AN1946" s="17">
        <v>0.210684412785065</v>
      </c>
      <c r="AO1946" s="17"/>
      <c r="AP1946" s="17">
        <v>0.15458618467237101</v>
      </c>
      <c r="AQ1946" s="17">
        <v>0.251861600789828</v>
      </c>
      <c r="AR1946" s="17">
        <v>0.17879142477517501</v>
      </c>
      <c r="AS1946" s="17"/>
      <c r="AT1946" s="17">
        <v>0.19352834964176499</v>
      </c>
      <c r="AU1946" s="17">
        <v>0.222103530161329</v>
      </c>
      <c r="AV1946" s="17">
        <v>0.22249118666649501</v>
      </c>
      <c r="AW1946" s="17">
        <v>0.25664018299893299</v>
      </c>
      <c r="AX1946" s="17">
        <v>0.23733413800893699</v>
      </c>
      <c r="AY1946" s="17"/>
      <c r="AZ1946" s="17">
        <v>0.25696298706211501</v>
      </c>
      <c r="BA1946" s="17">
        <v>0.21312883640779701</v>
      </c>
      <c r="BB1946" s="17">
        <v>0.21323867567070801</v>
      </c>
      <c r="BC1946" s="17">
        <v>0.201544067431977</v>
      </c>
      <c r="BD1946" s="17">
        <v>0.175878900485988</v>
      </c>
      <c r="BE1946" s="17">
        <v>0.23473856310258201</v>
      </c>
      <c r="BF1946" s="17"/>
      <c r="BG1946" s="17">
        <v>0.15716540112170099</v>
      </c>
      <c r="BH1946" s="17">
        <v>0.250747982440856</v>
      </c>
      <c r="BI1946" s="17" t="s">
        <v>95</v>
      </c>
      <c r="BJ1946" s="17">
        <v>0.20487543156208901</v>
      </c>
      <c r="BK1946" s="17">
        <v>0.27799704112012402</v>
      </c>
      <c r="BL1946" s="17">
        <v>0.26753548197634602</v>
      </c>
      <c r="BM1946" s="17">
        <v>0.227970414924414</v>
      </c>
    </row>
    <row r="1947" spans="2:65" x14ac:dyDescent="0.35">
      <c r="B1947" t="s">
        <v>143</v>
      </c>
      <c r="C1947" s="17">
        <v>0.18956016781962001</v>
      </c>
      <c r="D1947" s="17">
        <v>0.161663253224474</v>
      </c>
      <c r="E1947" s="17">
        <v>0.216291362631546</v>
      </c>
      <c r="F1947" s="17"/>
      <c r="G1947" s="17">
        <v>0.12546189807234101</v>
      </c>
      <c r="H1947" s="17">
        <v>0.14373463466639999</v>
      </c>
      <c r="I1947" s="17">
        <v>0.177104945756583</v>
      </c>
      <c r="J1947" s="17">
        <v>0.191494830291075</v>
      </c>
      <c r="K1947" s="17">
        <v>0.22701068415106501</v>
      </c>
      <c r="L1947" s="17">
        <v>0.25279841305184603</v>
      </c>
      <c r="M1947" s="17"/>
      <c r="N1947" s="17">
        <v>0.13669890012850899</v>
      </c>
      <c r="O1947" s="17">
        <v>0.19099996632807401</v>
      </c>
      <c r="P1947" s="17">
        <v>0.195087834330158</v>
      </c>
      <c r="Q1947" s="17">
        <v>0.238547373231844</v>
      </c>
      <c r="R1947" s="17"/>
      <c r="S1947" s="17">
        <v>0.169175819371643</v>
      </c>
      <c r="T1947" s="17">
        <v>0.18466916430362201</v>
      </c>
      <c r="U1947" s="17">
        <v>0.19940577694959299</v>
      </c>
      <c r="V1947" s="17">
        <v>0.22862509263405001</v>
      </c>
      <c r="W1947" s="17">
        <v>0.19888007562994101</v>
      </c>
      <c r="X1947" s="17">
        <v>0.157902443349005</v>
      </c>
      <c r="Y1947" s="17">
        <v>0.206322307031642</v>
      </c>
      <c r="Z1947" s="17">
        <v>0.18008737609790301</v>
      </c>
      <c r="AA1947" s="17">
        <v>0.18196211537959101</v>
      </c>
      <c r="AB1947" s="17">
        <v>0.19947167904486601</v>
      </c>
      <c r="AC1947" s="17">
        <v>0.21138148380518801</v>
      </c>
      <c r="AD1947" s="17">
        <v>0.165452774720875</v>
      </c>
      <c r="AE1947" s="17"/>
      <c r="AF1947" s="17">
        <v>0.21680724035522</v>
      </c>
      <c r="AG1947" s="17">
        <v>0.157942447536953</v>
      </c>
      <c r="AH1947" s="17">
        <v>0.215856548523335</v>
      </c>
      <c r="AI1947" s="17"/>
      <c r="AJ1947" s="17">
        <v>0.197467105573919</v>
      </c>
      <c r="AK1947" s="17">
        <v>0.14881169110245701</v>
      </c>
      <c r="AL1947" s="17">
        <v>0.17456035228905201</v>
      </c>
      <c r="AM1947" s="17">
        <v>0.25036505010436</v>
      </c>
      <c r="AN1947" s="17">
        <v>0.25031850242131298</v>
      </c>
      <c r="AO1947" s="17"/>
      <c r="AP1947" s="17">
        <v>0.15321663229362201</v>
      </c>
      <c r="AQ1947" s="17">
        <v>0.142522589109738</v>
      </c>
      <c r="AR1947" s="17">
        <v>0.161658525465668</v>
      </c>
      <c r="AS1947" s="17"/>
      <c r="AT1947" s="17">
        <v>0.23573282102758999</v>
      </c>
      <c r="AU1947" s="17">
        <v>0.20942947311728599</v>
      </c>
      <c r="AV1947" s="17">
        <v>0.15090012363800001</v>
      </c>
      <c r="AW1947" s="17">
        <v>0.112073009524398</v>
      </c>
      <c r="AX1947" s="17">
        <v>0.16328864327967699</v>
      </c>
      <c r="AY1947" s="17"/>
      <c r="AZ1947" s="17">
        <v>0.13674914916463399</v>
      </c>
      <c r="BA1947" s="17">
        <v>0.19063599456890001</v>
      </c>
      <c r="BB1947" s="17">
        <v>0.220108461247465</v>
      </c>
      <c r="BC1947" s="17">
        <v>0.23503259683656</v>
      </c>
      <c r="BD1947" s="17">
        <v>0.20445818823162301</v>
      </c>
      <c r="BE1947" s="17">
        <v>0.158242121676551</v>
      </c>
      <c r="BF1947" s="17"/>
      <c r="BG1947" s="17">
        <v>0.229819702921638</v>
      </c>
      <c r="BH1947" s="17">
        <v>0.153000526959956</v>
      </c>
      <c r="BI1947" s="17" t="s">
        <v>95</v>
      </c>
      <c r="BJ1947" s="17">
        <v>0.20995203562488399</v>
      </c>
      <c r="BK1947" s="17">
        <v>0.200808184174253</v>
      </c>
      <c r="BL1947" s="17">
        <v>0.13871753755638899</v>
      </c>
      <c r="BM1947" s="17">
        <v>0.181649108369281</v>
      </c>
    </row>
    <row r="1948" spans="2:65" x14ac:dyDescent="0.35">
      <c r="C1948" s="17"/>
      <c r="D1948" s="17"/>
      <c r="E1948" s="17"/>
      <c r="F1948" s="17"/>
      <c r="G1948" s="17"/>
      <c r="H1948" s="17"/>
      <c r="I1948" s="17"/>
      <c r="J1948" s="17"/>
      <c r="K1948" s="17"/>
      <c r="L1948" s="17"/>
      <c r="M1948" s="17"/>
      <c r="N1948" s="17"/>
      <c r="O1948" s="17"/>
      <c r="P1948" s="17"/>
      <c r="Q1948" s="17"/>
      <c r="R1948" s="17"/>
      <c r="S1948" s="17"/>
      <c r="T1948" s="17"/>
      <c r="U1948" s="17"/>
      <c r="V1948" s="17"/>
      <c r="W1948" s="17"/>
      <c r="X1948" s="17"/>
      <c r="Y1948" s="17"/>
      <c r="Z1948" s="17"/>
      <c r="AA1948" s="17"/>
      <c r="AB1948" s="17"/>
      <c r="AC1948" s="17"/>
      <c r="AD1948" s="17"/>
      <c r="AE1948" s="17"/>
      <c r="AF1948" s="17"/>
      <c r="AG1948" s="17"/>
      <c r="AH1948" s="17"/>
      <c r="AI1948" s="17"/>
      <c r="AJ1948" s="17"/>
      <c r="AK1948" s="17"/>
      <c r="AL1948" s="17"/>
      <c r="AM1948" s="17"/>
      <c r="AN1948" s="17"/>
      <c r="AO1948" s="17"/>
      <c r="AP1948" s="17"/>
      <c r="AQ1948" s="17"/>
      <c r="AR1948" s="17"/>
      <c r="AS1948" s="17"/>
      <c r="AT1948" s="17"/>
      <c r="AU1948" s="17"/>
      <c r="AV1948" s="17"/>
      <c r="AW1948" s="17"/>
      <c r="AX1948" s="17"/>
      <c r="AY1948" s="17"/>
      <c r="AZ1948" s="17"/>
      <c r="BA1948" s="17"/>
      <c r="BB1948" s="17"/>
      <c r="BC1948" s="17"/>
      <c r="BD1948" s="17"/>
      <c r="BE1948" s="17"/>
      <c r="BF1948" s="17"/>
      <c r="BG1948" s="17"/>
      <c r="BH1948" s="17"/>
      <c r="BI1948" s="17"/>
      <c r="BJ1948" s="17"/>
      <c r="BK1948" s="17"/>
      <c r="BL1948" s="17"/>
      <c r="BM1948" s="17"/>
    </row>
    <row r="1949" spans="2:65" x14ac:dyDescent="0.35">
      <c r="B1949" s="6" t="s">
        <v>733</v>
      </c>
      <c r="C1949" s="17"/>
      <c r="D1949" s="17"/>
      <c r="E1949" s="17"/>
      <c r="F1949" s="17"/>
      <c r="G1949" s="17"/>
      <c r="H1949" s="17"/>
      <c r="I1949" s="17"/>
      <c r="J1949" s="17"/>
      <c r="K1949" s="17"/>
      <c r="L1949" s="17"/>
      <c r="M1949" s="17"/>
      <c r="N1949" s="17"/>
      <c r="O1949" s="17"/>
      <c r="P1949" s="17"/>
      <c r="Q1949" s="17"/>
      <c r="R1949" s="17"/>
      <c r="S1949" s="17"/>
      <c r="T1949" s="17"/>
      <c r="U1949" s="17"/>
      <c r="V1949" s="17"/>
      <c r="W1949" s="17"/>
      <c r="X1949" s="17"/>
      <c r="Y1949" s="17"/>
      <c r="Z1949" s="17"/>
      <c r="AA1949" s="17"/>
      <c r="AB1949" s="17"/>
      <c r="AC1949" s="17"/>
      <c r="AD1949" s="17"/>
      <c r="AE1949" s="17"/>
      <c r="AF1949" s="17"/>
      <c r="AG1949" s="17"/>
      <c r="AH1949" s="17"/>
      <c r="AI1949" s="17"/>
      <c r="AJ1949" s="17"/>
      <c r="AK1949" s="17"/>
      <c r="AL1949" s="17"/>
      <c r="AM1949" s="17"/>
      <c r="AN1949" s="17"/>
      <c r="AO1949" s="17"/>
      <c r="AP1949" s="17"/>
      <c r="AQ1949" s="17"/>
      <c r="AR1949" s="17"/>
      <c r="AS1949" s="17"/>
      <c r="AT1949" s="17"/>
      <c r="AU1949" s="17"/>
      <c r="AV1949" s="17"/>
      <c r="AW1949" s="17"/>
      <c r="AX1949" s="17"/>
      <c r="AY1949" s="17"/>
      <c r="AZ1949" s="17"/>
      <c r="BA1949" s="17"/>
      <c r="BB1949" s="17"/>
      <c r="BC1949" s="17"/>
      <c r="BD1949" s="17"/>
      <c r="BE1949" s="17"/>
      <c r="BF1949" s="17"/>
      <c r="BG1949" s="17"/>
      <c r="BH1949" s="17"/>
      <c r="BI1949" s="17"/>
      <c r="BJ1949" s="17"/>
      <c r="BK1949" s="17"/>
      <c r="BL1949" s="17"/>
      <c r="BM1949" s="17"/>
    </row>
    <row r="1950" spans="2:65" x14ac:dyDescent="0.35">
      <c r="B1950" s="26" t="s">
        <v>322</v>
      </c>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c r="AX1950" s="17"/>
      <c r="AY1950" s="17"/>
      <c r="AZ1950" s="17"/>
      <c r="BA1950" s="17"/>
      <c r="BB1950" s="17"/>
      <c r="BC1950" s="17"/>
      <c r="BD1950" s="17"/>
      <c r="BE1950" s="17"/>
      <c r="BF1950" s="17"/>
      <c r="BG1950" s="17"/>
      <c r="BH1950" s="17"/>
      <c r="BI1950" s="17"/>
      <c r="BJ1950" s="17"/>
      <c r="BK1950" s="17"/>
      <c r="BL1950" s="17"/>
      <c r="BM1950" s="17"/>
    </row>
    <row r="1951" spans="2:65" x14ac:dyDescent="0.35">
      <c r="B1951" t="s">
        <v>724</v>
      </c>
      <c r="C1951" s="17">
        <v>0.77411370882291797</v>
      </c>
      <c r="D1951" s="17">
        <v>0.74135678182045295</v>
      </c>
      <c r="E1951" s="17">
        <v>0.806825214513053</v>
      </c>
      <c r="F1951" s="17"/>
      <c r="G1951" s="17">
        <v>0.71876110819213501</v>
      </c>
      <c r="H1951" s="17">
        <v>0.731769905509565</v>
      </c>
      <c r="I1951" s="17">
        <v>0.77663152568234495</v>
      </c>
      <c r="J1951" s="17">
        <v>0.79128641024413404</v>
      </c>
      <c r="K1951" s="17">
        <v>0.82173928334294899</v>
      </c>
      <c r="L1951" s="17">
        <v>0.79733893846943105</v>
      </c>
      <c r="M1951" s="17"/>
      <c r="N1951" s="17">
        <v>0.81944528147603901</v>
      </c>
      <c r="O1951" s="17">
        <v>0.78418596536669005</v>
      </c>
      <c r="P1951" s="17">
        <v>0.74661952110700602</v>
      </c>
      <c r="Q1951" s="17">
        <v>0.73976809324169501</v>
      </c>
      <c r="R1951" s="17"/>
      <c r="S1951" s="17">
        <v>0.73870021124361895</v>
      </c>
      <c r="T1951" s="17">
        <v>0.75382677354939698</v>
      </c>
      <c r="U1951" s="17">
        <v>0.81984188072830999</v>
      </c>
      <c r="V1951" s="17">
        <v>0.79149371363427601</v>
      </c>
      <c r="W1951" s="17">
        <v>0.74365287356295295</v>
      </c>
      <c r="X1951" s="17">
        <v>0.77617452350486604</v>
      </c>
      <c r="Y1951" s="17">
        <v>0.76151667123582001</v>
      </c>
      <c r="Z1951" s="17">
        <v>0.74760513663210804</v>
      </c>
      <c r="AA1951" s="17">
        <v>0.78524012036147195</v>
      </c>
      <c r="AB1951" s="17">
        <v>0.81731152634770199</v>
      </c>
      <c r="AC1951" s="17">
        <v>0.78065718331648104</v>
      </c>
      <c r="AD1951" s="17">
        <v>0.80546297346213902</v>
      </c>
      <c r="AE1951" s="17"/>
      <c r="AF1951" s="17">
        <v>0.74606000755158497</v>
      </c>
      <c r="AG1951" s="17">
        <v>0.81654334276485296</v>
      </c>
      <c r="AH1951" s="17">
        <v>0.74819691513342901</v>
      </c>
      <c r="AI1951" s="17"/>
      <c r="AJ1951" s="17">
        <v>0.76460555608325798</v>
      </c>
      <c r="AK1951" s="17">
        <v>0.77571133162002304</v>
      </c>
      <c r="AL1951" s="17">
        <v>0.82305811240687399</v>
      </c>
      <c r="AM1951" s="17">
        <v>0.61268117451084203</v>
      </c>
      <c r="AN1951" s="17">
        <v>0.74271288397545099</v>
      </c>
      <c r="AO1951" s="17"/>
      <c r="AP1951" s="17">
        <v>0.75849846352068595</v>
      </c>
      <c r="AQ1951" s="17">
        <v>0.799443309080758</v>
      </c>
      <c r="AR1951" s="17">
        <v>0.79058908374750303</v>
      </c>
      <c r="AS1951" s="17"/>
      <c r="AT1951" s="17">
        <v>0.764090730140912</v>
      </c>
      <c r="AU1951" s="17">
        <v>0.77233187848203</v>
      </c>
      <c r="AV1951" s="17">
        <v>0.79600362057700202</v>
      </c>
      <c r="AW1951" s="17">
        <v>0.77154575925999502</v>
      </c>
      <c r="AX1951" s="17">
        <v>0.89239505266617003</v>
      </c>
      <c r="AY1951" s="17"/>
      <c r="AZ1951" s="17">
        <v>0.76950882328191605</v>
      </c>
      <c r="BA1951" s="17">
        <v>0.78395165501654396</v>
      </c>
      <c r="BB1951" s="17">
        <v>0.74356506402732503</v>
      </c>
      <c r="BC1951" s="17">
        <v>0.77466107903133297</v>
      </c>
      <c r="BD1951" s="17">
        <v>0.79972763174425099</v>
      </c>
      <c r="BE1951" s="17">
        <v>0.746687134982842</v>
      </c>
      <c r="BF1951" s="17"/>
      <c r="BG1951" s="17">
        <v>0.781819577401069</v>
      </c>
      <c r="BH1951" s="17">
        <v>0.79285625004904803</v>
      </c>
      <c r="BI1951" s="17" t="s">
        <v>95</v>
      </c>
      <c r="BJ1951" s="17">
        <v>0.72194774616751101</v>
      </c>
      <c r="BK1951" s="17">
        <v>0.69935580044971202</v>
      </c>
      <c r="BL1951" s="17">
        <v>0.80154922128023598</v>
      </c>
      <c r="BM1951" s="17">
        <v>0.73023551438878198</v>
      </c>
    </row>
    <row r="1952" spans="2:65" x14ac:dyDescent="0.35">
      <c r="B1952" t="s">
        <v>725</v>
      </c>
      <c r="C1952" s="17">
        <v>0.758876587022699</v>
      </c>
      <c r="D1952" s="17">
        <v>0.74529418300963701</v>
      </c>
      <c r="E1952" s="17">
        <v>0.77169506028752</v>
      </c>
      <c r="F1952" s="17"/>
      <c r="G1952" s="17">
        <v>0.68258544992628201</v>
      </c>
      <c r="H1952" s="17">
        <v>0.67792808551821204</v>
      </c>
      <c r="I1952" s="17">
        <v>0.76074387835403101</v>
      </c>
      <c r="J1952" s="17">
        <v>0.79286193330569898</v>
      </c>
      <c r="K1952" s="17">
        <v>0.81485726593452401</v>
      </c>
      <c r="L1952" s="17">
        <v>0.80864903514569397</v>
      </c>
      <c r="M1952" s="17"/>
      <c r="N1952" s="17">
        <v>0.78628087121314705</v>
      </c>
      <c r="O1952" s="17">
        <v>0.79815054280754105</v>
      </c>
      <c r="P1952" s="17">
        <v>0.72222757685847505</v>
      </c>
      <c r="Q1952" s="17">
        <v>0.72133512557616197</v>
      </c>
      <c r="R1952" s="17"/>
      <c r="S1952" s="17">
        <v>0.72664666569860004</v>
      </c>
      <c r="T1952" s="17">
        <v>0.76034054610422896</v>
      </c>
      <c r="U1952" s="17">
        <v>0.79564337371888905</v>
      </c>
      <c r="V1952" s="17">
        <v>0.75881020173830704</v>
      </c>
      <c r="W1952" s="17">
        <v>0.74677638359100695</v>
      </c>
      <c r="X1952" s="17">
        <v>0.73980371120409505</v>
      </c>
      <c r="Y1952" s="17">
        <v>0.75107187899785699</v>
      </c>
      <c r="Z1952" s="17">
        <v>0.77633626822698898</v>
      </c>
      <c r="AA1952" s="17">
        <v>0.78110112617946403</v>
      </c>
      <c r="AB1952" s="17">
        <v>0.76430321269235502</v>
      </c>
      <c r="AC1952" s="17">
        <v>0.76635204452664996</v>
      </c>
      <c r="AD1952" s="17">
        <v>0.77754080438129602</v>
      </c>
      <c r="AE1952" s="17"/>
      <c r="AF1952" s="17">
        <v>0.72389089466188805</v>
      </c>
      <c r="AG1952" s="17">
        <v>0.815980760133588</v>
      </c>
      <c r="AH1952" s="17">
        <v>0.70194352985819497</v>
      </c>
      <c r="AI1952" s="17"/>
      <c r="AJ1952" s="17">
        <v>0.75329451211679399</v>
      </c>
      <c r="AK1952" s="17">
        <v>0.759005143273903</v>
      </c>
      <c r="AL1952" s="17">
        <v>0.82781428384956501</v>
      </c>
      <c r="AM1952" s="17">
        <v>0.54915212280635595</v>
      </c>
      <c r="AN1952" s="17">
        <v>0.74838403421801603</v>
      </c>
      <c r="AO1952" s="17"/>
      <c r="AP1952" s="17">
        <v>0.73383556137913497</v>
      </c>
      <c r="AQ1952" s="17">
        <v>0.77293892919142104</v>
      </c>
      <c r="AR1952" s="17">
        <v>0.81296854278229502</v>
      </c>
      <c r="AS1952" s="17"/>
      <c r="AT1952" s="17">
        <v>0.73917674747394801</v>
      </c>
      <c r="AU1952" s="17">
        <v>0.76272138405089296</v>
      </c>
      <c r="AV1952" s="17">
        <v>0.77789986252179999</v>
      </c>
      <c r="AW1952" s="17">
        <v>0.74781510168092402</v>
      </c>
      <c r="AX1952" s="17">
        <v>0.73119211214807001</v>
      </c>
      <c r="AY1952" s="17"/>
      <c r="AZ1952" s="17">
        <v>0.709571181933216</v>
      </c>
      <c r="BA1952" s="17">
        <v>0.78121352501172803</v>
      </c>
      <c r="BB1952" s="17">
        <v>0.73512683816817503</v>
      </c>
      <c r="BC1952" s="17">
        <v>0.77469239297408898</v>
      </c>
      <c r="BD1952" s="17">
        <v>0.80345440040929705</v>
      </c>
      <c r="BE1952" s="17">
        <v>0.74660634092661005</v>
      </c>
      <c r="BF1952" s="17"/>
      <c r="BG1952" s="17">
        <v>0.77739031660837798</v>
      </c>
      <c r="BH1952" s="17">
        <v>0.77389877580682798</v>
      </c>
      <c r="BI1952" s="17" t="s">
        <v>95</v>
      </c>
      <c r="BJ1952" s="17">
        <v>0.71174247970867699</v>
      </c>
      <c r="BK1952" s="17">
        <v>0.69173650855774604</v>
      </c>
      <c r="BL1952" s="17">
        <v>0.75882117320974596</v>
      </c>
      <c r="BM1952" s="17">
        <v>0.73453199528826996</v>
      </c>
    </row>
    <row r="1953" spans="2:65" x14ac:dyDescent="0.35">
      <c r="B1953" t="s">
        <v>726</v>
      </c>
      <c r="C1953" s="17">
        <v>0.73085880064078801</v>
      </c>
      <c r="D1953" s="17">
        <v>0.70270488282049803</v>
      </c>
      <c r="E1953" s="17">
        <v>0.75884372017424395</v>
      </c>
      <c r="F1953" s="17"/>
      <c r="G1953" s="17">
        <v>0.65043305407946905</v>
      </c>
      <c r="H1953" s="17">
        <v>0.67260549637040101</v>
      </c>
      <c r="I1953" s="17">
        <v>0.73546357162278997</v>
      </c>
      <c r="J1953" s="17">
        <v>0.75745854541087199</v>
      </c>
      <c r="K1953" s="17">
        <v>0.77907391787749702</v>
      </c>
      <c r="L1953" s="17">
        <v>0.773899495962314</v>
      </c>
      <c r="M1953" s="17"/>
      <c r="N1953" s="17">
        <v>0.77168318411677606</v>
      </c>
      <c r="O1953" s="17">
        <v>0.74836002766658805</v>
      </c>
      <c r="P1953" s="17">
        <v>0.69591364764080199</v>
      </c>
      <c r="Q1953" s="17">
        <v>0.69891989488420003</v>
      </c>
      <c r="R1953" s="17"/>
      <c r="S1953" s="17">
        <v>0.71686401461768401</v>
      </c>
      <c r="T1953" s="17">
        <v>0.74505984981184004</v>
      </c>
      <c r="U1953" s="17">
        <v>0.77815288691418105</v>
      </c>
      <c r="V1953" s="17">
        <v>0.72615984440239201</v>
      </c>
      <c r="W1953" s="17">
        <v>0.69186875694651595</v>
      </c>
      <c r="X1953" s="17">
        <v>0.68916806787440299</v>
      </c>
      <c r="Y1953" s="17">
        <v>0.72705527224772204</v>
      </c>
      <c r="Z1953" s="17">
        <v>0.69340692945803994</v>
      </c>
      <c r="AA1953" s="17">
        <v>0.74937092059407195</v>
      </c>
      <c r="AB1953" s="17">
        <v>0.744148517812801</v>
      </c>
      <c r="AC1953" s="17">
        <v>0.71393127148739799</v>
      </c>
      <c r="AD1953" s="17">
        <v>0.81874735524984299</v>
      </c>
      <c r="AE1953" s="17"/>
      <c r="AF1953" s="17">
        <v>0.70693957731749602</v>
      </c>
      <c r="AG1953" s="17">
        <v>0.76698491743853203</v>
      </c>
      <c r="AH1953" s="17">
        <v>0.70440680844872805</v>
      </c>
      <c r="AI1953" s="17"/>
      <c r="AJ1953" s="17">
        <v>0.72356062571374802</v>
      </c>
      <c r="AK1953" s="17">
        <v>0.72354059168352003</v>
      </c>
      <c r="AL1953" s="17">
        <v>0.81847562400139995</v>
      </c>
      <c r="AM1953" s="17">
        <v>0.58952562513975604</v>
      </c>
      <c r="AN1953" s="17">
        <v>0.71072607660987697</v>
      </c>
      <c r="AO1953" s="17"/>
      <c r="AP1953" s="17">
        <v>0.69990995236764797</v>
      </c>
      <c r="AQ1953" s="17">
        <v>0.75538432197512495</v>
      </c>
      <c r="AR1953" s="17">
        <v>0.76783735174662904</v>
      </c>
      <c r="AS1953" s="17"/>
      <c r="AT1953" s="17">
        <v>0.73855854208012595</v>
      </c>
      <c r="AU1953" s="17">
        <v>0.70210833088026903</v>
      </c>
      <c r="AV1953" s="17">
        <v>0.754817562519007</v>
      </c>
      <c r="AW1953" s="17">
        <v>0.74907799051886204</v>
      </c>
      <c r="AX1953" s="17">
        <v>0.771688965434292</v>
      </c>
      <c r="AY1953" s="17"/>
      <c r="AZ1953" s="17">
        <v>0.69767355879354598</v>
      </c>
      <c r="BA1953" s="17">
        <v>0.74813030122483104</v>
      </c>
      <c r="BB1953" s="17">
        <v>0.70891828731675999</v>
      </c>
      <c r="BC1953" s="17">
        <v>0.72938106101989997</v>
      </c>
      <c r="BD1953" s="17">
        <v>0.77764371042997105</v>
      </c>
      <c r="BE1953" s="17">
        <v>0.72721164561482898</v>
      </c>
      <c r="BF1953" s="17"/>
      <c r="BG1953" s="17">
        <v>0.74258975685197204</v>
      </c>
      <c r="BH1953" s="17">
        <v>0.74843922642787197</v>
      </c>
      <c r="BI1953" s="17" t="s">
        <v>95</v>
      </c>
      <c r="BJ1953" s="17">
        <v>0.64534199188195895</v>
      </c>
      <c r="BK1953" s="17">
        <v>0.65628109966686299</v>
      </c>
      <c r="BL1953" s="17">
        <v>0.75772138819573298</v>
      </c>
      <c r="BM1953" s="17">
        <v>0.74597280383510101</v>
      </c>
    </row>
    <row r="1954" spans="2:65" x14ac:dyDescent="0.35">
      <c r="B1954" t="s">
        <v>727</v>
      </c>
      <c r="C1954" s="17">
        <v>0.63963659733065004</v>
      </c>
      <c r="D1954" s="17">
        <v>0.60838757456597203</v>
      </c>
      <c r="E1954" s="17">
        <v>0.67014682630911304</v>
      </c>
      <c r="F1954" s="17"/>
      <c r="G1954" s="17">
        <v>0.56131286070313202</v>
      </c>
      <c r="H1954" s="17">
        <v>0.55744673201920003</v>
      </c>
      <c r="I1954" s="17">
        <v>0.60125178427083603</v>
      </c>
      <c r="J1954" s="17">
        <v>0.66847705246915701</v>
      </c>
      <c r="K1954" s="17">
        <v>0.70010324958077497</v>
      </c>
      <c r="L1954" s="17">
        <v>0.72571264300787097</v>
      </c>
      <c r="M1954" s="17"/>
      <c r="N1954" s="17">
        <v>0.70480517353322003</v>
      </c>
      <c r="O1954" s="17">
        <v>0.66612184992277002</v>
      </c>
      <c r="P1954" s="17">
        <v>0.564402639986615</v>
      </c>
      <c r="Q1954" s="17">
        <v>0.60766093519119402</v>
      </c>
      <c r="R1954" s="17"/>
      <c r="S1954" s="17">
        <v>0.60565524271916804</v>
      </c>
      <c r="T1954" s="17">
        <v>0.68186410169012701</v>
      </c>
      <c r="U1954" s="17">
        <v>0.69000028823154902</v>
      </c>
      <c r="V1954" s="17">
        <v>0.65219188158983998</v>
      </c>
      <c r="W1954" s="17">
        <v>0.59407513662810996</v>
      </c>
      <c r="X1954" s="17">
        <v>0.63766194586035996</v>
      </c>
      <c r="Y1954" s="17">
        <v>0.62716274810626405</v>
      </c>
      <c r="Z1954" s="17">
        <v>0.628484198412392</v>
      </c>
      <c r="AA1954" s="17">
        <v>0.637720284855393</v>
      </c>
      <c r="AB1954" s="17">
        <v>0.62952147289989302</v>
      </c>
      <c r="AC1954" s="17">
        <v>0.58786479062965402</v>
      </c>
      <c r="AD1954" s="17">
        <v>0.72711521952701796</v>
      </c>
      <c r="AE1954" s="17"/>
      <c r="AF1954" s="17">
        <v>0.62337479574620402</v>
      </c>
      <c r="AG1954" s="17">
        <v>0.68361601868035504</v>
      </c>
      <c r="AH1954" s="17">
        <v>0.579765772705925</v>
      </c>
      <c r="AI1954" s="17"/>
      <c r="AJ1954" s="17">
        <v>0.64314703225347303</v>
      </c>
      <c r="AK1954" s="17">
        <v>0.63980562833868904</v>
      </c>
      <c r="AL1954" s="17">
        <v>0.71581647783849001</v>
      </c>
      <c r="AM1954" s="17">
        <v>0.524043186871748</v>
      </c>
      <c r="AN1954" s="17">
        <v>0.58256039879195798</v>
      </c>
      <c r="AO1954" s="17"/>
      <c r="AP1954" s="17">
        <v>0.62010576321324895</v>
      </c>
      <c r="AQ1954" s="17">
        <v>0.64448562301020995</v>
      </c>
      <c r="AR1954" s="17">
        <v>0.69388007324118695</v>
      </c>
      <c r="AS1954" s="17"/>
      <c r="AT1954" s="17">
        <v>0.62200397258593598</v>
      </c>
      <c r="AU1954" s="17">
        <v>0.63510225628106698</v>
      </c>
      <c r="AV1954" s="17">
        <v>0.66833710935417701</v>
      </c>
      <c r="AW1954" s="17">
        <v>0.646248738693877</v>
      </c>
      <c r="AX1954" s="17">
        <v>0.72297746049716805</v>
      </c>
      <c r="AY1954" s="17"/>
      <c r="AZ1954" s="17">
        <v>0.60769211434527604</v>
      </c>
      <c r="BA1954" s="17">
        <v>0.64566668550264195</v>
      </c>
      <c r="BB1954" s="17">
        <v>0.62487350003101105</v>
      </c>
      <c r="BC1954" s="17">
        <v>0.65293043468176404</v>
      </c>
      <c r="BD1954" s="17">
        <v>0.67104525841658902</v>
      </c>
      <c r="BE1954" s="17">
        <v>0.66334203281689397</v>
      </c>
      <c r="BF1954" s="17"/>
      <c r="BG1954" s="17">
        <v>0.66477981422357901</v>
      </c>
      <c r="BH1954" s="17">
        <v>0.63893527404199402</v>
      </c>
      <c r="BI1954" s="17" t="s">
        <v>95</v>
      </c>
      <c r="BJ1954" s="17">
        <v>0.59103749588157595</v>
      </c>
      <c r="BK1954" s="17">
        <v>0.590925984923799</v>
      </c>
      <c r="BL1954" s="17">
        <v>0.65308582336616094</v>
      </c>
      <c r="BM1954" s="17">
        <v>0.57823022644675603</v>
      </c>
    </row>
    <row r="1955" spans="2:65" x14ac:dyDescent="0.35">
      <c r="B1955" t="s">
        <v>728</v>
      </c>
      <c r="C1955" s="17">
        <v>0.55006314547541502</v>
      </c>
      <c r="D1955" s="17">
        <v>0.51137114424032704</v>
      </c>
      <c r="E1955" s="17">
        <v>0.58769082651045601</v>
      </c>
      <c r="F1955" s="17"/>
      <c r="G1955" s="17">
        <v>0.46712075387172503</v>
      </c>
      <c r="H1955" s="17">
        <v>0.49855909305587598</v>
      </c>
      <c r="I1955" s="17">
        <v>0.54909786052767395</v>
      </c>
      <c r="J1955" s="17">
        <v>0.56374761640247695</v>
      </c>
      <c r="K1955" s="17">
        <v>0.609910596055381</v>
      </c>
      <c r="L1955" s="17">
        <v>0.59651271858788102</v>
      </c>
      <c r="M1955" s="17"/>
      <c r="N1955" s="17">
        <v>0.57117323464951397</v>
      </c>
      <c r="O1955" s="17">
        <v>0.56579264533858098</v>
      </c>
      <c r="P1955" s="17">
        <v>0.51777337558643399</v>
      </c>
      <c r="Q1955" s="17">
        <v>0.53852709100085405</v>
      </c>
      <c r="R1955" s="17"/>
      <c r="S1955" s="17">
        <v>0.492130242591792</v>
      </c>
      <c r="T1955" s="17">
        <v>0.54654644464608604</v>
      </c>
      <c r="U1955" s="17">
        <v>0.61041390848857002</v>
      </c>
      <c r="V1955" s="17">
        <v>0.56852193875281298</v>
      </c>
      <c r="W1955" s="17">
        <v>0.56127212590501996</v>
      </c>
      <c r="X1955" s="17">
        <v>0.50260374185558698</v>
      </c>
      <c r="Y1955" s="17">
        <v>0.56374471432666895</v>
      </c>
      <c r="Z1955" s="17">
        <v>0.55485429476837</v>
      </c>
      <c r="AA1955" s="17">
        <v>0.56754987378560495</v>
      </c>
      <c r="AB1955" s="17">
        <v>0.54363194643843005</v>
      </c>
      <c r="AC1955" s="17">
        <v>0.58274501994017602</v>
      </c>
      <c r="AD1955" s="17">
        <v>0.59306917455351305</v>
      </c>
      <c r="AE1955" s="17"/>
      <c r="AF1955" s="17">
        <v>0.52328369419635401</v>
      </c>
      <c r="AG1955" s="17">
        <v>0.58873597123372401</v>
      </c>
      <c r="AH1955" s="17">
        <v>0.53866091127553295</v>
      </c>
      <c r="AI1955" s="17"/>
      <c r="AJ1955" s="17">
        <v>0.53675709411297401</v>
      </c>
      <c r="AK1955" s="17">
        <v>0.55882223861423197</v>
      </c>
      <c r="AL1955" s="17">
        <v>0.60987632105801803</v>
      </c>
      <c r="AM1955" s="17">
        <v>0.39976079351328198</v>
      </c>
      <c r="AN1955" s="17">
        <v>0.51567011665738804</v>
      </c>
      <c r="AO1955" s="17"/>
      <c r="AP1955" s="17">
        <v>0.51934459554790502</v>
      </c>
      <c r="AQ1955" s="17">
        <v>0.55766655685278499</v>
      </c>
      <c r="AR1955" s="17">
        <v>0.59476000454073696</v>
      </c>
      <c r="AS1955" s="17"/>
      <c r="AT1955" s="17">
        <v>0.528587096071234</v>
      </c>
      <c r="AU1955" s="17">
        <v>0.55625221409733105</v>
      </c>
      <c r="AV1955" s="17">
        <v>0.55963622801011503</v>
      </c>
      <c r="AW1955" s="17">
        <v>0.54326102290933098</v>
      </c>
      <c r="AX1955" s="17">
        <v>0.52951519657953605</v>
      </c>
      <c r="AY1955" s="17"/>
      <c r="AZ1955" s="17">
        <v>0.52207830880420703</v>
      </c>
      <c r="BA1955" s="17">
        <v>0.55480174702971796</v>
      </c>
      <c r="BB1955" s="17">
        <v>0.52255189513299505</v>
      </c>
      <c r="BC1955" s="17">
        <v>0.554738765790878</v>
      </c>
      <c r="BD1955" s="17">
        <v>0.60872532431867099</v>
      </c>
      <c r="BE1955" s="17">
        <v>0.56095757985189598</v>
      </c>
      <c r="BF1955" s="17"/>
      <c r="BG1955" s="17">
        <v>0.55424106017933294</v>
      </c>
      <c r="BH1955" s="17">
        <v>0.58054162747654803</v>
      </c>
      <c r="BI1955" s="17" t="s">
        <v>95</v>
      </c>
      <c r="BJ1955" s="17">
        <v>0.52635231199744703</v>
      </c>
      <c r="BK1955" s="17">
        <v>0.50650797564330896</v>
      </c>
      <c r="BL1955" s="17">
        <v>0.539405936980628</v>
      </c>
      <c r="BM1955" s="17">
        <v>0.54793030371846796</v>
      </c>
    </row>
    <row r="1956" spans="2:65" x14ac:dyDescent="0.35">
      <c r="B1956" t="s">
        <v>729</v>
      </c>
      <c r="C1956" s="17">
        <v>0.53643713710123397</v>
      </c>
      <c r="D1956" s="17">
        <v>0.51875945695151604</v>
      </c>
      <c r="E1956" s="17">
        <v>0.553527839178658</v>
      </c>
      <c r="F1956" s="17"/>
      <c r="G1956" s="17">
        <v>0.526292886783294</v>
      </c>
      <c r="H1956" s="17">
        <v>0.49088820564712399</v>
      </c>
      <c r="I1956" s="17">
        <v>0.530308260817419</v>
      </c>
      <c r="J1956" s="17">
        <v>0.55000959769689794</v>
      </c>
      <c r="K1956" s="17">
        <v>0.54987418845688196</v>
      </c>
      <c r="L1956" s="17">
        <v>0.56515331129145496</v>
      </c>
      <c r="M1956" s="17"/>
      <c r="N1956" s="17">
        <v>0.56566425298940803</v>
      </c>
      <c r="O1956" s="17">
        <v>0.55747100881171896</v>
      </c>
      <c r="P1956" s="17">
        <v>0.51527974358436801</v>
      </c>
      <c r="Q1956" s="17">
        <v>0.50067212952999296</v>
      </c>
      <c r="R1956" s="17"/>
      <c r="S1956" s="17">
        <v>0.493382310675474</v>
      </c>
      <c r="T1956" s="17">
        <v>0.53965264799030199</v>
      </c>
      <c r="U1956" s="17">
        <v>0.60308499756182099</v>
      </c>
      <c r="V1956" s="17">
        <v>0.57317679909353703</v>
      </c>
      <c r="W1956" s="17">
        <v>0.52608851535242795</v>
      </c>
      <c r="X1956" s="17">
        <v>0.501518210882414</v>
      </c>
      <c r="Y1956" s="17">
        <v>0.541191759526365</v>
      </c>
      <c r="Z1956" s="17">
        <v>0.525517364727356</v>
      </c>
      <c r="AA1956" s="17">
        <v>0.55690528664183903</v>
      </c>
      <c r="AB1956" s="17">
        <v>0.53735426400229203</v>
      </c>
      <c r="AC1956" s="17">
        <v>0.48791879495298202</v>
      </c>
      <c r="AD1956" s="17">
        <v>0.56931288948580905</v>
      </c>
      <c r="AE1956" s="17"/>
      <c r="AF1956" s="17">
        <v>0.513590741377555</v>
      </c>
      <c r="AG1956" s="17">
        <v>0.56753274077475202</v>
      </c>
      <c r="AH1956" s="17">
        <v>0.49835921523070598</v>
      </c>
      <c r="AI1956" s="17"/>
      <c r="AJ1956" s="17">
        <v>0.52230764134971996</v>
      </c>
      <c r="AK1956" s="17">
        <v>0.51625248125914502</v>
      </c>
      <c r="AL1956" s="17">
        <v>0.58214716364045704</v>
      </c>
      <c r="AM1956" s="17">
        <v>0.450993454473683</v>
      </c>
      <c r="AN1956" s="17">
        <v>0.52623771808138498</v>
      </c>
      <c r="AO1956" s="17"/>
      <c r="AP1956" s="17">
        <v>0.52821337985116801</v>
      </c>
      <c r="AQ1956" s="17">
        <v>0.53747696251350896</v>
      </c>
      <c r="AR1956" s="17">
        <v>0.55508129504222403</v>
      </c>
      <c r="AS1956" s="17"/>
      <c r="AT1956" s="17">
        <v>0.54287584405066402</v>
      </c>
      <c r="AU1956" s="17">
        <v>0.53142313494108995</v>
      </c>
      <c r="AV1956" s="17">
        <v>0.56090102112454499</v>
      </c>
      <c r="AW1956" s="17">
        <v>0.51080356158899098</v>
      </c>
      <c r="AX1956" s="17">
        <v>0.56583559219686796</v>
      </c>
      <c r="AY1956" s="17"/>
      <c r="AZ1956" s="17">
        <v>0.51754324010128505</v>
      </c>
      <c r="BA1956" s="17">
        <v>0.53241088253879598</v>
      </c>
      <c r="BB1956" s="17">
        <v>0.53414190685148699</v>
      </c>
      <c r="BC1956" s="17">
        <v>0.54596595728776798</v>
      </c>
      <c r="BD1956" s="17">
        <v>0.58530762144697002</v>
      </c>
      <c r="BE1956" s="17">
        <v>0.50613602356856902</v>
      </c>
      <c r="BF1956" s="17"/>
      <c r="BG1956" s="17">
        <v>0.54052501002043796</v>
      </c>
      <c r="BH1956" s="17">
        <v>0.55024686598208805</v>
      </c>
      <c r="BI1956" s="17" t="s">
        <v>95</v>
      </c>
      <c r="BJ1956" s="17">
        <v>0.48805957782425202</v>
      </c>
      <c r="BK1956" s="17">
        <v>0.49425808963345202</v>
      </c>
      <c r="BL1956" s="17">
        <v>0.55511943322699897</v>
      </c>
      <c r="BM1956" s="17">
        <v>0.510335014644547</v>
      </c>
    </row>
    <row r="1957" spans="2:65" x14ac:dyDescent="0.35">
      <c r="B1957" t="s">
        <v>730</v>
      </c>
      <c r="C1957" s="17">
        <v>0.50670528790771197</v>
      </c>
      <c r="D1957" s="17">
        <v>0.468491172812394</v>
      </c>
      <c r="E1957" s="17">
        <v>0.54522364214957897</v>
      </c>
      <c r="F1957" s="17"/>
      <c r="G1957" s="17">
        <v>0.33510906460832701</v>
      </c>
      <c r="H1957" s="17">
        <v>0.376050135168779</v>
      </c>
      <c r="I1957" s="17">
        <v>0.43600306412377399</v>
      </c>
      <c r="J1957" s="17">
        <v>0.55164720445041304</v>
      </c>
      <c r="K1957" s="17">
        <v>0.63531502593995703</v>
      </c>
      <c r="L1957" s="17">
        <v>0.66162107018793903</v>
      </c>
      <c r="M1957" s="17"/>
      <c r="N1957" s="17">
        <v>0.54386921084081596</v>
      </c>
      <c r="O1957" s="17">
        <v>0.51485517493733901</v>
      </c>
      <c r="P1957" s="17">
        <v>0.45080695425948297</v>
      </c>
      <c r="Q1957" s="17">
        <v>0.50583163147286803</v>
      </c>
      <c r="R1957" s="17"/>
      <c r="S1957" s="17">
        <v>0.45433979669279501</v>
      </c>
      <c r="T1957" s="17">
        <v>0.55621638019213904</v>
      </c>
      <c r="U1957" s="17">
        <v>0.55575280118205905</v>
      </c>
      <c r="V1957" s="17">
        <v>0.51240460858180803</v>
      </c>
      <c r="W1957" s="17">
        <v>0.488926712831251</v>
      </c>
      <c r="X1957" s="17">
        <v>0.50928933602139603</v>
      </c>
      <c r="Y1957" s="17">
        <v>0.51167616257867399</v>
      </c>
      <c r="Z1957" s="17">
        <v>0.48380930415435103</v>
      </c>
      <c r="AA1957" s="17">
        <v>0.50350078281266597</v>
      </c>
      <c r="AB1957" s="17">
        <v>0.52532228510669499</v>
      </c>
      <c r="AC1957" s="17">
        <v>0.47691753437237899</v>
      </c>
      <c r="AD1957" s="17">
        <v>0.445537057148302</v>
      </c>
      <c r="AE1957" s="17"/>
      <c r="AF1957" s="17">
        <v>0.50570374635026305</v>
      </c>
      <c r="AG1957" s="17">
        <v>0.56180440081702898</v>
      </c>
      <c r="AH1957" s="17">
        <v>0.43042121840356001</v>
      </c>
      <c r="AI1957" s="17"/>
      <c r="AJ1957" s="17">
        <v>0.53655844113100004</v>
      </c>
      <c r="AK1957" s="17">
        <v>0.47131651783678902</v>
      </c>
      <c r="AL1957" s="17">
        <v>0.58351731305439603</v>
      </c>
      <c r="AM1957" s="17">
        <v>0.37346131224145301</v>
      </c>
      <c r="AN1957" s="17">
        <v>0.48001794142967902</v>
      </c>
      <c r="AO1957" s="17"/>
      <c r="AP1957" s="17">
        <v>0.51973891077785594</v>
      </c>
      <c r="AQ1957" s="17">
        <v>0.493048710646323</v>
      </c>
      <c r="AR1957" s="17">
        <v>0.52226732346717697</v>
      </c>
      <c r="AS1957" s="17"/>
      <c r="AT1957" s="17">
        <v>0.51878088454482596</v>
      </c>
      <c r="AU1957" s="17">
        <v>0.49717208528918599</v>
      </c>
      <c r="AV1957" s="17">
        <v>0.51423798541558896</v>
      </c>
      <c r="AW1957" s="17">
        <v>0.46105571228638498</v>
      </c>
      <c r="AX1957" s="17">
        <v>0.55130165450509605</v>
      </c>
      <c r="AY1957" s="17"/>
      <c r="AZ1957" s="17">
        <v>0.43236116282547499</v>
      </c>
      <c r="BA1957" s="17">
        <v>0.52755624582787797</v>
      </c>
      <c r="BB1957" s="17">
        <v>0.494053126610627</v>
      </c>
      <c r="BC1957" s="17">
        <v>0.531211708744183</v>
      </c>
      <c r="BD1957" s="17">
        <v>0.57066790405162604</v>
      </c>
      <c r="BE1957" s="17">
        <v>0.51576899154394096</v>
      </c>
      <c r="BF1957" s="17"/>
      <c r="BG1957" s="17">
        <v>0.58598582915060904</v>
      </c>
      <c r="BH1957" s="17">
        <v>0.47036681330893398</v>
      </c>
      <c r="BI1957" s="17" t="s">
        <v>95</v>
      </c>
      <c r="BJ1957" s="17">
        <v>0.451110826630159</v>
      </c>
      <c r="BK1957" s="17">
        <v>0.43587787961755597</v>
      </c>
      <c r="BL1957" s="17">
        <v>0.47337949900641302</v>
      </c>
      <c r="BM1957" s="17">
        <v>0.41366884971567103</v>
      </c>
    </row>
    <row r="1958" spans="2:65" x14ac:dyDescent="0.35">
      <c r="B1958" t="s">
        <v>731</v>
      </c>
      <c r="C1958" s="17">
        <v>0.342493122873963</v>
      </c>
      <c r="D1958" s="17">
        <v>0.33714981915020398</v>
      </c>
      <c r="E1958" s="17">
        <v>0.34854468197367799</v>
      </c>
      <c r="F1958" s="17"/>
      <c r="G1958" s="17">
        <v>0.17353252749666401</v>
      </c>
      <c r="H1958" s="17">
        <v>0.22571286807888399</v>
      </c>
      <c r="I1958" s="17">
        <v>0.31076458975739402</v>
      </c>
      <c r="J1958" s="17">
        <v>0.38056337790745798</v>
      </c>
      <c r="K1958" s="17">
        <v>0.44947680065868301</v>
      </c>
      <c r="L1958" s="17">
        <v>0.47272043905254701</v>
      </c>
      <c r="M1958" s="17"/>
      <c r="N1958" s="17">
        <v>0.33293608704988398</v>
      </c>
      <c r="O1958" s="17">
        <v>0.36695282425951398</v>
      </c>
      <c r="P1958" s="17">
        <v>0.32563309909062998</v>
      </c>
      <c r="Q1958" s="17">
        <v>0.34101212253568502</v>
      </c>
      <c r="R1958" s="17"/>
      <c r="S1958" s="17">
        <v>0.273590427510981</v>
      </c>
      <c r="T1958" s="17">
        <v>0.38605678604973798</v>
      </c>
      <c r="U1958" s="17">
        <v>0.36909648334922701</v>
      </c>
      <c r="V1958" s="17">
        <v>0.39141387070752498</v>
      </c>
      <c r="W1958" s="17">
        <v>0.30711440882055402</v>
      </c>
      <c r="X1958" s="17">
        <v>0.32625707557285799</v>
      </c>
      <c r="Y1958" s="17">
        <v>0.31900652926845002</v>
      </c>
      <c r="Z1958" s="17">
        <v>0.36662354076473103</v>
      </c>
      <c r="AA1958" s="17">
        <v>0.38477664871903799</v>
      </c>
      <c r="AB1958" s="17">
        <v>0.33120457177239698</v>
      </c>
      <c r="AC1958" s="17">
        <v>0.31599921519570001</v>
      </c>
      <c r="AD1958" s="17">
        <v>0.34214881258304602</v>
      </c>
      <c r="AE1958" s="17"/>
      <c r="AF1958" s="17">
        <v>0.387587906279099</v>
      </c>
      <c r="AG1958" s="17">
        <v>0.36549358340135002</v>
      </c>
      <c r="AH1958" s="17">
        <v>0.255933831018615</v>
      </c>
      <c r="AI1958" s="17"/>
      <c r="AJ1958" s="17">
        <v>0.37832081794031103</v>
      </c>
      <c r="AK1958" s="17">
        <v>0.31518797840454599</v>
      </c>
      <c r="AL1958" s="17">
        <v>0.38594914037434103</v>
      </c>
      <c r="AM1958" s="17">
        <v>0.42804242351010802</v>
      </c>
      <c r="AN1958" s="17">
        <v>0.29257132471511799</v>
      </c>
      <c r="AO1958" s="17"/>
      <c r="AP1958" s="17">
        <v>0.33228879348348</v>
      </c>
      <c r="AQ1958" s="17">
        <v>0.32181665495141698</v>
      </c>
      <c r="AR1958" s="17">
        <v>0.35732142272887901</v>
      </c>
      <c r="AS1958" s="17"/>
      <c r="AT1958" s="17">
        <v>0.40279193245724498</v>
      </c>
      <c r="AU1958" s="17">
        <v>0.32270293849467802</v>
      </c>
      <c r="AV1958" s="17">
        <v>0.32426096925568199</v>
      </c>
      <c r="AW1958" s="17">
        <v>0.27467405336835499</v>
      </c>
      <c r="AX1958" s="17">
        <v>0.38091801470810199</v>
      </c>
      <c r="AY1958" s="17"/>
      <c r="AZ1958" s="17">
        <v>0.25482590510375203</v>
      </c>
      <c r="BA1958" s="17">
        <v>0.35456863318826898</v>
      </c>
      <c r="BB1958" s="17">
        <v>0.33957133124831002</v>
      </c>
      <c r="BC1958" s="17">
        <v>0.36846766961332</v>
      </c>
      <c r="BD1958" s="17">
        <v>0.430937226511247</v>
      </c>
      <c r="BE1958" s="17">
        <v>0.37989984286923101</v>
      </c>
      <c r="BF1958" s="17"/>
      <c r="BG1958" s="17">
        <v>0.41027001542251701</v>
      </c>
      <c r="BH1958" s="17">
        <v>0.34396175782522298</v>
      </c>
      <c r="BI1958" s="17" t="s">
        <v>95</v>
      </c>
      <c r="BJ1958" s="17">
        <v>0.32556718875506602</v>
      </c>
      <c r="BK1958" s="17">
        <v>0.303170289027063</v>
      </c>
      <c r="BL1958" s="17">
        <v>0.26106566042684298</v>
      </c>
      <c r="BM1958" s="17">
        <v>0.27071247803933002</v>
      </c>
    </row>
    <row r="1959" spans="2:65" x14ac:dyDescent="0.35">
      <c r="B1959" t="s">
        <v>732</v>
      </c>
      <c r="C1959" s="17">
        <v>8.4659339624390401E-2</v>
      </c>
      <c r="D1959" s="17">
        <v>9.1965283277723603E-2</v>
      </c>
      <c r="E1959" s="17">
        <v>7.6995863384029403E-2</v>
      </c>
      <c r="F1959" s="17"/>
      <c r="G1959" s="17">
        <v>4.2778023037395002E-2</v>
      </c>
      <c r="H1959" s="17">
        <v>7.4945448680401303E-2</v>
      </c>
      <c r="I1959" s="17">
        <v>8.7210654282141101E-2</v>
      </c>
      <c r="J1959" s="17">
        <v>8.2096761880199903E-2</v>
      </c>
      <c r="K1959" s="17">
        <v>9.5693327555560398E-2</v>
      </c>
      <c r="L1959" s="17">
        <v>0.112945110880755</v>
      </c>
      <c r="M1959" s="17"/>
      <c r="N1959" s="17">
        <v>0.103439179082189</v>
      </c>
      <c r="O1959" s="17">
        <v>7.89519712955596E-2</v>
      </c>
      <c r="P1959" s="17">
        <v>8.5845042161218701E-2</v>
      </c>
      <c r="Q1959" s="17">
        <v>6.9580525536534099E-2</v>
      </c>
      <c r="R1959" s="17"/>
      <c r="S1959" s="17">
        <v>0</v>
      </c>
      <c r="T1959" s="17">
        <v>0</v>
      </c>
      <c r="U1959" s="17">
        <v>0</v>
      </c>
      <c r="V1959" s="17">
        <v>0</v>
      </c>
      <c r="W1959" s="17">
        <v>0</v>
      </c>
      <c r="X1959" s="17">
        <v>0</v>
      </c>
      <c r="Y1959" s="17">
        <v>0</v>
      </c>
      <c r="Z1959" s="17">
        <v>0</v>
      </c>
      <c r="AA1959" s="17">
        <v>0</v>
      </c>
      <c r="AB1959" s="17">
        <v>0.52991240257878702</v>
      </c>
      <c r="AC1959" s="17">
        <v>0.44279541919562498</v>
      </c>
      <c r="AD1959" s="17">
        <v>0.48890821444257399</v>
      </c>
      <c r="AE1959" s="17"/>
      <c r="AF1959" s="17">
        <v>6.24323294230517E-2</v>
      </c>
      <c r="AG1959" s="17">
        <v>0.11963306875506501</v>
      </c>
      <c r="AH1959" s="17">
        <v>5.83264069625717E-2</v>
      </c>
      <c r="AI1959" s="17"/>
      <c r="AJ1959" s="17">
        <v>6.2377861845256698E-2</v>
      </c>
      <c r="AK1959" s="17">
        <v>7.0341969150293102E-2</v>
      </c>
      <c r="AL1959" s="17">
        <v>8.7207943956462794E-2</v>
      </c>
      <c r="AM1959" s="17">
        <v>1.8251070887014501E-2</v>
      </c>
      <c r="AN1959" s="17">
        <v>5.2252984746303403E-2</v>
      </c>
      <c r="AO1959" s="17"/>
      <c r="AP1959" s="17">
        <v>6.2378866338701197E-2</v>
      </c>
      <c r="AQ1959" s="17">
        <v>7.1386806796605001E-2</v>
      </c>
      <c r="AR1959" s="17">
        <v>6.5373319043543002E-2</v>
      </c>
      <c r="AS1959" s="17"/>
      <c r="AT1959" s="17">
        <v>6.1770426955788701E-2</v>
      </c>
      <c r="AU1959" s="17">
        <v>6.6648824683950503E-2</v>
      </c>
      <c r="AV1959" s="17">
        <v>0.10241883517443</v>
      </c>
      <c r="AW1959" s="17">
        <v>9.1577827593386604E-2</v>
      </c>
      <c r="AX1959" s="17">
        <v>8.83326181713079E-2</v>
      </c>
      <c r="AY1959" s="17"/>
      <c r="AZ1959" s="17">
        <v>6.9756898003177803E-2</v>
      </c>
      <c r="BA1959" s="17">
        <v>8.5249066273441199E-2</v>
      </c>
      <c r="BB1959" s="17">
        <v>8.64646374528521E-2</v>
      </c>
      <c r="BC1959" s="17">
        <v>7.50144998361814E-2</v>
      </c>
      <c r="BD1959" s="17">
        <v>0.12263896534480299</v>
      </c>
      <c r="BE1959" s="17">
        <v>9.1365367346053897E-2</v>
      </c>
      <c r="BF1959" s="17"/>
      <c r="BG1959" s="17">
        <v>0.103203229773959</v>
      </c>
      <c r="BH1959" s="17">
        <v>9.0259559845533993E-2</v>
      </c>
      <c r="BI1959" s="17" t="s">
        <v>95</v>
      </c>
      <c r="BJ1959" s="17">
        <v>8.04469115368176E-2</v>
      </c>
      <c r="BK1959" s="17">
        <v>6.1139152048999099E-2</v>
      </c>
      <c r="BL1959" s="17">
        <v>5.2448426201940103E-2</v>
      </c>
      <c r="BM1959" s="17">
        <v>0.10643434499922599</v>
      </c>
    </row>
    <row r="1960" spans="2:65" x14ac:dyDescent="0.35">
      <c r="B1960" t="s">
        <v>114</v>
      </c>
      <c r="C1960" s="17">
        <v>4.8059297755331E-2</v>
      </c>
      <c r="D1960" s="17">
        <v>4.3787310956089003E-2</v>
      </c>
      <c r="E1960" s="17">
        <v>5.2488928339974303E-2</v>
      </c>
      <c r="F1960" s="17"/>
      <c r="G1960" s="17">
        <v>4.0425218553437899E-2</v>
      </c>
      <c r="H1960" s="17">
        <v>5.6701590797770401E-2</v>
      </c>
      <c r="I1960" s="17">
        <v>5.1707820156592699E-2</v>
      </c>
      <c r="J1960" s="17">
        <v>4.1829547396191602E-2</v>
      </c>
      <c r="K1960" s="17">
        <v>4.0662651702091601E-2</v>
      </c>
      <c r="L1960" s="17">
        <v>5.3143042498548197E-2</v>
      </c>
      <c r="M1960" s="17"/>
      <c r="N1960" s="17">
        <v>2.78514809523264E-2</v>
      </c>
      <c r="O1960" s="17">
        <v>4.4784636660445701E-2</v>
      </c>
      <c r="P1960" s="17">
        <v>5.5020508835390697E-2</v>
      </c>
      <c r="Q1960" s="17">
        <v>6.6013382924405006E-2</v>
      </c>
      <c r="R1960" s="17"/>
      <c r="S1960" s="17">
        <v>5.1464939064935801E-2</v>
      </c>
      <c r="T1960" s="17">
        <v>4.5034423466343898E-2</v>
      </c>
      <c r="U1960" s="17">
        <v>5.7659016218790299E-2</v>
      </c>
      <c r="V1960" s="17">
        <v>5.3676262154085497E-2</v>
      </c>
      <c r="W1960" s="17">
        <v>6.1049346229522503E-2</v>
      </c>
      <c r="X1960" s="17">
        <v>4.4753305663802201E-2</v>
      </c>
      <c r="Y1960" s="17">
        <v>5.7468398923757803E-2</v>
      </c>
      <c r="Z1960" s="17">
        <v>3.6998695788065597E-2</v>
      </c>
      <c r="AA1960" s="17">
        <v>4.8713515277675097E-2</v>
      </c>
      <c r="AB1960" s="17">
        <v>4.8860119013787902E-2</v>
      </c>
      <c r="AC1960" s="17">
        <v>9.97675093735635E-3</v>
      </c>
      <c r="AD1960" s="17">
        <v>3.09967086747759E-2</v>
      </c>
      <c r="AE1960" s="17"/>
      <c r="AF1960" s="17">
        <v>5.1926876432852202E-2</v>
      </c>
      <c r="AG1960" s="17">
        <v>3.6496848902936203E-2</v>
      </c>
      <c r="AH1960" s="17">
        <v>6.2852479433069097E-2</v>
      </c>
      <c r="AI1960" s="17"/>
      <c r="AJ1960" s="17">
        <v>4.6532707738361399E-2</v>
      </c>
      <c r="AK1960" s="17">
        <v>3.6491493623491598E-2</v>
      </c>
      <c r="AL1960" s="17">
        <v>2.9185453386776899E-2</v>
      </c>
      <c r="AM1960" s="17">
        <v>6.0651725285019602E-2</v>
      </c>
      <c r="AN1960" s="17">
        <v>7.8957808226045603E-2</v>
      </c>
      <c r="AO1960" s="17"/>
      <c r="AP1960" s="17">
        <v>4.28976512066222E-2</v>
      </c>
      <c r="AQ1960" s="17">
        <v>3.1446929292091197E-2</v>
      </c>
      <c r="AR1960" s="17">
        <v>3.5655380079233398E-2</v>
      </c>
      <c r="AS1960" s="17"/>
      <c r="AT1960" s="17">
        <v>5.8724916420171899E-2</v>
      </c>
      <c r="AU1960" s="17">
        <v>4.8476761038841597E-2</v>
      </c>
      <c r="AV1960" s="17">
        <v>3.5687767886541301E-2</v>
      </c>
      <c r="AW1960" s="17">
        <v>3.6399107103452497E-2</v>
      </c>
      <c r="AX1960" s="17">
        <v>1.55083582037051E-2</v>
      </c>
      <c r="AY1960" s="17"/>
      <c r="AZ1960" s="17">
        <v>3.8399615753336502E-2</v>
      </c>
      <c r="BA1960" s="17">
        <v>4.3356799432824701E-2</v>
      </c>
      <c r="BB1960" s="17">
        <v>7.2559816087689397E-2</v>
      </c>
      <c r="BC1960" s="17">
        <v>5.0920835570467102E-2</v>
      </c>
      <c r="BD1960" s="17">
        <v>5.9481520477853302E-2</v>
      </c>
      <c r="BE1960" s="17">
        <v>2.74199121521655E-2</v>
      </c>
      <c r="BF1960" s="17"/>
      <c r="BG1960" s="17">
        <v>5.5990570337872601E-2</v>
      </c>
      <c r="BH1960" s="17">
        <v>2.9312666143939799E-2</v>
      </c>
      <c r="BI1960" s="17" t="s">
        <v>95</v>
      </c>
      <c r="BJ1960" s="17">
        <v>5.1583104039670702E-2</v>
      </c>
      <c r="BK1960" s="17">
        <v>7.3695317650952094E-2</v>
      </c>
      <c r="BL1960" s="17">
        <v>4.0227647750588902E-2</v>
      </c>
      <c r="BM1960" s="17">
        <v>4.3587973498010198E-2</v>
      </c>
    </row>
    <row r="1961" spans="2:65" x14ac:dyDescent="0.35">
      <c r="B1961" t="s">
        <v>93</v>
      </c>
      <c r="C1961" s="17">
        <v>2.3862121884679701E-2</v>
      </c>
      <c r="D1961" s="17">
        <v>3.3757312322842001E-2</v>
      </c>
      <c r="E1961" s="17">
        <v>1.38798251117529E-2</v>
      </c>
      <c r="F1961" s="17"/>
      <c r="G1961" s="17">
        <v>9.5046279570684504E-3</v>
      </c>
      <c r="H1961" s="17">
        <v>2.66618148508002E-2</v>
      </c>
      <c r="I1961" s="17">
        <v>1.7768341494756999E-2</v>
      </c>
      <c r="J1961" s="17">
        <v>3.2501777017578802E-2</v>
      </c>
      <c r="K1961" s="17">
        <v>3.6714958039692901E-2</v>
      </c>
      <c r="L1961" s="17">
        <v>2.0445389877211301E-2</v>
      </c>
      <c r="M1961" s="17"/>
      <c r="N1961" s="17">
        <v>2.0562586100730799E-2</v>
      </c>
      <c r="O1961" s="17">
        <v>2.5144701099435E-2</v>
      </c>
      <c r="P1961" s="17">
        <v>2.5552102054389798E-2</v>
      </c>
      <c r="Q1961" s="17">
        <v>2.4002277701799399E-2</v>
      </c>
      <c r="R1961" s="17"/>
      <c r="S1961" s="17">
        <v>1.5858567972066601E-2</v>
      </c>
      <c r="T1961" s="17">
        <v>2.2509688100577799E-2</v>
      </c>
      <c r="U1961" s="17">
        <v>1.4224881192345299E-2</v>
      </c>
      <c r="V1961" s="17">
        <v>2.3617705383365599E-2</v>
      </c>
      <c r="W1961" s="17">
        <v>3.2652087875052603E-2</v>
      </c>
      <c r="X1961" s="17">
        <v>2.9216460709574999E-2</v>
      </c>
      <c r="Y1961" s="17">
        <v>1.9393764759395998E-2</v>
      </c>
      <c r="Z1961" s="17">
        <v>2.10180035424944E-2</v>
      </c>
      <c r="AA1961" s="17">
        <v>2.1196339543824601E-2</v>
      </c>
      <c r="AB1961" s="17">
        <v>2.4526392078484199E-2</v>
      </c>
      <c r="AC1961" s="17">
        <v>4.06030492626503E-2</v>
      </c>
      <c r="AD1961" s="17">
        <v>5.2351215410582401E-2</v>
      </c>
      <c r="AE1961" s="17"/>
      <c r="AF1961" s="17">
        <v>4.1857872241728003E-2</v>
      </c>
      <c r="AG1961" s="17">
        <v>8.8169339804701607E-3</v>
      </c>
      <c r="AH1961" s="17">
        <v>2.5996074384729499E-2</v>
      </c>
      <c r="AI1961" s="17"/>
      <c r="AJ1961" s="17">
        <v>3.2448361405435201E-2</v>
      </c>
      <c r="AK1961" s="17">
        <v>1.24585551416688E-2</v>
      </c>
      <c r="AL1961" s="17">
        <v>3.2177345533103601E-3</v>
      </c>
      <c r="AM1961" s="17">
        <v>0.110322443524024</v>
      </c>
      <c r="AN1961" s="17">
        <v>2.5409072645611999E-2</v>
      </c>
      <c r="AO1961" s="17"/>
      <c r="AP1961" s="17">
        <v>3.1888707409180803E-2</v>
      </c>
      <c r="AQ1961" s="17">
        <v>1.36770734581536E-2</v>
      </c>
      <c r="AR1961" s="17">
        <v>9.3342585781411407E-3</v>
      </c>
      <c r="AS1961" s="17"/>
      <c r="AT1961" s="17">
        <v>3.7240475604241097E-2</v>
      </c>
      <c r="AU1961" s="17">
        <v>2.66192252081482E-2</v>
      </c>
      <c r="AV1961" s="17">
        <v>1.9308808355206899E-2</v>
      </c>
      <c r="AW1961" s="17">
        <v>7.2305912976579198E-3</v>
      </c>
      <c r="AX1961" s="17">
        <v>1.6769504871249601E-2</v>
      </c>
      <c r="AY1961" s="17"/>
      <c r="AZ1961" s="17">
        <v>1.35152582349428E-2</v>
      </c>
      <c r="BA1961" s="17">
        <v>2.47402067294232E-2</v>
      </c>
      <c r="BB1961" s="17">
        <v>2.87987023790406E-2</v>
      </c>
      <c r="BC1961" s="17">
        <v>2.4203525529166998E-2</v>
      </c>
      <c r="BD1961" s="17">
        <v>3.0610893011073701E-2</v>
      </c>
      <c r="BE1961" s="17">
        <v>3.7281789073232798E-2</v>
      </c>
      <c r="BF1961" s="17"/>
      <c r="BG1961" s="17">
        <v>2.79036064658362E-2</v>
      </c>
      <c r="BH1961" s="17">
        <v>1.9674724963460299E-2</v>
      </c>
      <c r="BI1961" s="17" t="s">
        <v>95</v>
      </c>
      <c r="BJ1961" s="17">
        <v>2.4489708347677601E-2</v>
      </c>
      <c r="BK1961" s="17">
        <v>3.2987662829667301E-2</v>
      </c>
      <c r="BL1961" s="17">
        <v>1.48871455824708E-2</v>
      </c>
      <c r="BM1961" s="17">
        <v>3.5304401017754797E-2</v>
      </c>
    </row>
    <row r="1962" spans="2:65" x14ac:dyDescent="0.35">
      <c r="C1962" s="17"/>
      <c r="D1962" s="17"/>
      <c r="E1962" s="17"/>
      <c r="F1962" s="17"/>
      <c r="G1962" s="17"/>
      <c r="H1962" s="17"/>
      <c r="I1962" s="17"/>
      <c r="J1962" s="17"/>
      <c r="K1962" s="17"/>
      <c r="L1962" s="17"/>
      <c r="M1962" s="17"/>
      <c r="N1962" s="17"/>
      <c r="O1962" s="17"/>
      <c r="P1962" s="17"/>
      <c r="Q1962" s="17"/>
      <c r="R1962" s="17"/>
      <c r="S1962" s="17"/>
      <c r="T1962" s="17"/>
      <c r="U1962" s="17"/>
      <c r="V1962" s="17"/>
      <c r="W1962" s="17"/>
      <c r="X1962" s="17"/>
      <c r="Y1962" s="17"/>
      <c r="Z1962" s="17"/>
      <c r="AA1962" s="17"/>
      <c r="AB1962" s="17"/>
      <c r="AC1962" s="17"/>
      <c r="AD1962" s="17"/>
      <c r="AE1962" s="17"/>
      <c r="AF1962" s="17"/>
      <c r="AG1962" s="17"/>
      <c r="AH1962" s="17"/>
      <c r="AI1962" s="17"/>
      <c r="AJ1962" s="17"/>
      <c r="AK1962" s="17"/>
      <c r="AL1962" s="17"/>
      <c r="AM1962" s="17"/>
      <c r="AN1962" s="17"/>
      <c r="AO1962" s="17"/>
      <c r="AP1962" s="17"/>
      <c r="AQ1962" s="17"/>
      <c r="AR1962" s="17"/>
      <c r="AS1962" s="17"/>
      <c r="AT1962" s="17"/>
      <c r="AU1962" s="17"/>
      <c r="AV1962" s="17"/>
      <c r="AW1962" s="17"/>
      <c r="AX1962" s="17"/>
      <c r="AY1962" s="17"/>
      <c r="AZ1962" s="17"/>
      <c r="BA1962" s="17"/>
      <c r="BB1962" s="17"/>
      <c r="BC1962" s="17"/>
      <c r="BD1962" s="17"/>
      <c r="BE1962" s="17"/>
      <c r="BF1962" s="17"/>
      <c r="BG1962" s="17"/>
      <c r="BH1962" s="17"/>
      <c r="BI1962" s="17"/>
      <c r="BJ1962" s="17"/>
      <c r="BK1962" s="17"/>
      <c r="BL1962" s="17"/>
      <c r="BM1962" s="17"/>
    </row>
    <row r="1963" spans="2:65" x14ac:dyDescent="0.35">
      <c r="B1963" s="6" t="s">
        <v>734</v>
      </c>
      <c r="C1963" s="17"/>
      <c r="D1963" s="17"/>
      <c r="E1963" s="17"/>
      <c r="F1963" s="17"/>
      <c r="G1963" s="17"/>
      <c r="H1963" s="17"/>
      <c r="I1963" s="17"/>
      <c r="J1963" s="17"/>
      <c r="K1963" s="17"/>
      <c r="L1963" s="17"/>
      <c r="M1963" s="17"/>
      <c r="N1963" s="17"/>
      <c r="O1963" s="17"/>
      <c r="P1963" s="17"/>
      <c r="Q1963" s="17"/>
      <c r="R1963" s="17"/>
      <c r="S1963" s="17"/>
      <c r="T1963" s="17"/>
      <c r="U1963" s="17"/>
      <c r="V1963" s="17"/>
      <c r="W1963" s="17"/>
      <c r="X1963" s="17"/>
      <c r="Y1963" s="17"/>
      <c r="Z1963" s="17"/>
      <c r="AA1963" s="17"/>
      <c r="AB1963" s="17"/>
      <c r="AC1963" s="17"/>
      <c r="AD1963" s="17"/>
      <c r="AE1963" s="17"/>
      <c r="AF1963" s="17"/>
      <c r="AG1963" s="17"/>
      <c r="AH1963" s="17"/>
      <c r="AI1963" s="17"/>
      <c r="AJ1963" s="17"/>
      <c r="AK1963" s="17"/>
      <c r="AL1963" s="17"/>
      <c r="AM1963" s="17"/>
      <c r="AN1963" s="17"/>
      <c r="AO1963" s="17"/>
      <c r="AP1963" s="17"/>
      <c r="AQ1963" s="17"/>
      <c r="AR1963" s="17"/>
      <c r="AS1963" s="17"/>
      <c r="AT1963" s="17"/>
      <c r="AU1963" s="17"/>
      <c r="AV1963" s="17"/>
      <c r="AW1963" s="17"/>
      <c r="AX1963" s="17"/>
      <c r="AY1963" s="17"/>
      <c r="AZ1963" s="17"/>
      <c r="BA1963" s="17"/>
      <c r="BB1963" s="17"/>
      <c r="BC1963" s="17"/>
      <c r="BD1963" s="17"/>
      <c r="BE1963" s="17"/>
      <c r="BF1963" s="17"/>
      <c r="BG1963" s="17"/>
      <c r="BH1963" s="17"/>
      <c r="BI1963" s="17"/>
      <c r="BJ1963" s="17"/>
      <c r="BK1963" s="17"/>
      <c r="BL1963" s="17"/>
      <c r="BM1963" s="17"/>
    </row>
    <row r="1964" spans="2:65" x14ac:dyDescent="0.35">
      <c r="B1964" s="26" t="s">
        <v>735</v>
      </c>
      <c r="C1964" s="17"/>
      <c r="D1964" s="17"/>
      <c r="E1964" s="17"/>
      <c r="F1964" s="17"/>
      <c r="G1964" s="17"/>
      <c r="H1964" s="17"/>
      <c r="I1964" s="17"/>
      <c r="J1964" s="17"/>
      <c r="K1964" s="17"/>
      <c r="L1964" s="17"/>
      <c r="M1964" s="17"/>
      <c r="N1964" s="17"/>
      <c r="O1964" s="17"/>
      <c r="P1964" s="17"/>
      <c r="Q1964" s="17"/>
      <c r="R1964" s="17"/>
      <c r="S1964" s="17"/>
      <c r="T1964" s="17"/>
      <c r="U1964" s="17"/>
      <c r="V1964" s="17"/>
      <c r="W1964" s="17"/>
      <c r="X1964" s="17"/>
      <c r="Y1964" s="17"/>
      <c r="Z1964" s="17"/>
      <c r="AA1964" s="17"/>
      <c r="AB1964" s="17"/>
      <c r="AC1964" s="17"/>
      <c r="AD1964" s="17"/>
      <c r="AE1964" s="17"/>
      <c r="AF1964" s="17"/>
      <c r="AG1964" s="17"/>
      <c r="AH1964" s="17"/>
      <c r="AI1964" s="17"/>
      <c r="AJ1964" s="17"/>
      <c r="AK1964" s="17"/>
      <c r="AL1964" s="17"/>
      <c r="AM1964" s="17"/>
      <c r="AN1964" s="17"/>
      <c r="AO1964" s="17"/>
      <c r="AP1964" s="17"/>
      <c r="AQ1964" s="17"/>
      <c r="AR1964" s="17"/>
      <c r="AS1964" s="17"/>
      <c r="AT1964" s="17"/>
      <c r="AU1964" s="17"/>
      <c r="AV1964" s="17"/>
      <c r="AW1964" s="17"/>
      <c r="AX1964" s="17"/>
      <c r="AY1964" s="17"/>
      <c r="AZ1964" s="17"/>
      <c r="BA1964" s="17"/>
      <c r="BB1964" s="17"/>
      <c r="BC1964" s="17"/>
      <c r="BD1964" s="17"/>
      <c r="BE1964" s="17"/>
      <c r="BF1964" s="17"/>
      <c r="BG1964" s="17"/>
      <c r="BH1964" s="17"/>
      <c r="BI1964" s="17"/>
      <c r="BJ1964" s="17"/>
      <c r="BK1964" s="17"/>
      <c r="BL1964" s="17"/>
      <c r="BM1964" s="17"/>
    </row>
    <row r="1965" spans="2:65" x14ac:dyDescent="0.35">
      <c r="B1965" t="s">
        <v>724</v>
      </c>
      <c r="C1965" s="17">
        <v>0.17836843675137901</v>
      </c>
      <c r="D1965" s="17">
        <v>0.17125415127565199</v>
      </c>
      <c r="E1965" s="17">
        <v>0.18564821664108999</v>
      </c>
      <c r="F1965" s="17"/>
      <c r="G1965" s="17">
        <v>0.19467708508405099</v>
      </c>
      <c r="H1965" s="17">
        <v>0.21623622622048599</v>
      </c>
      <c r="I1965" s="17">
        <v>0.16883677563493699</v>
      </c>
      <c r="J1965" s="17">
        <v>0.15969190988100601</v>
      </c>
      <c r="K1965" s="17">
        <v>0.16386552554206699</v>
      </c>
      <c r="L1965" s="17">
        <v>0.16944664878090401</v>
      </c>
      <c r="M1965" s="17"/>
      <c r="N1965" s="17">
        <v>0.159055732459502</v>
      </c>
      <c r="O1965" s="17">
        <v>0.17404279670435099</v>
      </c>
      <c r="P1965" s="17">
        <v>0.213094827173751</v>
      </c>
      <c r="Q1965" s="17">
        <v>0.172290187705471</v>
      </c>
      <c r="R1965" s="17"/>
      <c r="S1965" s="17">
        <v>0.18226996167170001</v>
      </c>
      <c r="T1965" s="17">
        <v>0.16331351982258899</v>
      </c>
      <c r="U1965" s="17">
        <v>0.17323439130245999</v>
      </c>
      <c r="V1965" s="17">
        <v>0.16987611449175999</v>
      </c>
      <c r="W1965" s="17">
        <v>0.218149249720378</v>
      </c>
      <c r="X1965" s="17">
        <v>0.196857305788119</v>
      </c>
      <c r="Y1965" s="17">
        <v>0.171924025918712</v>
      </c>
      <c r="Z1965" s="17">
        <v>0.113924160447999</v>
      </c>
      <c r="AA1965" s="17">
        <v>0.20048552012629101</v>
      </c>
      <c r="AB1965" s="17">
        <v>0.18113011950553401</v>
      </c>
      <c r="AC1965" s="17">
        <v>0.18223133023674701</v>
      </c>
      <c r="AD1965" s="17">
        <v>0.12658779840161699</v>
      </c>
      <c r="AE1965" s="17"/>
      <c r="AF1965" s="17">
        <v>0.19316871702872099</v>
      </c>
      <c r="AG1965" s="17">
        <v>0.169068268107156</v>
      </c>
      <c r="AH1965" s="17">
        <v>0.174007677708514</v>
      </c>
      <c r="AI1965" s="17"/>
      <c r="AJ1965" s="17">
        <v>0.192919118974099</v>
      </c>
      <c r="AK1965" s="17">
        <v>0.187623277836448</v>
      </c>
      <c r="AL1965" s="17">
        <v>0.12575030877263599</v>
      </c>
      <c r="AM1965" s="17">
        <v>0.114605606126938</v>
      </c>
      <c r="AN1965" s="17">
        <v>0.158674281695978</v>
      </c>
      <c r="AO1965" s="17"/>
      <c r="AP1965" s="17">
        <v>0.20451318335756999</v>
      </c>
      <c r="AQ1965" s="17">
        <v>0.188793038150534</v>
      </c>
      <c r="AR1965" s="17">
        <v>0.16005063039787901</v>
      </c>
      <c r="AS1965" s="17"/>
      <c r="AT1965" s="17">
        <v>0.17907493058101501</v>
      </c>
      <c r="AU1965" s="17">
        <v>0.184264868417919</v>
      </c>
      <c r="AV1965" s="17">
        <v>0.17934462320260799</v>
      </c>
      <c r="AW1965" s="17">
        <v>0.17416762350998</v>
      </c>
      <c r="AX1965" s="17">
        <v>0.18286175759735901</v>
      </c>
      <c r="AY1965" s="17"/>
      <c r="AZ1965" s="17">
        <v>0.20867537932951299</v>
      </c>
      <c r="BA1965" s="17">
        <v>0.17999399408519001</v>
      </c>
      <c r="BB1965" s="17">
        <v>0.17727119921170001</v>
      </c>
      <c r="BC1965" s="17">
        <v>0.16755302985614101</v>
      </c>
      <c r="BD1965" s="17">
        <v>0.138920924189783</v>
      </c>
      <c r="BE1965" s="17">
        <v>0.15794908643939801</v>
      </c>
      <c r="BF1965" s="17"/>
      <c r="BG1965" s="17">
        <v>0.17860776114233901</v>
      </c>
      <c r="BH1965" s="17">
        <v>0.170422411045695</v>
      </c>
      <c r="BI1965" s="17" t="s">
        <v>95</v>
      </c>
      <c r="BJ1965" s="17">
        <v>0.21004138927267199</v>
      </c>
      <c r="BK1965" s="17">
        <v>0.16743851218650099</v>
      </c>
      <c r="BL1965" s="17">
        <v>0.18421892162721501</v>
      </c>
      <c r="BM1965" s="17">
        <v>0.19927880224754899</v>
      </c>
    </row>
    <row r="1966" spans="2:65" x14ac:dyDescent="0.35">
      <c r="B1966" t="s">
        <v>726</v>
      </c>
      <c r="C1966" s="17">
        <v>0.16155508702872601</v>
      </c>
      <c r="D1966" s="17">
        <v>0.15777126212914899</v>
      </c>
      <c r="E1966" s="17">
        <v>0.16549894023940301</v>
      </c>
      <c r="F1966" s="17"/>
      <c r="G1966" s="17">
        <v>0.16792234053819699</v>
      </c>
      <c r="H1966" s="17">
        <v>0.14411300573546099</v>
      </c>
      <c r="I1966" s="17">
        <v>0.21013627481990299</v>
      </c>
      <c r="J1966" s="17">
        <v>0.16467175324115099</v>
      </c>
      <c r="K1966" s="17">
        <v>0.15013808269562201</v>
      </c>
      <c r="L1966" s="17">
        <v>0.13660813875733699</v>
      </c>
      <c r="M1966" s="17"/>
      <c r="N1966" s="17">
        <v>0.16170704264299801</v>
      </c>
      <c r="O1966" s="17">
        <v>0.16378260555369201</v>
      </c>
      <c r="P1966" s="17">
        <v>0.15697932966824801</v>
      </c>
      <c r="Q1966" s="17">
        <v>0.163646921429978</v>
      </c>
      <c r="R1966" s="17"/>
      <c r="S1966" s="17">
        <v>0.18924992066014501</v>
      </c>
      <c r="T1966" s="17">
        <v>0.14943574406920301</v>
      </c>
      <c r="U1966" s="17">
        <v>0.13380387721286999</v>
      </c>
      <c r="V1966" s="17">
        <v>0.138402482252099</v>
      </c>
      <c r="W1966" s="17">
        <v>0.189194894796642</v>
      </c>
      <c r="X1966" s="17">
        <v>0.16023312481626301</v>
      </c>
      <c r="Y1966" s="17">
        <v>0.146325749717026</v>
      </c>
      <c r="Z1966" s="17">
        <v>0.172577275160398</v>
      </c>
      <c r="AA1966" s="17">
        <v>0.16074285341709599</v>
      </c>
      <c r="AB1966" s="17">
        <v>0.178105966133358</v>
      </c>
      <c r="AC1966" s="17">
        <v>0.15170300181294499</v>
      </c>
      <c r="AD1966" s="17">
        <v>0.163990959188128</v>
      </c>
      <c r="AE1966" s="17"/>
      <c r="AF1966" s="17">
        <v>0.15519693448977001</v>
      </c>
      <c r="AG1966" s="17">
        <v>0.160464480987173</v>
      </c>
      <c r="AH1966" s="17">
        <v>0.166803476302188</v>
      </c>
      <c r="AI1966" s="17"/>
      <c r="AJ1966" s="17">
        <v>0.15354346735454</v>
      </c>
      <c r="AK1966" s="17">
        <v>0.18187483527373</v>
      </c>
      <c r="AL1966" s="17">
        <v>0.17009626308641199</v>
      </c>
      <c r="AM1966" s="17">
        <v>0.143427544056279</v>
      </c>
      <c r="AN1966" s="17">
        <v>0.13475061761023099</v>
      </c>
      <c r="AO1966" s="17"/>
      <c r="AP1966" s="17">
        <v>0.15666426432726299</v>
      </c>
      <c r="AQ1966" s="17">
        <v>0.180495399989959</v>
      </c>
      <c r="AR1966" s="17">
        <v>0.175481549521879</v>
      </c>
      <c r="AS1966" s="17"/>
      <c r="AT1966" s="17">
        <v>0.15331500938397599</v>
      </c>
      <c r="AU1966" s="17">
        <v>0.16395296246352101</v>
      </c>
      <c r="AV1966" s="17">
        <v>0.15887413413295901</v>
      </c>
      <c r="AW1966" s="17">
        <v>0.185490898186978</v>
      </c>
      <c r="AX1966" s="17">
        <v>0.106300839413372</v>
      </c>
      <c r="AY1966" s="17"/>
      <c r="AZ1966" s="17">
        <v>0.1630324277439</v>
      </c>
      <c r="BA1966" s="17">
        <v>0.164631214691078</v>
      </c>
      <c r="BB1966" s="17">
        <v>0.15852732354955601</v>
      </c>
      <c r="BC1966" s="17">
        <v>0.15542271919282799</v>
      </c>
      <c r="BD1966" s="17">
        <v>0.15715910783362799</v>
      </c>
      <c r="BE1966" s="17">
        <v>0.17423630282326399</v>
      </c>
      <c r="BF1966" s="17"/>
      <c r="BG1966" s="17">
        <v>0.14553139617552799</v>
      </c>
      <c r="BH1966" s="17">
        <v>0.17416211962000999</v>
      </c>
      <c r="BI1966" s="17" t="s">
        <v>95</v>
      </c>
      <c r="BJ1966" s="17">
        <v>0.126522122184272</v>
      </c>
      <c r="BK1966" s="17">
        <v>0.16740892155659101</v>
      </c>
      <c r="BL1966" s="17">
        <v>0.18293707384148999</v>
      </c>
      <c r="BM1966" s="17">
        <v>0.14573341362286399</v>
      </c>
    </row>
    <row r="1967" spans="2:65" x14ac:dyDescent="0.35">
      <c r="B1967" t="s">
        <v>727</v>
      </c>
      <c r="C1967" s="17">
        <v>8.3270291219725803E-2</v>
      </c>
      <c r="D1967" s="17">
        <v>7.7451530350322095E-2</v>
      </c>
      <c r="E1967" s="17">
        <v>8.8745365462650702E-2</v>
      </c>
      <c r="F1967" s="17"/>
      <c r="G1967" s="17">
        <v>8.9851510338259999E-2</v>
      </c>
      <c r="H1967" s="17">
        <v>8.9037307671844104E-2</v>
      </c>
      <c r="I1967" s="17">
        <v>7.8673604562199906E-2</v>
      </c>
      <c r="J1967" s="17">
        <v>6.7158614367736305E-2</v>
      </c>
      <c r="K1967" s="17">
        <v>9.4164476400626501E-2</v>
      </c>
      <c r="L1967" s="17">
        <v>8.3713282663523805E-2</v>
      </c>
      <c r="M1967" s="17"/>
      <c r="N1967" s="17">
        <v>9.6069911295313198E-2</v>
      </c>
      <c r="O1967" s="17">
        <v>6.6392172108572206E-2</v>
      </c>
      <c r="P1967" s="17">
        <v>8.41341069863661E-2</v>
      </c>
      <c r="Q1967" s="17">
        <v>8.6164973197175296E-2</v>
      </c>
      <c r="R1967" s="17"/>
      <c r="S1967" s="17">
        <v>8.57903952383927E-2</v>
      </c>
      <c r="T1967" s="17">
        <v>0.10815674250267</v>
      </c>
      <c r="U1967" s="17">
        <v>8.7534944395700004E-2</v>
      </c>
      <c r="V1967" s="17">
        <v>8.7951721948336697E-2</v>
      </c>
      <c r="W1967" s="17">
        <v>8.0063249868355696E-2</v>
      </c>
      <c r="X1967" s="17">
        <v>7.6842195742938005E-2</v>
      </c>
      <c r="Y1967" s="17">
        <v>7.2732822457008003E-2</v>
      </c>
      <c r="Z1967" s="17">
        <v>9.7381317093601802E-2</v>
      </c>
      <c r="AA1967" s="17">
        <v>5.8665865669176198E-2</v>
      </c>
      <c r="AB1967" s="17">
        <v>9.1396152888197996E-2</v>
      </c>
      <c r="AC1967" s="17">
        <v>7.5990748379211298E-2</v>
      </c>
      <c r="AD1967" s="17">
        <v>5.1379084468000803E-2</v>
      </c>
      <c r="AE1967" s="17"/>
      <c r="AF1967" s="17">
        <v>8.5731147048624598E-2</v>
      </c>
      <c r="AG1967" s="17">
        <v>7.6906753836760003E-2</v>
      </c>
      <c r="AH1967" s="17">
        <v>8.4113747315589099E-2</v>
      </c>
      <c r="AI1967" s="17"/>
      <c r="AJ1967" s="17">
        <v>8.4571155981085902E-2</v>
      </c>
      <c r="AK1967" s="17">
        <v>8.2528413683780805E-2</v>
      </c>
      <c r="AL1967" s="17">
        <v>8.8992832445934394E-2</v>
      </c>
      <c r="AM1967" s="17">
        <v>6.7701646606133495E-2</v>
      </c>
      <c r="AN1967" s="17">
        <v>8.39847785529685E-2</v>
      </c>
      <c r="AO1967" s="17"/>
      <c r="AP1967" s="17">
        <v>8.1454028733412898E-2</v>
      </c>
      <c r="AQ1967" s="17">
        <v>7.1253210277316598E-2</v>
      </c>
      <c r="AR1967" s="17">
        <v>0.109457597519577</v>
      </c>
      <c r="AS1967" s="17"/>
      <c r="AT1967" s="17">
        <v>8.1908321272343307E-2</v>
      </c>
      <c r="AU1967" s="17">
        <v>8.1222781028550795E-2</v>
      </c>
      <c r="AV1967" s="17">
        <v>8.0191675819225997E-2</v>
      </c>
      <c r="AW1967" s="17">
        <v>7.0851387255256901E-2</v>
      </c>
      <c r="AX1967" s="17">
        <v>0.104994041769729</v>
      </c>
      <c r="AY1967" s="17"/>
      <c r="AZ1967" s="17">
        <v>8.3375171140112697E-2</v>
      </c>
      <c r="BA1967" s="17">
        <v>7.4031667840209703E-2</v>
      </c>
      <c r="BB1967" s="17">
        <v>0.108527301668596</v>
      </c>
      <c r="BC1967" s="17">
        <v>6.7317054233750701E-2</v>
      </c>
      <c r="BD1967" s="17">
        <v>8.9538672867675403E-2</v>
      </c>
      <c r="BE1967" s="17">
        <v>0.12257970918717601</v>
      </c>
      <c r="BF1967" s="17"/>
      <c r="BG1967" s="17">
        <v>7.8924909572669094E-2</v>
      </c>
      <c r="BH1967" s="17">
        <v>8.0102273343968994E-2</v>
      </c>
      <c r="BI1967" s="17" t="s">
        <v>95</v>
      </c>
      <c r="BJ1967" s="17">
        <v>7.8931565254274305E-2</v>
      </c>
      <c r="BK1967" s="17">
        <v>8.58982633358336E-2</v>
      </c>
      <c r="BL1967" s="17">
        <v>9.7744675241862602E-2</v>
      </c>
      <c r="BM1967" s="17">
        <v>8.1927972425859294E-2</v>
      </c>
    </row>
    <row r="1968" spans="2:65" x14ac:dyDescent="0.35">
      <c r="B1968" t="s">
        <v>725</v>
      </c>
      <c r="C1968" s="17">
        <v>0.36691128419979102</v>
      </c>
      <c r="D1968" s="17">
        <v>0.401000574977046</v>
      </c>
      <c r="E1968" s="17">
        <v>0.33336796657877898</v>
      </c>
      <c r="F1968" s="17"/>
      <c r="G1968" s="17">
        <v>0.325435799916242</v>
      </c>
      <c r="H1968" s="17">
        <v>0.32759794183311602</v>
      </c>
      <c r="I1968" s="17">
        <v>0.33506242213192899</v>
      </c>
      <c r="J1968" s="17">
        <v>0.41105014764360398</v>
      </c>
      <c r="K1968" s="17">
        <v>0.38947884178363501</v>
      </c>
      <c r="L1968" s="17">
        <v>0.40192392476283501</v>
      </c>
      <c r="M1968" s="17"/>
      <c r="N1968" s="17">
        <v>0.38656678141364198</v>
      </c>
      <c r="O1968" s="17">
        <v>0.39412559023779198</v>
      </c>
      <c r="P1968" s="17">
        <v>0.33304054249979198</v>
      </c>
      <c r="Q1968" s="17">
        <v>0.34488523813760003</v>
      </c>
      <c r="R1968" s="17"/>
      <c r="S1968" s="17">
        <v>0.33558494791662202</v>
      </c>
      <c r="T1968" s="17">
        <v>0.34973759817436401</v>
      </c>
      <c r="U1968" s="17">
        <v>0.407308746836476</v>
      </c>
      <c r="V1968" s="17">
        <v>0.40395048036105002</v>
      </c>
      <c r="W1968" s="17">
        <v>0.331683814376037</v>
      </c>
      <c r="X1968" s="17">
        <v>0.31800806722615599</v>
      </c>
      <c r="Y1968" s="17">
        <v>0.41569004020108102</v>
      </c>
      <c r="Z1968" s="17">
        <v>0.43155947723963001</v>
      </c>
      <c r="AA1968" s="17">
        <v>0.36342074000397501</v>
      </c>
      <c r="AB1968" s="17">
        <v>0.36352398587561502</v>
      </c>
      <c r="AC1968" s="17">
        <v>0.38430468676409002</v>
      </c>
      <c r="AD1968" s="17">
        <v>0.37337128970407502</v>
      </c>
      <c r="AE1968" s="17"/>
      <c r="AF1968" s="17">
        <v>0.348137782426928</v>
      </c>
      <c r="AG1968" s="17">
        <v>0.39336509556090798</v>
      </c>
      <c r="AH1968" s="17">
        <v>0.34607982196355003</v>
      </c>
      <c r="AI1968" s="17"/>
      <c r="AJ1968" s="17">
        <v>0.34918902906350602</v>
      </c>
      <c r="AK1968" s="17">
        <v>0.35744132732242101</v>
      </c>
      <c r="AL1968" s="17">
        <v>0.42953868810249402</v>
      </c>
      <c r="AM1968" s="17">
        <v>0.39116828541696502</v>
      </c>
      <c r="AN1968" s="17">
        <v>0.38177876240489</v>
      </c>
      <c r="AO1968" s="17"/>
      <c r="AP1968" s="17">
        <v>0.34350684226195499</v>
      </c>
      <c r="AQ1968" s="17">
        <v>0.37949579391736199</v>
      </c>
      <c r="AR1968" s="17">
        <v>0.39673057442938903</v>
      </c>
      <c r="AS1968" s="17"/>
      <c r="AT1968" s="17">
        <v>0.35597109064987698</v>
      </c>
      <c r="AU1968" s="17">
        <v>0.34928320624854098</v>
      </c>
      <c r="AV1968" s="17">
        <v>0.368368851306417</v>
      </c>
      <c r="AW1968" s="17">
        <v>0.383187201225198</v>
      </c>
      <c r="AX1968" s="17">
        <v>0.44088643496277402</v>
      </c>
      <c r="AY1968" s="17"/>
      <c r="AZ1968" s="17">
        <v>0.32946875128953301</v>
      </c>
      <c r="BA1968" s="17">
        <v>0.36733796951737802</v>
      </c>
      <c r="BB1968" s="17">
        <v>0.34270232465138001</v>
      </c>
      <c r="BC1968" s="17">
        <v>0.40070067449822699</v>
      </c>
      <c r="BD1968" s="17">
        <v>0.418553922879002</v>
      </c>
      <c r="BE1968" s="17">
        <v>0.35716006075130202</v>
      </c>
      <c r="BF1968" s="17"/>
      <c r="BG1968" s="17">
        <v>0.38491789104754398</v>
      </c>
      <c r="BH1968" s="17">
        <v>0.36569489546002898</v>
      </c>
      <c r="BI1968" s="17" t="s">
        <v>95</v>
      </c>
      <c r="BJ1968" s="17">
        <v>0.34808150174309499</v>
      </c>
      <c r="BK1968" s="17">
        <v>0.34777363194391803</v>
      </c>
      <c r="BL1968" s="17">
        <v>0.34382239385781799</v>
      </c>
      <c r="BM1968" s="17">
        <v>0.41122597591357801</v>
      </c>
    </row>
    <row r="1969" spans="2:65" x14ac:dyDescent="0.35">
      <c r="B1969" t="s">
        <v>732</v>
      </c>
      <c r="C1969" s="17">
        <v>2.3448049704678899E-3</v>
      </c>
      <c r="D1969" s="17">
        <v>3.7971722679895899E-3</v>
      </c>
      <c r="E1969" s="17">
        <v>9.5696266355420204E-4</v>
      </c>
      <c r="F1969" s="17"/>
      <c r="G1969" s="17">
        <v>3.3505529568312199E-3</v>
      </c>
      <c r="H1969" s="17">
        <v>7.6017988255171502E-3</v>
      </c>
      <c r="I1969" s="17">
        <v>3.4453169105159599E-3</v>
      </c>
      <c r="J1969" s="17">
        <v>0</v>
      </c>
      <c r="K1969" s="17">
        <v>0</v>
      </c>
      <c r="L1969" s="17">
        <v>0</v>
      </c>
      <c r="M1969" s="17"/>
      <c r="N1969" s="17">
        <v>1.9478426954872099E-3</v>
      </c>
      <c r="O1969" s="17">
        <v>4.1003111639184098E-3</v>
      </c>
      <c r="P1969" s="17">
        <v>3.42546022302445E-3</v>
      </c>
      <c r="Q1969" s="17">
        <v>0</v>
      </c>
      <c r="R1969" s="17"/>
      <c r="S1969" s="17">
        <v>0</v>
      </c>
      <c r="T1969" s="17">
        <v>0</v>
      </c>
      <c r="U1969" s="17">
        <v>0</v>
      </c>
      <c r="V1969" s="17">
        <v>0</v>
      </c>
      <c r="W1969" s="17">
        <v>0</v>
      </c>
      <c r="X1969" s="17">
        <v>0</v>
      </c>
      <c r="Y1969" s="17">
        <v>0</v>
      </c>
      <c r="Z1969" s="17">
        <v>0</v>
      </c>
      <c r="AA1969" s="17">
        <v>0</v>
      </c>
      <c r="AB1969" s="17">
        <v>1.50653564191018E-2</v>
      </c>
      <c r="AC1969" s="17">
        <v>4.8319216074713799E-3</v>
      </c>
      <c r="AD1969" s="17">
        <v>2.4919210248933801E-2</v>
      </c>
      <c r="AE1969" s="17"/>
      <c r="AF1969" s="17">
        <v>9.7569143373112599E-4</v>
      </c>
      <c r="AG1969" s="17">
        <v>4.7702877126271801E-3</v>
      </c>
      <c r="AH1969" s="17">
        <v>0</v>
      </c>
      <c r="AI1969" s="17"/>
      <c r="AJ1969" s="17">
        <v>1.3835128801292301E-3</v>
      </c>
      <c r="AK1969" s="17">
        <v>4.0785858151118903E-3</v>
      </c>
      <c r="AL1969" s="17">
        <v>5.7542642016385603E-3</v>
      </c>
      <c r="AM1969" s="17">
        <v>0</v>
      </c>
      <c r="AN1969" s="17">
        <v>0</v>
      </c>
      <c r="AO1969" s="17"/>
      <c r="AP1969" s="17">
        <v>0</v>
      </c>
      <c r="AQ1969" s="17">
        <v>4.6474565187145898E-3</v>
      </c>
      <c r="AR1969" s="17">
        <v>0</v>
      </c>
      <c r="AS1969" s="17"/>
      <c r="AT1969" s="17">
        <v>0</v>
      </c>
      <c r="AU1969" s="17">
        <v>3.4658188057355801E-3</v>
      </c>
      <c r="AV1969" s="17">
        <v>2.1262845746158202E-3</v>
      </c>
      <c r="AW1969" s="17">
        <v>4.58244869058003E-3</v>
      </c>
      <c r="AX1969" s="17">
        <v>0</v>
      </c>
      <c r="AY1969" s="17"/>
      <c r="AZ1969" s="17">
        <v>6.7898871516762398E-3</v>
      </c>
      <c r="BA1969" s="17">
        <v>1.1176263829025699E-3</v>
      </c>
      <c r="BB1969" s="17">
        <v>3.5322127165214601E-3</v>
      </c>
      <c r="BC1969" s="17">
        <v>0</v>
      </c>
      <c r="BD1969" s="17">
        <v>0</v>
      </c>
      <c r="BE1969" s="17">
        <v>0</v>
      </c>
      <c r="BF1969" s="17"/>
      <c r="BG1969" s="17">
        <v>2.2728689301881599E-3</v>
      </c>
      <c r="BH1969" s="17">
        <v>3.9423438274110503E-3</v>
      </c>
      <c r="BI1969" s="17" t="s">
        <v>95</v>
      </c>
      <c r="BJ1969" s="17">
        <v>0</v>
      </c>
      <c r="BK1969" s="17">
        <v>3.0523160872416499E-3</v>
      </c>
      <c r="BL1969" s="17">
        <v>1.64249998977516E-3</v>
      </c>
      <c r="BM1969" s="17">
        <v>0</v>
      </c>
    </row>
    <row r="1970" spans="2:65" x14ac:dyDescent="0.35">
      <c r="B1970" t="s">
        <v>728</v>
      </c>
      <c r="C1970" s="17">
        <v>2.6130420516106801E-2</v>
      </c>
      <c r="D1970" s="17">
        <v>2.1471062413120301E-2</v>
      </c>
      <c r="E1970" s="17">
        <v>3.0185703570662699E-2</v>
      </c>
      <c r="F1970" s="17"/>
      <c r="G1970" s="17">
        <v>5.1767265315432999E-2</v>
      </c>
      <c r="H1970" s="17">
        <v>4.5597447806228E-2</v>
      </c>
      <c r="I1970" s="17">
        <v>3.47302469621288E-2</v>
      </c>
      <c r="J1970" s="17">
        <v>1.49390207800156E-2</v>
      </c>
      <c r="K1970" s="17">
        <v>1.10491167201582E-2</v>
      </c>
      <c r="L1970" s="17">
        <v>5.1449351215069198E-3</v>
      </c>
      <c r="M1970" s="17"/>
      <c r="N1970" s="17">
        <v>2.2269134481502299E-2</v>
      </c>
      <c r="O1970" s="17">
        <v>1.7299061661160301E-2</v>
      </c>
      <c r="P1970" s="17">
        <v>3.4307611044822002E-2</v>
      </c>
      <c r="Q1970" s="17">
        <v>3.29840828253255E-2</v>
      </c>
      <c r="R1970" s="17"/>
      <c r="S1970" s="17">
        <v>2.8636149271254099E-2</v>
      </c>
      <c r="T1970" s="17">
        <v>2.5656353428829302E-2</v>
      </c>
      <c r="U1970" s="17">
        <v>1.5969786405319999E-2</v>
      </c>
      <c r="V1970" s="17">
        <v>3.1041500105330699E-2</v>
      </c>
      <c r="W1970" s="17">
        <v>2.8884666882056698E-2</v>
      </c>
      <c r="X1970" s="17">
        <v>3.2792691378510999E-2</v>
      </c>
      <c r="Y1970" s="17">
        <v>5.6791195341244997E-3</v>
      </c>
      <c r="Z1970" s="17">
        <v>1.68457049038227E-2</v>
      </c>
      <c r="AA1970" s="17">
        <v>1.3893990395910299E-2</v>
      </c>
      <c r="AB1970" s="17">
        <v>3.1833843581581402E-2</v>
      </c>
      <c r="AC1970" s="17">
        <v>5.3424016511502997E-2</v>
      </c>
      <c r="AD1970" s="17">
        <v>5.0986915385460498E-2</v>
      </c>
      <c r="AE1970" s="17"/>
      <c r="AF1970" s="17">
        <v>2.00692911089532E-2</v>
      </c>
      <c r="AG1970" s="17">
        <v>2.46434595500803E-2</v>
      </c>
      <c r="AH1970" s="17">
        <v>4.6916862394937503E-2</v>
      </c>
      <c r="AI1970" s="17"/>
      <c r="AJ1970" s="17">
        <v>1.9408069701730399E-2</v>
      </c>
      <c r="AK1970" s="17">
        <v>3.4046937101958802E-2</v>
      </c>
      <c r="AL1970" s="17">
        <v>1.44609333003225E-2</v>
      </c>
      <c r="AM1970" s="17">
        <v>3.6148373394780602E-2</v>
      </c>
      <c r="AN1970" s="17">
        <v>3.1944443486570599E-2</v>
      </c>
      <c r="AO1970" s="17"/>
      <c r="AP1970" s="17">
        <v>2.38449650437699E-2</v>
      </c>
      <c r="AQ1970" s="17">
        <v>3.0230527471229101E-2</v>
      </c>
      <c r="AR1970" s="17">
        <v>1.7141752970586201E-2</v>
      </c>
      <c r="AS1970" s="17"/>
      <c r="AT1970" s="17">
        <v>1.9512707342164998E-2</v>
      </c>
      <c r="AU1970" s="17">
        <v>2.6712165656761301E-2</v>
      </c>
      <c r="AV1970" s="17">
        <v>3.1799365292256597E-2</v>
      </c>
      <c r="AW1970" s="17">
        <v>2.49271574581767E-2</v>
      </c>
      <c r="AX1970" s="17">
        <v>0</v>
      </c>
      <c r="AY1970" s="17"/>
      <c r="AZ1970" s="17">
        <v>3.4690529470980801E-2</v>
      </c>
      <c r="BA1970" s="17">
        <v>2.60809025427776E-2</v>
      </c>
      <c r="BB1970" s="17">
        <v>2.6320911280812299E-2</v>
      </c>
      <c r="BC1970" s="17">
        <v>2.44265042186977E-2</v>
      </c>
      <c r="BD1970" s="17">
        <v>1.5147527518843599E-2</v>
      </c>
      <c r="BE1970" s="17">
        <v>1.7253294629834499E-2</v>
      </c>
      <c r="BF1970" s="17"/>
      <c r="BG1970" s="17">
        <v>1.0897306816543301E-2</v>
      </c>
      <c r="BH1970" s="17">
        <v>3.4227918474504002E-2</v>
      </c>
      <c r="BI1970" s="17" t="s">
        <v>95</v>
      </c>
      <c r="BJ1970" s="17">
        <v>4.5944795785640001E-2</v>
      </c>
      <c r="BK1970" s="17">
        <v>4.90864697740881E-2</v>
      </c>
      <c r="BL1970" s="17">
        <v>2.7322383430434301E-2</v>
      </c>
      <c r="BM1970" s="17">
        <v>2.7013137560313202E-2</v>
      </c>
    </row>
    <row r="1971" spans="2:65" x14ac:dyDescent="0.35">
      <c r="B1971" t="s">
        <v>729</v>
      </c>
      <c r="C1971" s="17">
        <v>6.1319582600999199E-2</v>
      </c>
      <c r="D1971" s="17">
        <v>5.7549825300254702E-2</v>
      </c>
      <c r="E1971" s="17">
        <v>6.5280773171990894E-2</v>
      </c>
      <c r="F1971" s="17"/>
      <c r="G1971" s="17">
        <v>9.1320262772801697E-2</v>
      </c>
      <c r="H1971" s="17">
        <v>8.6656646218792099E-2</v>
      </c>
      <c r="I1971" s="17">
        <v>4.8669465499232602E-2</v>
      </c>
      <c r="J1971" s="17">
        <v>5.1551703183719301E-2</v>
      </c>
      <c r="K1971" s="17">
        <v>4.56723928560724E-2</v>
      </c>
      <c r="L1971" s="17">
        <v>4.9247701344839502E-2</v>
      </c>
      <c r="M1971" s="17"/>
      <c r="N1971" s="17">
        <v>6.2004563351916599E-2</v>
      </c>
      <c r="O1971" s="17">
        <v>5.9710327204955997E-2</v>
      </c>
      <c r="P1971" s="17">
        <v>6.4754351933872606E-2</v>
      </c>
      <c r="Q1971" s="17">
        <v>6.0085122797200699E-2</v>
      </c>
      <c r="R1971" s="17"/>
      <c r="S1971" s="17">
        <v>6.7355053148350094E-2</v>
      </c>
      <c r="T1971" s="17">
        <v>5.1950539852293899E-2</v>
      </c>
      <c r="U1971" s="17">
        <v>4.0156754054391001E-2</v>
      </c>
      <c r="V1971" s="17">
        <v>5.4862927744216097E-2</v>
      </c>
      <c r="W1971" s="17">
        <v>4.1633693181999998E-2</v>
      </c>
      <c r="X1971" s="17">
        <v>7.6058396402579304E-2</v>
      </c>
      <c r="Y1971" s="17">
        <v>8.2795614701023104E-2</v>
      </c>
      <c r="Z1971" s="17">
        <v>7.3343802404789604E-2</v>
      </c>
      <c r="AA1971" s="17">
        <v>7.3172096226119407E-2</v>
      </c>
      <c r="AB1971" s="17">
        <v>3.9718404144517501E-2</v>
      </c>
      <c r="AC1971" s="17">
        <v>3.65355253260592E-2</v>
      </c>
      <c r="AD1971" s="17">
        <v>0.141150530515115</v>
      </c>
      <c r="AE1971" s="17"/>
      <c r="AF1971" s="17">
        <v>5.2617112523541502E-2</v>
      </c>
      <c r="AG1971" s="17">
        <v>6.5323644028346894E-2</v>
      </c>
      <c r="AH1971" s="17">
        <v>5.0804820917230202E-2</v>
      </c>
      <c r="AI1971" s="17"/>
      <c r="AJ1971" s="17">
        <v>5.6740233088249298E-2</v>
      </c>
      <c r="AK1971" s="17">
        <v>6.1553379202727201E-2</v>
      </c>
      <c r="AL1971" s="17">
        <v>3.5500727041876103E-2</v>
      </c>
      <c r="AM1971" s="17">
        <v>5.2907669700889302E-2</v>
      </c>
      <c r="AN1971" s="17">
        <v>6.2579223499691305E-2</v>
      </c>
      <c r="AO1971" s="17"/>
      <c r="AP1971" s="17">
        <v>5.2229827915997597E-2</v>
      </c>
      <c r="AQ1971" s="17">
        <v>5.9613586387287698E-2</v>
      </c>
      <c r="AR1971" s="17">
        <v>5.6223368387748801E-2</v>
      </c>
      <c r="AS1971" s="17"/>
      <c r="AT1971" s="17">
        <v>5.6074040258036202E-2</v>
      </c>
      <c r="AU1971" s="17">
        <v>7.4140466710650402E-2</v>
      </c>
      <c r="AV1971" s="17">
        <v>6.5484372036283295E-2</v>
      </c>
      <c r="AW1971" s="17">
        <v>6.3890541238735402E-2</v>
      </c>
      <c r="AX1971" s="17">
        <v>4.6794402565939301E-2</v>
      </c>
      <c r="AY1971" s="17"/>
      <c r="AZ1971" s="17">
        <v>7.4828741533467399E-2</v>
      </c>
      <c r="BA1971" s="17">
        <v>6.0694999089630698E-2</v>
      </c>
      <c r="BB1971" s="17">
        <v>4.9336470376301303E-2</v>
      </c>
      <c r="BC1971" s="17">
        <v>5.6884214419715202E-2</v>
      </c>
      <c r="BD1971" s="17">
        <v>5.6396786309236301E-2</v>
      </c>
      <c r="BE1971" s="17">
        <v>5.5988815353245798E-2</v>
      </c>
      <c r="BF1971" s="17"/>
      <c r="BG1971" s="17">
        <v>5.88800761807248E-2</v>
      </c>
      <c r="BH1971" s="17">
        <v>7.0888914579773005E-2</v>
      </c>
      <c r="BI1971" s="17" t="s">
        <v>95</v>
      </c>
      <c r="BJ1971" s="17">
        <v>5.5167468552389999E-2</v>
      </c>
      <c r="BK1971" s="17">
        <v>5.9294776026258898E-2</v>
      </c>
      <c r="BL1971" s="17">
        <v>6.2256431468515797E-2</v>
      </c>
      <c r="BM1971" s="17">
        <v>3.0134151817959798E-2</v>
      </c>
    </row>
    <row r="1972" spans="2:65" x14ac:dyDescent="0.35">
      <c r="B1972" t="s">
        <v>731</v>
      </c>
      <c r="C1972" s="17">
        <v>1.9086600882407601E-2</v>
      </c>
      <c r="D1972" s="17">
        <v>2.25090245136913E-2</v>
      </c>
      <c r="E1972" s="17">
        <v>1.5888435872247801E-2</v>
      </c>
      <c r="F1972" s="17"/>
      <c r="G1972" s="17">
        <v>7.7685533781761502E-3</v>
      </c>
      <c r="H1972" s="17">
        <v>7.0399714708636301E-3</v>
      </c>
      <c r="I1972" s="17">
        <v>1.33191218189365E-2</v>
      </c>
      <c r="J1972" s="17">
        <v>1.9728752943406098E-2</v>
      </c>
      <c r="K1972" s="17">
        <v>2.96945742549957E-2</v>
      </c>
      <c r="L1972" s="17">
        <v>3.35900706965305E-2</v>
      </c>
      <c r="M1972" s="17"/>
      <c r="N1972" s="17">
        <v>1.8727131789968699E-2</v>
      </c>
      <c r="O1972" s="17">
        <v>2.2437383106264201E-2</v>
      </c>
      <c r="P1972" s="17">
        <v>1.9687204627586798E-2</v>
      </c>
      <c r="Q1972" s="17">
        <v>1.5671526944881001E-2</v>
      </c>
      <c r="R1972" s="17"/>
      <c r="S1972" s="17">
        <v>1.35883806274149E-2</v>
      </c>
      <c r="T1972" s="17">
        <v>2.55913820033523E-2</v>
      </c>
      <c r="U1972" s="17">
        <v>2.5389838195702698E-2</v>
      </c>
      <c r="V1972" s="17">
        <v>2.60147988127124E-2</v>
      </c>
      <c r="W1972" s="17">
        <v>1.6121270596223002E-2</v>
      </c>
      <c r="X1972" s="17">
        <v>2.31089231135304E-2</v>
      </c>
      <c r="Y1972" s="17">
        <v>1.5279118870773101E-2</v>
      </c>
      <c r="Z1972" s="17">
        <v>2.2893601804366399E-2</v>
      </c>
      <c r="AA1972" s="17">
        <v>2.2063889131205699E-2</v>
      </c>
      <c r="AB1972" s="17">
        <v>1.04622280748291E-2</v>
      </c>
      <c r="AC1972" s="17">
        <v>1.5298495982049401E-2</v>
      </c>
      <c r="AD1972" s="17">
        <v>0</v>
      </c>
      <c r="AE1972" s="17"/>
      <c r="AF1972" s="17">
        <v>3.28881118425038E-2</v>
      </c>
      <c r="AG1972" s="17">
        <v>1.1314138290995999E-2</v>
      </c>
      <c r="AH1972" s="17">
        <v>1.4146370379121099E-2</v>
      </c>
      <c r="AI1972" s="17"/>
      <c r="AJ1972" s="17">
        <v>3.2867882335484801E-2</v>
      </c>
      <c r="AK1972" s="17">
        <v>1.15646893063041E-2</v>
      </c>
      <c r="AL1972" s="17">
        <v>2.3203158015145001E-2</v>
      </c>
      <c r="AM1972" s="17">
        <v>6.9867953633969998E-2</v>
      </c>
      <c r="AN1972" s="17">
        <v>9.1845908620646205E-3</v>
      </c>
      <c r="AO1972" s="17"/>
      <c r="AP1972" s="17">
        <v>2.0077012509344901E-2</v>
      </c>
      <c r="AQ1972" s="17">
        <v>1.19363322961416E-2</v>
      </c>
      <c r="AR1972" s="17">
        <v>1.3373036906661801E-2</v>
      </c>
      <c r="AS1972" s="17"/>
      <c r="AT1972" s="17">
        <v>3.0780093206622099E-2</v>
      </c>
      <c r="AU1972" s="17">
        <v>1.33390947385862E-2</v>
      </c>
      <c r="AV1972" s="17">
        <v>2.2155609036184201E-2</v>
      </c>
      <c r="AW1972" s="17">
        <v>7.79355015822354E-3</v>
      </c>
      <c r="AX1972" s="17">
        <v>2.0814271256878802E-2</v>
      </c>
      <c r="AY1972" s="17"/>
      <c r="AZ1972" s="17">
        <v>1.10297027473158E-2</v>
      </c>
      <c r="BA1972" s="17">
        <v>2.4049912720837101E-2</v>
      </c>
      <c r="BB1972" s="17">
        <v>1.9466899932003599E-2</v>
      </c>
      <c r="BC1972" s="17">
        <v>1.9176256620402399E-2</v>
      </c>
      <c r="BD1972" s="17">
        <v>1.9751404544486199E-2</v>
      </c>
      <c r="BE1972" s="17">
        <v>2.4012124606473499E-2</v>
      </c>
      <c r="BF1972" s="17"/>
      <c r="BG1972" s="17">
        <v>2.8242656395208801E-2</v>
      </c>
      <c r="BH1972" s="17">
        <v>1.51662369820918E-2</v>
      </c>
      <c r="BI1972" s="17" t="s">
        <v>95</v>
      </c>
      <c r="BJ1972" s="17">
        <v>2.5576874195008301E-2</v>
      </c>
      <c r="BK1972" s="17">
        <v>1.5825558622964801E-2</v>
      </c>
      <c r="BL1972" s="17">
        <v>8.3892413451311307E-3</v>
      </c>
      <c r="BM1972" s="17">
        <v>7.2159287500201397E-3</v>
      </c>
    </row>
    <row r="1973" spans="2:65" x14ac:dyDescent="0.35">
      <c r="B1973" t="s">
        <v>730</v>
      </c>
      <c r="C1973" s="17">
        <v>6.2663891570167801E-2</v>
      </c>
      <c r="D1973" s="17">
        <v>6.0206300284385797E-2</v>
      </c>
      <c r="E1973" s="17">
        <v>6.5367090255210897E-2</v>
      </c>
      <c r="F1973" s="17"/>
      <c r="G1973" s="17">
        <v>4.19038095112352E-2</v>
      </c>
      <c r="H1973" s="17">
        <v>5.10096394323203E-2</v>
      </c>
      <c r="I1973" s="17">
        <v>6.4629375183659202E-2</v>
      </c>
      <c r="J1973" s="17">
        <v>6.7623932525212094E-2</v>
      </c>
      <c r="K1973" s="17">
        <v>6.1295258991311503E-2</v>
      </c>
      <c r="L1973" s="17">
        <v>8.1441554721788198E-2</v>
      </c>
      <c r="M1973" s="17"/>
      <c r="N1973" s="17">
        <v>5.7715158082877298E-2</v>
      </c>
      <c r="O1973" s="17">
        <v>6.2922314866469695E-2</v>
      </c>
      <c r="P1973" s="17">
        <v>5.3883920036584203E-2</v>
      </c>
      <c r="Q1973" s="17">
        <v>7.5552099464393604E-2</v>
      </c>
      <c r="R1973" s="17"/>
      <c r="S1973" s="17">
        <v>6.3229719764726397E-2</v>
      </c>
      <c r="T1973" s="17">
        <v>7.8694563326893494E-2</v>
      </c>
      <c r="U1973" s="17">
        <v>8.7176029628463797E-2</v>
      </c>
      <c r="V1973" s="17">
        <v>5.3160212804649297E-2</v>
      </c>
      <c r="W1973" s="17">
        <v>4.5350149452078402E-2</v>
      </c>
      <c r="X1973" s="17">
        <v>6.3830290516876401E-2</v>
      </c>
      <c r="Y1973" s="17">
        <v>6.1577384506790303E-2</v>
      </c>
      <c r="Z1973" s="17">
        <v>4.9635326968609103E-2</v>
      </c>
      <c r="AA1973" s="17">
        <v>6.1706115588668002E-2</v>
      </c>
      <c r="AB1973" s="17">
        <v>3.7558687164953197E-2</v>
      </c>
      <c r="AC1973" s="17">
        <v>7.4962396904889497E-2</v>
      </c>
      <c r="AD1973" s="17">
        <v>6.7614212088669801E-2</v>
      </c>
      <c r="AE1973" s="17"/>
      <c r="AF1973" s="17">
        <v>6.5968421266790603E-2</v>
      </c>
      <c r="AG1973" s="17">
        <v>6.2157255836269097E-2</v>
      </c>
      <c r="AH1973" s="17">
        <v>6.8878799532822804E-2</v>
      </c>
      <c r="AI1973" s="17"/>
      <c r="AJ1973" s="17">
        <v>7.21583969740342E-2</v>
      </c>
      <c r="AK1973" s="17">
        <v>4.70512154020091E-2</v>
      </c>
      <c r="AL1973" s="17">
        <v>5.9954557572879499E-2</v>
      </c>
      <c r="AM1973" s="17">
        <v>4.0313309278961401E-2</v>
      </c>
      <c r="AN1973" s="17">
        <v>8.5587401380316702E-2</v>
      </c>
      <c r="AO1973" s="17"/>
      <c r="AP1973" s="17">
        <v>8.8634091020489705E-2</v>
      </c>
      <c r="AQ1973" s="17">
        <v>4.5159040851835502E-2</v>
      </c>
      <c r="AR1973" s="17">
        <v>5.04669987793714E-2</v>
      </c>
      <c r="AS1973" s="17"/>
      <c r="AT1973" s="17">
        <v>6.4686869844459302E-2</v>
      </c>
      <c r="AU1973" s="17">
        <v>6.6014551789318907E-2</v>
      </c>
      <c r="AV1973" s="17">
        <v>6.3659457983364601E-2</v>
      </c>
      <c r="AW1973" s="17">
        <v>5.1790625780649899E-2</v>
      </c>
      <c r="AX1973" s="17">
        <v>2.8579441415977201E-2</v>
      </c>
      <c r="AY1973" s="17"/>
      <c r="AZ1973" s="17">
        <v>5.0386303267947997E-2</v>
      </c>
      <c r="BA1973" s="17">
        <v>6.1646484763389499E-2</v>
      </c>
      <c r="BB1973" s="17">
        <v>7.1755873197582296E-2</v>
      </c>
      <c r="BC1973" s="17">
        <v>6.8343342004774002E-2</v>
      </c>
      <c r="BD1973" s="17">
        <v>6.7247764967739904E-2</v>
      </c>
      <c r="BE1973" s="17">
        <v>7.4759201090680696E-2</v>
      </c>
      <c r="BF1973" s="17"/>
      <c r="BG1973" s="17">
        <v>6.8976737214431094E-2</v>
      </c>
      <c r="BH1973" s="17">
        <v>6.0953224004838602E-2</v>
      </c>
      <c r="BI1973" s="17" t="s">
        <v>95</v>
      </c>
      <c r="BJ1973" s="17">
        <v>5.2523657795546803E-2</v>
      </c>
      <c r="BK1973" s="17">
        <v>4.9172646219886602E-2</v>
      </c>
      <c r="BL1973" s="17">
        <v>6.5607145368644995E-2</v>
      </c>
      <c r="BM1973" s="17">
        <v>2.9525086992828801E-2</v>
      </c>
    </row>
    <row r="1974" spans="2:65" x14ac:dyDescent="0.35">
      <c r="B1974" t="s">
        <v>114</v>
      </c>
      <c r="C1974" s="17">
        <v>3.8349600260229398E-2</v>
      </c>
      <c r="D1974" s="17">
        <v>2.6989096488389801E-2</v>
      </c>
      <c r="E1974" s="17">
        <v>4.9060545544410902E-2</v>
      </c>
      <c r="F1974" s="17"/>
      <c r="G1974" s="17">
        <v>2.6002820188772698E-2</v>
      </c>
      <c r="H1974" s="17">
        <v>2.51100147853715E-2</v>
      </c>
      <c r="I1974" s="17">
        <v>4.2497396476557897E-2</v>
      </c>
      <c r="J1974" s="17">
        <v>4.3584165434149703E-2</v>
      </c>
      <c r="K1974" s="17">
        <v>5.4641730755511202E-2</v>
      </c>
      <c r="L1974" s="17">
        <v>3.8883743150735499E-2</v>
      </c>
      <c r="M1974" s="17"/>
      <c r="N1974" s="17">
        <v>3.3936701786791798E-2</v>
      </c>
      <c r="O1974" s="17">
        <v>3.5187437392824601E-2</v>
      </c>
      <c r="P1974" s="17">
        <v>3.66926458059528E-2</v>
      </c>
      <c r="Q1974" s="17">
        <v>4.8719847497974901E-2</v>
      </c>
      <c r="R1974" s="17"/>
      <c r="S1974" s="17">
        <v>3.4295471701394603E-2</v>
      </c>
      <c r="T1974" s="17">
        <v>4.7463556819804603E-2</v>
      </c>
      <c r="U1974" s="17">
        <v>2.9425631968616299E-2</v>
      </c>
      <c r="V1974" s="17">
        <v>3.4739761479846601E-2</v>
      </c>
      <c r="W1974" s="17">
        <v>4.8919011126229102E-2</v>
      </c>
      <c r="X1974" s="17">
        <v>5.2269005015026397E-2</v>
      </c>
      <c r="Y1974" s="17">
        <v>2.79961240934622E-2</v>
      </c>
      <c r="Z1974" s="17">
        <v>2.1839333976784302E-2</v>
      </c>
      <c r="AA1974" s="17">
        <v>4.5848929441558203E-2</v>
      </c>
      <c r="AB1974" s="17">
        <v>5.1205256212311402E-2</v>
      </c>
      <c r="AC1974" s="17">
        <v>2.0717876475034699E-2</v>
      </c>
      <c r="AD1974" s="17">
        <v>0</v>
      </c>
      <c r="AE1974" s="17"/>
      <c r="AF1974" s="17">
        <v>4.52467908304372E-2</v>
      </c>
      <c r="AG1974" s="17">
        <v>3.19866160896825E-2</v>
      </c>
      <c r="AH1974" s="17">
        <v>4.8248423486046799E-2</v>
      </c>
      <c r="AI1974" s="17"/>
      <c r="AJ1974" s="17">
        <v>3.7219133647141203E-2</v>
      </c>
      <c r="AK1974" s="17">
        <v>3.2237339055509302E-2</v>
      </c>
      <c r="AL1974" s="17">
        <v>4.6748267460661901E-2</v>
      </c>
      <c r="AM1974" s="17">
        <v>8.3859611785082902E-2</v>
      </c>
      <c r="AN1974" s="17">
        <v>5.1515900507289603E-2</v>
      </c>
      <c r="AO1974" s="17"/>
      <c r="AP1974" s="17">
        <v>2.9075784830195999E-2</v>
      </c>
      <c r="AQ1974" s="17">
        <v>2.83756141396206E-2</v>
      </c>
      <c r="AR1974" s="17">
        <v>2.10744910869088E-2</v>
      </c>
      <c r="AS1974" s="17"/>
      <c r="AT1974" s="17">
        <v>5.86769374615062E-2</v>
      </c>
      <c r="AU1974" s="17">
        <v>3.7604084140416799E-2</v>
      </c>
      <c r="AV1974" s="17">
        <v>2.7995626616085002E-2</v>
      </c>
      <c r="AW1974" s="17">
        <v>3.3318566496221398E-2</v>
      </c>
      <c r="AX1974" s="17">
        <v>6.8768811017970694E-2</v>
      </c>
      <c r="AY1974" s="17"/>
      <c r="AZ1974" s="17">
        <v>3.7723106325552702E-2</v>
      </c>
      <c r="BA1974" s="17">
        <v>4.0415228366605903E-2</v>
      </c>
      <c r="BB1974" s="17">
        <v>4.2559483415546898E-2</v>
      </c>
      <c r="BC1974" s="17">
        <v>4.0176204955464902E-2</v>
      </c>
      <c r="BD1974" s="17">
        <v>3.72838888896058E-2</v>
      </c>
      <c r="BE1974" s="17">
        <v>1.6061405118625499E-2</v>
      </c>
      <c r="BF1974" s="17"/>
      <c r="BG1974" s="17">
        <v>4.2748396524824303E-2</v>
      </c>
      <c r="BH1974" s="17">
        <v>2.44396626616777E-2</v>
      </c>
      <c r="BI1974" s="17" t="s">
        <v>95</v>
      </c>
      <c r="BJ1974" s="17">
        <v>5.7210625217100998E-2</v>
      </c>
      <c r="BK1974" s="17">
        <v>5.5048904246715602E-2</v>
      </c>
      <c r="BL1974" s="17">
        <v>2.6059233829113401E-2</v>
      </c>
      <c r="BM1974" s="17">
        <v>6.7945530669027004E-2</v>
      </c>
    </row>
    <row r="1975" spans="2:65" x14ac:dyDescent="0.35">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c r="AX1975" s="17"/>
      <c r="AY1975" s="17"/>
      <c r="AZ1975" s="17"/>
      <c r="BA1975" s="17"/>
      <c r="BB1975" s="17"/>
      <c r="BC1975" s="17"/>
      <c r="BD1975" s="17"/>
      <c r="BE1975" s="17"/>
      <c r="BF1975" s="17"/>
      <c r="BG1975" s="17"/>
      <c r="BH1975" s="17"/>
      <c r="BI1975" s="17"/>
      <c r="BJ1975" s="17"/>
      <c r="BK1975" s="17"/>
      <c r="BL1975" s="17"/>
      <c r="BM1975" s="17"/>
    </row>
    <row r="1976" spans="2:65" x14ac:dyDescent="0.35">
      <c r="B1976" s="6" t="s">
        <v>748</v>
      </c>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c r="AX1976" s="17"/>
      <c r="AY1976" s="17"/>
      <c r="AZ1976" s="17"/>
      <c r="BA1976" s="17"/>
      <c r="BB1976" s="17"/>
      <c r="BC1976" s="17"/>
      <c r="BD1976" s="17"/>
      <c r="BE1976" s="17"/>
      <c r="BF1976" s="17"/>
      <c r="BG1976" s="17"/>
      <c r="BH1976" s="17"/>
      <c r="BI1976" s="17"/>
      <c r="BJ1976" s="17"/>
      <c r="BK1976" s="17"/>
      <c r="BL1976" s="17"/>
      <c r="BM1976" s="17"/>
    </row>
    <row r="1977" spans="2:65" x14ac:dyDescent="0.35">
      <c r="B1977" s="26" t="s">
        <v>127</v>
      </c>
      <c r="C1977" s="17"/>
      <c r="D1977" s="17"/>
      <c r="E1977" s="17"/>
      <c r="F1977" s="17"/>
      <c r="G1977" s="17"/>
      <c r="H1977" s="17"/>
      <c r="I1977" s="17"/>
      <c r="J1977" s="17"/>
      <c r="K1977" s="17"/>
      <c r="L1977" s="17"/>
      <c r="M1977" s="17"/>
      <c r="N1977" s="17"/>
      <c r="O1977" s="17"/>
      <c r="P1977" s="17"/>
      <c r="Q1977" s="17"/>
      <c r="R1977" s="17"/>
      <c r="S1977" s="17"/>
      <c r="T1977" s="17"/>
      <c r="U1977" s="17"/>
      <c r="V1977" s="17"/>
      <c r="W1977" s="17"/>
      <c r="X1977" s="17"/>
      <c r="Y1977" s="17"/>
      <c r="Z1977" s="17"/>
      <c r="AA1977" s="17"/>
      <c r="AB1977" s="17"/>
      <c r="AC1977" s="17"/>
      <c r="AD1977" s="17"/>
      <c r="AE1977" s="17"/>
      <c r="AF1977" s="17"/>
      <c r="AG1977" s="17"/>
      <c r="AH1977" s="17"/>
      <c r="AI1977" s="17"/>
      <c r="AJ1977" s="17"/>
      <c r="AK1977" s="17"/>
      <c r="AL1977" s="17"/>
      <c r="AM1977" s="17"/>
      <c r="AN1977" s="17"/>
      <c r="AO1977" s="17"/>
      <c r="AP1977" s="17"/>
      <c r="AQ1977" s="17"/>
      <c r="AR1977" s="17"/>
      <c r="AS1977" s="17"/>
      <c r="AT1977" s="17"/>
      <c r="AU1977" s="17"/>
      <c r="AV1977" s="17"/>
      <c r="AW1977" s="17"/>
      <c r="AX1977" s="17"/>
      <c r="AY1977" s="17"/>
      <c r="AZ1977" s="17"/>
      <c r="BA1977" s="17"/>
      <c r="BB1977" s="17"/>
      <c r="BC1977" s="17"/>
      <c r="BD1977" s="17"/>
      <c r="BE1977" s="17"/>
      <c r="BF1977" s="17"/>
      <c r="BG1977" s="17"/>
      <c r="BH1977" s="17"/>
      <c r="BI1977" s="17"/>
      <c r="BJ1977" s="17"/>
      <c r="BK1977" s="17"/>
      <c r="BL1977" s="17"/>
      <c r="BM1977" s="17"/>
    </row>
    <row r="1978" spans="2:65" x14ac:dyDescent="0.35">
      <c r="B1978" t="s">
        <v>736</v>
      </c>
      <c r="C1978" s="17">
        <v>2.9158655538293402E-3</v>
      </c>
      <c r="D1978" s="17">
        <v>3.6745867171049901E-3</v>
      </c>
      <c r="E1978" s="17">
        <v>2.1983162071810901E-3</v>
      </c>
      <c r="F1978" s="17"/>
      <c r="G1978" s="17">
        <v>0</v>
      </c>
      <c r="H1978" s="17">
        <v>9.7483465053912408E-3</v>
      </c>
      <c r="I1978" s="17">
        <v>0</v>
      </c>
      <c r="J1978" s="17">
        <v>9.0703581291668098E-3</v>
      </c>
      <c r="K1978" s="17">
        <v>0</v>
      </c>
      <c r="L1978" s="17">
        <v>0</v>
      </c>
      <c r="M1978" s="17"/>
      <c r="N1978" s="17">
        <v>3.4194936054563999E-3</v>
      </c>
      <c r="O1978" s="17">
        <v>0</v>
      </c>
      <c r="P1978" s="17">
        <v>0</v>
      </c>
      <c r="Q1978" s="17">
        <v>9.2450670076300902E-3</v>
      </c>
      <c r="R1978" s="17"/>
      <c r="S1978" s="17">
        <v>0</v>
      </c>
      <c r="T1978" s="17">
        <v>0</v>
      </c>
      <c r="U1978" s="17">
        <v>2.36682327716457E-2</v>
      </c>
      <c r="V1978" s="17">
        <v>0</v>
      </c>
      <c r="W1978" s="17">
        <v>0</v>
      </c>
      <c r="X1978" s="17">
        <v>0</v>
      </c>
      <c r="Y1978" s="17">
        <v>1.4462097463221401E-2</v>
      </c>
      <c r="Z1978" s="17">
        <v>0</v>
      </c>
      <c r="AA1978" s="17">
        <v>0</v>
      </c>
      <c r="AB1978" s="17">
        <v>0</v>
      </c>
      <c r="AC1978" s="17">
        <v>0</v>
      </c>
      <c r="AD1978" s="17">
        <v>0</v>
      </c>
      <c r="AE1978" s="17"/>
      <c r="AF1978" s="17">
        <v>4.4152148726447696E-3</v>
      </c>
      <c r="AG1978" s="17">
        <v>2.3672534969587E-3</v>
      </c>
      <c r="AH1978" s="17">
        <v>0</v>
      </c>
      <c r="AI1978" s="17"/>
      <c r="AJ1978" s="17">
        <v>4.2054712264899801E-3</v>
      </c>
      <c r="AK1978" s="17">
        <v>3.85680605334681E-3</v>
      </c>
      <c r="AL1978" s="17">
        <v>0</v>
      </c>
      <c r="AM1978" s="17">
        <v>0</v>
      </c>
      <c r="AN1978" s="17">
        <v>0</v>
      </c>
      <c r="AO1978" s="17"/>
      <c r="AP1978" s="17">
        <v>1.1979308254803599E-2</v>
      </c>
      <c r="AQ1978" s="17">
        <v>0</v>
      </c>
      <c r="AR1978" s="17">
        <v>0</v>
      </c>
      <c r="AS1978" s="17"/>
      <c r="AT1978" s="17">
        <v>7.4873031276446698E-3</v>
      </c>
      <c r="AU1978" s="17">
        <v>0</v>
      </c>
      <c r="AV1978" s="17">
        <v>4.6160764695878202E-3</v>
      </c>
      <c r="AW1978" s="17">
        <v>0</v>
      </c>
      <c r="AX1978" s="17">
        <v>0</v>
      </c>
      <c r="AY1978" s="17"/>
      <c r="AZ1978" s="17">
        <v>6.8917491497715198E-3</v>
      </c>
      <c r="BA1978" s="17">
        <v>5.65400866172388E-3</v>
      </c>
      <c r="BB1978" s="17">
        <v>0</v>
      </c>
      <c r="BC1978" s="17">
        <v>0</v>
      </c>
      <c r="BD1978" s="17">
        <v>0</v>
      </c>
      <c r="BE1978" s="17">
        <v>0</v>
      </c>
      <c r="BF1978" s="17"/>
      <c r="BG1978" s="17">
        <v>1.8629886153544799E-3</v>
      </c>
      <c r="BH1978" s="17">
        <v>4.5383322177972203E-3</v>
      </c>
      <c r="BI1978" s="17" t="s">
        <v>95</v>
      </c>
      <c r="BJ1978" s="17" t="s">
        <v>95</v>
      </c>
      <c r="BK1978" s="17" t="s">
        <v>95</v>
      </c>
      <c r="BL1978" s="17" t="s">
        <v>95</v>
      </c>
      <c r="BM1978" s="17" t="s">
        <v>95</v>
      </c>
    </row>
    <row r="1979" spans="2:65" x14ac:dyDescent="0.35">
      <c r="B1979" t="s">
        <v>737</v>
      </c>
      <c r="C1979" s="17">
        <v>8.0869901965335399E-3</v>
      </c>
      <c r="D1979" s="17">
        <v>9.0530731816987307E-3</v>
      </c>
      <c r="E1979" s="17">
        <v>7.1733314660712803E-3</v>
      </c>
      <c r="F1979" s="17"/>
      <c r="G1979" s="17">
        <v>6.3945778590806204E-2</v>
      </c>
      <c r="H1979" s="17">
        <v>0</v>
      </c>
      <c r="I1979" s="17">
        <v>2.1660225487426899E-2</v>
      </c>
      <c r="J1979" s="17">
        <v>0</v>
      </c>
      <c r="K1979" s="17">
        <v>0</v>
      </c>
      <c r="L1979" s="17">
        <v>0</v>
      </c>
      <c r="M1979" s="17"/>
      <c r="N1979" s="17">
        <v>1.0934766349761999E-2</v>
      </c>
      <c r="O1979" s="17">
        <v>6.0632006205810799E-3</v>
      </c>
      <c r="P1979" s="17">
        <v>1.31426854069018E-2</v>
      </c>
      <c r="Q1979" s="17">
        <v>0</v>
      </c>
      <c r="R1979" s="17"/>
      <c r="S1979" s="17">
        <v>3.1613899227671799E-2</v>
      </c>
      <c r="T1979" s="17">
        <v>1.1659793055175E-2</v>
      </c>
      <c r="U1979" s="17">
        <v>0</v>
      </c>
      <c r="V1979" s="17">
        <v>0</v>
      </c>
      <c r="W1979" s="17">
        <v>0</v>
      </c>
      <c r="X1979" s="17">
        <v>1.8146740292661799E-2</v>
      </c>
      <c r="Y1979" s="17">
        <v>1.37985644146304E-2</v>
      </c>
      <c r="Z1979" s="17">
        <v>0</v>
      </c>
      <c r="AA1979" s="17">
        <v>7.3115951292031097E-3</v>
      </c>
      <c r="AB1979" s="17">
        <v>0</v>
      </c>
      <c r="AC1979" s="17">
        <v>0</v>
      </c>
      <c r="AD1979" s="17">
        <v>0</v>
      </c>
      <c r="AE1979" s="17"/>
      <c r="AF1979" s="17">
        <v>7.3634088803579698E-3</v>
      </c>
      <c r="AG1979" s="17">
        <v>6.1120356108267998E-3</v>
      </c>
      <c r="AH1979" s="17">
        <v>0</v>
      </c>
      <c r="AI1979" s="17"/>
      <c r="AJ1979" s="17">
        <v>3.5211938047559599E-3</v>
      </c>
      <c r="AK1979" s="17">
        <v>1.2333192547107101E-2</v>
      </c>
      <c r="AL1979" s="17">
        <v>0</v>
      </c>
      <c r="AM1979" s="17">
        <v>0</v>
      </c>
      <c r="AN1979" s="17">
        <v>0</v>
      </c>
      <c r="AO1979" s="17"/>
      <c r="AP1979" s="17">
        <v>6.1437542835071999E-3</v>
      </c>
      <c r="AQ1979" s="17">
        <v>1.13109167130142E-2</v>
      </c>
      <c r="AR1979" s="17">
        <v>3.7796372583222701E-2</v>
      </c>
      <c r="AS1979" s="17"/>
      <c r="AT1979" s="17">
        <v>0</v>
      </c>
      <c r="AU1979" s="17">
        <v>1.2221414042265E-2</v>
      </c>
      <c r="AV1979" s="17">
        <v>8.9528022931524599E-3</v>
      </c>
      <c r="AW1979" s="17">
        <v>2.7384983489545298E-2</v>
      </c>
      <c r="AX1979" s="17">
        <v>0</v>
      </c>
      <c r="AY1979" s="17"/>
      <c r="AZ1979" s="17">
        <v>3.1535992587778901E-2</v>
      </c>
      <c r="BA1979" s="17">
        <v>9.2344208751213904E-3</v>
      </c>
      <c r="BB1979" s="17">
        <v>0</v>
      </c>
      <c r="BC1979" s="17">
        <v>0</v>
      </c>
      <c r="BD1979" s="17">
        <v>0</v>
      </c>
      <c r="BE1979" s="17">
        <v>0</v>
      </c>
      <c r="BF1979" s="17"/>
      <c r="BG1979" s="17">
        <v>6.7473466338408396E-3</v>
      </c>
      <c r="BH1979" s="17">
        <v>1.01513596804131E-2</v>
      </c>
      <c r="BI1979" s="17" t="s">
        <v>95</v>
      </c>
      <c r="BJ1979" s="17" t="s">
        <v>95</v>
      </c>
      <c r="BK1979" s="17" t="s">
        <v>95</v>
      </c>
      <c r="BL1979" s="17" t="s">
        <v>95</v>
      </c>
      <c r="BM1979" s="17" t="s">
        <v>95</v>
      </c>
    </row>
    <row r="1980" spans="2:65" x14ac:dyDescent="0.35">
      <c r="B1980" t="s">
        <v>738</v>
      </c>
      <c r="C1980" s="17">
        <v>2.63341013245505E-2</v>
      </c>
      <c r="D1980" s="17">
        <v>3.0254166712293699E-2</v>
      </c>
      <c r="E1980" s="17">
        <v>2.2626757317366599E-2</v>
      </c>
      <c r="F1980" s="17"/>
      <c r="G1980" s="17">
        <v>0.116061511774811</v>
      </c>
      <c r="H1980" s="17">
        <v>8.1348545473336004E-2</v>
      </c>
      <c r="I1980" s="17">
        <v>4.2127809484284302E-2</v>
      </c>
      <c r="J1980" s="17">
        <v>0</v>
      </c>
      <c r="K1980" s="17">
        <v>0</v>
      </c>
      <c r="L1980" s="17">
        <v>6.6370345333737497E-3</v>
      </c>
      <c r="M1980" s="17"/>
      <c r="N1980" s="17">
        <v>3.82954286832691E-2</v>
      </c>
      <c r="O1980" s="17">
        <v>1.3351610009732199E-2</v>
      </c>
      <c r="P1980" s="17">
        <v>4.5835105384434097E-2</v>
      </c>
      <c r="Q1980" s="17">
        <v>0</v>
      </c>
      <c r="R1980" s="17"/>
      <c r="S1980" s="17">
        <v>1.6759420088327402E-2</v>
      </c>
      <c r="T1980" s="17">
        <v>1.20234802684658E-2</v>
      </c>
      <c r="U1980" s="17">
        <v>2.23889224355611E-2</v>
      </c>
      <c r="V1980" s="17">
        <v>2.1634858069396801E-2</v>
      </c>
      <c r="W1980" s="17">
        <v>5.1181979394476801E-2</v>
      </c>
      <c r="X1980" s="17">
        <v>1.8400631389576899E-2</v>
      </c>
      <c r="Y1980" s="17">
        <v>1.36946699946584E-2</v>
      </c>
      <c r="Z1980" s="17">
        <v>5.3393980263911997E-2</v>
      </c>
      <c r="AA1980" s="17">
        <v>1.64917915909681E-2</v>
      </c>
      <c r="AB1980" s="17">
        <v>6.9303676754947793E-2</v>
      </c>
      <c r="AC1980" s="17">
        <v>2.4042684904625002E-2</v>
      </c>
      <c r="AD1980" s="17">
        <v>0</v>
      </c>
      <c r="AE1980" s="17"/>
      <c r="AF1980" s="17">
        <v>1.5315926849064901E-2</v>
      </c>
      <c r="AG1980" s="17">
        <v>3.16370901713494E-2</v>
      </c>
      <c r="AH1980" s="17">
        <v>0</v>
      </c>
      <c r="AI1980" s="17"/>
      <c r="AJ1980" s="17">
        <v>2.36205312249218E-2</v>
      </c>
      <c r="AK1980" s="17">
        <v>3.3445170042821298E-2</v>
      </c>
      <c r="AL1980" s="17">
        <v>1.6866110491759501E-2</v>
      </c>
      <c r="AM1980" s="17">
        <v>0</v>
      </c>
      <c r="AN1980" s="17">
        <v>0</v>
      </c>
      <c r="AO1980" s="17"/>
      <c r="AP1980" s="17">
        <v>3.52833559582032E-2</v>
      </c>
      <c r="AQ1980" s="17">
        <v>3.0817671834306799E-2</v>
      </c>
      <c r="AR1980" s="17">
        <v>4.14350944861719E-2</v>
      </c>
      <c r="AS1980" s="17"/>
      <c r="AT1980" s="17">
        <v>7.0826009949163703E-3</v>
      </c>
      <c r="AU1980" s="17">
        <v>1.31211347581821E-2</v>
      </c>
      <c r="AV1980" s="17">
        <v>4.0190531328664E-2</v>
      </c>
      <c r="AW1980" s="17">
        <v>3.7086241976078002E-2</v>
      </c>
      <c r="AX1980" s="17">
        <v>9.8776990196777603E-2</v>
      </c>
      <c r="AY1980" s="17"/>
      <c r="AZ1980" s="17">
        <v>5.94056605677412E-2</v>
      </c>
      <c r="BA1980" s="17">
        <v>3.6908100393668403E-2</v>
      </c>
      <c r="BB1980" s="17">
        <v>1.20757671978704E-2</v>
      </c>
      <c r="BC1980" s="17">
        <v>8.0943398043938301E-3</v>
      </c>
      <c r="BD1980" s="17">
        <v>0</v>
      </c>
      <c r="BE1980" s="17">
        <v>3.3525110978337602E-2</v>
      </c>
      <c r="BF1980" s="17"/>
      <c r="BG1980" s="17">
        <v>1.5563790145351799E-2</v>
      </c>
      <c r="BH1980" s="17">
        <v>4.29309800387171E-2</v>
      </c>
      <c r="BI1980" s="17" t="s">
        <v>95</v>
      </c>
      <c r="BJ1980" s="17" t="s">
        <v>95</v>
      </c>
      <c r="BK1980" s="17" t="s">
        <v>95</v>
      </c>
      <c r="BL1980" s="17" t="s">
        <v>95</v>
      </c>
      <c r="BM1980" s="17" t="s">
        <v>95</v>
      </c>
    </row>
    <row r="1981" spans="2:65" x14ac:dyDescent="0.35">
      <c r="B1981" t="s">
        <v>739</v>
      </c>
      <c r="C1981" s="17">
        <v>2.4511103623909101E-2</v>
      </c>
      <c r="D1981" s="17">
        <v>2.49712227740377E-2</v>
      </c>
      <c r="E1981" s="17">
        <v>2.40759527258773E-2</v>
      </c>
      <c r="F1981" s="17"/>
      <c r="G1981" s="17">
        <v>3.6571004928644298E-2</v>
      </c>
      <c r="H1981" s="17">
        <v>6.4696287668584498E-2</v>
      </c>
      <c r="I1981" s="17">
        <v>6.9183423978514597E-2</v>
      </c>
      <c r="J1981" s="17">
        <v>1.5456115201639999E-2</v>
      </c>
      <c r="K1981" s="17">
        <v>8.7818629670057893E-3</v>
      </c>
      <c r="L1981" s="17">
        <v>0</v>
      </c>
      <c r="M1981" s="17"/>
      <c r="N1981" s="17">
        <v>2.6642734869914302E-2</v>
      </c>
      <c r="O1981" s="17">
        <v>2.3037862548145299E-2</v>
      </c>
      <c r="P1981" s="17">
        <v>2.9793432188718001E-2</v>
      </c>
      <c r="Q1981" s="17">
        <v>1.6945735181056999E-2</v>
      </c>
      <c r="R1981" s="17"/>
      <c r="S1981" s="17">
        <v>4.9135622940424499E-2</v>
      </c>
      <c r="T1981" s="17">
        <v>1.17482499100633E-2</v>
      </c>
      <c r="U1981" s="17">
        <v>4.3382660657938901E-2</v>
      </c>
      <c r="V1981" s="17">
        <v>3.2940739359155403E-2</v>
      </c>
      <c r="W1981" s="17">
        <v>0</v>
      </c>
      <c r="X1981" s="17">
        <v>1.89670047910965E-2</v>
      </c>
      <c r="Y1981" s="17">
        <v>1.8100915951527099E-2</v>
      </c>
      <c r="Z1981" s="17">
        <v>5.8989829550671703E-2</v>
      </c>
      <c r="AA1981" s="17">
        <v>3.1643827627765901E-2</v>
      </c>
      <c r="AB1981" s="17">
        <v>0</v>
      </c>
      <c r="AC1981" s="17">
        <v>3.4476898486589802E-2</v>
      </c>
      <c r="AD1981" s="17">
        <v>0</v>
      </c>
      <c r="AE1981" s="17"/>
      <c r="AF1981" s="17">
        <v>1.7766415217273599E-2</v>
      </c>
      <c r="AG1981" s="17">
        <v>2.9489808949443998E-2</v>
      </c>
      <c r="AH1981" s="17">
        <v>2.37182188587063E-2</v>
      </c>
      <c r="AI1981" s="17"/>
      <c r="AJ1981" s="17">
        <v>1.5073532155249E-2</v>
      </c>
      <c r="AK1981" s="17">
        <v>4.6226686707681097E-2</v>
      </c>
      <c r="AL1981" s="17">
        <v>3.5015352145631701E-2</v>
      </c>
      <c r="AM1981" s="17">
        <v>0</v>
      </c>
      <c r="AN1981" s="17">
        <v>0</v>
      </c>
      <c r="AO1981" s="17"/>
      <c r="AP1981" s="17">
        <v>2.5661273802720801E-2</v>
      </c>
      <c r="AQ1981" s="17">
        <v>3.7719536001756197E-2</v>
      </c>
      <c r="AR1981" s="17">
        <v>1.90814511918816E-2</v>
      </c>
      <c r="AS1981" s="17"/>
      <c r="AT1981" s="17">
        <v>1.34117845730773E-2</v>
      </c>
      <c r="AU1981" s="17">
        <v>1.1619835625163701E-2</v>
      </c>
      <c r="AV1981" s="17">
        <v>5.0167870917225403E-2</v>
      </c>
      <c r="AW1981" s="17">
        <v>5.8212648335820398E-2</v>
      </c>
      <c r="AX1981" s="17">
        <v>0</v>
      </c>
      <c r="AY1981" s="17"/>
      <c r="AZ1981" s="17">
        <v>3.7312582324653197E-2</v>
      </c>
      <c r="BA1981" s="17">
        <v>2.04506297228348E-2</v>
      </c>
      <c r="BB1981" s="17">
        <v>4.1400560331610103E-2</v>
      </c>
      <c r="BC1981" s="17">
        <v>2.0647824530552E-2</v>
      </c>
      <c r="BD1981" s="17">
        <v>2.0151514844287999E-2</v>
      </c>
      <c r="BE1981" s="17">
        <v>0</v>
      </c>
      <c r="BF1981" s="17"/>
      <c r="BG1981" s="17">
        <v>1.8089223990822099E-2</v>
      </c>
      <c r="BH1981" s="17">
        <v>3.4407118289963699E-2</v>
      </c>
      <c r="BI1981" s="17" t="s">
        <v>95</v>
      </c>
      <c r="BJ1981" s="17" t="s">
        <v>95</v>
      </c>
      <c r="BK1981" s="17" t="s">
        <v>95</v>
      </c>
      <c r="BL1981" s="17" t="s">
        <v>95</v>
      </c>
      <c r="BM1981" s="17" t="s">
        <v>95</v>
      </c>
    </row>
    <row r="1982" spans="2:65" x14ac:dyDescent="0.35">
      <c r="B1982" t="s">
        <v>740</v>
      </c>
      <c r="C1982" s="17">
        <v>2.94429069199196E-2</v>
      </c>
      <c r="D1982" s="17">
        <v>3.4249771791195399E-2</v>
      </c>
      <c r="E1982" s="17">
        <v>2.48968853842618E-2</v>
      </c>
      <c r="F1982" s="17"/>
      <c r="G1982" s="17">
        <v>2.3037873739856201E-2</v>
      </c>
      <c r="H1982" s="17">
        <v>0.10337637398616201</v>
      </c>
      <c r="I1982" s="17">
        <v>6.5796944708526095E-2</v>
      </c>
      <c r="J1982" s="17">
        <v>2.4948410420570302E-2</v>
      </c>
      <c r="K1982" s="17">
        <v>9.4548283180025394E-3</v>
      </c>
      <c r="L1982" s="17">
        <v>0</v>
      </c>
      <c r="M1982" s="17"/>
      <c r="N1982" s="17">
        <v>3.2550903674288097E-2</v>
      </c>
      <c r="O1982" s="17">
        <v>1.25016946705794E-2</v>
      </c>
      <c r="P1982" s="17">
        <v>5.2312558796306398E-2</v>
      </c>
      <c r="Q1982" s="17">
        <v>1.9402621964331099E-2</v>
      </c>
      <c r="R1982" s="17"/>
      <c r="S1982" s="17">
        <v>2.0567988664333299E-2</v>
      </c>
      <c r="T1982" s="17">
        <v>0</v>
      </c>
      <c r="U1982" s="17">
        <v>6.8488997452139697E-2</v>
      </c>
      <c r="V1982" s="17">
        <v>1.8741129384053E-2</v>
      </c>
      <c r="W1982" s="17">
        <v>4.2765650699080303E-2</v>
      </c>
      <c r="X1982" s="17">
        <v>3.7925894896531198E-2</v>
      </c>
      <c r="Y1982" s="17">
        <v>1.70913426927287E-2</v>
      </c>
      <c r="Z1982" s="17">
        <v>0</v>
      </c>
      <c r="AA1982" s="17">
        <v>2.1431069617148701E-2</v>
      </c>
      <c r="AB1982" s="17">
        <v>5.54785100133912E-2</v>
      </c>
      <c r="AC1982" s="17">
        <v>3.4434457459211601E-2</v>
      </c>
      <c r="AD1982" s="17">
        <v>6.3029103260921801E-2</v>
      </c>
      <c r="AE1982" s="17"/>
      <c r="AF1982" s="17">
        <v>4.4175544951870899E-2</v>
      </c>
      <c r="AG1982" s="17">
        <v>2.4248285928932401E-2</v>
      </c>
      <c r="AH1982" s="17">
        <v>0</v>
      </c>
      <c r="AI1982" s="17"/>
      <c r="AJ1982" s="17">
        <v>3.0907267699788001E-2</v>
      </c>
      <c r="AK1982" s="17">
        <v>4.1925874927088297E-2</v>
      </c>
      <c r="AL1982" s="17">
        <v>1.8779130555606899E-2</v>
      </c>
      <c r="AM1982" s="17">
        <v>0</v>
      </c>
      <c r="AN1982" s="17">
        <v>0</v>
      </c>
      <c r="AO1982" s="17"/>
      <c r="AP1982" s="17">
        <v>2.6836911969369898E-2</v>
      </c>
      <c r="AQ1982" s="17">
        <v>4.4517783308741003E-2</v>
      </c>
      <c r="AR1982" s="17">
        <v>0</v>
      </c>
      <c r="AS1982" s="17"/>
      <c r="AT1982" s="17">
        <v>3.2969781871302201E-2</v>
      </c>
      <c r="AU1982" s="17">
        <v>2.73249743868175E-2</v>
      </c>
      <c r="AV1982" s="17">
        <v>3.07760460361018E-2</v>
      </c>
      <c r="AW1982" s="17">
        <v>4.6780491233053202E-2</v>
      </c>
      <c r="AX1982" s="17">
        <v>0</v>
      </c>
      <c r="AY1982" s="17"/>
      <c r="AZ1982" s="17">
        <v>4.0708900285128399E-2</v>
      </c>
      <c r="BA1982" s="17">
        <v>2.50452602796889E-2</v>
      </c>
      <c r="BB1982" s="17">
        <v>1.8794400396327599E-2</v>
      </c>
      <c r="BC1982" s="17">
        <v>2.4776330371997401E-2</v>
      </c>
      <c r="BD1982" s="17">
        <v>2.17354721134915E-2</v>
      </c>
      <c r="BE1982" s="17">
        <v>8.0791127080487204E-2</v>
      </c>
      <c r="BF1982" s="17"/>
      <c r="BG1982" s="17">
        <v>8.4979556940888695E-3</v>
      </c>
      <c r="BH1982" s="17">
        <v>6.1718744580081697E-2</v>
      </c>
      <c r="BI1982" s="17" t="s">
        <v>95</v>
      </c>
      <c r="BJ1982" s="17" t="s">
        <v>95</v>
      </c>
      <c r="BK1982" s="17" t="s">
        <v>95</v>
      </c>
      <c r="BL1982" s="17" t="s">
        <v>95</v>
      </c>
      <c r="BM1982" s="17" t="s">
        <v>95</v>
      </c>
    </row>
    <row r="1983" spans="2:65" x14ac:dyDescent="0.35">
      <c r="B1983" t="s">
        <v>741</v>
      </c>
      <c r="C1983" s="17">
        <v>3.7949804699670998E-2</v>
      </c>
      <c r="D1983" s="17">
        <v>4.1743440202198501E-2</v>
      </c>
      <c r="E1983" s="17">
        <v>3.4362029891192199E-2</v>
      </c>
      <c r="F1983" s="17"/>
      <c r="G1983" s="17">
        <v>0.15184778138646499</v>
      </c>
      <c r="H1983" s="17">
        <v>8.1290218038898104E-2</v>
      </c>
      <c r="I1983" s="17">
        <v>5.9870012273376197E-2</v>
      </c>
      <c r="J1983" s="17">
        <v>1.7310295421910701E-2</v>
      </c>
      <c r="K1983" s="17">
        <v>7.3541707834474199E-3</v>
      </c>
      <c r="L1983" s="17">
        <v>1.20617658648131E-2</v>
      </c>
      <c r="M1983" s="17"/>
      <c r="N1983" s="17">
        <v>4.4115528604323502E-2</v>
      </c>
      <c r="O1983" s="17">
        <v>3.7575649465375199E-2</v>
      </c>
      <c r="P1983" s="17">
        <v>2.5063204192314299E-2</v>
      </c>
      <c r="Q1983" s="17">
        <v>4.3614094279315403E-2</v>
      </c>
      <c r="R1983" s="17"/>
      <c r="S1983" s="17">
        <v>7.5636961707499201E-2</v>
      </c>
      <c r="T1983" s="17">
        <v>1.1645439861645301E-2</v>
      </c>
      <c r="U1983" s="17">
        <v>0</v>
      </c>
      <c r="V1983" s="17">
        <v>3.68798373718335E-2</v>
      </c>
      <c r="W1983" s="17">
        <v>2.62500521056706E-2</v>
      </c>
      <c r="X1983" s="17">
        <v>4.19230822764163E-2</v>
      </c>
      <c r="Y1983" s="17">
        <v>5.4704461717815803E-2</v>
      </c>
      <c r="Z1983" s="17">
        <v>0</v>
      </c>
      <c r="AA1983" s="17">
        <v>4.9885769044888402E-2</v>
      </c>
      <c r="AB1983" s="17">
        <v>5.2789653646463597E-2</v>
      </c>
      <c r="AC1983" s="17">
        <v>6.6554100711968406E-2</v>
      </c>
      <c r="AD1983" s="17">
        <v>0</v>
      </c>
      <c r="AE1983" s="17"/>
      <c r="AF1983" s="17">
        <v>1.98112010590786E-2</v>
      </c>
      <c r="AG1983" s="17">
        <v>4.1860191141164099E-2</v>
      </c>
      <c r="AH1983" s="17">
        <v>2.3989134652725699E-2</v>
      </c>
      <c r="AI1983" s="17"/>
      <c r="AJ1983" s="17">
        <v>2.1565294747320801E-2</v>
      </c>
      <c r="AK1983" s="17">
        <v>6.4697534561414693E-2</v>
      </c>
      <c r="AL1983" s="17">
        <v>5.5990391271835603E-2</v>
      </c>
      <c r="AM1983" s="17">
        <v>9.1421021853992299E-2</v>
      </c>
      <c r="AN1983" s="17">
        <v>2.3889591218819801E-2</v>
      </c>
      <c r="AO1983" s="17"/>
      <c r="AP1983" s="17">
        <v>4.1657770894735199E-2</v>
      </c>
      <c r="AQ1983" s="17">
        <v>5.6540839268974498E-2</v>
      </c>
      <c r="AR1983" s="17">
        <v>4.1911042428472302E-2</v>
      </c>
      <c r="AS1983" s="17"/>
      <c r="AT1983" s="17">
        <v>1.3465688475991401E-2</v>
      </c>
      <c r="AU1983" s="17">
        <v>4.59349920951845E-2</v>
      </c>
      <c r="AV1983" s="17">
        <v>4.49864735824754E-2</v>
      </c>
      <c r="AW1983" s="17">
        <v>5.7111790272902703E-2</v>
      </c>
      <c r="AX1983" s="17">
        <v>7.6294914495393801E-2</v>
      </c>
      <c r="AY1983" s="17"/>
      <c r="AZ1983" s="17">
        <v>8.5947408814217294E-2</v>
      </c>
      <c r="BA1983" s="17">
        <v>3.1978191575142499E-2</v>
      </c>
      <c r="BB1983" s="17">
        <v>4.6056865375753403E-2</v>
      </c>
      <c r="BC1983" s="17">
        <v>3.1324007374195897E-2</v>
      </c>
      <c r="BD1983" s="17">
        <v>1.3440165581515701E-2</v>
      </c>
      <c r="BE1983" s="17">
        <v>0</v>
      </c>
      <c r="BF1983" s="17"/>
      <c r="BG1983" s="17">
        <v>2.67554772240466E-2</v>
      </c>
      <c r="BH1983" s="17">
        <v>5.5200085801894901E-2</v>
      </c>
      <c r="BI1983" s="17" t="s">
        <v>95</v>
      </c>
      <c r="BJ1983" s="17" t="s">
        <v>95</v>
      </c>
      <c r="BK1983" s="17" t="s">
        <v>95</v>
      </c>
      <c r="BL1983" s="17" t="s">
        <v>95</v>
      </c>
      <c r="BM1983" s="17" t="s">
        <v>95</v>
      </c>
    </row>
    <row r="1984" spans="2:65" x14ac:dyDescent="0.35">
      <c r="B1984" t="s">
        <v>742</v>
      </c>
      <c r="C1984" s="17">
        <v>5.7886138218759098E-2</v>
      </c>
      <c r="D1984" s="17">
        <v>5.8589297131997099E-2</v>
      </c>
      <c r="E1984" s="17">
        <v>5.7221136050366203E-2</v>
      </c>
      <c r="F1984" s="17"/>
      <c r="G1984" s="17">
        <v>0.108139703907287</v>
      </c>
      <c r="H1984" s="17">
        <v>2.60263668097242E-2</v>
      </c>
      <c r="I1984" s="17">
        <v>4.3066742230577999E-2</v>
      </c>
      <c r="J1984" s="17">
        <v>6.4480142188554496E-2</v>
      </c>
      <c r="K1984" s="17">
        <v>5.5432780515775902E-2</v>
      </c>
      <c r="L1984" s="17">
        <v>6.0759793935017799E-2</v>
      </c>
      <c r="M1984" s="17"/>
      <c r="N1984" s="17">
        <v>5.4653162451612898E-2</v>
      </c>
      <c r="O1984" s="17">
        <v>2.9976559566549502E-2</v>
      </c>
      <c r="P1984" s="17">
        <v>8.9543050385535894E-2</v>
      </c>
      <c r="Q1984" s="17">
        <v>5.4885871215254102E-2</v>
      </c>
      <c r="R1984" s="17"/>
      <c r="S1984" s="17">
        <v>3.8501772322281899E-2</v>
      </c>
      <c r="T1984" s="17">
        <v>2.3148941666432801E-2</v>
      </c>
      <c r="U1984" s="17">
        <v>2.2865268372499099E-2</v>
      </c>
      <c r="V1984" s="17">
        <v>0</v>
      </c>
      <c r="W1984" s="17">
        <v>4.6764843678632199E-2</v>
      </c>
      <c r="X1984" s="17">
        <v>8.1446385913876401E-2</v>
      </c>
      <c r="Y1984" s="17">
        <v>7.1989189774942605E-2</v>
      </c>
      <c r="Z1984" s="17">
        <v>6.4832706159516404E-2</v>
      </c>
      <c r="AA1984" s="17">
        <v>8.0509737670893505E-2</v>
      </c>
      <c r="AB1984" s="17">
        <v>5.4687224102407402E-2</v>
      </c>
      <c r="AC1984" s="17">
        <v>0.16441321360175801</v>
      </c>
      <c r="AD1984" s="17">
        <v>0.113290158028397</v>
      </c>
      <c r="AE1984" s="17"/>
      <c r="AF1984" s="17">
        <v>6.5066643022852796E-2</v>
      </c>
      <c r="AG1984" s="17">
        <v>5.1212181315095799E-2</v>
      </c>
      <c r="AH1984" s="17">
        <v>4.2659472924515003E-2</v>
      </c>
      <c r="AI1984" s="17"/>
      <c r="AJ1984" s="17">
        <v>4.22651697821722E-2</v>
      </c>
      <c r="AK1984" s="17">
        <v>8.7048476069148797E-2</v>
      </c>
      <c r="AL1984" s="17">
        <v>0</v>
      </c>
      <c r="AM1984" s="17">
        <v>0</v>
      </c>
      <c r="AN1984" s="17">
        <v>0</v>
      </c>
      <c r="AO1984" s="17"/>
      <c r="AP1984" s="17">
        <v>2.1472855753219101E-2</v>
      </c>
      <c r="AQ1984" s="17">
        <v>6.8961303861556494E-2</v>
      </c>
      <c r="AR1984" s="17">
        <v>4.4817723024958199E-2</v>
      </c>
      <c r="AS1984" s="17"/>
      <c r="AT1984" s="17">
        <v>5.9624845944867E-2</v>
      </c>
      <c r="AU1984" s="17">
        <v>6.65468368676084E-2</v>
      </c>
      <c r="AV1984" s="17">
        <v>5.4123739091413901E-2</v>
      </c>
      <c r="AW1984" s="17">
        <v>7.0567121451517403E-2</v>
      </c>
      <c r="AX1984" s="17">
        <v>0</v>
      </c>
      <c r="AY1984" s="17"/>
      <c r="AZ1984" s="17">
        <v>6.1579934704985302E-2</v>
      </c>
      <c r="BA1984" s="17">
        <v>4.7866616175114701E-2</v>
      </c>
      <c r="BB1984" s="17">
        <v>7.9053473972918994E-2</v>
      </c>
      <c r="BC1984" s="17">
        <v>4.4526549430468097E-2</v>
      </c>
      <c r="BD1984" s="17">
        <v>7.7483289489928303E-2</v>
      </c>
      <c r="BE1984" s="17">
        <v>6.0492538815796998E-2</v>
      </c>
      <c r="BF1984" s="17"/>
      <c r="BG1984" s="17">
        <v>5.8718603319629102E-2</v>
      </c>
      <c r="BH1984" s="17">
        <v>5.6603322700893598E-2</v>
      </c>
      <c r="BI1984" s="17" t="s">
        <v>95</v>
      </c>
      <c r="BJ1984" s="17" t="s">
        <v>95</v>
      </c>
      <c r="BK1984" s="17" t="s">
        <v>95</v>
      </c>
      <c r="BL1984" s="17" t="s">
        <v>95</v>
      </c>
      <c r="BM1984" s="17" t="s">
        <v>95</v>
      </c>
    </row>
    <row r="1985" spans="2:65" x14ac:dyDescent="0.35">
      <c r="B1985" t="s">
        <v>743</v>
      </c>
      <c r="C1985" s="17">
        <v>5.8842309016664499E-2</v>
      </c>
      <c r="D1985" s="17">
        <v>5.2833118443448603E-2</v>
      </c>
      <c r="E1985" s="17">
        <v>6.4525412346852495E-2</v>
      </c>
      <c r="F1985" s="17"/>
      <c r="G1985" s="17">
        <v>5.1372958612712002E-2</v>
      </c>
      <c r="H1985" s="17">
        <v>6.3895002251379104E-2</v>
      </c>
      <c r="I1985" s="17">
        <v>7.7992768018704806E-2</v>
      </c>
      <c r="J1985" s="17">
        <v>5.5697129055646402E-2</v>
      </c>
      <c r="K1985" s="17">
        <v>9.9099957398934194E-2</v>
      </c>
      <c r="L1985" s="17">
        <v>2.39744318169498E-2</v>
      </c>
      <c r="M1985" s="17"/>
      <c r="N1985" s="17">
        <v>6.3811390046103394E-2</v>
      </c>
      <c r="O1985" s="17">
        <v>0.100736371356308</v>
      </c>
      <c r="P1985" s="17">
        <v>2.3197950798139098E-2</v>
      </c>
      <c r="Q1985" s="17">
        <v>3.9626077711457902E-2</v>
      </c>
      <c r="R1985" s="17"/>
      <c r="S1985" s="17">
        <v>5.1241035262970101E-2</v>
      </c>
      <c r="T1985" s="17">
        <v>6.20185688086929E-2</v>
      </c>
      <c r="U1985" s="17">
        <v>0.117483158140399</v>
      </c>
      <c r="V1985" s="17">
        <v>3.6583350907949799E-2</v>
      </c>
      <c r="W1985" s="17">
        <v>7.8996278948356993E-2</v>
      </c>
      <c r="X1985" s="17">
        <v>5.9542493742057001E-2</v>
      </c>
      <c r="Y1985" s="17">
        <v>0</v>
      </c>
      <c r="Z1985" s="17">
        <v>8.2070670159020004E-2</v>
      </c>
      <c r="AA1985" s="17">
        <v>6.6451805639472894E-2</v>
      </c>
      <c r="AB1985" s="17">
        <v>2.0783246688534301E-2</v>
      </c>
      <c r="AC1985" s="17">
        <v>0</v>
      </c>
      <c r="AD1985" s="17">
        <v>0.21799116381594799</v>
      </c>
      <c r="AE1985" s="17"/>
      <c r="AF1985" s="17">
        <v>3.76402458822402E-2</v>
      </c>
      <c r="AG1985" s="17">
        <v>7.6151167045896695E-2</v>
      </c>
      <c r="AH1985" s="17">
        <v>9.9959219050205605E-2</v>
      </c>
      <c r="AI1985" s="17"/>
      <c r="AJ1985" s="17">
        <v>6.4012371341685706E-2</v>
      </c>
      <c r="AK1985" s="17">
        <v>6.1910019986203699E-2</v>
      </c>
      <c r="AL1985" s="17">
        <v>5.0094505806053402E-2</v>
      </c>
      <c r="AM1985" s="17">
        <v>0</v>
      </c>
      <c r="AN1985" s="17">
        <v>5.4795144503973103E-2</v>
      </c>
      <c r="AO1985" s="17"/>
      <c r="AP1985" s="17">
        <v>8.1037744714906296E-2</v>
      </c>
      <c r="AQ1985" s="17">
        <v>5.1428624553955103E-2</v>
      </c>
      <c r="AR1985" s="17">
        <v>3.6283803239776598E-2</v>
      </c>
      <c r="AS1985" s="17"/>
      <c r="AT1985" s="17">
        <v>7.9005055963847604E-2</v>
      </c>
      <c r="AU1985" s="17">
        <v>4.0764075447095302E-2</v>
      </c>
      <c r="AV1985" s="17">
        <v>6.8804622290681003E-2</v>
      </c>
      <c r="AW1985" s="17">
        <v>8.8586822235841495E-2</v>
      </c>
      <c r="AX1985" s="17">
        <v>7.0588883359208196E-2</v>
      </c>
      <c r="AY1985" s="17"/>
      <c r="AZ1985" s="17">
        <v>0.104431983493859</v>
      </c>
      <c r="BA1985" s="17">
        <v>6.9979571520709896E-2</v>
      </c>
      <c r="BB1985" s="17">
        <v>9.2347959296476698E-2</v>
      </c>
      <c r="BC1985" s="17">
        <v>2.8472544914115602E-2</v>
      </c>
      <c r="BD1985" s="17">
        <v>2.12301486214365E-2</v>
      </c>
      <c r="BE1985" s="17">
        <v>0</v>
      </c>
      <c r="BF1985" s="17"/>
      <c r="BG1985" s="17">
        <v>5.1702572203704701E-2</v>
      </c>
      <c r="BH1985" s="17">
        <v>6.9844530211965405E-2</v>
      </c>
      <c r="BI1985" s="17" t="s">
        <v>95</v>
      </c>
      <c r="BJ1985" s="17" t="s">
        <v>95</v>
      </c>
      <c r="BK1985" s="17" t="s">
        <v>95</v>
      </c>
      <c r="BL1985" s="17" t="s">
        <v>95</v>
      </c>
      <c r="BM1985" s="17" t="s">
        <v>95</v>
      </c>
    </row>
    <row r="1986" spans="2:65" x14ac:dyDescent="0.35">
      <c r="B1986" t="s">
        <v>744</v>
      </c>
      <c r="C1986" s="17">
        <v>5.1946968894279001E-2</v>
      </c>
      <c r="D1986" s="17">
        <v>4.7726694873274397E-2</v>
      </c>
      <c r="E1986" s="17">
        <v>5.5938230787349802E-2</v>
      </c>
      <c r="F1986" s="17"/>
      <c r="G1986" s="17">
        <v>0</v>
      </c>
      <c r="H1986" s="17">
        <v>4.6207016783747397E-2</v>
      </c>
      <c r="I1986" s="17">
        <v>5.6266709377659797E-2</v>
      </c>
      <c r="J1986" s="17">
        <v>8.5547555117934895E-2</v>
      </c>
      <c r="K1986" s="17">
        <v>4.3166324780818902E-2</v>
      </c>
      <c r="L1986" s="17">
        <v>4.9657967229854001E-2</v>
      </c>
      <c r="M1986" s="17"/>
      <c r="N1986" s="17">
        <v>5.62007887371598E-2</v>
      </c>
      <c r="O1986" s="17">
        <v>6.0346648091021998E-2</v>
      </c>
      <c r="P1986" s="17">
        <v>3.02386085586871E-2</v>
      </c>
      <c r="Q1986" s="17">
        <v>6.0255259049815497E-2</v>
      </c>
      <c r="R1986" s="17"/>
      <c r="S1986" s="17">
        <v>3.5551529495552903E-2</v>
      </c>
      <c r="T1986" s="17">
        <v>6.1715872666437098E-2</v>
      </c>
      <c r="U1986" s="17">
        <v>6.3147448612790799E-2</v>
      </c>
      <c r="V1986" s="17">
        <v>5.82720720819749E-2</v>
      </c>
      <c r="W1986" s="17">
        <v>6.7083971061086101E-2</v>
      </c>
      <c r="X1986" s="17">
        <v>7.8062631303810998E-2</v>
      </c>
      <c r="Y1986" s="17">
        <v>1.86187682665231E-2</v>
      </c>
      <c r="Z1986" s="17">
        <v>2.7599942089704399E-2</v>
      </c>
      <c r="AA1986" s="17">
        <v>4.1152478167324702E-2</v>
      </c>
      <c r="AB1986" s="17">
        <v>3.69161883464958E-2</v>
      </c>
      <c r="AC1986" s="17">
        <v>5.85111070623184E-2</v>
      </c>
      <c r="AD1986" s="17">
        <v>0.119820224104944</v>
      </c>
      <c r="AE1986" s="17"/>
      <c r="AF1986" s="17">
        <v>4.4788800683600603E-2</v>
      </c>
      <c r="AG1986" s="17">
        <v>6.4527822265031801E-2</v>
      </c>
      <c r="AH1986" s="17">
        <v>4.1678238643592103E-2</v>
      </c>
      <c r="AI1986" s="17"/>
      <c r="AJ1986" s="17">
        <v>4.6330247173936502E-2</v>
      </c>
      <c r="AK1986" s="17">
        <v>4.0145030409051298E-2</v>
      </c>
      <c r="AL1986" s="17">
        <v>9.27491406916892E-2</v>
      </c>
      <c r="AM1986" s="17">
        <v>8.59479599665747E-2</v>
      </c>
      <c r="AN1986" s="17">
        <v>0.101589278411733</v>
      </c>
      <c r="AO1986" s="17"/>
      <c r="AP1986" s="17">
        <v>4.3868511238179399E-2</v>
      </c>
      <c r="AQ1986" s="17">
        <v>4.0667204287743397E-2</v>
      </c>
      <c r="AR1986" s="17">
        <v>0.135142511576025</v>
      </c>
      <c r="AS1986" s="17"/>
      <c r="AT1986" s="17">
        <v>4.3854604246879203E-2</v>
      </c>
      <c r="AU1986" s="17">
        <v>5.5403483496113799E-2</v>
      </c>
      <c r="AV1986" s="17">
        <v>7.5462835412501095E-2</v>
      </c>
      <c r="AW1986" s="17">
        <v>2.87106054052561E-2</v>
      </c>
      <c r="AX1986" s="17">
        <v>9.4840822076628903E-2</v>
      </c>
      <c r="AY1986" s="17"/>
      <c r="AZ1986" s="17">
        <v>6.60675871493282E-2</v>
      </c>
      <c r="BA1986" s="17">
        <v>2.86597554761263E-2</v>
      </c>
      <c r="BB1986" s="17">
        <v>2.9380603195515598E-2</v>
      </c>
      <c r="BC1986" s="17">
        <v>5.9320794905810999E-2</v>
      </c>
      <c r="BD1986" s="17">
        <v>8.1670060394169505E-2</v>
      </c>
      <c r="BE1986" s="17">
        <v>8.70685456636308E-2</v>
      </c>
      <c r="BF1986" s="17"/>
      <c r="BG1986" s="17">
        <v>5.1265894773296801E-2</v>
      </c>
      <c r="BH1986" s="17">
        <v>5.2996493313139902E-2</v>
      </c>
      <c r="BI1986" s="17" t="s">
        <v>95</v>
      </c>
      <c r="BJ1986" s="17" t="s">
        <v>95</v>
      </c>
      <c r="BK1986" s="17" t="s">
        <v>95</v>
      </c>
      <c r="BL1986" s="17" t="s">
        <v>95</v>
      </c>
      <c r="BM1986" s="17" t="s">
        <v>95</v>
      </c>
    </row>
    <row r="1987" spans="2:65" x14ac:dyDescent="0.35">
      <c r="B1987" t="s">
        <v>745</v>
      </c>
      <c r="C1987" s="17">
        <v>4.67475513641133E-2</v>
      </c>
      <c r="D1987" s="17">
        <v>4.8838089053337599E-2</v>
      </c>
      <c r="E1987" s="17">
        <v>4.4770456186524997E-2</v>
      </c>
      <c r="F1987" s="17"/>
      <c r="G1987" s="17">
        <v>4.3226974383979801E-2</v>
      </c>
      <c r="H1987" s="17">
        <v>0.10507640224414</v>
      </c>
      <c r="I1987" s="17">
        <v>4.2595208248688801E-2</v>
      </c>
      <c r="J1987" s="17">
        <v>2.2376604570284502E-2</v>
      </c>
      <c r="K1987" s="17">
        <v>5.1056845764761397E-2</v>
      </c>
      <c r="L1987" s="17">
        <v>3.97502012028692E-2</v>
      </c>
      <c r="M1987" s="17"/>
      <c r="N1987" s="17">
        <v>6.9562239782144694E-2</v>
      </c>
      <c r="O1987" s="17">
        <v>5.31248405852296E-2</v>
      </c>
      <c r="P1987" s="17">
        <v>1.67868335245249E-2</v>
      </c>
      <c r="Q1987" s="17">
        <v>3.5491178823827303E-2</v>
      </c>
      <c r="R1987" s="17"/>
      <c r="S1987" s="17">
        <v>6.7273119478278506E-2</v>
      </c>
      <c r="T1987" s="17">
        <v>6.1041745546029598E-2</v>
      </c>
      <c r="U1987" s="17">
        <v>4.1044886570616598E-2</v>
      </c>
      <c r="V1987" s="17">
        <v>3.8462307713738098E-2</v>
      </c>
      <c r="W1987" s="17">
        <v>0</v>
      </c>
      <c r="X1987" s="17">
        <v>1.8540227519026099E-2</v>
      </c>
      <c r="Y1987" s="17">
        <v>4.9956666707414402E-2</v>
      </c>
      <c r="Z1987" s="17">
        <v>5.4993663698874401E-2</v>
      </c>
      <c r="AA1987" s="17">
        <v>4.0309335364677498E-2</v>
      </c>
      <c r="AB1987" s="17">
        <v>7.0001086376914406E-2</v>
      </c>
      <c r="AC1987" s="17">
        <v>8.9856266489246897E-2</v>
      </c>
      <c r="AD1987" s="17">
        <v>0</v>
      </c>
      <c r="AE1987" s="17"/>
      <c r="AF1987" s="17">
        <v>6.2472339346827201E-2</v>
      </c>
      <c r="AG1987" s="17">
        <v>3.8962019511508003E-2</v>
      </c>
      <c r="AH1987" s="17">
        <v>1.85982719150228E-2</v>
      </c>
      <c r="AI1987" s="17"/>
      <c r="AJ1987" s="17">
        <v>6.8724691008288E-2</v>
      </c>
      <c r="AK1987" s="17">
        <v>2.27394987780546E-2</v>
      </c>
      <c r="AL1987" s="17">
        <v>5.5330848263828898E-2</v>
      </c>
      <c r="AM1987" s="17">
        <v>6.8885615976521097E-2</v>
      </c>
      <c r="AN1987" s="17">
        <v>2.2650175334220299E-2</v>
      </c>
      <c r="AO1987" s="17"/>
      <c r="AP1987" s="17">
        <v>5.6584378962215902E-2</v>
      </c>
      <c r="AQ1987" s="17">
        <v>5.1333430334923401E-2</v>
      </c>
      <c r="AR1987" s="17">
        <v>1.4336235756963E-2</v>
      </c>
      <c r="AS1987" s="17"/>
      <c r="AT1987" s="17">
        <v>3.7459572914611099E-2</v>
      </c>
      <c r="AU1987" s="17">
        <v>5.4662838794915902E-2</v>
      </c>
      <c r="AV1987" s="17">
        <v>6.2436450281426303E-2</v>
      </c>
      <c r="AW1987" s="17">
        <v>4.7932775809251899E-2</v>
      </c>
      <c r="AX1987" s="17">
        <v>3.6463937028616299E-2</v>
      </c>
      <c r="AY1987" s="17"/>
      <c r="AZ1987" s="17">
        <v>7.7770452041305796E-2</v>
      </c>
      <c r="BA1987" s="17">
        <v>4.8049642311561301E-2</v>
      </c>
      <c r="BB1987" s="17">
        <v>2.2720971352471801E-2</v>
      </c>
      <c r="BC1987" s="17">
        <v>2.6643243636305901E-2</v>
      </c>
      <c r="BD1987" s="17">
        <v>4.0087644026506802E-2</v>
      </c>
      <c r="BE1987" s="17">
        <v>9.0557255373953496E-2</v>
      </c>
      <c r="BF1987" s="17"/>
      <c r="BG1987" s="17">
        <v>4.9610201148439198E-2</v>
      </c>
      <c r="BH1987" s="17">
        <v>4.2336253446987902E-2</v>
      </c>
      <c r="BI1987" s="17" t="s">
        <v>95</v>
      </c>
      <c r="BJ1987" s="17" t="s">
        <v>95</v>
      </c>
      <c r="BK1987" s="17" t="s">
        <v>95</v>
      </c>
      <c r="BL1987" s="17" t="s">
        <v>95</v>
      </c>
      <c r="BM1987" s="17" t="s">
        <v>95</v>
      </c>
    </row>
    <row r="1988" spans="2:65" x14ac:dyDescent="0.35">
      <c r="B1988" t="s">
        <v>746</v>
      </c>
      <c r="C1988" s="17">
        <v>5.2085999847817303E-2</v>
      </c>
      <c r="D1988" s="17">
        <v>7.3530464940902804E-2</v>
      </c>
      <c r="E1988" s="17">
        <v>3.1805213359231498E-2</v>
      </c>
      <c r="F1988" s="17"/>
      <c r="G1988" s="17">
        <v>7.7800057281792304E-2</v>
      </c>
      <c r="H1988" s="17">
        <v>1.6337294527522001E-2</v>
      </c>
      <c r="I1988" s="17">
        <v>6.3781602736938101E-2</v>
      </c>
      <c r="J1988" s="17">
        <v>7.45457886696924E-2</v>
      </c>
      <c r="K1988" s="17">
        <v>3.4700010562432999E-2</v>
      </c>
      <c r="L1988" s="17">
        <v>5.0016074590657197E-2</v>
      </c>
      <c r="M1988" s="17"/>
      <c r="N1988" s="17">
        <v>3.2054817416954498E-2</v>
      </c>
      <c r="O1988" s="17">
        <v>5.7225242435163699E-2</v>
      </c>
      <c r="P1988" s="17">
        <v>6.5609339200554201E-2</v>
      </c>
      <c r="Q1988" s="17">
        <v>6.4760563527158699E-2</v>
      </c>
      <c r="R1988" s="17"/>
      <c r="S1988" s="17">
        <v>5.2163043913491802E-2</v>
      </c>
      <c r="T1988" s="17">
        <v>1.23575945371321E-2</v>
      </c>
      <c r="U1988" s="17">
        <v>1.8702240692533002E-2</v>
      </c>
      <c r="V1988" s="17">
        <v>9.2791674700167498E-2</v>
      </c>
      <c r="W1988" s="17">
        <v>4.49362918507469E-2</v>
      </c>
      <c r="X1988" s="17">
        <v>0.136966681715564</v>
      </c>
      <c r="Y1988" s="17">
        <v>4.0228520068101299E-2</v>
      </c>
      <c r="Z1988" s="17">
        <v>6.0273478816825599E-2</v>
      </c>
      <c r="AA1988" s="17">
        <v>3.9216546067511598E-2</v>
      </c>
      <c r="AB1988" s="17">
        <v>1.86279557137813E-2</v>
      </c>
      <c r="AC1988" s="17">
        <v>3.4434457459211601E-2</v>
      </c>
      <c r="AD1988" s="17">
        <v>0.1713559918925</v>
      </c>
      <c r="AE1988" s="17"/>
      <c r="AF1988" s="17">
        <v>5.2193605953734797E-2</v>
      </c>
      <c r="AG1988" s="17">
        <v>4.7414058592101703E-2</v>
      </c>
      <c r="AH1988" s="17">
        <v>8.2627132998324193E-2</v>
      </c>
      <c r="AI1988" s="17"/>
      <c r="AJ1988" s="17">
        <v>6.1421225602111003E-2</v>
      </c>
      <c r="AK1988" s="17">
        <v>5.8008065117258097E-2</v>
      </c>
      <c r="AL1988" s="17">
        <v>1.8243131406062499E-2</v>
      </c>
      <c r="AM1988" s="17">
        <v>0</v>
      </c>
      <c r="AN1988" s="17">
        <v>0</v>
      </c>
      <c r="AO1988" s="17"/>
      <c r="AP1988" s="17">
        <v>4.5985001600305997E-2</v>
      </c>
      <c r="AQ1988" s="17">
        <v>5.7618290414459497E-2</v>
      </c>
      <c r="AR1988" s="17">
        <v>1.96563397860967E-2</v>
      </c>
      <c r="AS1988" s="17"/>
      <c r="AT1988" s="17">
        <v>7.26208686021622E-2</v>
      </c>
      <c r="AU1988" s="17">
        <v>5.7626380135809202E-2</v>
      </c>
      <c r="AV1988" s="17">
        <v>2.7112834076747999E-2</v>
      </c>
      <c r="AW1988" s="17">
        <v>3.10245699764558E-2</v>
      </c>
      <c r="AX1988" s="17">
        <v>4.5700228244005499E-2</v>
      </c>
      <c r="AY1988" s="17"/>
      <c r="AZ1988" s="17">
        <v>3.0803637552808402E-2</v>
      </c>
      <c r="BA1988" s="17">
        <v>6.1776000823392997E-2</v>
      </c>
      <c r="BB1988" s="17">
        <v>4.63726883363565E-2</v>
      </c>
      <c r="BC1988" s="17">
        <v>6.3519609227991894E-2</v>
      </c>
      <c r="BD1988" s="17">
        <v>2.8621465104687101E-2</v>
      </c>
      <c r="BE1988" s="17">
        <v>8.8355835635066396E-2</v>
      </c>
      <c r="BF1988" s="17"/>
      <c r="BG1988" s="17">
        <v>4.1080124715980403E-2</v>
      </c>
      <c r="BH1988" s="17">
        <v>6.9045878877045996E-2</v>
      </c>
      <c r="BI1988" s="17" t="s">
        <v>95</v>
      </c>
      <c r="BJ1988" s="17" t="s">
        <v>95</v>
      </c>
      <c r="BK1988" s="17" t="s">
        <v>95</v>
      </c>
      <c r="BL1988" s="17" t="s">
        <v>95</v>
      </c>
      <c r="BM1988" s="17" t="s">
        <v>95</v>
      </c>
    </row>
    <row r="1989" spans="2:65" x14ac:dyDescent="0.35">
      <c r="B1989" t="s">
        <v>747</v>
      </c>
      <c r="C1989" s="17">
        <v>0.316783443002422</v>
      </c>
      <c r="D1989" s="17">
        <v>0.341515068010872</v>
      </c>
      <c r="E1989" s="17">
        <v>0.293393873519811</v>
      </c>
      <c r="F1989" s="17"/>
      <c r="G1989" s="17">
        <v>8.3541565291198702E-2</v>
      </c>
      <c r="H1989" s="17">
        <v>9.2175240196495006E-2</v>
      </c>
      <c r="I1989" s="17">
        <v>0.190542052076146</v>
      </c>
      <c r="J1989" s="17">
        <v>0.338201488847647</v>
      </c>
      <c r="K1989" s="17">
        <v>0.40901288789030399</v>
      </c>
      <c r="L1989" s="17">
        <v>0.45987903551752302</v>
      </c>
      <c r="M1989" s="17"/>
      <c r="N1989" s="17">
        <v>0.35801061963198799</v>
      </c>
      <c r="O1989" s="17">
        <v>0.30378561472916399</v>
      </c>
      <c r="P1989" s="17">
        <v>0.29130449654648199</v>
      </c>
      <c r="Q1989" s="17">
        <v>0.29788175237970599</v>
      </c>
      <c r="R1989" s="17"/>
      <c r="S1989" s="17">
        <v>0.20316345504782901</v>
      </c>
      <c r="T1989" s="17">
        <v>0.45889008405414999</v>
      </c>
      <c r="U1989" s="17">
        <v>0.35503251113395501</v>
      </c>
      <c r="V1989" s="17">
        <v>0.43777461870523299</v>
      </c>
      <c r="W1989" s="17">
        <v>0.28985740150795603</v>
      </c>
      <c r="X1989" s="17">
        <v>0.150208871309089</v>
      </c>
      <c r="Y1989" s="17">
        <v>0.38793604585326902</v>
      </c>
      <c r="Z1989" s="17">
        <v>0.30878290362533001</v>
      </c>
      <c r="AA1989" s="17">
        <v>0.241268220831998</v>
      </c>
      <c r="AB1989" s="17">
        <v>0.38289133118393798</v>
      </c>
      <c r="AC1989" s="17">
        <v>0.25222639517338602</v>
      </c>
      <c r="AD1989" s="17">
        <v>0.27257624644005102</v>
      </c>
      <c r="AE1989" s="17"/>
      <c r="AF1989" s="17">
        <v>0.38350778251600198</v>
      </c>
      <c r="AG1989" s="17">
        <v>0.30393871603502798</v>
      </c>
      <c r="AH1989" s="17">
        <v>0.167342623511049</v>
      </c>
      <c r="AI1989" s="17"/>
      <c r="AJ1989" s="17">
        <v>0.32370280952163699</v>
      </c>
      <c r="AK1989" s="17">
        <v>0.23797702867215001</v>
      </c>
      <c r="AL1989" s="17">
        <v>0.39127814762219598</v>
      </c>
      <c r="AM1989" s="17">
        <v>0.51060469949353304</v>
      </c>
      <c r="AN1989" s="17">
        <v>0.39366574214745698</v>
      </c>
      <c r="AO1989" s="17"/>
      <c r="AP1989" s="17">
        <v>0.340797844264075</v>
      </c>
      <c r="AQ1989" s="17">
        <v>0.258238894702987</v>
      </c>
      <c r="AR1989" s="17">
        <v>0.38268004347047901</v>
      </c>
      <c r="AS1989" s="17"/>
      <c r="AT1989" s="17">
        <v>0.27449608607134302</v>
      </c>
      <c r="AU1989" s="17">
        <v>0.33513915771142</v>
      </c>
      <c r="AV1989" s="17">
        <v>0.29038297230840698</v>
      </c>
      <c r="AW1989" s="17">
        <v>0.228570628924716</v>
      </c>
      <c r="AX1989" s="17">
        <v>0.363444716497691</v>
      </c>
      <c r="AY1989" s="17"/>
      <c r="AZ1989" s="17">
        <v>0.1672617577818</v>
      </c>
      <c r="BA1989" s="17">
        <v>0.31552011171604599</v>
      </c>
      <c r="BB1989" s="17">
        <v>0.34092129746385802</v>
      </c>
      <c r="BC1989" s="17">
        <v>0.39775809895991798</v>
      </c>
      <c r="BD1989" s="17">
        <v>0.368642447158889</v>
      </c>
      <c r="BE1989" s="17">
        <v>0.27920550149238099</v>
      </c>
      <c r="BF1989" s="17"/>
      <c r="BG1989" s="17">
        <v>0.36837424145167602</v>
      </c>
      <c r="BH1989" s="17">
        <v>0.23728284080227299</v>
      </c>
      <c r="BI1989" s="17" t="s">
        <v>95</v>
      </c>
      <c r="BJ1989" s="17" t="s">
        <v>95</v>
      </c>
      <c r="BK1989" s="17" t="s">
        <v>95</v>
      </c>
      <c r="BL1989" s="17" t="s">
        <v>95</v>
      </c>
      <c r="BM1989" s="17" t="s">
        <v>95</v>
      </c>
    </row>
    <row r="1990" spans="2:65" x14ac:dyDescent="0.35">
      <c r="B1990" t="s">
        <v>114</v>
      </c>
      <c r="C1990" s="17">
        <v>0.28646681733753199</v>
      </c>
      <c r="D1990" s="17">
        <v>0.23302100616763899</v>
      </c>
      <c r="E1990" s="17">
        <v>0.337012404757914</v>
      </c>
      <c r="F1990" s="17"/>
      <c r="G1990" s="17">
        <v>0.244454790102448</v>
      </c>
      <c r="H1990" s="17">
        <v>0.30982290551462099</v>
      </c>
      <c r="I1990" s="17">
        <v>0.26711650137915599</v>
      </c>
      <c r="J1990" s="17">
        <v>0.29236611237695198</v>
      </c>
      <c r="K1990" s="17">
        <v>0.28194033101851701</v>
      </c>
      <c r="L1990" s="17">
        <v>0.29726369530894198</v>
      </c>
      <c r="M1990" s="17"/>
      <c r="N1990" s="17">
        <v>0.20974812614702401</v>
      </c>
      <c r="O1990" s="17">
        <v>0.302274705922149</v>
      </c>
      <c r="P1990" s="17">
        <v>0.31717273501740301</v>
      </c>
      <c r="Q1990" s="17">
        <v>0.35789177886044699</v>
      </c>
      <c r="R1990" s="17"/>
      <c r="S1990" s="17">
        <v>0.35839215185133999</v>
      </c>
      <c r="T1990" s="17">
        <v>0.273750229625776</v>
      </c>
      <c r="U1990" s="17">
        <v>0.22379567315991999</v>
      </c>
      <c r="V1990" s="17">
        <v>0.22591941170649801</v>
      </c>
      <c r="W1990" s="17">
        <v>0.35216353075399398</v>
      </c>
      <c r="X1990" s="17">
        <v>0.33986935485029302</v>
      </c>
      <c r="Y1990" s="17">
        <v>0.29941875709516802</v>
      </c>
      <c r="Z1990" s="17">
        <v>0.28906282563614499</v>
      </c>
      <c r="AA1990" s="17">
        <v>0.364327823248147</v>
      </c>
      <c r="AB1990" s="17">
        <v>0.23852112717312601</v>
      </c>
      <c r="AC1990" s="17">
        <v>0.241050418651684</v>
      </c>
      <c r="AD1990" s="17">
        <v>4.1937112457237698E-2</v>
      </c>
      <c r="AE1990" s="17"/>
      <c r="AF1990" s="17">
        <v>0.24548287076445199</v>
      </c>
      <c r="AG1990" s="17">
        <v>0.28207936993666199</v>
      </c>
      <c r="AH1990" s="17">
        <v>0.49942768744585903</v>
      </c>
      <c r="AI1990" s="17"/>
      <c r="AJ1990" s="17">
        <v>0.294650194711644</v>
      </c>
      <c r="AK1990" s="17">
        <v>0.28968661612867402</v>
      </c>
      <c r="AL1990" s="17">
        <v>0.265653241745337</v>
      </c>
      <c r="AM1990" s="17">
        <v>0.24314070270937899</v>
      </c>
      <c r="AN1990" s="17">
        <v>0.403410068383797</v>
      </c>
      <c r="AO1990" s="17"/>
      <c r="AP1990" s="17">
        <v>0.26269128830375799</v>
      </c>
      <c r="AQ1990" s="17">
        <v>0.29084550471758203</v>
      </c>
      <c r="AR1990" s="17">
        <v>0.226859382455953</v>
      </c>
      <c r="AS1990" s="17"/>
      <c r="AT1990" s="17">
        <v>0.35852180721335802</v>
      </c>
      <c r="AU1990" s="17">
        <v>0.27963487663942499</v>
      </c>
      <c r="AV1990" s="17">
        <v>0.24198674591161601</v>
      </c>
      <c r="AW1990" s="17">
        <v>0.27803132088956201</v>
      </c>
      <c r="AX1990" s="17">
        <v>0.213889508101679</v>
      </c>
      <c r="AY1990" s="17"/>
      <c r="AZ1990" s="17">
        <v>0.23028235354662299</v>
      </c>
      <c r="BA1990" s="17">
        <v>0.29887769046886897</v>
      </c>
      <c r="BB1990" s="17">
        <v>0.27087541308084201</v>
      </c>
      <c r="BC1990" s="17">
        <v>0.29491665684425</v>
      </c>
      <c r="BD1990" s="17">
        <v>0.32693779266508799</v>
      </c>
      <c r="BE1990" s="17">
        <v>0.28000408496034601</v>
      </c>
      <c r="BF1990" s="17"/>
      <c r="BG1990" s="17">
        <v>0.30173158008376899</v>
      </c>
      <c r="BH1990" s="17">
        <v>0.26294406003882698</v>
      </c>
      <c r="BI1990" s="17" t="s">
        <v>95</v>
      </c>
      <c r="BJ1990" s="17" t="s">
        <v>95</v>
      </c>
      <c r="BK1990" s="17" t="s">
        <v>95</v>
      </c>
      <c r="BL1990" s="17" t="s">
        <v>95</v>
      </c>
      <c r="BM1990" s="17" t="s">
        <v>95</v>
      </c>
    </row>
    <row r="1991" spans="2:65" x14ac:dyDescent="0.35">
      <c r="C1991" s="17"/>
      <c r="D1991" s="17"/>
      <c r="E1991" s="17"/>
      <c r="F1991" s="17"/>
      <c r="G1991" s="17"/>
      <c r="H1991" s="17"/>
      <c r="I1991" s="17"/>
      <c r="J1991" s="17"/>
      <c r="K1991" s="17"/>
      <c r="L1991" s="17"/>
      <c r="M1991" s="17"/>
      <c r="N1991" s="17"/>
      <c r="O1991" s="17"/>
      <c r="P1991" s="17"/>
      <c r="Q1991" s="17"/>
      <c r="R1991" s="17"/>
      <c r="S1991" s="17"/>
      <c r="T1991" s="17"/>
      <c r="U1991" s="17"/>
      <c r="V1991" s="17"/>
      <c r="W1991" s="17"/>
      <c r="X1991" s="17"/>
      <c r="Y1991" s="17"/>
      <c r="Z1991" s="17"/>
      <c r="AA1991" s="17"/>
      <c r="AB1991" s="17"/>
      <c r="AC1991" s="17"/>
      <c r="AD1991" s="17"/>
      <c r="AE1991" s="17"/>
      <c r="AF1991" s="17"/>
      <c r="AG1991" s="17"/>
      <c r="AH1991" s="17"/>
      <c r="AI1991" s="17"/>
      <c r="AJ1991" s="17"/>
      <c r="AK1991" s="17"/>
      <c r="AL1991" s="17"/>
      <c r="AM1991" s="17"/>
      <c r="AN1991" s="17"/>
      <c r="AO1991" s="17"/>
      <c r="AP1991" s="17"/>
      <c r="AQ1991" s="17"/>
      <c r="AR1991" s="17"/>
      <c r="AS1991" s="17"/>
      <c r="AT1991" s="17"/>
      <c r="AU1991" s="17"/>
      <c r="AV1991" s="17"/>
      <c r="AW1991" s="17"/>
      <c r="AX1991" s="17"/>
      <c r="AY1991" s="17"/>
      <c r="AZ1991" s="17"/>
      <c r="BA1991" s="17"/>
      <c r="BB1991" s="17"/>
      <c r="BC1991" s="17"/>
      <c r="BD1991" s="17"/>
      <c r="BE1991" s="17"/>
      <c r="BF1991" s="17"/>
      <c r="BG1991" s="17"/>
      <c r="BH1991" s="17"/>
      <c r="BI1991" s="17"/>
      <c r="BJ1991" s="17"/>
      <c r="BK1991" s="17"/>
      <c r="BL1991" s="17"/>
      <c r="BM1991" s="17"/>
    </row>
    <row r="1992" spans="2:65" x14ac:dyDescent="0.35">
      <c r="B1992" s="6" t="s">
        <v>749</v>
      </c>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c r="BA1992" s="17"/>
      <c r="BB1992" s="17"/>
      <c r="BC1992" s="17"/>
      <c r="BD1992" s="17"/>
      <c r="BE1992" s="17"/>
      <c r="BF1992" s="17"/>
      <c r="BG1992" s="17"/>
      <c r="BH1992" s="17"/>
      <c r="BI1992" s="17"/>
      <c r="BJ1992" s="17"/>
      <c r="BK1992" s="17"/>
      <c r="BL1992" s="17"/>
      <c r="BM1992" s="17"/>
    </row>
    <row r="1993" spans="2:65" x14ac:dyDescent="0.35">
      <c r="B1993" s="26" t="s">
        <v>127</v>
      </c>
      <c r="C1993" s="17"/>
      <c r="D1993" s="17"/>
      <c r="E1993" s="17"/>
      <c r="F1993" s="17"/>
      <c r="G1993" s="17"/>
      <c r="H1993" s="17"/>
      <c r="I1993" s="17"/>
      <c r="J1993" s="17"/>
      <c r="K1993" s="17"/>
      <c r="L1993" s="17"/>
      <c r="M1993" s="17"/>
      <c r="N1993" s="17"/>
      <c r="O1993" s="17"/>
      <c r="P1993" s="17"/>
      <c r="Q1993" s="17"/>
      <c r="R1993" s="17"/>
      <c r="S1993" s="17"/>
      <c r="T1993" s="17"/>
      <c r="U1993" s="17"/>
      <c r="V1993" s="17"/>
      <c r="W1993" s="17"/>
      <c r="X1993" s="17"/>
      <c r="Y1993" s="17"/>
      <c r="Z1993" s="17"/>
      <c r="AA1993" s="17"/>
      <c r="AB1993" s="17"/>
      <c r="AC1993" s="17"/>
      <c r="AD1993" s="17"/>
      <c r="AE1993" s="17"/>
      <c r="AF1993" s="17"/>
      <c r="AG1993" s="17"/>
      <c r="AH1993" s="17"/>
      <c r="AI1993" s="17"/>
      <c r="AJ1993" s="17"/>
      <c r="AK1993" s="17"/>
      <c r="AL1993" s="17"/>
      <c r="AM1993" s="17"/>
      <c r="AN1993" s="17"/>
      <c r="AO1993" s="17"/>
      <c r="AP1993" s="17"/>
      <c r="AQ1993" s="17"/>
      <c r="AR1993" s="17"/>
      <c r="AS1993" s="17"/>
      <c r="AT1993" s="17"/>
      <c r="AU1993" s="17"/>
      <c r="AV1993" s="17"/>
      <c r="AW1993" s="17"/>
      <c r="AX1993" s="17"/>
      <c r="AY1993" s="17"/>
      <c r="AZ1993" s="17"/>
      <c r="BA1993" s="17"/>
      <c r="BB1993" s="17"/>
      <c r="BC1993" s="17"/>
      <c r="BD1993" s="17"/>
      <c r="BE1993" s="17"/>
      <c r="BF1993" s="17"/>
      <c r="BG1993" s="17"/>
      <c r="BH1993" s="17"/>
      <c r="BI1993" s="17"/>
      <c r="BJ1993" s="17"/>
      <c r="BK1993" s="17"/>
      <c r="BL1993" s="17"/>
      <c r="BM1993" s="17"/>
    </row>
    <row r="1994" spans="2:65" x14ac:dyDescent="0.35">
      <c r="B1994" t="s">
        <v>736</v>
      </c>
      <c r="C1994" s="17">
        <v>3.2278868820959498E-3</v>
      </c>
      <c r="D1994" s="17">
        <v>3.3449221056138798E-3</v>
      </c>
      <c r="E1994" s="17">
        <v>3.1321021609826802E-3</v>
      </c>
      <c r="F1994" s="17"/>
      <c r="G1994" s="17">
        <v>2.6538817551388101E-2</v>
      </c>
      <c r="H1994" s="17">
        <v>0</v>
      </c>
      <c r="I1994" s="17">
        <v>0</v>
      </c>
      <c r="J1994" s="17">
        <v>1.0517444494915699E-2</v>
      </c>
      <c r="K1994" s="17">
        <v>0</v>
      </c>
      <c r="L1994" s="17">
        <v>0</v>
      </c>
      <c r="M1994" s="17"/>
      <c r="N1994" s="17">
        <v>0</v>
      </c>
      <c r="O1994" s="17">
        <v>5.3448036407609499E-3</v>
      </c>
      <c r="P1994" s="17">
        <v>8.1755117903761897E-3</v>
      </c>
      <c r="Q1994" s="17">
        <v>0</v>
      </c>
      <c r="R1994" s="17"/>
      <c r="S1994" s="17">
        <v>1.18713740354854E-2</v>
      </c>
      <c r="T1994" s="17">
        <v>0</v>
      </c>
      <c r="U1994" s="17">
        <v>0</v>
      </c>
      <c r="V1994" s="17">
        <v>0</v>
      </c>
      <c r="W1994" s="17">
        <v>0</v>
      </c>
      <c r="X1994" s="17">
        <v>0</v>
      </c>
      <c r="Y1994" s="17">
        <v>0</v>
      </c>
      <c r="Z1994" s="17">
        <v>0</v>
      </c>
      <c r="AA1994" s="17">
        <v>1.53666232602275E-2</v>
      </c>
      <c r="AB1994" s="17">
        <v>0</v>
      </c>
      <c r="AC1994" s="17">
        <v>0</v>
      </c>
      <c r="AD1994" s="17">
        <v>0</v>
      </c>
      <c r="AE1994" s="17"/>
      <c r="AF1994" s="17">
        <v>4.0312727999350702E-3</v>
      </c>
      <c r="AG1994" s="17">
        <v>3.4154142692283699E-3</v>
      </c>
      <c r="AH1994" s="17">
        <v>0</v>
      </c>
      <c r="AI1994" s="17"/>
      <c r="AJ1994" s="17">
        <v>0</v>
      </c>
      <c r="AK1994" s="17">
        <v>6.03190590872257E-3</v>
      </c>
      <c r="AL1994" s="17">
        <v>0</v>
      </c>
      <c r="AM1994" s="17">
        <v>0</v>
      </c>
      <c r="AN1994" s="17">
        <v>1.5867226960022102E-2</v>
      </c>
      <c r="AO1994" s="17"/>
      <c r="AP1994" s="17">
        <v>0</v>
      </c>
      <c r="AQ1994" s="17">
        <v>4.4489576621388697E-3</v>
      </c>
      <c r="AR1994" s="17">
        <v>0</v>
      </c>
      <c r="AS1994" s="17"/>
      <c r="AT1994" s="17">
        <v>1.36686336124591E-2</v>
      </c>
      <c r="AU1994" s="17">
        <v>0</v>
      </c>
      <c r="AV1994" s="17">
        <v>0</v>
      </c>
      <c r="AW1994" s="17">
        <v>0</v>
      </c>
      <c r="AX1994" s="17">
        <v>0</v>
      </c>
      <c r="AY1994" s="17"/>
      <c r="AZ1994" s="17">
        <v>1.0425992539301999E-2</v>
      </c>
      <c r="BA1994" s="17">
        <v>5.21066231932264E-3</v>
      </c>
      <c r="BB1994" s="17">
        <v>0</v>
      </c>
      <c r="BC1994" s="17">
        <v>0</v>
      </c>
      <c r="BD1994" s="17">
        <v>0</v>
      </c>
      <c r="BE1994" s="17">
        <v>0</v>
      </c>
      <c r="BF1994" s="17"/>
      <c r="BG1994" s="17">
        <v>0</v>
      </c>
      <c r="BH1994" s="17">
        <v>8.4115644217608206E-3</v>
      </c>
      <c r="BI1994" s="17" t="s">
        <v>95</v>
      </c>
      <c r="BJ1994" s="17" t="s">
        <v>95</v>
      </c>
      <c r="BK1994" s="17" t="s">
        <v>95</v>
      </c>
      <c r="BL1994" s="17" t="s">
        <v>95</v>
      </c>
      <c r="BM1994" s="17" t="s">
        <v>95</v>
      </c>
    </row>
    <row r="1995" spans="2:65" x14ac:dyDescent="0.35">
      <c r="B1995" t="s">
        <v>737</v>
      </c>
      <c r="C1995" s="17">
        <v>5.5163111410321698E-3</v>
      </c>
      <c r="D1995" s="17">
        <v>8.5710428168140496E-3</v>
      </c>
      <c r="E1995" s="17">
        <v>2.53014921993331E-3</v>
      </c>
      <c r="F1995" s="17"/>
      <c r="G1995" s="17">
        <v>5.1254380560568399E-2</v>
      </c>
      <c r="H1995" s="17">
        <v>9.8458061752392401E-3</v>
      </c>
      <c r="I1995" s="17">
        <v>7.6838899696861198E-3</v>
      </c>
      <c r="J1995" s="17">
        <v>0</v>
      </c>
      <c r="K1995" s="17">
        <v>0</v>
      </c>
      <c r="L1995" s="17">
        <v>0</v>
      </c>
      <c r="M1995" s="17"/>
      <c r="N1995" s="17">
        <v>7.8673375585840803E-3</v>
      </c>
      <c r="O1995" s="17">
        <v>0</v>
      </c>
      <c r="P1995" s="17">
        <v>1.49537120385462E-2</v>
      </c>
      <c r="Q1995" s="17">
        <v>0</v>
      </c>
      <c r="R1995" s="17"/>
      <c r="S1995" s="17">
        <v>3.2119146849133598E-2</v>
      </c>
      <c r="T1995" s="17">
        <v>0</v>
      </c>
      <c r="U1995" s="17">
        <v>0</v>
      </c>
      <c r="V1995" s="17">
        <v>1.24384596614478E-2</v>
      </c>
      <c r="W1995" s="17">
        <v>0</v>
      </c>
      <c r="X1995" s="17">
        <v>0</v>
      </c>
      <c r="Y1995" s="17">
        <v>0</v>
      </c>
      <c r="Z1995" s="17">
        <v>0</v>
      </c>
      <c r="AA1995" s="17">
        <v>0</v>
      </c>
      <c r="AB1995" s="17">
        <v>0</v>
      </c>
      <c r="AC1995" s="17">
        <v>0</v>
      </c>
      <c r="AD1995" s="17">
        <v>0</v>
      </c>
      <c r="AE1995" s="17"/>
      <c r="AF1995" s="17">
        <v>2.9562071982960798E-3</v>
      </c>
      <c r="AG1995" s="17">
        <v>9.3551968128341399E-3</v>
      </c>
      <c r="AH1995" s="17">
        <v>0</v>
      </c>
      <c r="AI1995" s="17"/>
      <c r="AJ1995" s="17">
        <v>0</v>
      </c>
      <c r="AK1995" s="17">
        <v>1.6319902909578899E-2</v>
      </c>
      <c r="AL1995" s="17">
        <v>0</v>
      </c>
      <c r="AM1995" s="17">
        <v>0</v>
      </c>
      <c r="AN1995" s="17">
        <v>0</v>
      </c>
      <c r="AO1995" s="17"/>
      <c r="AP1995" s="17">
        <v>0</v>
      </c>
      <c r="AQ1995" s="17">
        <v>1.2037083832812901E-2</v>
      </c>
      <c r="AR1995" s="17">
        <v>0</v>
      </c>
      <c r="AS1995" s="17"/>
      <c r="AT1995" s="17">
        <v>0</v>
      </c>
      <c r="AU1995" s="17">
        <v>0</v>
      </c>
      <c r="AV1995" s="17">
        <v>1.04701974380504E-2</v>
      </c>
      <c r="AW1995" s="17">
        <v>1.41881880610382E-2</v>
      </c>
      <c r="AX1995" s="17">
        <v>8.1929012309205101E-2</v>
      </c>
      <c r="AY1995" s="17"/>
      <c r="AZ1995" s="17">
        <v>3.6630768127919801E-2</v>
      </c>
      <c r="BA1995" s="17">
        <v>0</v>
      </c>
      <c r="BB1995" s="17">
        <v>0</v>
      </c>
      <c r="BC1995" s="17">
        <v>0</v>
      </c>
      <c r="BD1995" s="17">
        <v>0</v>
      </c>
      <c r="BE1995" s="17">
        <v>0</v>
      </c>
      <c r="BF1995" s="17"/>
      <c r="BG1995" s="17">
        <v>8.9513296647439605E-3</v>
      </c>
      <c r="BH1995" s="17">
        <v>0</v>
      </c>
      <c r="BI1995" s="17" t="s">
        <v>95</v>
      </c>
      <c r="BJ1995" s="17" t="s">
        <v>95</v>
      </c>
      <c r="BK1995" s="17" t="s">
        <v>95</v>
      </c>
      <c r="BL1995" s="17" t="s">
        <v>95</v>
      </c>
      <c r="BM1995" s="17" t="s">
        <v>95</v>
      </c>
    </row>
    <row r="1996" spans="2:65" x14ac:dyDescent="0.35">
      <c r="B1996" t="s">
        <v>738</v>
      </c>
      <c r="C1996" s="17">
        <v>1.1331433703452E-2</v>
      </c>
      <c r="D1996" s="17">
        <v>1.07925907027791E-2</v>
      </c>
      <c r="E1996" s="17">
        <v>8.8630061664148798E-3</v>
      </c>
      <c r="F1996" s="17"/>
      <c r="G1996" s="17">
        <v>0</v>
      </c>
      <c r="H1996" s="17">
        <v>3.8453558811055999E-2</v>
      </c>
      <c r="I1996" s="17">
        <v>4.0311623252762198E-2</v>
      </c>
      <c r="J1996" s="17">
        <v>0</v>
      </c>
      <c r="K1996" s="17">
        <v>0</v>
      </c>
      <c r="L1996" s="17">
        <v>0</v>
      </c>
      <c r="M1996" s="17"/>
      <c r="N1996" s="17">
        <v>1.80428296897325E-2</v>
      </c>
      <c r="O1996" s="17">
        <v>4.8586207635584197E-3</v>
      </c>
      <c r="P1996" s="17">
        <v>0</v>
      </c>
      <c r="Q1996" s="17">
        <v>2.2599826527200401E-2</v>
      </c>
      <c r="R1996" s="17"/>
      <c r="S1996" s="17">
        <v>2.3794652551125201E-2</v>
      </c>
      <c r="T1996" s="17">
        <v>1.1803890135252499E-2</v>
      </c>
      <c r="U1996" s="17">
        <v>0</v>
      </c>
      <c r="V1996" s="17">
        <v>0</v>
      </c>
      <c r="W1996" s="17">
        <v>2.8359012764476398E-2</v>
      </c>
      <c r="X1996" s="17">
        <v>0</v>
      </c>
      <c r="Y1996" s="17">
        <v>1.5409515227309699E-2</v>
      </c>
      <c r="Z1996" s="17">
        <v>0</v>
      </c>
      <c r="AA1996" s="17">
        <v>1.02861077561747E-2</v>
      </c>
      <c r="AB1996" s="17">
        <v>2.7521540163163299E-2</v>
      </c>
      <c r="AC1996" s="17">
        <v>0</v>
      </c>
      <c r="AD1996" s="17">
        <v>0</v>
      </c>
      <c r="AE1996" s="17"/>
      <c r="AF1996" s="17">
        <v>3.7436094634303598E-3</v>
      </c>
      <c r="AG1996" s="17">
        <v>1.3189502726059101E-2</v>
      </c>
      <c r="AH1996" s="17">
        <v>0</v>
      </c>
      <c r="AI1996" s="17"/>
      <c r="AJ1996" s="17">
        <v>5.3368582779905697E-3</v>
      </c>
      <c r="AK1996" s="17">
        <v>2.1886081269833799E-2</v>
      </c>
      <c r="AL1996" s="17">
        <v>4.0493889842377298E-2</v>
      </c>
      <c r="AM1996" s="17">
        <v>0</v>
      </c>
      <c r="AN1996" s="17">
        <v>0</v>
      </c>
      <c r="AO1996" s="17"/>
      <c r="AP1996" s="17">
        <v>0</v>
      </c>
      <c r="AQ1996" s="17">
        <v>1.8301463999955501E-2</v>
      </c>
      <c r="AR1996" s="17">
        <v>3.5603076423926398E-2</v>
      </c>
      <c r="AS1996" s="17"/>
      <c r="AT1996" s="17">
        <v>0</v>
      </c>
      <c r="AU1996" s="17">
        <v>0</v>
      </c>
      <c r="AV1996" s="17">
        <v>1.3732486592073E-2</v>
      </c>
      <c r="AW1996" s="17">
        <v>6.0949211827425402E-2</v>
      </c>
      <c r="AX1996" s="17">
        <v>0</v>
      </c>
      <c r="AY1996" s="17"/>
      <c r="AZ1996" s="17">
        <v>2.8266516309424401E-2</v>
      </c>
      <c r="BA1996" s="17">
        <v>1.62459896179807E-2</v>
      </c>
      <c r="BB1996" s="17">
        <v>1.8279411306804001E-2</v>
      </c>
      <c r="BC1996" s="17">
        <v>0</v>
      </c>
      <c r="BD1996" s="17">
        <v>0</v>
      </c>
      <c r="BE1996" s="17">
        <v>0</v>
      </c>
      <c r="BF1996" s="17"/>
      <c r="BG1996" s="17">
        <v>1.0964868200796301E-2</v>
      </c>
      <c r="BH1996" s="17">
        <v>1.1920102833548199E-2</v>
      </c>
      <c r="BI1996" s="17" t="s">
        <v>95</v>
      </c>
      <c r="BJ1996" s="17" t="s">
        <v>95</v>
      </c>
      <c r="BK1996" s="17" t="s">
        <v>95</v>
      </c>
      <c r="BL1996" s="17" t="s">
        <v>95</v>
      </c>
      <c r="BM1996" s="17" t="s">
        <v>95</v>
      </c>
    </row>
    <row r="1997" spans="2:65" x14ac:dyDescent="0.35">
      <c r="B1997" t="s">
        <v>739</v>
      </c>
      <c r="C1997" s="17">
        <v>1.9404386981209699E-2</v>
      </c>
      <c r="D1997" s="17">
        <v>2.5348085352841099E-2</v>
      </c>
      <c r="E1997" s="17">
        <v>1.36476405189811E-2</v>
      </c>
      <c r="F1997" s="17"/>
      <c r="G1997" s="17">
        <v>0.13789615123851701</v>
      </c>
      <c r="H1997" s="17">
        <v>5.8041768900000401E-2</v>
      </c>
      <c r="I1997" s="17">
        <v>2.38244958762154E-2</v>
      </c>
      <c r="J1997" s="17">
        <v>0</v>
      </c>
      <c r="K1997" s="17">
        <v>0</v>
      </c>
      <c r="L1997" s="17">
        <v>0</v>
      </c>
      <c r="M1997" s="17"/>
      <c r="N1997" s="17">
        <v>2.4366953456685801E-2</v>
      </c>
      <c r="O1997" s="17">
        <v>2.1376765238213E-2</v>
      </c>
      <c r="P1997" s="17">
        <v>1.7185519793995001E-2</v>
      </c>
      <c r="Q1997" s="17">
        <v>1.04548912238454E-2</v>
      </c>
      <c r="R1997" s="17"/>
      <c r="S1997" s="17">
        <v>5.0891662771371499E-2</v>
      </c>
      <c r="T1997" s="17">
        <v>1.9714043219175002E-2</v>
      </c>
      <c r="U1997" s="17">
        <v>0</v>
      </c>
      <c r="V1997" s="17">
        <v>0</v>
      </c>
      <c r="W1997" s="17">
        <v>0</v>
      </c>
      <c r="X1997" s="17">
        <v>5.6326339765998802E-2</v>
      </c>
      <c r="Y1997" s="17">
        <v>3.3185093836726298E-2</v>
      </c>
      <c r="Z1997" s="17">
        <v>0</v>
      </c>
      <c r="AA1997" s="17">
        <v>1.07510578730217E-2</v>
      </c>
      <c r="AB1997" s="17">
        <v>0</v>
      </c>
      <c r="AC1997" s="17">
        <v>2.7959691438047201E-2</v>
      </c>
      <c r="AD1997" s="17">
        <v>0</v>
      </c>
      <c r="AE1997" s="17"/>
      <c r="AF1997" s="17">
        <v>1.8025110382962301E-2</v>
      </c>
      <c r="AG1997" s="17">
        <v>1.7485225178287801E-2</v>
      </c>
      <c r="AH1997" s="17">
        <v>0</v>
      </c>
      <c r="AI1997" s="17"/>
      <c r="AJ1997" s="17">
        <v>1.1291922207536E-2</v>
      </c>
      <c r="AK1997" s="17">
        <v>4.6682667237666203E-2</v>
      </c>
      <c r="AL1997" s="17">
        <v>0</v>
      </c>
      <c r="AM1997" s="17">
        <v>0</v>
      </c>
      <c r="AN1997" s="17">
        <v>2.28148422558739E-2</v>
      </c>
      <c r="AO1997" s="17"/>
      <c r="AP1997" s="17">
        <v>1.6561368081746599E-2</v>
      </c>
      <c r="AQ1997" s="17">
        <v>3.3798278262557498E-2</v>
      </c>
      <c r="AR1997" s="17">
        <v>4.8564209043239798E-2</v>
      </c>
      <c r="AS1997" s="17"/>
      <c r="AT1997" s="17">
        <v>8.2419378694505493E-3</v>
      </c>
      <c r="AU1997" s="17">
        <v>2.2347502112595199E-2</v>
      </c>
      <c r="AV1997" s="17">
        <v>2.7420907145128001E-2</v>
      </c>
      <c r="AW1997" s="17">
        <v>3.0957299829518201E-2</v>
      </c>
      <c r="AX1997" s="17">
        <v>0</v>
      </c>
      <c r="AY1997" s="17"/>
      <c r="AZ1997" s="17">
        <v>5.4057215128273703E-2</v>
      </c>
      <c r="BA1997" s="17">
        <v>1.3803698135301501E-2</v>
      </c>
      <c r="BB1997" s="17">
        <v>1.7484369176018401E-2</v>
      </c>
      <c r="BC1997" s="17">
        <v>2.40089247936476E-2</v>
      </c>
      <c r="BD1997" s="17">
        <v>0</v>
      </c>
      <c r="BE1997" s="17">
        <v>0</v>
      </c>
      <c r="BF1997" s="17"/>
      <c r="BG1997" s="17">
        <v>1.02564171517294E-2</v>
      </c>
      <c r="BH1997" s="17">
        <v>3.4095151394805602E-2</v>
      </c>
      <c r="BI1997" s="17" t="s">
        <v>95</v>
      </c>
      <c r="BJ1997" s="17" t="s">
        <v>95</v>
      </c>
      <c r="BK1997" s="17" t="s">
        <v>95</v>
      </c>
      <c r="BL1997" s="17" t="s">
        <v>95</v>
      </c>
      <c r="BM1997" s="17" t="s">
        <v>95</v>
      </c>
    </row>
    <row r="1998" spans="2:65" x14ac:dyDescent="0.35">
      <c r="B1998" t="s">
        <v>740</v>
      </c>
      <c r="C1998" s="17">
        <v>1.0269265670268E-2</v>
      </c>
      <c r="D1998" s="17">
        <v>1.7636352764622901E-2</v>
      </c>
      <c r="E1998" s="17">
        <v>3.0488143550963802E-3</v>
      </c>
      <c r="F1998" s="17"/>
      <c r="G1998" s="17">
        <v>0</v>
      </c>
      <c r="H1998" s="17">
        <v>3.3245795715922899E-2</v>
      </c>
      <c r="I1998" s="17">
        <v>3.7838336463415799E-2</v>
      </c>
      <c r="J1998" s="17">
        <v>0</v>
      </c>
      <c r="K1998" s="17">
        <v>0</v>
      </c>
      <c r="L1998" s="17">
        <v>0</v>
      </c>
      <c r="M1998" s="17"/>
      <c r="N1998" s="17">
        <v>3.2524486736446499E-2</v>
      </c>
      <c r="O1998" s="17">
        <v>0</v>
      </c>
      <c r="P1998" s="17">
        <v>0</v>
      </c>
      <c r="Q1998" s="17">
        <v>0</v>
      </c>
      <c r="R1998" s="17"/>
      <c r="S1998" s="17">
        <v>2.3941031805804699E-2</v>
      </c>
      <c r="T1998" s="17">
        <v>1.26397642224928E-2</v>
      </c>
      <c r="U1998" s="17">
        <v>0</v>
      </c>
      <c r="V1998" s="17">
        <v>0</v>
      </c>
      <c r="W1998" s="17">
        <v>5.9503976770580502E-2</v>
      </c>
      <c r="X1998" s="17">
        <v>0</v>
      </c>
      <c r="Y1998" s="17">
        <v>0</v>
      </c>
      <c r="Z1998" s="17">
        <v>0</v>
      </c>
      <c r="AA1998" s="17">
        <v>0</v>
      </c>
      <c r="AB1998" s="17">
        <v>0</v>
      </c>
      <c r="AC1998" s="17">
        <v>2.64865861470494E-2</v>
      </c>
      <c r="AD1998" s="17">
        <v>0</v>
      </c>
      <c r="AE1998" s="17"/>
      <c r="AF1998" s="17">
        <v>1.0488408957306E-2</v>
      </c>
      <c r="AG1998" s="17">
        <v>9.63168718041231E-3</v>
      </c>
      <c r="AH1998" s="17">
        <v>1.7447620293616E-2</v>
      </c>
      <c r="AI1998" s="17"/>
      <c r="AJ1998" s="17">
        <v>1.41938060594892E-2</v>
      </c>
      <c r="AK1998" s="17">
        <v>1.5937526729408801E-2</v>
      </c>
      <c r="AL1998" s="17">
        <v>0</v>
      </c>
      <c r="AM1998" s="17">
        <v>0</v>
      </c>
      <c r="AN1998" s="17">
        <v>0</v>
      </c>
      <c r="AO1998" s="17"/>
      <c r="AP1998" s="17">
        <v>7.37957956868891E-3</v>
      </c>
      <c r="AQ1998" s="17">
        <v>1.5796086478991601E-2</v>
      </c>
      <c r="AR1998" s="17">
        <v>0</v>
      </c>
      <c r="AS1998" s="17"/>
      <c r="AT1998" s="17">
        <v>6.6714499547232799E-3</v>
      </c>
      <c r="AU1998" s="17">
        <v>0</v>
      </c>
      <c r="AV1998" s="17">
        <v>1.4161412498863799E-2</v>
      </c>
      <c r="AW1998" s="17">
        <v>3.3391751294498902E-2</v>
      </c>
      <c r="AX1998" s="17">
        <v>0</v>
      </c>
      <c r="AY1998" s="17"/>
      <c r="AZ1998" s="17">
        <v>2.7547600590960199E-2</v>
      </c>
      <c r="BA1998" s="17">
        <v>1.4434618370152599E-2</v>
      </c>
      <c r="BB1998" s="17">
        <v>0</v>
      </c>
      <c r="BC1998" s="17">
        <v>0</v>
      </c>
      <c r="BD1998" s="17">
        <v>1.0067381880721E-2</v>
      </c>
      <c r="BE1998" s="17">
        <v>0</v>
      </c>
      <c r="BF1998" s="17"/>
      <c r="BG1998" s="17">
        <v>6.48932843140595E-3</v>
      </c>
      <c r="BH1998" s="17">
        <v>1.6339483271483601E-2</v>
      </c>
      <c r="BI1998" s="17" t="s">
        <v>95</v>
      </c>
      <c r="BJ1998" s="17" t="s">
        <v>95</v>
      </c>
      <c r="BK1998" s="17" t="s">
        <v>95</v>
      </c>
      <c r="BL1998" s="17" t="s">
        <v>95</v>
      </c>
      <c r="BM1998" s="17" t="s">
        <v>95</v>
      </c>
    </row>
    <row r="1999" spans="2:65" x14ac:dyDescent="0.35">
      <c r="B1999" t="s">
        <v>741</v>
      </c>
      <c r="C1999" s="17">
        <v>2.7506836623458299E-2</v>
      </c>
      <c r="D1999" s="17">
        <v>3.8797989416864E-2</v>
      </c>
      <c r="E1999" s="17">
        <v>1.65130756357381E-2</v>
      </c>
      <c r="F1999" s="17"/>
      <c r="G1999" s="17">
        <v>7.6529704048534403E-2</v>
      </c>
      <c r="H1999" s="17">
        <v>9.87704870932027E-2</v>
      </c>
      <c r="I1999" s="17">
        <v>1.13355431836289E-2</v>
      </c>
      <c r="J1999" s="17">
        <v>0</v>
      </c>
      <c r="K1999" s="17">
        <v>2.6652308785640299E-2</v>
      </c>
      <c r="L1999" s="17">
        <v>1.18486176473437E-2</v>
      </c>
      <c r="M1999" s="17"/>
      <c r="N1999" s="17">
        <v>3.4220910279376703E-2</v>
      </c>
      <c r="O1999" s="17">
        <v>2.21073032173092E-2</v>
      </c>
      <c r="P1999" s="17">
        <v>5.0339644181281597E-2</v>
      </c>
      <c r="Q1999" s="17">
        <v>0</v>
      </c>
      <c r="R1999" s="17"/>
      <c r="S1999" s="17">
        <v>9.84774145954425E-2</v>
      </c>
      <c r="T1999" s="17">
        <v>1.4242413162931299E-2</v>
      </c>
      <c r="U1999" s="17">
        <v>0</v>
      </c>
      <c r="V1999" s="17">
        <v>3.3548325205322298E-2</v>
      </c>
      <c r="W1999" s="17">
        <v>0</v>
      </c>
      <c r="X1999" s="17">
        <v>0</v>
      </c>
      <c r="Y1999" s="17">
        <v>0</v>
      </c>
      <c r="Z1999" s="17">
        <v>0</v>
      </c>
      <c r="AA1999" s="17">
        <v>3.70148902152002E-2</v>
      </c>
      <c r="AB1999" s="17">
        <v>4.45047468296461E-2</v>
      </c>
      <c r="AC1999" s="17">
        <v>2.7312744266651E-2</v>
      </c>
      <c r="AD1999" s="17">
        <v>0</v>
      </c>
      <c r="AE1999" s="17"/>
      <c r="AF1999" s="17">
        <v>1.3052776308082799E-2</v>
      </c>
      <c r="AG1999" s="17">
        <v>3.81895123919632E-2</v>
      </c>
      <c r="AH1999" s="17">
        <v>3.2663107637377203E-2</v>
      </c>
      <c r="AI1999" s="17"/>
      <c r="AJ1999" s="17">
        <v>4.1819366207865499E-2</v>
      </c>
      <c r="AK1999" s="17">
        <v>1.7086224500205398E-2</v>
      </c>
      <c r="AL1999" s="17">
        <v>1.9737104806363599E-2</v>
      </c>
      <c r="AM1999" s="17">
        <v>0</v>
      </c>
      <c r="AN1999" s="17">
        <v>1.5385656079490301E-2</v>
      </c>
      <c r="AO1999" s="17"/>
      <c r="AP1999" s="17">
        <v>6.7037363478011897E-2</v>
      </c>
      <c r="AQ1999" s="17">
        <v>1.3840041794278401E-2</v>
      </c>
      <c r="AR1999" s="17">
        <v>1.9290978704635999E-2</v>
      </c>
      <c r="AS1999" s="17"/>
      <c r="AT1999" s="17">
        <v>0</v>
      </c>
      <c r="AU1999" s="17">
        <v>2.8468057663851701E-2</v>
      </c>
      <c r="AV1999" s="17">
        <v>5.3018591311270298E-2</v>
      </c>
      <c r="AW1999" s="17">
        <v>4.4671455017236503E-2</v>
      </c>
      <c r="AX1999" s="17">
        <v>0</v>
      </c>
      <c r="AY1999" s="17"/>
      <c r="AZ1999" s="17">
        <v>7.1166103813339404E-2</v>
      </c>
      <c r="BA1999" s="17">
        <v>2.4729400192619801E-2</v>
      </c>
      <c r="BB1999" s="17">
        <v>1.8207427887412399E-2</v>
      </c>
      <c r="BC1999" s="17">
        <v>2.5209081968367901E-2</v>
      </c>
      <c r="BD1999" s="17">
        <v>1.1343867629989599E-2</v>
      </c>
      <c r="BE1999" s="17">
        <v>0</v>
      </c>
      <c r="BF1999" s="17"/>
      <c r="BG1999" s="17">
        <v>2.80458704503488E-2</v>
      </c>
      <c r="BH1999" s="17">
        <v>2.6641199863672801E-2</v>
      </c>
      <c r="BI1999" s="17" t="s">
        <v>95</v>
      </c>
      <c r="BJ1999" s="17" t="s">
        <v>95</v>
      </c>
      <c r="BK1999" s="17" t="s">
        <v>95</v>
      </c>
      <c r="BL1999" s="17" t="s">
        <v>95</v>
      </c>
      <c r="BM1999" s="17" t="s">
        <v>95</v>
      </c>
    </row>
    <row r="2000" spans="2:65" x14ac:dyDescent="0.35">
      <c r="B2000" t="s">
        <v>742</v>
      </c>
      <c r="C2000" s="17">
        <v>4.4896914552472501E-2</v>
      </c>
      <c r="D2000" s="17">
        <v>4.2472549972369801E-2</v>
      </c>
      <c r="E2000" s="17">
        <v>4.7571070641521801E-2</v>
      </c>
      <c r="F2000" s="17"/>
      <c r="G2000" s="17">
        <v>0.18219565351950101</v>
      </c>
      <c r="H2000" s="17">
        <v>5.0621854964103E-2</v>
      </c>
      <c r="I2000" s="17">
        <v>7.3305685890880004E-2</v>
      </c>
      <c r="J2000" s="17">
        <v>3.7533246437450901E-2</v>
      </c>
      <c r="K2000" s="17">
        <v>8.5722150288980292E-3</v>
      </c>
      <c r="L2000" s="17">
        <v>2.6693738144708001E-2</v>
      </c>
      <c r="M2000" s="17"/>
      <c r="N2000" s="17">
        <v>5.6929237351747097E-2</v>
      </c>
      <c r="O2000" s="17">
        <v>3.8529056163664498E-2</v>
      </c>
      <c r="P2000" s="17">
        <v>4.2971624260588898E-2</v>
      </c>
      <c r="Q2000" s="17">
        <v>3.7010970474717901E-2</v>
      </c>
      <c r="R2000" s="17"/>
      <c r="S2000" s="17">
        <v>9.7547986403117196E-2</v>
      </c>
      <c r="T2000" s="17">
        <v>6.0974870254326199E-2</v>
      </c>
      <c r="U2000" s="17">
        <v>3.5416024369382501E-2</v>
      </c>
      <c r="V2000" s="17">
        <v>0</v>
      </c>
      <c r="W2000" s="17">
        <v>5.1630377997627798E-2</v>
      </c>
      <c r="X2000" s="17">
        <v>2.0060009493156498E-2</v>
      </c>
      <c r="Y2000" s="17">
        <v>3.2801058755712799E-2</v>
      </c>
      <c r="Z2000" s="17">
        <v>0</v>
      </c>
      <c r="AA2000" s="17">
        <v>2.79493259013519E-2</v>
      </c>
      <c r="AB2000" s="17">
        <v>8.8053384162916595E-2</v>
      </c>
      <c r="AC2000" s="17">
        <v>5.3361023165108802E-2</v>
      </c>
      <c r="AD2000" s="17">
        <v>0</v>
      </c>
      <c r="AE2000" s="17"/>
      <c r="AF2000" s="17">
        <v>2.7298162610049598E-2</v>
      </c>
      <c r="AG2000" s="17">
        <v>5.4797773054257697E-2</v>
      </c>
      <c r="AH2000" s="17">
        <v>4.21592830865965E-2</v>
      </c>
      <c r="AI2000" s="17"/>
      <c r="AJ2000" s="17">
        <v>3.66136421478679E-2</v>
      </c>
      <c r="AK2000" s="17">
        <v>6.6965579131912006E-2</v>
      </c>
      <c r="AL2000" s="17">
        <v>1.71054490323326E-2</v>
      </c>
      <c r="AM2000" s="17">
        <v>0</v>
      </c>
      <c r="AN2000" s="17">
        <v>3.4787550172693603E-2</v>
      </c>
      <c r="AO2000" s="17"/>
      <c r="AP2000" s="17">
        <v>2.8950646446739E-2</v>
      </c>
      <c r="AQ2000" s="17">
        <v>7.3670626217445204E-2</v>
      </c>
      <c r="AR2000" s="17">
        <v>1.6896922116065E-2</v>
      </c>
      <c r="AS2000" s="17"/>
      <c r="AT2000" s="17">
        <v>2.9868222303909699E-2</v>
      </c>
      <c r="AU2000" s="17">
        <v>7.3801224690719494E-2</v>
      </c>
      <c r="AV2000" s="17">
        <v>5.3844842506552998E-2</v>
      </c>
      <c r="AW2000" s="17">
        <v>3.3234345818539998E-2</v>
      </c>
      <c r="AX2000" s="17">
        <v>8.1929012309205101E-2</v>
      </c>
      <c r="AY2000" s="17"/>
      <c r="AZ2000" s="17">
        <v>0.106902142579877</v>
      </c>
      <c r="BA2000" s="17">
        <v>3.5843775764229098E-2</v>
      </c>
      <c r="BB2000" s="17">
        <v>4.7489043156594198E-2</v>
      </c>
      <c r="BC2000" s="17">
        <v>2.7016947149132501E-2</v>
      </c>
      <c r="BD2000" s="17">
        <v>2.0526670471253599E-2</v>
      </c>
      <c r="BE2000" s="17">
        <v>5.6184068140388503E-2</v>
      </c>
      <c r="BF2000" s="17"/>
      <c r="BG2000" s="17">
        <v>3.1311164539919903E-2</v>
      </c>
      <c r="BH2000" s="17">
        <v>6.6714329403714898E-2</v>
      </c>
      <c r="BI2000" s="17" t="s">
        <v>95</v>
      </c>
      <c r="BJ2000" s="17" t="s">
        <v>95</v>
      </c>
      <c r="BK2000" s="17" t="s">
        <v>95</v>
      </c>
      <c r="BL2000" s="17" t="s">
        <v>95</v>
      </c>
      <c r="BM2000" s="17" t="s">
        <v>95</v>
      </c>
    </row>
    <row r="2001" spans="2:65" x14ac:dyDescent="0.35">
      <c r="B2001" t="s">
        <v>743</v>
      </c>
      <c r="C2001" s="17">
        <v>3.2583659437819198E-2</v>
      </c>
      <c r="D2001" s="17">
        <v>1.8912814826381599E-2</v>
      </c>
      <c r="E2001" s="17">
        <v>4.6301210009208102E-2</v>
      </c>
      <c r="F2001" s="17"/>
      <c r="G2001" s="17">
        <v>4.3804207412165903E-2</v>
      </c>
      <c r="H2001" s="17">
        <v>2.4438858493013801E-2</v>
      </c>
      <c r="I2001" s="17">
        <v>4.2425949038563497E-2</v>
      </c>
      <c r="J2001" s="17">
        <v>4.4585597339749698E-2</v>
      </c>
      <c r="K2001" s="17">
        <v>0</v>
      </c>
      <c r="L2001" s="17">
        <v>4.07353101848257E-2</v>
      </c>
      <c r="M2001" s="17"/>
      <c r="N2001" s="17">
        <v>4.2695996371612199E-2</v>
      </c>
      <c r="O2001" s="17">
        <v>2.0823348898152901E-2</v>
      </c>
      <c r="P2001" s="17">
        <v>4.4752722677376101E-2</v>
      </c>
      <c r="Q2001" s="17">
        <v>2.1007885728231101E-2</v>
      </c>
      <c r="R2001" s="17"/>
      <c r="S2001" s="17">
        <v>2.74952526976413E-2</v>
      </c>
      <c r="T2001" s="17">
        <v>2.40288797341385E-2</v>
      </c>
      <c r="U2001" s="17">
        <v>0</v>
      </c>
      <c r="V2001" s="17">
        <v>6.8292359956810295E-2</v>
      </c>
      <c r="W2001" s="17">
        <v>0</v>
      </c>
      <c r="X2001" s="17">
        <v>6.5893379833551896E-2</v>
      </c>
      <c r="Y2001" s="17">
        <v>3.41044533102252E-2</v>
      </c>
      <c r="Z2001" s="17">
        <v>6.8022405957784596E-2</v>
      </c>
      <c r="AA2001" s="17">
        <v>3.98602997778391E-2</v>
      </c>
      <c r="AB2001" s="17">
        <v>2.14555556863689E-2</v>
      </c>
      <c r="AC2001" s="17">
        <v>3.1451566144784802E-2</v>
      </c>
      <c r="AD2001" s="17">
        <v>0</v>
      </c>
      <c r="AE2001" s="17"/>
      <c r="AF2001" s="17">
        <v>4.72377234736676E-2</v>
      </c>
      <c r="AG2001" s="17">
        <v>1.7065564884345599E-2</v>
      </c>
      <c r="AH2001" s="17">
        <v>4.4002843908877799E-2</v>
      </c>
      <c r="AI2001" s="17"/>
      <c r="AJ2001" s="17">
        <v>3.7761183028512897E-2</v>
      </c>
      <c r="AK2001" s="17">
        <v>3.1350544077585897E-2</v>
      </c>
      <c r="AL2001" s="17">
        <v>0</v>
      </c>
      <c r="AM2001" s="17">
        <v>0</v>
      </c>
      <c r="AN2001" s="17">
        <v>3.5928255196886201E-2</v>
      </c>
      <c r="AO2001" s="17"/>
      <c r="AP2001" s="17">
        <v>3.9528489778315502E-2</v>
      </c>
      <c r="AQ2001" s="17">
        <v>2.7284618153050399E-2</v>
      </c>
      <c r="AR2001" s="17">
        <v>3.6465943140685603E-2</v>
      </c>
      <c r="AS2001" s="17"/>
      <c r="AT2001" s="17">
        <v>1.9207742763319002E-2</v>
      </c>
      <c r="AU2001" s="17">
        <v>7.0029855946114494E-2</v>
      </c>
      <c r="AV2001" s="17">
        <v>2.12461826527666E-2</v>
      </c>
      <c r="AW2001" s="17">
        <v>1.2677914357993E-2</v>
      </c>
      <c r="AX2001" s="17">
        <v>0</v>
      </c>
      <c r="AY2001" s="17"/>
      <c r="AZ2001" s="17">
        <v>3.27622041704752E-2</v>
      </c>
      <c r="BA2001" s="17">
        <v>1.5801644338937E-2</v>
      </c>
      <c r="BB2001" s="17">
        <v>5.8264713376161799E-2</v>
      </c>
      <c r="BC2001" s="17">
        <v>4.5924878101442398E-2</v>
      </c>
      <c r="BD2001" s="17">
        <v>3.30598254269171E-2</v>
      </c>
      <c r="BE2001" s="17">
        <v>2.8836121100469299E-2</v>
      </c>
      <c r="BF2001" s="17"/>
      <c r="BG2001" s="17">
        <v>2.8341199724813301E-2</v>
      </c>
      <c r="BH2001" s="17">
        <v>3.9396643885701001E-2</v>
      </c>
      <c r="BI2001" s="17" t="s">
        <v>95</v>
      </c>
      <c r="BJ2001" s="17" t="s">
        <v>95</v>
      </c>
      <c r="BK2001" s="17" t="s">
        <v>95</v>
      </c>
      <c r="BL2001" s="17" t="s">
        <v>95</v>
      </c>
      <c r="BM2001" s="17" t="s">
        <v>95</v>
      </c>
    </row>
    <row r="2002" spans="2:65" x14ac:dyDescent="0.35">
      <c r="B2002" t="s">
        <v>744</v>
      </c>
      <c r="C2002" s="17">
        <v>6.1330841633572199E-2</v>
      </c>
      <c r="D2002" s="17">
        <v>7.0929743342726503E-2</v>
      </c>
      <c r="E2002" s="17">
        <v>5.2219033411976597E-2</v>
      </c>
      <c r="F2002" s="17"/>
      <c r="G2002" s="17">
        <v>0</v>
      </c>
      <c r="H2002" s="17">
        <v>8.3570589145374297E-2</v>
      </c>
      <c r="I2002" s="17">
        <v>0.121195916320769</v>
      </c>
      <c r="J2002" s="17">
        <v>4.2739383082361602E-2</v>
      </c>
      <c r="K2002" s="17">
        <v>5.7758157804889299E-2</v>
      </c>
      <c r="L2002" s="17">
        <v>4.5308390260899403E-2</v>
      </c>
      <c r="M2002" s="17"/>
      <c r="N2002" s="17">
        <v>5.8908508934644603E-2</v>
      </c>
      <c r="O2002" s="17">
        <v>6.5719081562566006E-2</v>
      </c>
      <c r="P2002" s="17">
        <v>3.6080254954601397E-2</v>
      </c>
      <c r="Q2002" s="17">
        <v>8.6531776683827999E-2</v>
      </c>
      <c r="R2002" s="17"/>
      <c r="S2002" s="17">
        <v>6.0787594947375498E-2</v>
      </c>
      <c r="T2002" s="17">
        <v>5.1809982646896797E-2</v>
      </c>
      <c r="U2002" s="17">
        <v>3.7514225738553598E-2</v>
      </c>
      <c r="V2002" s="17">
        <v>6.9424763982926602E-2</v>
      </c>
      <c r="W2002" s="17">
        <v>2.6136838494994302E-2</v>
      </c>
      <c r="X2002" s="17">
        <v>4.6017035497312897E-2</v>
      </c>
      <c r="Y2002" s="17">
        <v>7.2573452491490401E-2</v>
      </c>
      <c r="Z2002" s="17">
        <v>3.3131346431306399E-2</v>
      </c>
      <c r="AA2002" s="17">
        <v>5.8885497795561598E-2</v>
      </c>
      <c r="AB2002" s="17">
        <v>0.115486409861389</v>
      </c>
      <c r="AC2002" s="17">
        <v>8.7484521796198506E-2</v>
      </c>
      <c r="AD2002" s="17">
        <v>6.9671630012218197E-2</v>
      </c>
      <c r="AE2002" s="17"/>
      <c r="AF2002" s="17">
        <v>5.7340065584052899E-2</v>
      </c>
      <c r="AG2002" s="17">
        <v>6.9958099546943694E-2</v>
      </c>
      <c r="AH2002" s="17">
        <v>4.4828503855589501E-2</v>
      </c>
      <c r="AI2002" s="17"/>
      <c r="AJ2002" s="17">
        <v>5.3761508654825998E-2</v>
      </c>
      <c r="AK2002" s="17">
        <v>6.0565559115599299E-2</v>
      </c>
      <c r="AL2002" s="17">
        <v>3.8893473049329497E-2</v>
      </c>
      <c r="AM2002" s="17">
        <v>0</v>
      </c>
      <c r="AN2002" s="17">
        <v>0.12070043205910599</v>
      </c>
      <c r="AO2002" s="17"/>
      <c r="AP2002" s="17">
        <v>3.0276287598947401E-2</v>
      </c>
      <c r="AQ2002" s="17">
        <v>7.3635594482031094E-2</v>
      </c>
      <c r="AR2002" s="17">
        <v>1.7339277534872698E-2</v>
      </c>
      <c r="AS2002" s="17"/>
      <c r="AT2002" s="17">
        <v>6.9712020773042699E-2</v>
      </c>
      <c r="AU2002" s="17">
        <v>1.45792008804025E-2</v>
      </c>
      <c r="AV2002" s="17">
        <v>9.3483201304338806E-2</v>
      </c>
      <c r="AW2002" s="17">
        <v>4.6129226299266801E-2</v>
      </c>
      <c r="AX2002" s="17">
        <v>0</v>
      </c>
      <c r="AY2002" s="17"/>
      <c r="AZ2002" s="17">
        <v>5.5679639835285497E-2</v>
      </c>
      <c r="BA2002" s="17">
        <v>8.1154616567471402E-2</v>
      </c>
      <c r="BB2002" s="17">
        <v>6.1217483569036002E-2</v>
      </c>
      <c r="BC2002" s="17">
        <v>5.9416430385761401E-2</v>
      </c>
      <c r="BD2002" s="17">
        <v>4.1321153038786099E-2</v>
      </c>
      <c r="BE2002" s="17">
        <v>3.04419555440298E-2</v>
      </c>
      <c r="BF2002" s="17"/>
      <c r="BG2002" s="17">
        <v>5.0982184914699698E-2</v>
      </c>
      <c r="BH2002" s="17">
        <v>7.7949794328868699E-2</v>
      </c>
      <c r="BI2002" s="17" t="s">
        <v>95</v>
      </c>
      <c r="BJ2002" s="17" t="s">
        <v>95</v>
      </c>
      <c r="BK2002" s="17" t="s">
        <v>95</v>
      </c>
      <c r="BL2002" s="17" t="s">
        <v>95</v>
      </c>
      <c r="BM2002" s="17" t="s">
        <v>95</v>
      </c>
    </row>
    <row r="2003" spans="2:65" x14ac:dyDescent="0.35">
      <c r="B2003" t="s">
        <v>745</v>
      </c>
      <c r="C2003" s="17">
        <v>7.9194621531452E-2</v>
      </c>
      <c r="D2003" s="17">
        <v>8.0311486188144099E-2</v>
      </c>
      <c r="E2003" s="17">
        <v>7.8579304185787402E-2</v>
      </c>
      <c r="F2003" s="17"/>
      <c r="G2003" s="17">
        <v>6.6226772555601193E-2</v>
      </c>
      <c r="H2003" s="17">
        <v>9.8375524338246201E-2</v>
      </c>
      <c r="I2003" s="17">
        <v>5.69776435105281E-2</v>
      </c>
      <c r="J2003" s="17">
        <v>0.10013293412959</v>
      </c>
      <c r="K2003" s="17">
        <v>0.118804411568508</v>
      </c>
      <c r="L2003" s="17">
        <v>5.3078869103391803E-2</v>
      </c>
      <c r="M2003" s="17"/>
      <c r="N2003" s="17">
        <v>6.2577970319006193E-2</v>
      </c>
      <c r="O2003" s="17">
        <v>9.8695698894355505E-2</v>
      </c>
      <c r="P2003" s="17">
        <v>0.107802047710944</v>
      </c>
      <c r="Q2003" s="17">
        <v>4.6108306382184099E-2</v>
      </c>
      <c r="R2003" s="17"/>
      <c r="S2003" s="17">
        <v>5.7074693049883198E-2</v>
      </c>
      <c r="T2003" s="17">
        <v>2.4088253068940201E-2</v>
      </c>
      <c r="U2003" s="17">
        <v>7.3993966920921597E-2</v>
      </c>
      <c r="V2003" s="17">
        <v>0.12181831861942</v>
      </c>
      <c r="W2003" s="17">
        <v>7.7686858747095897E-2</v>
      </c>
      <c r="X2003" s="17">
        <v>9.1565775713809694E-2</v>
      </c>
      <c r="Y2003" s="17">
        <v>9.5966905986238596E-2</v>
      </c>
      <c r="Z2003" s="17">
        <v>0.13094990006781701</v>
      </c>
      <c r="AA2003" s="17">
        <v>0.111769919170278</v>
      </c>
      <c r="AB2003" s="17">
        <v>0.110582480880818</v>
      </c>
      <c r="AC2003" s="17">
        <v>0</v>
      </c>
      <c r="AD2003" s="17">
        <v>6.8641703172466206E-2</v>
      </c>
      <c r="AE2003" s="17"/>
      <c r="AF2003" s="17">
        <v>8.3409004640846496E-2</v>
      </c>
      <c r="AG2003" s="17">
        <v>7.7216368677925404E-2</v>
      </c>
      <c r="AH2003" s="17">
        <v>9.1600602195946595E-2</v>
      </c>
      <c r="AI2003" s="17"/>
      <c r="AJ2003" s="17">
        <v>7.3378012911521101E-2</v>
      </c>
      <c r="AK2003" s="17">
        <v>7.0607281801923993E-2</v>
      </c>
      <c r="AL2003" s="17">
        <v>0.12356724616885301</v>
      </c>
      <c r="AM2003" s="17">
        <v>0</v>
      </c>
      <c r="AN2003" s="17">
        <v>7.5988742092946204E-2</v>
      </c>
      <c r="AO2003" s="17"/>
      <c r="AP2003" s="17">
        <v>8.9829902358770794E-2</v>
      </c>
      <c r="AQ2003" s="17">
        <v>7.17413075875208E-2</v>
      </c>
      <c r="AR2003" s="17">
        <v>0.13394923400534101</v>
      </c>
      <c r="AS2003" s="17"/>
      <c r="AT2003" s="17">
        <v>7.43945908801876E-2</v>
      </c>
      <c r="AU2003" s="17">
        <v>5.2803253229592902E-2</v>
      </c>
      <c r="AV2003" s="17">
        <v>5.7014367449648301E-2</v>
      </c>
      <c r="AW2003" s="17">
        <v>0.106061730931164</v>
      </c>
      <c r="AX2003" s="17">
        <v>0.16475185029960601</v>
      </c>
      <c r="AY2003" s="17"/>
      <c r="AZ2003" s="17">
        <v>3.3589513646230001E-2</v>
      </c>
      <c r="BA2003" s="17">
        <v>7.8169623138406197E-2</v>
      </c>
      <c r="BB2003" s="17">
        <v>8.0702942301924097E-2</v>
      </c>
      <c r="BC2003" s="17">
        <v>9.1245432225444997E-2</v>
      </c>
      <c r="BD2003" s="17">
        <v>8.1977431211305907E-2</v>
      </c>
      <c r="BE2003" s="17">
        <v>0.14208126260753001</v>
      </c>
      <c r="BF2003" s="17"/>
      <c r="BG2003" s="17">
        <v>8.1025653892500896E-2</v>
      </c>
      <c r="BH2003" s="17">
        <v>7.6254158723720197E-2</v>
      </c>
      <c r="BI2003" s="17" t="s">
        <v>95</v>
      </c>
      <c r="BJ2003" s="17" t="s">
        <v>95</v>
      </c>
      <c r="BK2003" s="17" t="s">
        <v>95</v>
      </c>
      <c r="BL2003" s="17" t="s">
        <v>95</v>
      </c>
      <c r="BM2003" s="17" t="s">
        <v>95</v>
      </c>
    </row>
    <row r="2004" spans="2:65" x14ac:dyDescent="0.35">
      <c r="B2004" t="s">
        <v>746</v>
      </c>
      <c r="C2004" s="17">
        <v>6.7739704372411197E-2</v>
      </c>
      <c r="D2004" s="17">
        <v>8.2145488794378205E-2</v>
      </c>
      <c r="E2004" s="17">
        <v>5.3914889976243503E-2</v>
      </c>
      <c r="F2004" s="17"/>
      <c r="G2004" s="17">
        <v>5.18004220047521E-2</v>
      </c>
      <c r="H2004" s="17">
        <v>7.1887118479732795E-2</v>
      </c>
      <c r="I2004" s="17">
        <v>3.0410144558009802E-2</v>
      </c>
      <c r="J2004" s="17">
        <v>8.5461294170001201E-2</v>
      </c>
      <c r="K2004" s="17">
        <v>9.9994078069893993E-2</v>
      </c>
      <c r="L2004" s="17">
        <v>6.1189909583584397E-2</v>
      </c>
      <c r="M2004" s="17"/>
      <c r="N2004" s="17">
        <v>5.0803460681365001E-2</v>
      </c>
      <c r="O2004" s="17">
        <v>9.7036795108307802E-2</v>
      </c>
      <c r="P2004" s="17">
        <v>7.5136980121832897E-2</v>
      </c>
      <c r="Q2004" s="17">
        <v>4.2744813926412502E-2</v>
      </c>
      <c r="R2004" s="17"/>
      <c r="S2004" s="17">
        <v>5.7351463987405801E-2</v>
      </c>
      <c r="T2004" s="17">
        <v>8.3077320364832605E-2</v>
      </c>
      <c r="U2004" s="17">
        <v>0.116703495602824</v>
      </c>
      <c r="V2004" s="17">
        <v>4.9278424514301297E-2</v>
      </c>
      <c r="W2004" s="17">
        <v>9.1997375526424105E-2</v>
      </c>
      <c r="X2004" s="17">
        <v>1.98844624488696E-2</v>
      </c>
      <c r="Y2004" s="17">
        <v>7.9488853453344596E-2</v>
      </c>
      <c r="Z2004" s="17">
        <v>3.4857373786095103E-2</v>
      </c>
      <c r="AA2004" s="17">
        <v>8.2488768486277106E-2</v>
      </c>
      <c r="AB2004" s="17">
        <v>2.30577522094128E-2</v>
      </c>
      <c r="AC2004" s="17">
        <v>0.131804972772082</v>
      </c>
      <c r="AD2004" s="17">
        <v>0</v>
      </c>
      <c r="AE2004" s="17"/>
      <c r="AF2004" s="17">
        <v>6.2140118797506201E-2</v>
      </c>
      <c r="AG2004" s="17">
        <v>8.0657087605951305E-2</v>
      </c>
      <c r="AH2004" s="17">
        <v>5.8303225391796401E-2</v>
      </c>
      <c r="AI2004" s="17"/>
      <c r="AJ2004" s="17">
        <v>8.2487714754062705E-2</v>
      </c>
      <c r="AK2004" s="17">
        <v>6.3335270240973698E-2</v>
      </c>
      <c r="AL2004" s="17">
        <v>9.2708650651470506E-2</v>
      </c>
      <c r="AM2004" s="17">
        <v>0.36151655309448799</v>
      </c>
      <c r="AN2004" s="17">
        <v>2.9629292370824799E-2</v>
      </c>
      <c r="AO2004" s="17"/>
      <c r="AP2004" s="17">
        <v>8.4466716311464907E-2</v>
      </c>
      <c r="AQ2004" s="17">
        <v>6.7937808338866798E-2</v>
      </c>
      <c r="AR2004" s="17">
        <v>7.7741893905139706E-2</v>
      </c>
      <c r="AS2004" s="17"/>
      <c r="AT2004" s="17">
        <v>4.4838113655119E-2</v>
      </c>
      <c r="AU2004" s="17">
        <v>6.9890791687611503E-2</v>
      </c>
      <c r="AV2004" s="17">
        <v>8.0998535865361307E-2</v>
      </c>
      <c r="AW2004" s="17">
        <v>4.8286688173412702E-2</v>
      </c>
      <c r="AX2004" s="17">
        <v>0</v>
      </c>
      <c r="AY2004" s="17"/>
      <c r="AZ2004" s="17">
        <v>2.2221052883323399E-2</v>
      </c>
      <c r="BA2004" s="17">
        <v>8.3203159492435702E-2</v>
      </c>
      <c r="BB2004" s="17">
        <v>9.3844638946887896E-2</v>
      </c>
      <c r="BC2004" s="17">
        <v>7.4461367447339402E-2</v>
      </c>
      <c r="BD2004" s="17">
        <v>6.1949213438521097E-2</v>
      </c>
      <c r="BE2004" s="17">
        <v>4.7371731752584301E-2</v>
      </c>
      <c r="BF2004" s="17"/>
      <c r="BG2004" s="17">
        <v>7.0605979568441099E-2</v>
      </c>
      <c r="BH2004" s="17">
        <v>6.3136740607302302E-2</v>
      </c>
      <c r="BI2004" s="17" t="s">
        <v>95</v>
      </c>
      <c r="BJ2004" s="17" t="s">
        <v>95</v>
      </c>
      <c r="BK2004" s="17" t="s">
        <v>95</v>
      </c>
      <c r="BL2004" s="17" t="s">
        <v>95</v>
      </c>
      <c r="BM2004" s="17" t="s">
        <v>95</v>
      </c>
    </row>
    <row r="2005" spans="2:65" x14ac:dyDescent="0.35">
      <c r="B2005" t="s">
        <v>747</v>
      </c>
      <c r="C2005" s="17">
        <v>0.32310577817053598</v>
      </c>
      <c r="D2005" s="17">
        <v>0.350878334231294</v>
      </c>
      <c r="E2005" s="17">
        <v>0.29764178326433899</v>
      </c>
      <c r="F2005" s="17"/>
      <c r="G2005" s="17">
        <v>0.10640550313928</v>
      </c>
      <c r="H2005" s="17">
        <v>0.241464324544514</v>
      </c>
      <c r="I2005" s="17">
        <v>0.27011939309425997</v>
      </c>
      <c r="J2005" s="17">
        <v>0.398567840314213</v>
      </c>
      <c r="K2005" s="17">
        <v>0.32162814642023801</v>
      </c>
      <c r="L2005" s="17">
        <v>0.38553926408377898</v>
      </c>
      <c r="M2005" s="17"/>
      <c r="N2005" s="17">
        <v>0.36494279671645102</v>
      </c>
      <c r="O2005" s="17">
        <v>0.32110050485085601</v>
      </c>
      <c r="P2005" s="17">
        <v>0.29097622171614401</v>
      </c>
      <c r="Q2005" s="17">
        <v>0.28464448675945497</v>
      </c>
      <c r="R2005" s="17"/>
      <c r="S2005" s="17">
        <v>0.204225153017696</v>
      </c>
      <c r="T2005" s="17">
        <v>0.29235437764843603</v>
      </c>
      <c r="U2005" s="17">
        <v>0.394721494284828</v>
      </c>
      <c r="V2005" s="17">
        <v>0.32602340954427</v>
      </c>
      <c r="W2005" s="17">
        <v>0.382121722011175</v>
      </c>
      <c r="X2005" s="17">
        <v>0.42718767708404298</v>
      </c>
      <c r="Y2005" s="17">
        <v>0.274729478512376</v>
      </c>
      <c r="Z2005" s="17">
        <v>0.519334271457356</v>
      </c>
      <c r="AA2005" s="17">
        <v>0.31834768880306202</v>
      </c>
      <c r="AB2005" s="17">
        <v>0.34494199519159602</v>
      </c>
      <c r="AC2005" s="17">
        <v>0.23454577481361799</v>
      </c>
      <c r="AD2005" s="17">
        <v>0.37056394636760898</v>
      </c>
      <c r="AE2005" s="17"/>
      <c r="AF2005" s="17">
        <v>0.347819964924661</v>
      </c>
      <c r="AG2005" s="17">
        <v>0.32087241264418898</v>
      </c>
      <c r="AH2005" s="17">
        <v>0.27844517168869198</v>
      </c>
      <c r="AI2005" s="17"/>
      <c r="AJ2005" s="17">
        <v>0.35470433572541099</v>
      </c>
      <c r="AK2005" s="17">
        <v>0.31006239900324101</v>
      </c>
      <c r="AL2005" s="17">
        <v>0.34551039865955802</v>
      </c>
      <c r="AM2005" s="17">
        <v>0.313774520834605</v>
      </c>
      <c r="AN2005" s="17">
        <v>0.30629637520771802</v>
      </c>
      <c r="AO2005" s="17"/>
      <c r="AP2005" s="17">
        <v>0.33716560871655199</v>
      </c>
      <c r="AQ2005" s="17">
        <v>0.31817578219951798</v>
      </c>
      <c r="AR2005" s="17">
        <v>0.31178668014952499</v>
      </c>
      <c r="AS2005" s="17"/>
      <c r="AT2005" s="17">
        <v>0.29088821313870999</v>
      </c>
      <c r="AU2005" s="17">
        <v>0.34068847269585101</v>
      </c>
      <c r="AV2005" s="17">
        <v>0.35769500280546401</v>
      </c>
      <c r="AW2005" s="17">
        <v>0.27648305950066798</v>
      </c>
      <c r="AX2005" s="17">
        <v>0.20388533492682301</v>
      </c>
      <c r="AY2005" s="17"/>
      <c r="AZ2005" s="17">
        <v>0.22310654078122799</v>
      </c>
      <c r="BA2005" s="17">
        <v>0.33113268911316102</v>
      </c>
      <c r="BB2005" s="17">
        <v>0.288991608200307</v>
      </c>
      <c r="BC2005" s="17">
        <v>0.33748056345256999</v>
      </c>
      <c r="BD2005" s="17">
        <v>0.37017664461191702</v>
      </c>
      <c r="BE2005" s="17">
        <v>0.41394606297952602</v>
      </c>
      <c r="BF2005" s="17"/>
      <c r="BG2005" s="17">
        <v>0.32117754162958201</v>
      </c>
      <c r="BH2005" s="17">
        <v>0.32620234159224398</v>
      </c>
      <c r="BI2005" s="17" t="s">
        <v>95</v>
      </c>
      <c r="BJ2005" s="17" t="s">
        <v>95</v>
      </c>
      <c r="BK2005" s="17" t="s">
        <v>95</v>
      </c>
      <c r="BL2005" s="17" t="s">
        <v>95</v>
      </c>
      <c r="BM2005" s="17" t="s">
        <v>95</v>
      </c>
    </row>
    <row r="2006" spans="2:65" x14ac:dyDescent="0.35">
      <c r="B2006" t="s">
        <v>114</v>
      </c>
      <c r="C2006" s="17">
        <v>0.31389235930022003</v>
      </c>
      <c r="D2006" s="17">
        <v>0.24985859948517</v>
      </c>
      <c r="E2006" s="17">
        <v>0.37603792045377699</v>
      </c>
      <c r="F2006" s="17"/>
      <c r="G2006" s="17">
        <v>0.25734838796969201</v>
      </c>
      <c r="H2006" s="17">
        <v>0.191284313339594</v>
      </c>
      <c r="I2006" s="17">
        <v>0.28457137884128098</v>
      </c>
      <c r="J2006" s="17">
        <v>0.28046226003171798</v>
      </c>
      <c r="K2006" s="17">
        <v>0.36659068232193298</v>
      </c>
      <c r="L2006" s="17">
        <v>0.37560590099146801</v>
      </c>
      <c r="M2006" s="17"/>
      <c r="N2006" s="17">
        <v>0.246119511904348</v>
      </c>
      <c r="O2006" s="17">
        <v>0.304408021662256</v>
      </c>
      <c r="P2006" s="17">
        <v>0.31162576075431297</v>
      </c>
      <c r="Q2006" s="17">
        <v>0.44889704229412503</v>
      </c>
      <c r="R2006" s="17"/>
      <c r="S2006" s="17">
        <v>0.25442257328851797</v>
      </c>
      <c r="T2006" s="17">
        <v>0.40526620554257797</v>
      </c>
      <c r="U2006" s="17">
        <v>0.34165079308349</v>
      </c>
      <c r="V2006" s="17">
        <v>0.31917593851550202</v>
      </c>
      <c r="W2006" s="17">
        <v>0.282563837687626</v>
      </c>
      <c r="X2006" s="17">
        <v>0.27306532016325802</v>
      </c>
      <c r="Y2006" s="17">
        <v>0.36174118842657699</v>
      </c>
      <c r="Z2006" s="17">
        <v>0.213704702299641</v>
      </c>
      <c r="AA2006" s="17">
        <v>0.28727982096100602</v>
      </c>
      <c r="AB2006" s="17">
        <v>0.224396135014689</v>
      </c>
      <c r="AC2006" s="17">
        <v>0.37959311945646101</v>
      </c>
      <c r="AD2006" s="17">
        <v>0.491122720447707</v>
      </c>
      <c r="AE2006" s="17"/>
      <c r="AF2006" s="17">
        <v>0.32245757485920401</v>
      </c>
      <c r="AG2006" s="17">
        <v>0.28816615502760201</v>
      </c>
      <c r="AH2006" s="17">
        <v>0.39054964194150799</v>
      </c>
      <c r="AI2006" s="17"/>
      <c r="AJ2006" s="17">
        <v>0.28865165002491699</v>
      </c>
      <c r="AK2006" s="17">
        <v>0.27316905807334801</v>
      </c>
      <c r="AL2006" s="17">
        <v>0.32198378778971498</v>
      </c>
      <c r="AM2006" s="17">
        <v>0.32470892607090701</v>
      </c>
      <c r="AN2006" s="17">
        <v>0.34260162760443902</v>
      </c>
      <c r="AO2006" s="17"/>
      <c r="AP2006" s="17">
        <v>0.29880403766076302</v>
      </c>
      <c r="AQ2006" s="17">
        <v>0.26933235099083302</v>
      </c>
      <c r="AR2006" s="17">
        <v>0.30236178497656802</v>
      </c>
      <c r="AS2006" s="17"/>
      <c r="AT2006" s="17">
        <v>0.44250907504907899</v>
      </c>
      <c r="AU2006" s="17">
        <v>0.32739164109326102</v>
      </c>
      <c r="AV2006" s="17">
        <v>0.216914272430483</v>
      </c>
      <c r="AW2006" s="17">
        <v>0.29296912888923798</v>
      </c>
      <c r="AX2006" s="17">
        <v>0.467504790155161</v>
      </c>
      <c r="AY2006" s="17"/>
      <c r="AZ2006" s="17">
        <v>0.29764470959436101</v>
      </c>
      <c r="BA2006" s="17">
        <v>0.30027012294998201</v>
      </c>
      <c r="BB2006" s="17">
        <v>0.31551836207885398</v>
      </c>
      <c r="BC2006" s="17">
        <v>0.31523637447629399</v>
      </c>
      <c r="BD2006" s="17">
        <v>0.369577812290588</v>
      </c>
      <c r="BE2006" s="17">
        <v>0.28113879787547202</v>
      </c>
      <c r="BF2006" s="17"/>
      <c r="BG2006" s="17">
        <v>0.35184846183101898</v>
      </c>
      <c r="BH2006" s="17">
        <v>0.252938489673178</v>
      </c>
      <c r="BI2006" s="17" t="s">
        <v>95</v>
      </c>
      <c r="BJ2006" s="17" t="s">
        <v>95</v>
      </c>
      <c r="BK2006" s="17" t="s">
        <v>95</v>
      </c>
      <c r="BL2006" s="17" t="s">
        <v>95</v>
      </c>
      <c r="BM2006" s="17" t="s">
        <v>95</v>
      </c>
    </row>
    <row r="2007" spans="2:65" x14ac:dyDescent="0.35">
      <c r="C2007" s="17"/>
      <c r="D2007" s="17"/>
      <c r="E2007" s="17"/>
      <c r="F2007" s="17"/>
      <c r="G2007" s="17"/>
      <c r="H2007" s="17"/>
      <c r="I2007" s="17"/>
      <c r="J2007" s="17"/>
      <c r="K2007" s="17"/>
      <c r="L2007" s="17"/>
      <c r="M2007" s="17"/>
      <c r="N2007" s="17"/>
      <c r="O2007" s="17"/>
      <c r="P2007" s="17"/>
      <c r="Q2007" s="17"/>
      <c r="R2007" s="17"/>
      <c r="S2007" s="17"/>
      <c r="T2007" s="17"/>
      <c r="U2007" s="17"/>
      <c r="V2007" s="17"/>
      <c r="W2007" s="17"/>
      <c r="X2007" s="17"/>
      <c r="Y2007" s="17"/>
      <c r="Z2007" s="17"/>
      <c r="AA2007" s="17"/>
      <c r="AB2007" s="17"/>
      <c r="AC2007" s="17"/>
      <c r="AD2007" s="17"/>
      <c r="AE2007" s="17"/>
      <c r="AF2007" s="17"/>
      <c r="AG2007" s="17"/>
      <c r="AH2007" s="17"/>
      <c r="AI2007" s="17"/>
      <c r="AJ2007" s="17"/>
      <c r="AK2007" s="17"/>
      <c r="AL2007" s="17"/>
      <c r="AM2007" s="17"/>
      <c r="AN2007" s="17"/>
      <c r="AO2007" s="17"/>
      <c r="AP2007" s="17"/>
      <c r="AQ2007" s="17"/>
      <c r="AR2007" s="17"/>
      <c r="AS2007" s="17"/>
      <c r="AT2007" s="17"/>
      <c r="AU2007" s="17"/>
      <c r="AV2007" s="17"/>
      <c r="AW2007" s="17"/>
      <c r="AX2007" s="17"/>
      <c r="AY2007" s="17"/>
      <c r="AZ2007" s="17"/>
      <c r="BA2007" s="17"/>
      <c r="BB2007" s="17"/>
      <c r="BC2007" s="17"/>
      <c r="BD2007" s="17"/>
      <c r="BE2007" s="17"/>
      <c r="BF2007" s="17"/>
      <c r="BG2007" s="17"/>
      <c r="BH2007" s="17"/>
      <c r="BI2007" s="17"/>
      <c r="BJ2007" s="17"/>
      <c r="BK2007" s="17"/>
      <c r="BL2007" s="17"/>
      <c r="BM2007" s="17"/>
    </row>
    <row r="2008" spans="2:65" x14ac:dyDescent="0.35">
      <c r="B2008" s="6" t="s">
        <v>750</v>
      </c>
      <c r="C2008" s="17"/>
      <c r="D2008" s="17"/>
      <c r="E2008" s="17"/>
      <c r="F2008" s="17"/>
      <c r="G2008" s="17"/>
      <c r="H2008" s="17"/>
      <c r="I2008" s="17"/>
      <c r="J2008" s="17"/>
      <c r="K2008" s="17"/>
      <c r="L2008" s="17"/>
      <c r="M2008" s="17"/>
      <c r="N2008" s="17"/>
      <c r="O2008" s="17"/>
      <c r="P2008" s="17"/>
      <c r="Q2008" s="17"/>
      <c r="R2008" s="17"/>
      <c r="S2008" s="17"/>
      <c r="T2008" s="17"/>
      <c r="U2008" s="17"/>
      <c r="V2008" s="17"/>
      <c r="W2008" s="17"/>
      <c r="X2008" s="17"/>
      <c r="Y2008" s="17"/>
      <c r="Z2008" s="17"/>
      <c r="AA2008" s="17"/>
      <c r="AB2008" s="17"/>
      <c r="AC2008" s="17"/>
      <c r="AD2008" s="17"/>
      <c r="AE2008" s="17"/>
      <c r="AF2008" s="17"/>
      <c r="AG2008" s="17"/>
      <c r="AH2008" s="17"/>
      <c r="AI2008" s="17"/>
      <c r="AJ2008" s="17"/>
      <c r="AK2008" s="17"/>
      <c r="AL2008" s="17"/>
      <c r="AM2008" s="17"/>
      <c r="AN2008" s="17"/>
      <c r="AO2008" s="17"/>
      <c r="AP2008" s="17"/>
      <c r="AQ2008" s="17"/>
      <c r="AR2008" s="17"/>
      <c r="AS2008" s="17"/>
      <c r="AT2008" s="17"/>
      <c r="AU2008" s="17"/>
      <c r="AV2008" s="17"/>
      <c r="AW2008" s="17"/>
      <c r="AX2008" s="17"/>
      <c r="AY2008" s="17"/>
      <c r="AZ2008" s="17"/>
      <c r="BA2008" s="17"/>
      <c r="BB2008" s="17"/>
      <c r="BC2008" s="17"/>
      <c r="BD2008" s="17"/>
      <c r="BE2008" s="17"/>
      <c r="BF2008" s="17"/>
      <c r="BG2008" s="17"/>
      <c r="BH2008" s="17"/>
      <c r="BI2008" s="17"/>
      <c r="BJ2008" s="17"/>
      <c r="BK2008" s="17"/>
      <c r="BL2008" s="17"/>
      <c r="BM2008" s="17"/>
    </row>
    <row r="2009" spans="2:65" x14ac:dyDescent="0.35">
      <c r="B2009" s="26" t="s">
        <v>127</v>
      </c>
      <c r="C2009" s="17"/>
      <c r="D2009" s="17"/>
      <c r="E2009" s="17"/>
      <c r="F2009" s="17"/>
      <c r="G2009" s="17"/>
      <c r="H2009" s="17"/>
      <c r="I2009" s="17"/>
      <c r="J2009" s="17"/>
      <c r="K2009" s="17"/>
      <c r="L2009" s="17"/>
      <c r="M2009" s="17"/>
      <c r="N2009" s="17"/>
      <c r="O2009" s="17"/>
      <c r="P2009" s="17"/>
      <c r="Q2009" s="17"/>
      <c r="R2009" s="17"/>
      <c r="S2009" s="17"/>
      <c r="T2009" s="17"/>
      <c r="U2009" s="17"/>
      <c r="V2009" s="17"/>
      <c r="W2009" s="17"/>
      <c r="X2009" s="17"/>
      <c r="Y2009" s="17"/>
      <c r="Z2009" s="17"/>
      <c r="AA2009" s="17"/>
      <c r="AB2009" s="17"/>
      <c r="AC2009" s="17"/>
      <c r="AD2009" s="17"/>
      <c r="AE2009" s="17"/>
      <c r="AF2009" s="17"/>
      <c r="AG2009" s="17"/>
      <c r="AH2009" s="17"/>
      <c r="AI2009" s="17"/>
      <c r="AJ2009" s="17"/>
      <c r="AK2009" s="17"/>
      <c r="AL2009" s="17"/>
      <c r="AM2009" s="17"/>
      <c r="AN2009" s="17"/>
      <c r="AO2009" s="17"/>
      <c r="AP2009" s="17"/>
      <c r="AQ2009" s="17"/>
      <c r="AR2009" s="17"/>
      <c r="AS2009" s="17"/>
      <c r="AT2009" s="17"/>
      <c r="AU2009" s="17"/>
      <c r="AV2009" s="17"/>
      <c r="AW2009" s="17"/>
      <c r="AX2009" s="17"/>
      <c r="AY2009" s="17"/>
      <c r="AZ2009" s="17"/>
      <c r="BA2009" s="17"/>
      <c r="BB2009" s="17"/>
      <c r="BC2009" s="17"/>
      <c r="BD2009" s="17"/>
      <c r="BE2009" s="17"/>
      <c r="BF2009" s="17"/>
      <c r="BG2009" s="17"/>
      <c r="BH2009" s="17"/>
      <c r="BI2009" s="17"/>
      <c r="BJ2009" s="17"/>
      <c r="BK2009" s="17"/>
      <c r="BL2009" s="17"/>
      <c r="BM2009" s="17"/>
    </row>
    <row r="2010" spans="2:65" x14ac:dyDescent="0.35">
      <c r="B2010" t="s">
        <v>736</v>
      </c>
      <c r="C2010" s="17">
        <v>1.0917128383778899E-2</v>
      </c>
      <c r="D2010" s="17">
        <v>1.40208851365176E-2</v>
      </c>
      <c r="E2010" s="17">
        <v>7.2591217049217897E-3</v>
      </c>
      <c r="F2010" s="17"/>
      <c r="G2010" s="17">
        <v>6.2028600924186703E-2</v>
      </c>
      <c r="H2010" s="17">
        <v>1.3416462387165101E-2</v>
      </c>
      <c r="I2010" s="17">
        <v>3.1579125084813801E-2</v>
      </c>
      <c r="J2010" s="17">
        <v>0</v>
      </c>
      <c r="K2010" s="17">
        <v>0</v>
      </c>
      <c r="L2010" s="17">
        <v>0</v>
      </c>
      <c r="M2010" s="17"/>
      <c r="N2010" s="17">
        <v>1.02290081117852E-2</v>
      </c>
      <c r="O2010" s="17">
        <v>2.07689790712908E-2</v>
      </c>
      <c r="P2010" s="17">
        <v>0</v>
      </c>
      <c r="Q2010" s="17">
        <v>1.11483498426941E-2</v>
      </c>
      <c r="R2010" s="17"/>
      <c r="S2010" s="17">
        <v>2.8148902238118799E-2</v>
      </c>
      <c r="T2010" s="17">
        <v>1.5562484322552301E-2</v>
      </c>
      <c r="U2010" s="17">
        <v>0</v>
      </c>
      <c r="V2010" s="17">
        <v>0</v>
      </c>
      <c r="W2010" s="17">
        <v>0</v>
      </c>
      <c r="X2010" s="17">
        <v>0</v>
      </c>
      <c r="Y2010" s="17">
        <v>0</v>
      </c>
      <c r="Z2010" s="17">
        <v>0</v>
      </c>
      <c r="AA2010" s="17">
        <v>1.1546293686348999E-2</v>
      </c>
      <c r="AB2010" s="17">
        <v>3.1119551661924899E-2</v>
      </c>
      <c r="AC2010" s="17">
        <v>0</v>
      </c>
      <c r="AD2010" s="17">
        <v>7.2816159941556893E-2</v>
      </c>
      <c r="AE2010" s="17"/>
      <c r="AF2010" s="17">
        <v>0</v>
      </c>
      <c r="AG2010" s="17">
        <v>9.0073856942448106E-3</v>
      </c>
      <c r="AH2010" s="17">
        <v>6.9600508788157101E-2</v>
      </c>
      <c r="AI2010" s="17"/>
      <c r="AJ2010" s="17">
        <v>6.6587313707231598E-3</v>
      </c>
      <c r="AK2010" s="17">
        <v>1.64321456486155E-2</v>
      </c>
      <c r="AL2010" s="17">
        <v>0</v>
      </c>
      <c r="AM2010" s="17">
        <v>0</v>
      </c>
      <c r="AN2010" s="17">
        <v>2.3478735274710599E-2</v>
      </c>
      <c r="AO2010" s="17"/>
      <c r="AP2010" s="17">
        <v>0</v>
      </c>
      <c r="AQ2010" s="17">
        <v>1.6605453383828801E-2</v>
      </c>
      <c r="AR2010" s="17">
        <v>0</v>
      </c>
      <c r="AS2010" s="17"/>
      <c r="AT2010" s="17">
        <v>0</v>
      </c>
      <c r="AU2010" s="17">
        <v>2.49853669286519E-2</v>
      </c>
      <c r="AV2010" s="17">
        <v>4.9638156400661397E-3</v>
      </c>
      <c r="AW2010" s="17">
        <v>2.8288547144143202E-2</v>
      </c>
      <c r="AX2010" s="17">
        <v>0</v>
      </c>
      <c r="AY2010" s="17"/>
      <c r="AZ2010" s="17">
        <v>1.8110398120936299E-2</v>
      </c>
      <c r="BA2010" s="17">
        <v>1.7054313525897001E-2</v>
      </c>
      <c r="BB2010" s="17">
        <v>1.89892828079463E-2</v>
      </c>
      <c r="BC2010" s="17">
        <v>0</v>
      </c>
      <c r="BD2010" s="17">
        <v>0</v>
      </c>
      <c r="BE2010" s="17">
        <v>0</v>
      </c>
      <c r="BF2010" s="17"/>
      <c r="BG2010" s="17">
        <v>9.8369794607444296E-3</v>
      </c>
      <c r="BH2010" s="17">
        <v>1.26138014593984E-2</v>
      </c>
      <c r="BI2010" s="17" t="s">
        <v>95</v>
      </c>
      <c r="BJ2010" s="17" t="s">
        <v>95</v>
      </c>
      <c r="BK2010" s="17" t="s">
        <v>95</v>
      </c>
      <c r="BL2010" s="17" t="s">
        <v>95</v>
      </c>
      <c r="BM2010" s="17" t="s">
        <v>95</v>
      </c>
    </row>
    <row r="2011" spans="2:65" x14ac:dyDescent="0.35">
      <c r="B2011" t="s">
        <v>737</v>
      </c>
      <c r="C2011" s="17">
        <v>1.06470212496645E-2</v>
      </c>
      <c r="D2011" s="17">
        <v>1.4451799507772801E-2</v>
      </c>
      <c r="E2011" s="17">
        <v>6.1526052553336997E-3</v>
      </c>
      <c r="F2011" s="17"/>
      <c r="G2011" s="17">
        <v>5.6302024732632898E-2</v>
      </c>
      <c r="H2011" s="17">
        <v>2.8153773947040699E-2</v>
      </c>
      <c r="I2011" s="17">
        <v>1.9191717696223399E-2</v>
      </c>
      <c r="J2011" s="17">
        <v>0</v>
      </c>
      <c r="K2011" s="17">
        <v>0</v>
      </c>
      <c r="L2011" s="17">
        <v>0</v>
      </c>
      <c r="M2011" s="17"/>
      <c r="N2011" s="17">
        <v>1.8824591193677701E-2</v>
      </c>
      <c r="O2011" s="17">
        <v>4.8275012676636904E-3</v>
      </c>
      <c r="P2011" s="17">
        <v>7.1009426386727803E-3</v>
      </c>
      <c r="Q2011" s="17">
        <v>8.7683844769403402E-3</v>
      </c>
      <c r="R2011" s="17"/>
      <c r="S2011" s="17">
        <v>2.28276671059158E-2</v>
      </c>
      <c r="T2011" s="17">
        <v>1.35677625095786E-2</v>
      </c>
      <c r="U2011" s="17">
        <v>0</v>
      </c>
      <c r="V2011" s="17">
        <v>0</v>
      </c>
      <c r="W2011" s="17">
        <v>3.25321153480169E-2</v>
      </c>
      <c r="X2011" s="17">
        <v>0</v>
      </c>
      <c r="Y2011" s="17">
        <v>3.2812074899736803E-2</v>
      </c>
      <c r="Z2011" s="17">
        <v>0</v>
      </c>
      <c r="AA2011" s="17">
        <v>1.21831743596259E-2</v>
      </c>
      <c r="AB2011" s="17">
        <v>0</v>
      </c>
      <c r="AC2011" s="17">
        <v>0</v>
      </c>
      <c r="AD2011" s="17">
        <v>0</v>
      </c>
      <c r="AE2011" s="17"/>
      <c r="AF2011" s="17">
        <v>7.3321532595242303E-3</v>
      </c>
      <c r="AG2011" s="17">
        <v>1.1629932352983799E-2</v>
      </c>
      <c r="AH2011" s="17">
        <v>0</v>
      </c>
      <c r="AI2011" s="17"/>
      <c r="AJ2011" s="17">
        <v>2.78799780434595E-3</v>
      </c>
      <c r="AK2011" s="17">
        <v>3.6059562519929998E-2</v>
      </c>
      <c r="AL2011" s="17">
        <v>0</v>
      </c>
      <c r="AM2011" s="17">
        <v>0</v>
      </c>
      <c r="AN2011" s="17">
        <v>0</v>
      </c>
      <c r="AO2011" s="17"/>
      <c r="AP2011" s="17">
        <v>0</v>
      </c>
      <c r="AQ2011" s="17">
        <v>2.7201198445770701E-2</v>
      </c>
      <c r="AR2011" s="17">
        <v>1.48814072697003E-2</v>
      </c>
      <c r="AS2011" s="17"/>
      <c r="AT2011" s="17">
        <v>0</v>
      </c>
      <c r="AU2011" s="17">
        <v>6.4833840562245502E-3</v>
      </c>
      <c r="AV2011" s="17">
        <v>1.28937965621035E-2</v>
      </c>
      <c r="AW2011" s="17">
        <v>3.5839903721347502E-2</v>
      </c>
      <c r="AX2011" s="17">
        <v>8.6462646251242295E-2</v>
      </c>
      <c r="AY2011" s="17"/>
      <c r="AZ2011" s="17">
        <v>3.54003417741812E-2</v>
      </c>
      <c r="BA2011" s="17">
        <v>9.6160329427898896E-3</v>
      </c>
      <c r="BB2011" s="17">
        <v>1.6555331014347099E-2</v>
      </c>
      <c r="BC2011" s="17">
        <v>0</v>
      </c>
      <c r="BD2011" s="17">
        <v>0</v>
      </c>
      <c r="BE2011" s="17">
        <v>0</v>
      </c>
      <c r="BF2011" s="17"/>
      <c r="BG2011" s="17">
        <v>1.24991638055954E-2</v>
      </c>
      <c r="BH2011" s="17">
        <v>7.7377183379617499E-3</v>
      </c>
      <c r="BI2011" s="17" t="s">
        <v>95</v>
      </c>
      <c r="BJ2011" s="17" t="s">
        <v>95</v>
      </c>
      <c r="BK2011" s="17" t="s">
        <v>95</v>
      </c>
      <c r="BL2011" s="17" t="s">
        <v>95</v>
      </c>
      <c r="BM2011" s="17" t="s">
        <v>95</v>
      </c>
    </row>
    <row r="2012" spans="2:65" x14ac:dyDescent="0.35">
      <c r="B2012" t="s">
        <v>738</v>
      </c>
      <c r="C2012" s="17">
        <v>2.3189799053092999E-2</v>
      </c>
      <c r="D2012" s="17">
        <v>1.3783535466703099E-2</v>
      </c>
      <c r="E2012" s="17">
        <v>3.4485659201441601E-2</v>
      </c>
      <c r="F2012" s="17"/>
      <c r="G2012" s="17">
        <v>5.0012250014169903E-2</v>
      </c>
      <c r="H2012" s="17">
        <v>7.6262830241554697E-2</v>
      </c>
      <c r="I2012" s="17">
        <v>2.9441984645935299E-2</v>
      </c>
      <c r="J2012" s="17">
        <v>8.50098469916012E-3</v>
      </c>
      <c r="K2012" s="17">
        <v>1.99222432943627E-2</v>
      </c>
      <c r="L2012" s="17">
        <v>0</v>
      </c>
      <c r="M2012" s="17"/>
      <c r="N2012" s="17">
        <v>2.9207723762271501E-2</v>
      </c>
      <c r="O2012" s="17">
        <v>9.9524667115153901E-3</v>
      </c>
      <c r="P2012" s="17">
        <v>7.2272899500891996E-3</v>
      </c>
      <c r="Q2012" s="17">
        <v>5.5434664789749399E-2</v>
      </c>
      <c r="R2012" s="17"/>
      <c r="S2012" s="17">
        <v>2.5600184001960902E-2</v>
      </c>
      <c r="T2012" s="17">
        <v>2.68915829884535E-2</v>
      </c>
      <c r="U2012" s="17">
        <v>1.3760043298990899E-2</v>
      </c>
      <c r="V2012" s="17">
        <v>4.8823095838641299E-2</v>
      </c>
      <c r="W2012" s="17">
        <v>2.0359255277166199E-2</v>
      </c>
      <c r="X2012" s="17">
        <v>3.5548307984877597E-2</v>
      </c>
      <c r="Y2012" s="17">
        <v>1.8422585479338401E-2</v>
      </c>
      <c r="Z2012" s="17">
        <v>0</v>
      </c>
      <c r="AA2012" s="17">
        <v>2.5943054396586299E-2</v>
      </c>
      <c r="AB2012" s="17">
        <v>0</v>
      </c>
      <c r="AC2012" s="17">
        <v>2.66800522760124E-2</v>
      </c>
      <c r="AD2012" s="17">
        <v>0</v>
      </c>
      <c r="AE2012" s="17"/>
      <c r="AF2012" s="17">
        <v>2.5557938158298099E-2</v>
      </c>
      <c r="AG2012" s="17">
        <v>1.6419555567754301E-2</v>
      </c>
      <c r="AH2012" s="17">
        <v>4.4955915141307298E-2</v>
      </c>
      <c r="AI2012" s="17"/>
      <c r="AJ2012" s="17">
        <v>8.7595830825792694E-3</v>
      </c>
      <c r="AK2012" s="17">
        <v>5.6690357932177103E-2</v>
      </c>
      <c r="AL2012" s="17">
        <v>1.36054358701062E-2</v>
      </c>
      <c r="AM2012" s="17">
        <v>0</v>
      </c>
      <c r="AN2012" s="17">
        <v>0</v>
      </c>
      <c r="AO2012" s="17"/>
      <c r="AP2012" s="17">
        <v>2.2787827051750802E-2</v>
      </c>
      <c r="AQ2012" s="17">
        <v>4.2763848707888102E-2</v>
      </c>
      <c r="AR2012" s="17">
        <v>0</v>
      </c>
      <c r="AS2012" s="17"/>
      <c r="AT2012" s="17">
        <v>1.72736274710053E-2</v>
      </c>
      <c r="AU2012" s="17">
        <v>2.72378053773813E-2</v>
      </c>
      <c r="AV2012" s="17">
        <v>3.22186021925591E-2</v>
      </c>
      <c r="AW2012" s="17">
        <v>2.46989475076555E-2</v>
      </c>
      <c r="AX2012" s="17">
        <v>8.2723403290017899E-2</v>
      </c>
      <c r="AY2012" s="17"/>
      <c r="AZ2012" s="17">
        <v>6.9207642765327496E-2</v>
      </c>
      <c r="BA2012" s="17">
        <v>1.7184690228315501E-2</v>
      </c>
      <c r="BB2012" s="17">
        <v>0</v>
      </c>
      <c r="BC2012" s="17">
        <v>1.6829663487232398E-2</v>
      </c>
      <c r="BD2012" s="17">
        <v>0</v>
      </c>
      <c r="BE2012" s="17">
        <v>4.7754048881182301E-2</v>
      </c>
      <c r="BF2012" s="17"/>
      <c r="BG2012" s="17">
        <v>1.2523602149556E-2</v>
      </c>
      <c r="BH2012" s="17">
        <v>3.9944015735220197E-2</v>
      </c>
      <c r="BI2012" s="17" t="s">
        <v>95</v>
      </c>
      <c r="BJ2012" s="17" t="s">
        <v>95</v>
      </c>
      <c r="BK2012" s="17" t="s">
        <v>95</v>
      </c>
      <c r="BL2012" s="17" t="s">
        <v>95</v>
      </c>
      <c r="BM2012" s="17" t="s">
        <v>95</v>
      </c>
    </row>
    <row r="2013" spans="2:65" x14ac:dyDescent="0.35">
      <c r="B2013" t="s">
        <v>739</v>
      </c>
      <c r="C2013" s="17">
        <v>2.2271717632695E-2</v>
      </c>
      <c r="D2013" s="17">
        <v>2.7459622070276399E-2</v>
      </c>
      <c r="E2013" s="17">
        <v>1.6172396094506301E-2</v>
      </c>
      <c r="F2013" s="17"/>
      <c r="G2013" s="17">
        <v>6.3019766649217601E-2</v>
      </c>
      <c r="H2013" s="17">
        <v>7.6888492934031993E-2</v>
      </c>
      <c r="I2013" s="17">
        <v>9.5725207353729996E-3</v>
      </c>
      <c r="J2013" s="17">
        <v>8.4780803442473691E-3</v>
      </c>
      <c r="K2013" s="17">
        <v>9.6095323652057099E-3</v>
      </c>
      <c r="L2013" s="17">
        <v>9.5595932332738602E-3</v>
      </c>
      <c r="M2013" s="17"/>
      <c r="N2013" s="17">
        <v>1.6893397668495399E-2</v>
      </c>
      <c r="O2013" s="17">
        <v>3.4077018469195502E-2</v>
      </c>
      <c r="P2013" s="17">
        <v>2.6294077030279001E-2</v>
      </c>
      <c r="Q2013" s="17">
        <v>8.7062415017995307E-3</v>
      </c>
      <c r="R2013" s="17"/>
      <c r="S2013" s="17">
        <v>2.8346638600280302E-2</v>
      </c>
      <c r="T2013" s="17">
        <v>2.43003039120256E-2</v>
      </c>
      <c r="U2013" s="17">
        <v>0</v>
      </c>
      <c r="V2013" s="17">
        <v>1.7032251910670801E-2</v>
      </c>
      <c r="W2013" s="17">
        <v>6.2136597950587298E-2</v>
      </c>
      <c r="X2013" s="17">
        <v>1.5789811340401302E-2</v>
      </c>
      <c r="Y2013" s="17">
        <v>1.44441850602264E-2</v>
      </c>
      <c r="Z2013" s="17">
        <v>5.73443659300387E-2</v>
      </c>
      <c r="AA2013" s="17">
        <v>2.2468514192348799E-2</v>
      </c>
      <c r="AB2013" s="17">
        <v>3.8520049554020601E-2</v>
      </c>
      <c r="AC2013" s="17">
        <v>0</v>
      </c>
      <c r="AD2013" s="17">
        <v>0</v>
      </c>
      <c r="AE2013" s="17"/>
      <c r="AF2013" s="17">
        <v>1.50133366967098E-2</v>
      </c>
      <c r="AG2013" s="17">
        <v>2.78171208512221E-2</v>
      </c>
      <c r="AH2013" s="17">
        <v>4.1742563595796103E-2</v>
      </c>
      <c r="AI2013" s="17"/>
      <c r="AJ2013" s="17">
        <v>2.1553696153806898E-2</v>
      </c>
      <c r="AK2013" s="17">
        <v>3.1279115507879797E-2</v>
      </c>
      <c r="AL2013" s="17">
        <v>0</v>
      </c>
      <c r="AM2013" s="17">
        <v>0</v>
      </c>
      <c r="AN2013" s="17">
        <v>4.0508711908062101E-2</v>
      </c>
      <c r="AO2013" s="17"/>
      <c r="AP2013" s="17">
        <v>2.0710356291610599E-2</v>
      </c>
      <c r="AQ2013" s="17">
        <v>2.79710271193747E-2</v>
      </c>
      <c r="AR2013" s="17">
        <v>1.88959041103724E-2</v>
      </c>
      <c r="AS2013" s="17"/>
      <c r="AT2013" s="17">
        <v>2.2661114456401701E-2</v>
      </c>
      <c r="AU2013" s="17">
        <v>1.89065755203379E-2</v>
      </c>
      <c r="AV2013" s="17">
        <v>2.1028830628285401E-2</v>
      </c>
      <c r="AW2013" s="17">
        <v>5.9523791797419297E-2</v>
      </c>
      <c r="AX2013" s="17">
        <v>0</v>
      </c>
      <c r="AY2013" s="17"/>
      <c r="AZ2013" s="17">
        <v>4.0940757122844701E-2</v>
      </c>
      <c r="BA2013" s="17">
        <v>1.5744035347005001E-2</v>
      </c>
      <c r="BB2013" s="17">
        <v>6.0472603886051197E-2</v>
      </c>
      <c r="BC2013" s="17">
        <v>7.9199886760245707E-3</v>
      </c>
      <c r="BD2013" s="17">
        <v>2.0931353001864401E-2</v>
      </c>
      <c r="BE2013" s="17">
        <v>0</v>
      </c>
      <c r="BF2013" s="17"/>
      <c r="BG2013" s="17">
        <v>1.8082066030753501E-2</v>
      </c>
      <c r="BH2013" s="17">
        <v>2.88527259711285E-2</v>
      </c>
      <c r="BI2013" s="17" t="s">
        <v>95</v>
      </c>
      <c r="BJ2013" s="17" t="s">
        <v>95</v>
      </c>
      <c r="BK2013" s="17" t="s">
        <v>95</v>
      </c>
      <c r="BL2013" s="17" t="s">
        <v>95</v>
      </c>
      <c r="BM2013" s="17" t="s">
        <v>95</v>
      </c>
    </row>
    <row r="2014" spans="2:65" x14ac:dyDescent="0.35">
      <c r="B2014" t="s">
        <v>740</v>
      </c>
      <c r="C2014" s="17">
        <v>3.3854319515554801E-2</v>
      </c>
      <c r="D2014" s="17">
        <v>2.7712258557384899E-2</v>
      </c>
      <c r="E2014" s="17">
        <v>4.1300028748805999E-2</v>
      </c>
      <c r="F2014" s="17"/>
      <c r="G2014" s="17">
        <v>3.8258109943926498E-2</v>
      </c>
      <c r="H2014" s="17">
        <v>8.0428733577085507E-2</v>
      </c>
      <c r="I2014" s="17">
        <v>2.0877443952612599E-2</v>
      </c>
      <c r="J2014" s="17">
        <v>4.7997768303896501E-2</v>
      </c>
      <c r="K2014" s="17">
        <v>1.72478067772323E-2</v>
      </c>
      <c r="L2014" s="17">
        <v>2.11321201849155E-2</v>
      </c>
      <c r="M2014" s="17"/>
      <c r="N2014" s="17">
        <v>2.56572654961181E-2</v>
      </c>
      <c r="O2014" s="17">
        <v>2.0853420769852402E-2</v>
      </c>
      <c r="P2014" s="17">
        <v>4.8811784606913398E-2</v>
      </c>
      <c r="Q2014" s="17">
        <v>5.27546091134568E-2</v>
      </c>
      <c r="R2014" s="17"/>
      <c r="S2014" s="17">
        <v>9.5725016348405301E-2</v>
      </c>
      <c r="T2014" s="17">
        <v>4.7571615752445E-2</v>
      </c>
      <c r="U2014" s="17">
        <v>0</v>
      </c>
      <c r="V2014" s="17">
        <v>1.40486103064692E-2</v>
      </c>
      <c r="W2014" s="17">
        <v>2.0858139707126098E-2</v>
      </c>
      <c r="X2014" s="17">
        <v>1.7840983724707101E-2</v>
      </c>
      <c r="Y2014" s="17">
        <v>9.3152920701048997E-2</v>
      </c>
      <c r="Z2014" s="17">
        <v>0</v>
      </c>
      <c r="AA2014" s="17">
        <v>1.44058080153133E-2</v>
      </c>
      <c r="AB2014" s="17">
        <v>0</v>
      </c>
      <c r="AC2014" s="17">
        <v>6.2121787313939497E-2</v>
      </c>
      <c r="AD2014" s="17">
        <v>0</v>
      </c>
      <c r="AE2014" s="17"/>
      <c r="AF2014" s="17">
        <v>4.26564004838451E-2</v>
      </c>
      <c r="AG2014" s="17">
        <v>3.1622884530319501E-2</v>
      </c>
      <c r="AH2014" s="17">
        <v>2.0584271918883599E-2</v>
      </c>
      <c r="AI2014" s="17"/>
      <c r="AJ2014" s="17">
        <v>4.2855000163901799E-2</v>
      </c>
      <c r="AK2014" s="17">
        <v>3.7012200038971002E-2</v>
      </c>
      <c r="AL2014" s="17">
        <v>3.7133640227629001E-2</v>
      </c>
      <c r="AM2014" s="17">
        <v>0</v>
      </c>
      <c r="AN2014" s="17">
        <v>1.9975829684864999E-2</v>
      </c>
      <c r="AO2014" s="17"/>
      <c r="AP2014" s="17">
        <v>6.3362544850214905E-2</v>
      </c>
      <c r="AQ2014" s="17">
        <v>3.5554245215258198E-2</v>
      </c>
      <c r="AR2014" s="17">
        <v>6.5496134260396396E-2</v>
      </c>
      <c r="AS2014" s="17"/>
      <c r="AT2014" s="17">
        <v>1.3819231586265499E-2</v>
      </c>
      <c r="AU2014" s="17">
        <v>3.1379714385201901E-2</v>
      </c>
      <c r="AV2014" s="17">
        <v>2.7700085775896201E-2</v>
      </c>
      <c r="AW2014" s="17">
        <v>5.2235066304882997E-2</v>
      </c>
      <c r="AX2014" s="17">
        <v>0.110869343331397</v>
      </c>
      <c r="AY2014" s="17"/>
      <c r="AZ2014" s="17">
        <v>7.8695402071634807E-2</v>
      </c>
      <c r="BA2014" s="17">
        <v>2.15478652944282E-2</v>
      </c>
      <c r="BB2014" s="17">
        <v>3.02597038070486E-2</v>
      </c>
      <c r="BC2014" s="17">
        <v>2.8507908656805699E-2</v>
      </c>
      <c r="BD2014" s="17">
        <v>2.93988836969694E-2</v>
      </c>
      <c r="BE2014" s="17">
        <v>2.5145992129272699E-2</v>
      </c>
      <c r="BF2014" s="17"/>
      <c r="BG2014" s="17">
        <v>2.9630310614252999E-2</v>
      </c>
      <c r="BH2014" s="17">
        <v>4.0489295509310803E-2</v>
      </c>
      <c r="BI2014" s="17" t="s">
        <v>95</v>
      </c>
      <c r="BJ2014" s="17" t="s">
        <v>95</v>
      </c>
      <c r="BK2014" s="17" t="s">
        <v>95</v>
      </c>
      <c r="BL2014" s="17" t="s">
        <v>95</v>
      </c>
      <c r="BM2014" s="17" t="s">
        <v>95</v>
      </c>
    </row>
    <row r="2015" spans="2:65" x14ac:dyDescent="0.35">
      <c r="B2015" t="s">
        <v>741</v>
      </c>
      <c r="C2015" s="17">
        <v>4.2914496722457403E-2</v>
      </c>
      <c r="D2015" s="17">
        <v>4.6194347560188198E-2</v>
      </c>
      <c r="E2015" s="17">
        <v>3.9165976922503697E-2</v>
      </c>
      <c r="F2015" s="17"/>
      <c r="G2015" s="17">
        <v>0.122422467567584</v>
      </c>
      <c r="H2015" s="17">
        <v>4.8522811781496901E-2</v>
      </c>
      <c r="I2015" s="17">
        <v>7.6566411136233498E-2</v>
      </c>
      <c r="J2015" s="17">
        <v>3.9305166747015903E-2</v>
      </c>
      <c r="K2015" s="17">
        <v>3.1026395530131701E-2</v>
      </c>
      <c r="L2015" s="17">
        <v>1.4706048223501999E-2</v>
      </c>
      <c r="M2015" s="17"/>
      <c r="N2015" s="17">
        <v>3.6293648249474203E-2</v>
      </c>
      <c r="O2015" s="17">
        <v>4.2186080053227999E-2</v>
      </c>
      <c r="P2015" s="17">
        <v>7.7608504789436206E-2</v>
      </c>
      <c r="Q2015" s="17">
        <v>1.13711329856805E-2</v>
      </c>
      <c r="R2015" s="17"/>
      <c r="S2015" s="17">
        <v>5.5522517820627698E-2</v>
      </c>
      <c r="T2015" s="17">
        <v>0</v>
      </c>
      <c r="U2015" s="17">
        <v>3.1650798424410702E-2</v>
      </c>
      <c r="V2015" s="17">
        <v>6.0179811321913697E-2</v>
      </c>
      <c r="W2015" s="17">
        <v>6.0381261247936101E-2</v>
      </c>
      <c r="X2015" s="17">
        <v>0.107438052293319</v>
      </c>
      <c r="Y2015" s="17">
        <v>5.7850250035678702E-2</v>
      </c>
      <c r="Z2015" s="17">
        <v>0</v>
      </c>
      <c r="AA2015" s="17">
        <v>1.22421873961514E-2</v>
      </c>
      <c r="AB2015" s="17">
        <v>3.6662825298577298E-2</v>
      </c>
      <c r="AC2015" s="17">
        <v>5.9586179729467899E-2</v>
      </c>
      <c r="AD2015" s="17">
        <v>0</v>
      </c>
      <c r="AE2015" s="17"/>
      <c r="AF2015" s="17">
        <v>3.3378164656869297E-2</v>
      </c>
      <c r="AG2015" s="17">
        <v>4.1247996729981702E-2</v>
      </c>
      <c r="AH2015" s="17">
        <v>5.7052205517321201E-2</v>
      </c>
      <c r="AI2015" s="17"/>
      <c r="AJ2015" s="17">
        <v>3.3548783762957099E-2</v>
      </c>
      <c r="AK2015" s="17">
        <v>6.6268128610286595E-2</v>
      </c>
      <c r="AL2015" s="17">
        <v>0</v>
      </c>
      <c r="AM2015" s="17">
        <v>0</v>
      </c>
      <c r="AN2015" s="17">
        <v>9.18158270950271E-2</v>
      </c>
      <c r="AO2015" s="17"/>
      <c r="AP2015" s="17">
        <v>5.6601874456874202E-2</v>
      </c>
      <c r="AQ2015" s="17">
        <v>6.7831825536010901E-2</v>
      </c>
      <c r="AR2015" s="17">
        <v>0</v>
      </c>
      <c r="AS2015" s="17"/>
      <c r="AT2015" s="17">
        <v>2.7545280900320102E-2</v>
      </c>
      <c r="AU2015" s="17">
        <v>5.49978789784848E-2</v>
      </c>
      <c r="AV2015" s="17">
        <v>4.2580077312476199E-2</v>
      </c>
      <c r="AW2015" s="17">
        <v>6.4937904937929405E-2</v>
      </c>
      <c r="AX2015" s="17">
        <v>0</v>
      </c>
      <c r="AY2015" s="17"/>
      <c r="AZ2015" s="17">
        <v>7.2243817321050993E-2</v>
      </c>
      <c r="BA2015" s="17">
        <v>4.1506547082271E-2</v>
      </c>
      <c r="BB2015" s="17">
        <v>1.7898432961909599E-2</v>
      </c>
      <c r="BC2015" s="17">
        <v>1.7039988871908801E-2</v>
      </c>
      <c r="BD2015" s="17">
        <v>4.2113727793830498E-2</v>
      </c>
      <c r="BE2015" s="17">
        <v>9.1236883020402906E-2</v>
      </c>
      <c r="BF2015" s="17"/>
      <c r="BG2015" s="17">
        <v>2.20304797788856E-2</v>
      </c>
      <c r="BH2015" s="17">
        <v>7.5718630026033296E-2</v>
      </c>
      <c r="BI2015" s="17" t="s">
        <v>95</v>
      </c>
      <c r="BJ2015" s="17" t="s">
        <v>95</v>
      </c>
      <c r="BK2015" s="17" t="s">
        <v>95</v>
      </c>
      <c r="BL2015" s="17" t="s">
        <v>95</v>
      </c>
      <c r="BM2015" s="17" t="s">
        <v>95</v>
      </c>
    </row>
    <row r="2016" spans="2:65" x14ac:dyDescent="0.35">
      <c r="B2016" t="s">
        <v>742</v>
      </c>
      <c r="C2016" s="17">
        <v>4.7363072618517799E-2</v>
      </c>
      <c r="D2016" s="17">
        <v>4.9290055493358097E-2</v>
      </c>
      <c r="E2016" s="17">
        <v>4.5243346483160703E-2</v>
      </c>
      <c r="F2016" s="17"/>
      <c r="G2016" s="17">
        <v>9.1892236761164495E-2</v>
      </c>
      <c r="H2016" s="17">
        <v>5.13181324368258E-2</v>
      </c>
      <c r="I2016" s="17">
        <v>8.5519042091846603E-2</v>
      </c>
      <c r="J2016" s="17">
        <v>6.8987601405394297E-2</v>
      </c>
      <c r="K2016" s="17">
        <v>1.6389395674171799E-2</v>
      </c>
      <c r="L2016" s="17">
        <v>2.3797145489149799E-2</v>
      </c>
      <c r="M2016" s="17"/>
      <c r="N2016" s="17">
        <v>5.9432253718896898E-2</v>
      </c>
      <c r="O2016" s="17">
        <v>5.6526099315660702E-2</v>
      </c>
      <c r="P2016" s="17">
        <v>3.1630030337328897E-2</v>
      </c>
      <c r="Q2016" s="17">
        <v>3.02479285564882E-2</v>
      </c>
      <c r="R2016" s="17"/>
      <c r="S2016" s="17">
        <v>4.3974375803286003E-2</v>
      </c>
      <c r="T2016" s="17">
        <v>3.5751202511188601E-2</v>
      </c>
      <c r="U2016" s="17">
        <v>1.40859725063844E-2</v>
      </c>
      <c r="V2016" s="17">
        <v>6.0764095007058802E-2</v>
      </c>
      <c r="W2016" s="17">
        <v>5.6847319490485E-2</v>
      </c>
      <c r="X2016" s="17">
        <v>1.23138536882842E-2</v>
      </c>
      <c r="Y2016" s="17">
        <v>3.36836098372593E-2</v>
      </c>
      <c r="Z2016" s="17">
        <v>0</v>
      </c>
      <c r="AA2016" s="17">
        <v>0.10554108365508599</v>
      </c>
      <c r="AB2016" s="17">
        <v>4.0670622118582703E-2</v>
      </c>
      <c r="AC2016" s="17">
        <v>8.5873906190809798E-2</v>
      </c>
      <c r="AD2016" s="17">
        <v>7.1811445791846604E-2</v>
      </c>
      <c r="AE2016" s="17"/>
      <c r="AF2016" s="17">
        <v>3.19419240339818E-2</v>
      </c>
      <c r="AG2016" s="17">
        <v>5.3164634022279299E-2</v>
      </c>
      <c r="AH2016" s="17">
        <v>4.1017782049308102E-2</v>
      </c>
      <c r="AI2016" s="17"/>
      <c r="AJ2016" s="17">
        <v>3.2460265258537499E-2</v>
      </c>
      <c r="AK2016" s="17">
        <v>5.1354946550642301E-2</v>
      </c>
      <c r="AL2016" s="17">
        <v>6.9244230543058102E-2</v>
      </c>
      <c r="AM2016" s="17">
        <v>0</v>
      </c>
      <c r="AN2016" s="17">
        <v>1.8915696407024701E-2</v>
      </c>
      <c r="AO2016" s="17"/>
      <c r="AP2016" s="17">
        <v>4.19140016851565E-2</v>
      </c>
      <c r="AQ2016" s="17">
        <v>5.1803697509251297E-2</v>
      </c>
      <c r="AR2016" s="17">
        <v>4.5654614715370898E-2</v>
      </c>
      <c r="AS2016" s="17"/>
      <c r="AT2016" s="17">
        <v>2.6146528029030901E-2</v>
      </c>
      <c r="AU2016" s="17">
        <v>8.7507187127311301E-2</v>
      </c>
      <c r="AV2016" s="17">
        <v>4.1650027916655501E-2</v>
      </c>
      <c r="AW2016" s="17">
        <v>7.5115176474887801E-2</v>
      </c>
      <c r="AX2016" s="17">
        <v>0</v>
      </c>
      <c r="AY2016" s="17"/>
      <c r="AZ2016" s="17">
        <v>6.4496213245786096E-2</v>
      </c>
      <c r="BA2016" s="17">
        <v>3.5271815711872101E-2</v>
      </c>
      <c r="BB2016" s="17">
        <v>4.9008790831892898E-2</v>
      </c>
      <c r="BC2016" s="17">
        <v>6.1025507628787203E-2</v>
      </c>
      <c r="BD2016" s="17">
        <v>2.1261276298535501E-2</v>
      </c>
      <c r="BE2016" s="17">
        <v>9.0079805993151796E-2</v>
      </c>
      <c r="BF2016" s="17"/>
      <c r="BG2016" s="17">
        <v>2.89843381491569E-2</v>
      </c>
      <c r="BH2016" s="17">
        <v>7.6231965854572994E-2</v>
      </c>
      <c r="BI2016" s="17" t="s">
        <v>95</v>
      </c>
      <c r="BJ2016" s="17" t="s">
        <v>95</v>
      </c>
      <c r="BK2016" s="17" t="s">
        <v>95</v>
      </c>
      <c r="BL2016" s="17" t="s">
        <v>95</v>
      </c>
      <c r="BM2016" s="17" t="s">
        <v>95</v>
      </c>
    </row>
    <row r="2017" spans="2:65" x14ac:dyDescent="0.35">
      <c r="B2017" t="s">
        <v>743</v>
      </c>
      <c r="C2017" s="17">
        <v>3.09744606896948E-2</v>
      </c>
      <c r="D2017" s="17">
        <v>1.3994049216288501E-2</v>
      </c>
      <c r="E2017" s="17">
        <v>5.1325408079039098E-2</v>
      </c>
      <c r="F2017" s="17"/>
      <c r="G2017" s="17">
        <v>0</v>
      </c>
      <c r="H2017" s="17">
        <v>2.88560350982742E-2</v>
      </c>
      <c r="I2017" s="17">
        <v>5.0869736607484201E-2</v>
      </c>
      <c r="J2017" s="17">
        <v>3.6839364723839002E-2</v>
      </c>
      <c r="K2017" s="17">
        <v>4.7073890838560499E-2</v>
      </c>
      <c r="L2017" s="17">
        <v>1.6820617017744399E-2</v>
      </c>
      <c r="M2017" s="17"/>
      <c r="N2017" s="17">
        <v>1.90117477674542E-2</v>
      </c>
      <c r="O2017" s="17">
        <v>2.1659963095874001E-2</v>
      </c>
      <c r="P2017" s="17">
        <v>4.4753746727396397E-2</v>
      </c>
      <c r="Q2017" s="17">
        <v>5.29656974157897E-2</v>
      </c>
      <c r="R2017" s="17"/>
      <c r="S2017" s="17">
        <v>2.7744978892022602E-2</v>
      </c>
      <c r="T2017" s="17">
        <v>1.49334057426375E-2</v>
      </c>
      <c r="U2017" s="17">
        <v>0.10716213768287899</v>
      </c>
      <c r="V2017" s="17">
        <v>3.2968776273654299E-2</v>
      </c>
      <c r="W2017" s="17">
        <v>0</v>
      </c>
      <c r="X2017" s="17">
        <v>3.6165782960339697E-2</v>
      </c>
      <c r="Y2017" s="17">
        <v>3.1039985293684201E-2</v>
      </c>
      <c r="Z2017" s="17">
        <v>0</v>
      </c>
      <c r="AA2017" s="17">
        <v>1.4813161735167699E-2</v>
      </c>
      <c r="AB2017" s="17">
        <v>1.8870436319949099E-2</v>
      </c>
      <c r="AC2017" s="17">
        <v>0</v>
      </c>
      <c r="AD2017" s="17">
        <v>7.6896661429816701E-2</v>
      </c>
      <c r="AE2017" s="17"/>
      <c r="AF2017" s="17">
        <v>4.1157503068291003E-2</v>
      </c>
      <c r="AG2017" s="17">
        <v>2.0493685316035501E-2</v>
      </c>
      <c r="AH2017" s="17">
        <v>5.9165996416833601E-2</v>
      </c>
      <c r="AI2017" s="17"/>
      <c r="AJ2017" s="17">
        <v>3.1621158690892701E-2</v>
      </c>
      <c r="AK2017" s="17">
        <v>1.1462548609063501E-2</v>
      </c>
      <c r="AL2017" s="17">
        <v>4.2589672926057399E-2</v>
      </c>
      <c r="AM2017" s="17">
        <v>8.1886453514785504E-2</v>
      </c>
      <c r="AN2017" s="17">
        <v>9.7867222413844102E-2</v>
      </c>
      <c r="AO2017" s="17"/>
      <c r="AP2017" s="17">
        <v>2.3904002683102998E-2</v>
      </c>
      <c r="AQ2017" s="17">
        <v>2.1323641622591899E-2</v>
      </c>
      <c r="AR2017" s="17">
        <v>0</v>
      </c>
      <c r="AS2017" s="17"/>
      <c r="AT2017" s="17">
        <v>4.12479042829558E-2</v>
      </c>
      <c r="AU2017" s="17">
        <v>2.6550491629252201E-2</v>
      </c>
      <c r="AV2017" s="17">
        <v>2.9122332384316E-2</v>
      </c>
      <c r="AW2017" s="17">
        <v>2.71933236452407E-2</v>
      </c>
      <c r="AX2017" s="17">
        <v>0</v>
      </c>
      <c r="AY2017" s="17"/>
      <c r="AZ2017" s="17">
        <v>4.1054718322868E-2</v>
      </c>
      <c r="BA2017" s="17">
        <v>2.2333688839341899E-2</v>
      </c>
      <c r="BB2017" s="17">
        <v>6.2291568132624202E-2</v>
      </c>
      <c r="BC2017" s="17">
        <v>2.8330891431335801E-2</v>
      </c>
      <c r="BD2017" s="17">
        <v>2.5065981853219999E-2</v>
      </c>
      <c r="BE2017" s="17">
        <v>2.90470051314369E-2</v>
      </c>
      <c r="BF2017" s="17"/>
      <c r="BG2017" s="17">
        <v>2.6283004199615601E-2</v>
      </c>
      <c r="BH2017" s="17">
        <v>3.8343692600601303E-2</v>
      </c>
      <c r="BI2017" s="17" t="s">
        <v>95</v>
      </c>
      <c r="BJ2017" s="17" t="s">
        <v>95</v>
      </c>
      <c r="BK2017" s="17" t="s">
        <v>95</v>
      </c>
      <c r="BL2017" s="17" t="s">
        <v>95</v>
      </c>
      <c r="BM2017" s="17" t="s">
        <v>95</v>
      </c>
    </row>
    <row r="2018" spans="2:65" x14ac:dyDescent="0.35">
      <c r="B2018" t="s">
        <v>744</v>
      </c>
      <c r="C2018" s="17">
        <v>6.5690000785243202E-2</v>
      </c>
      <c r="D2018" s="17">
        <v>8.4538408081372099E-2</v>
      </c>
      <c r="E2018" s="17">
        <v>4.3473495302068101E-2</v>
      </c>
      <c r="F2018" s="17"/>
      <c r="G2018" s="17">
        <v>6.0242312340964499E-2</v>
      </c>
      <c r="H2018" s="17">
        <v>0.117572176361512</v>
      </c>
      <c r="I2018" s="17">
        <v>4.8718610148290299E-2</v>
      </c>
      <c r="J2018" s="17">
        <v>5.5693150065577901E-2</v>
      </c>
      <c r="K2018" s="17">
        <v>5.99691558105582E-2</v>
      </c>
      <c r="L2018" s="17">
        <v>6.0745805079089603E-2</v>
      </c>
      <c r="M2018" s="17"/>
      <c r="N2018" s="17">
        <v>7.7433133751205405E-2</v>
      </c>
      <c r="O2018" s="17">
        <v>9.1813882630778401E-2</v>
      </c>
      <c r="P2018" s="17">
        <v>4.13767445601975E-2</v>
      </c>
      <c r="Q2018" s="17">
        <v>3.3222477324874697E-2</v>
      </c>
      <c r="R2018" s="17"/>
      <c r="S2018" s="17">
        <v>7.5031505232821497E-2</v>
      </c>
      <c r="T2018" s="17">
        <v>7.23484913408316E-2</v>
      </c>
      <c r="U2018" s="17">
        <v>6.5231397862531001E-2</v>
      </c>
      <c r="V2018" s="17">
        <v>8.3334751942034199E-2</v>
      </c>
      <c r="W2018" s="17">
        <v>7.5829810999999303E-2</v>
      </c>
      <c r="X2018" s="17">
        <v>7.8938293666814194E-2</v>
      </c>
      <c r="Y2018" s="17">
        <v>5.9212890791705101E-2</v>
      </c>
      <c r="Z2018" s="17">
        <v>4.8739856775216903E-2</v>
      </c>
      <c r="AA2018" s="17">
        <v>4.8672611960950601E-2</v>
      </c>
      <c r="AB2018" s="17">
        <v>3.8718075600867499E-2</v>
      </c>
      <c r="AC2018" s="17">
        <v>2.7501267137630899E-2</v>
      </c>
      <c r="AD2018" s="17">
        <v>0.14723433773280301</v>
      </c>
      <c r="AE2018" s="17"/>
      <c r="AF2018" s="17">
        <v>8.0898181204841296E-2</v>
      </c>
      <c r="AG2018" s="17">
        <v>5.79072804237626E-2</v>
      </c>
      <c r="AH2018" s="17">
        <v>4.1049423919735602E-2</v>
      </c>
      <c r="AI2018" s="17"/>
      <c r="AJ2018" s="17">
        <v>6.1022217919878198E-2</v>
      </c>
      <c r="AK2018" s="17">
        <v>7.7163874613347699E-2</v>
      </c>
      <c r="AL2018" s="17">
        <v>7.9745657533472306E-2</v>
      </c>
      <c r="AM2018" s="17">
        <v>8.2460157422452302E-2</v>
      </c>
      <c r="AN2018" s="17">
        <v>5.7853382915993602E-2</v>
      </c>
      <c r="AO2018" s="17"/>
      <c r="AP2018" s="17">
        <v>5.5159235771871401E-2</v>
      </c>
      <c r="AQ2018" s="17">
        <v>6.8299723483927696E-2</v>
      </c>
      <c r="AR2018" s="17">
        <v>7.75886176076757E-2</v>
      </c>
      <c r="AS2018" s="17"/>
      <c r="AT2018" s="17">
        <v>4.4726144366341702E-2</v>
      </c>
      <c r="AU2018" s="17">
        <v>5.9861622018021601E-2</v>
      </c>
      <c r="AV2018" s="17">
        <v>7.5089080874407799E-2</v>
      </c>
      <c r="AW2018" s="17">
        <v>6.1471388291214499E-2</v>
      </c>
      <c r="AX2018" s="17">
        <v>0.10629297805624</v>
      </c>
      <c r="AY2018" s="17"/>
      <c r="AZ2018" s="17">
        <v>6.00075022127343E-2</v>
      </c>
      <c r="BA2018" s="17">
        <v>6.1900629580977702E-2</v>
      </c>
      <c r="BB2018" s="17">
        <v>2.4762796159308199E-2</v>
      </c>
      <c r="BC2018" s="17">
        <v>0.1213879322724</v>
      </c>
      <c r="BD2018" s="17">
        <v>4.7232419661820901E-2</v>
      </c>
      <c r="BE2018" s="17">
        <v>4.6201683031690699E-2</v>
      </c>
      <c r="BF2018" s="17"/>
      <c r="BG2018" s="17">
        <v>6.6455343020063007E-2</v>
      </c>
      <c r="BH2018" s="17">
        <v>6.4487818812219502E-2</v>
      </c>
      <c r="BI2018" s="17" t="s">
        <v>95</v>
      </c>
      <c r="BJ2018" s="17" t="s">
        <v>95</v>
      </c>
      <c r="BK2018" s="17" t="s">
        <v>95</v>
      </c>
      <c r="BL2018" s="17" t="s">
        <v>95</v>
      </c>
      <c r="BM2018" s="17" t="s">
        <v>95</v>
      </c>
    </row>
    <row r="2019" spans="2:65" x14ac:dyDescent="0.35">
      <c r="B2019" t="s">
        <v>745</v>
      </c>
      <c r="C2019" s="17">
        <v>4.7495503885187702E-2</v>
      </c>
      <c r="D2019" s="17">
        <v>6.0788218645430103E-2</v>
      </c>
      <c r="E2019" s="17">
        <v>3.1831816517610301E-2</v>
      </c>
      <c r="F2019" s="17"/>
      <c r="G2019" s="17">
        <v>2.7212861683988902E-2</v>
      </c>
      <c r="H2019" s="17">
        <v>4.2645334357860103E-2</v>
      </c>
      <c r="I2019" s="17">
        <v>5.3607852024892197E-2</v>
      </c>
      <c r="J2019" s="17">
        <v>5.15311286788811E-2</v>
      </c>
      <c r="K2019" s="17">
        <v>6.0194126050630202E-2</v>
      </c>
      <c r="L2019" s="17">
        <v>4.1807239963225599E-2</v>
      </c>
      <c r="M2019" s="17"/>
      <c r="N2019" s="17">
        <v>6.20830684054611E-2</v>
      </c>
      <c r="O2019" s="17">
        <v>5.4339173204164697E-2</v>
      </c>
      <c r="P2019" s="17">
        <v>3.7363136707389402E-2</v>
      </c>
      <c r="Q2019" s="17">
        <v>2.1432771763275901E-2</v>
      </c>
      <c r="R2019" s="17"/>
      <c r="S2019" s="17">
        <v>4.95109512130677E-2</v>
      </c>
      <c r="T2019" s="17">
        <v>6.2107538347412797E-2</v>
      </c>
      <c r="U2019" s="17">
        <v>1.10335157486387E-2</v>
      </c>
      <c r="V2019" s="17">
        <v>1.7032251910670801E-2</v>
      </c>
      <c r="W2019" s="17">
        <v>3.5855656925601803E-2</v>
      </c>
      <c r="X2019" s="17">
        <v>4.3725064870071897E-2</v>
      </c>
      <c r="Y2019" s="17">
        <v>5.8910644010129097E-2</v>
      </c>
      <c r="Z2019" s="17">
        <v>0</v>
      </c>
      <c r="AA2019" s="17">
        <v>4.6726184129941901E-2</v>
      </c>
      <c r="AB2019" s="17">
        <v>0.114206527639861</v>
      </c>
      <c r="AC2019" s="17">
        <v>7.6709859789451204E-2</v>
      </c>
      <c r="AD2019" s="17">
        <v>0</v>
      </c>
      <c r="AE2019" s="17"/>
      <c r="AF2019" s="17">
        <v>2.58600340920619E-2</v>
      </c>
      <c r="AG2019" s="17">
        <v>7.3420896364791002E-2</v>
      </c>
      <c r="AH2019" s="17">
        <v>3.5851615225543303E-2</v>
      </c>
      <c r="AI2019" s="17"/>
      <c r="AJ2019" s="17">
        <v>2.5636464039612498E-2</v>
      </c>
      <c r="AK2019" s="17">
        <v>6.3320935091596295E-2</v>
      </c>
      <c r="AL2019" s="17">
        <v>7.3923511058631097E-2</v>
      </c>
      <c r="AM2019" s="17">
        <v>0</v>
      </c>
      <c r="AN2019" s="17">
        <v>3.4986126787996598E-2</v>
      </c>
      <c r="AO2019" s="17"/>
      <c r="AP2019" s="17">
        <v>2.1425669611580499E-2</v>
      </c>
      <c r="AQ2019" s="17">
        <v>4.76822826134587E-2</v>
      </c>
      <c r="AR2019" s="17">
        <v>7.1033551120980795E-2</v>
      </c>
      <c r="AS2019" s="17"/>
      <c r="AT2019" s="17">
        <v>3.3373737391921697E-2</v>
      </c>
      <c r="AU2019" s="17">
        <v>2.4951761447500099E-2</v>
      </c>
      <c r="AV2019" s="17">
        <v>5.43546391823682E-2</v>
      </c>
      <c r="AW2019" s="17">
        <v>5.5206880918380101E-2</v>
      </c>
      <c r="AX2019" s="17">
        <v>8.5976160994516798E-2</v>
      </c>
      <c r="AY2019" s="17"/>
      <c r="AZ2019" s="17">
        <v>3.8865397139934102E-2</v>
      </c>
      <c r="BA2019" s="17">
        <v>5.6189327340536901E-2</v>
      </c>
      <c r="BB2019" s="17">
        <v>4.3960911869678099E-2</v>
      </c>
      <c r="BC2019" s="17">
        <v>6.0102814961257099E-2</v>
      </c>
      <c r="BD2019" s="17">
        <v>4.2194218889032901E-2</v>
      </c>
      <c r="BE2019" s="17">
        <v>0</v>
      </c>
      <c r="BF2019" s="17"/>
      <c r="BG2019" s="17">
        <v>4.2646933154788E-2</v>
      </c>
      <c r="BH2019" s="17">
        <v>5.5111527229815799E-2</v>
      </c>
      <c r="BI2019" s="17" t="s">
        <v>95</v>
      </c>
      <c r="BJ2019" s="17" t="s">
        <v>95</v>
      </c>
      <c r="BK2019" s="17" t="s">
        <v>95</v>
      </c>
      <c r="BL2019" s="17" t="s">
        <v>95</v>
      </c>
      <c r="BM2019" s="17" t="s">
        <v>95</v>
      </c>
    </row>
    <row r="2020" spans="2:65" x14ac:dyDescent="0.35">
      <c r="B2020" t="s">
        <v>746</v>
      </c>
      <c r="C2020" s="17">
        <v>4.1347064968660002E-2</v>
      </c>
      <c r="D2020" s="17">
        <v>4.5621600160321803E-2</v>
      </c>
      <c r="E2020" s="17">
        <v>3.6407341618524602E-2</v>
      </c>
      <c r="F2020" s="17"/>
      <c r="G2020" s="17">
        <v>0</v>
      </c>
      <c r="H2020" s="17">
        <v>9.9856069419509298E-3</v>
      </c>
      <c r="I2020" s="17">
        <v>1.8494126886842301E-2</v>
      </c>
      <c r="J2020" s="17">
        <v>4.6879511532897801E-2</v>
      </c>
      <c r="K2020" s="17">
        <v>6.6154235428000696E-2</v>
      </c>
      <c r="L2020" s="17">
        <v>5.85689903179153E-2</v>
      </c>
      <c r="M2020" s="17"/>
      <c r="N2020" s="17">
        <v>6.0356854881422103E-2</v>
      </c>
      <c r="O2020" s="17">
        <v>3.0516114860517401E-2</v>
      </c>
      <c r="P2020" s="17">
        <v>2.9705267691524002E-2</v>
      </c>
      <c r="Q2020" s="17">
        <v>2.8242245161552999E-2</v>
      </c>
      <c r="R2020" s="17"/>
      <c r="S2020" s="17">
        <v>0</v>
      </c>
      <c r="T2020" s="17">
        <v>6.2281452974377101E-2</v>
      </c>
      <c r="U2020" s="17">
        <v>8.4951728623289605E-2</v>
      </c>
      <c r="V2020" s="17">
        <v>7.0845885781284798E-2</v>
      </c>
      <c r="W2020" s="17">
        <v>2.36372798097907E-2</v>
      </c>
      <c r="X2020" s="17">
        <v>5.8118057833903801E-2</v>
      </c>
      <c r="Y2020" s="17">
        <v>3.0022607491454901E-2</v>
      </c>
      <c r="Z2020" s="17">
        <v>4.7011179401696503E-2</v>
      </c>
      <c r="AA2020" s="17">
        <v>1.2234022179874101E-2</v>
      </c>
      <c r="AB2020" s="17">
        <v>1.9004853051408602E-2</v>
      </c>
      <c r="AC2020" s="17">
        <v>3.0666931356837498E-2</v>
      </c>
      <c r="AD2020" s="17">
        <v>7.5400795631590994E-2</v>
      </c>
      <c r="AE2020" s="17"/>
      <c r="AF2020" s="17">
        <v>3.5973724448047799E-2</v>
      </c>
      <c r="AG2020" s="17">
        <v>5.7025227472106602E-2</v>
      </c>
      <c r="AH2020" s="17">
        <v>0</v>
      </c>
      <c r="AI2020" s="17"/>
      <c r="AJ2020" s="17">
        <v>4.60627595438148E-2</v>
      </c>
      <c r="AK2020" s="17">
        <v>3.8509025745369803E-2</v>
      </c>
      <c r="AL2020" s="17">
        <v>3.0951314219967899E-2</v>
      </c>
      <c r="AM2020" s="17">
        <v>0</v>
      </c>
      <c r="AN2020" s="17">
        <v>1.8619409167229602E-2</v>
      </c>
      <c r="AO2020" s="17"/>
      <c r="AP2020" s="17">
        <v>4.7837630729293201E-2</v>
      </c>
      <c r="AQ2020" s="17">
        <v>3.3767016708015102E-2</v>
      </c>
      <c r="AR2020" s="17">
        <v>8.6964564656123705E-2</v>
      </c>
      <c r="AS2020" s="17"/>
      <c r="AT2020" s="17">
        <v>1.64239229279197E-2</v>
      </c>
      <c r="AU2020" s="17">
        <v>1.9696294800482302E-2</v>
      </c>
      <c r="AV2020" s="17">
        <v>5.79021582173085E-2</v>
      </c>
      <c r="AW2020" s="17">
        <v>2.1328069547248599E-2</v>
      </c>
      <c r="AX2020" s="17">
        <v>8.7827002177389299E-2</v>
      </c>
      <c r="AY2020" s="17"/>
      <c r="AZ2020" s="17">
        <v>8.7073347346731701E-3</v>
      </c>
      <c r="BA2020" s="17">
        <v>2.7866409984839201E-2</v>
      </c>
      <c r="BB2020" s="17">
        <v>2.9390693989987001E-2</v>
      </c>
      <c r="BC2020" s="17">
        <v>6.7395045062085698E-2</v>
      </c>
      <c r="BD2020" s="17">
        <v>5.5914722118770403E-2</v>
      </c>
      <c r="BE2020" s="17">
        <v>0.11198996805982001</v>
      </c>
      <c r="BF2020" s="17"/>
      <c r="BG2020" s="17">
        <v>5.8168063340701799E-2</v>
      </c>
      <c r="BH2020" s="17">
        <v>1.49250277529922E-2</v>
      </c>
      <c r="BI2020" s="17" t="s">
        <v>95</v>
      </c>
      <c r="BJ2020" s="17" t="s">
        <v>95</v>
      </c>
      <c r="BK2020" s="17" t="s">
        <v>95</v>
      </c>
      <c r="BL2020" s="17" t="s">
        <v>95</v>
      </c>
      <c r="BM2020" s="17" t="s">
        <v>95</v>
      </c>
    </row>
    <row r="2021" spans="2:65" x14ac:dyDescent="0.35">
      <c r="B2021" t="s">
        <v>747</v>
      </c>
      <c r="C2021" s="17">
        <v>7.9957983768057503E-2</v>
      </c>
      <c r="D2021" s="17">
        <v>0.113406181045363</v>
      </c>
      <c r="E2021" s="17">
        <v>4.0396234644142298E-2</v>
      </c>
      <c r="F2021" s="17"/>
      <c r="G2021" s="17">
        <v>3.4880591584424699E-2</v>
      </c>
      <c r="H2021" s="17">
        <v>3.7059552242647301E-2</v>
      </c>
      <c r="I2021" s="17">
        <v>9.13652996696145E-2</v>
      </c>
      <c r="J2021" s="17">
        <v>0.1014517388936</v>
      </c>
      <c r="K2021" s="17">
        <v>0.104815057638559</v>
      </c>
      <c r="L2021" s="17">
        <v>7.8153643095177402E-2</v>
      </c>
      <c r="M2021" s="17"/>
      <c r="N2021" s="17">
        <v>6.9837332622757306E-2</v>
      </c>
      <c r="O2021" s="17">
        <v>8.4246161346615597E-2</v>
      </c>
      <c r="P2021" s="17">
        <v>7.3593109408639099E-2</v>
      </c>
      <c r="Q2021" s="17">
        <v>9.5431991626453494E-2</v>
      </c>
      <c r="R2021" s="17"/>
      <c r="S2021" s="17">
        <v>5.1552374705258301E-2</v>
      </c>
      <c r="T2021" s="17">
        <v>7.8035449244461499E-2</v>
      </c>
      <c r="U2021" s="17">
        <v>4.5369185927028703E-2</v>
      </c>
      <c r="V2021" s="17">
        <v>7.6998501355185794E-2</v>
      </c>
      <c r="W2021" s="17">
        <v>7.8629669279733E-2</v>
      </c>
      <c r="X2021" s="17">
        <v>0.102966660089729</v>
      </c>
      <c r="Y2021" s="17">
        <v>9.3094196074400906E-2</v>
      </c>
      <c r="Z2021" s="17">
        <v>0.190900104256224</v>
      </c>
      <c r="AA2021" s="17">
        <v>3.2038674527920898E-2</v>
      </c>
      <c r="AB2021" s="17">
        <v>7.6152695595874106E-2</v>
      </c>
      <c r="AC2021" s="17">
        <v>0.206218935236506</v>
      </c>
      <c r="AD2021" s="17">
        <v>7.2697504424149906E-2</v>
      </c>
      <c r="AE2021" s="17"/>
      <c r="AF2021" s="17">
        <v>9.1142116900042897E-2</v>
      </c>
      <c r="AG2021" s="17">
        <v>7.3043477038665303E-2</v>
      </c>
      <c r="AH2021" s="17">
        <v>9.1763539332287494E-2</v>
      </c>
      <c r="AI2021" s="17"/>
      <c r="AJ2021" s="17">
        <v>9.7020894079874506E-2</v>
      </c>
      <c r="AK2021" s="17">
        <v>3.7548087772292203E-2</v>
      </c>
      <c r="AL2021" s="17">
        <v>0.105941984336814</v>
      </c>
      <c r="AM2021" s="17">
        <v>0.14610643084073199</v>
      </c>
      <c r="AN2021" s="17">
        <v>0.10769183585834199</v>
      </c>
      <c r="AO2021" s="17"/>
      <c r="AP2021" s="17">
        <v>5.53269244052602E-2</v>
      </c>
      <c r="AQ2021" s="17">
        <v>6.6505658563383099E-2</v>
      </c>
      <c r="AR2021" s="17">
        <v>9.9101806910586496E-2</v>
      </c>
      <c r="AS2021" s="17"/>
      <c r="AT2021" s="17">
        <v>6.3096933258988699E-2</v>
      </c>
      <c r="AU2021" s="17">
        <v>5.2093873932894399E-2</v>
      </c>
      <c r="AV2021" s="17">
        <v>8.4206316728740793E-2</v>
      </c>
      <c r="AW2021" s="17">
        <v>0.12148042767693699</v>
      </c>
      <c r="AX2021" s="17">
        <v>0.10598872955809201</v>
      </c>
      <c r="AY2021" s="17"/>
      <c r="AZ2021" s="17">
        <v>4.4288413162359298E-2</v>
      </c>
      <c r="BA2021" s="17">
        <v>8.1432419016609095E-2</v>
      </c>
      <c r="BB2021" s="17">
        <v>4.6108777921986997E-2</v>
      </c>
      <c r="BC2021" s="17">
        <v>5.9655306014331E-2</v>
      </c>
      <c r="BD2021" s="17">
        <v>0.167037723755595</v>
      </c>
      <c r="BE2021" s="17">
        <v>7.9775215474284497E-2</v>
      </c>
      <c r="BF2021" s="17"/>
      <c r="BG2021" s="17">
        <v>8.1939362400723997E-2</v>
      </c>
      <c r="BH2021" s="17">
        <v>7.6845679800555899E-2</v>
      </c>
      <c r="BI2021" s="17" t="s">
        <v>95</v>
      </c>
      <c r="BJ2021" s="17" t="s">
        <v>95</v>
      </c>
      <c r="BK2021" s="17" t="s">
        <v>95</v>
      </c>
      <c r="BL2021" s="17" t="s">
        <v>95</v>
      </c>
      <c r="BM2021" s="17" t="s">
        <v>95</v>
      </c>
    </row>
    <row r="2022" spans="2:65" x14ac:dyDescent="0.35">
      <c r="B2022" t="s">
        <v>114</v>
      </c>
      <c r="C2022" s="17">
        <v>0.54337743072739497</v>
      </c>
      <c r="D2022" s="17">
        <v>0.48873903905902299</v>
      </c>
      <c r="E2022" s="17">
        <v>0.60678656942794196</v>
      </c>
      <c r="F2022" s="17"/>
      <c r="G2022" s="17">
        <v>0.39372877779774001</v>
      </c>
      <c r="H2022" s="17">
        <v>0.38889005769255502</v>
      </c>
      <c r="I2022" s="17">
        <v>0.464196129319838</v>
      </c>
      <c r="J2022" s="17">
        <v>0.53433550460548995</v>
      </c>
      <c r="K2022" s="17">
        <v>0.56759816059258705</v>
      </c>
      <c r="L2022" s="17">
        <v>0.67470879739600698</v>
      </c>
      <c r="M2022" s="17"/>
      <c r="N2022" s="17">
        <v>0.51473997437098096</v>
      </c>
      <c r="O2022" s="17">
        <v>0.52823313920364301</v>
      </c>
      <c r="P2022" s="17">
        <v>0.57453536555213403</v>
      </c>
      <c r="Q2022" s="17">
        <v>0.59027350544124402</v>
      </c>
      <c r="R2022" s="17"/>
      <c r="S2022" s="17">
        <v>0.49601488803823501</v>
      </c>
      <c r="T2022" s="17">
        <v>0.54664871035403595</v>
      </c>
      <c r="U2022" s="17">
        <v>0.62675521992584604</v>
      </c>
      <c r="V2022" s="17">
        <v>0.51797196835241599</v>
      </c>
      <c r="W2022" s="17">
        <v>0.53293289396355803</v>
      </c>
      <c r="X2022" s="17">
        <v>0.49115513154755303</v>
      </c>
      <c r="Y2022" s="17">
        <v>0.47735405032533701</v>
      </c>
      <c r="Z2022" s="17">
        <v>0.656004493636824</v>
      </c>
      <c r="AA2022" s="17">
        <v>0.64118522976468395</v>
      </c>
      <c r="AB2022" s="17">
        <v>0.58607436315893502</v>
      </c>
      <c r="AC2022" s="17">
        <v>0.424641080969345</v>
      </c>
      <c r="AD2022" s="17">
        <v>0.48314309504823599</v>
      </c>
      <c r="AE2022" s="17"/>
      <c r="AF2022" s="17">
        <v>0.56908852299748702</v>
      </c>
      <c r="AG2022" s="17">
        <v>0.527199923635854</v>
      </c>
      <c r="AH2022" s="17">
        <v>0.49721617809482699</v>
      </c>
      <c r="AI2022" s="17"/>
      <c r="AJ2022" s="17">
        <v>0.59001244812907605</v>
      </c>
      <c r="AK2022" s="17">
        <v>0.47689907135982801</v>
      </c>
      <c r="AL2022" s="17">
        <v>0.54686455328426398</v>
      </c>
      <c r="AM2022" s="17">
        <v>0.68954695822203005</v>
      </c>
      <c r="AN2022" s="17">
        <v>0.48828722248690498</v>
      </c>
      <c r="AO2022" s="17"/>
      <c r="AP2022" s="17">
        <v>0.590969932463285</v>
      </c>
      <c r="AQ2022" s="17">
        <v>0.49269038109124103</v>
      </c>
      <c r="AR2022" s="17">
        <v>0.52038339934879296</v>
      </c>
      <c r="AS2022" s="17"/>
      <c r="AT2022" s="17">
        <v>0.693685575328849</v>
      </c>
      <c r="AU2022" s="17">
        <v>0.56534804379825598</v>
      </c>
      <c r="AV2022" s="17">
        <v>0.51629023658481699</v>
      </c>
      <c r="AW2022" s="17">
        <v>0.37268057203271399</v>
      </c>
      <c r="AX2022" s="17">
        <v>0.333859736341105</v>
      </c>
      <c r="AY2022" s="17"/>
      <c r="AZ2022" s="17">
        <v>0.42798206200566902</v>
      </c>
      <c r="BA2022" s="17">
        <v>0.59235222510511698</v>
      </c>
      <c r="BB2022" s="17">
        <v>0.60030110661722003</v>
      </c>
      <c r="BC2022" s="17">
        <v>0.53180495293783203</v>
      </c>
      <c r="BD2022" s="17">
        <v>0.54884969293036101</v>
      </c>
      <c r="BE2022" s="17">
        <v>0.47876939827875797</v>
      </c>
      <c r="BF2022" s="17"/>
      <c r="BG2022" s="17">
        <v>0.59092035389516295</v>
      </c>
      <c r="BH2022" s="17">
        <v>0.46869810091018899</v>
      </c>
      <c r="BI2022" s="17" t="s">
        <v>95</v>
      </c>
      <c r="BJ2022" s="17" t="s">
        <v>95</v>
      </c>
      <c r="BK2022" s="17" t="s">
        <v>95</v>
      </c>
      <c r="BL2022" s="17" t="s">
        <v>95</v>
      </c>
      <c r="BM2022" s="17" t="s">
        <v>95</v>
      </c>
    </row>
    <row r="2023" spans="2:65" x14ac:dyDescent="0.35">
      <c r="C2023" s="17"/>
      <c r="D2023" s="17"/>
      <c r="E2023" s="17"/>
      <c r="F2023" s="17"/>
      <c r="G2023" s="17"/>
      <c r="H2023" s="17"/>
      <c r="I2023" s="17"/>
      <c r="J2023" s="17"/>
      <c r="K2023" s="17"/>
      <c r="L2023" s="17"/>
      <c r="M2023" s="17"/>
      <c r="N2023" s="17"/>
      <c r="O2023" s="17"/>
      <c r="P2023" s="17"/>
      <c r="Q2023" s="17"/>
      <c r="R2023" s="17"/>
      <c r="S2023" s="17"/>
      <c r="T2023" s="17"/>
      <c r="U2023" s="17"/>
      <c r="V2023" s="17"/>
      <c r="W2023" s="17"/>
      <c r="X2023" s="17"/>
      <c r="Y2023" s="17"/>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c r="BA2023" s="17"/>
      <c r="BB2023" s="17"/>
      <c r="BC2023" s="17"/>
      <c r="BD2023" s="17"/>
      <c r="BE2023" s="17"/>
      <c r="BF2023" s="17"/>
      <c r="BG2023" s="17"/>
      <c r="BH2023" s="17"/>
      <c r="BI2023" s="17"/>
      <c r="BJ2023" s="17"/>
      <c r="BK2023" s="17"/>
      <c r="BL2023" s="17"/>
      <c r="BM2023" s="17"/>
    </row>
    <row r="2024" spans="2:65" x14ac:dyDescent="0.35">
      <c r="B2024" s="6" t="s">
        <v>751</v>
      </c>
      <c r="C2024" s="17"/>
      <c r="D2024" s="17"/>
      <c r="E2024" s="17"/>
      <c r="F2024" s="17"/>
      <c r="G2024" s="17"/>
      <c r="H2024" s="17"/>
      <c r="I2024" s="17"/>
      <c r="J2024" s="17"/>
      <c r="K2024" s="17"/>
      <c r="L2024" s="17"/>
      <c r="M2024" s="17"/>
      <c r="N2024" s="17"/>
      <c r="O2024" s="17"/>
      <c r="P2024" s="17"/>
      <c r="Q2024" s="17"/>
      <c r="R2024" s="17"/>
      <c r="S2024" s="17"/>
      <c r="T2024" s="17"/>
      <c r="U2024" s="17"/>
      <c r="V2024" s="17"/>
      <c r="W2024" s="17"/>
      <c r="X2024" s="17"/>
      <c r="Y2024" s="17"/>
      <c r="Z2024" s="17"/>
      <c r="AA2024" s="17"/>
      <c r="AB2024" s="17"/>
      <c r="AC2024" s="17"/>
      <c r="AD2024" s="17"/>
      <c r="AE2024" s="17"/>
      <c r="AF2024" s="17"/>
      <c r="AG2024" s="17"/>
      <c r="AH2024" s="17"/>
      <c r="AI2024" s="17"/>
      <c r="AJ2024" s="17"/>
      <c r="AK2024" s="17"/>
      <c r="AL2024" s="17"/>
      <c r="AM2024" s="17"/>
      <c r="AN2024" s="17"/>
      <c r="AO2024" s="17"/>
      <c r="AP2024" s="17"/>
      <c r="AQ2024" s="17"/>
      <c r="AR2024" s="17"/>
      <c r="AS2024" s="17"/>
      <c r="AT2024" s="17"/>
      <c r="AU2024" s="17"/>
      <c r="AV2024" s="17"/>
      <c r="AW2024" s="17"/>
      <c r="AX2024" s="17"/>
      <c r="AY2024" s="17"/>
      <c r="AZ2024" s="17"/>
      <c r="BA2024" s="17"/>
      <c r="BB2024" s="17"/>
      <c r="BC2024" s="17"/>
      <c r="BD2024" s="17"/>
      <c r="BE2024" s="17"/>
      <c r="BF2024" s="17"/>
      <c r="BG2024" s="17"/>
      <c r="BH2024" s="17"/>
      <c r="BI2024" s="17"/>
      <c r="BJ2024" s="17"/>
      <c r="BK2024" s="17"/>
      <c r="BL2024" s="17"/>
      <c r="BM2024" s="17"/>
    </row>
    <row r="2025" spans="2:65" x14ac:dyDescent="0.35">
      <c r="B2025" s="26" t="s">
        <v>127</v>
      </c>
      <c r="C2025" s="17"/>
      <c r="D2025" s="17"/>
      <c r="E2025" s="17"/>
      <c r="F2025" s="17"/>
      <c r="G2025" s="17"/>
      <c r="H2025" s="17"/>
      <c r="I2025" s="17"/>
      <c r="J2025" s="17"/>
      <c r="K2025" s="17"/>
      <c r="L2025" s="17"/>
      <c r="M2025" s="17"/>
      <c r="N2025" s="17"/>
      <c r="O2025" s="17"/>
      <c r="P2025" s="17"/>
      <c r="Q2025" s="17"/>
      <c r="R2025" s="17"/>
      <c r="S2025" s="17"/>
      <c r="T2025" s="17"/>
      <c r="U2025" s="17"/>
      <c r="V2025" s="17"/>
      <c r="W2025" s="17"/>
      <c r="X2025" s="17"/>
      <c r="Y2025" s="17"/>
      <c r="Z2025" s="17"/>
      <c r="AA2025" s="17"/>
      <c r="AB2025" s="17"/>
      <c r="AC2025" s="17"/>
      <c r="AD2025" s="17"/>
      <c r="AE2025" s="17"/>
      <c r="AF2025" s="17"/>
      <c r="AG2025" s="17"/>
      <c r="AH2025" s="17"/>
      <c r="AI2025" s="17"/>
      <c r="AJ2025" s="17"/>
      <c r="AK2025" s="17"/>
      <c r="AL2025" s="17"/>
      <c r="AM2025" s="17"/>
      <c r="AN2025" s="17"/>
      <c r="AO2025" s="17"/>
      <c r="AP2025" s="17"/>
      <c r="AQ2025" s="17"/>
      <c r="AR2025" s="17"/>
      <c r="AS2025" s="17"/>
      <c r="AT2025" s="17"/>
      <c r="AU2025" s="17"/>
      <c r="AV2025" s="17"/>
      <c r="AW2025" s="17"/>
      <c r="AX2025" s="17"/>
      <c r="AY2025" s="17"/>
      <c r="AZ2025" s="17"/>
      <c r="BA2025" s="17"/>
      <c r="BB2025" s="17"/>
      <c r="BC2025" s="17"/>
      <c r="BD2025" s="17"/>
      <c r="BE2025" s="17"/>
      <c r="BF2025" s="17"/>
      <c r="BG2025" s="17"/>
      <c r="BH2025" s="17"/>
      <c r="BI2025" s="17"/>
      <c r="BJ2025" s="17"/>
      <c r="BK2025" s="17"/>
      <c r="BL2025" s="17"/>
      <c r="BM2025" s="17"/>
    </row>
    <row r="2026" spans="2:65" x14ac:dyDescent="0.35">
      <c r="B2026" t="s">
        <v>736</v>
      </c>
      <c r="C2026" s="17">
        <v>6.1692698651786004E-3</v>
      </c>
      <c r="D2026" s="17">
        <v>9.0981567787043194E-3</v>
      </c>
      <c r="E2026" s="17">
        <v>3.26303385527996E-3</v>
      </c>
      <c r="F2026" s="17"/>
      <c r="G2026" s="17">
        <v>3.9208971553491699E-2</v>
      </c>
      <c r="H2026" s="17">
        <v>0</v>
      </c>
      <c r="I2026" s="17">
        <v>0</v>
      </c>
      <c r="J2026" s="17">
        <v>1.01870250789936E-2</v>
      </c>
      <c r="K2026" s="17">
        <v>0</v>
      </c>
      <c r="L2026" s="17">
        <v>5.6437145993896596E-3</v>
      </c>
      <c r="M2026" s="17"/>
      <c r="N2026" s="17">
        <v>0</v>
      </c>
      <c r="O2026" s="17">
        <v>9.9265928854825308E-3</v>
      </c>
      <c r="P2026" s="17">
        <v>8.9127592511296407E-3</v>
      </c>
      <c r="Q2026" s="17">
        <v>8.6656716126136506E-3</v>
      </c>
      <c r="R2026" s="17"/>
      <c r="S2026" s="17">
        <v>2.5733235689344401E-2</v>
      </c>
      <c r="T2026" s="17">
        <v>1.01289217493571E-2</v>
      </c>
      <c r="U2026" s="17">
        <v>0</v>
      </c>
      <c r="V2026" s="17">
        <v>0</v>
      </c>
      <c r="W2026" s="17">
        <v>0</v>
      </c>
      <c r="X2026" s="17">
        <v>0</v>
      </c>
      <c r="Y2026" s="17">
        <v>0</v>
      </c>
      <c r="Z2026" s="17">
        <v>0</v>
      </c>
      <c r="AA2026" s="17">
        <v>0</v>
      </c>
      <c r="AB2026" s="17">
        <v>0</v>
      </c>
      <c r="AC2026" s="17">
        <v>3.9984970067342598E-2</v>
      </c>
      <c r="AD2026" s="17">
        <v>0</v>
      </c>
      <c r="AE2026" s="17"/>
      <c r="AF2026" s="17">
        <v>4.3594448027274302E-3</v>
      </c>
      <c r="AG2026" s="17">
        <v>3.5672805614772101E-3</v>
      </c>
      <c r="AH2026" s="17">
        <v>0</v>
      </c>
      <c r="AI2026" s="17"/>
      <c r="AJ2026" s="17">
        <v>3.9657597361488096E-3</v>
      </c>
      <c r="AK2026" s="17">
        <v>6.4999004957507402E-3</v>
      </c>
      <c r="AL2026" s="17">
        <v>0</v>
      </c>
      <c r="AM2026" s="17">
        <v>0</v>
      </c>
      <c r="AN2026" s="17">
        <v>4.1735081330972E-2</v>
      </c>
      <c r="AO2026" s="17"/>
      <c r="AP2026" s="17">
        <v>0</v>
      </c>
      <c r="AQ2026" s="17">
        <v>1.06667239066809E-2</v>
      </c>
      <c r="AR2026" s="17">
        <v>4.0540441492163598E-2</v>
      </c>
      <c r="AS2026" s="17"/>
      <c r="AT2026" s="17">
        <v>1.30706361430349E-2</v>
      </c>
      <c r="AU2026" s="17">
        <v>8.8618018578438505E-3</v>
      </c>
      <c r="AV2026" s="17">
        <v>0</v>
      </c>
      <c r="AW2026" s="17">
        <v>0</v>
      </c>
      <c r="AX2026" s="17">
        <v>0</v>
      </c>
      <c r="AY2026" s="17"/>
      <c r="AZ2026" s="17">
        <v>1.67507739862677E-2</v>
      </c>
      <c r="BA2026" s="17">
        <v>0</v>
      </c>
      <c r="BB2026" s="17">
        <v>1.5642032318648798E-2</v>
      </c>
      <c r="BC2026" s="17">
        <v>0</v>
      </c>
      <c r="BD2026" s="17">
        <v>0</v>
      </c>
      <c r="BE2026" s="17">
        <v>4.1895398368021697E-2</v>
      </c>
      <c r="BF2026" s="17"/>
      <c r="BG2026" s="17">
        <v>7.0314079922135404E-3</v>
      </c>
      <c r="BH2026" s="17">
        <v>4.8195808285942899E-3</v>
      </c>
      <c r="BI2026" s="17" t="s">
        <v>95</v>
      </c>
      <c r="BJ2026" s="17" t="s">
        <v>95</v>
      </c>
      <c r="BK2026" s="17" t="s">
        <v>95</v>
      </c>
      <c r="BL2026" s="17" t="s">
        <v>95</v>
      </c>
      <c r="BM2026" s="17" t="s">
        <v>95</v>
      </c>
    </row>
    <row r="2027" spans="2:65" x14ac:dyDescent="0.35">
      <c r="B2027" t="s">
        <v>737</v>
      </c>
      <c r="C2027" s="17">
        <v>2.7827740936227301E-2</v>
      </c>
      <c r="D2027" s="17">
        <v>3.9068150553526297E-2</v>
      </c>
      <c r="E2027" s="17">
        <v>1.6690120079206599E-2</v>
      </c>
      <c r="F2027" s="17"/>
      <c r="G2027" s="17">
        <v>0.123451073523237</v>
      </c>
      <c r="H2027" s="17">
        <v>1.01670597239569E-2</v>
      </c>
      <c r="I2027" s="17">
        <v>5.6509187542095399E-2</v>
      </c>
      <c r="J2027" s="17">
        <v>1.7266241752957701E-2</v>
      </c>
      <c r="K2027" s="17">
        <v>0</v>
      </c>
      <c r="L2027" s="17">
        <v>2.23815080443838E-2</v>
      </c>
      <c r="M2027" s="17"/>
      <c r="N2027" s="17">
        <v>3.2794951102097097E-2</v>
      </c>
      <c r="O2027" s="17">
        <v>1.28903836637314E-2</v>
      </c>
      <c r="P2027" s="17">
        <v>1.7437366833680801E-2</v>
      </c>
      <c r="Q2027" s="17">
        <v>5.2001481342935203E-2</v>
      </c>
      <c r="R2027" s="17"/>
      <c r="S2027" s="17">
        <v>4.7791394061305698E-2</v>
      </c>
      <c r="T2027" s="17">
        <v>3.1114560236903999E-2</v>
      </c>
      <c r="U2027" s="17">
        <v>1.8579700696384399E-2</v>
      </c>
      <c r="V2027" s="17">
        <v>1.6136774476336501E-2</v>
      </c>
      <c r="W2027" s="17">
        <v>6.1032338374096197E-2</v>
      </c>
      <c r="X2027" s="17">
        <v>3.9586519674922702E-2</v>
      </c>
      <c r="Y2027" s="17">
        <v>0</v>
      </c>
      <c r="Z2027" s="17">
        <v>0</v>
      </c>
      <c r="AA2027" s="17">
        <v>3.4358841304650903E-2</v>
      </c>
      <c r="AB2027" s="17">
        <v>1.8652245860108701E-2</v>
      </c>
      <c r="AC2027" s="17">
        <v>3.6843974232205499E-2</v>
      </c>
      <c r="AD2027" s="17">
        <v>0</v>
      </c>
      <c r="AE2027" s="17"/>
      <c r="AF2027" s="17">
        <v>1.47434218527598E-2</v>
      </c>
      <c r="AG2027" s="17">
        <v>4.70504083773335E-2</v>
      </c>
      <c r="AH2027" s="17">
        <v>0</v>
      </c>
      <c r="AI2027" s="17"/>
      <c r="AJ2027" s="17">
        <v>2.2756432783979999E-2</v>
      </c>
      <c r="AK2027" s="17">
        <v>6.1774996428274997E-2</v>
      </c>
      <c r="AL2027" s="17">
        <v>1.93456651470943E-2</v>
      </c>
      <c r="AM2027" s="17">
        <v>0</v>
      </c>
      <c r="AN2027" s="17">
        <v>0</v>
      </c>
      <c r="AO2027" s="17"/>
      <c r="AP2027" s="17">
        <v>2.54329420153546E-2</v>
      </c>
      <c r="AQ2027" s="17">
        <v>4.5524937155141297E-2</v>
      </c>
      <c r="AR2027" s="17">
        <v>4.6954479494610998E-2</v>
      </c>
      <c r="AS2027" s="17"/>
      <c r="AT2027" s="17">
        <v>0</v>
      </c>
      <c r="AU2027" s="17">
        <v>3.1850872887516597E-2</v>
      </c>
      <c r="AV2027" s="17">
        <v>2.9414032355535701E-2</v>
      </c>
      <c r="AW2027" s="17">
        <v>3.9446388761139102E-2</v>
      </c>
      <c r="AX2027" s="17">
        <v>0</v>
      </c>
      <c r="AY2027" s="17"/>
      <c r="AZ2027" s="17">
        <v>7.2043799669118405E-2</v>
      </c>
      <c r="BA2027" s="17">
        <v>1.9322393103186401E-2</v>
      </c>
      <c r="BB2027" s="17">
        <v>3.3098590726258897E-2</v>
      </c>
      <c r="BC2027" s="17">
        <v>7.9978763066140702E-3</v>
      </c>
      <c r="BD2027" s="17">
        <v>2.0259707562067401E-2</v>
      </c>
      <c r="BE2027" s="17">
        <v>3.5614718149992598E-2</v>
      </c>
      <c r="BF2027" s="17"/>
      <c r="BG2027" s="17">
        <v>1.8615123684505099E-2</v>
      </c>
      <c r="BH2027" s="17">
        <v>4.2250219322214601E-2</v>
      </c>
      <c r="BI2027" s="17" t="s">
        <v>95</v>
      </c>
      <c r="BJ2027" s="17" t="s">
        <v>95</v>
      </c>
      <c r="BK2027" s="17" t="s">
        <v>95</v>
      </c>
      <c r="BL2027" s="17" t="s">
        <v>95</v>
      </c>
      <c r="BM2027" s="17" t="s">
        <v>95</v>
      </c>
    </row>
    <row r="2028" spans="2:65" x14ac:dyDescent="0.35">
      <c r="B2028" t="s">
        <v>738</v>
      </c>
      <c r="C2028" s="17">
        <v>6.3738418426753096E-2</v>
      </c>
      <c r="D2028" s="17">
        <v>7.8233557844124793E-2</v>
      </c>
      <c r="E2028" s="17">
        <v>4.9482236454992203E-2</v>
      </c>
      <c r="F2028" s="17"/>
      <c r="G2028" s="17">
        <v>0.112658631325276</v>
      </c>
      <c r="H2028" s="17">
        <v>2.5830903207291402E-2</v>
      </c>
      <c r="I2028" s="17">
        <v>2.3995381850462402E-2</v>
      </c>
      <c r="J2028" s="17">
        <v>8.3156119495331596E-2</v>
      </c>
      <c r="K2028" s="17">
        <v>8.4171974671041497E-2</v>
      </c>
      <c r="L2028" s="17">
        <v>6.2748071564386804E-2</v>
      </c>
      <c r="M2028" s="17"/>
      <c r="N2028" s="17">
        <v>7.4307062993784506E-2</v>
      </c>
      <c r="O2028" s="17">
        <v>8.2848838325094404E-2</v>
      </c>
      <c r="P2028" s="17">
        <v>4.2525590445923599E-2</v>
      </c>
      <c r="Q2028" s="17">
        <v>4.1516161815370503E-2</v>
      </c>
      <c r="R2028" s="17"/>
      <c r="S2028" s="17">
        <v>5.3350564015329303E-2</v>
      </c>
      <c r="T2028" s="17">
        <v>5.4934930310288101E-2</v>
      </c>
      <c r="U2028" s="17">
        <v>8.0053920411901999E-2</v>
      </c>
      <c r="V2028" s="17">
        <v>8.5214400068869198E-2</v>
      </c>
      <c r="W2028" s="17">
        <v>4.3472169592594499E-2</v>
      </c>
      <c r="X2028" s="17">
        <v>8.4525804968259594E-2</v>
      </c>
      <c r="Y2028" s="17">
        <v>7.5015837570514804E-2</v>
      </c>
      <c r="Z2028" s="17">
        <v>0</v>
      </c>
      <c r="AA2028" s="17">
        <v>0.101537373082619</v>
      </c>
      <c r="AB2028" s="17">
        <v>0</v>
      </c>
      <c r="AC2028" s="17">
        <v>0.11633821102387799</v>
      </c>
      <c r="AD2028" s="17">
        <v>8.4159956683645606E-2</v>
      </c>
      <c r="AE2028" s="17"/>
      <c r="AF2028" s="17">
        <v>6.1397878232024597E-2</v>
      </c>
      <c r="AG2028" s="17">
        <v>7.2640290155952705E-2</v>
      </c>
      <c r="AH2028" s="17">
        <v>2.2218217475158401E-2</v>
      </c>
      <c r="AI2028" s="17"/>
      <c r="AJ2028" s="17">
        <v>5.4908707212762899E-2</v>
      </c>
      <c r="AK2028" s="17">
        <v>8.4586212014051407E-2</v>
      </c>
      <c r="AL2028" s="17">
        <v>8.3647341629541502E-2</v>
      </c>
      <c r="AM2028" s="17">
        <v>0</v>
      </c>
      <c r="AN2028" s="17">
        <v>3.3681194035963598E-2</v>
      </c>
      <c r="AO2028" s="17"/>
      <c r="AP2028" s="17">
        <v>5.7373079743043197E-2</v>
      </c>
      <c r="AQ2028" s="17">
        <v>8.3654009721891104E-2</v>
      </c>
      <c r="AR2028" s="17">
        <v>0.10362283974427899</v>
      </c>
      <c r="AS2028" s="17"/>
      <c r="AT2028" s="17">
        <v>3.2899509896539197E-2</v>
      </c>
      <c r="AU2028" s="17">
        <v>6.5926117808460694E-2</v>
      </c>
      <c r="AV2028" s="17">
        <v>5.1568105268922998E-2</v>
      </c>
      <c r="AW2028" s="17">
        <v>9.5819034945106199E-2</v>
      </c>
      <c r="AX2028" s="17">
        <v>0</v>
      </c>
      <c r="AY2028" s="17"/>
      <c r="AZ2028" s="17">
        <v>1.16943315841408E-2</v>
      </c>
      <c r="BA2028" s="17">
        <v>6.0037084868095898E-2</v>
      </c>
      <c r="BB2028" s="17">
        <v>9.4572204953825303E-2</v>
      </c>
      <c r="BC2028" s="17">
        <v>6.4985550702175696E-2</v>
      </c>
      <c r="BD2028" s="17">
        <v>9.8332596675727801E-2</v>
      </c>
      <c r="BE2028" s="17">
        <v>7.1555284373922196E-2</v>
      </c>
      <c r="BF2028" s="17"/>
      <c r="BG2028" s="17">
        <v>7.0318633928946994E-2</v>
      </c>
      <c r="BH2028" s="17">
        <v>5.34370010051416E-2</v>
      </c>
      <c r="BI2028" s="17" t="s">
        <v>95</v>
      </c>
      <c r="BJ2028" s="17" t="s">
        <v>95</v>
      </c>
      <c r="BK2028" s="17" t="s">
        <v>95</v>
      </c>
      <c r="BL2028" s="17" t="s">
        <v>95</v>
      </c>
      <c r="BM2028" s="17" t="s">
        <v>95</v>
      </c>
    </row>
    <row r="2029" spans="2:65" x14ac:dyDescent="0.35">
      <c r="B2029" t="s">
        <v>739</v>
      </c>
      <c r="C2029" s="17">
        <v>5.6136727811546099E-2</v>
      </c>
      <c r="D2029" s="17">
        <v>6.1099310757809E-2</v>
      </c>
      <c r="E2029" s="17">
        <v>5.1387047387915198E-2</v>
      </c>
      <c r="F2029" s="17"/>
      <c r="G2029" s="17">
        <v>0.103201324251009</v>
      </c>
      <c r="H2029" s="17">
        <v>8.3267262443909904E-2</v>
      </c>
      <c r="I2029" s="17">
        <v>5.3819225918438497E-2</v>
      </c>
      <c r="J2029" s="17">
        <v>5.3403264188643398E-2</v>
      </c>
      <c r="K2029" s="17">
        <v>5.0174406219242997E-2</v>
      </c>
      <c r="L2029" s="17">
        <v>4.0946976536605499E-2</v>
      </c>
      <c r="M2029" s="17"/>
      <c r="N2029" s="17">
        <v>7.1481168025359906E-2</v>
      </c>
      <c r="O2029" s="17">
        <v>6.4269282593260105E-2</v>
      </c>
      <c r="P2029" s="17">
        <v>2.8441383495070999E-2</v>
      </c>
      <c r="Q2029" s="17">
        <v>4.8391129056626903E-2</v>
      </c>
      <c r="R2029" s="17"/>
      <c r="S2029" s="17">
        <v>4.0936255830174302E-2</v>
      </c>
      <c r="T2029" s="17">
        <v>7.7367790010350102E-2</v>
      </c>
      <c r="U2029" s="17">
        <v>0</v>
      </c>
      <c r="V2029" s="17">
        <v>1.6709555068818199E-2</v>
      </c>
      <c r="W2029" s="17">
        <v>9.2399289024467396E-2</v>
      </c>
      <c r="X2029" s="17">
        <v>5.7336783995744101E-2</v>
      </c>
      <c r="Y2029" s="17">
        <v>7.70128821711491E-2</v>
      </c>
      <c r="Z2029" s="17">
        <v>7.2183944468071706E-2</v>
      </c>
      <c r="AA2029" s="17">
        <v>0.101001225590598</v>
      </c>
      <c r="AB2029" s="17">
        <v>3.8966315798861298E-2</v>
      </c>
      <c r="AC2029" s="17">
        <v>3.5251108731583797E-2</v>
      </c>
      <c r="AD2029" s="17">
        <v>0.100790216307054</v>
      </c>
      <c r="AE2029" s="17"/>
      <c r="AF2029" s="17">
        <v>6.59136771928681E-2</v>
      </c>
      <c r="AG2029" s="17">
        <v>3.8667635307965999E-2</v>
      </c>
      <c r="AH2029" s="17">
        <v>5.7129732529739803E-2</v>
      </c>
      <c r="AI2029" s="17"/>
      <c r="AJ2029" s="17">
        <v>6.8530155722825295E-2</v>
      </c>
      <c r="AK2029" s="17">
        <v>4.9765571094999003E-2</v>
      </c>
      <c r="AL2029" s="17">
        <v>1.9565132319634099E-2</v>
      </c>
      <c r="AM2029" s="17">
        <v>0.26037962379929003</v>
      </c>
      <c r="AN2029" s="17">
        <v>0</v>
      </c>
      <c r="AO2029" s="17"/>
      <c r="AP2029" s="17">
        <v>5.4023593865722898E-2</v>
      </c>
      <c r="AQ2029" s="17">
        <v>6.6840297640844495E-2</v>
      </c>
      <c r="AR2029" s="17">
        <v>2.4237405892849801E-2</v>
      </c>
      <c r="AS2029" s="17"/>
      <c r="AT2029" s="17">
        <v>1.55836273484109E-2</v>
      </c>
      <c r="AU2029" s="17">
        <v>5.0499385366001501E-2</v>
      </c>
      <c r="AV2029" s="17">
        <v>6.4929624193915902E-2</v>
      </c>
      <c r="AW2029" s="17">
        <v>0.103088454843525</v>
      </c>
      <c r="AX2029" s="17">
        <v>0.27254606309561302</v>
      </c>
      <c r="AY2029" s="17"/>
      <c r="AZ2029" s="17">
        <v>7.2650539010792603E-2</v>
      </c>
      <c r="BA2029" s="17">
        <v>4.9110581491840902E-2</v>
      </c>
      <c r="BB2029" s="17">
        <v>4.5463218479398097E-2</v>
      </c>
      <c r="BC2029" s="17">
        <v>4.9494566386842902E-2</v>
      </c>
      <c r="BD2029" s="17">
        <v>6.9236405976969104E-2</v>
      </c>
      <c r="BE2029" s="17">
        <v>5.5146908787877001E-2</v>
      </c>
      <c r="BF2029" s="17"/>
      <c r="BG2029" s="17">
        <v>5.9069346268752397E-2</v>
      </c>
      <c r="BH2029" s="17">
        <v>5.15456734827128E-2</v>
      </c>
      <c r="BI2029" s="17" t="s">
        <v>95</v>
      </c>
      <c r="BJ2029" s="17" t="s">
        <v>95</v>
      </c>
      <c r="BK2029" s="17" t="s">
        <v>95</v>
      </c>
      <c r="BL2029" s="17" t="s">
        <v>95</v>
      </c>
      <c r="BM2029" s="17" t="s">
        <v>95</v>
      </c>
    </row>
    <row r="2030" spans="2:65" x14ac:dyDescent="0.35">
      <c r="B2030" t="s">
        <v>740</v>
      </c>
      <c r="C2030" s="17">
        <v>7.8875832861642597E-2</v>
      </c>
      <c r="D2030" s="17">
        <v>8.1651657135301398E-2</v>
      </c>
      <c r="E2030" s="17">
        <v>7.6400465213342206E-2</v>
      </c>
      <c r="F2030" s="17"/>
      <c r="G2030" s="17">
        <v>5.0129577183674598E-2</v>
      </c>
      <c r="H2030" s="17">
        <v>4.7471066221673901E-2</v>
      </c>
      <c r="I2030" s="17">
        <v>9.9315983444891398E-2</v>
      </c>
      <c r="J2030" s="17">
        <v>5.6032187130240899E-2</v>
      </c>
      <c r="K2030" s="17">
        <v>0.135296137194339</v>
      </c>
      <c r="L2030" s="17">
        <v>6.50750900864593E-2</v>
      </c>
      <c r="M2030" s="17"/>
      <c r="N2030" s="17">
        <v>6.8793627714691399E-2</v>
      </c>
      <c r="O2030" s="17">
        <v>7.7266856042864401E-2</v>
      </c>
      <c r="P2030" s="17">
        <v>8.9301635973910706E-2</v>
      </c>
      <c r="Q2030" s="17">
        <v>8.7352295462228294E-2</v>
      </c>
      <c r="R2030" s="17"/>
      <c r="S2030" s="17">
        <v>9.82421471652552E-2</v>
      </c>
      <c r="T2030" s="17">
        <v>4.9383731581536597E-2</v>
      </c>
      <c r="U2030" s="17">
        <v>0.106450394234973</v>
      </c>
      <c r="V2030" s="17">
        <v>0.109624180874178</v>
      </c>
      <c r="W2030" s="17">
        <v>6.5899603865849907E-2</v>
      </c>
      <c r="X2030" s="17">
        <v>6.0408084784954401E-2</v>
      </c>
      <c r="Y2030" s="17">
        <v>0.103878775445772</v>
      </c>
      <c r="Z2030" s="17">
        <v>0.118269103590652</v>
      </c>
      <c r="AA2030" s="17">
        <v>1.6376527737437301E-2</v>
      </c>
      <c r="AB2030" s="17">
        <v>0.11489925675028299</v>
      </c>
      <c r="AC2030" s="17">
        <v>8.0632767410088999E-2</v>
      </c>
      <c r="AD2030" s="17">
        <v>0</v>
      </c>
      <c r="AE2030" s="17"/>
      <c r="AF2030" s="17">
        <v>5.9178865686168598E-2</v>
      </c>
      <c r="AG2030" s="17">
        <v>0.105888344933286</v>
      </c>
      <c r="AH2030" s="17">
        <v>6.7787263425262603E-2</v>
      </c>
      <c r="AI2030" s="17"/>
      <c r="AJ2030" s="17">
        <v>7.5994129609379305E-2</v>
      </c>
      <c r="AK2030" s="17">
        <v>9.3081087366183701E-2</v>
      </c>
      <c r="AL2030" s="17">
        <v>0.123741123791148</v>
      </c>
      <c r="AM2030" s="17">
        <v>0</v>
      </c>
      <c r="AN2030" s="17">
        <v>7.9085038440282002E-2</v>
      </c>
      <c r="AO2030" s="17"/>
      <c r="AP2030" s="17">
        <v>7.2141284383253804E-2</v>
      </c>
      <c r="AQ2030" s="17">
        <v>9.0609386446935503E-2</v>
      </c>
      <c r="AR2030" s="17">
        <v>0.126092487922395</v>
      </c>
      <c r="AS2030" s="17"/>
      <c r="AT2030" s="17">
        <v>0.140210486647044</v>
      </c>
      <c r="AU2030" s="17">
        <v>8.0119594627493906E-2</v>
      </c>
      <c r="AV2030" s="17">
        <v>6.8501593569960495E-2</v>
      </c>
      <c r="AW2030" s="17">
        <v>5.6559564407143499E-2</v>
      </c>
      <c r="AX2030" s="17">
        <v>0</v>
      </c>
      <c r="AY2030" s="17"/>
      <c r="AZ2030" s="17">
        <v>7.2174570762627996E-2</v>
      </c>
      <c r="BA2030" s="17">
        <v>7.2498985302925506E-2</v>
      </c>
      <c r="BB2030" s="17">
        <v>8.5161896037328905E-2</v>
      </c>
      <c r="BC2030" s="17">
        <v>5.8495947825869601E-2</v>
      </c>
      <c r="BD2030" s="17">
        <v>0.13033262201133999</v>
      </c>
      <c r="BE2030" s="17">
        <v>3.4256538455480899E-2</v>
      </c>
      <c r="BF2030" s="17"/>
      <c r="BG2030" s="17">
        <v>8.82834712104274E-2</v>
      </c>
      <c r="BH2030" s="17">
        <v>6.4148046279260698E-2</v>
      </c>
      <c r="BI2030" s="17" t="s">
        <v>95</v>
      </c>
      <c r="BJ2030" s="17" t="s">
        <v>95</v>
      </c>
      <c r="BK2030" s="17" t="s">
        <v>95</v>
      </c>
      <c r="BL2030" s="17" t="s">
        <v>95</v>
      </c>
      <c r="BM2030" s="17" t="s">
        <v>95</v>
      </c>
    </row>
    <row r="2031" spans="2:65" x14ac:dyDescent="0.35">
      <c r="B2031" t="s">
        <v>741</v>
      </c>
      <c r="C2031" s="17">
        <v>0.155024286450159</v>
      </c>
      <c r="D2031" s="17">
        <v>0.18020637890617799</v>
      </c>
      <c r="E2031" s="17">
        <v>0.13042653991515499</v>
      </c>
      <c r="F2031" s="17"/>
      <c r="G2031" s="17">
        <v>5.7921898103808801E-2</v>
      </c>
      <c r="H2031" s="17">
        <v>0.14651068109453999</v>
      </c>
      <c r="I2031" s="17">
        <v>0.189689433535703</v>
      </c>
      <c r="J2031" s="17">
        <v>0.157521187337093</v>
      </c>
      <c r="K2031" s="17">
        <v>0.17243713560138299</v>
      </c>
      <c r="L2031" s="17">
        <v>0.14996855806631901</v>
      </c>
      <c r="M2031" s="17"/>
      <c r="N2031" s="17">
        <v>0.16900056894944099</v>
      </c>
      <c r="O2031" s="17">
        <v>0.17457517969448999</v>
      </c>
      <c r="P2031" s="17">
        <v>0.148818336167376</v>
      </c>
      <c r="Q2031" s="17">
        <v>0.10929625267285401</v>
      </c>
      <c r="R2031" s="17"/>
      <c r="S2031" s="17">
        <v>0.101870249666432</v>
      </c>
      <c r="T2031" s="17">
        <v>0.201624888773971</v>
      </c>
      <c r="U2031" s="17">
        <v>0.169435677676671</v>
      </c>
      <c r="V2031" s="17">
        <v>0.13177592772522501</v>
      </c>
      <c r="W2031" s="17">
        <v>0.155822430387417</v>
      </c>
      <c r="X2031" s="17">
        <v>0.192206339201344</v>
      </c>
      <c r="Y2031" s="17">
        <v>0.13631899024821401</v>
      </c>
      <c r="Z2031" s="17">
        <v>0.18091119249680501</v>
      </c>
      <c r="AA2031" s="17">
        <v>0.138928340126556</v>
      </c>
      <c r="AB2031" s="17">
        <v>0.16159547486381001</v>
      </c>
      <c r="AC2031" s="17">
        <v>7.6059727533665605E-2</v>
      </c>
      <c r="AD2031" s="17">
        <v>0.17651839845317099</v>
      </c>
      <c r="AE2031" s="17"/>
      <c r="AF2031" s="17">
        <v>0.183988255218379</v>
      </c>
      <c r="AG2031" s="17">
        <v>0.13145577727704999</v>
      </c>
      <c r="AH2031" s="17">
        <v>0.15864246353038</v>
      </c>
      <c r="AI2031" s="17"/>
      <c r="AJ2031" s="17">
        <v>0.18932974592715199</v>
      </c>
      <c r="AK2031" s="17">
        <v>0.10561455264773301</v>
      </c>
      <c r="AL2031" s="17">
        <v>0.15876219701011501</v>
      </c>
      <c r="AM2031" s="17">
        <v>0</v>
      </c>
      <c r="AN2031" s="17">
        <v>0.16194517167793099</v>
      </c>
      <c r="AO2031" s="17"/>
      <c r="AP2031" s="17">
        <v>0.15517613101702599</v>
      </c>
      <c r="AQ2031" s="17">
        <v>0.146288002715868</v>
      </c>
      <c r="AR2031" s="17">
        <v>9.7563722861121305E-2</v>
      </c>
      <c r="AS2031" s="17"/>
      <c r="AT2031" s="17">
        <v>0.13080379400449399</v>
      </c>
      <c r="AU2031" s="17">
        <v>0.14817325905822901</v>
      </c>
      <c r="AV2031" s="17">
        <v>0.181042254736098</v>
      </c>
      <c r="AW2031" s="17">
        <v>0.130899652859778</v>
      </c>
      <c r="AX2031" s="17">
        <v>0</v>
      </c>
      <c r="AY2031" s="17"/>
      <c r="AZ2031" s="17">
        <v>0.11753791430913101</v>
      </c>
      <c r="BA2031" s="17">
        <v>0.16315586933384499</v>
      </c>
      <c r="BB2031" s="17">
        <v>9.9935543418100806E-2</v>
      </c>
      <c r="BC2031" s="17">
        <v>0.219804371043721</v>
      </c>
      <c r="BD2031" s="17">
        <v>0.13381126129394</v>
      </c>
      <c r="BE2031" s="17">
        <v>0.153468018936638</v>
      </c>
      <c r="BF2031" s="17"/>
      <c r="BG2031" s="17">
        <v>0.160719802870746</v>
      </c>
      <c r="BH2031" s="17">
        <v>0.14610787754827101</v>
      </c>
      <c r="BI2031" s="17" t="s">
        <v>95</v>
      </c>
      <c r="BJ2031" s="17" t="s">
        <v>95</v>
      </c>
      <c r="BK2031" s="17" t="s">
        <v>95</v>
      </c>
      <c r="BL2031" s="17" t="s">
        <v>95</v>
      </c>
      <c r="BM2031" s="17" t="s">
        <v>95</v>
      </c>
    </row>
    <row r="2032" spans="2:65" x14ac:dyDescent="0.35">
      <c r="B2032" t="s">
        <v>742</v>
      </c>
      <c r="C2032" s="17">
        <v>0.121427519256654</v>
      </c>
      <c r="D2032" s="17">
        <v>0.13513327285857801</v>
      </c>
      <c r="E2032" s="17">
        <v>0.108181357540744</v>
      </c>
      <c r="F2032" s="17"/>
      <c r="G2032" s="17">
        <v>5.5874657797522098E-2</v>
      </c>
      <c r="H2032" s="17">
        <v>0.21233921139293799</v>
      </c>
      <c r="I2032" s="17">
        <v>0.10847709727060199</v>
      </c>
      <c r="J2032" s="17">
        <v>0.121988363011189</v>
      </c>
      <c r="K2032" s="17">
        <v>0.13606915681127499</v>
      </c>
      <c r="L2032" s="17">
        <v>9.6836328825770701E-2</v>
      </c>
      <c r="M2032" s="17"/>
      <c r="N2032" s="17">
        <v>0.14211998797921499</v>
      </c>
      <c r="O2032" s="17">
        <v>0.11020067559489501</v>
      </c>
      <c r="P2032" s="17">
        <v>0.15533270867205701</v>
      </c>
      <c r="Q2032" s="17">
        <v>6.2731158808965307E-2</v>
      </c>
      <c r="R2032" s="17"/>
      <c r="S2032" s="17">
        <v>6.4269034175258297E-2</v>
      </c>
      <c r="T2032" s="17">
        <v>0.112047522206313</v>
      </c>
      <c r="U2032" s="17">
        <v>4.9751787572414802E-2</v>
      </c>
      <c r="V2032" s="17">
        <v>0.139349298415164</v>
      </c>
      <c r="W2032" s="17">
        <v>9.5184083586303106E-2</v>
      </c>
      <c r="X2032" s="17">
        <v>9.2590888325509102E-2</v>
      </c>
      <c r="Y2032" s="17">
        <v>0.156060785934832</v>
      </c>
      <c r="Z2032" s="17">
        <v>0.148102230347854</v>
      </c>
      <c r="AA2032" s="17">
        <v>0.17842694834294301</v>
      </c>
      <c r="AB2032" s="17">
        <v>0.20252853300201101</v>
      </c>
      <c r="AC2032" s="17">
        <v>7.8521798358486494E-2</v>
      </c>
      <c r="AD2032" s="17">
        <v>0.19504491161069001</v>
      </c>
      <c r="AE2032" s="17"/>
      <c r="AF2032" s="17">
        <v>0.107924745033725</v>
      </c>
      <c r="AG2032" s="17">
        <v>0.129297757799087</v>
      </c>
      <c r="AH2032" s="17">
        <v>0.14862882459052201</v>
      </c>
      <c r="AI2032" s="17"/>
      <c r="AJ2032" s="17">
        <v>0.119823045767981</v>
      </c>
      <c r="AK2032" s="17">
        <v>0.10520315503098</v>
      </c>
      <c r="AL2032" s="17">
        <v>0.16858976106500401</v>
      </c>
      <c r="AM2032" s="17">
        <v>0</v>
      </c>
      <c r="AN2032" s="17">
        <v>0.14518481040206099</v>
      </c>
      <c r="AO2032" s="17"/>
      <c r="AP2032" s="17">
        <v>9.8655541256726806E-2</v>
      </c>
      <c r="AQ2032" s="17">
        <v>0.134638100428011</v>
      </c>
      <c r="AR2032" s="17">
        <v>0.18757286478979299</v>
      </c>
      <c r="AS2032" s="17"/>
      <c r="AT2032" s="17">
        <v>0.116727795166683</v>
      </c>
      <c r="AU2032" s="17">
        <v>0.116647226030754</v>
      </c>
      <c r="AV2032" s="17">
        <v>0.13965652713549701</v>
      </c>
      <c r="AW2032" s="17">
        <v>0.135940082512541</v>
      </c>
      <c r="AX2032" s="17">
        <v>0.10541510699384</v>
      </c>
      <c r="AY2032" s="17"/>
      <c r="AZ2032" s="17">
        <v>8.1354366567174805E-2</v>
      </c>
      <c r="BA2032" s="17">
        <v>0.14180907426638301</v>
      </c>
      <c r="BB2032" s="17">
        <v>0.16865197025409401</v>
      </c>
      <c r="BC2032" s="17">
        <v>0.13889007316861801</v>
      </c>
      <c r="BD2032" s="17">
        <v>7.2183697193804894E-2</v>
      </c>
      <c r="BE2032" s="17">
        <v>0.107944099107999</v>
      </c>
      <c r="BF2032" s="17"/>
      <c r="BG2032" s="17">
        <v>0.11454126514242299</v>
      </c>
      <c r="BH2032" s="17">
        <v>0.132208044313672</v>
      </c>
      <c r="BI2032" s="17" t="s">
        <v>95</v>
      </c>
      <c r="BJ2032" s="17" t="s">
        <v>95</v>
      </c>
      <c r="BK2032" s="17" t="s">
        <v>95</v>
      </c>
      <c r="BL2032" s="17" t="s">
        <v>95</v>
      </c>
      <c r="BM2032" s="17" t="s">
        <v>95</v>
      </c>
    </row>
    <row r="2033" spans="2:65" x14ac:dyDescent="0.35">
      <c r="B2033" t="s">
        <v>743</v>
      </c>
      <c r="C2033" s="17">
        <v>3.3773306023496701E-2</v>
      </c>
      <c r="D2033" s="17">
        <v>4.0799389600958198E-2</v>
      </c>
      <c r="E2033" s="17">
        <v>2.30537872911343E-2</v>
      </c>
      <c r="F2033" s="17"/>
      <c r="G2033" s="17">
        <v>0.12657386086025199</v>
      </c>
      <c r="H2033" s="17">
        <v>5.8926720963080798E-2</v>
      </c>
      <c r="I2033" s="17">
        <v>1.2504822544921501E-2</v>
      </c>
      <c r="J2033" s="17">
        <v>5.3257766236581898E-2</v>
      </c>
      <c r="K2033" s="17">
        <v>2.77329621646158E-2</v>
      </c>
      <c r="L2033" s="17">
        <v>4.4825485807104201E-3</v>
      </c>
      <c r="M2033" s="17"/>
      <c r="N2033" s="17">
        <v>2.1815419726705199E-2</v>
      </c>
      <c r="O2033" s="17">
        <v>2.76033462905735E-2</v>
      </c>
      <c r="P2033" s="17">
        <v>4.6151881912605698E-2</v>
      </c>
      <c r="Q2033" s="17">
        <v>4.9895775329631603E-2</v>
      </c>
      <c r="R2033" s="17"/>
      <c r="S2033" s="17">
        <v>3.8781143889322502E-2</v>
      </c>
      <c r="T2033" s="17">
        <v>1.8949749261307599E-2</v>
      </c>
      <c r="U2033" s="17">
        <v>1.25301677982772E-2</v>
      </c>
      <c r="V2033" s="17">
        <v>3.53651907385331E-2</v>
      </c>
      <c r="W2033" s="17">
        <v>2.42858283067071E-2</v>
      </c>
      <c r="X2033" s="17">
        <v>1.4620791744085201E-2</v>
      </c>
      <c r="Y2033" s="17">
        <v>1.7832096297308201E-2</v>
      </c>
      <c r="Z2033" s="17">
        <v>3.4549997299234803E-2</v>
      </c>
      <c r="AA2033" s="17">
        <v>5.0384135665886197E-2</v>
      </c>
      <c r="AB2033" s="17">
        <v>4.1779801330990997E-2</v>
      </c>
      <c r="AC2033" s="17">
        <v>0.15847951706640001</v>
      </c>
      <c r="AD2033" s="17">
        <v>0</v>
      </c>
      <c r="AE2033" s="17"/>
      <c r="AF2033" s="17">
        <v>1.5930751073293701E-2</v>
      </c>
      <c r="AG2033" s="17">
        <v>3.6591755269268902E-2</v>
      </c>
      <c r="AH2033" s="17">
        <v>7.1774720008721093E-2</v>
      </c>
      <c r="AI2033" s="17"/>
      <c r="AJ2033" s="17">
        <v>2.8531395882842099E-2</v>
      </c>
      <c r="AK2033" s="17">
        <v>4.7563721667064102E-2</v>
      </c>
      <c r="AL2033" s="17">
        <v>1.58945389150533E-2</v>
      </c>
      <c r="AM2033" s="17">
        <v>0</v>
      </c>
      <c r="AN2033" s="17">
        <v>4.7746809961683699E-2</v>
      </c>
      <c r="AO2033" s="17"/>
      <c r="AP2033" s="17">
        <v>6.1542263830555499E-2</v>
      </c>
      <c r="AQ2033" s="17">
        <v>1.9063585935565001E-2</v>
      </c>
      <c r="AR2033" s="17">
        <v>5.1872394561926799E-2</v>
      </c>
      <c r="AS2033" s="17"/>
      <c r="AT2033" s="17">
        <v>2.3961635156026301E-2</v>
      </c>
      <c r="AU2033" s="17">
        <v>4.4930109356386798E-2</v>
      </c>
      <c r="AV2033" s="17">
        <v>2.4606444006820102E-2</v>
      </c>
      <c r="AW2033" s="17">
        <v>1.35921669820432E-2</v>
      </c>
      <c r="AX2033" s="17">
        <v>0.16897549662119299</v>
      </c>
      <c r="AY2033" s="17"/>
      <c r="AZ2033" s="17">
        <v>4.8595022164848803E-2</v>
      </c>
      <c r="BA2033" s="17">
        <v>2.7828456687176501E-2</v>
      </c>
      <c r="BB2033" s="17">
        <v>5.4115385609597999E-2</v>
      </c>
      <c r="BC2033" s="17">
        <v>1.42187559186151E-2</v>
      </c>
      <c r="BD2033" s="17">
        <v>3.9087431943863701E-2</v>
      </c>
      <c r="BE2033" s="17">
        <v>4.3160056807554803E-2</v>
      </c>
      <c r="BF2033" s="17"/>
      <c r="BG2033" s="17">
        <v>2.1820893610383099E-2</v>
      </c>
      <c r="BH2033" s="17">
        <v>5.2484971229854002E-2</v>
      </c>
      <c r="BI2033" s="17" t="s">
        <v>95</v>
      </c>
      <c r="BJ2033" s="17" t="s">
        <v>95</v>
      </c>
      <c r="BK2033" s="17" t="s">
        <v>95</v>
      </c>
      <c r="BL2033" s="17" t="s">
        <v>95</v>
      </c>
      <c r="BM2033" s="17" t="s">
        <v>95</v>
      </c>
    </row>
    <row r="2034" spans="2:65" x14ac:dyDescent="0.35">
      <c r="B2034" t="s">
        <v>744</v>
      </c>
      <c r="C2034" s="17">
        <v>2.3201215090591299E-2</v>
      </c>
      <c r="D2034" s="17">
        <v>3.34136868157082E-2</v>
      </c>
      <c r="E2034" s="17">
        <v>1.30741795450556E-2</v>
      </c>
      <c r="F2034" s="17"/>
      <c r="G2034" s="17">
        <v>3.9224622725346901E-2</v>
      </c>
      <c r="H2034" s="17">
        <v>3.7102616495451102E-2</v>
      </c>
      <c r="I2034" s="17">
        <v>1.9758591439339501E-2</v>
      </c>
      <c r="J2034" s="17">
        <v>9.9934626049789504E-3</v>
      </c>
      <c r="K2034" s="17">
        <v>3.4474391739946403E-2</v>
      </c>
      <c r="L2034" s="17">
        <v>1.6638341530755E-2</v>
      </c>
      <c r="M2034" s="17"/>
      <c r="N2034" s="17">
        <v>3.9441436429927201E-2</v>
      </c>
      <c r="O2034" s="17">
        <v>2.4321811636003599E-2</v>
      </c>
      <c r="P2034" s="17">
        <v>0</v>
      </c>
      <c r="Q2034" s="17">
        <v>1.8835829042568E-2</v>
      </c>
      <c r="R2034" s="17"/>
      <c r="S2034" s="17">
        <v>5.3923191613924303E-2</v>
      </c>
      <c r="T2034" s="17">
        <v>2.82108141012253E-2</v>
      </c>
      <c r="U2034" s="17">
        <v>3.2779302807741099E-2</v>
      </c>
      <c r="V2034" s="17">
        <v>0</v>
      </c>
      <c r="W2034" s="17">
        <v>0</v>
      </c>
      <c r="X2034" s="17">
        <v>1.9176044381699599E-2</v>
      </c>
      <c r="Y2034" s="17">
        <v>0</v>
      </c>
      <c r="Z2034" s="17">
        <v>3.51723222661472E-2</v>
      </c>
      <c r="AA2034" s="17">
        <v>5.3805417998440998E-2</v>
      </c>
      <c r="AB2034" s="17">
        <v>1.91580613465171E-2</v>
      </c>
      <c r="AC2034" s="17">
        <v>0</v>
      </c>
      <c r="AD2034" s="17">
        <v>0</v>
      </c>
      <c r="AE2034" s="17"/>
      <c r="AF2034" s="17">
        <v>6.90142697935718E-3</v>
      </c>
      <c r="AG2034" s="17">
        <v>3.8481898775088598E-2</v>
      </c>
      <c r="AH2034" s="17">
        <v>0</v>
      </c>
      <c r="AI2034" s="17"/>
      <c r="AJ2034" s="17">
        <v>1.24631743293307E-2</v>
      </c>
      <c r="AK2034" s="17">
        <v>3.8650940917565699E-2</v>
      </c>
      <c r="AL2034" s="17">
        <v>0</v>
      </c>
      <c r="AM2034" s="17">
        <v>9.8836991680480504E-2</v>
      </c>
      <c r="AN2034" s="17">
        <v>0</v>
      </c>
      <c r="AO2034" s="17"/>
      <c r="AP2034" s="17">
        <v>2.9676583293224802E-2</v>
      </c>
      <c r="AQ2034" s="17">
        <v>2.94532934673221E-2</v>
      </c>
      <c r="AR2034" s="17">
        <v>0</v>
      </c>
      <c r="AS2034" s="17"/>
      <c r="AT2034" s="17">
        <v>2.41702921089866E-2</v>
      </c>
      <c r="AU2034" s="17">
        <v>5.0992872983205699E-2</v>
      </c>
      <c r="AV2034" s="17">
        <v>1.05766283814589E-2</v>
      </c>
      <c r="AW2034" s="17">
        <v>2.50173679173014E-2</v>
      </c>
      <c r="AX2034" s="17">
        <v>0</v>
      </c>
      <c r="AY2034" s="17"/>
      <c r="AZ2034" s="17">
        <v>3.1147140326051901E-2</v>
      </c>
      <c r="BA2034" s="17">
        <v>2.7686976660040899E-2</v>
      </c>
      <c r="BB2034" s="17">
        <v>4.1654074615952698E-2</v>
      </c>
      <c r="BC2034" s="17">
        <v>1.6342556601594799E-2</v>
      </c>
      <c r="BD2034" s="17">
        <v>9.1898925274726193E-3</v>
      </c>
      <c r="BE2034" s="17">
        <v>0</v>
      </c>
      <c r="BF2034" s="17"/>
      <c r="BG2034" s="17">
        <v>2.4959122865741201E-2</v>
      </c>
      <c r="BH2034" s="17">
        <v>2.04491864109109E-2</v>
      </c>
      <c r="BI2034" s="17" t="s">
        <v>95</v>
      </c>
      <c r="BJ2034" s="17" t="s">
        <v>95</v>
      </c>
      <c r="BK2034" s="17" t="s">
        <v>95</v>
      </c>
      <c r="BL2034" s="17" t="s">
        <v>95</v>
      </c>
      <c r="BM2034" s="17" t="s">
        <v>95</v>
      </c>
    </row>
    <row r="2035" spans="2:65" x14ac:dyDescent="0.35">
      <c r="B2035" t="s">
        <v>745</v>
      </c>
      <c r="C2035" s="17">
        <v>9.6896320361087099E-3</v>
      </c>
      <c r="D2035" s="17">
        <v>1.29187487694098E-2</v>
      </c>
      <c r="E2035" s="17">
        <v>6.4965208673408801E-3</v>
      </c>
      <c r="F2035" s="17"/>
      <c r="G2035" s="17">
        <v>4.5412353271216399E-2</v>
      </c>
      <c r="H2035" s="17">
        <v>0</v>
      </c>
      <c r="I2035" s="17">
        <v>2.2070267879299599E-2</v>
      </c>
      <c r="J2035" s="17">
        <v>0</v>
      </c>
      <c r="K2035" s="17">
        <v>0</v>
      </c>
      <c r="L2035" s="17">
        <v>1.1236325239140201E-2</v>
      </c>
      <c r="M2035" s="17"/>
      <c r="N2035" s="17">
        <v>8.8294738180232507E-3</v>
      </c>
      <c r="O2035" s="17">
        <v>0</v>
      </c>
      <c r="P2035" s="17">
        <v>1.7386256539902101E-2</v>
      </c>
      <c r="Q2035" s="17">
        <v>1.64129988486202E-2</v>
      </c>
      <c r="R2035" s="17"/>
      <c r="S2035" s="17">
        <v>1.5629722873434899E-2</v>
      </c>
      <c r="T2035" s="17">
        <v>0</v>
      </c>
      <c r="U2035" s="17">
        <v>1.9967142359051501E-2</v>
      </c>
      <c r="V2035" s="17">
        <v>0</v>
      </c>
      <c r="W2035" s="17">
        <v>6.8993413797604694E-2</v>
      </c>
      <c r="X2035" s="17">
        <v>1.49705983241271E-2</v>
      </c>
      <c r="Y2035" s="17">
        <v>0</v>
      </c>
      <c r="Z2035" s="17">
        <v>0</v>
      </c>
      <c r="AA2035" s="17">
        <v>0</v>
      </c>
      <c r="AB2035" s="17">
        <v>0</v>
      </c>
      <c r="AC2035" s="17">
        <v>0</v>
      </c>
      <c r="AD2035" s="17">
        <v>0</v>
      </c>
      <c r="AE2035" s="17"/>
      <c r="AF2035" s="17">
        <v>1.53294427476436E-2</v>
      </c>
      <c r="AG2035" s="17">
        <v>0</v>
      </c>
      <c r="AH2035" s="17">
        <v>4.1432734074327397E-2</v>
      </c>
      <c r="AI2035" s="17"/>
      <c r="AJ2035" s="17">
        <v>1.39450984189934E-2</v>
      </c>
      <c r="AK2035" s="17">
        <v>1.2310974165881901E-2</v>
      </c>
      <c r="AL2035" s="17">
        <v>0</v>
      </c>
      <c r="AM2035" s="17">
        <v>0</v>
      </c>
      <c r="AN2035" s="17">
        <v>0</v>
      </c>
      <c r="AO2035" s="17"/>
      <c r="AP2035" s="17">
        <v>1.39505781437192E-2</v>
      </c>
      <c r="AQ2035" s="17">
        <v>9.3800753838292998E-3</v>
      </c>
      <c r="AR2035" s="17">
        <v>0</v>
      </c>
      <c r="AS2035" s="17"/>
      <c r="AT2035" s="17">
        <v>2.4551616670744798E-2</v>
      </c>
      <c r="AU2035" s="17">
        <v>8.2417817637736208E-3</v>
      </c>
      <c r="AV2035" s="17">
        <v>0</v>
      </c>
      <c r="AW2035" s="17">
        <v>1.3869408960724101E-2</v>
      </c>
      <c r="AX2035" s="17">
        <v>0</v>
      </c>
      <c r="AY2035" s="17"/>
      <c r="AZ2035" s="17">
        <v>4.0566971935198697E-2</v>
      </c>
      <c r="BA2035" s="17">
        <v>5.7496484081943997E-3</v>
      </c>
      <c r="BB2035" s="17">
        <v>0</v>
      </c>
      <c r="BC2035" s="17">
        <v>0</v>
      </c>
      <c r="BD2035" s="17">
        <v>0</v>
      </c>
      <c r="BE2035" s="17">
        <v>2.9529396010331398E-2</v>
      </c>
      <c r="BF2035" s="17"/>
      <c r="BG2035" s="17">
        <v>1.30158600169207E-2</v>
      </c>
      <c r="BH2035" s="17">
        <v>4.4823766113640104E-3</v>
      </c>
      <c r="BI2035" s="17" t="s">
        <v>95</v>
      </c>
      <c r="BJ2035" s="17" t="s">
        <v>95</v>
      </c>
      <c r="BK2035" s="17" t="s">
        <v>95</v>
      </c>
      <c r="BL2035" s="17" t="s">
        <v>95</v>
      </c>
      <c r="BM2035" s="17" t="s">
        <v>95</v>
      </c>
    </row>
    <row r="2036" spans="2:65" x14ac:dyDescent="0.35">
      <c r="B2036" t="s">
        <v>746</v>
      </c>
      <c r="C2036" s="17">
        <v>6.8946768692221602E-3</v>
      </c>
      <c r="D2036" s="17">
        <v>1.38135262712151E-2</v>
      </c>
      <c r="E2036" s="17">
        <v>0</v>
      </c>
      <c r="F2036" s="17"/>
      <c r="G2036" s="17">
        <v>0</v>
      </c>
      <c r="H2036" s="17">
        <v>0</v>
      </c>
      <c r="I2036" s="17">
        <v>2.6151805383850701E-2</v>
      </c>
      <c r="J2036" s="17">
        <v>7.9236893242719594E-3</v>
      </c>
      <c r="K2036" s="17">
        <v>7.6261252906177704E-3</v>
      </c>
      <c r="L2036" s="17">
        <v>0</v>
      </c>
      <c r="M2036" s="17"/>
      <c r="N2036" s="17">
        <v>2.0697431534877901E-2</v>
      </c>
      <c r="O2036" s="17">
        <v>0</v>
      </c>
      <c r="P2036" s="17">
        <v>0</v>
      </c>
      <c r="Q2036" s="17">
        <v>0</v>
      </c>
      <c r="R2036" s="17"/>
      <c r="S2036" s="17">
        <v>1.21890069806886E-2</v>
      </c>
      <c r="T2036" s="17">
        <v>9.0904057518156802E-3</v>
      </c>
      <c r="U2036" s="17">
        <v>0</v>
      </c>
      <c r="V2036" s="17">
        <v>1.2589459980556999E-2</v>
      </c>
      <c r="W2036" s="17">
        <v>2.1128529661144001E-2</v>
      </c>
      <c r="X2036" s="17">
        <v>0</v>
      </c>
      <c r="Y2036" s="17">
        <v>1.8306238688688799E-2</v>
      </c>
      <c r="Z2036" s="17">
        <v>0</v>
      </c>
      <c r="AA2036" s="17">
        <v>0</v>
      </c>
      <c r="AB2036" s="17">
        <v>0</v>
      </c>
      <c r="AC2036" s="17">
        <v>0</v>
      </c>
      <c r="AD2036" s="17">
        <v>0</v>
      </c>
      <c r="AE2036" s="17"/>
      <c r="AF2036" s="17">
        <v>1.01818017703805E-2</v>
      </c>
      <c r="AG2036" s="17">
        <v>5.4929746545922002E-3</v>
      </c>
      <c r="AH2036" s="17">
        <v>0</v>
      </c>
      <c r="AI2036" s="17"/>
      <c r="AJ2036" s="17">
        <v>6.1776674990330202E-3</v>
      </c>
      <c r="AK2036" s="17">
        <v>5.8334672055840803E-3</v>
      </c>
      <c r="AL2036" s="17">
        <v>0</v>
      </c>
      <c r="AM2036" s="17">
        <v>0</v>
      </c>
      <c r="AN2036" s="17">
        <v>0</v>
      </c>
      <c r="AO2036" s="17"/>
      <c r="AP2036" s="17">
        <v>0</v>
      </c>
      <c r="AQ2036" s="17">
        <v>4.4446817449360597E-3</v>
      </c>
      <c r="AR2036" s="17">
        <v>1.9202704638997099E-2</v>
      </c>
      <c r="AS2036" s="17"/>
      <c r="AT2036" s="17">
        <v>7.2626756280277597E-3</v>
      </c>
      <c r="AU2036" s="17">
        <v>0</v>
      </c>
      <c r="AV2036" s="17">
        <v>1.0018586128757201E-2</v>
      </c>
      <c r="AW2036" s="17">
        <v>2.1501771731662001E-2</v>
      </c>
      <c r="AX2036" s="17">
        <v>0</v>
      </c>
      <c r="AY2036" s="17"/>
      <c r="AZ2036" s="17">
        <v>1.5772772949427302E-2</v>
      </c>
      <c r="BA2036" s="17">
        <v>8.7204611677840806E-3</v>
      </c>
      <c r="BB2036" s="17">
        <v>0</v>
      </c>
      <c r="BC2036" s="17">
        <v>0</v>
      </c>
      <c r="BD2036" s="17">
        <v>8.9707019442902408E-3</v>
      </c>
      <c r="BE2036" s="17">
        <v>0</v>
      </c>
      <c r="BF2036" s="17"/>
      <c r="BG2036" s="17">
        <v>6.4797493557757699E-3</v>
      </c>
      <c r="BH2036" s="17">
        <v>7.5442515699743803E-3</v>
      </c>
      <c r="BI2036" s="17" t="s">
        <v>95</v>
      </c>
      <c r="BJ2036" s="17" t="s">
        <v>95</v>
      </c>
      <c r="BK2036" s="17" t="s">
        <v>95</v>
      </c>
      <c r="BL2036" s="17" t="s">
        <v>95</v>
      </c>
      <c r="BM2036" s="17" t="s">
        <v>95</v>
      </c>
    </row>
    <row r="2037" spans="2:65" x14ac:dyDescent="0.35">
      <c r="B2037" t="s">
        <v>747</v>
      </c>
      <c r="C2037" s="17">
        <v>2.5030998082303298E-2</v>
      </c>
      <c r="D2037" s="17">
        <v>2.1874004180512999E-2</v>
      </c>
      <c r="E2037" s="17">
        <v>2.8284605575092301E-2</v>
      </c>
      <c r="F2037" s="17"/>
      <c r="G2037" s="17">
        <v>6.7204528777314296E-2</v>
      </c>
      <c r="H2037" s="17">
        <v>2.7891481449613099E-2</v>
      </c>
      <c r="I2037" s="17">
        <v>3.5973741985588399E-2</v>
      </c>
      <c r="J2037" s="17">
        <v>2.6491252073870802E-2</v>
      </c>
      <c r="K2037" s="17">
        <v>0</v>
      </c>
      <c r="L2037" s="17">
        <v>2.36910711912031E-2</v>
      </c>
      <c r="M2037" s="17"/>
      <c r="N2037" s="17">
        <v>1.9766081447696E-2</v>
      </c>
      <c r="O2037" s="17">
        <v>3.35734460828249E-2</v>
      </c>
      <c r="P2037" s="17">
        <v>4.47937651457175E-2</v>
      </c>
      <c r="Q2037" s="17">
        <v>0</v>
      </c>
      <c r="R2037" s="17"/>
      <c r="S2037" s="17">
        <v>2.5733235689344401E-2</v>
      </c>
      <c r="T2037" s="17">
        <v>2.08090672946835E-2</v>
      </c>
      <c r="U2037" s="17">
        <v>3.5372407011062701E-2</v>
      </c>
      <c r="V2037" s="17">
        <v>3.5352641214976901E-2</v>
      </c>
      <c r="W2037" s="17">
        <v>2.2401943562433101E-2</v>
      </c>
      <c r="X2037" s="17">
        <v>3.6803492957965499E-2</v>
      </c>
      <c r="Y2037" s="17">
        <v>2.1355771958983898E-2</v>
      </c>
      <c r="Z2037" s="17">
        <v>0</v>
      </c>
      <c r="AA2037" s="17">
        <v>0</v>
      </c>
      <c r="AB2037" s="17">
        <v>2.20366940234294E-2</v>
      </c>
      <c r="AC2037" s="17">
        <v>7.2755024826253303E-2</v>
      </c>
      <c r="AD2037" s="17">
        <v>0</v>
      </c>
      <c r="AE2037" s="17"/>
      <c r="AF2037" s="17">
        <v>3.6005161344998399E-2</v>
      </c>
      <c r="AG2037" s="17">
        <v>9.5320153619221394E-3</v>
      </c>
      <c r="AH2037" s="17">
        <v>4.3851814355302603E-2</v>
      </c>
      <c r="AI2037" s="17"/>
      <c r="AJ2037" s="17">
        <v>1.7716888877420001E-2</v>
      </c>
      <c r="AK2037" s="17">
        <v>2.0365531839823699E-2</v>
      </c>
      <c r="AL2037" s="17">
        <v>3.2725412348050001E-2</v>
      </c>
      <c r="AM2037" s="17">
        <v>0</v>
      </c>
      <c r="AN2037" s="17">
        <v>2.47423918829895E-2</v>
      </c>
      <c r="AO2037" s="17"/>
      <c r="AP2037" s="17">
        <v>7.2462874742598099E-3</v>
      </c>
      <c r="AQ2037" s="17">
        <v>2.5308844216322499E-2</v>
      </c>
      <c r="AR2037" s="17">
        <v>6.8227648828124904E-2</v>
      </c>
      <c r="AS2037" s="17"/>
      <c r="AT2037" s="17">
        <v>3.2648327977754403E-2</v>
      </c>
      <c r="AU2037" s="17">
        <v>8.9677370797132203E-3</v>
      </c>
      <c r="AV2037" s="17">
        <v>2.2757861638775301E-2</v>
      </c>
      <c r="AW2037" s="17">
        <v>5.0230848527360601E-2</v>
      </c>
      <c r="AX2037" s="17">
        <v>0.15876541159748001</v>
      </c>
      <c r="AY2037" s="17"/>
      <c r="AZ2037" s="17">
        <v>6.8130113260708405E-2</v>
      </c>
      <c r="BA2037" s="17">
        <v>1.50484195052856E-2</v>
      </c>
      <c r="BB2037" s="17">
        <v>0</v>
      </c>
      <c r="BC2037" s="17">
        <v>0</v>
      </c>
      <c r="BD2037" s="17">
        <v>5.5684308039093799E-2</v>
      </c>
      <c r="BE2037" s="17">
        <v>0</v>
      </c>
      <c r="BF2037" s="17"/>
      <c r="BG2037" s="17">
        <v>2.1297118782185799E-2</v>
      </c>
      <c r="BH2037" s="17">
        <v>3.0876437226294899E-2</v>
      </c>
      <c r="BI2037" s="17" t="s">
        <v>95</v>
      </c>
      <c r="BJ2037" s="17" t="s">
        <v>95</v>
      </c>
      <c r="BK2037" s="17" t="s">
        <v>95</v>
      </c>
      <c r="BL2037" s="17" t="s">
        <v>95</v>
      </c>
      <c r="BM2037" s="17" t="s">
        <v>95</v>
      </c>
    </row>
    <row r="2038" spans="2:65" x14ac:dyDescent="0.35">
      <c r="B2038" t="s">
        <v>114</v>
      </c>
      <c r="C2038" s="17">
        <v>0.39221037629011701</v>
      </c>
      <c r="D2038" s="17">
        <v>0.292690159527973</v>
      </c>
      <c r="E2038" s="17">
        <v>0.49326010627474198</v>
      </c>
      <c r="F2038" s="17"/>
      <c r="G2038" s="17">
        <v>0.179138500627851</v>
      </c>
      <c r="H2038" s="17">
        <v>0.35049299700754499</v>
      </c>
      <c r="I2038" s="17">
        <v>0.351734461204807</v>
      </c>
      <c r="J2038" s="17">
        <v>0.40277944176584701</v>
      </c>
      <c r="K2038" s="17">
        <v>0.35201771030753798</v>
      </c>
      <c r="L2038" s="17">
        <v>0.50035146573487699</v>
      </c>
      <c r="M2038" s="17"/>
      <c r="N2038" s="17">
        <v>0.33095279027818097</v>
      </c>
      <c r="O2038" s="17">
        <v>0.38252358719078</v>
      </c>
      <c r="P2038" s="17">
        <v>0.40089831556262601</v>
      </c>
      <c r="Q2038" s="17">
        <v>0.50490124600758601</v>
      </c>
      <c r="R2038" s="17"/>
      <c r="S2038" s="17">
        <v>0.42155081835018599</v>
      </c>
      <c r="T2038" s="17">
        <v>0.38633761872224798</v>
      </c>
      <c r="U2038" s="17">
        <v>0.475079499431522</v>
      </c>
      <c r="V2038" s="17">
        <v>0.41788257143734198</v>
      </c>
      <c r="W2038" s="17">
        <v>0.34938036984138299</v>
      </c>
      <c r="X2038" s="17">
        <v>0.38777465164138902</v>
      </c>
      <c r="Y2038" s="17">
        <v>0.39421862168453697</v>
      </c>
      <c r="Z2038" s="17">
        <v>0.41081120953123601</v>
      </c>
      <c r="AA2038" s="17">
        <v>0.32518119015086899</v>
      </c>
      <c r="AB2038" s="17">
        <v>0.38038361702398799</v>
      </c>
      <c r="AC2038" s="17">
        <v>0.30513290075009603</v>
      </c>
      <c r="AD2038" s="17">
        <v>0.443486516945441</v>
      </c>
      <c r="AE2038" s="17"/>
      <c r="AF2038" s="17">
        <v>0.418145128065674</v>
      </c>
      <c r="AG2038" s="17">
        <v>0.38133386152697601</v>
      </c>
      <c r="AH2038" s="17">
        <v>0.38853423001058601</v>
      </c>
      <c r="AI2038" s="17"/>
      <c r="AJ2038" s="17">
        <v>0.38585779823215099</v>
      </c>
      <c r="AK2038" s="17">
        <v>0.36874988912610901</v>
      </c>
      <c r="AL2038" s="17">
        <v>0.37772882777435901</v>
      </c>
      <c r="AM2038" s="17">
        <v>0.64078338452022898</v>
      </c>
      <c r="AN2038" s="17">
        <v>0.46587950226811797</v>
      </c>
      <c r="AO2038" s="17"/>
      <c r="AP2038" s="17">
        <v>0.42478171497711398</v>
      </c>
      <c r="AQ2038" s="17">
        <v>0.33412806123665201</v>
      </c>
      <c r="AR2038" s="17">
        <v>0.234113009773738</v>
      </c>
      <c r="AS2038" s="17"/>
      <c r="AT2038" s="17">
        <v>0.43810960325225401</v>
      </c>
      <c r="AU2038" s="17">
        <v>0.38478924118062202</v>
      </c>
      <c r="AV2038" s="17">
        <v>0.39692834258425802</v>
      </c>
      <c r="AW2038" s="17">
        <v>0.31403525755167599</v>
      </c>
      <c r="AX2038" s="17">
        <v>0.29429792169187402</v>
      </c>
      <c r="AY2038" s="17"/>
      <c r="AZ2038" s="17">
        <v>0.35158168347451202</v>
      </c>
      <c r="BA2038" s="17">
        <v>0.409032049205242</v>
      </c>
      <c r="BB2038" s="17">
        <v>0.36170508358679498</v>
      </c>
      <c r="BC2038" s="17">
        <v>0.42977030204594902</v>
      </c>
      <c r="BD2038" s="17">
        <v>0.36291137483142999</v>
      </c>
      <c r="BE2038" s="17">
        <v>0.42742958100218298</v>
      </c>
      <c r="BF2038" s="17"/>
      <c r="BG2038" s="17">
        <v>0.393848204270979</v>
      </c>
      <c r="BH2038" s="17">
        <v>0.389646334171735</v>
      </c>
      <c r="BI2038" s="17" t="s">
        <v>95</v>
      </c>
      <c r="BJ2038" s="17" t="s">
        <v>95</v>
      </c>
      <c r="BK2038" s="17" t="s">
        <v>95</v>
      </c>
      <c r="BL2038" s="17" t="s">
        <v>95</v>
      </c>
      <c r="BM2038" s="17" t="s">
        <v>95</v>
      </c>
    </row>
    <row r="2039" spans="2:65" x14ac:dyDescent="0.35">
      <c r="C2039" s="17"/>
      <c r="D2039" s="17"/>
      <c r="E2039" s="17"/>
      <c r="F2039" s="17"/>
      <c r="G2039" s="17"/>
      <c r="H2039" s="17"/>
      <c r="I2039" s="17"/>
      <c r="J2039" s="17"/>
      <c r="K2039" s="17"/>
      <c r="L2039" s="17"/>
      <c r="M2039" s="17"/>
      <c r="N2039" s="17"/>
      <c r="O2039" s="17"/>
      <c r="P2039" s="17"/>
      <c r="Q2039" s="17"/>
      <c r="R2039" s="17"/>
      <c r="S2039" s="17"/>
      <c r="T2039" s="17"/>
      <c r="U2039" s="17"/>
      <c r="V2039" s="17"/>
      <c r="W2039" s="17"/>
      <c r="X2039" s="17"/>
      <c r="Y2039" s="17"/>
      <c r="Z2039" s="17"/>
      <c r="AA2039" s="17"/>
      <c r="AB2039" s="17"/>
      <c r="AC2039" s="17"/>
      <c r="AD2039" s="17"/>
      <c r="AE2039" s="17"/>
      <c r="AF2039" s="17"/>
      <c r="AG2039" s="17"/>
      <c r="AH2039" s="17"/>
      <c r="AI2039" s="17"/>
      <c r="AJ2039" s="17"/>
      <c r="AK2039" s="17"/>
      <c r="AL2039" s="17"/>
      <c r="AM2039" s="17"/>
      <c r="AN2039" s="17"/>
      <c r="AO2039" s="17"/>
      <c r="AP2039" s="17"/>
      <c r="AQ2039" s="17"/>
      <c r="AR2039" s="17"/>
      <c r="AS2039" s="17"/>
      <c r="AT2039" s="17"/>
      <c r="AU2039" s="17"/>
      <c r="AV2039" s="17"/>
      <c r="AW2039" s="17"/>
      <c r="AX2039" s="17"/>
      <c r="AY2039" s="17"/>
      <c r="AZ2039" s="17"/>
      <c r="BA2039" s="17"/>
      <c r="BB2039" s="17"/>
      <c r="BC2039" s="17"/>
      <c r="BD2039" s="17"/>
      <c r="BE2039" s="17"/>
      <c r="BF2039" s="17"/>
      <c r="BG2039" s="17"/>
      <c r="BH2039" s="17"/>
      <c r="BI2039" s="17"/>
      <c r="BJ2039" s="17"/>
      <c r="BK2039" s="17"/>
      <c r="BL2039" s="17"/>
      <c r="BM2039" s="17"/>
    </row>
    <row r="2040" spans="2:65" x14ac:dyDescent="0.35">
      <c r="B2040" s="6" t="s">
        <v>758</v>
      </c>
      <c r="C2040" s="17"/>
      <c r="D2040" s="17"/>
      <c r="E2040" s="17"/>
      <c r="F2040" s="17"/>
      <c r="G2040" s="17"/>
      <c r="H2040" s="17"/>
      <c r="I2040" s="17"/>
      <c r="J2040" s="17"/>
      <c r="K2040" s="17"/>
      <c r="L2040" s="17"/>
      <c r="M2040" s="17"/>
      <c r="N2040" s="17"/>
      <c r="O2040" s="17"/>
      <c r="P2040" s="17"/>
      <c r="Q2040" s="17"/>
      <c r="R2040" s="17"/>
      <c r="S2040" s="17"/>
      <c r="T2040" s="17"/>
      <c r="U2040" s="17"/>
      <c r="V2040" s="17"/>
      <c r="W2040" s="17"/>
      <c r="X2040" s="17"/>
      <c r="Y2040" s="17"/>
      <c r="Z2040" s="17"/>
      <c r="AA2040" s="17"/>
      <c r="AB2040" s="17"/>
      <c r="AC2040" s="17"/>
      <c r="AD2040" s="17"/>
      <c r="AE2040" s="17"/>
      <c r="AF2040" s="17"/>
      <c r="AG2040" s="17"/>
      <c r="AH2040" s="17"/>
      <c r="AI2040" s="17"/>
      <c r="AJ2040" s="17"/>
      <c r="AK2040" s="17"/>
      <c r="AL2040" s="17"/>
      <c r="AM2040" s="17"/>
      <c r="AN2040" s="17"/>
      <c r="AO2040" s="17"/>
      <c r="AP2040" s="17"/>
      <c r="AQ2040" s="17"/>
      <c r="AR2040" s="17"/>
      <c r="AS2040" s="17"/>
      <c r="AT2040" s="17"/>
      <c r="AU2040" s="17"/>
      <c r="AV2040" s="17"/>
      <c r="AW2040" s="17"/>
      <c r="AX2040" s="17"/>
      <c r="AY2040" s="17"/>
      <c r="AZ2040" s="17"/>
      <c r="BA2040" s="17"/>
      <c r="BB2040" s="17"/>
      <c r="BC2040" s="17"/>
      <c r="BD2040" s="17"/>
      <c r="BE2040" s="17"/>
      <c r="BF2040" s="17"/>
      <c r="BG2040" s="17"/>
      <c r="BH2040" s="17"/>
      <c r="BI2040" s="17"/>
      <c r="BJ2040" s="17"/>
      <c r="BK2040" s="17"/>
      <c r="BL2040" s="17"/>
      <c r="BM2040" s="17"/>
    </row>
    <row r="2041" spans="2:65" x14ac:dyDescent="0.35">
      <c r="B2041" s="26" t="s">
        <v>590</v>
      </c>
      <c r="C2041" s="17"/>
      <c r="D2041" s="17"/>
      <c r="E2041" s="17"/>
      <c r="F2041" s="17"/>
      <c r="G2041" s="17"/>
      <c r="H2041" s="17"/>
      <c r="I2041" s="17"/>
      <c r="J2041" s="17"/>
      <c r="K2041" s="17"/>
      <c r="L2041" s="17"/>
      <c r="M2041" s="17"/>
      <c r="N2041" s="17"/>
      <c r="O2041" s="17"/>
      <c r="P2041" s="17"/>
      <c r="Q2041" s="17"/>
      <c r="R2041" s="17"/>
      <c r="S2041" s="17"/>
      <c r="T2041" s="17"/>
      <c r="U2041" s="17"/>
      <c r="V2041" s="17"/>
      <c r="W2041" s="17"/>
      <c r="X2041" s="17"/>
      <c r="Y2041" s="17"/>
      <c r="Z2041" s="17"/>
      <c r="AA2041" s="17"/>
      <c r="AB2041" s="17"/>
      <c r="AC2041" s="17"/>
      <c r="AD2041" s="17"/>
      <c r="AE2041" s="17"/>
      <c r="AF2041" s="17"/>
      <c r="AG2041" s="17"/>
      <c r="AH2041" s="17"/>
      <c r="AI2041" s="17"/>
      <c r="AJ2041" s="17"/>
      <c r="AK2041" s="17"/>
      <c r="AL2041" s="17"/>
      <c r="AM2041" s="17"/>
      <c r="AN2041" s="17"/>
      <c r="AO2041" s="17"/>
      <c r="AP2041" s="17"/>
      <c r="AQ2041" s="17"/>
      <c r="AR2041" s="17"/>
      <c r="AS2041" s="17"/>
      <c r="AT2041" s="17"/>
      <c r="AU2041" s="17"/>
      <c r="AV2041" s="17"/>
      <c r="AW2041" s="17"/>
      <c r="AX2041" s="17"/>
      <c r="AY2041" s="17"/>
      <c r="AZ2041" s="17"/>
      <c r="BA2041" s="17"/>
      <c r="BB2041" s="17"/>
      <c r="BC2041" s="17"/>
      <c r="BD2041" s="17"/>
      <c r="BE2041" s="17"/>
      <c r="BF2041" s="17"/>
      <c r="BG2041" s="17"/>
      <c r="BH2041" s="17"/>
      <c r="BI2041" s="17"/>
      <c r="BJ2041" s="17"/>
      <c r="BK2041" s="17"/>
      <c r="BL2041" s="17"/>
      <c r="BM2041" s="17"/>
    </row>
    <row r="2042" spans="2:65" x14ac:dyDescent="0.35">
      <c r="B2042" t="s">
        <v>752</v>
      </c>
      <c r="C2042" s="17">
        <v>8.8817806311356301E-2</v>
      </c>
      <c r="D2042" s="17">
        <v>0.103780514307202</v>
      </c>
      <c r="E2042" s="17">
        <v>7.3273283738776201E-2</v>
      </c>
      <c r="F2042" s="17"/>
      <c r="G2042" s="17">
        <v>0.12505961601921001</v>
      </c>
      <c r="H2042" s="17">
        <v>0.108859590697196</v>
      </c>
      <c r="I2042" s="17">
        <v>0.104784084846803</v>
      </c>
      <c r="J2042" s="17">
        <v>6.8446135457003704E-2</v>
      </c>
      <c r="K2042" s="17">
        <v>6.9595955650587696E-2</v>
      </c>
      <c r="L2042" s="17">
        <v>6.9811708510244805E-2</v>
      </c>
      <c r="M2042" s="17"/>
      <c r="N2042" s="17">
        <v>9.8211192532056901E-2</v>
      </c>
      <c r="O2042" s="17">
        <v>8.6057116884614898E-2</v>
      </c>
      <c r="P2042" s="17">
        <v>7.7802750470500698E-2</v>
      </c>
      <c r="Q2042" s="17">
        <v>8.7416248354238807E-2</v>
      </c>
      <c r="R2042" s="17"/>
      <c r="S2042" s="17">
        <v>0.13103788750124301</v>
      </c>
      <c r="T2042" s="17">
        <v>8.7926332480291206E-2</v>
      </c>
      <c r="U2042" s="17">
        <v>6.9951662370655004E-2</v>
      </c>
      <c r="V2042" s="17">
        <v>8.9291653232951504E-2</v>
      </c>
      <c r="W2042" s="17">
        <v>6.4578208673438303E-2</v>
      </c>
      <c r="X2042" s="17">
        <v>0.10444604016444201</v>
      </c>
      <c r="Y2042" s="17">
        <v>9.5482336034373103E-2</v>
      </c>
      <c r="Z2042" s="17">
        <v>6.8833913018716095E-2</v>
      </c>
      <c r="AA2042" s="17">
        <v>8.9074573273079105E-2</v>
      </c>
      <c r="AB2042" s="17">
        <v>6.4984890154537095E-2</v>
      </c>
      <c r="AC2042" s="17">
        <v>0.118686605602861</v>
      </c>
      <c r="AD2042" s="17">
        <v>4.0098069447710397E-2</v>
      </c>
      <c r="AE2042" s="17"/>
      <c r="AF2042" s="17">
        <v>7.3343706030604305E-2</v>
      </c>
      <c r="AG2042" s="17">
        <v>0.10264200120120701</v>
      </c>
      <c r="AH2042" s="17">
        <v>8.1136106604659197E-2</v>
      </c>
      <c r="AI2042" s="17"/>
      <c r="AJ2042" s="17">
        <v>7.6831074686877304E-2</v>
      </c>
      <c r="AK2042" s="17">
        <v>0.126376055144623</v>
      </c>
      <c r="AL2042" s="17">
        <v>8.7308461736163495E-2</v>
      </c>
      <c r="AM2042" s="17">
        <v>4.72799989619756E-2</v>
      </c>
      <c r="AN2042" s="17">
        <v>7.0528236853211301E-2</v>
      </c>
      <c r="AO2042" s="17"/>
      <c r="AP2042" s="17">
        <v>7.8248586164518796E-2</v>
      </c>
      <c r="AQ2042" s="17">
        <v>0.12663267332268799</v>
      </c>
      <c r="AR2042" s="17">
        <v>9.0102041843676206E-2</v>
      </c>
      <c r="AS2042" s="17"/>
      <c r="AT2042" s="17">
        <v>5.9103487307243699E-2</v>
      </c>
      <c r="AU2042" s="17">
        <v>9.7296239033935306E-2</v>
      </c>
      <c r="AV2042" s="17">
        <v>8.9724492831614405E-2</v>
      </c>
      <c r="AW2042" s="17">
        <v>0.15566781854016601</v>
      </c>
      <c r="AX2042" s="17">
        <v>0.104867358836053</v>
      </c>
      <c r="AY2042" s="17"/>
      <c r="AZ2042" s="17">
        <v>0.14284864029809799</v>
      </c>
      <c r="BA2042" s="17">
        <v>7.9979446583681404E-2</v>
      </c>
      <c r="BB2042" s="17">
        <v>7.4201119587822703E-2</v>
      </c>
      <c r="BC2042" s="17">
        <v>6.7396120471975907E-2</v>
      </c>
      <c r="BD2042" s="17">
        <v>7.3815264571808495E-2</v>
      </c>
      <c r="BE2042" s="17">
        <v>9.1288460262752502E-2</v>
      </c>
      <c r="BF2042" s="17"/>
      <c r="BG2042" s="17">
        <v>8.1263860828750895E-2</v>
      </c>
      <c r="BH2042" s="17">
        <v>9.0714182730645104E-2</v>
      </c>
      <c r="BI2042" s="17" t="s">
        <v>95</v>
      </c>
      <c r="BJ2042" s="17">
        <v>9.0528117753834195E-2</v>
      </c>
      <c r="BK2042" s="17">
        <v>7.1969079371048503E-2</v>
      </c>
      <c r="BL2042" s="17">
        <v>0.11795279258553799</v>
      </c>
      <c r="BM2042" s="17">
        <v>8.1827908547687303E-2</v>
      </c>
    </row>
    <row r="2043" spans="2:65" x14ac:dyDescent="0.35">
      <c r="B2043" t="s">
        <v>753</v>
      </c>
      <c r="C2043" s="17">
        <v>0.148623875800422</v>
      </c>
      <c r="D2043" s="17">
        <v>0.16184751296421099</v>
      </c>
      <c r="E2043" s="17">
        <v>0.13588572117244099</v>
      </c>
      <c r="F2043" s="17"/>
      <c r="G2043" s="17">
        <v>0.24234009572791801</v>
      </c>
      <c r="H2043" s="17">
        <v>0.18437494314132</v>
      </c>
      <c r="I2043" s="17">
        <v>0.146290716948936</v>
      </c>
      <c r="J2043" s="17">
        <v>0.12861179463470901</v>
      </c>
      <c r="K2043" s="17">
        <v>0.104555758994958</v>
      </c>
      <c r="L2043" s="17">
        <v>0.11534892470817699</v>
      </c>
      <c r="M2043" s="17"/>
      <c r="N2043" s="17">
        <v>0.17296070443256201</v>
      </c>
      <c r="O2043" s="17">
        <v>0.149257195001822</v>
      </c>
      <c r="P2043" s="17">
        <v>0.13788558846155999</v>
      </c>
      <c r="Q2043" s="17">
        <v>0.12777968748042601</v>
      </c>
      <c r="R2043" s="17"/>
      <c r="S2043" s="17">
        <v>0.21867349348020801</v>
      </c>
      <c r="T2043" s="17">
        <v>0.12715061904247199</v>
      </c>
      <c r="U2043" s="17">
        <v>0.15117749500556399</v>
      </c>
      <c r="V2043" s="17">
        <v>0.122815065523419</v>
      </c>
      <c r="W2043" s="17">
        <v>0.14572099695281099</v>
      </c>
      <c r="X2043" s="17">
        <v>0.19529790959763299</v>
      </c>
      <c r="Y2043" s="17">
        <v>0.126216599236222</v>
      </c>
      <c r="Z2043" s="17">
        <v>0.243710617430102</v>
      </c>
      <c r="AA2043" s="17">
        <v>0.12716612771056299</v>
      </c>
      <c r="AB2043" s="17">
        <v>0.12553167028338399</v>
      </c>
      <c r="AC2043" s="17">
        <v>9.6137631700489404E-2</v>
      </c>
      <c r="AD2043" s="17">
        <v>0.12321204313525801</v>
      </c>
      <c r="AE2043" s="17"/>
      <c r="AF2043" s="17">
        <v>0.118175921892162</v>
      </c>
      <c r="AG2043" s="17">
        <v>0.15773946724934601</v>
      </c>
      <c r="AH2043" s="17">
        <v>0.15638192316192501</v>
      </c>
      <c r="AI2043" s="17"/>
      <c r="AJ2043" s="17">
        <v>0.13244798231885099</v>
      </c>
      <c r="AK2043" s="17">
        <v>0.17199613471972</v>
      </c>
      <c r="AL2043" s="17">
        <v>0.17316042349667099</v>
      </c>
      <c r="AM2043" s="17">
        <v>0.14150478599695901</v>
      </c>
      <c r="AN2043" s="17">
        <v>0.131494484322975</v>
      </c>
      <c r="AO2043" s="17"/>
      <c r="AP2043" s="17">
        <v>0.15520711517265801</v>
      </c>
      <c r="AQ2043" s="17">
        <v>0.18688570483302799</v>
      </c>
      <c r="AR2043" s="17">
        <v>0.15268650407321299</v>
      </c>
      <c r="AS2043" s="17"/>
      <c r="AT2043" s="17">
        <v>0.118864583028051</v>
      </c>
      <c r="AU2043" s="17">
        <v>0.12240053593864</v>
      </c>
      <c r="AV2043" s="17">
        <v>0.187492268249383</v>
      </c>
      <c r="AW2043" s="17">
        <v>0.179149472959373</v>
      </c>
      <c r="AX2043" s="17">
        <v>0.19708076820277001</v>
      </c>
      <c r="AY2043" s="17"/>
      <c r="AZ2043" s="17">
        <v>0.19709165012528401</v>
      </c>
      <c r="BA2043" s="17">
        <v>0.14414597038715399</v>
      </c>
      <c r="BB2043" s="17">
        <v>0.137668753398732</v>
      </c>
      <c r="BC2043" s="17">
        <v>0.134924829267142</v>
      </c>
      <c r="BD2043" s="17">
        <v>0.12335757161970499</v>
      </c>
      <c r="BE2043" s="17">
        <v>0.13677277433065499</v>
      </c>
      <c r="BF2043" s="17"/>
      <c r="BG2043" s="17">
        <v>0.120591032508054</v>
      </c>
      <c r="BH2043" s="17">
        <v>0.147515199470827</v>
      </c>
      <c r="BI2043" s="17" t="s">
        <v>95</v>
      </c>
      <c r="BJ2043" s="17">
        <v>0.20194014160903201</v>
      </c>
      <c r="BK2043" s="17">
        <v>0.156626751087551</v>
      </c>
      <c r="BL2043" s="17">
        <v>0.20394263613783201</v>
      </c>
      <c r="BM2043" s="17">
        <v>0.13878064984213101</v>
      </c>
    </row>
    <row r="2044" spans="2:65" x14ac:dyDescent="0.35">
      <c r="B2044" t="s">
        <v>754</v>
      </c>
      <c r="C2044" s="17">
        <v>0.167729687113193</v>
      </c>
      <c r="D2044" s="17">
        <v>0.17207066933564899</v>
      </c>
      <c r="E2044" s="17">
        <v>0.16343708538666599</v>
      </c>
      <c r="F2044" s="17"/>
      <c r="G2044" s="17">
        <v>0.216536578116694</v>
      </c>
      <c r="H2044" s="17">
        <v>0.237336844882133</v>
      </c>
      <c r="I2044" s="17">
        <v>0.17649101060094</v>
      </c>
      <c r="J2044" s="17">
        <v>0.147112643747139</v>
      </c>
      <c r="K2044" s="17">
        <v>0.147835564479779</v>
      </c>
      <c r="L2044" s="17">
        <v>0.113245945112021</v>
      </c>
      <c r="M2044" s="17"/>
      <c r="N2044" s="17">
        <v>0.192918549549811</v>
      </c>
      <c r="O2044" s="17">
        <v>0.16654702440425601</v>
      </c>
      <c r="P2044" s="17">
        <v>0.178219231529333</v>
      </c>
      <c r="Q2044" s="17">
        <v>0.126997508302052</v>
      </c>
      <c r="R2044" s="17"/>
      <c r="S2044" s="17">
        <v>0.20438195285014901</v>
      </c>
      <c r="T2044" s="17">
        <v>0.15255813132027299</v>
      </c>
      <c r="U2044" s="17">
        <v>0.18632910904028699</v>
      </c>
      <c r="V2044" s="17">
        <v>0.17167977594429101</v>
      </c>
      <c r="W2044" s="17">
        <v>0.18830931866883099</v>
      </c>
      <c r="X2044" s="17">
        <v>0.14629358923951699</v>
      </c>
      <c r="Y2044" s="17">
        <v>0.13647694854728301</v>
      </c>
      <c r="Z2044" s="17">
        <v>0.14215986970323399</v>
      </c>
      <c r="AA2044" s="17">
        <v>0.177702542771946</v>
      </c>
      <c r="AB2044" s="17">
        <v>0.159431429023566</v>
      </c>
      <c r="AC2044" s="17">
        <v>0.121656220481474</v>
      </c>
      <c r="AD2044" s="17">
        <v>0.24066831169022199</v>
      </c>
      <c r="AE2044" s="17"/>
      <c r="AF2044" s="17">
        <v>0.12700255104168101</v>
      </c>
      <c r="AG2044" s="17">
        <v>0.20249460959422</v>
      </c>
      <c r="AH2044" s="17">
        <v>0.156562732060021</v>
      </c>
      <c r="AI2044" s="17"/>
      <c r="AJ2044" s="17">
        <v>0.14533472949239401</v>
      </c>
      <c r="AK2044" s="17">
        <v>0.19482255152758499</v>
      </c>
      <c r="AL2044" s="17">
        <v>0.199696728675999</v>
      </c>
      <c r="AM2044" s="17">
        <v>0.103721331908638</v>
      </c>
      <c r="AN2044" s="17">
        <v>0.151856318990681</v>
      </c>
      <c r="AO2044" s="17"/>
      <c r="AP2044" s="17">
        <v>0.190715149545963</v>
      </c>
      <c r="AQ2044" s="17">
        <v>0.19066736829122899</v>
      </c>
      <c r="AR2044" s="17">
        <v>0.19430042195568301</v>
      </c>
      <c r="AS2044" s="17"/>
      <c r="AT2044" s="17">
        <v>0.13836431388192499</v>
      </c>
      <c r="AU2044" s="17">
        <v>0.126164523586907</v>
      </c>
      <c r="AV2044" s="17">
        <v>0.213150286483208</v>
      </c>
      <c r="AW2044" s="17">
        <v>0.22873912901139701</v>
      </c>
      <c r="AX2044" s="17">
        <v>0.23374170805870101</v>
      </c>
      <c r="AY2044" s="17"/>
      <c r="AZ2044" s="17">
        <v>0.20141934685180299</v>
      </c>
      <c r="BA2044" s="17">
        <v>0.17106304841386599</v>
      </c>
      <c r="BB2044" s="17">
        <v>0.18987321307385099</v>
      </c>
      <c r="BC2044" s="17">
        <v>0.14542330070064899</v>
      </c>
      <c r="BD2044" s="17">
        <v>0.14223240483215999</v>
      </c>
      <c r="BE2044" s="17">
        <v>0.13059955841317</v>
      </c>
      <c r="BF2044" s="17"/>
      <c r="BG2044" s="17">
        <v>0.14511756286723501</v>
      </c>
      <c r="BH2044" s="17">
        <v>0.18471368942496</v>
      </c>
      <c r="BI2044" s="17" t="s">
        <v>95</v>
      </c>
      <c r="BJ2044" s="17">
        <v>0.18176292740730399</v>
      </c>
      <c r="BK2044" s="17">
        <v>0.14074800746496299</v>
      </c>
      <c r="BL2044" s="17">
        <v>0.194211364558668</v>
      </c>
      <c r="BM2044" s="17">
        <v>0.22064956357124599</v>
      </c>
    </row>
    <row r="2045" spans="2:65" x14ac:dyDescent="0.35">
      <c r="B2045" t="s">
        <v>755</v>
      </c>
      <c r="C2045" s="17">
        <v>7.75750764687341E-2</v>
      </c>
      <c r="D2045" s="17">
        <v>7.8821601035396899E-2</v>
      </c>
      <c r="E2045" s="17">
        <v>7.6045986710915697E-2</v>
      </c>
      <c r="F2045" s="17"/>
      <c r="G2045" s="17">
        <v>0.111950563209508</v>
      </c>
      <c r="H2045" s="17">
        <v>8.8232271452227395E-2</v>
      </c>
      <c r="I2045" s="17">
        <v>7.4791011472031294E-2</v>
      </c>
      <c r="J2045" s="17">
        <v>8.3781583139961494E-2</v>
      </c>
      <c r="K2045" s="17">
        <v>7.1662662204186406E-2</v>
      </c>
      <c r="L2045" s="17">
        <v>5.2484412807426599E-2</v>
      </c>
      <c r="M2045" s="17"/>
      <c r="N2045" s="17">
        <v>9.6551326042292301E-2</v>
      </c>
      <c r="O2045" s="17">
        <v>8.08866450552123E-2</v>
      </c>
      <c r="P2045" s="17">
        <v>7.7620215521525995E-2</v>
      </c>
      <c r="Q2045" s="17">
        <v>4.7987680551807799E-2</v>
      </c>
      <c r="R2045" s="17"/>
      <c r="S2045" s="17">
        <v>0.100215594482419</v>
      </c>
      <c r="T2045" s="17">
        <v>9.1779116309899503E-2</v>
      </c>
      <c r="U2045" s="17">
        <v>9.2106848270976996E-2</v>
      </c>
      <c r="V2045" s="17">
        <v>4.32450672919013E-2</v>
      </c>
      <c r="W2045" s="17">
        <v>0.104114738242578</v>
      </c>
      <c r="X2045" s="17">
        <v>4.2805466986326597E-2</v>
      </c>
      <c r="Y2045" s="17">
        <v>0.10034075738767</v>
      </c>
      <c r="Z2045" s="17">
        <v>2.0904613143429299E-2</v>
      </c>
      <c r="AA2045" s="17">
        <v>7.4858985635497893E-2</v>
      </c>
      <c r="AB2045" s="17">
        <v>7.34606460599114E-2</v>
      </c>
      <c r="AC2045" s="17">
        <v>8.7619678039663196E-2</v>
      </c>
      <c r="AD2045" s="17">
        <v>5.6207110126190798E-2</v>
      </c>
      <c r="AE2045" s="17"/>
      <c r="AF2045" s="17">
        <v>6.6100518185290599E-2</v>
      </c>
      <c r="AG2045" s="17">
        <v>8.0606091034301205E-2</v>
      </c>
      <c r="AH2045" s="17">
        <v>0.10001653590172201</v>
      </c>
      <c r="AI2045" s="17"/>
      <c r="AJ2045" s="17">
        <v>5.9287484668742202E-2</v>
      </c>
      <c r="AK2045" s="17">
        <v>9.9193378699597101E-2</v>
      </c>
      <c r="AL2045" s="17">
        <v>9.6617004658060002E-2</v>
      </c>
      <c r="AM2045" s="17">
        <v>7.2405829008734504E-2</v>
      </c>
      <c r="AN2045" s="17">
        <v>6.6186777901863697E-2</v>
      </c>
      <c r="AO2045" s="17"/>
      <c r="AP2045" s="17">
        <v>6.3926334050483202E-2</v>
      </c>
      <c r="AQ2045" s="17">
        <v>9.1662121851538797E-2</v>
      </c>
      <c r="AR2045" s="17">
        <v>0.12213114858248</v>
      </c>
      <c r="AS2045" s="17"/>
      <c r="AT2045" s="17">
        <v>5.6432096461350098E-2</v>
      </c>
      <c r="AU2045" s="17">
        <v>8.2643658083728602E-2</v>
      </c>
      <c r="AV2045" s="17">
        <v>9.20403962826358E-2</v>
      </c>
      <c r="AW2045" s="17">
        <v>9.7300007591654497E-2</v>
      </c>
      <c r="AX2045" s="17">
        <v>6.3752802048169493E-2</v>
      </c>
      <c r="AY2045" s="17"/>
      <c r="AZ2045" s="17">
        <v>0.105085647253604</v>
      </c>
      <c r="BA2045" s="17">
        <v>6.4175000232906398E-2</v>
      </c>
      <c r="BB2045" s="17">
        <v>0.101873828616072</v>
      </c>
      <c r="BC2045" s="17">
        <v>7.5525805265478002E-2</v>
      </c>
      <c r="BD2045" s="17">
        <v>5.8882046472010702E-2</v>
      </c>
      <c r="BE2045" s="17">
        <v>6.1093502055839903E-2</v>
      </c>
      <c r="BF2045" s="17"/>
      <c r="BG2045" s="17">
        <v>6.6741171255125797E-2</v>
      </c>
      <c r="BH2045" s="17">
        <v>8.3336168776576597E-2</v>
      </c>
      <c r="BI2045" s="17" t="s">
        <v>95</v>
      </c>
      <c r="BJ2045" s="17">
        <v>5.3544276839921003E-2</v>
      </c>
      <c r="BK2045" s="17">
        <v>8.6791174433119095E-2</v>
      </c>
      <c r="BL2045" s="17">
        <v>9.6702841138991205E-2</v>
      </c>
      <c r="BM2045" s="17">
        <v>6.0053357184431798E-2</v>
      </c>
    </row>
    <row r="2046" spans="2:65" x14ac:dyDescent="0.35">
      <c r="B2046" t="s">
        <v>756</v>
      </c>
      <c r="C2046" s="17">
        <v>0.22151115028382401</v>
      </c>
      <c r="D2046" s="17">
        <v>0.22196693850654101</v>
      </c>
      <c r="E2046" s="17">
        <v>0.22213480078529199</v>
      </c>
      <c r="F2046" s="17"/>
      <c r="G2046" s="17">
        <v>0.14413108171683101</v>
      </c>
      <c r="H2046" s="17">
        <v>0.18341977373776</v>
      </c>
      <c r="I2046" s="17">
        <v>0.17733398435686201</v>
      </c>
      <c r="J2046" s="17">
        <v>0.235925815588301</v>
      </c>
      <c r="K2046" s="17">
        <v>0.25506612319548999</v>
      </c>
      <c r="L2046" s="17">
        <v>0.29095492818878699</v>
      </c>
      <c r="M2046" s="17"/>
      <c r="N2046" s="17">
        <v>0.209226489006477</v>
      </c>
      <c r="O2046" s="17">
        <v>0.245199552838024</v>
      </c>
      <c r="P2046" s="17">
        <v>0.22235994343794599</v>
      </c>
      <c r="Q2046" s="17">
        <v>0.21065306951354101</v>
      </c>
      <c r="R2046" s="17"/>
      <c r="S2046" s="17">
        <v>9.78442326968708E-2</v>
      </c>
      <c r="T2046" s="17">
        <v>0.289127071486313</v>
      </c>
      <c r="U2046" s="17">
        <v>0.185961417556845</v>
      </c>
      <c r="V2046" s="17">
        <v>0.20969691678628699</v>
      </c>
      <c r="W2046" s="17">
        <v>0.21689585803320799</v>
      </c>
      <c r="X2046" s="17">
        <v>0.19875257459163601</v>
      </c>
      <c r="Y2046" s="17">
        <v>0.23651245749755501</v>
      </c>
      <c r="Z2046" s="17">
        <v>0.25870193220381199</v>
      </c>
      <c r="AA2046" s="17">
        <v>0.24342843414076801</v>
      </c>
      <c r="AB2046" s="17">
        <v>0.26870418930621198</v>
      </c>
      <c r="AC2046" s="17">
        <v>0.22715675733895799</v>
      </c>
      <c r="AD2046" s="17">
        <v>0.23809368503099801</v>
      </c>
      <c r="AE2046" s="17"/>
      <c r="AF2046" s="17">
        <v>0.24904810587861101</v>
      </c>
      <c r="AG2046" s="17">
        <v>0.21794663798489</v>
      </c>
      <c r="AH2046" s="17">
        <v>0.174013620097067</v>
      </c>
      <c r="AI2046" s="17"/>
      <c r="AJ2046" s="17">
        <v>0.26735881312370102</v>
      </c>
      <c r="AK2046" s="17">
        <v>0.17556880640607</v>
      </c>
      <c r="AL2046" s="17">
        <v>0.212868829928022</v>
      </c>
      <c r="AM2046" s="17">
        <v>0.153530115820144</v>
      </c>
      <c r="AN2046" s="17">
        <v>0.19707421731786101</v>
      </c>
      <c r="AO2046" s="17"/>
      <c r="AP2046" s="17">
        <v>0.23909762861695499</v>
      </c>
      <c r="AQ2046" s="17">
        <v>0.18436340882626201</v>
      </c>
      <c r="AR2046" s="17">
        <v>0.22978064669638701</v>
      </c>
      <c r="AS2046" s="17"/>
      <c r="AT2046" s="17">
        <v>0.23491865768512299</v>
      </c>
      <c r="AU2046" s="17">
        <v>0.256887355588514</v>
      </c>
      <c r="AV2046" s="17">
        <v>0.19996226319414401</v>
      </c>
      <c r="AW2046" s="17">
        <v>0.15566540204957199</v>
      </c>
      <c r="AX2046" s="17">
        <v>0.204678547892963</v>
      </c>
      <c r="AY2046" s="17"/>
      <c r="AZ2046" s="17">
        <v>0.13708683912224401</v>
      </c>
      <c r="BA2046" s="17">
        <v>0.22067859691814701</v>
      </c>
      <c r="BB2046" s="17">
        <v>0.21199739853306199</v>
      </c>
      <c r="BC2046" s="17">
        <v>0.26246382820920999</v>
      </c>
      <c r="BD2046" s="17">
        <v>0.28913950737792299</v>
      </c>
      <c r="BE2046" s="17">
        <v>0.230178650144235</v>
      </c>
      <c r="BF2046" s="17"/>
      <c r="BG2046" s="17">
        <v>0.26678015718790299</v>
      </c>
      <c r="BH2046" s="17">
        <v>0.216425285033091</v>
      </c>
      <c r="BI2046" s="17" t="s">
        <v>95</v>
      </c>
      <c r="BJ2046" s="17">
        <v>0.14764158279407799</v>
      </c>
      <c r="BK2046" s="17">
        <v>0.18072695388764501</v>
      </c>
      <c r="BL2046" s="17">
        <v>0.16253367716546899</v>
      </c>
      <c r="BM2046" s="17">
        <v>0.232303142977448</v>
      </c>
    </row>
    <row r="2047" spans="2:65" x14ac:dyDescent="0.35">
      <c r="B2047" t="s">
        <v>757</v>
      </c>
      <c r="C2047" s="17">
        <v>0.166611081121565</v>
      </c>
      <c r="D2047" s="17">
        <v>0.15715894182214399</v>
      </c>
      <c r="E2047" s="17">
        <v>0.17567397847386701</v>
      </c>
      <c r="F2047" s="17"/>
      <c r="G2047" s="17">
        <v>7.5975618677206702E-2</v>
      </c>
      <c r="H2047" s="17">
        <v>0.118251936974459</v>
      </c>
      <c r="I2047" s="17">
        <v>0.15475105515546</v>
      </c>
      <c r="J2047" s="17">
        <v>0.200620068189511</v>
      </c>
      <c r="K2047" s="17">
        <v>0.21543244224549599</v>
      </c>
      <c r="L2047" s="17">
        <v>0.20421329480547801</v>
      </c>
      <c r="M2047" s="17"/>
      <c r="N2047" s="17">
        <v>0.12544590154660401</v>
      </c>
      <c r="O2047" s="17">
        <v>0.15533055698669401</v>
      </c>
      <c r="P2047" s="17">
        <v>0.164682210002246</v>
      </c>
      <c r="Q2047" s="17">
        <v>0.23921566779505499</v>
      </c>
      <c r="R2047" s="17"/>
      <c r="S2047" s="17">
        <v>0.11084905731083999</v>
      </c>
      <c r="T2047" s="17">
        <v>0.15122492148257999</v>
      </c>
      <c r="U2047" s="17">
        <v>0.164589485911839</v>
      </c>
      <c r="V2047" s="17">
        <v>0.20806305776602901</v>
      </c>
      <c r="W2047" s="17">
        <v>0.17624621315720601</v>
      </c>
      <c r="X2047" s="17">
        <v>0.17539656326787501</v>
      </c>
      <c r="Y2047" s="17">
        <v>0.15878681750155199</v>
      </c>
      <c r="Z2047" s="17">
        <v>0.14025192288041799</v>
      </c>
      <c r="AA2047" s="17">
        <v>0.16614359242316201</v>
      </c>
      <c r="AB2047" s="17">
        <v>0.162693733640008</v>
      </c>
      <c r="AC2047" s="17">
        <v>0.20042544401451401</v>
      </c>
      <c r="AD2047" s="17">
        <v>0.258479261371105</v>
      </c>
      <c r="AE2047" s="17"/>
      <c r="AF2047" s="17">
        <v>0.229105185397247</v>
      </c>
      <c r="AG2047" s="17">
        <v>0.121443749066208</v>
      </c>
      <c r="AH2047" s="17">
        <v>0.182303321196949</v>
      </c>
      <c r="AI2047" s="17"/>
      <c r="AJ2047" s="17">
        <v>0.20703671953804301</v>
      </c>
      <c r="AK2047" s="17">
        <v>0.112986096254463</v>
      </c>
      <c r="AL2047" s="17">
        <v>9.1686882921689403E-2</v>
      </c>
      <c r="AM2047" s="17">
        <v>0.33828371198884299</v>
      </c>
      <c r="AN2047" s="17">
        <v>0.23035687646113101</v>
      </c>
      <c r="AO2047" s="17"/>
      <c r="AP2047" s="17">
        <v>0.191143310827907</v>
      </c>
      <c r="AQ2047" s="17">
        <v>0.108726951724675</v>
      </c>
      <c r="AR2047" s="17">
        <v>8.2231199216136697E-2</v>
      </c>
      <c r="AS2047" s="17"/>
      <c r="AT2047" s="17">
        <v>0.22948000424211501</v>
      </c>
      <c r="AU2047" s="17">
        <v>0.179990221366403</v>
      </c>
      <c r="AV2047" s="17">
        <v>0.111078896282279</v>
      </c>
      <c r="AW2047" s="17">
        <v>0.104804113235583</v>
      </c>
      <c r="AX2047" s="17">
        <v>8.7694414250428995E-2</v>
      </c>
      <c r="AY2047" s="17"/>
      <c r="AZ2047" s="17">
        <v>0.113363213757014</v>
      </c>
      <c r="BA2047" s="17">
        <v>0.17940059018737201</v>
      </c>
      <c r="BB2047" s="17">
        <v>0.17689925494188299</v>
      </c>
      <c r="BC2047" s="17">
        <v>0.171607996624422</v>
      </c>
      <c r="BD2047" s="17">
        <v>0.17432738259265601</v>
      </c>
      <c r="BE2047" s="17">
        <v>0.22095588367090099</v>
      </c>
      <c r="BF2047" s="17"/>
      <c r="BG2047" s="17">
        <v>0.17746684640381299</v>
      </c>
      <c r="BH2047" s="17">
        <v>0.14516677705947001</v>
      </c>
      <c r="BI2047" s="17" t="s">
        <v>95</v>
      </c>
      <c r="BJ2047" s="17">
        <v>0.17454364751485901</v>
      </c>
      <c r="BK2047" s="17">
        <v>0.23575236614238601</v>
      </c>
      <c r="BL2047" s="17">
        <v>0.14414151646029399</v>
      </c>
      <c r="BM2047" s="17">
        <v>0.153476432838069</v>
      </c>
    </row>
    <row r="2048" spans="2:65" x14ac:dyDescent="0.35">
      <c r="B2048" t="s">
        <v>114</v>
      </c>
      <c r="C2048" s="17">
        <v>0.12913132290090601</v>
      </c>
      <c r="D2048" s="17">
        <v>0.104353822028857</v>
      </c>
      <c r="E2048" s="17">
        <v>0.15354914373204201</v>
      </c>
      <c r="F2048" s="17"/>
      <c r="G2048" s="17">
        <v>8.4006446532631798E-2</v>
      </c>
      <c r="H2048" s="17">
        <v>7.9524639114904497E-2</v>
      </c>
      <c r="I2048" s="17">
        <v>0.16555813661896701</v>
      </c>
      <c r="J2048" s="17">
        <v>0.13550195924337499</v>
      </c>
      <c r="K2048" s="17">
        <v>0.13585149322950199</v>
      </c>
      <c r="L2048" s="17">
        <v>0.153940785867866</v>
      </c>
      <c r="M2048" s="17"/>
      <c r="N2048" s="17">
        <v>0.104685836890196</v>
      </c>
      <c r="O2048" s="17">
        <v>0.116721908829376</v>
      </c>
      <c r="P2048" s="17">
        <v>0.14143006057688901</v>
      </c>
      <c r="Q2048" s="17">
        <v>0.15995013800288099</v>
      </c>
      <c r="R2048" s="17"/>
      <c r="S2048" s="17">
        <v>0.13699778167826901</v>
      </c>
      <c r="T2048" s="17">
        <v>0.100233807878172</v>
      </c>
      <c r="U2048" s="17">
        <v>0.149883981843834</v>
      </c>
      <c r="V2048" s="17">
        <v>0.15520846345511999</v>
      </c>
      <c r="W2048" s="17">
        <v>0.10413466627192799</v>
      </c>
      <c r="X2048" s="17">
        <v>0.13700785615257099</v>
      </c>
      <c r="Y2048" s="17">
        <v>0.146184083795345</v>
      </c>
      <c r="Z2048" s="17">
        <v>0.12543713162028999</v>
      </c>
      <c r="AA2048" s="17">
        <v>0.121625744044983</v>
      </c>
      <c r="AB2048" s="17">
        <v>0.14519344153238201</v>
      </c>
      <c r="AC2048" s="17">
        <v>0.14831766282204001</v>
      </c>
      <c r="AD2048" s="17">
        <v>4.3241519198515599E-2</v>
      </c>
      <c r="AE2048" s="17"/>
      <c r="AF2048" s="17">
        <v>0.137224011574405</v>
      </c>
      <c r="AG2048" s="17">
        <v>0.117127443869828</v>
      </c>
      <c r="AH2048" s="17">
        <v>0.149585760977657</v>
      </c>
      <c r="AI2048" s="17"/>
      <c r="AJ2048" s="17">
        <v>0.111703196171391</v>
      </c>
      <c r="AK2048" s="17">
        <v>0.11905697724794199</v>
      </c>
      <c r="AL2048" s="17">
        <v>0.13866166858339601</v>
      </c>
      <c r="AM2048" s="17">
        <v>0.14327422631470599</v>
      </c>
      <c r="AN2048" s="17">
        <v>0.152503088152278</v>
      </c>
      <c r="AO2048" s="17"/>
      <c r="AP2048" s="17">
        <v>8.1661875621514293E-2</v>
      </c>
      <c r="AQ2048" s="17">
        <v>0.11106177115058</v>
      </c>
      <c r="AR2048" s="17">
        <v>0.128768037632424</v>
      </c>
      <c r="AS2048" s="17"/>
      <c r="AT2048" s="17">
        <v>0.16283685739419301</v>
      </c>
      <c r="AU2048" s="17">
        <v>0.134617466401873</v>
      </c>
      <c r="AV2048" s="17">
        <v>0.10655139667673599</v>
      </c>
      <c r="AW2048" s="17">
        <v>7.8674056612254198E-2</v>
      </c>
      <c r="AX2048" s="17">
        <v>0.10818440071091399</v>
      </c>
      <c r="AY2048" s="17"/>
      <c r="AZ2048" s="17">
        <v>0.103104662591953</v>
      </c>
      <c r="BA2048" s="17">
        <v>0.140557347276873</v>
      </c>
      <c r="BB2048" s="17">
        <v>0.10748643184857699</v>
      </c>
      <c r="BC2048" s="17">
        <v>0.142658119461123</v>
      </c>
      <c r="BD2048" s="17">
        <v>0.13824582253373599</v>
      </c>
      <c r="BE2048" s="17">
        <v>0.12911117112244699</v>
      </c>
      <c r="BF2048" s="17"/>
      <c r="BG2048" s="17">
        <v>0.14203936894911801</v>
      </c>
      <c r="BH2048" s="17">
        <v>0.13212869750442999</v>
      </c>
      <c r="BI2048" s="17" t="s">
        <v>95</v>
      </c>
      <c r="BJ2048" s="17">
        <v>0.15003930608097299</v>
      </c>
      <c r="BK2048" s="17">
        <v>0.12738566761328701</v>
      </c>
      <c r="BL2048" s="17">
        <v>8.0515171953207995E-2</v>
      </c>
      <c r="BM2048" s="17">
        <v>0.11290894503898601</v>
      </c>
    </row>
    <row r="2049" spans="2:65" x14ac:dyDescent="0.35">
      <c r="C2049" s="17"/>
      <c r="D2049" s="17"/>
      <c r="E2049" s="17"/>
      <c r="F2049" s="17"/>
      <c r="G2049" s="17"/>
      <c r="H2049" s="17"/>
      <c r="I2049" s="17"/>
      <c r="J2049" s="17"/>
      <c r="K2049" s="17"/>
      <c r="L2049" s="17"/>
      <c r="M2049" s="17"/>
      <c r="N2049" s="17"/>
      <c r="O2049" s="17"/>
      <c r="P2049" s="17"/>
      <c r="Q2049" s="17"/>
      <c r="R2049" s="17"/>
      <c r="S2049" s="17"/>
      <c r="T2049" s="17"/>
      <c r="U2049" s="17"/>
      <c r="V2049" s="17"/>
      <c r="W2049" s="17"/>
      <c r="X2049" s="17"/>
      <c r="Y2049" s="17"/>
      <c r="Z2049" s="17"/>
      <c r="AA2049" s="17"/>
      <c r="AB2049" s="17"/>
      <c r="AC2049" s="17"/>
      <c r="AD2049" s="17"/>
      <c r="AE2049" s="17"/>
      <c r="AF2049" s="17"/>
      <c r="AG2049" s="17"/>
      <c r="AH2049" s="17"/>
      <c r="AI2049" s="17"/>
      <c r="AJ2049" s="17"/>
      <c r="AK2049" s="17"/>
      <c r="AL2049" s="17"/>
      <c r="AM2049" s="17"/>
      <c r="AN2049" s="17"/>
      <c r="AO2049" s="17"/>
      <c r="AP2049" s="17"/>
      <c r="AQ2049" s="17"/>
      <c r="AR2049" s="17"/>
      <c r="AS2049" s="17"/>
      <c r="AT2049" s="17"/>
      <c r="AU2049" s="17"/>
      <c r="AV2049" s="17"/>
      <c r="AW2049" s="17"/>
      <c r="AX2049" s="17"/>
      <c r="AY2049" s="17"/>
      <c r="AZ2049" s="17"/>
      <c r="BA2049" s="17"/>
      <c r="BB2049" s="17"/>
      <c r="BC2049" s="17"/>
      <c r="BD2049" s="17"/>
      <c r="BE2049" s="17"/>
      <c r="BF2049" s="17"/>
      <c r="BG2049" s="17"/>
      <c r="BH2049" s="17"/>
      <c r="BI2049" s="17"/>
      <c r="BJ2049" s="17"/>
      <c r="BK2049" s="17"/>
      <c r="BL2049" s="17"/>
      <c r="BM2049" s="17"/>
    </row>
    <row r="2050" spans="2:65" x14ac:dyDescent="0.35">
      <c r="B2050" s="6" t="s">
        <v>759</v>
      </c>
      <c r="C2050" s="17"/>
      <c r="D2050" s="17"/>
      <c r="E2050" s="17"/>
      <c r="F2050" s="17"/>
      <c r="G2050" s="17"/>
      <c r="H2050" s="17"/>
      <c r="I2050" s="17"/>
      <c r="J2050" s="17"/>
      <c r="K2050" s="17"/>
      <c r="L2050" s="17"/>
      <c r="M2050" s="17"/>
      <c r="N2050" s="17"/>
      <c r="O2050" s="17"/>
      <c r="P2050" s="17"/>
      <c r="Q2050" s="17"/>
      <c r="R2050" s="17"/>
      <c r="S2050" s="17"/>
      <c r="T2050" s="17"/>
      <c r="U2050" s="17"/>
      <c r="V2050" s="17"/>
      <c r="W2050" s="17"/>
      <c r="X2050" s="17"/>
      <c r="Y2050" s="17"/>
      <c r="Z2050" s="17"/>
      <c r="AA2050" s="17"/>
      <c r="AB2050" s="17"/>
      <c r="AC2050" s="17"/>
      <c r="AD2050" s="17"/>
      <c r="AE2050" s="17"/>
      <c r="AF2050" s="17"/>
      <c r="AG2050" s="17"/>
      <c r="AH2050" s="17"/>
      <c r="AI2050" s="17"/>
      <c r="AJ2050" s="17"/>
      <c r="AK2050" s="17"/>
      <c r="AL2050" s="17"/>
      <c r="AM2050" s="17"/>
      <c r="AN2050" s="17"/>
      <c r="AO2050" s="17"/>
      <c r="AP2050" s="17"/>
      <c r="AQ2050" s="17"/>
      <c r="AR2050" s="17"/>
      <c r="AS2050" s="17"/>
      <c r="AT2050" s="17"/>
      <c r="AU2050" s="17"/>
      <c r="AV2050" s="17"/>
      <c r="AW2050" s="17"/>
      <c r="AX2050" s="17"/>
      <c r="AY2050" s="17"/>
      <c r="AZ2050" s="17"/>
      <c r="BA2050" s="17"/>
      <c r="BB2050" s="17"/>
      <c r="BC2050" s="17"/>
      <c r="BD2050" s="17"/>
      <c r="BE2050" s="17"/>
      <c r="BF2050" s="17"/>
      <c r="BG2050" s="17"/>
      <c r="BH2050" s="17"/>
      <c r="BI2050" s="17"/>
      <c r="BJ2050" s="17"/>
      <c r="BK2050" s="17"/>
      <c r="BL2050" s="17"/>
      <c r="BM2050" s="17"/>
    </row>
    <row r="2051" spans="2:65" x14ac:dyDescent="0.35">
      <c r="B2051" s="26" t="s">
        <v>760</v>
      </c>
      <c r="C2051" s="17"/>
      <c r="D2051" s="17"/>
      <c r="E2051" s="17"/>
      <c r="F2051" s="17"/>
      <c r="G2051" s="17"/>
      <c r="H2051" s="17"/>
      <c r="I2051" s="17"/>
      <c r="J2051" s="17"/>
      <c r="K2051" s="17"/>
      <c r="L2051" s="17"/>
      <c r="M2051" s="17"/>
      <c r="N2051" s="17"/>
      <c r="O2051" s="17"/>
      <c r="P2051" s="17"/>
      <c r="Q2051" s="17"/>
      <c r="R2051" s="17"/>
      <c r="S2051" s="17"/>
      <c r="T2051" s="17"/>
      <c r="U2051" s="17"/>
      <c r="V2051" s="17"/>
      <c r="W2051" s="17"/>
      <c r="X2051" s="17"/>
      <c r="Y2051" s="17"/>
      <c r="Z2051" s="17"/>
      <c r="AA2051" s="17"/>
      <c r="AB2051" s="17"/>
      <c r="AC2051" s="17"/>
      <c r="AD2051" s="17"/>
      <c r="AE2051" s="17"/>
      <c r="AF2051" s="17"/>
      <c r="AG2051" s="17"/>
      <c r="AH2051" s="17"/>
      <c r="AI2051" s="17"/>
      <c r="AJ2051" s="17"/>
      <c r="AK2051" s="17"/>
      <c r="AL2051" s="17"/>
      <c r="AM2051" s="17"/>
      <c r="AN2051" s="17"/>
      <c r="AO2051" s="17"/>
      <c r="AP2051" s="17"/>
      <c r="AQ2051" s="17"/>
      <c r="AR2051" s="17"/>
      <c r="AS2051" s="17"/>
      <c r="AT2051" s="17"/>
      <c r="AU2051" s="17"/>
      <c r="AV2051" s="17"/>
      <c r="AW2051" s="17"/>
      <c r="AX2051" s="17"/>
      <c r="AY2051" s="17"/>
      <c r="AZ2051" s="17"/>
      <c r="BA2051" s="17"/>
      <c r="BB2051" s="17"/>
      <c r="BC2051" s="17"/>
      <c r="BD2051" s="17"/>
      <c r="BE2051" s="17"/>
      <c r="BF2051" s="17"/>
      <c r="BG2051" s="17"/>
      <c r="BH2051" s="17"/>
      <c r="BI2051" s="17"/>
      <c r="BJ2051" s="17"/>
      <c r="BK2051" s="17"/>
      <c r="BL2051" s="17"/>
      <c r="BM2051" s="17"/>
    </row>
    <row r="2052" spans="2:65" x14ac:dyDescent="0.35">
      <c r="B2052" t="s">
        <v>752</v>
      </c>
      <c r="C2052" s="17">
        <v>4.1063603641563598E-2</v>
      </c>
      <c r="D2052" s="17">
        <v>3.8836620289222398E-2</v>
      </c>
      <c r="E2052" s="17">
        <v>4.3392270296731199E-2</v>
      </c>
      <c r="F2052" s="17"/>
      <c r="G2052" s="17">
        <v>0.10415896592643099</v>
      </c>
      <c r="H2052" s="17">
        <v>3.1119224775223501E-2</v>
      </c>
      <c r="I2052" s="17">
        <v>4.4121687066090001E-2</v>
      </c>
      <c r="J2052" s="17">
        <v>1.82787974810086E-2</v>
      </c>
      <c r="K2052" s="17">
        <v>3.2689404494396501E-2</v>
      </c>
      <c r="L2052" s="17">
        <v>4.9200794994795398E-2</v>
      </c>
      <c r="M2052" s="17"/>
      <c r="N2052" s="17">
        <v>4.9090460794736397E-2</v>
      </c>
      <c r="O2052" s="17">
        <v>4.14374038675017E-2</v>
      </c>
      <c r="P2052" s="17">
        <v>2.6990488924970701E-2</v>
      </c>
      <c r="Q2052" s="17">
        <v>4.4153716447373502E-2</v>
      </c>
      <c r="R2052" s="17"/>
      <c r="S2052" s="17">
        <v>6.4920622034125505E-2</v>
      </c>
      <c r="T2052" s="17">
        <v>4.5460733476588501E-2</v>
      </c>
      <c r="U2052" s="17">
        <v>3.3154623723666697E-2</v>
      </c>
      <c r="V2052" s="17">
        <v>5.4123746839415399E-3</v>
      </c>
      <c r="W2052" s="17">
        <v>6.6191822694207994E-2</v>
      </c>
      <c r="X2052" s="17">
        <v>3.6399582784788498E-2</v>
      </c>
      <c r="Y2052" s="17">
        <v>2.2230225934361698E-2</v>
      </c>
      <c r="Z2052" s="17">
        <v>9.6660382176083307E-3</v>
      </c>
      <c r="AA2052" s="17">
        <v>3.9257910647097299E-2</v>
      </c>
      <c r="AB2052" s="17">
        <v>4.9873513471252302E-2</v>
      </c>
      <c r="AC2052" s="17">
        <v>7.7599052528538701E-2</v>
      </c>
      <c r="AD2052" s="17">
        <v>5.3594629532036801E-2</v>
      </c>
      <c r="AE2052" s="17"/>
      <c r="AF2052" s="17">
        <v>3.71843510221921E-2</v>
      </c>
      <c r="AG2052" s="17">
        <v>4.7344869262167903E-2</v>
      </c>
      <c r="AH2052" s="17">
        <v>1.9682961022784402E-2</v>
      </c>
      <c r="AI2052" s="17"/>
      <c r="AJ2052" s="17">
        <v>3.4276000486380201E-2</v>
      </c>
      <c r="AK2052" s="17">
        <v>5.6237829581869299E-2</v>
      </c>
      <c r="AL2052" s="17">
        <v>5.6538686846629903E-2</v>
      </c>
      <c r="AM2052" s="17">
        <v>0</v>
      </c>
      <c r="AN2052" s="17">
        <v>2.5057053624126101E-2</v>
      </c>
      <c r="AO2052" s="17"/>
      <c r="AP2052" s="17">
        <v>3.5965485122458701E-2</v>
      </c>
      <c r="AQ2052" s="17">
        <v>5.5349898376412597E-2</v>
      </c>
      <c r="AR2052" s="17">
        <v>6.5247974241706697E-2</v>
      </c>
      <c r="AS2052" s="17"/>
      <c r="AT2052" s="17">
        <v>3.6121705037168703E-2</v>
      </c>
      <c r="AU2052" s="17">
        <v>2.4945880609387398E-2</v>
      </c>
      <c r="AV2052" s="17">
        <v>4.1926402584994603E-2</v>
      </c>
      <c r="AW2052" s="17">
        <v>8.4682563080439505E-2</v>
      </c>
      <c r="AX2052" s="17">
        <v>2.3930955030862198E-2</v>
      </c>
      <c r="AY2052" s="17"/>
      <c r="AZ2052" s="17">
        <v>7.3013409995007994E-2</v>
      </c>
      <c r="BA2052" s="17">
        <v>3.3316876354718E-2</v>
      </c>
      <c r="BB2052" s="17">
        <v>3.9076309607663499E-2</v>
      </c>
      <c r="BC2052" s="17">
        <v>3.9256959242427399E-2</v>
      </c>
      <c r="BD2052" s="17">
        <v>3.1028323707540401E-2</v>
      </c>
      <c r="BE2052" s="17">
        <v>5.16727127378327E-2</v>
      </c>
      <c r="BF2052" s="17"/>
      <c r="BG2052" s="17">
        <v>4.41461562886208E-2</v>
      </c>
      <c r="BH2052" s="17">
        <v>3.6234938310437802E-2</v>
      </c>
      <c r="BI2052" s="17" t="s">
        <v>95</v>
      </c>
      <c r="BJ2052" s="17" t="s">
        <v>95</v>
      </c>
      <c r="BK2052" s="17" t="s">
        <v>95</v>
      </c>
      <c r="BL2052" s="17" t="s">
        <v>95</v>
      </c>
      <c r="BM2052" s="17" t="s">
        <v>95</v>
      </c>
    </row>
    <row r="2053" spans="2:65" x14ac:dyDescent="0.35">
      <c r="B2053" t="s">
        <v>753</v>
      </c>
      <c r="C2053" s="17">
        <v>9.2311962357980795E-2</v>
      </c>
      <c r="D2053" s="17">
        <v>0.107765927484992</v>
      </c>
      <c r="E2053" s="17">
        <v>7.7267456291967504E-2</v>
      </c>
      <c r="F2053" s="17"/>
      <c r="G2053" s="17">
        <v>0.186956727463507</v>
      </c>
      <c r="H2053" s="17">
        <v>0.13849505613645299</v>
      </c>
      <c r="I2053" s="17">
        <v>0.104746286477752</v>
      </c>
      <c r="J2053" s="17">
        <v>7.4136425981635806E-2</v>
      </c>
      <c r="K2053" s="17">
        <v>4.2216859300227103E-2</v>
      </c>
      <c r="L2053" s="17">
        <v>9.2127421384348707E-2</v>
      </c>
      <c r="M2053" s="17"/>
      <c r="N2053" s="17">
        <v>0.103449239044117</v>
      </c>
      <c r="O2053" s="17">
        <v>8.4263722919977996E-2</v>
      </c>
      <c r="P2053" s="17">
        <v>9.4583846711683003E-2</v>
      </c>
      <c r="Q2053" s="17">
        <v>8.3344882380833193E-2</v>
      </c>
      <c r="R2053" s="17"/>
      <c r="S2053" s="17">
        <v>0.102736225257175</v>
      </c>
      <c r="T2053" s="17">
        <v>8.7242688922982606E-2</v>
      </c>
      <c r="U2053" s="17">
        <v>0.111982632886119</v>
      </c>
      <c r="V2053" s="17">
        <v>0.113065391258984</v>
      </c>
      <c r="W2053" s="17">
        <v>7.4469648549953693E-2</v>
      </c>
      <c r="X2053" s="17">
        <v>0.117369829789212</v>
      </c>
      <c r="Y2053" s="17">
        <v>9.2984115753785304E-2</v>
      </c>
      <c r="Z2053" s="17">
        <v>5.94525588460771E-2</v>
      </c>
      <c r="AA2053" s="17">
        <v>8.3667477679485999E-2</v>
      </c>
      <c r="AB2053" s="17">
        <v>7.0332678995984096E-2</v>
      </c>
      <c r="AC2053" s="17">
        <v>0.112692588601987</v>
      </c>
      <c r="AD2053" s="17">
        <v>4.1451638401923299E-2</v>
      </c>
      <c r="AE2053" s="17"/>
      <c r="AF2053" s="17">
        <v>7.6909275021461804E-2</v>
      </c>
      <c r="AG2053" s="17">
        <v>0.104076755335709</v>
      </c>
      <c r="AH2053" s="17">
        <v>7.86322194838808E-2</v>
      </c>
      <c r="AI2053" s="17"/>
      <c r="AJ2053" s="17">
        <v>7.7383297555022407E-2</v>
      </c>
      <c r="AK2053" s="17">
        <v>0.13641715946226601</v>
      </c>
      <c r="AL2053" s="17">
        <v>6.8887911402217006E-2</v>
      </c>
      <c r="AM2053" s="17">
        <v>6.2367572214321397E-2</v>
      </c>
      <c r="AN2053" s="17">
        <v>8.7535598292388495E-2</v>
      </c>
      <c r="AO2053" s="17"/>
      <c r="AP2053" s="17">
        <v>8.6415151357307707E-2</v>
      </c>
      <c r="AQ2053" s="17">
        <v>0.13548936462022501</v>
      </c>
      <c r="AR2053" s="17">
        <v>7.4065717528509295E-2</v>
      </c>
      <c r="AS2053" s="17"/>
      <c r="AT2053" s="17">
        <v>5.33641245953278E-2</v>
      </c>
      <c r="AU2053" s="17">
        <v>9.7419722457401894E-2</v>
      </c>
      <c r="AV2053" s="17">
        <v>0.10933401522513</v>
      </c>
      <c r="AW2053" s="17">
        <v>8.8657392972107604E-2</v>
      </c>
      <c r="AX2053" s="17">
        <v>0.18692337584103799</v>
      </c>
      <c r="AY2053" s="17"/>
      <c r="AZ2053" s="17">
        <v>0.13103438490121899</v>
      </c>
      <c r="BA2053" s="17">
        <v>8.3655430259107405E-2</v>
      </c>
      <c r="BB2053" s="17">
        <v>8.0908366731987202E-2</v>
      </c>
      <c r="BC2053" s="17">
        <v>6.5631819052695398E-2</v>
      </c>
      <c r="BD2053" s="17">
        <v>9.5384678767009207E-2</v>
      </c>
      <c r="BE2053" s="17">
        <v>0.16624856486770001</v>
      </c>
      <c r="BF2053" s="17"/>
      <c r="BG2053" s="17">
        <v>8.2395089562226007E-2</v>
      </c>
      <c r="BH2053" s="17">
        <v>0.107846250120352</v>
      </c>
      <c r="BI2053" s="17" t="s">
        <v>95</v>
      </c>
      <c r="BJ2053" s="17" t="s">
        <v>95</v>
      </c>
      <c r="BK2053" s="17" t="s">
        <v>95</v>
      </c>
      <c r="BL2053" s="17" t="s">
        <v>95</v>
      </c>
      <c r="BM2053" s="17" t="s">
        <v>95</v>
      </c>
    </row>
    <row r="2054" spans="2:65" x14ac:dyDescent="0.35">
      <c r="B2054" t="s">
        <v>754</v>
      </c>
      <c r="C2054" s="17">
        <v>0.15841597970568799</v>
      </c>
      <c r="D2054" s="17">
        <v>0.19134505132819901</v>
      </c>
      <c r="E2054" s="17">
        <v>0.126246231566392</v>
      </c>
      <c r="F2054" s="17"/>
      <c r="G2054" s="17">
        <v>0.146622225386357</v>
      </c>
      <c r="H2054" s="17">
        <v>0.206875163056466</v>
      </c>
      <c r="I2054" s="17">
        <v>0.16880866134144301</v>
      </c>
      <c r="J2054" s="17">
        <v>0.16068303709411</v>
      </c>
      <c r="K2054" s="17">
        <v>0.15708968758557701</v>
      </c>
      <c r="L2054" s="17">
        <v>0.13771237451617899</v>
      </c>
      <c r="M2054" s="17"/>
      <c r="N2054" s="17">
        <v>0.19038155053778699</v>
      </c>
      <c r="O2054" s="17">
        <v>0.156389989800781</v>
      </c>
      <c r="P2054" s="17">
        <v>0.124570921373908</v>
      </c>
      <c r="Q2054" s="17">
        <v>0.146599407583965</v>
      </c>
      <c r="R2054" s="17"/>
      <c r="S2054" s="17">
        <v>0.19318774754894899</v>
      </c>
      <c r="T2054" s="17">
        <v>0.1450071072911</v>
      </c>
      <c r="U2054" s="17">
        <v>0.13927031474505899</v>
      </c>
      <c r="V2054" s="17">
        <v>0.139364474605921</v>
      </c>
      <c r="W2054" s="17">
        <v>0.14485794365188301</v>
      </c>
      <c r="X2054" s="17">
        <v>0.192324037822867</v>
      </c>
      <c r="Y2054" s="17">
        <v>0.138298131049436</v>
      </c>
      <c r="Z2054" s="17">
        <v>0.20859885578992199</v>
      </c>
      <c r="AA2054" s="17">
        <v>0.169802334041736</v>
      </c>
      <c r="AB2054" s="17">
        <v>0.15543883220783</v>
      </c>
      <c r="AC2054" s="17">
        <v>0.11988140455775401</v>
      </c>
      <c r="AD2054" s="17">
        <v>0.173053510122956</v>
      </c>
      <c r="AE2054" s="17"/>
      <c r="AF2054" s="17">
        <v>0.134917392780632</v>
      </c>
      <c r="AG2054" s="17">
        <v>0.19251196665632</v>
      </c>
      <c r="AH2054" s="17">
        <v>0.100103527992403</v>
      </c>
      <c r="AI2054" s="17"/>
      <c r="AJ2054" s="17">
        <v>0.155354968191004</v>
      </c>
      <c r="AK2054" s="17">
        <v>0.17962407872292099</v>
      </c>
      <c r="AL2054" s="17">
        <v>0.20417255256729</v>
      </c>
      <c r="AM2054" s="17">
        <v>0.106690218633963</v>
      </c>
      <c r="AN2054" s="17">
        <v>0.10391595736782699</v>
      </c>
      <c r="AO2054" s="17"/>
      <c r="AP2054" s="17">
        <v>0.16867155789143301</v>
      </c>
      <c r="AQ2054" s="17">
        <v>0.183087743688018</v>
      </c>
      <c r="AR2054" s="17">
        <v>0.13801720584469199</v>
      </c>
      <c r="AS2054" s="17"/>
      <c r="AT2054" s="17">
        <v>0.12571871819866501</v>
      </c>
      <c r="AU2054" s="17">
        <v>0.13202196431616101</v>
      </c>
      <c r="AV2054" s="17">
        <v>0.19700710057026599</v>
      </c>
      <c r="AW2054" s="17">
        <v>0.19782500998331601</v>
      </c>
      <c r="AX2054" s="17">
        <v>0.288065490987781</v>
      </c>
      <c r="AY2054" s="17"/>
      <c r="AZ2054" s="17">
        <v>0.18313909425639999</v>
      </c>
      <c r="BA2054" s="17">
        <v>0.168550171868799</v>
      </c>
      <c r="BB2054" s="17">
        <v>0.143354239895193</v>
      </c>
      <c r="BC2054" s="17">
        <v>0.15317418943302999</v>
      </c>
      <c r="BD2054" s="17">
        <v>0.14333008739919201</v>
      </c>
      <c r="BE2054" s="17">
        <v>0.126601573879636</v>
      </c>
      <c r="BF2054" s="17"/>
      <c r="BG2054" s="17">
        <v>0.14721140215024001</v>
      </c>
      <c r="BH2054" s="17">
        <v>0.17596739289681601</v>
      </c>
      <c r="BI2054" s="17" t="s">
        <v>95</v>
      </c>
      <c r="BJ2054" s="17" t="s">
        <v>95</v>
      </c>
      <c r="BK2054" s="17" t="s">
        <v>95</v>
      </c>
      <c r="BL2054" s="17" t="s">
        <v>95</v>
      </c>
      <c r="BM2054" s="17" t="s">
        <v>95</v>
      </c>
    </row>
    <row r="2055" spans="2:65" x14ac:dyDescent="0.35">
      <c r="B2055" t="s">
        <v>755</v>
      </c>
      <c r="C2055" s="17">
        <v>0.14892053629646601</v>
      </c>
      <c r="D2055" s="17">
        <v>0.136529748509368</v>
      </c>
      <c r="E2055" s="17">
        <v>0.16075676171422801</v>
      </c>
      <c r="F2055" s="17"/>
      <c r="G2055" s="17">
        <v>0.239476110684508</v>
      </c>
      <c r="H2055" s="17">
        <v>0.182375455403645</v>
      </c>
      <c r="I2055" s="17">
        <v>0.161971390979334</v>
      </c>
      <c r="J2055" s="17">
        <v>0.16145335287789001</v>
      </c>
      <c r="K2055" s="17">
        <v>0.14421013433358201</v>
      </c>
      <c r="L2055" s="17">
        <v>0.109411056979259</v>
      </c>
      <c r="M2055" s="17"/>
      <c r="N2055" s="17">
        <v>0.17639985213139101</v>
      </c>
      <c r="O2055" s="17">
        <v>0.146273310831496</v>
      </c>
      <c r="P2055" s="17">
        <v>0.13813051545782301</v>
      </c>
      <c r="Q2055" s="17">
        <v>0.117804501790639</v>
      </c>
      <c r="R2055" s="17"/>
      <c r="S2055" s="17">
        <v>0.20687646288168901</v>
      </c>
      <c r="T2055" s="17">
        <v>0.16409628668874901</v>
      </c>
      <c r="U2055" s="17">
        <v>0.16511735695732299</v>
      </c>
      <c r="V2055" s="17">
        <v>9.7683183785991501E-2</v>
      </c>
      <c r="W2055" s="17">
        <v>0.16897912429189699</v>
      </c>
      <c r="X2055" s="17">
        <v>0.12428316698799299</v>
      </c>
      <c r="Y2055" s="17">
        <v>0.149321540766962</v>
      </c>
      <c r="Z2055" s="17">
        <v>0.13133216535744499</v>
      </c>
      <c r="AA2055" s="17">
        <v>0.13583218715243001</v>
      </c>
      <c r="AB2055" s="17">
        <v>0.17535759491495301</v>
      </c>
      <c r="AC2055" s="17">
        <v>8.9730232094110005E-2</v>
      </c>
      <c r="AD2055" s="17">
        <v>0.140989018776561</v>
      </c>
      <c r="AE2055" s="17"/>
      <c r="AF2055" s="17">
        <v>0.120731489464608</v>
      </c>
      <c r="AG2055" s="17">
        <v>0.15909357795014301</v>
      </c>
      <c r="AH2055" s="17">
        <v>0.18380177280756299</v>
      </c>
      <c r="AI2055" s="17"/>
      <c r="AJ2055" s="17">
        <v>0.125914135261078</v>
      </c>
      <c r="AK2055" s="17">
        <v>0.16363259432350799</v>
      </c>
      <c r="AL2055" s="17">
        <v>0.173871321538665</v>
      </c>
      <c r="AM2055" s="17">
        <v>0.11247382433448801</v>
      </c>
      <c r="AN2055" s="17">
        <v>0.160338013132998</v>
      </c>
      <c r="AO2055" s="17"/>
      <c r="AP2055" s="17">
        <v>0.126867956388339</v>
      </c>
      <c r="AQ2055" s="17">
        <v>0.170495088096248</v>
      </c>
      <c r="AR2055" s="17">
        <v>0.183133444572284</v>
      </c>
      <c r="AS2055" s="17"/>
      <c r="AT2055" s="17">
        <v>0.13608389616907901</v>
      </c>
      <c r="AU2055" s="17">
        <v>0.13653822820584599</v>
      </c>
      <c r="AV2055" s="17">
        <v>0.17957275247235199</v>
      </c>
      <c r="AW2055" s="17">
        <v>0.19145613403936901</v>
      </c>
      <c r="AX2055" s="17">
        <v>0.129211071533751</v>
      </c>
      <c r="AY2055" s="17"/>
      <c r="AZ2055" s="17">
        <v>0.16166288346097599</v>
      </c>
      <c r="BA2055" s="17">
        <v>0.14807647618637901</v>
      </c>
      <c r="BB2055" s="17">
        <v>0.15805659548703899</v>
      </c>
      <c r="BC2055" s="17">
        <v>0.16626347458999699</v>
      </c>
      <c r="BD2055" s="17">
        <v>0.13502646146320699</v>
      </c>
      <c r="BE2055" s="17">
        <v>8.1301558846611305E-2</v>
      </c>
      <c r="BF2055" s="17"/>
      <c r="BG2055" s="17">
        <v>0.13824941961571999</v>
      </c>
      <c r="BH2055" s="17">
        <v>0.165636309572847</v>
      </c>
      <c r="BI2055" s="17" t="s">
        <v>95</v>
      </c>
      <c r="BJ2055" s="17" t="s">
        <v>95</v>
      </c>
      <c r="BK2055" s="17" t="s">
        <v>95</v>
      </c>
      <c r="BL2055" s="17" t="s">
        <v>95</v>
      </c>
      <c r="BM2055" s="17" t="s">
        <v>95</v>
      </c>
    </row>
    <row r="2056" spans="2:65" x14ac:dyDescent="0.35">
      <c r="B2056" t="s">
        <v>756</v>
      </c>
      <c r="C2056" s="17">
        <v>0.26337041923087401</v>
      </c>
      <c r="D2056" s="17">
        <v>0.26438707373737003</v>
      </c>
      <c r="E2056" s="17">
        <v>0.26314118676442</v>
      </c>
      <c r="F2056" s="17"/>
      <c r="G2056" s="17">
        <v>0.16117536524675799</v>
      </c>
      <c r="H2056" s="17">
        <v>0.23857966178843301</v>
      </c>
      <c r="I2056" s="17">
        <v>0.229706189952538</v>
      </c>
      <c r="J2056" s="17">
        <v>0.27633404333414202</v>
      </c>
      <c r="K2056" s="17">
        <v>0.29491219938623903</v>
      </c>
      <c r="L2056" s="17">
        <v>0.2813027114119</v>
      </c>
      <c r="M2056" s="17"/>
      <c r="N2056" s="17">
        <v>0.243819344296655</v>
      </c>
      <c r="O2056" s="17">
        <v>0.27134362547850599</v>
      </c>
      <c r="P2056" s="17">
        <v>0.31676888890604799</v>
      </c>
      <c r="Q2056" s="17">
        <v>0.224065995556671</v>
      </c>
      <c r="R2056" s="17"/>
      <c r="S2056" s="17">
        <v>0.159162399598131</v>
      </c>
      <c r="T2056" s="17">
        <v>0.28142901919811703</v>
      </c>
      <c r="U2056" s="17">
        <v>0.25017058684698101</v>
      </c>
      <c r="V2056" s="17">
        <v>0.31477082518238197</v>
      </c>
      <c r="W2056" s="17">
        <v>0.268642325826698</v>
      </c>
      <c r="X2056" s="17">
        <v>0.218171074921714</v>
      </c>
      <c r="Y2056" s="17">
        <v>0.27582617609055499</v>
      </c>
      <c r="Z2056" s="17">
        <v>0.33634975399608402</v>
      </c>
      <c r="AA2056" s="17">
        <v>0.27656913773115899</v>
      </c>
      <c r="AB2056" s="17">
        <v>0.28471346513212398</v>
      </c>
      <c r="AC2056" s="17">
        <v>0.24271677731790001</v>
      </c>
      <c r="AD2056" s="17">
        <v>0.28499344969395402</v>
      </c>
      <c r="AE2056" s="17"/>
      <c r="AF2056" s="17">
        <v>0.28931537894734299</v>
      </c>
      <c r="AG2056" s="17">
        <v>0.25272014836170398</v>
      </c>
      <c r="AH2056" s="17">
        <v>0.228460870125098</v>
      </c>
      <c r="AI2056" s="17"/>
      <c r="AJ2056" s="17">
        <v>0.29121068639828401</v>
      </c>
      <c r="AK2056" s="17">
        <v>0.228392875303979</v>
      </c>
      <c r="AL2056" s="17">
        <v>0.28920972063645001</v>
      </c>
      <c r="AM2056" s="17">
        <v>0.26939999071128201</v>
      </c>
      <c r="AN2056" s="17">
        <v>0.22076619089539601</v>
      </c>
      <c r="AO2056" s="17"/>
      <c r="AP2056" s="17">
        <v>0.28110176516794999</v>
      </c>
      <c r="AQ2056" s="17">
        <v>0.21518286883452001</v>
      </c>
      <c r="AR2056" s="17">
        <v>0.322182354493186</v>
      </c>
      <c r="AS2056" s="17"/>
      <c r="AT2056" s="17">
        <v>0.27295489582034299</v>
      </c>
      <c r="AU2056" s="17">
        <v>0.29854450299829899</v>
      </c>
      <c r="AV2056" s="17">
        <v>0.22941649764963201</v>
      </c>
      <c r="AW2056" s="17">
        <v>0.204482914819475</v>
      </c>
      <c r="AX2056" s="17">
        <v>0.144837690045548</v>
      </c>
      <c r="AY2056" s="17"/>
      <c r="AZ2056" s="17">
        <v>0.18700767191159001</v>
      </c>
      <c r="BA2056" s="17">
        <v>0.25873242402572399</v>
      </c>
      <c r="BB2056" s="17">
        <v>0.28818211542815297</v>
      </c>
      <c r="BC2056" s="17">
        <v>0.288091915219096</v>
      </c>
      <c r="BD2056" s="17">
        <v>0.287389744631462</v>
      </c>
      <c r="BE2056" s="17">
        <v>0.26791453199096799</v>
      </c>
      <c r="BF2056" s="17"/>
      <c r="BG2056" s="17">
        <v>0.27542058693446497</v>
      </c>
      <c r="BH2056" s="17">
        <v>0.24449443114997901</v>
      </c>
      <c r="BI2056" s="17" t="s">
        <v>95</v>
      </c>
      <c r="BJ2056" s="17" t="s">
        <v>95</v>
      </c>
      <c r="BK2056" s="17" t="s">
        <v>95</v>
      </c>
      <c r="BL2056" s="17" t="s">
        <v>95</v>
      </c>
      <c r="BM2056" s="17" t="s">
        <v>95</v>
      </c>
    </row>
    <row r="2057" spans="2:65" x14ac:dyDescent="0.35">
      <c r="B2057" t="s">
        <v>757</v>
      </c>
      <c r="C2057" s="17">
        <v>0.16394708075064199</v>
      </c>
      <c r="D2057" s="17">
        <v>0.162512681033332</v>
      </c>
      <c r="E2057" s="17">
        <v>0.16585337269952799</v>
      </c>
      <c r="F2057" s="17"/>
      <c r="G2057" s="17">
        <v>8.5192739359239697E-2</v>
      </c>
      <c r="H2057" s="17">
        <v>0.104761907168126</v>
      </c>
      <c r="I2057" s="17">
        <v>0.13624892094284599</v>
      </c>
      <c r="J2057" s="17">
        <v>0.16784399483033499</v>
      </c>
      <c r="K2057" s="17">
        <v>0.19196412763687601</v>
      </c>
      <c r="L2057" s="17">
        <v>0.19429912591327</v>
      </c>
      <c r="M2057" s="17"/>
      <c r="N2057" s="17">
        <v>0.13061712576083101</v>
      </c>
      <c r="O2057" s="17">
        <v>0.18426253661859701</v>
      </c>
      <c r="P2057" s="17">
        <v>0.145169099551371</v>
      </c>
      <c r="Q2057" s="17">
        <v>0.211305534946232</v>
      </c>
      <c r="R2057" s="17"/>
      <c r="S2057" s="17">
        <v>0.12723317591059499</v>
      </c>
      <c r="T2057" s="17">
        <v>0.15156257476566301</v>
      </c>
      <c r="U2057" s="17">
        <v>0.166373902034921</v>
      </c>
      <c r="V2057" s="17">
        <v>0.192810542331464</v>
      </c>
      <c r="W2057" s="17">
        <v>0.15421583836845501</v>
      </c>
      <c r="X2057" s="17">
        <v>0.16304075841920301</v>
      </c>
      <c r="Y2057" s="17">
        <v>0.15828269803063399</v>
      </c>
      <c r="Z2057" s="17">
        <v>0.156448031721555</v>
      </c>
      <c r="AA2057" s="17">
        <v>0.16613246285629099</v>
      </c>
      <c r="AB2057" s="17">
        <v>0.144027547317891</v>
      </c>
      <c r="AC2057" s="17">
        <v>0.21692326780794899</v>
      </c>
      <c r="AD2057" s="17">
        <v>0.24693532907228799</v>
      </c>
      <c r="AE2057" s="17"/>
      <c r="AF2057" s="17">
        <v>0.21158848082193199</v>
      </c>
      <c r="AG2057" s="17">
        <v>0.11485779914533099</v>
      </c>
      <c r="AH2057" s="17">
        <v>0.21882677720809399</v>
      </c>
      <c r="AI2057" s="17"/>
      <c r="AJ2057" s="17">
        <v>0.19643626966230199</v>
      </c>
      <c r="AK2057" s="17">
        <v>0.110172580839805</v>
      </c>
      <c r="AL2057" s="17">
        <v>8.2775490859811701E-2</v>
      </c>
      <c r="AM2057" s="17">
        <v>0.27876878215130502</v>
      </c>
      <c r="AN2057" s="17">
        <v>0.22365190043936001</v>
      </c>
      <c r="AO2057" s="17"/>
      <c r="AP2057" s="17">
        <v>0.186672241900048</v>
      </c>
      <c r="AQ2057" s="17">
        <v>0.12107320304642</v>
      </c>
      <c r="AR2057" s="17">
        <v>8.36665026460367E-2</v>
      </c>
      <c r="AS2057" s="17"/>
      <c r="AT2057" s="17">
        <v>0.20643830253748099</v>
      </c>
      <c r="AU2057" s="17">
        <v>0.17836767755744101</v>
      </c>
      <c r="AV2057" s="17">
        <v>0.12607943455085099</v>
      </c>
      <c r="AW2057" s="17">
        <v>0.117393011892524</v>
      </c>
      <c r="AX2057" s="17">
        <v>0.141578937475766</v>
      </c>
      <c r="AY2057" s="17"/>
      <c r="AZ2057" s="17">
        <v>0.12692531259135301</v>
      </c>
      <c r="BA2057" s="17">
        <v>0.16783585217650901</v>
      </c>
      <c r="BB2057" s="17">
        <v>0.20774941841570399</v>
      </c>
      <c r="BC2057" s="17">
        <v>0.151478617607095</v>
      </c>
      <c r="BD2057" s="17">
        <v>0.158637312745327</v>
      </c>
      <c r="BE2057" s="17">
        <v>0.20153084857627199</v>
      </c>
      <c r="BF2057" s="17"/>
      <c r="BG2057" s="17">
        <v>0.179727043926246</v>
      </c>
      <c r="BH2057" s="17">
        <v>0.13922855366069101</v>
      </c>
      <c r="BI2057" s="17" t="s">
        <v>95</v>
      </c>
      <c r="BJ2057" s="17" t="s">
        <v>95</v>
      </c>
      <c r="BK2057" s="17" t="s">
        <v>95</v>
      </c>
      <c r="BL2057" s="17" t="s">
        <v>95</v>
      </c>
      <c r="BM2057" s="17" t="s">
        <v>95</v>
      </c>
    </row>
    <row r="2058" spans="2:65" x14ac:dyDescent="0.35">
      <c r="B2058" t="s">
        <v>143</v>
      </c>
      <c r="C2058" s="17">
        <v>0.131970418016785</v>
      </c>
      <c r="D2058" s="17">
        <v>9.86228976175169E-2</v>
      </c>
      <c r="E2058" s="17">
        <v>0.163342720666732</v>
      </c>
      <c r="F2058" s="17"/>
      <c r="G2058" s="17">
        <v>7.6417865933199797E-2</v>
      </c>
      <c r="H2058" s="17">
        <v>9.7793531671653902E-2</v>
      </c>
      <c r="I2058" s="17">
        <v>0.15439686323999799</v>
      </c>
      <c r="J2058" s="17">
        <v>0.14127034840087799</v>
      </c>
      <c r="K2058" s="17">
        <v>0.13691758726310299</v>
      </c>
      <c r="L2058" s="17">
        <v>0.135946514800249</v>
      </c>
      <c r="M2058" s="17"/>
      <c r="N2058" s="17">
        <v>0.106242427434484</v>
      </c>
      <c r="O2058" s="17">
        <v>0.116029410483141</v>
      </c>
      <c r="P2058" s="17">
        <v>0.153786239074196</v>
      </c>
      <c r="Q2058" s="17">
        <v>0.172725961294286</v>
      </c>
      <c r="R2058" s="17"/>
      <c r="S2058" s="17">
        <v>0.145883366769335</v>
      </c>
      <c r="T2058" s="17">
        <v>0.12520158965680001</v>
      </c>
      <c r="U2058" s="17">
        <v>0.13393058280593101</v>
      </c>
      <c r="V2058" s="17">
        <v>0.136893208151317</v>
      </c>
      <c r="W2058" s="17">
        <v>0.122643296616905</v>
      </c>
      <c r="X2058" s="17">
        <v>0.14841154927422201</v>
      </c>
      <c r="Y2058" s="17">
        <v>0.16305711237426601</v>
      </c>
      <c r="Z2058" s="17">
        <v>9.8152596071308496E-2</v>
      </c>
      <c r="AA2058" s="17">
        <v>0.12873848989180101</v>
      </c>
      <c r="AB2058" s="17">
        <v>0.120256367959966</v>
      </c>
      <c r="AC2058" s="17">
        <v>0.14045667709176099</v>
      </c>
      <c r="AD2058" s="17">
        <v>5.8982424400280502E-2</v>
      </c>
      <c r="AE2058" s="17"/>
      <c r="AF2058" s="17">
        <v>0.129353631941832</v>
      </c>
      <c r="AG2058" s="17">
        <v>0.129394883288626</v>
      </c>
      <c r="AH2058" s="17">
        <v>0.17049187136017699</v>
      </c>
      <c r="AI2058" s="17"/>
      <c r="AJ2058" s="17">
        <v>0.119424642445929</v>
      </c>
      <c r="AK2058" s="17">
        <v>0.12552288176565099</v>
      </c>
      <c r="AL2058" s="17">
        <v>0.124544316148937</v>
      </c>
      <c r="AM2058" s="17">
        <v>0.17029961195464</v>
      </c>
      <c r="AN2058" s="17">
        <v>0.178735286247905</v>
      </c>
      <c r="AO2058" s="17"/>
      <c r="AP2058" s="17">
        <v>0.11430584217246501</v>
      </c>
      <c r="AQ2058" s="17">
        <v>0.11932183333815601</v>
      </c>
      <c r="AR2058" s="17">
        <v>0.13368680067358499</v>
      </c>
      <c r="AS2058" s="17"/>
      <c r="AT2058" s="17">
        <v>0.16931835764193601</v>
      </c>
      <c r="AU2058" s="17">
        <v>0.132162023855463</v>
      </c>
      <c r="AV2058" s="17">
        <v>0.11666379694677401</v>
      </c>
      <c r="AW2058" s="17">
        <v>0.11550297321276901</v>
      </c>
      <c r="AX2058" s="17">
        <v>8.5452479085253802E-2</v>
      </c>
      <c r="AY2058" s="17"/>
      <c r="AZ2058" s="17">
        <v>0.13721724288345499</v>
      </c>
      <c r="BA2058" s="17">
        <v>0.139832769128764</v>
      </c>
      <c r="BB2058" s="17">
        <v>8.2672954434259704E-2</v>
      </c>
      <c r="BC2058" s="17">
        <v>0.13610302485565801</v>
      </c>
      <c r="BD2058" s="17">
        <v>0.149203391286262</v>
      </c>
      <c r="BE2058" s="17">
        <v>0.10473020910098001</v>
      </c>
      <c r="BF2058" s="17"/>
      <c r="BG2058" s="17">
        <v>0.13285030152248201</v>
      </c>
      <c r="BH2058" s="17">
        <v>0.13059212428887601</v>
      </c>
      <c r="BI2058" s="17" t="s">
        <v>95</v>
      </c>
      <c r="BJ2058" s="17" t="s">
        <v>95</v>
      </c>
      <c r="BK2058" s="17" t="s">
        <v>95</v>
      </c>
      <c r="BL2058" s="17" t="s">
        <v>95</v>
      </c>
      <c r="BM2058" s="17" t="s">
        <v>95</v>
      </c>
    </row>
    <row r="2059" spans="2:65" x14ac:dyDescent="0.35">
      <c r="C2059" s="17"/>
      <c r="D2059" s="17"/>
      <c r="E2059" s="17"/>
      <c r="F2059" s="17"/>
      <c r="G2059" s="17"/>
      <c r="H2059" s="17"/>
      <c r="I2059" s="17"/>
      <c r="J2059" s="17"/>
      <c r="K2059" s="17"/>
      <c r="L2059" s="17"/>
      <c r="M2059" s="17"/>
      <c r="N2059" s="17"/>
      <c r="O2059" s="17"/>
      <c r="P2059" s="17"/>
      <c r="Q2059" s="17"/>
      <c r="R2059" s="17"/>
      <c r="S2059" s="17"/>
      <c r="T2059" s="17"/>
      <c r="U2059" s="17"/>
      <c r="V2059" s="17"/>
      <c r="W2059" s="17"/>
      <c r="X2059" s="17"/>
      <c r="Y2059" s="17"/>
      <c r="Z2059" s="17"/>
      <c r="AA2059" s="17"/>
      <c r="AB2059" s="17"/>
      <c r="AC2059" s="17"/>
      <c r="AD2059" s="17"/>
      <c r="AE2059" s="17"/>
      <c r="AF2059" s="17"/>
      <c r="AG2059" s="17"/>
      <c r="AH2059" s="17"/>
      <c r="AI2059" s="17"/>
      <c r="AJ2059" s="17"/>
      <c r="AK2059" s="17"/>
      <c r="AL2059" s="17"/>
      <c r="AM2059" s="17"/>
      <c r="AN2059" s="17"/>
      <c r="AO2059" s="17"/>
      <c r="AP2059" s="17"/>
      <c r="AQ2059" s="17"/>
      <c r="AR2059" s="17"/>
      <c r="AS2059" s="17"/>
      <c r="AT2059" s="17"/>
      <c r="AU2059" s="17"/>
      <c r="AV2059" s="17"/>
      <c r="AW2059" s="17"/>
      <c r="AX2059" s="17"/>
      <c r="AY2059" s="17"/>
      <c r="AZ2059" s="17"/>
      <c r="BA2059" s="17"/>
      <c r="BB2059" s="17"/>
      <c r="BC2059" s="17"/>
      <c r="BD2059" s="17"/>
      <c r="BE2059" s="17"/>
      <c r="BF2059" s="17"/>
      <c r="BG2059" s="17"/>
      <c r="BH2059" s="17"/>
      <c r="BI2059" s="17"/>
      <c r="BJ2059" s="17"/>
      <c r="BK2059" s="17"/>
      <c r="BL2059" s="17"/>
      <c r="BM2059" s="17"/>
    </row>
    <row r="2060" spans="2:65" x14ac:dyDescent="0.35">
      <c r="B2060" s="6" t="s">
        <v>765</v>
      </c>
      <c r="C2060" s="17"/>
      <c r="D2060" s="17"/>
      <c r="E2060" s="17"/>
      <c r="F2060" s="17"/>
      <c r="G2060" s="17"/>
      <c r="H2060" s="17"/>
      <c r="I2060" s="17"/>
      <c r="J2060" s="17"/>
      <c r="K2060" s="17"/>
      <c r="L2060" s="17"/>
      <c r="M2060" s="17"/>
      <c r="N2060" s="17"/>
      <c r="O2060" s="17"/>
      <c r="P2060" s="17"/>
      <c r="Q2060" s="17"/>
      <c r="R2060" s="17"/>
      <c r="S2060" s="17"/>
      <c r="T2060" s="17"/>
      <c r="U2060" s="17"/>
      <c r="V2060" s="17"/>
      <c r="W2060" s="17"/>
      <c r="X2060" s="17"/>
      <c r="Y2060" s="17"/>
      <c r="Z2060" s="17"/>
      <c r="AA2060" s="17"/>
      <c r="AB2060" s="17"/>
      <c r="AC2060" s="17"/>
      <c r="AD2060" s="17"/>
      <c r="AE2060" s="17"/>
      <c r="AF2060" s="17"/>
      <c r="AG2060" s="17"/>
      <c r="AH2060" s="17"/>
      <c r="AI2060" s="17"/>
      <c r="AJ2060" s="17"/>
      <c r="AK2060" s="17"/>
      <c r="AL2060" s="17"/>
      <c r="AM2060" s="17"/>
      <c r="AN2060" s="17"/>
      <c r="AO2060" s="17"/>
      <c r="AP2060" s="17"/>
      <c r="AQ2060" s="17"/>
      <c r="AR2060" s="17"/>
      <c r="AS2060" s="17"/>
      <c r="AT2060" s="17"/>
      <c r="AU2060" s="17"/>
      <c r="AV2060" s="17"/>
      <c r="AW2060" s="17"/>
      <c r="AX2060" s="17"/>
      <c r="AY2060" s="17"/>
      <c r="AZ2060" s="17"/>
      <c r="BA2060" s="17"/>
      <c r="BB2060" s="17"/>
      <c r="BC2060" s="17"/>
      <c r="BD2060" s="17"/>
      <c r="BE2060" s="17"/>
      <c r="BF2060" s="17"/>
      <c r="BG2060" s="17"/>
      <c r="BH2060" s="17"/>
      <c r="BI2060" s="17"/>
      <c r="BJ2060" s="17"/>
      <c r="BK2060" s="17"/>
      <c r="BL2060" s="17"/>
      <c r="BM2060" s="17"/>
    </row>
    <row r="2061" spans="2:65" x14ac:dyDescent="0.35">
      <c r="B2061" s="26" t="s">
        <v>127</v>
      </c>
      <c r="C2061" s="17"/>
      <c r="D2061" s="17"/>
      <c r="E2061" s="17"/>
      <c r="F2061" s="17"/>
      <c r="G2061" s="17"/>
      <c r="H2061" s="17"/>
      <c r="I2061" s="17"/>
      <c r="J2061" s="17"/>
      <c r="K2061" s="17"/>
      <c r="L2061" s="17"/>
      <c r="M2061" s="17"/>
      <c r="N2061" s="17"/>
      <c r="O2061" s="17"/>
      <c r="P2061" s="17"/>
      <c r="Q2061" s="17"/>
      <c r="R2061" s="17"/>
      <c r="S2061" s="17"/>
      <c r="T2061" s="17"/>
      <c r="U2061" s="17"/>
      <c r="V2061" s="17"/>
      <c r="W2061" s="17"/>
      <c r="X2061" s="17"/>
      <c r="Y2061" s="17"/>
      <c r="Z2061" s="17"/>
      <c r="AA2061" s="17"/>
      <c r="AB2061" s="17"/>
      <c r="AC2061" s="17"/>
      <c r="AD2061" s="17"/>
      <c r="AE2061" s="17"/>
      <c r="AF2061" s="17"/>
      <c r="AG2061" s="17"/>
      <c r="AH2061" s="17"/>
      <c r="AI2061" s="17"/>
      <c r="AJ2061" s="17"/>
      <c r="AK2061" s="17"/>
      <c r="AL2061" s="17"/>
      <c r="AM2061" s="17"/>
      <c r="AN2061" s="17"/>
      <c r="AO2061" s="17"/>
      <c r="AP2061" s="17"/>
      <c r="AQ2061" s="17"/>
      <c r="AR2061" s="17"/>
      <c r="AS2061" s="17"/>
      <c r="AT2061" s="17"/>
      <c r="AU2061" s="17"/>
      <c r="AV2061" s="17"/>
      <c r="AW2061" s="17"/>
      <c r="AX2061" s="17"/>
      <c r="AY2061" s="17"/>
      <c r="AZ2061" s="17"/>
      <c r="BA2061" s="17"/>
      <c r="BB2061" s="17"/>
      <c r="BC2061" s="17"/>
      <c r="BD2061" s="17"/>
      <c r="BE2061" s="17"/>
      <c r="BF2061" s="17"/>
      <c r="BG2061" s="17"/>
      <c r="BH2061" s="17"/>
      <c r="BI2061" s="17"/>
      <c r="BJ2061" s="17"/>
      <c r="BK2061" s="17"/>
      <c r="BL2061" s="17"/>
      <c r="BM2061" s="17"/>
    </row>
    <row r="2062" spans="2:65" x14ac:dyDescent="0.35">
      <c r="B2062" t="s">
        <v>761</v>
      </c>
      <c r="C2062" s="17">
        <v>9.3766094180486301E-2</v>
      </c>
      <c r="D2062" s="17">
        <v>8.7771553860335305E-2</v>
      </c>
      <c r="E2062" s="17">
        <v>9.9480610583067994E-2</v>
      </c>
      <c r="F2062" s="17"/>
      <c r="G2062" s="17">
        <v>7.2107909060248998E-2</v>
      </c>
      <c r="H2062" s="17">
        <v>0.14474150571087499</v>
      </c>
      <c r="I2062" s="17">
        <v>0.13740954289451901</v>
      </c>
      <c r="J2062" s="17">
        <v>9.7476546265887906E-2</v>
      </c>
      <c r="K2062" s="17">
        <v>6.5168623095294004E-2</v>
      </c>
      <c r="L2062" s="17">
        <v>7.1231735192510401E-2</v>
      </c>
      <c r="M2062" s="17"/>
      <c r="N2062" s="17">
        <v>8.2189363979291399E-2</v>
      </c>
      <c r="O2062" s="17">
        <v>9.3879603043959106E-2</v>
      </c>
      <c r="P2062" s="17">
        <v>0.101639031221986</v>
      </c>
      <c r="Q2062" s="17">
        <v>0.104213880450664</v>
      </c>
      <c r="R2062" s="17"/>
      <c r="S2062" s="17">
        <v>9.9978034570913199E-2</v>
      </c>
      <c r="T2062" s="17">
        <v>9.4415614484718594E-2</v>
      </c>
      <c r="U2062" s="17">
        <v>0.12711146335126</v>
      </c>
      <c r="V2062" s="17">
        <v>7.8986812582709801E-2</v>
      </c>
      <c r="W2062" s="17">
        <v>8.4436555096595395E-2</v>
      </c>
      <c r="X2062" s="17">
        <v>0.10668960991163701</v>
      </c>
      <c r="Y2062" s="17">
        <v>8.4821129000966E-2</v>
      </c>
      <c r="Z2062" s="17">
        <v>9.2141041955134298E-2</v>
      </c>
      <c r="AA2062" s="17">
        <v>8.5068701761861903E-2</v>
      </c>
      <c r="AB2062" s="17">
        <v>0.110600056745549</v>
      </c>
      <c r="AC2062" s="17">
        <v>5.3429552905319297E-2</v>
      </c>
      <c r="AD2062" s="17">
        <v>7.9892215172324199E-2</v>
      </c>
      <c r="AE2062" s="17"/>
      <c r="AF2062" s="17">
        <v>8.2272276975085004E-2</v>
      </c>
      <c r="AG2062" s="17">
        <v>9.5192292792413397E-2</v>
      </c>
      <c r="AH2062" s="17">
        <v>0.15156453572317499</v>
      </c>
      <c r="AI2062" s="17"/>
      <c r="AJ2062" s="17">
        <v>8.7800205357223701E-2</v>
      </c>
      <c r="AK2062" s="17">
        <v>8.5627291529004695E-2</v>
      </c>
      <c r="AL2062" s="17">
        <v>9.0783715604916798E-2</v>
      </c>
      <c r="AM2062" s="17">
        <v>0.109891458168037</v>
      </c>
      <c r="AN2062" s="17">
        <v>0.15683121875053099</v>
      </c>
      <c r="AO2062" s="17"/>
      <c r="AP2062" s="17">
        <v>9.1955568340551699E-2</v>
      </c>
      <c r="AQ2062" s="17">
        <v>8.5583501616333907E-2</v>
      </c>
      <c r="AR2062" s="17">
        <v>0.103764111927966</v>
      </c>
      <c r="AS2062" s="17"/>
      <c r="AT2062" s="17">
        <v>0.102472205207296</v>
      </c>
      <c r="AU2062" s="17">
        <v>0.10937952034116601</v>
      </c>
      <c r="AV2062" s="17">
        <v>8.2781485853617595E-2</v>
      </c>
      <c r="AW2062" s="17">
        <v>7.6133716125844506E-2</v>
      </c>
      <c r="AX2062" s="17">
        <v>1.8088553284789199E-2</v>
      </c>
      <c r="AY2062" s="17"/>
      <c r="AZ2062" s="17">
        <v>0.119851053535397</v>
      </c>
      <c r="BA2062" s="17">
        <v>8.4212026333210593E-2</v>
      </c>
      <c r="BB2062" s="17">
        <v>8.7759560068562503E-2</v>
      </c>
      <c r="BC2062" s="17">
        <v>0.10411611367112</v>
      </c>
      <c r="BD2062" s="17">
        <v>7.7154568698078699E-2</v>
      </c>
      <c r="BE2062" s="17">
        <v>9.6079162438204496E-2</v>
      </c>
      <c r="BF2062" s="17"/>
      <c r="BG2062" s="17">
        <v>7.8122179542124096E-2</v>
      </c>
      <c r="BH2062" s="17">
        <v>0.118334880188895</v>
      </c>
      <c r="BI2062" s="17" t="s">
        <v>95</v>
      </c>
      <c r="BJ2062" s="17" t="s">
        <v>95</v>
      </c>
      <c r="BK2062" s="17" t="s">
        <v>95</v>
      </c>
      <c r="BL2062" s="17" t="s">
        <v>95</v>
      </c>
      <c r="BM2062" s="17" t="s">
        <v>95</v>
      </c>
    </row>
    <row r="2063" spans="2:65" x14ac:dyDescent="0.35">
      <c r="B2063" t="s">
        <v>762</v>
      </c>
      <c r="C2063" s="17">
        <v>0.14608169104989099</v>
      </c>
      <c r="D2063" s="17">
        <v>0.13695671494564499</v>
      </c>
      <c r="E2063" s="17">
        <v>0.15506490568103501</v>
      </c>
      <c r="F2063" s="17"/>
      <c r="G2063" s="17">
        <v>0.25830982808087</v>
      </c>
      <c r="H2063" s="17">
        <v>0.23667229116091901</v>
      </c>
      <c r="I2063" s="17">
        <v>0.23680954544044999</v>
      </c>
      <c r="J2063" s="17">
        <v>0.14974744471019499</v>
      </c>
      <c r="K2063" s="17">
        <v>0.100703620004993</v>
      </c>
      <c r="L2063" s="17">
        <v>6.2896121050944304E-2</v>
      </c>
      <c r="M2063" s="17"/>
      <c r="N2063" s="17">
        <v>0.13892306921033001</v>
      </c>
      <c r="O2063" s="17">
        <v>0.15475972933274501</v>
      </c>
      <c r="P2063" s="17">
        <v>0.13667898705200501</v>
      </c>
      <c r="Q2063" s="17">
        <v>0.159151875682882</v>
      </c>
      <c r="R2063" s="17"/>
      <c r="S2063" s="17">
        <v>0.233249159288451</v>
      </c>
      <c r="T2063" s="17">
        <v>0.14897138197346199</v>
      </c>
      <c r="U2063" s="17">
        <v>0.131503462829301</v>
      </c>
      <c r="V2063" s="17">
        <v>0.15993774702033101</v>
      </c>
      <c r="W2063" s="17">
        <v>0.20137434616417599</v>
      </c>
      <c r="X2063" s="17">
        <v>0.153804547832916</v>
      </c>
      <c r="Y2063" s="17">
        <v>9.2370828507284106E-2</v>
      </c>
      <c r="Z2063" s="17">
        <v>6.8842441539333596E-2</v>
      </c>
      <c r="AA2063" s="17">
        <v>0.13659519294700301</v>
      </c>
      <c r="AB2063" s="17">
        <v>0.103751621403516</v>
      </c>
      <c r="AC2063" s="17">
        <v>0.12298065447119701</v>
      </c>
      <c r="AD2063" s="17">
        <v>0.13927514864131499</v>
      </c>
      <c r="AE2063" s="17"/>
      <c r="AF2063" s="17">
        <v>0.11945705741517899</v>
      </c>
      <c r="AG2063" s="17">
        <v>0.160399606952084</v>
      </c>
      <c r="AH2063" s="17">
        <v>0.17756965359802801</v>
      </c>
      <c r="AI2063" s="17"/>
      <c r="AJ2063" s="17">
        <v>0.112300234151057</v>
      </c>
      <c r="AK2063" s="17">
        <v>0.19897395367897999</v>
      </c>
      <c r="AL2063" s="17">
        <v>0.10142210955834401</v>
      </c>
      <c r="AM2063" s="17">
        <v>0.127861424544992</v>
      </c>
      <c r="AN2063" s="17">
        <v>0.17430960580546601</v>
      </c>
      <c r="AO2063" s="17"/>
      <c r="AP2063" s="17">
        <v>0.12666872989710001</v>
      </c>
      <c r="AQ2063" s="17">
        <v>0.20339398543175</v>
      </c>
      <c r="AR2063" s="17">
        <v>0.121121751030073</v>
      </c>
      <c r="AS2063" s="17"/>
      <c r="AT2063" s="17">
        <v>0.113301144763902</v>
      </c>
      <c r="AU2063" s="17">
        <v>0.126776573624441</v>
      </c>
      <c r="AV2063" s="17">
        <v>0.172068005128233</v>
      </c>
      <c r="AW2063" s="17">
        <v>0.19357041920481399</v>
      </c>
      <c r="AX2063" s="17">
        <v>0.245254208605857</v>
      </c>
      <c r="AY2063" s="17"/>
      <c r="AZ2063" s="17">
        <v>0.23173706209067299</v>
      </c>
      <c r="BA2063" s="17">
        <v>0.143948298719205</v>
      </c>
      <c r="BB2063" s="17">
        <v>0.13691607515941401</v>
      </c>
      <c r="BC2063" s="17">
        <v>0.123822086854178</v>
      </c>
      <c r="BD2063" s="17">
        <v>9.4025379916364296E-2</v>
      </c>
      <c r="BE2063" s="17">
        <v>0.15156596303889799</v>
      </c>
      <c r="BF2063" s="17"/>
      <c r="BG2063" s="17">
        <v>9.9863656493329997E-2</v>
      </c>
      <c r="BH2063" s="17">
        <v>0.21866716770321201</v>
      </c>
      <c r="BI2063" s="17" t="s">
        <v>95</v>
      </c>
      <c r="BJ2063" s="17" t="s">
        <v>95</v>
      </c>
      <c r="BK2063" s="17" t="s">
        <v>95</v>
      </c>
      <c r="BL2063" s="17" t="s">
        <v>95</v>
      </c>
      <c r="BM2063" s="17" t="s">
        <v>95</v>
      </c>
    </row>
    <row r="2064" spans="2:65" x14ac:dyDescent="0.35">
      <c r="B2064" t="s">
        <v>763</v>
      </c>
      <c r="C2064" s="17">
        <v>0.44348691916164201</v>
      </c>
      <c r="D2064" s="17">
        <v>0.47212907079746702</v>
      </c>
      <c r="E2064" s="17">
        <v>0.41471964273885298</v>
      </c>
      <c r="F2064" s="17"/>
      <c r="G2064" s="17">
        <v>0.38560707674275302</v>
      </c>
      <c r="H2064" s="17">
        <v>0.32119673886415501</v>
      </c>
      <c r="I2064" s="17">
        <v>0.34224316566381402</v>
      </c>
      <c r="J2064" s="17">
        <v>0.44576595054291601</v>
      </c>
      <c r="K2064" s="17">
        <v>0.46195502916132902</v>
      </c>
      <c r="L2064" s="17">
        <v>0.54558477302118402</v>
      </c>
      <c r="M2064" s="17"/>
      <c r="N2064" s="17">
        <v>0.47494602220529297</v>
      </c>
      <c r="O2064" s="17">
        <v>0.412947684330015</v>
      </c>
      <c r="P2064" s="17">
        <v>0.46592939972118602</v>
      </c>
      <c r="Q2064" s="17">
        <v>0.40257984766345201</v>
      </c>
      <c r="R2064" s="17"/>
      <c r="S2064" s="17">
        <v>0.39980705008848599</v>
      </c>
      <c r="T2064" s="17">
        <v>0.45705705149502801</v>
      </c>
      <c r="U2064" s="17">
        <v>0.39480991821804701</v>
      </c>
      <c r="V2064" s="17">
        <v>0.51173890826935797</v>
      </c>
      <c r="W2064" s="17">
        <v>0.459649423590485</v>
      </c>
      <c r="X2064" s="17">
        <v>0.38726008439148601</v>
      </c>
      <c r="Y2064" s="17">
        <v>0.41620153138452398</v>
      </c>
      <c r="Z2064" s="17">
        <v>0.477664391017177</v>
      </c>
      <c r="AA2064" s="17">
        <v>0.45043116965651198</v>
      </c>
      <c r="AB2064" s="17">
        <v>0.46805395043292097</v>
      </c>
      <c r="AC2064" s="17">
        <v>0.47321581977715999</v>
      </c>
      <c r="AD2064" s="17">
        <v>0.46962205250109501</v>
      </c>
      <c r="AE2064" s="17"/>
      <c r="AF2064" s="17">
        <v>0.48680060136783898</v>
      </c>
      <c r="AG2064" s="17">
        <v>0.43021820110342202</v>
      </c>
      <c r="AH2064" s="17">
        <v>0.343821622163271</v>
      </c>
      <c r="AI2064" s="17"/>
      <c r="AJ2064" s="17">
        <v>0.48663836798494903</v>
      </c>
      <c r="AK2064" s="17">
        <v>0.39915370003407102</v>
      </c>
      <c r="AL2064" s="17">
        <v>0.47920151699430502</v>
      </c>
      <c r="AM2064" s="17">
        <v>0.41035160333152898</v>
      </c>
      <c r="AN2064" s="17">
        <v>0.35534286264994103</v>
      </c>
      <c r="AO2064" s="17"/>
      <c r="AP2064" s="17">
        <v>0.472204703854126</v>
      </c>
      <c r="AQ2064" s="17">
        <v>0.40144552575877901</v>
      </c>
      <c r="AR2064" s="17">
        <v>0.46373433107316298</v>
      </c>
      <c r="AS2064" s="17"/>
      <c r="AT2064" s="17">
        <v>0.46782691077571897</v>
      </c>
      <c r="AU2064" s="17">
        <v>0.45193824652166997</v>
      </c>
      <c r="AV2064" s="17">
        <v>0.41031745997418001</v>
      </c>
      <c r="AW2064" s="17">
        <v>0.406438619189321</v>
      </c>
      <c r="AX2064" s="17">
        <v>0.42879890291617601</v>
      </c>
      <c r="AY2064" s="17"/>
      <c r="AZ2064" s="17">
        <v>0.34964930564762597</v>
      </c>
      <c r="BA2064" s="17">
        <v>0.455608237804903</v>
      </c>
      <c r="BB2064" s="17">
        <v>0.43786703274564998</v>
      </c>
      <c r="BC2064" s="17">
        <v>0.46611596922999199</v>
      </c>
      <c r="BD2064" s="17">
        <v>0.47439989695816198</v>
      </c>
      <c r="BE2064" s="17">
        <v>0.48261439995583499</v>
      </c>
      <c r="BF2064" s="17"/>
      <c r="BG2064" s="17">
        <v>0.48322932139841102</v>
      </c>
      <c r="BH2064" s="17">
        <v>0.38107143054596798</v>
      </c>
      <c r="BI2064" s="17" t="s">
        <v>95</v>
      </c>
      <c r="BJ2064" s="17" t="s">
        <v>95</v>
      </c>
      <c r="BK2064" s="17" t="s">
        <v>95</v>
      </c>
      <c r="BL2064" s="17" t="s">
        <v>95</v>
      </c>
      <c r="BM2064" s="17" t="s">
        <v>95</v>
      </c>
    </row>
    <row r="2065" spans="2:65" x14ac:dyDescent="0.35">
      <c r="B2065" t="s">
        <v>764</v>
      </c>
      <c r="C2065" s="17">
        <v>0.231527889844066</v>
      </c>
      <c r="D2065" s="17">
        <v>0.24310020590313999</v>
      </c>
      <c r="E2065" s="17">
        <v>0.21947413290151399</v>
      </c>
      <c r="F2065" s="17"/>
      <c r="G2065" s="17">
        <v>0.137058981405697</v>
      </c>
      <c r="H2065" s="17">
        <v>0.17380548137395199</v>
      </c>
      <c r="I2065" s="17">
        <v>0.19051324090181801</v>
      </c>
      <c r="J2065" s="17">
        <v>0.21778502885011</v>
      </c>
      <c r="K2065" s="17">
        <v>0.28888922398504802</v>
      </c>
      <c r="L2065" s="17">
        <v>0.27063406744784102</v>
      </c>
      <c r="M2065" s="17"/>
      <c r="N2065" s="17">
        <v>0.24233755598110099</v>
      </c>
      <c r="O2065" s="17">
        <v>0.23033517031712999</v>
      </c>
      <c r="P2065" s="17">
        <v>0.20156198154923699</v>
      </c>
      <c r="Q2065" s="17">
        <v>0.25015324321660798</v>
      </c>
      <c r="R2065" s="17"/>
      <c r="S2065" s="17">
        <v>0.18210400887257799</v>
      </c>
      <c r="T2065" s="17">
        <v>0.22142035807698199</v>
      </c>
      <c r="U2065" s="17">
        <v>0.25812039127778902</v>
      </c>
      <c r="V2065" s="17">
        <v>0.186740347974507</v>
      </c>
      <c r="W2065" s="17">
        <v>0.190663732357402</v>
      </c>
      <c r="X2065" s="17">
        <v>0.26313502597475502</v>
      </c>
      <c r="Y2065" s="17">
        <v>0.276036327154771</v>
      </c>
      <c r="Z2065" s="17">
        <v>0.22493369806757199</v>
      </c>
      <c r="AA2065" s="17">
        <v>0.24681114660026501</v>
      </c>
      <c r="AB2065" s="17">
        <v>0.23273928397187099</v>
      </c>
      <c r="AC2065" s="17">
        <v>0.26523465666163099</v>
      </c>
      <c r="AD2065" s="17">
        <v>0.27581671956978698</v>
      </c>
      <c r="AE2065" s="17"/>
      <c r="AF2065" s="17">
        <v>0.23173169839509999</v>
      </c>
      <c r="AG2065" s="17">
        <v>0.24271303878643999</v>
      </c>
      <c r="AH2065" s="17">
        <v>0.20281185349209399</v>
      </c>
      <c r="AI2065" s="17"/>
      <c r="AJ2065" s="17">
        <v>0.24257989875375799</v>
      </c>
      <c r="AK2065" s="17">
        <v>0.226687392765546</v>
      </c>
      <c r="AL2065" s="17">
        <v>0.26137075917811098</v>
      </c>
      <c r="AM2065" s="17">
        <v>0.21965534287698499</v>
      </c>
      <c r="AN2065" s="17">
        <v>0.18172869180887699</v>
      </c>
      <c r="AO2065" s="17"/>
      <c r="AP2065" s="17">
        <v>0.25012270501688699</v>
      </c>
      <c r="AQ2065" s="17">
        <v>0.227242447005049</v>
      </c>
      <c r="AR2065" s="17">
        <v>0.25080131434015102</v>
      </c>
      <c r="AS2065" s="17"/>
      <c r="AT2065" s="17">
        <v>0.21243824973322201</v>
      </c>
      <c r="AU2065" s="17">
        <v>0.222607747057394</v>
      </c>
      <c r="AV2065" s="17">
        <v>0.25118999927459501</v>
      </c>
      <c r="AW2065" s="17">
        <v>0.23137921812231099</v>
      </c>
      <c r="AX2065" s="17">
        <v>0.27208997414132902</v>
      </c>
      <c r="AY2065" s="17"/>
      <c r="AZ2065" s="17">
        <v>0.208852659154313</v>
      </c>
      <c r="BA2065" s="17">
        <v>0.22247616449900201</v>
      </c>
      <c r="BB2065" s="17">
        <v>0.233020618197119</v>
      </c>
      <c r="BC2065" s="17">
        <v>0.23427832689426401</v>
      </c>
      <c r="BD2065" s="17">
        <v>0.27908425616680799</v>
      </c>
      <c r="BE2065" s="17">
        <v>0.21140245594908499</v>
      </c>
      <c r="BF2065" s="17"/>
      <c r="BG2065" s="17">
        <v>0.265803362088253</v>
      </c>
      <c r="BH2065" s="17">
        <v>0.17769822109609501</v>
      </c>
      <c r="BI2065" s="17" t="s">
        <v>95</v>
      </c>
      <c r="BJ2065" s="17" t="s">
        <v>95</v>
      </c>
      <c r="BK2065" s="17" t="s">
        <v>95</v>
      </c>
      <c r="BL2065" s="17" t="s">
        <v>95</v>
      </c>
      <c r="BM2065" s="17" t="s">
        <v>95</v>
      </c>
    </row>
    <row r="2066" spans="2:65" x14ac:dyDescent="0.35">
      <c r="B2066" t="s">
        <v>143</v>
      </c>
      <c r="C2066" s="17">
        <v>8.5137405763914598E-2</v>
      </c>
      <c r="D2066" s="17">
        <v>6.0042454493413E-2</v>
      </c>
      <c r="E2066" s="17">
        <v>0.11126070809553</v>
      </c>
      <c r="F2066" s="17"/>
      <c r="G2066" s="17">
        <v>0.14691620471043099</v>
      </c>
      <c r="H2066" s="17">
        <v>0.1235839828901</v>
      </c>
      <c r="I2066" s="17">
        <v>9.3024505099397997E-2</v>
      </c>
      <c r="J2066" s="17">
        <v>8.9225029630891295E-2</v>
      </c>
      <c r="K2066" s="17">
        <v>8.3283503753335097E-2</v>
      </c>
      <c r="L2066" s="17">
        <v>4.9653303287520198E-2</v>
      </c>
      <c r="M2066" s="17"/>
      <c r="N2066" s="17">
        <v>6.1603988623984703E-2</v>
      </c>
      <c r="O2066" s="17">
        <v>0.108077812976151</v>
      </c>
      <c r="P2066" s="17">
        <v>9.4190600455587095E-2</v>
      </c>
      <c r="Q2066" s="17">
        <v>8.39011529863945E-2</v>
      </c>
      <c r="R2066" s="17"/>
      <c r="S2066" s="17">
        <v>8.4861747179571997E-2</v>
      </c>
      <c r="T2066" s="17">
        <v>7.81355939698095E-2</v>
      </c>
      <c r="U2066" s="17">
        <v>8.8454764323603205E-2</v>
      </c>
      <c r="V2066" s="17">
        <v>6.25961841530943E-2</v>
      </c>
      <c r="W2066" s="17">
        <v>6.3875942791341303E-2</v>
      </c>
      <c r="X2066" s="17">
        <v>8.9110731889206304E-2</v>
      </c>
      <c r="Y2066" s="17">
        <v>0.13057018395245501</v>
      </c>
      <c r="Z2066" s="17">
        <v>0.136418427420783</v>
      </c>
      <c r="AA2066" s="17">
        <v>8.1093789034358807E-2</v>
      </c>
      <c r="AB2066" s="17">
        <v>8.4855087446142397E-2</v>
      </c>
      <c r="AC2066" s="17">
        <v>8.5139316184693101E-2</v>
      </c>
      <c r="AD2066" s="17">
        <v>3.5393864115478603E-2</v>
      </c>
      <c r="AE2066" s="17"/>
      <c r="AF2066" s="17">
        <v>7.9738365846797596E-2</v>
      </c>
      <c r="AG2066" s="17">
        <v>7.1476860365640396E-2</v>
      </c>
      <c r="AH2066" s="17">
        <v>0.12423233502343101</v>
      </c>
      <c r="AI2066" s="17"/>
      <c r="AJ2066" s="17">
        <v>7.0681293753012603E-2</v>
      </c>
      <c r="AK2066" s="17">
        <v>8.9557661992399104E-2</v>
      </c>
      <c r="AL2066" s="17">
        <v>6.7221898664323904E-2</v>
      </c>
      <c r="AM2066" s="17">
        <v>0.13224017107845701</v>
      </c>
      <c r="AN2066" s="17">
        <v>0.13178762098518401</v>
      </c>
      <c r="AO2066" s="17"/>
      <c r="AP2066" s="17">
        <v>5.9048292891335501E-2</v>
      </c>
      <c r="AQ2066" s="17">
        <v>8.2334540188088001E-2</v>
      </c>
      <c r="AR2066" s="17">
        <v>6.0578491628646897E-2</v>
      </c>
      <c r="AS2066" s="17"/>
      <c r="AT2066" s="17">
        <v>0.10396148951986101</v>
      </c>
      <c r="AU2066" s="17">
        <v>8.9297912455328504E-2</v>
      </c>
      <c r="AV2066" s="17">
        <v>8.3643049769374797E-2</v>
      </c>
      <c r="AW2066" s="17">
        <v>9.2478027357709006E-2</v>
      </c>
      <c r="AX2066" s="17">
        <v>3.57683610518486E-2</v>
      </c>
      <c r="AY2066" s="17"/>
      <c r="AZ2066" s="17">
        <v>8.9909919571990807E-2</v>
      </c>
      <c r="BA2066" s="17">
        <v>9.3755272643679194E-2</v>
      </c>
      <c r="BB2066" s="17">
        <v>0.104436713829254</v>
      </c>
      <c r="BC2066" s="17">
        <v>7.1667503350446804E-2</v>
      </c>
      <c r="BD2066" s="17">
        <v>7.53358982605873E-2</v>
      </c>
      <c r="BE2066" s="17">
        <v>5.8338018617977903E-2</v>
      </c>
      <c r="BF2066" s="17"/>
      <c r="BG2066" s="17">
        <v>7.2981480477881805E-2</v>
      </c>
      <c r="BH2066" s="17">
        <v>0.10422830046583099</v>
      </c>
      <c r="BI2066" s="17" t="s">
        <v>95</v>
      </c>
      <c r="BJ2066" s="17" t="s">
        <v>95</v>
      </c>
      <c r="BK2066" s="17" t="s">
        <v>95</v>
      </c>
      <c r="BL2066" s="17" t="s">
        <v>95</v>
      </c>
      <c r="BM2066" s="17" t="s">
        <v>95</v>
      </c>
    </row>
    <row r="2067" spans="2:65" x14ac:dyDescent="0.35">
      <c r="C2067" s="17"/>
      <c r="D2067" s="17"/>
      <c r="E2067" s="17"/>
      <c r="F2067" s="17"/>
      <c r="G2067" s="17"/>
      <c r="H2067" s="17"/>
      <c r="I2067" s="17"/>
      <c r="J2067" s="17"/>
      <c r="K2067" s="17"/>
      <c r="L2067" s="17"/>
      <c r="M2067" s="17"/>
      <c r="N2067" s="17"/>
      <c r="O2067" s="17"/>
      <c r="P2067" s="17"/>
      <c r="Q2067" s="17"/>
      <c r="R2067" s="17"/>
      <c r="S2067" s="17"/>
      <c r="T2067" s="17"/>
      <c r="U2067" s="17"/>
      <c r="V2067" s="17"/>
      <c r="W2067" s="17"/>
      <c r="X2067" s="17"/>
      <c r="Y2067" s="17"/>
      <c r="Z2067" s="17"/>
      <c r="AA2067" s="17"/>
      <c r="AB2067" s="17"/>
      <c r="AC2067" s="17"/>
      <c r="AD2067" s="17"/>
      <c r="AE2067" s="17"/>
      <c r="AF2067" s="17"/>
      <c r="AG2067" s="17"/>
      <c r="AH2067" s="17"/>
      <c r="AI2067" s="17"/>
      <c r="AJ2067" s="17"/>
      <c r="AK2067" s="17"/>
      <c r="AL2067" s="17"/>
      <c r="AM2067" s="17"/>
      <c r="AN2067" s="17"/>
      <c r="AO2067" s="17"/>
      <c r="AP2067" s="17"/>
      <c r="AQ2067" s="17"/>
      <c r="AR2067" s="17"/>
      <c r="AS2067" s="17"/>
      <c r="AT2067" s="17"/>
      <c r="AU2067" s="17"/>
      <c r="AV2067" s="17"/>
      <c r="AW2067" s="17"/>
      <c r="AX2067" s="17"/>
      <c r="AY2067" s="17"/>
      <c r="AZ2067" s="17"/>
      <c r="BA2067" s="17"/>
      <c r="BB2067" s="17"/>
      <c r="BC2067" s="17"/>
      <c r="BD2067" s="17"/>
      <c r="BE2067" s="17"/>
      <c r="BF2067" s="17"/>
      <c r="BG2067" s="17"/>
      <c r="BH2067" s="17"/>
      <c r="BI2067" s="17"/>
      <c r="BJ2067" s="17"/>
      <c r="BK2067" s="17"/>
      <c r="BL2067" s="17"/>
      <c r="BM2067" s="17"/>
    </row>
    <row r="2068" spans="2:65" x14ac:dyDescent="0.35">
      <c r="B2068" s="6" t="s">
        <v>774</v>
      </c>
      <c r="C2068" s="17"/>
      <c r="D2068" s="17"/>
      <c r="E2068" s="17"/>
      <c r="F2068" s="17"/>
      <c r="G2068" s="17"/>
      <c r="H2068" s="17"/>
      <c r="I2068" s="17"/>
      <c r="J2068" s="17"/>
      <c r="K2068" s="17"/>
      <c r="L2068" s="17"/>
      <c r="M2068" s="17"/>
      <c r="N2068" s="17"/>
      <c r="O2068" s="17"/>
      <c r="P2068" s="17"/>
      <c r="Q2068" s="17"/>
      <c r="R2068" s="17"/>
      <c r="S2068" s="17"/>
      <c r="T2068" s="17"/>
      <c r="U2068" s="17"/>
      <c r="V2068" s="17"/>
      <c r="W2068" s="17"/>
      <c r="X2068" s="17"/>
      <c r="Y2068" s="17"/>
      <c r="Z2068" s="17"/>
      <c r="AA2068" s="17"/>
      <c r="AB2068" s="17"/>
      <c r="AC2068" s="17"/>
      <c r="AD2068" s="17"/>
      <c r="AE2068" s="17"/>
      <c r="AF2068" s="17"/>
      <c r="AG2068" s="17"/>
      <c r="AH2068" s="17"/>
      <c r="AI2068" s="17"/>
      <c r="AJ2068" s="17"/>
      <c r="AK2068" s="17"/>
      <c r="AL2068" s="17"/>
      <c r="AM2068" s="17"/>
      <c r="AN2068" s="17"/>
      <c r="AO2068" s="17"/>
      <c r="AP2068" s="17"/>
      <c r="AQ2068" s="17"/>
      <c r="AR2068" s="17"/>
      <c r="AS2068" s="17"/>
      <c r="AT2068" s="17"/>
      <c r="AU2068" s="17"/>
      <c r="AV2068" s="17"/>
      <c r="AW2068" s="17"/>
      <c r="AX2068" s="17"/>
      <c r="AY2068" s="17"/>
      <c r="AZ2068" s="17"/>
      <c r="BA2068" s="17"/>
      <c r="BB2068" s="17"/>
      <c r="BC2068" s="17"/>
      <c r="BD2068" s="17"/>
      <c r="BE2068" s="17"/>
      <c r="BF2068" s="17"/>
      <c r="BG2068" s="17"/>
      <c r="BH2068" s="17"/>
      <c r="BI2068" s="17"/>
      <c r="BJ2068" s="17"/>
      <c r="BK2068" s="17"/>
      <c r="BL2068" s="17"/>
      <c r="BM2068" s="17"/>
    </row>
    <row r="2069" spans="2:65" x14ac:dyDescent="0.35">
      <c r="B2069" s="26" t="s">
        <v>127</v>
      </c>
      <c r="C2069" s="17"/>
      <c r="D2069" s="17"/>
      <c r="E2069" s="17"/>
      <c r="F2069" s="17"/>
      <c r="G2069" s="17"/>
      <c r="H2069" s="17"/>
      <c r="I2069" s="17"/>
      <c r="J2069" s="17"/>
      <c r="K2069" s="17"/>
      <c r="L2069" s="17"/>
      <c r="M2069" s="17"/>
      <c r="N2069" s="17"/>
      <c r="O2069" s="17"/>
      <c r="P2069" s="17"/>
      <c r="Q2069" s="17"/>
      <c r="R2069" s="17"/>
      <c r="S2069" s="17"/>
      <c r="T2069" s="17"/>
      <c r="U2069" s="17"/>
      <c r="V2069" s="17"/>
      <c r="W2069" s="17"/>
      <c r="X2069" s="17"/>
      <c r="Y2069" s="17"/>
      <c r="Z2069" s="17"/>
      <c r="AA2069" s="17"/>
      <c r="AB2069" s="17"/>
      <c r="AC2069" s="17"/>
      <c r="AD2069" s="17"/>
      <c r="AE2069" s="17"/>
      <c r="AF2069" s="17"/>
      <c r="AG2069" s="17"/>
      <c r="AH2069" s="17"/>
      <c r="AI2069" s="17"/>
      <c r="AJ2069" s="17"/>
      <c r="AK2069" s="17"/>
      <c r="AL2069" s="17"/>
      <c r="AM2069" s="17"/>
      <c r="AN2069" s="17"/>
      <c r="AO2069" s="17"/>
      <c r="AP2069" s="17"/>
      <c r="AQ2069" s="17"/>
      <c r="AR2069" s="17"/>
      <c r="AS2069" s="17"/>
      <c r="AT2069" s="17"/>
      <c r="AU2069" s="17"/>
      <c r="AV2069" s="17"/>
      <c r="AW2069" s="17"/>
      <c r="AX2069" s="17"/>
      <c r="AY2069" s="17"/>
      <c r="AZ2069" s="17"/>
      <c r="BA2069" s="17"/>
      <c r="BB2069" s="17"/>
      <c r="BC2069" s="17"/>
      <c r="BD2069" s="17"/>
      <c r="BE2069" s="17"/>
      <c r="BF2069" s="17"/>
      <c r="BG2069" s="17"/>
      <c r="BH2069" s="17"/>
      <c r="BI2069" s="17"/>
      <c r="BJ2069" s="17"/>
      <c r="BK2069" s="17"/>
      <c r="BL2069" s="17"/>
      <c r="BM2069" s="17"/>
    </row>
    <row r="2070" spans="2:65" x14ac:dyDescent="0.35">
      <c r="B2070" t="s">
        <v>766</v>
      </c>
      <c r="C2070" s="17">
        <v>0.39644947653821</v>
      </c>
      <c r="D2070" s="17">
        <v>0.387861794669769</v>
      </c>
      <c r="E2070" s="17">
        <v>0.40585065398805897</v>
      </c>
      <c r="F2070" s="17"/>
      <c r="G2070" s="17">
        <v>0.39597453272654298</v>
      </c>
      <c r="H2070" s="17">
        <v>0.46069846349994997</v>
      </c>
      <c r="I2070" s="17">
        <v>0.46844244167738502</v>
      </c>
      <c r="J2070" s="17">
        <v>0.42733232949795902</v>
      </c>
      <c r="K2070" s="17">
        <v>0.38064783517328998</v>
      </c>
      <c r="L2070" s="17">
        <v>0.32575087762939597</v>
      </c>
      <c r="M2070" s="17"/>
      <c r="N2070" s="17">
        <v>0.33707680884568803</v>
      </c>
      <c r="O2070" s="17">
        <v>0.44576765398815199</v>
      </c>
      <c r="P2070" s="17">
        <v>0.39575884870236799</v>
      </c>
      <c r="Q2070" s="17">
        <v>0.434134824799846</v>
      </c>
      <c r="R2070" s="17"/>
      <c r="S2070" s="17">
        <v>0.32254075415435601</v>
      </c>
      <c r="T2070" s="17">
        <v>0.31786508184073903</v>
      </c>
      <c r="U2070" s="17">
        <v>0.40008004397471397</v>
      </c>
      <c r="V2070" s="17">
        <v>0.40561973887326003</v>
      </c>
      <c r="W2070" s="17">
        <v>0.42961876131099902</v>
      </c>
      <c r="X2070" s="17">
        <v>0.49949390727088</v>
      </c>
      <c r="Y2070" s="17">
        <v>0.40910667810184598</v>
      </c>
      <c r="Z2070" s="17">
        <v>0.49115685930170899</v>
      </c>
      <c r="AA2070" s="17">
        <v>0.41889865197915799</v>
      </c>
      <c r="AB2070" s="17">
        <v>0.33614031160636199</v>
      </c>
      <c r="AC2070" s="17">
        <v>0.415218813576545</v>
      </c>
      <c r="AD2070" s="17">
        <v>0.50625603929906304</v>
      </c>
      <c r="AE2070" s="17"/>
      <c r="AF2070" s="17">
        <v>0.39160167369597798</v>
      </c>
      <c r="AG2070" s="17">
        <v>0.41143720042287302</v>
      </c>
      <c r="AH2070" s="17">
        <v>0.32000946374623201</v>
      </c>
      <c r="AI2070" s="17"/>
      <c r="AJ2070" s="17">
        <v>0.36704572625692</v>
      </c>
      <c r="AK2070" s="17">
        <v>0.41527838113198701</v>
      </c>
      <c r="AL2070" s="17">
        <v>0.405189733462201</v>
      </c>
      <c r="AM2070" s="17">
        <v>0.35099541651801303</v>
      </c>
      <c r="AN2070" s="17">
        <v>0.42629368460718498</v>
      </c>
      <c r="AO2070" s="17"/>
      <c r="AP2070" s="17">
        <v>0.34149226181931602</v>
      </c>
      <c r="AQ2070" s="17">
        <v>0.41579267468307701</v>
      </c>
      <c r="AR2070" s="17">
        <v>0.44821250691549802</v>
      </c>
      <c r="AS2070" s="17"/>
      <c r="AT2070" s="17">
        <v>0.41166959369371797</v>
      </c>
      <c r="AU2070" s="17">
        <v>0.381432469932598</v>
      </c>
      <c r="AV2070" s="17">
        <v>0.40888357806733999</v>
      </c>
      <c r="AW2070" s="17">
        <v>0.39997415663618902</v>
      </c>
      <c r="AX2070" s="17">
        <v>0.38541750842298</v>
      </c>
      <c r="AY2070" s="17"/>
      <c r="AZ2070" s="17">
        <v>0.388875926400436</v>
      </c>
      <c r="BA2070" s="17">
        <v>0.40680662424223402</v>
      </c>
      <c r="BB2070" s="17">
        <v>0.387518424531893</v>
      </c>
      <c r="BC2070" s="17">
        <v>0.39133464573884003</v>
      </c>
      <c r="BD2070" s="17">
        <v>0.41391944913415901</v>
      </c>
      <c r="BE2070" s="17">
        <v>0.34580557252956201</v>
      </c>
      <c r="BF2070" s="17"/>
      <c r="BG2070" s="17">
        <v>0.35728521001267999</v>
      </c>
      <c r="BH2070" s="17">
        <v>0.457957002351631</v>
      </c>
      <c r="BI2070" s="17" t="s">
        <v>95</v>
      </c>
      <c r="BJ2070" s="17" t="s">
        <v>95</v>
      </c>
      <c r="BK2070" s="17" t="s">
        <v>95</v>
      </c>
      <c r="BL2070" s="17" t="s">
        <v>95</v>
      </c>
      <c r="BM2070" s="17" t="s">
        <v>95</v>
      </c>
    </row>
    <row r="2071" spans="2:65" x14ac:dyDescent="0.35">
      <c r="B2071" t="s">
        <v>767</v>
      </c>
      <c r="C2071" s="17">
        <v>0.257719380968715</v>
      </c>
      <c r="D2071" s="17">
        <v>0.24078139436318199</v>
      </c>
      <c r="E2071" s="17">
        <v>0.27602958953270201</v>
      </c>
      <c r="F2071" s="17"/>
      <c r="G2071" s="17">
        <v>0.19869676472168099</v>
      </c>
      <c r="H2071" s="17">
        <v>0.23014243979986901</v>
      </c>
      <c r="I2071" s="17">
        <v>0.26209289439450001</v>
      </c>
      <c r="J2071" s="17">
        <v>0.232365184590616</v>
      </c>
      <c r="K2071" s="17">
        <v>0.26883701238538599</v>
      </c>
      <c r="L2071" s="17">
        <v>0.28857184986433299</v>
      </c>
      <c r="M2071" s="17"/>
      <c r="N2071" s="17">
        <v>0.296779267972198</v>
      </c>
      <c r="O2071" s="17">
        <v>0.23672720380255</v>
      </c>
      <c r="P2071" s="17">
        <v>0.23395012124455999</v>
      </c>
      <c r="Q2071" s="17">
        <v>0.24575007543433999</v>
      </c>
      <c r="R2071" s="17"/>
      <c r="S2071" s="17">
        <v>0.26335155324208398</v>
      </c>
      <c r="T2071" s="17">
        <v>0.26998211674539002</v>
      </c>
      <c r="U2071" s="17">
        <v>0.254382463132383</v>
      </c>
      <c r="V2071" s="17">
        <v>0.269803316697656</v>
      </c>
      <c r="W2071" s="17">
        <v>0.246113823786035</v>
      </c>
      <c r="X2071" s="17">
        <v>0.229914890872017</v>
      </c>
      <c r="Y2071" s="17">
        <v>0.244549977401184</v>
      </c>
      <c r="Z2071" s="17">
        <v>0.27726778155888498</v>
      </c>
      <c r="AA2071" s="17">
        <v>0.25492995725881301</v>
      </c>
      <c r="AB2071" s="17">
        <v>0.295583327733554</v>
      </c>
      <c r="AC2071" s="17">
        <v>0.22830461537125901</v>
      </c>
      <c r="AD2071" s="17">
        <v>0.21608067148218499</v>
      </c>
      <c r="AE2071" s="17"/>
      <c r="AF2071" s="17">
        <v>0.23749804707213201</v>
      </c>
      <c r="AG2071" s="17">
        <v>0.28728894318485698</v>
      </c>
      <c r="AH2071" s="17">
        <v>0.20546396879102699</v>
      </c>
      <c r="AI2071" s="17"/>
      <c r="AJ2071" s="17">
        <v>0.25242080124355198</v>
      </c>
      <c r="AK2071" s="17">
        <v>0.24175297154703401</v>
      </c>
      <c r="AL2071" s="17">
        <v>0.30300613071035498</v>
      </c>
      <c r="AM2071" s="17">
        <v>0.28100741713676403</v>
      </c>
      <c r="AN2071" s="17">
        <v>0.27949920581061699</v>
      </c>
      <c r="AO2071" s="17"/>
      <c r="AP2071" s="17">
        <v>0.254260446101431</v>
      </c>
      <c r="AQ2071" s="17">
        <v>0.25494924595284002</v>
      </c>
      <c r="AR2071" s="17">
        <v>0.32325018636977298</v>
      </c>
      <c r="AS2071" s="17"/>
      <c r="AT2071" s="17">
        <v>0.19651415921385901</v>
      </c>
      <c r="AU2071" s="17">
        <v>0.25609186827423702</v>
      </c>
      <c r="AV2071" s="17">
        <v>0.28203183482003202</v>
      </c>
      <c r="AW2071" s="17">
        <v>0.32092697674687198</v>
      </c>
      <c r="AX2071" s="17">
        <v>0.231167748961945</v>
      </c>
      <c r="AY2071" s="17"/>
      <c r="AZ2071" s="17">
        <v>0.240271424157431</v>
      </c>
      <c r="BA2071" s="17">
        <v>0.27005040222424298</v>
      </c>
      <c r="BB2071" s="17">
        <v>0.23988187482472201</v>
      </c>
      <c r="BC2071" s="17">
        <v>0.26183764319313402</v>
      </c>
      <c r="BD2071" s="17">
        <v>0.26845421670313901</v>
      </c>
      <c r="BE2071" s="17">
        <v>0.224498814230609</v>
      </c>
      <c r="BF2071" s="17"/>
      <c r="BG2071" s="17">
        <v>0.25670848719484302</v>
      </c>
      <c r="BH2071" s="17">
        <v>0.25930699080817199</v>
      </c>
      <c r="BI2071" s="17" t="s">
        <v>95</v>
      </c>
      <c r="BJ2071" s="17" t="s">
        <v>95</v>
      </c>
      <c r="BK2071" s="17" t="s">
        <v>95</v>
      </c>
      <c r="BL2071" s="17" t="s">
        <v>95</v>
      </c>
      <c r="BM2071" s="17" t="s">
        <v>95</v>
      </c>
    </row>
    <row r="2072" spans="2:65" x14ac:dyDescent="0.35">
      <c r="B2072" t="s">
        <v>768</v>
      </c>
      <c r="C2072" s="17">
        <v>0.16825476736397799</v>
      </c>
      <c r="D2072" s="17">
        <v>0.17461692334756601</v>
      </c>
      <c r="E2072" s="17">
        <v>0.16227475768697899</v>
      </c>
      <c r="F2072" s="17"/>
      <c r="G2072" s="17">
        <v>0.10840182136705299</v>
      </c>
      <c r="H2072" s="17">
        <v>8.0285591216495394E-2</v>
      </c>
      <c r="I2072" s="17">
        <v>0.105043591912554</v>
      </c>
      <c r="J2072" s="17">
        <v>0.17009303072717399</v>
      </c>
      <c r="K2072" s="17">
        <v>0.186042140890573</v>
      </c>
      <c r="L2072" s="17">
        <v>0.23825029304596099</v>
      </c>
      <c r="M2072" s="17"/>
      <c r="N2072" s="17">
        <v>0.191427362078814</v>
      </c>
      <c r="O2072" s="17">
        <v>0.150918697611817</v>
      </c>
      <c r="P2072" s="17">
        <v>0.16903060476051199</v>
      </c>
      <c r="Q2072" s="17">
        <v>0.14688379599458201</v>
      </c>
      <c r="R2072" s="17"/>
      <c r="S2072" s="17">
        <v>0.110624299839071</v>
      </c>
      <c r="T2072" s="17">
        <v>0.184018001844755</v>
      </c>
      <c r="U2072" s="17">
        <v>0.16913213830959201</v>
      </c>
      <c r="V2072" s="17">
        <v>0.181762587444177</v>
      </c>
      <c r="W2072" s="17">
        <v>0.17934568683729099</v>
      </c>
      <c r="X2072" s="17">
        <v>0.14507641893682999</v>
      </c>
      <c r="Y2072" s="17">
        <v>0.17794656882419799</v>
      </c>
      <c r="Z2072" s="17">
        <v>0.191437815175488</v>
      </c>
      <c r="AA2072" s="17">
        <v>0.162914917815525</v>
      </c>
      <c r="AB2072" s="17">
        <v>0.18895436520248801</v>
      </c>
      <c r="AC2072" s="17">
        <v>0.163034158137257</v>
      </c>
      <c r="AD2072" s="17">
        <v>0.21071182041302799</v>
      </c>
      <c r="AE2072" s="17"/>
      <c r="AF2072" s="17">
        <v>0.19927243042745599</v>
      </c>
      <c r="AG2072" s="17">
        <v>0.14840169720079999</v>
      </c>
      <c r="AH2072" s="17">
        <v>0.17215814869679799</v>
      </c>
      <c r="AI2072" s="17"/>
      <c r="AJ2072" s="17">
        <v>0.20384516995201901</v>
      </c>
      <c r="AK2072" s="17">
        <v>0.129764268214481</v>
      </c>
      <c r="AL2072" s="17">
        <v>0.14630475768689899</v>
      </c>
      <c r="AM2072" s="17">
        <v>0.27372523741187699</v>
      </c>
      <c r="AN2072" s="17">
        <v>0.15743765137157401</v>
      </c>
      <c r="AO2072" s="17"/>
      <c r="AP2072" s="17">
        <v>0.18525504105800999</v>
      </c>
      <c r="AQ2072" s="17">
        <v>0.134662566426375</v>
      </c>
      <c r="AR2072" s="17">
        <v>0.151221573852998</v>
      </c>
      <c r="AS2072" s="17"/>
      <c r="AT2072" s="17">
        <v>0.18690481209117499</v>
      </c>
      <c r="AU2072" s="17">
        <v>0.18163026370725499</v>
      </c>
      <c r="AV2072" s="17">
        <v>0.155910634754438</v>
      </c>
      <c r="AW2072" s="17">
        <v>0.11954421515686001</v>
      </c>
      <c r="AX2072" s="17">
        <v>0.157346478872576</v>
      </c>
      <c r="AY2072" s="17"/>
      <c r="AZ2072" s="17">
        <v>0.106394811615872</v>
      </c>
      <c r="BA2072" s="17">
        <v>0.16955578648818001</v>
      </c>
      <c r="BB2072" s="17">
        <v>0.14535216776678</v>
      </c>
      <c r="BC2072" s="17">
        <v>0.18762943735401799</v>
      </c>
      <c r="BD2072" s="17">
        <v>0.19542910840420999</v>
      </c>
      <c r="BE2072" s="17">
        <v>0.23516643321025299</v>
      </c>
      <c r="BF2072" s="17"/>
      <c r="BG2072" s="17">
        <v>0.20061489468438401</v>
      </c>
      <c r="BH2072" s="17">
        <v>0.117433150031046</v>
      </c>
      <c r="BI2072" s="17" t="s">
        <v>95</v>
      </c>
      <c r="BJ2072" s="17" t="s">
        <v>95</v>
      </c>
      <c r="BK2072" s="17" t="s">
        <v>95</v>
      </c>
      <c r="BL2072" s="17" t="s">
        <v>95</v>
      </c>
      <c r="BM2072" s="17" t="s">
        <v>95</v>
      </c>
    </row>
    <row r="2073" spans="2:65" x14ac:dyDescent="0.35">
      <c r="B2073" t="s">
        <v>769</v>
      </c>
      <c r="C2073" s="17">
        <v>0.16681634973825199</v>
      </c>
      <c r="D2073" s="17">
        <v>0.17958282173698101</v>
      </c>
      <c r="E2073" s="17">
        <v>0.152681703140848</v>
      </c>
      <c r="F2073" s="17"/>
      <c r="G2073" s="17">
        <v>0.27105982708207799</v>
      </c>
      <c r="H2073" s="17">
        <v>0.21297605007241299</v>
      </c>
      <c r="I2073" s="17">
        <v>0.196102843771814</v>
      </c>
      <c r="J2073" s="17">
        <v>0.143234208114528</v>
      </c>
      <c r="K2073" s="17">
        <v>0.153778416359861</v>
      </c>
      <c r="L2073" s="17">
        <v>0.13052342877721901</v>
      </c>
      <c r="M2073" s="17"/>
      <c r="N2073" s="17">
        <v>0.17424869757136099</v>
      </c>
      <c r="O2073" s="17">
        <v>0.17443168177524801</v>
      </c>
      <c r="P2073" s="17">
        <v>0.15106971729075</v>
      </c>
      <c r="Q2073" s="17">
        <v>0.160849366202413</v>
      </c>
      <c r="R2073" s="17"/>
      <c r="S2073" s="17">
        <v>0.21425273406453699</v>
      </c>
      <c r="T2073" s="17">
        <v>0.17271901789590799</v>
      </c>
      <c r="U2073" s="17">
        <v>0.147925273852444</v>
      </c>
      <c r="V2073" s="17">
        <v>0.124090787885445</v>
      </c>
      <c r="W2073" s="17">
        <v>0.139590372743434</v>
      </c>
      <c r="X2073" s="17">
        <v>0.203375524750916</v>
      </c>
      <c r="Y2073" s="17">
        <v>0.131305021005101</v>
      </c>
      <c r="Z2073" s="17">
        <v>7.7415197184599605E-2</v>
      </c>
      <c r="AA2073" s="17">
        <v>0.171673803297542</v>
      </c>
      <c r="AB2073" s="17">
        <v>0.23120894731240699</v>
      </c>
      <c r="AC2073" s="17">
        <v>0.16076258671112201</v>
      </c>
      <c r="AD2073" s="17">
        <v>0.122509576811013</v>
      </c>
      <c r="AE2073" s="17"/>
      <c r="AF2073" s="17">
        <v>0.15613482850874599</v>
      </c>
      <c r="AG2073" s="17">
        <v>0.16877491613913101</v>
      </c>
      <c r="AH2073" s="17">
        <v>0.196241918678498</v>
      </c>
      <c r="AI2073" s="17"/>
      <c r="AJ2073" s="17">
        <v>0.17658492352897501</v>
      </c>
      <c r="AK2073" s="17">
        <v>0.15797224166279999</v>
      </c>
      <c r="AL2073" s="17">
        <v>0.169127763942159</v>
      </c>
      <c r="AM2073" s="17">
        <v>0.112477481847591</v>
      </c>
      <c r="AN2073" s="17">
        <v>0.13623085292127801</v>
      </c>
      <c r="AO2073" s="17"/>
      <c r="AP2073" s="17">
        <v>0.184484559290918</v>
      </c>
      <c r="AQ2073" s="17">
        <v>0.15861076143949501</v>
      </c>
      <c r="AR2073" s="17">
        <v>0.19285102248727001</v>
      </c>
      <c r="AS2073" s="17"/>
      <c r="AT2073" s="17">
        <v>0.13549389646233101</v>
      </c>
      <c r="AU2073" s="17">
        <v>0.14319279286950501</v>
      </c>
      <c r="AV2073" s="17">
        <v>0.186417723596558</v>
      </c>
      <c r="AW2073" s="17">
        <v>0.233397803751038</v>
      </c>
      <c r="AX2073" s="17">
        <v>0.230866651064146</v>
      </c>
      <c r="AY2073" s="17"/>
      <c r="AZ2073" s="17">
        <v>0.22047178546997301</v>
      </c>
      <c r="BA2073" s="17">
        <v>0.16261668286013201</v>
      </c>
      <c r="BB2073" s="17">
        <v>0.17245193476137</v>
      </c>
      <c r="BC2073" s="17">
        <v>0.18136237670531899</v>
      </c>
      <c r="BD2073" s="17">
        <v>0.12016891767301401</v>
      </c>
      <c r="BE2073" s="17">
        <v>0.104219420526742</v>
      </c>
      <c r="BF2073" s="17"/>
      <c r="BG2073" s="17">
        <v>0.16304054471999599</v>
      </c>
      <c r="BH2073" s="17">
        <v>0.17274625588051001</v>
      </c>
      <c r="BI2073" s="17" t="s">
        <v>95</v>
      </c>
      <c r="BJ2073" s="17" t="s">
        <v>95</v>
      </c>
      <c r="BK2073" s="17" t="s">
        <v>95</v>
      </c>
      <c r="BL2073" s="17" t="s">
        <v>95</v>
      </c>
      <c r="BM2073" s="17" t="s">
        <v>95</v>
      </c>
    </row>
    <row r="2074" spans="2:65" x14ac:dyDescent="0.35">
      <c r="B2074" t="s">
        <v>770</v>
      </c>
      <c r="C2074" s="17">
        <v>0.13667452606211999</v>
      </c>
      <c r="D2074" s="17">
        <v>0.137511227535871</v>
      </c>
      <c r="E2074" s="17">
        <v>0.135493712886326</v>
      </c>
      <c r="F2074" s="17"/>
      <c r="G2074" s="17">
        <v>0.12752383198470499</v>
      </c>
      <c r="H2074" s="17">
        <v>0.22021431067943001</v>
      </c>
      <c r="I2074" s="17">
        <v>8.5441313619058296E-2</v>
      </c>
      <c r="J2074" s="17">
        <v>8.9977286095588901E-2</v>
      </c>
      <c r="K2074" s="17">
        <v>9.9995280383116197E-2</v>
      </c>
      <c r="L2074" s="17">
        <v>0.17912913118041701</v>
      </c>
      <c r="M2074" s="17"/>
      <c r="N2074" s="17">
        <v>0.14556852438149001</v>
      </c>
      <c r="O2074" s="17">
        <v>0.14431848908789099</v>
      </c>
      <c r="P2074" s="17">
        <v>9.8673232367412905E-2</v>
      </c>
      <c r="Q2074" s="17">
        <v>0.156145683709007</v>
      </c>
      <c r="R2074" s="17"/>
      <c r="S2074" s="17">
        <v>0.14641064031371401</v>
      </c>
      <c r="T2074" s="17">
        <v>0.16713549247939899</v>
      </c>
      <c r="U2074" s="17">
        <v>0.191341842638064</v>
      </c>
      <c r="V2074" s="17">
        <v>0.135710512264135</v>
      </c>
      <c r="W2074" s="17">
        <v>0.148217333576973</v>
      </c>
      <c r="X2074" s="17">
        <v>0.15236236530151301</v>
      </c>
      <c r="Y2074" s="17">
        <v>0.121112726040321</v>
      </c>
      <c r="Z2074" s="17">
        <v>0.14400535289058899</v>
      </c>
      <c r="AA2074" s="17">
        <v>9.9546925194664002E-2</v>
      </c>
      <c r="AB2074" s="17">
        <v>0.104545674779446</v>
      </c>
      <c r="AC2074" s="17">
        <v>9.99817060229726E-2</v>
      </c>
      <c r="AD2074" s="17">
        <v>8.7221032776105795E-2</v>
      </c>
      <c r="AE2074" s="17"/>
      <c r="AF2074" s="17">
        <v>0.132777595164876</v>
      </c>
      <c r="AG2074" s="17">
        <v>0.14503091154324799</v>
      </c>
      <c r="AH2074" s="17">
        <v>0.115542879294246</v>
      </c>
      <c r="AI2074" s="17"/>
      <c r="AJ2074" s="17">
        <v>0.142273836089407</v>
      </c>
      <c r="AK2074" s="17">
        <v>0.13173197731252401</v>
      </c>
      <c r="AL2074" s="17">
        <v>0.18454573907789401</v>
      </c>
      <c r="AM2074" s="17">
        <v>0.18554611600481499</v>
      </c>
      <c r="AN2074" s="17">
        <v>0.10218081026519001</v>
      </c>
      <c r="AO2074" s="17"/>
      <c r="AP2074" s="17">
        <v>0.14667956282314401</v>
      </c>
      <c r="AQ2074" s="17">
        <v>0.133494279517302</v>
      </c>
      <c r="AR2074" s="17">
        <v>0.152012767566752</v>
      </c>
      <c r="AS2074" s="17"/>
      <c r="AT2074" s="17">
        <v>0.11872580179681499</v>
      </c>
      <c r="AU2074" s="17">
        <v>0.138252602628887</v>
      </c>
      <c r="AV2074" s="17">
        <v>0.14295889236346199</v>
      </c>
      <c r="AW2074" s="17">
        <v>0.16695557187129401</v>
      </c>
      <c r="AX2074" s="17">
        <v>0.169051132952688</v>
      </c>
      <c r="AY2074" s="17"/>
      <c r="AZ2074" s="17">
        <v>0.120156183270954</v>
      </c>
      <c r="BA2074" s="17">
        <v>0.13219186662436699</v>
      </c>
      <c r="BB2074" s="17">
        <v>0.15341502045354699</v>
      </c>
      <c r="BC2074" s="17">
        <v>0.134792185647199</v>
      </c>
      <c r="BD2074" s="17">
        <v>0.14141428535431999</v>
      </c>
      <c r="BE2074" s="17">
        <v>0.17166501676173801</v>
      </c>
      <c r="BF2074" s="17"/>
      <c r="BG2074" s="17">
        <v>0.13605720367879801</v>
      </c>
      <c r="BH2074" s="17">
        <v>0.13764403157814101</v>
      </c>
      <c r="BI2074" s="17" t="s">
        <v>95</v>
      </c>
      <c r="BJ2074" s="17" t="s">
        <v>95</v>
      </c>
      <c r="BK2074" s="17" t="s">
        <v>95</v>
      </c>
      <c r="BL2074" s="17" t="s">
        <v>95</v>
      </c>
      <c r="BM2074" s="17" t="s">
        <v>95</v>
      </c>
    </row>
    <row r="2075" spans="2:65" x14ac:dyDescent="0.35">
      <c r="B2075" t="s">
        <v>771</v>
      </c>
      <c r="C2075" s="17">
        <v>0.13120670891740099</v>
      </c>
      <c r="D2075" s="17">
        <v>0.15382433038082099</v>
      </c>
      <c r="E2075" s="17">
        <v>0.108366404641817</v>
      </c>
      <c r="F2075" s="17"/>
      <c r="G2075" s="17">
        <v>0.17058508956794699</v>
      </c>
      <c r="H2075" s="17">
        <v>0.157908619663787</v>
      </c>
      <c r="I2075" s="17">
        <v>0.124400121943588</v>
      </c>
      <c r="J2075" s="17">
        <v>0.12703730257926901</v>
      </c>
      <c r="K2075" s="17">
        <v>0.12388794119464</v>
      </c>
      <c r="L2075" s="17">
        <v>0.12126478404185501</v>
      </c>
      <c r="M2075" s="17"/>
      <c r="N2075" s="17">
        <v>0.11535079193134699</v>
      </c>
      <c r="O2075" s="17">
        <v>0.141795573553188</v>
      </c>
      <c r="P2075" s="17">
        <v>0.14652159062277101</v>
      </c>
      <c r="Q2075" s="17">
        <v>0.12761696549938001</v>
      </c>
      <c r="R2075" s="17"/>
      <c r="S2075" s="17">
        <v>0.112083967466537</v>
      </c>
      <c r="T2075" s="17">
        <v>0.127475637263994</v>
      </c>
      <c r="U2075" s="17">
        <v>0.11777331344184901</v>
      </c>
      <c r="V2075" s="17">
        <v>0.124566177968767</v>
      </c>
      <c r="W2075" s="17">
        <v>0.149197550321265</v>
      </c>
      <c r="X2075" s="17">
        <v>0.123118410822074</v>
      </c>
      <c r="Y2075" s="17">
        <v>0.14604651700990001</v>
      </c>
      <c r="Z2075" s="17">
        <v>0.14207884249789299</v>
      </c>
      <c r="AA2075" s="17">
        <v>0.141156526517414</v>
      </c>
      <c r="AB2075" s="17">
        <v>0.122238110076337</v>
      </c>
      <c r="AC2075" s="17">
        <v>0.16852172614445499</v>
      </c>
      <c r="AD2075" s="17">
        <v>0.12728515812618399</v>
      </c>
      <c r="AE2075" s="17"/>
      <c r="AF2075" s="17">
        <v>0.149316600979227</v>
      </c>
      <c r="AG2075" s="17">
        <v>0.120889991073089</v>
      </c>
      <c r="AH2075" s="17">
        <v>9.6900763426482101E-2</v>
      </c>
      <c r="AI2075" s="17"/>
      <c r="AJ2075" s="17">
        <v>0.137204119781725</v>
      </c>
      <c r="AK2075" s="17">
        <v>0.13098277324749899</v>
      </c>
      <c r="AL2075" s="17">
        <v>9.2029795675946102E-2</v>
      </c>
      <c r="AM2075" s="17">
        <v>9.6183062950385201E-2</v>
      </c>
      <c r="AN2075" s="17">
        <v>0.13022888148393699</v>
      </c>
      <c r="AO2075" s="17"/>
      <c r="AP2075" s="17">
        <v>0.13055844864640601</v>
      </c>
      <c r="AQ2075" s="17">
        <v>0.12210399059727101</v>
      </c>
      <c r="AR2075" s="17">
        <v>8.8233592959507001E-2</v>
      </c>
      <c r="AS2075" s="17"/>
      <c r="AT2075" s="17">
        <v>0.13400146137713301</v>
      </c>
      <c r="AU2075" s="17">
        <v>0.12570477936449501</v>
      </c>
      <c r="AV2075" s="17">
        <v>0.124437384321398</v>
      </c>
      <c r="AW2075" s="17">
        <v>0.122706299581148</v>
      </c>
      <c r="AX2075" s="17">
        <v>0.103016032835688</v>
      </c>
      <c r="AY2075" s="17"/>
      <c r="AZ2075" s="17">
        <v>0.13869466134938199</v>
      </c>
      <c r="BA2075" s="17">
        <v>0.134866168109681</v>
      </c>
      <c r="BB2075" s="17">
        <v>0.13347700353656999</v>
      </c>
      <c r="BC2075" s="17">
        <v>0.13566472454418699</v>
      </c>
      <c r="BD2075" s="17">
        <v>9.9443199027022505E-2</v>
      </c>
      <c r="BE2075" s="17">
        <v>0.15185651603342801</v>
      </c>
      <c r="BF2075" s="17"/>
      <c r="BG2075" s="17">
        <v>0.13112447730261001</v>
      </c>
      <c r="BH2075" s="17">
        <v>0.13133585376341</v>
      </c>
      <c r="BI2075" s="17" t="s">
        <v>95</v>
      </c>
      <c r="BJ2075" s="17" t="s">
        <v>95</v>
      </c>
      <c r="BK2075" s="17" t="s">
        <v>95</v>
      </c>
      <c r="BL2075" s="17" t="s">
        <v>95</v>
      </c>
      <c r="BM2075" s="17" t="s">
        <v>95</v>
      </c>
    </row>
    <row r="2076" spans="2:65" x14ac:dyDescent="0.35">
      <c r="B2076" t="s">
        <v>772</v>
      </c>
      <c r="C2076" s="17">
        <v>0.112423667063247</v>
      </c>
      <c r="D2076" s="17">
        <v>0.10127310071652899</v>
      </c>
      <c r="E2076" s="17">
        <v>0.12259596718306399</v>
      </c>
      <c r="F2076" s="17"/>
      <c r="G2076" s="17">
        <v>0.134486503400642</v>
      </c>
      <c r="H2076" s="17">
        <v>0.20415364272415101</v>
      </c>
      <c r="I2076" s="17">
        <v>0.16183545993363199</v>
      </c>
      <c r="J2076" s="17">
        <v>0.100328827820875</v>
      </c>
      <c r="K2076" s="17">
        <v>8.8770594344096398E-2</v>
      </c>
      <c r="L2076" s="17">
        <v>6.6042571351748305E-2</v>
      </c>
      <c r="M2076" s="17"/>
      <c r="N2076" s="17">
        <v>0.115994093891228</v>
      </c>
      <c r="O2076" s="17">
        <v>0.115368457108733</v>
      </c>
      <c r="P2076" s="17">
        <v>9.4606389154551496E-2</v>
      </c>
      <c r="Q2076" s="17">
        <v>0.124204987008306</v>
      </c>
      <c r="R2076" s="17"/>
      <c r="S2076" s="17">
        <v>0.155855976230384</v>
      </c>
      <c r="T2076" s="17">
        <v>8.6744855688799E-2</v>
      </c>
      <c r="U2076" s="17">
        <v>9.4109783794921298E-2</v>
      </c>
      <c r="V2076" s="17">
        <v>0.12082163584900001</v>
      </c>
      <c r="W2076" s="17">
        <v>0.141178118170908</v>
      </c>
      <c r="X2076" s="17">
        <v>0.106466175782788</v>
      </c>
      <c r="Y2076" s="17">
        <v>7.728922798125E-2</v>
      </c>
      <c r="Z2076" s="17">
        <v>7.2500814152596293E-2</v>
      </c>
      <c r="AA2076" s="17">
        <v>0.142214116367744</v>
      </c>
      <c r="AB2076" s="17">
        <v>0.10040510525322401</v>
      </c>
      <c r="AC2076" s="17">
        <v>9.0492791776113399E-2</v>
      </c>
      <c r="AD2076" s="17">
        <v>0.16010199235369599</v>
      </c>
      <c r="AE2076" s="17"/>
      <c r="AF2076" s="17">
        <v>8.3139220307379996E-2</v>
      </c>
      <c r="AG2076" s="17">
        <v>0.13134424994107899</v>
      </c>
      <c r="AH2076" s="17">
        <v>0.13282273042449599</v>
      </c>
      <c r="AI2076" s="17"/>
      <c r="AJ2076" s="17">
        <v>8.6380741602215899E-2</v>
      </c>
      <c r="AK2076" s="17">
        <v>0.14801569262245901</v>
      </c>
      <c r="AL2076" s="17">
        <v>9.4946196465812996E-2</v>
      </c>
      <c r="AM2076" s="17">
        <v>6.0192084545541702E-2</v>
      </c>
      <c r="AN2076" s="17">
        <v>0.100183115349121</v>
      </c>
      <c r="AO2076" s="17"/>
      <c r="AP2076" s="17">
        <v>8.3015410432002196E-2</v>
      </c>
      <c r="AQ2076" s="17">
        <v>0.139785671708924</v>
      </c>
      <c r="AR2076" s="17">
        <v>0.106993480321371</v>
      </c>
      <c r="AS2076" s="17"/>
      <c r="AT2076" s="17">
        <v>6.17801931657928E-2</v>
      </c>
      <c r="AU2076" s="17">
        <v>0.127360373724106</v>
      </c>
      <c r="AV2076" s="17">
        <v>0.13586794274456299</v>
      </c>
      <c r="AW2076" s="17">
        <v>0.13815826378421001</v>
      </c>
      <c r="AX2076" s="17">
        <v>0.15888581805688601</v>
      </c>
      <c r="AY2076" s="17"/>
      <c r="AZ2076" s="17">
        <v>0.15399068808449901</v>
      </c>
      <c r="BA2076" s="17">
        <v>0.116632750301515</v>
      </c>
      <c r="BB2076" s="17">
        <v>0.112051188485604</v>
      </c>
      <c r="BC2076" s="17">
        <v>9.9426389734084894E-2</v>
      </c>
      <c r="BD2076" s="17">
        <v>9.1686851288817206E-2</v>
      </c>
      <c r="BE2076" s="17">
        <v>7.3011499195934207E-2</v>
      </c>
      <c r="BF2076" s="17"/>
      <c r="BG2076" s="17">
        <v>9.5047854009290306E-2</v>
      </c>
      <c r="BH2076" s="17">
        <v>0.13971240153370601</v>
      </c>
      <c r="BI2076" s="17" t="s">
        <v>95</v>
      </c>
      <c r="BJ2076" s="17" t="s">
        <v>95</v>
      </c>
      <c r="BK2076" s="17" t="s">
        <v>95</v>
      </c>
      <c r="BL2076" s="17" t="s">
        <v>95</v>
      </c>
      <c r="BM2076" s="17" t="s">
        <v>95</v>
      </c>
    </row>
    <row r="2077" spans="2:65" x14ac:dyDescent="0.35">
      <c r="B2077" t="s">
        <v>773</v>
      </c>
      <c r="C2077" s="17">
        <v>5.6864763138185198E-2</v>
      </c>
      <c r="D2077" s="17">
        <v>7.6822006854092004E-2</v>
      </c>
      <c r="E2077" s="17">
        <v>3.6511544748651502E-2</v>
      </c>
      <c r="F2077" s="17"/>
      <c r="G2077" s="17">
        <v>0.18149892998082501</v>
      </c>
      <c r="H2077" s="17">
        <v>0.10330294008463201</v>
      </c>
      <c r="I2077" s="17">
        <v>8.4557081920627303E-2</v>
      </c>
      <c r="J2077" s="17">
        <v>3.4377869969207102E-2</v>
      </c>
      <c r="K2077" s="17">
        <v>3.8092613028287203E-2</v>
      </c>
      <c r="L2077" s="17">
        <v>1.9409370862518999E-2</v>
      </c>
      <c r="M2077" s="17"/>
      <c r="N2077" s="17">
        <v>6.3311753611133698E-2</v>
      </c>
      <c r="O2077" s="17">
        <v>5.81702763602907E-2</v>
      </c>
      <c r="P2077" s="17">
        <v>6.5843380982202895E-2</v>
      </c>
      <c r="Q2077" s="17">
        <v>3.1289899700779798E-2</v>
      </c>
      <c r="R2077" s="17"/>
      <c r="S2077" s="17">
        <v>0.13173406946644001</v>
      </c>
      <c r="T2077" s="17">
        <v>5.0123541359007297E-2</v>
      </c>
      <c r="U2077" s="17">
        <v>3.1404498948955799E-2</v>
      </c>
      <c r="V2077" s="17">
        <v>3.8820161555676601E-2</v>
      </c>
      <c r="W2077" s="17">
        <v>6.8274637419976802E-2</v>
      </c>
      <c r="X2077" s="17">
        <v>6.8619669954629203E-2</v>
      </c>
      <c r="Y2077" s="17">
        <v>4.3283498821758602E-2</v>
      </c>
      <c r="Z2077" s="17">
        <v>4.4581685646522803E-2</v>
      </c>
      <c r="AA2077" s="17">
        <v>4.5604623205655601E-2</v>
      </c>
      <c r="AB2077" s="17">
        <v>4.4367669095450403E-2</v>
      </c>
      <c r="AC2077" s="17">
        <v>6.5502262039897299E-2</v>
      </c>
      <c r="AD2077" s="17">
        <v>1.34148784098917E-2</v>
      </c>
      <c r="AE2077" s="17"/>
      <c r="AF2077" s="17">
        <v>4.1467471622171903E-2</v>
      </c>
      <c r="AG2077" s="17">
        <v>6.7153557584429702E-2</v>
      </c>
      <c r="AH2077" s="17">
        <v>6.5505683549042695E-2</v>
      </c>
      <c r="AI2077" s="17"/>
      <c r="AJ2077" s="17">
        <v>5.2329780228318003E-2</v>
      </c>
      <c r="AK2077" s="17">
        <v>7.8418635127327302E-2</v>
      </c>
      <c r="AL2077" s="17">
        <v>5.0386733118388198E-2</v>
      </c>
      <c r="AM2077" s="17">
        <v>5.6059803495603598E-2</v>
      </c>
      <c r="AN2077" s="17">
        <v>2.6505447306597599E-2</v>
      </c>
      <c r="AO2077" s="17"/>
      <c r="AP2077" s="17">
        <v>7.41436925353708E-2</v>
      </c>
      <c r="AQ2077" s="17">
        <v>7.1325259920792902E-2</v>
      </c>
      <c r="AR2077" s="17">
        <v>5.0223513408938998E-2</v>
      </c>
      <c r="AS2077" s="17"/>
      <c r="AT2077" s="17">
        <v>4.6206407823325898E-2</v>
      </c>
      <c r="AU2077" s="17">
        <v>3.8855114250904599E-2</v>
      </c>
      <c r="AV2077" s="17">
        <v>6.3090310991549797E-2</v>
      </c>
      <c r="AW2077" s="17">
        <v>0.100354552222013</v>
      </c>
      <c r="AX2077" s="17">
        <v>0.20633376653287899</v>
      </c>
      <c r="AY2077" s="17"/>
      <c r="AZ2077" s="17">
        <v>0.14274560329543301</v>
      </c>
      <c r="BA2077" s="17">
        <v>4.0728543833336003E-2</v>
      </c>
      <c r="BB2077" s="17">
        <v>4.0244979893104403E-2</v>
      </c>
      <c r="BC2077" s="17">
        <v>3.91250143244413E-2</v>
      </c>
      <c r="BD2077" s="17">
        <v>3.3886879326389299E-2</v>
      </c>
      <c r="BE2077" s="17">
        <v>6.6223219079599605E-2</v>
      </c>
      <c r="BF2077" s="17"/>
      <c r="BG2077" s="17">
        <v>4.9713056346213098E-2</v>
      </c>
      <c r="BH2077" s="17">
        <v>6.8096526915262606E-2</v>
      </c>
      <c r="BI2077" s="17" t="s">
        <v>95</v>
      </c>
      <c r="BJ2077" s="17" t="s">
        <v>95</v>
      </c>
      <c r="BK2077" s="17" t="s">
        <v>95</v>
      </c>
      <c r="BL2077" s="17" t="s">
        <v>95</v>
      </c>
      <c r="BM2077" s="17" t="s">
        <v>95</v>
      </c>
    </row>
    <row r="2078" spans="2:65" x14ac:dyDescent="0.35">
      <c r="B2078" t="s">
        <v>93</v>
      </c>
      <c r="C2078" s="17">
        <v>7.2296496061189999E-2</v>
      </c>
      <c r="D2078" s="17">
        <v>8.4527279717771506E-2</v>
      </c>
      <c r="E2078" s="17">
        <v>5.9949847266162398E-2</v>
      </c>
      <c r="F2078" s="17"/>
      <c r="G2078" s="17">
        <v>4.3051834671946398E-2</v>
      </c>
      <c r="H2078" s="17">
        <v>3.6928744538303103E-2</v>
      </c>
      <c r="I2078" s="17">
        <v>7.9012730968512204E-2</v>
      </c>
      <c r="J2078" s="17">
        <v>5.3364876464205298E-2</v>
      </c>
      <c r="K2078" s="17">
        <v>0.103872011400303</v>
      </c>
      <c r="L2078" s="17">
        <v>8.2040032893893597E-2</v>
      </c>
      <c r="M2078" s="17"/>
      <c r="N2078" s="17">
        <v>7.8112549626372901E-2</v>
      </c>
      <c r="O2078" s="17">
        <v>6.62802942641538E-2</v>
      </c>
      <c r="P2078" s="17">
        <v>6.7493389823850405E-2</v>
      </c>
      <c r="Q2078" s="17">
        <v>7.7364249208092303E-2</v>
      </c>
      <c r="R2078" s="17"/>
      <c r="S2078" s="17">
        <v>8.9401202647789002E-2</v>
      </c>
      <c r="T2078" s="17">
        <v>7.17566699105191E-2</v>
      </c>
      <c r="U2078" s="17">
        <v>6.9883638815092602E-2</v>
      </c>
      <c r="V2078" s="17">
        <v>8.5432776167422605E-2</v>
      </c>
      <c r="W2078" s="17">
        <v>7.7373204038321902E-2</v>
      </c>
      <c r="X2078" s="17">
        <v>3.7754775429001602E-2</v>
      </c>
      <c r="Y2078" s="17">
        <v>7.8469455520957701E-2</v>
      </c>
      <c r="Z2078" s="17">
        <v>6.6581818222836903E-2</v>
      </c>
      <c r="AA2078" s="17">
        <v>5.63492743217495E-2</v>
      </c>
      <c r="AB2078" s="17">
        <v>8.91060011106109E-2</v>
      </c>
      <c r="AC2078" s="17">
        <v>7.5786018976787606E-2</v>
      </c>
      <c r="AD2078" s="17">
        <v>5.7708639114137303E-2</v>
      </c>
      <c r="AE2078" s="17"/>
      <c r="AF2078" s="17">
        <v>8.0578879360222497E-2</v>
      </c>
      <c r="AG2078" s="17">
        <v>6.5492321973783907E-2</v>
      </c>
      <c r="AH2078" s="17">
        <v>8.4505562740020898E-2</v>
      </c>
      <c r="AI2078" s="17"/>
      <c r="AJ2078" s="17">
        <v>6.9173665509096802E-2</v>
      </c>
      <c r="AK2078" s="17">
        <v>6.8848681964661401E-2</v>
      </c>
      <c r="AL2078" s="17">
        <v>7.5636046606520596E-2</v>
      </c>
      <c r="AM2078" s="17">
        <v>5.0319689383410603E-2</v>
      </c>
      <c r="AN2078" s="17">
        <v>9.6599141915020101E-2</v>
      </c>
      <c r="AO2078" s="17"/>
      <c r="AP2078" s="17">
        <v>8.5345505650806897E-2</v>
      </c>
      <c r="AQ2078" s="17">
        <v>6.9978457973879499E-2</v>
      </c>
      <c r="AR2078" s="17">
        <v>4.6379641721178498E-2</v>
      </c>
      <c r="AS2078" s="17"/>
      <c r="AT2078" s="17">
        <v>8.1494304987231994E-2</v>
      </c>
      <c r="AU2078" s="17">
        <v>7.4831066544067404E-2</v>
      </c>
      <c r="AV2078" s="17">
        <v>7.1068371845128597E-2</v>
      </c>
      <c r="AW2078" s="17">
        <v>6.5967985975639604E-2</v>
      </c>
      <c r="AX2078" s="17">
        <v>1.7132182432743399E-2</v>
      </c>
      <c r="AY2078" s="17"/>
      <c r="AZ2078" s="17">
        <v>8.1398685458103401E-2</v>
      </c>
      <c r="BA2078" s="17">
        <v>7.1654244950106999E-2</v>
      </c>
      <c r="BB2078" s="17">
        <v>6.6111565550901502E-2</v>
      </c>
      <c r="BC2078" s="17">
        <v>6.7293363912527202E-2</v>
      </c>
      <c r="BD2078" s="17">
        <v>7.3773223392490497E-2</v>
      </c>
      <c r="BE2078" s="17">
        <v>7.5821280999080906E-2</v>
      </c>
      <c r="BF2078" s="17"/>
      <c r="BG2078" s="17">
        <v>8.3412910399520104E-2</v>
      </c>
      <c r="BH2078" s="17">
        <v>5.4838154503284803E-2</v>
      </c>
      <c r="BI2078" s="17" t="s">
        <v>95</v>
      </c>
      <c r="BJ2078" s="17" t="s">
        <v>95</v>
      </c>
      <c r="BK2078" s="17" t="s">
        <v>95</v>
      </c>
      <c r="BL2078" s="17" t="s">
        <v>95</v>
      </c>
      <c r="BM2078" s="17" t="s">
        <v>95</v>
      </c>
    </row>
    <row r="2079" spans="2:65" x14ac:dyDescent="0.35">
      <c r="B2079" t="s">
        <v>497</v>
      </c>
      <c r="C2079" s="17">
        <v>3.3127883493444699E-2</v>
      </c>
      <c r="D2079" s="17">
        <v>2.47824355891904E-2</v>
      </c>
      <c r="E2079" s="17">
        <v>4.09074162578585E-2</v>
      </c>
      <c r="F2079" s="17"/>
      <c r="G2079" s="17">
        <v>6.8362408702150504E-2</v>
      </c>
      <c r="H2079" s="17">
        <v>2.9803876056355601E-2</v>
      </c>
      <c r="I2079" s="17">
        <v>3.2687735479627E-2</v>
      </c>
      <c r="J2079" s="17">
        <v>3.9407760949210301E-2</v>
      </c>
      <c r="K2079" s="17">
        <v>2.8044092817894301E-2</v>
      </c>
      <c r="L2079" s="17">
        <v>2.6044942286697799E-2</v>
      </c>
      <c r="M2079" s="17"/>
      <c r="N2079" s="17">
        <v>2.3628941273552799E-2</v>
      </c>
      <c r="O2079" s="17">
        <v>3.8606142791245898E-2</v>
      </c>
      <c r="P2079" s="17">
        <v>3.3463594272693901E-2</v>
      </c>
      <c r="Q2079" s="17">
        <v>4.2148849536307299E-2</v>
      </c>
      <c r="R2079" s="17"/>
      <c r="S2079" s="17">
        <v>5.42299405729465E-2</v>
      </c>
      <c r="T2079" s="17">
        <v>3.8272103946800501E-2</v>
      </c>
      <c r="U2079" s="17">
        <v>4.6008328876071397E-2</v>
      </c>
      <c r="V2079" s="17">
        <v>2.37367511785435E-2</v>
      </c>
      <c r="W2079" s="17">
        <v>3.0812965572423801E-2</v>
      </c>
      <c r="X2079" s="17">
        <v>4.1033026185223899E-2</v>
      </c>
      <c r="Y2079" s="17">
        <v>3.4434168743333299E-2</v>
      </c>
      <c r="Z2079" s="17">
        <v>9.9877063933453691E-3</v>
      </c>
      <c r="AA2079" s="17">
        <v>3.3199205514101E-2</v>
      </c>
      <c r="AB2079" s="17">
        <v>1.7316233869578802E-2</v>
      </c>
      <c r="AC2079" s="17">
        <v>2.4814756615212399E-2</v>
      </c>
      <c r="AD2079" s="17">
        <v>0</v>
      </c>
      <c r="AE2079" s="17"/>
      <c r="AF2079" s="17">
        <v>2.77873150501044E-2</v>
      </c>
      <c r="AG2079" s="17">
        <v>2.8583136105683998E-2</v>
      </c>
      <c r="AH2079" s="17">
        <v>4.5809357439808497E-2</v>
      </c>
      <c r="AI2079" s="17"/>
      <c r="AJ2079" s="17">
        <v>2.8054685227842401E-2</v>
      </c>
      <c r="AK2079" s="17">
        <v>2.7400683042573998E-2</v>
      </c>
      <c r="AL2079" s="17">
        <v>3.7832408561249899E-2</v>
      </c>
      <c r="AM2079" s="17">
        <v>0</v>
      </c>
      <c r="AN2079" s="17">
        <v>3.7037689410087601E-2</v>
      </c>
      <c r="AO2079" s="17"/>
      <c r="AP2079" s="17">
        <v>2.12287717980046E-2</v>
      </c>
      <c r="AQ2079" s="17">
        <v>3.28871185025916E-2</v>
      </c>
      <c r="AR2079" s="17">
        <v>3.9752748475018099E-2</v>
      </c>
      <c r="AS2079" s="17"/>
      <c r="AT2079" s="17">
        <v>4.5723203785333198E-2</v>
      </c>
      <c r="AU2079" s="17">
        <v>2.8367327420430102E-2</v>
      </c>
      <c r="AV2079" s="17">
        <v>3.1060336830117399E-2</v>
      </c>
      <c r="AW2079" s="17">
        <v>2.5276426244238301E-2</v>
      </c>
      <c r="AX2079" s="17">
        <v>0</v>
      </c>
      <c r="AY2079" s="17"/>
      <c r="AZ2079" s="17">
        <v>3.00319528322808E-2</v>
      </c>
      <c r="BA2079" s="17">
        <v>3.5145373472736399E-2</v>
      </c>
      <c r="BB2079" s="17">
        <v>3.3670640609899299E-2</v>
      </c>
      <c r="BC2079" s="17">
        <v>3.2660998413609497E-2</v>
      </c>
      <c r="BD2079" s="17">
        <v>3.7186808602274697E-2</v>
      </c>
      <c r="BE2079" s="17">
        <v>2.0015617208195099E-2</v>
      </c>
      <c r="BF2079" s="17"/>
      <c r="BG2079" s="17">
        <v>3.3822055557456703E-2</v>
      </c>
      <c r="BH2079" s="17">
        <v>3.2037685465139097E-2</v>
      </c>
      <c r="BI2079" s="17" t="s">
        <v>95</v>
      </c>
      <c r="BJ2079" s="17" t="s">
        <v>95</v>
      </c>
      <c r="BK2079" s="17" t="s">
        <v>95</v>
      </c>
      <c r="BL2079" s="17" t="s">
        <v>95</v>
      </c>
      <c r="BM2079" s="17" t="s">
        <v>95</v>
      </c>
    </row>
    <row r="2080" spans="2:65" x14ac:dyDescent="0.35">
      <c r="C2080" s="17"/>
      <c r="D2080" s="17"/>
      <c r="E2080" s="17"/>
      <c r="F2080" s="17"/>
      <c r="G2080" s="17"/>
      <c r="H2080" s="17"/>
      <c r="I2080" s="17"/>
      <c r="J2080" s="17"/>
      <c r="K2080" s="17"/>
      <c r="L2080" s="17"/>
      <c r="M2080" s="17"/>
      <c r="N2080" s="17"/>
      <c r="O2080" s="17"/>
      <c r="P2080" s="17"/>
      <c r="Q2080" s="17"/>
      <c r="R2080" s="17"/>
      <c r="S2080" s="17"/>
      <c r="T2080" s="17"/>
      <c r="U2080" s="17"/>
      <c r="V2080" s="17"/>
      <c r="W2080" s="17"/>
      <c r="X2080" s="17"/>
      <c r="Y2080" s="17"/>
      <c r="Z2080" s="17"/>
      <c r="AA2080" s="17"/>
      <c r="AB2080" s="17"/>
      <c r="AC2080" s="17"/>
      <c r="AD2080" s="17"/>
      <c r="AE2080" s="17"/>
      <c r="AF2080" s="17"/>
      <c r="AG2080" s="17"/>
      <c r="AH2080" s="17"/>
      <c r="AI2080" s="17"/>
      <c r="AJ2080" s="17"/>
      <c r="AK2080" s="17"/>
      <c r="AL2080" s="17"/>
      <c r="AM2080" s="17"/>
      <c r="AN2080" s="17"/>
      <c r="AO2080" s="17"/>
      <c r="AP2080" s="17"/>
      <c r="AQ2080" s="17"/>
      <c r="AR2080" s="17"/>
      <c r="AS2080" s="17"/>
      <c r="AT2080" s="17"/>
      <c r="AU2080" s="17"/>
      <c r="AV2080" s="17"/>
      <c r="AW2080" s="17"/>
      <c r="AX2080" s="17"/>
      <c r="AY2080" s="17"/>
      <c r="AZ2080" s="17"/>
      <c r="BA2080" s="17"/>
      <c r="BB2080" s="17"/>
      <c r="BC2080" s="17"/>
      <c r="BD2080" s="17"/>
      <c r="BE2080" s="17"/>
      <c r="BF2080" s="17"/>
      <c r="BG2080" s="17"/>
      <c r="BH2080" s="17"/>
      <c r="BI2080" s="17"/>
      <c r="BJ2080" s="17"/>
      <c r="BK2080" s="17"/>
      <c r="BL2080" s="17"/>
      <c r="BM2080" s="17"/>
    </row>
    <row r="2081" spans="2:65" x14ac:dyDescent="0.35">
      <c r="B2081" s="6" t="s">
        <v>780</v>
      </c>
      <c r="C2081" s="17"/>
      <c r="D2081" s="17"/>
      <c r="E2081" s="17"/>
      <c r="F2081" s="17"/>
      <c r="G2081" s="17"/>
      <c r="H2081" s="17"/>
      <c r="I2081" s="17"/>
      <c r="J2081" s="17"/>
      <c r="K2081" s="17"/>
      <c r="L2081" s="17"/>
      <c r="M2081" s="17"/>
      <c r="N2081" s="17"/>
      <c r="O2081" s="17"/>
      <c r="P2081" s="17"/>
      <c r="Q2081" s="17"/>
      <c r="R2081" s="17"/>
      <c r="S2081" s="17"/>
      <c r="T2081" s="17"/>
      <c r="U2081" s="17"/>
      <c r="V2081" s="17"/>
      <c r="W2081" s="17"/>
      <c r="X2081" s="17"/>
      <c r="Y2081" s="17"/>
      <c r="Z2081" s="17"/>
      <c r="AA2081" s="17"/>
      <c r="AB2081" s="17"/>
      <c r="AC2081" s="17"/>
      <c r="AD2081" s="17"/>
      <c r="AE2081" s="17"/>
      <c r="AF2081" s="17"/>
      <c r="AG2081" s="17"/>
      <c r="AH2081" s="17"/>
      <c r="AI2081" s="17"/>
      <c r="AJ2081" s="17"/>
      <c r="AK2081" s="17"/>
      <c r="AL2081" s="17"/>
      <c r="AM2081" s="17"/>
      <c r="AN2081" s="17"/>
      <c r="AO2081" s="17"/>
      <c r="AP2081" s="17"/>
      <c r="AQ2081" s="17"/>
      <c r="AR2081" s="17"/>
      <c r="AS2081" s="17"/>
      <c r="AT2081" s="17"/>
      <c r="AU2081" s="17"/>
      <c r="AV2081" s="17"/>
      <c r="AW2081" s="17"/>
      <c r="AX2081" s="17"/>
      <c r="AY2081" s="17"/>
      <c r="AZ2081" s="17"/>
      <c r="BA2081" s="17"/>
      <c r="BB2081" s="17"/>
      <c r="BC2081" s="17"/>
      <c r="BD2081" s="17"/>
      <c r="BE2081" s="17"/>
      <c r="BF2081" s="17"/>
      <c r="BG2081" s="17"/>
      <c r="BH2081" s="17"/>
      <c r="BI2081" s="17"/>
      <c r="BJ2081" s="17"/>
      <c r="BK2081" s="17"/>
      <c r="BL2081" s="17"/>
      <c r="BM2081" s="17"/>
    </row>
    <row r="2082" spans="2:65" x14ac:dyDescent="0.35">
      <c r="B2082" s="26" t="s">
        <v>127</v>
      </c>
      <c r="C2082" s="17"/>
      <c r="D2082" s="17"/>
      <c r="E2082" s="17"/>
      <c r="F2082" s="17"/>
      <c r="G2082" s="17"/>
      <c r="H2082" s="17"/>
      <c r="I2082" s="17"/>
      <c r="J2082" s="17"/>
      <c r="K2082" s="17"/>
      <c r="L2082" s="17"/>
      <c r="M2082" s="17"/>
      <c r="N2082" s="17"/>
      <c r="O2082" s="17"/>
      <c r="P2082" s="17"/>
      <c r="Q2082" s="17"/>
      <c r="R2082" s="17"/>
      <c r="S2082" s="17"/>
      <c r="T2082" s="17"/>
      <c r="U2082" s="17"/>
      <c r="V2082" s="17"/>
      <c r="W2082" s="17"/>
      <c r="X2082" s="17"/>
      <c r="Y2082" s="17"/>
      <c r="Z2082" s="17"/>
      <c r="AA2082" s="17"/>
      <c r="AB2082" s="17"/>
      <c r="AC2082" s="17"/>
      <c r="AD2082" s="17"/>
      <c r="AE2082" s="17"/>
      <c r="AF2082" s="17"/>
      <c r="AG2082" s="17"/>
      <c r="AH2082" s="17"/>
      <c r="AI2082" s="17"/>
      <c r="AJ2082" s="17"/>
      <c r="AK2082" s="17"/>
      <c r="AL2082" s="17"/>
      <c r="AM2082" s="17"/>
      <c r="AN2082" s="17"/>
      <c r="AO2082" s="17"/>
      <c r="AP2082" s="17"/>
      <c r="AQ2082" s="17"/>
      <c r="AR2082" s="17"/>
      <c r="AS2082" s="17"/>
      <c r="AT2082" s="17"/>
      <c r="AU2082" s="17"/>
      <c r="AV2082" s="17"/>
      <c r="AW2082" s="17"/>
      <c r="AX2082" s="17"/>
      <c r="AY2082" s="17"/>
      <c r="AZ2082" s="17"/>
      <c r="BA2082" s="17"/>
      <c r="BB2082" s="17"/>
      <c r="BC2082" s="17"/>
      <c r="BD2082" s="17"/>
      <c r="BE2082" s="17"/>
      <c r="BF2082" s="17"/>
      <c r="BG2082" s="17"/>
      <c r="BH2082" s="17"/>
      <c r="BI2082" s="17"/>
      <c r="BJ2082" s="17"/>
      <c r="BK2082" s="17"/>
      <c r="BL2082" s="17"/>
      <c r="BM2082" s="17"/>
    </row>
    <row r="2083" spans="2:65" x14ac:dyDescent="0.35">
      <c r="B2083" t="s">
        <v>775</v>
      </c>
      <c r="C2083" s="17">
        <v>3.1778706915599801E-2</v>
      </c>
      <c r="D2083" s="17">
        <v>3.9230812063277103E-2</v>
      </c>
      <c r="E2083" s="17">
        <v>2.4883231774459801E-2</v>
      </c>
      <c r="F2083" s="17"/>
      <c r="G2083" s="17">
        <v>0.14779314789016901</v>
      </c>
      <c r="H2083" s="17">
        <v>2.6753412878220199E-2</v>
      </c>
      <c r="I2083" s="17">
        <v>4.8899716385490899E-2</v>
      </c>
      <c r="J2083" s="17">
        <v>1.56159695817402E-2</v>
      </c>
      <c r="K2083" s="17">
        <v>0</v>
      </c>
      <c r="L2083" s="17">
        <v>2.8411504869172901E-2</v>
      </c>
      <c r="M2083" s="17"/>
      <c r="N2083" s="17">
        <v>2.93649183445642E-2</v>
      </c>
      <c r="O2083" s="17">
        <v>2.5113462149379699E-2</v>
      </c>
      <c r="P2083" s="17">
        <v>3.5402344946751103E-2</v>
      </c>
      <c r="Q2083" s="17">
        <v>4.2165306908417001E-2</v>
      </c>
      <c r="R2083" s="17"/>
      <c r="S2083" s="17">
        <v>4.9869623659472999E-2</v>
      </c>
      <c r="T2083" s="17">
        <v>3.6919985569114099E-2</v>
      </c>
      <c r="U2083" s="17">
        <v>1.39188599017836E-2</v>
      </c>
      <c r="V2083" s="17">
        <v>2.1563668803342699E-2</v>
      </c>
      <c r="W2083" s="17">
        <v>3.3291731031310001E-2</v>
      </c>
      <c r="X2083" s="17">
        <v>3.8557664791400402E-2</v>
      </c>
      <c r="Y2083" s="17">
        <v>2.1074063478724502E-2</v>
      </c>
      <c r="Z2083" s="17">
        <v>1.8978163901140401E-2</v>
      </c>
      <c r="AA2083" s="17">
        <v>6.7229013036644502E-3</v>
      </c>
      <c r="AB2083" s="17">
        <v>2.7337868639821E-2</v>
      </c>
      <c r="AC2083" s="17">
        <v>8.44926525771411E-2</v>
      </c>
      <c r="AD2083" s="17">
        <v>7.2455757522178005E-2</v>
      </c>
      <c r="AE2083" s="17"/>
      <c r="AF2083" s="17">
        <v>2.0264010477590601E-2</v>
      </c>
      <c r="AG2083" s="17">
        <v>3.7067088407152997E-2</v>
      </c>
      <c r="AH2083" s="17">
        <v>3.80753555382932E-2</v>
      </c>
      <c r="AI2083" s="17"/>
      <c r="AJ2083" s="17">
        <v>2.5093195078035601E-2</v>
      </c>
      <c r="AK2083" s="17">
        <v>3.76902780015516E-2</v>
      </c>
      <c r="AL2083" s="17">
        <v>3.3814144237572903E-2</v>
      </c>
      <c r="AM2083" s="17">
        <v>0</v>
      </c>
      <c r="AN2083" s="17">
        <v>3.7057808987390903E-2</v>
      </c>
      <c r="AO2083" s="17"/>
      <c r="AP2083" s="17">
        <v>3.0672803953245301E-2</v>
      </c>
      <c r="AQ2083" s="17">
        <v>3.8744110739658499E-2</v>
      </c>
      <c r="AR2083" s="17">
        <v>3.4628355220118201E-2</v>
      </c>
      <c r="AS2083" s="17"/>
      <c r="AT2083" s="17">
        <v>2.63920923821085E-2</v>
      </c>
      <c r="AU2083" s="17">
        <v>2.7769878477272601E-2</v>
      </c>
      <c r="AV2083" s="17">
        <v>5.1919289297783E-2</v>
      </c>
      <c r="AW2083" s="17">
        <v>3.3402220933672601E-2</v>
      </c>
      <c r="AX2083" s="17">
        <v>0</v>
      </c>
      <c r="AY2083" s="17"/>
      <c r="AZ2083" s="17">
        <v>8.9629549944379494E-2</v>
      </c>
      <c r="BA2083" s="17">
        <v>1.6199285225441E-2</v>
      </c>
      <c r="BB2083" s="17">
        <v>3.2628804903041299E-2</v>
      </c>
      <c r="BC2083" s="17">
        <v>2.2936825469481701E-2</v>
      </c>
      <c r="BD2083" s="17">
        <v>2.9335561545511601E-2</v>
      </c>
      <c r="BE2083" s="17">
        <v>2.3485350998722999E-2</v>
      </c>
      <c r="BF2083" s="17"/>
      <c r="BG2083" s="17">
        <v>2.95067569011279E-2</v>
      </c>
      <c r="BH2083" s="17">
        <v>3.5541505770443099E-2</v>
      </c>
      <c r="BI2083" s="17" t="s">
        <v>95</v>
      </c>
      <c r="BJ2083" s="17" t="s">
        <v>95</v>
      </c>
      <c r="BK2083" s="17" t="s">
        <v>95</v>
      </c>
      <c r="BL2083" s="17" t="s">
        <v>95</v>
      </c>
      <c r="BM2083" s="17" t="s">
        <v>95</v>
      </c>
    </row>
    <row r="2084" spans="2:65" x14ac:dyDescent="0.35">
      <c r="B2084" t="s">
        <v>776</v>
      </c>
      <c r="C2084" s="17">
        <v>4.8736301729584E-2</v>
      </c>
      <c r="D2084" s="17">
        <v>7.6873967451969394E-2</v>
      </c>
      <c r="E2084" s="17">
        <v>2.2011294638151699E-2</v>
      </c>
      <c r="F2084" s="17"/>
      <c r="G2084" s="17">
        <v>0.130659977878756</v>
      </c>
      <c r="H2084" s="17">
        <v>0.10115340213247299</v>
      </c>
      <c r="I2084" s="17">
        <v>5.6811657809973201E-2</v>
      </c>
      <c r="J2084" s="17">
        <v>2.1562217764078601E-2</v>
      </c>
      <c r="K2084" s="17">
        <v>4.5751322096252101E-2</v>
      </c>
      <c r="L2084" s="17">
        <v>2.5357238882250499E-2</v>
      </c>
      <c r="M2084" s="17"/>
      <c r="N2084" s="17">
        <v>6.7165490815127196E-2</v>
      </c>
      <c r="O2084" s="17">
        <v>2.7381232626403799E-2</v>
      </c>
      <c r="P2084" s="17">
        <v>5.8716867612634498E-2</v>
      </c>
      <c r="Q2084" s="17">
        <v>3.7796367964643203E-2</v>
      </c>
      <c r="R2084" s="17"/>
      <c r="S2084" s="17">
        <v>3.1994201174593298E-2</v>
      </c>
      <c r="T2084" s="17">
        <v>4.1234544040817597E-2</v>
      </c>
      <c r="U2084" s="17">
        <v>0</v>
      </c>
      <c r="V2084" s="17">
        <v>4.18765377110598E-2</v>
      </c>
      <c r="W2084" s="17">
        <v>0.133120088222276</v>
      </c>
      <c r="X2084" s="17">
        <v>5.81859914769031E-2</v>
      </c>
      <c r="Y2084" s="17">
        <v>5.0746655172110099E-2</v>
      </c>
      <c r="Z2084" s="17">
        <v>4.5879748979225803E-2</v>
      </c>
      <c r="AA2084" s="17">
        <v>7.94036910908935E-2</v>
      </c>
      <c r="AB2084" s="17">
        <v>5.3557628049536898E-2</v>
      </c>
      <c r="AC2084" s="17">
        <v>1.8155676437787999E-2</v>
      </c>
      <c r="AD2084" s="17">
        <v>0</v>
      </c>
      <c r="AE2084" s="17"/>
      <c r="AF2084" s="17">
        <v>3.9819634834945501E-2</v>
      </c>
      <c r="AG2084" s="17">
        <v>6.4340335561006906E-2</v>
      </c>
      <c r="AH2084" s="17">
        <v>0</v>
      </c>
      <c r="AI2084" s="17"/>
      <c r="AJ2084" s="17">
        <v>2.5246277478909999E-2</v>
      </c>
      <c r="AK2084" s="17">
        <v>7.5921644991012796E-2</v>
      </c>
      <c r="AL2084" s="17">
        <v>6.1539763896876203E-2</v>
      </c>
      <c r="AM2084" s="17">
        <v>0.20665333174137199</v>
      </c>
      <c r="AN2084" s="17">
        <v>2.7397082990434699E-2</v>
      </c>
      <c r="AO2084" s="17"/>
      <c r="AP2084" s="17">
        <v>3.4450928155570701E-2</v>
      </c>
      <c r="AQ2084" s="17">
        <v>7.0044378004536195E-2</v>
      </c>
      <c r="AR2084" s="17">
        <v>3.0663262459075601E-2</v>
      </c>
      <c r="AS2084" s="17"/>
      <c r="AT2084" s="17">
        <v>4.4775064948473497E-2</v>
      </c>
      <c r="AU2084" s="17">
        <v>4.3313748581070698E-2</v>
      </c>
      <c r="AV2084" s="17">
        <v>5.0083316400327302E-2</v>
      </c>
      <c r="AW2084" s="17">
        <v>8.7297060389029402E-2</v>
      </c>
      <c r="AX2084" s="17">
        <v>9.56115840419208E-2</v>
      </c>
      <c r="AY2084" s="17"/>
      <c r="AZ2084" s="17">
        <v>0.121922177195879</v>
      </c>
      <c r="BA2084" s="17">
        <v>4.7965222938392699E-2</v>
      </c>
      <c r="BB2084" s="17">
        <v>6.0166120087265497E-2</v>
      </c>
      <c r="BC2084" s="17">
        <v>3.37770765517462E-2</v>
      </c>
      <c r="BD2084" s="17">
        <v>1.42728822929536E-2</v>
      </c>
      <c r="BE2084" s="17">
        <v>0</v>
      </c>
      <c r="BF2084" s="17"/>
      <c r="BG2084" s="17">
        <v>3.9446239705494601E-2</v>
      </c>
      <c r="BH2084" s="17">
        <v>6.41224829936963E-2</v>
      </c>
      <c r="BI2084" s="17" t="s">
        <v>95</v>
      </c>
      <c r="BJ2084" s="17" t="s">
        <v>95</v>
      </c>
      <c r="BK2084" s="17" t="s">
        <v>95</v>
      </c>
      <c r="BL2084" s="17" t="s">
        <v>95</v>
      </c>
      <c r="BM2084" s="17" t="s">
        <v>95</v>
      </c>
    </row>
    <row r="2085" spans="2:65" x14ac:dyDescent="0.35">
      <c r="B2085" t="s">
        <v>777</v>
      </c>
      <c r="C2085" s="17">
        <v>8.1891035324224398E-2</v>
      </c>
      <c r="D2085" s="17">
        <v>9.6246954750039096E-2</v>
      </c>
      <c r="E2085" s="17">
        <v>6.8807329554324101E-2</v>
      </c>
      <c r="F2085" s="17"/>
      <c r="G2085" s="17">
        <v>8.9680078685421993E-2</v>
      </c>
      <c r="H2085" s="17">
        <v>0.160224943507317</v>
      </c>
      <c r="I2085" s="17">
        <v>0.152841191037345</v>
      </c>
      <c r="J2085" s="17">
        <v>4.3165436487867803E-2</v>
      </c>
      <c r="K2085" s="17">
        <v>4.6260604291446801E-2</v>
      </c>
      <c r="L2085" s="17">
        <v>5.8298110239455997E-2</v>
      </c>
      <c r="M2085" s="17"/>
      <c r="N2085" s="17">
        <v>0.100516666200385</v>
      </c>
      <c r="O2085" s="17">
        <v>8.1036409387653593E-2</v>
      </c>
      <c r="P2085" s="17">
        <v>8.4050497770285407E-2</v>
      </c>
      <c r="Q2085" s="17">
        <v>4.8425268856709801E-2</v>
      </c>
      <c r="R2085" s="17"/>
      <c r="S2085" s="17">
        <v>0.11704095119569401</v>
      </c>
      <c r="T2085" s="17">
        <v>7.5563623742850097E-2</v>
      </c>
      <c r="U2085" s="17">
        <v>0.11787956010308299</v>
      </c>
      <c r="V2085" s="17">
        <v>0.127882557123631</v>
      </c>
      <c r="W2085" s="17">
        <v>4.4662833738784199E-2</v>
      </c>
      <c r="X2085" s="17">
        <v>7.4917924222120194E-2</v>
      </c>
      <c r="Y2085" s="17">
        <v>7.2804770675257993E-2</v>
      </c>
      <c r="Z2085" s="17">
        <v>5.7701659212513003E-2</v>
      </c>
      <c r="AA2085" s="17">
        <v>6.4391880744531102E-2</v>
      </c>
      <c r="AB2085" s="17">
        <v>7.3937170637802696E-2</v>
      </c>
      <c r="AC2085" s="17">
        <v>3.90243512913915E-2</v>
      </c>
      <c r="AD2085" s="17">
        <v>0.11847132432679799</v>
      </c>
      <c r="AE2085" s="17"/>
      <c r="AF2085" s="17">
        <v>7.3916531025553497E-2</v>
      </c>
      <c r="AG2085" s="17">
        <v>0.103835413535908</v>
      </c>
      <c r="AH2085" s="17">
        <v>2.3803582280958201E-2</v>
      </c>
      <c r="AI2085" s="17"/>
      <c r="AJ2085" s="17">
        <v>7.3757896158256106E-2</v>
      </c>
      <c r="AK2085" s="17">
        <v>0.103337367478902</v>
      </c>
      <c r="AL2085" s="17">
        <v>0.11941505225666001</v>
      </c>
      <c r="AM2085" s="17">
        <v>0.13599250141630001</v>
      </c>
      <c r="AN2085" s="17">
        <v>5.6067257139013997E-2</v>
      </c>
      <c r="AO2085" s="17"/>
      <c r="AP2085" s="17">
        <v>0.116897314627254</v>
      </c>
      <c r="AQ2085" s="17">
        <v>9.7589921532015497E-2</v>
      </c>
      <c r="AR2085" s="17">
        <v>7.5189862460149998E-2</v>
      </c>
      <c r="AS2085" s="17"/>
      <c r="AT2085" s="17">
        <v>6.10199943529336E-2</v>
      </c>
      <c r="AU2085" s="17">
        <v>4.6541084688963501E-2</v>
      </c>
      <c r="AV2085" s="17">
        <v>9.1782210436537906E-2</v>
      </c>
      <c r="AW2085" s="17">
        <v>0.15423518994317401</v>
      </c>
      <c r="AX2085" s="17">
        <v>0.177847400952168</v>
      </c>
      <c r="AY2085" s="17"/>
      <c r="AZ2085" s="17">
        <v>0.13604513575181601</v>
      </c>
      <c r="BA2085" s="17">
        <v>7.7502957237013906E-2</v>
      </c>
      <c r="BB2085" s="17">
        <v>0.106730822046028</v>
      </c>
      <c r="BC2085" s="17">
        <v>3.6816186861112897E-2</v>
      </c>
      <c r="BD2085" s="17">
        <v>9.2570832114979504E-2</v>
      </c>
      <c r="BE2085" s="17">
        <v>7.0276587878589605E-2</v>
      </c>
      <c r="BF2085" s="17"/>
      <c r="BG2085" s="17">
        <v>6.9352614700599294E-2</v>
      </c>
      <c r="BH2085" s="17">
        <v>0.102657141296449</v>
      </c>
      <c r="BI2085" s="17" t="s">
        <v>95</v>
      </c>
      <c r="BJ2085" s="17" t="s">
        <v>95</v>
      </c>
      <c r="BK2085" s="17" t="s">
        <v>95</v>
      </c>
      <c r="BL2085" s="17" t="s">
        <v>95</v>
      </c>
      <c r="BM2085" s="17" t="s">
        <v>95</v>
      </c>
    </row>
    <row r="2086" spans="2:65" x14ac:dyDescent="0.35">
      <c r="B2086" t="s">
        <v>778</v>
      </c>
      <c r="C2086" s="17">
        <v>0.15368758285909001</v>
      </c>
      <c r="D2086" s="17">
        <v>0.15164379125716401</v>
      </c>
      <c r="E2086" s="17">
        <v>0.154937950821326</v>
      </c>
      <c r="F2086" s="17"/>
      <c r="G2086" s="17">
        <v>0.31750693596815599</v>
      </c>
      <c r="H2086" s="17">
        <v>9.6437613435517197E-2</v>
      </c>
      <c r="I2086" s="17">
        <v>0.152923147944485</v>
      </c>
      <c r="J2086" s="17">
        <v>0.163253575975182</v>
      </c>
      <c r="K2086" s="17">
        <v>0.15428648230314199</v>
      </c>
      <c r="L2086" s="17">
        <v>0.13598405748016401</v>
      </c>
      <c r="M2086" s="17"/>
      <c r="N2086" s="17">
        <v>0.21708214001579099</v>
      </c>
      <c r="O2086" s="17">
        <v>0.13991985180209701</v>
      </c>
      <c r="P2086" s="17">
        <v>0.116187942509677</v>
      </c>
      <c r="Q2086" s="17">
        <v>0.110981548422212</v>
      </c>
      <c r="R2086" s="17"/>
      <c r="S2086" s="17">
        <v>0.19439258576889701</v>
      </c>
      <c r="T2086" s="17">
        <v>0.134999441740635</v>
      </c>
      <c r="U2086" s="17">
        <v>0.16230108148042899</v>
      </c>
      <c r="V2086" s="17">
        <v>0.17134682002905999</v>
      </c>
      <c r="W2086" s="17">
        <v>0.20379148877790601</v>
      </c>
      <c r="X2086" s="17">
        <v>0.105911075852891</v>
      </c>
      <c r="Y2086" s="17">
        <v>0.13287348936711799</v>
      </c>
      <c r="Z2086" s="17">
        <v>0.15906420051467099</v>
      </c>
      <c r="AA2086" s="17">
        <v>0.15748274171197299</v>
      </c>
      <c r="AB2086" s="17">
        <v>0.160570274956639</v>
      </c>
      <c r="AC2086" s="17">
        <v>0.15351539085500601</v>
      </c>
      <c r="AD2086" s="17">
        <v>6.0040238617406497E-2</v>
      </c>
      <c r="AE2086" s="17"/>
      <c r="AF2086" s="17">
        <v>0.12578307887021301</v>
      </c>
      <c r="AG2086" s="17">
        <v>0.15604009206109101</v>
      </c>
      <c r="AH2086" s="17">
        <v>0.18523811943874199</v>
      </c>
      <c r="AI2086" s="17"/>
      <c r="AJ2086" s="17">
        <v>0.14192661240144699</v>
      </c>
      <c r="AK2086" s="17">
        <v>0.16195551779874601</v>
      </c>
      <c r="AL2086" s="17">
        <v>0.18551916510289099</v>
      </c>
      <c r="AM2086" s="17">
        <v>0.13938416788395599</v>
      </c>
      <c r="AN2086" s="17">
        <v>0.103352811939749</v>
      </c>
      <c r="AO2086" s="17"/>
      <c r="AP2086" s="17">
        <v>0.16204013581398999</v>
      </c>
      <c r="AQ2086" s="17">
        <v>0.151653436368926</v>
      </c>
      <c r="AR2086" s="17">
        <v>0.177483252502423</v>
      </c>
      <c r="AS2086" s="17"/>
      <c r="AT2086" s="17">
        <v>0.113949939445538</v>
      </c>
      <c r="AU2086" s="17">
        <v>0.13626267480330301</v>
      </c>
      <c r="AV2086" s="17">
        <v>0.16984126959860199</v>
      </c>
      <c r="AW2086" s="17">
        <v>0.23772013788465499</v>
      </c>
      <c r="AX2086" s="17">
        <v>0.243615949211895</v>
      </c>
      <c r="AY2086" s="17"/>
      <c r="AZ2086" s="17">
        <v>0.195066707835586</v>
      </c>
      <c r="BA2086" s="17">
        <v>0.158065931482437</v>
      </c>
      <c r="BB2086" s="17">
        <v>0.12970426516196501</v>
      </c>
      <c r="BC2086" s="17">
        <v>0.12184822505833701</v>
      </c>
      <c r="BD2086" s="17">
        <v>0.16791366989814399</v>
      </c>
      <c r="BE2086" s="17">
        <v>0.14964695448938101</v>
      </c>
      <c r="BF2086" s="17"/>
      <c r="BG2086" s="17">
        <v>0.15533511164628899</v>
      </c>
      <c r="BH2086" s="17">
        <v>0.15095894913286301</v>
      </c>
      <c r="BI2086" s="17" t="s">
        <v>95</v>
      </c>
      <c r="BJ2086" s="17" t="s">
        <v>95</v>
      </c>
      <c r="BK2086" s="17" t="s">
        <v>95</v>
      </c>
      <c r="BL2086" s="17" t="s">
        <v>95</v>
      </c>
      <c r="BM2086" s="17" t="s">
        <v>95</v>
      </c>
    </row>
    <row r="2087" spans="2:65" x14ac:dyDescent="0.35">
      <c r="B2087" t="s">
        <v>779</v>
      </c>
      <c r="C2087" s="17">
        <v>0.587734194760823</v>
      </c>
      <c r="D2087" s="17">
        <v>0.59213337816278699</v>
      </c>
      <c r="E2087" s="17">
        <v>0.586579911680156</v>
      </c>
      <c r="F2087" s="17"/>
      <c r="G2087" s="17">
        <v>0.191160246692028</v>
      </c>
      <c r="H2087" s="17">
        <v>0.54872695572019303</v>
      </c>
      <c r="I2087" s="17">
        <v>0.47619061302482901</v>
      </c>
      <c r="J2087" s="17">
        <v>0.67689374097705002</v>
      </c>
      <c r="K2087" s="17">
        <v>0.624090867398993</v>
      </c>
      <c r="L2087" s="17">
        <v>0.66956048732854401</v>
      </c>
      <c r="M2087" s="17"/>
      <c r="N2087" s="17">
        <v>0.52519764717936801</v>
      </c>
      <c r="O2087" s="17">
        <v>0.62707590166694205</v>
      </c>
      <c r="P2087" s="17">
        <v>0.60910297989316198</v>
      </c>
      <c r="Q2087" s="17">
        <v>0.60719819590695001</v>
      </c>
      <c r="R2087" s="17"/>
      <c r="S2087" s="17">
        <v>0.50211321884022997</v>
      </c>
      <c r="T2087" s="17">
        <v>0.62937831108119702</v>
      </c>
      <c r="U2087" s="17">
        <v>0.61008909440209402</v>
      </c>
      <c r="V2087" s="17">
        <v>0.57299883726390599</v>
      </c>
      <c r="W2087" s="17">
        <v>0.50107397587955105</v>
      </c>
      <c r="X2087" s="17">
        <v>0.64958241154826601</v>
      </c>
      <c r="Y2087" s="17">
        <v>0.60539874568919205</v>
      </c>
      <c r="Z2087" s="17">
        <v>0.64043272681848895</v>
      </c>
      <c r="AA2087" s="17">
        <v>0.627719588755278</v>
      </c>
      <c r="AB2087" s="17">
        <v>0.562388298195028</v>
      </c>
      <c r="AC2087" s="17">
        <v>0.49729771034135001</v>
      </c>
      <c r="AD2087" s="17">
        <v>0.63144827266278003</v>
      </c>
      <c r="AE2087" s="17"/>
      <c r="AF2087" s="17">
        <v>0.66590271242902999</v>
      </c>
      <c r="AG2087" s="17">
        <v>0.53074076285243299</v>
      </c>
      <c r="AH2087" s="17">
        <v>0.61361678913454498</v>
      </c>
      <c r="AI2087" s="17"/>
      <c r="AJ2087" s="17">
        <v>0.647004866815029</v>
      </c>
      <c r="AK2087" s="17">
        <v>0.54655716154894995</v>
      </c>
      <c r="AL2087" s="17">
        <v>0.49846718926251199</v>
      </c>
      <c r="AM2087" s="17">
        <v>0.51796999895837204</v>
      </c>
      <c r="AN2087" s="17">
        <v>0.63426207996858097</v>
      </c>
      <c r="AO2087" s="17"/>
      <c r="AP2087" s="17">
        <v>0.54464621583228101</v>
      </c>
      <c r="AQ2087" s="17">
        <v>0.57403066811595005</v>
      </c>
      <c r="AR2087" s="17">
        <v>0.58421976213471705</v>
      </c>
      <c r="AS2087" s="17"/>
      <c r="AT2087" s="17">
        <v>0.63380355736688798</v>
      </c>
      <c r="AU2087" s="17">
        <v>0.68117441655640498</v>
      </c>
      <c r="AV2087" s="17">
        <v>0.52370203153016404</v>
      </c>
      <c r="AW2087" s="17">
        <v>0.42723801359305202</v>
      </c>
      <c r="AX2087" s="17">
        <v>0.48292506579401601</v>
      </c>
      <c r="AY2087" s="17"/>
      <c r="AZ2087" s="17">
        <v>0.38824292426400198</v>
      </c>
      <c r="BA2087" s="17">
        <v>0.60725637416673395</v>
      </c>
      <c r="BB2087" s="17">
        <v>0.63436829007435602</v>
      </c>
      <c r="BC2087" s="17">
        <v>0.66086055033094404</v>
      </c>
      <c r="BD2087" s="17">
        <v>0.55243316864215797</v>
      </c>
      <c r="BE2087" s="17">
        <v>0.69902256848925404</v>
      </c>
      <c r="BF2087" s="17"/>
      <c r="BG2087" s="17">
        <v>0.60974858202962101</v>
      </c>
      <c r="BH2087" s="17">
        <v>0.55127401268046605</v>
      </c>
      <c r="BI2087" s="17" t="s">
        <v>95</v>
      </c>
      <c r="BJ2087" s="17" t="s">
        <v>95</v>
      </c>
      <c r="BK2087" s="17" t="s">
        <v>95</v>
      </c>
      <c r="BL2087" s="17" t="s">
        <v>95</v>
      </c>
      <c r="BM2087" s="17" t="s">
        <v>95</v>
      </c>
    </row>
    <row r="2088" spans="2:65" x14ac:dyDescent="0.35">
      <c r="B2088" t="s">
        <v>497</v>
      </c>
      <c r="C2088" s="17">
        <v>9.6172178410678905E-2</v>
      </c>
      <c r="D2088" s="17">
        <v>4.3871096314763103E-2</v>
      </c>
      <c r="E2088" s="17">
        <v>0.14278028153158301</v>
      </c>
      <c r="F2088" s="17"/>
      <c r="G2088" s="17">
        <v>0.123199612885468</v>
      </c>
      <c r="H2088" s="17">
        <v>6.6703672326280106E-2</v>
      </c>
      <c r="I2088" s="17">
        <v>0.112333673797877</v>
      </c>
      <c r="J2088" s="17">
        <v>7.9509059214081607E-2</v>
      </c>
      <c r="K2088" s="17">
        <v>0.12961072391016601</v>
      </c>
      <c r="L2088" s="17">
        <v>8.2388601200412706E-2</v>
      </c>
      <c r="M2088" s="17"/>
      <c r="N2088" s="17">
        <v>6.0673137444764103E-2</v>
      </c>
      <c r="O2088" s="17">
        <v>9.9473142367524095E-2</v>
      </c>
      <c r="P2088" s="17">
        <v>9.6539367267489296E-2</v>
      </c>
      <c r="Q2088" s="17">
        <v>0.15343331194106799</v>
      </c>
      <c r="R2088" s="17"/>
      <c r="S2088" s="17">
        <v>0.104589419361113</v>
      </c>
      <c r="T2088" s="17">
        <v>8.1904093825386798E-2</v>
      </c>
      <c r="U2088" s="17">
        <v>9.5811404112610604E-2</v>
      </c>
      <c r="V2088" s="17">
        <v>6.4331579068999695E-2</v>
      </c>
      <c r="W2088" s="17">
        <v>8.4059882350172893E-2</v>
      </c>
      <c r="X2088" s="17">
        <v>7.2844932108419705E-2</v>
      </c>
      <c r="Y2088" s="17">
        <v>0.11710227561759699</v>
      </c>
      <c r="Z2088" s="17">
        <v>7.7943500573960295E-2</v>
      </c>
      <c r="AA2088" s="17">
        <v>6.4279196393659199E-2</v>
      </c>
      <c r="AB2088" s="17">
        <v>0.12220875952117199</v>
      </c>
      <c r="AC2088" s="17">
        <v>0.20751421849732399</v>
      </c>
      <c r="AD2088" s="17">
        <v>0.117584406870838</v>
      </c>
      <c r="AE2088" s="17"/>
      <c r="AF2088" s="17">
        <v>7.4314032362667495E-2</v>
      </c>
      <c r="AG2088" s="17">
        <v>0.10797630758240701</v>
      </c>
      <c r="AH2088" s="17">
        <v>0.139266153607462</v>
      </c>
      <c r="AI2088" s="17"/>
      <c r="AJ2088" s="17">
        <v>8.6971152068322205E-2</v>
      </c>
      <c r="AK2088" s="17">
        <v>7.4538030180837697E-2</v>
      </c>
      <c r="AL2088" s="17">
        <v>0.10124468524348799</v>
      </c>
      <c r="AM2088" s="17">
        <v>0</v>
      </c>
      <c r="AN2088" s="17">
        <v>0.141862958974831</v>
      </c>
      <c r="AO2088" s="17"/>
      <c r="AP2088" s="17">
        <v>0.11129260161766</v>
      </c>
      <c r="AQ2088" s="17">
        <v>6.7937485238913298E-2</v>
      </c>
      <c r="AR2088" s="17">
        <v>9.7815505223516397E-2</v>
      </c>
      <c r="AS2088" s="17"/>
      <c r="AT2088" s="17">
        <v>0.120059351504058</v>
      </c>
      <c r="AU2088" s="17">
        <v>6.4938196892984898E-2</v>
      </c>
      <c r="AV2088" s="17">
        <v>0.112671882736586</v>
      </c>
      <c r="AW2088" s="17">
        <v>6.0107377256415899E-2</v>
      </c>
      <c r="AX2088" s="17">
        <v>0</v>
      </c>
      <c r="AY2088" s="17"/>
      <c r="AZ2088" s="17">
        <v>6.9093505008336706E-2</v>
      </c>
      <c r="BA2088" s="17">
        <v>9.3010228949981899E-2</v>
      </c>
      <c r="BB2088" s="17">
        <v>3.6401697727344202E-2</v>
      </c>
      <c r="BC2088" s="17">
        <v>0.12376113572837801</v>
      </c>
      <c r="BD2088" s="17">
        <v>0.14347388550625301</v>
      </c>
      <c r="BE2088" s="17">
        <v>5.7568538144052203E-2</v>
      </c>
      <c r="BF2088" s="17"/>
      <c r="BG2088" s="17">
        <v>9.6610695016868503E-2</v>
      </c>
      <c r="BH2088" s="17">
        <v>9.5445908126082002E-2</v>
      </c>
      <c r="BI2088" s="17" t="s">
        <v>95</v>
      </c>
      <c r="BJ2088" s="17" t="s">
        <v>95</v>
      </c>
      <c r="BK2088" s="17" t="s">
        <v>95</v>
      </c>
      <c r="BL2088" s="17" t="s">
        <v>95</v>
      </c>
      <c r="BM2088" s="17" t="s">
        <v>95</v>
      </c>
    </row>
    <row r="2089" spans="2:65" x14ac:dyDescent="0.35">
      <c r="C2089" s="17"/>
      <c r="D2089" s="17"/>
      <c r="E2089" s="17"/>
      <c r="F2089" s="17"/>
      <c r="G2089" s="17"/>
      <c r="H2089" s="17"/>
      <c r="I2089" s="17"/>
      <c r="J2089" s="17"/>
      <c r="K2089" s="17"/>
      <c r="L2089" s="17"/>
      <c r="M2089" s="17"/>
      <c r="N2089" s="17"/>
      <c r="O2089" s="17"/>
      <c r="P2089" s="17"/>
      <c r="Q2089" s="17"/>
      <c r="R2089" s="17"/>
      <c r="S2089" s="17"/>
      <c r="T2089" s="17"/>
      <c r="U2089" s="17"/>
      <c r="V2089" s="17"/>
      <c r="W2089" s="17"/>
      <c r="X2089" s="17"/>
      <c r="Y2089" s="17"/>
      <c r="Z2089" s="17"/>
      <c r="AA2089" s="17"/>
      <c r="AB2089" s="17"/>
      <c r="AC2089" s="17"/>
      <c r="AD2089" s="17"/>
      <c r="AE2089" s="17"/>
      <c r="AF2089" s="17"/>
      <c r="AG2089" s="17"/>
      <c r="AH2089" s="17"/>
      <c r="AI2089" s="17"/>
      <c r="AJ2089" s="17"/>
      <c r="AK2089" s="17"/>
      <c r="AL2089" s="17"/>
      <c r="AM2089" s="17"/>
      <c r="AN2089" s="17"/>
      <c r="AO2089" s="17"/>
      <c r="AP2089" s="17"/>
      <c r="AQ2089" s="17"/>
      <c r="AR2089" s="17"/>
      <c r="AS2089" s="17"/>
      <c r="AT2089" s="17"/>
      <c r="AU2089" s="17"/>
      <c r="AV2089" s="17"/>
      <c r="AW2089" s="17"/>
      <c r="AX2089" s="17"/>
      <c r="AY2089" s="17"/>
      <c r="AZ2089" s="17"/>
      <c r="BA2089" s="17"/>
      <c r="BB2089" s="17"/>
      <c r="BC2089" s="17"/>
      <c r="BD2089" s="17"/>
      <c r="BE2089" s="17"/>
      <c r="BF2089" s="17"/>
      <c r="BG2089" s="17"/>
      <c r="BH2089" s="17"/>
      <c r="BI2089" s="17"/>
      <c r="BJ2089" s="17"/>
      <c r="BK2089" s="17"/>
      <c r="BL2089" s="17"/>
      <c r="BM2089" s="17"/>
    </row>
    <row r="2090" spans="2:65" x14ac:dyDescent="0.35">
      <c r="B2090" s="6" t="s">
        <v>781</v>
      </c>
      <c r="C2090" s="17"/>
      <c r="D2090" s="17"/>
      <c r="E2090" s="17"/>
      <c r="F2090" s="17"/>
      <c r="G2090" s="17"/>
      <c r="H2090" s="17"/>
      <c r="I2090" s="17"/>
      <c r="J2090" s="17"/>
      <c r="K2090" s="17"/>
      <c r="L2090" s="17"/>
      <c r="M2090" s="17"/>
      <c r="N2090" s="17"/>
      <c r="O2090" s="17"/>
      <c r="P2090" s="17"/>
      <c r="Q2090" s="17"/>
      <c r="R2090" s="17"/>
      <c r="S2090" s="17"/>
      <c r="T2090" s="17"/>
      <c r="U2090" s="17"/>
      <c r="V2090" s="17"/>
      <c r="W2090" s="17"/>
      <c r="X2090" s="17"/>
      <c r="Y2090" s="17"/>
      <c r="Z2090" s="17"/>
      <c r="AA2090" s="17"/>
      <c r="AB2090" s="17"/>
      <c r="AC2090" s="17"/>
      <c r="AD2090" s="17"/>
      <c r="AE2090" s="17"/>
      <c r="AF2090" s="17"/>
      <c r="AG2090" s="17"/>
      <c r="AH2090" s="17"/>
      <c r="AI2090" s="17"/>
      <c r="AJ2090" s="17"/>
      <c r="AK2090" s="17"/>
      <c r="AL2090" s="17"/>
      <c r="AM2090" s="17"/>
      <c r="AN2090" s="17"/>
      <c r="AO2090" s="17"/>
      <c r="AP2090" s="17"/>
      <c r="AQ2090" s="17"/>
      <c r="AR2090" s="17"/>
      <c r="AS2090" s="17"/>
      <c r="AT2090" s="17"/>
      <c r="AU2090" s="17"/>
      <c r="AV2090" s="17"/>
      <c r="AW2090" s="17"/>
      <c r="AX2090" s="17"/>
      <c r="AY2090" s="17"/>
      <c r="AZ2090" s="17"/>
      <c r="BA2090" s="17"/>
      <c r="BB2090" s="17"/>
      <c r="BC2090" s="17"/>
      <c r="BD2090" s="17"/>
      <c r="BE2090" s="17"/>
      <c r="BF2090" s="17"/>
      <c r="BG2090" s="17"/>
      <c r="BH2090" s="17"/>
      <c r="BI2090" s="17"/>
      <c r="BJ2090" s="17"/>
      <c r="BK2090" s="17"/>
      <c r="BL2090" s="17"/>
      <c r="BM2090" s="17"/>
    </row>
    <row r="2091" spans="2:65" x14ac:dyDescent="0.35">
      <c r="B2091" s="26" t="s">
        <v>127</v>
      </c>
      <c r="C2091" s="17"/>
      <c r="D2091" s="17"/>
      <c r="E2091" s="17"/>
      <c r="F2091" s="17"/>
      <c r="G2091" s="17"/>
      <c r="H2091" s="17"/>
      <c r="I2091" s="17"/>
      <c r="J2091" s="17"/>
      <c r="K2091" s="17"/>
      <c r="L2091" s="17"/>
      <c r="M2091" s="17"/>
      <c r="N2091" s="17"/>
      <c r="O2091" s="17"/>
      <c r="P2091" s="17"/>
      <c r="Q2091" s="17"/>
      <c r="R2091" s="17"/>
      <c r="S2091" s="17"/>
      <c r="T2091" s="17"/>
      <c r="U2091" s="17"/>
      <c r="V2091" s="17"/>
      <c r="W2091" s="17"/>
      <c r="X2091" s="17"/>
      <c r="Y2091" s="17"/>
      <c r="Z2091" s="17"/>
      <c r="AA2091" s="17"/>
      <c r="AB2091" s="17"/>
      <c r="AC2091" s="17"/>
      <c r="AD2091" s="17"/>
      <c r="AE2091" s="17"/>
      <c r="AF2091" s="17"/>
      <c r="AG2091" s="17"/>
      <c r="AH2091" s="17"/>
      <c r="AI2091" s="17"/>
      <c r="AJ2091" s="17"/>
      <c r="AK2091" s="17"/>
      <c r="AL2091" s="17"/>
      <c r="AM2091" s="17"/>
      <c r="AN2091" s="17"/>
      <c r="AO2091" s="17"/>
      <c r="AP2091" s="17"/>
      <c r="AQ2091" s="17"/>
      <c r="AR2091" s="17"/>
      <c r="AS2091" s="17"/>
      <c r="AT2091" s="17"/>
      <c r="AU2091" s="17"/>
      <c r="AV2091" s="17"/>
      <c r="AW2091" s="17"/>
      <c r="AX2091" s="17"/>
      <c r="AY2091" s="17"/>
      <c r="AZ2091" s="17"/>
      <c r="BA2091" s="17"/>
      <c r="BB2091" s="17"/>
      <c r="BC2091" s="17"/>
      <c r="BD2091" s="17"/>
      <c r="BE2091" s="17"/>
      <c r="BF2091" s="17"/>
      <c r="BG2091" s="17"/>
      <c r="BH2091" s="17"/>
      <c r="BI2091" s="17"/>
      <c r="BJ2091" s="17"/>
      <c r="BK2091" s="17"/>
      <c r="BL2091" s="17"/>
      <c r="BM2091" s="17"/>
    </row>
    <row r="2092" spans="2:65" x14ac:dyDescent="0.35">
      <c r="B2092" t="s">
        <v>775</v>
      </c>
      <c r="C2092" s="17">
        <v>2.45639958975809E-2</v>
      </c>
      <c r="D2092" s="17">
        <v>2.68759251986227E-2</v>
      </c>
      <c r="E2092" s="17">
        <v>2.1861641088582798E-2</v>
      </c>
      <c r="F2092" s="17"/>
      <c r="G2092" s="17">
        <v>0.123771609578058</v>
      </c>
      <c r="H2092" s="17">
        <v>5.1498173528155999E-2</v>
      </c>
      <c r="I2092" s="17">
        <v>1.63874153473893E-2</v>
      </c>
      <c r="J2092" s="17">
        <v>1.2383120310266E-2</v>
      </c>
      <c r="K2092" s="17">
        <v>8.3763034498717595E-3</v>
      </c>
      <c r="L2092" s="17">
        <v>9.9726235575939397E-3</v>
      </c>
      <c r="M2092" s="17"/>
      <c r="N2092" s="17">
        <v>3.08573236080718E-2</v>
      </c>
      <c r="O2092" s="17">
        <v>1.49223274455191E-2</v>
      </c>
      <c r="P2092" s="17">
        <v>2.40754439418947E-2</v>
      </c>
      <c r="Q2092" s="17">
        <v>2.9443000987531501E-2</v>
      </c>
      <c r="R2092" s="17"/>
      <c r="S2092" s="17">
        <v>5.7785592891715497E-2</v>
      </c>
      <c r="T2092" s="17">
        <v>2.4582545536863801E-2</v>
      </c>
      <c r="U2092" s="17">
        <v>3.7523555822772198E-2</v>
      </c>
      <c r="V2092" s="17">
        <v>0</v>
      </c>
      <c r="W2092" s="17">
        <v>2.1000015619456601E-2</v>
      </c>
      <c r="X2092" s="17">
        <v>3.1740862214280602E-2</v>
      </c>
      <c r="Y2092" s="17">
        <v>1.5703405587346699E-2</v>
      </c>
      <c r="Z2092" s="17">
        <v>0</v>
      </c>
      <c r="AA2092" s="17">
        <v>2.3353054600998801E-2</v>
      </c>
      <c r="AB2092" s="17">
        <v>0</v>
      </c>
      <c r="AC2092" s="17">
        <v>2.24696697828322E-2</v>
      </c>
      <c r="AD2092" s="17">
        <v>6.7508290047463601E-2</v>
      </c>
      <c r="AE2092" s="17"/>
      <c r="AF2092" s="17">
        <v>2.7357096327732901E-2</v>
      </c>
      <c r="AG2092" s="17">
        <v>2.2642437421720001E-2</v>
      </c>
      <c r="AH2092" s="17">
        <v>4.0850948215895397E-2</v>
      </c>
      <c r="AI2092" s="17"/>
      <c r="AJ2092" s="17">
        <v>2.4231928668041199E-2</v>
      </c>
      <c r="AK2092" s="17">
        <v>3.6092047545662302E-2</v>
      </c>
      <c r="AL2092" s="17">
        <v>3.2722717557757103E-2</v>
      </c>
      <c r="AM2092" s="17">
        <v>0</v>
      </c>
      <c r="AN2092" s="17">
        <v>0</v>
      </c>
      <c r="AO2092" s="17"/>
      <c r="AP2092" s="17">
        <v>3.9357040211677602E-2</v>
      </c>
      <c r="AQ2092" s="17">
        <v>3.2735116707473602E-2</v>
      </c>
      <c r="AR2092" s="17">
        <v>2.0930991818792901E-2</v>
      </c>
      <c r="AS2092" s="17"/>
      <c r="AT2092" s="17">
        <v>1.25135053695917E-2</v>
      </c>
      <c r="AU2092" s="17">
        <v>1.50474766025348E-2</v>
      </c>
      <c r="AV2092" s="17">
        <v>2.3533002739392399E-2</v>
      </c>
      <c r="AW2092" s="17">
        <v>5.1081945104354598E-2</v>
      </c>
      <c r="AX2092" s="17">
        <v>0.147541735725536</v>
      </c>
      <c r="AY2092" s="17"/>
      <c r="AZ2092" s="17">
        <v>7.5804192472779197E-2</v>
      </c>
      <c r="BA2092" s="17">
        <v>1.9682961379022802E-2</v>
      </c>
      <c r="BB2092" s="17">
        <v>0</v>
      </c>
      <c r="BC2092" s="17">
        <v>1.33095355882088E-2</v>
      </c>
      <c r="BD2092" s="17">
        <v>0</v>
      </c>
      <c r="BE2092" s="17">
        <v>3.7507760244606503E-2</v>
      </c>
      <c r="BF2092" s="17"/>
      <c r="BG2092" s="17">
        <v>3.5151492254013997E-2</v>
      </c>
      <c r="BH2092" s="17">
        <v>8.6673319785758995E-3</v>
      </c>
      <c r="BI2092" s="17" t="s">
        <v>95</v>
      </c>
      <c r="BJ2092" s="17" t="s">
        <v>95</v>
      </c>
      <c r="BK2092" s="17" t="s">
        <v>95</v>
      </c>
      <c r="BL2092" s="17" t="s">
        <v>95</v>
      </c>
      <c r="BM2092" s="17" t="s">
        <v>95</v>
      </c>
    </row>
    <row r="2093" spans="2:65" x14ac:dyDescent="0.35">
      <c r="B2093" t="s">
        <v>776</v>
      </c>
      <c r="C2093" s="17">
        <v>5.25730438443738E-2</v>
      </c>
      <c r="D2093" s="17">
        <v>5.9139595401205697E-2</v>
      </c>
      <c r="E2093" s="17">
        <v>4.4897570303663398E-2</v>
      </c>
      <c r="F2093" s="17"/>
      <c r="G2093" s="17">
        <v>0.14425185223457501</v>
      </c>
      <c r="H2093" s="17">
        <v>0.11920855250725899</v>
      </c>
      <c r="I2093" s="17">
        <v>7.0180975630986006E-2</v>
      </c>
      <c r="J2093" s="17">
        <v>2.1401792631323299E-2</v>
      </c>
      <c r="K2093" s="17">
        <v>2.1811661850013399E-2</v>
      </c>
      <c r="L2093" s="17">
        <v>2.91137436550678E-2</v>
      </c>
      <c r="M2093" s="17"/>
      <c r="N2093" s="17">
        <v>8.67061891716394E-2</v>
      </c>
      <c r="O2093" s="17">
        <v>4.6104462083561899E-2</v>
      </c>
      <c r="P2093" s="17">
        <v>4.0157848822254497E-2</v>
      </c>
      <c r="Q2093" s="17">
        <v>1.7453134063671001E-2</v>
      </c>
      <c r="R2093" s="17"/>
      <c r="S2093" s="17">
        <v>0.10430799460130701</v>
      </c>
      <c r="T2093" s="17">
        <v>7.2385152620876803E-2</v>
      </c>
      <c r="U2093" s="17">
        <v>2.3414192654063099E-2</v>
      </c>
      <c r="V2093" s="17">
        <v>7.1354817811683305E-2</v>
      </c>
      <c r="W2093" s="17">
        <v>3.5138283015429601E-2</v>
      </c>
      <c r="X2093" s="17">
        <v>5.4678756665301198E-2</v>
      </c>
      <c r="Y2093" s="17">
        <v>4.62388523909407E-2</v>
      </c>
      <c r="Z2093" s="17">
        <v>0</v>
      </c>
      <c r="AA2093" s="17">
        <v>3.5085743009794501E-2</v>
      </c>
      <c r="AB2093" s="17">
        <v>5.14586753749251E-2</v>
      </c>
      <c r="AC2093" s="17">
        <v>1.85045118664936E-2</v>
      </c>
      <c r="AD2093" s="17">
        <v>0</v>
      </c>
      <c r="AE2093" s="17"/>
      <c r="AF2093" s="17">
        <v>2.8595537484898601E-2</v>
      </c>
      <c r="AG2093" s="17">
        <v>6.3931509081822893E-2</v>
      </c>
      <c r="AH2093" s="17">
        <v>4.7458017706034097E-2</v>
      </c>
      <c r="AI2093" s="17"/>
      <c r="AJ2093" s="17">
        <v>5.3556764482484399E-2</v>
      </c>
      <c r="AK2093" s="17">
        <v>6.8693350075970397E-2</v>
      </c>
      <c r="AL2093" s="17">
        <v>5.3348779283018198E-2</v>
      </c>
      <c r="AM2093" s="17">
        <v>8.1964271767887106E-2</v>
      </c>
      <c r="AN2093" s="17">
        <v>0</v>
      </c>
      <c r="AO2093" s="17"/>
      <c r="AP2093" s="17">
        <v>5.6442793240869003E-2</v>
      </c>
      <c r="AQ2093" s="17">
        <v>8.7080301352777903E-2</v>
      </c>
      <c r="AR2093" s="17">
        <v>5.0707487675627001E-2</v>
      </c>
      <c r="AS2093" s="17"/>
      <c r="AT2093" s="17">
        <v>1.7030007943781501E-2</v>
      </c>
      <c r="AU2093" s="17">
        <v>4.1175960501379699E-2</v>
      </c>
      <c r="AV2093" s="17">
        <v>5.6658425446750899E-2</v>
      </c>
      <c r="AW2093" s="17">
        <v>0.11423209114169899</v>
      </c>
      <c r="AX2093" s="17">
        <v>0.16070572737399999</v>
      </c>
      <c r="AY2093" s="17"/>
      <c r="AZ2093" s="17">
        <v>8.1597357167518494E-2</v>
      </c>
      <c r="BA2093" s="17">
        <v>5.6472394345279502E-2</v>
      </c>
      <c r="BB2093" s="17">
        <v>4.6398800105527403E-2</v>
      </c>
      <c r="BC2093" s="17">
        <v>3.6375275932142903E-2</v>
      </c>
      <c r="BD2093" s="17">
        <v>4.0803974995424798E-2</v>
      </c>
      <c r="BE2093" s="17">
        <v>4.10392289421544E-2</v>
      </c>
      <c r="BF2093" s="17"/>
      <c r="BG2093" s="17">
        <v>3.5850093404631897E-2</v>
      </c>
      <c r="BH2093" s="17">
        <v>7.7681824421495599E-2</v>
      </c>
      <c r="BI2093" s="17" t="s">
        <v>95</v>
      </c>
      <c r="BJ2093" s="17" t="s">
        <v>95</v>
      </c>
      <c r="BK2093" s="17" t="s">
        <v>95</v>
      </c>
      <c r="BL2093" s="17" t="s">
        <v>95</v>
      </c>
      <c r="BM2093" s="17" t="s">
        <v>95</v>
      </c>
    </row>
    <row r="2094" spans="2:65" x14ac:dyDescent="0.35">
      <c r="B2094" t="s">
        <v>777</v>
      </c>
      <c r="C2094" s="17">
        <v>0.13837815297884101</v>
      </c>
      <c r="D2094" s="17">
        <v>0.16513047468736999</v>
      </c>
      <c r="E2094" s="17">
        <v>0.1071080509094</v>
      </c>
      <c r="F2094" s="17"/>
      <c r="G2094" s="17">
        <v>0.32142995983804501</v>
      </c>
      <c r="H2094" s="17">
        <v>0.23822494522342</v>
      </c>
      <c r="I2094" s="17">
        <v>0.129779094236118</v>
      </c>
      <c r="J2094" s="17">
        <v>6.6514757414315007E-2</v>
      </c>
      <c r="K2094" s="17">
        <v>0.11171831523579399</v>
      </c>
      <c r="L2094" s="17">
        <v>0.117577853640006</v>
      </c>
      <c r="M2094" s="17"/>
      <c r="N2094" s="17">
        <v>0.16228794684681</v>
      </c>
      <c r="O2094" s="17">
        <v>0.107905171249303</v>
      </c>
      <c r="P2094" s="17">
        <v>0.18034246909493901</v>
      </c>
      <c r="Q2094" s="17">
        <v>9.8633553524292997E-2</v>
      </c>
      <c r="R2094" s="17"/>
      <c r="S2094" s="17">
        <v>0.165047974331299</v>
      </c>
      <c r="T2094" s="17">
        <v>0.135889189356413</v>
      </c>
      <c r="U2094" s="17">
        <v>0.11315307049473</v>
      </c>
      <c r="V2094" s="17">
        <v>0.10565421912046</v>
      </c>
      <c r="W2094" s="17">
        <v>0.13303164519535901</v>
      </c>
      <c r="X2094" s="17">
        <v>0.19531616913359501</v>
      </c>
      <c r="Y2094" s="17">
        <v>0.14941504040425099</v>
      </c>
      <c r="Z2094" s="17">
        <v>0.24249754196308301</v>
      </c>
      <c r="AA2094" s="17">
        <v>0.13862857496022701</v>
      </c>
      <c r="AB2094" s="17">
        <v>0.12374261174569</v>
      </c>
      <c r="AC2094" s="17">
        <v>0.12554469143628499</v>
      </c>
      <c r="AD2094" s="17">
        <v>0</v>
      </c>
      <c r="AE2094" s="17"/>
      <c r="AF2094" s="17">
        <v>0.11790123573679701</v>
      </c>
      <c r="AG2094" s="17">
        <v>0.15201993861563701</v>
      </c>
      <c r="AH2094" s="17">
        <v>0.10523179502296801</v>
      </c>
      <c r="AI2094" s="17"/>
      <c r="AJ2094" s="17">
        <v>0.13183454245416901</v>
      </c>
      <c r="AK2094" s="17">
        <v>0.15859952364039301</v>
      </c>
      <c r="AL2094" s="17">
        <v>0.13600355988639101</v>
      </c>
      <c r="AM2094" s="17">
        <v>7.6053389797107296E-2</v>
      </c>
      <c r="AN2094" s="17">
        <v>0.196820506788042</v>
      </c>
      <c r="AO2094" s="17"/>
      <c r="AP2094" s="17">
        <v>0.13930764346167601</v>
      </c>
      <c r="AQ2094" s="17">
        <v>0.160641163275691</v>
      </c>
      <c r="AR2094" s="17">
        <v>0.18015621025829701</v>
      </c>
      <c r="AS2094" s="17"/>
      <c r="AT2094" s="17">
        <v>0.10278985438814001</v>
      </c>
      <c r="AU2094" s="17">
        <v>0.122338970153024</v>
      </c>
      <c r="AV2094" s="17">
        <v>0.17099116126290601</v>
      </c>
      <c r="AW2094" s="17">
        <v>0.24892292779915801</v>
      </c>
      <c r="AX2094" s="17">
        <v>0.10650017287541701</v>
      </c>
      <c r="AY2094" s="17"/>
      <c r="AZ2094" s="17">
        <v>0.23566995993853301</v>
      </c>
      <c r="BA2094" s="17">
        <v>0.13292992946992899</v>
      </c>
      <c r="BB2094" s="17">
        <v>0.15529231571052199</v>
      </c>
      <c r="BC2094" s="17">
        <v>0.116678358244433</v>
      </c>
      <c r="BD2094" s="17">
        <v>9.8705286114208701E-2</v>
      </c>
      <c r="BE2094" s="17">
        <v>4.5237324374395101E-2</v>
      </c>
      <c r="BF2094" s="17"/>
      <c r="BG2094" s="17">
        <v>0.13578793136843001</v>
      </c>
      <c r="BH2094" s="17">
        <v>0.14226725773318899</v>
      </c>
      <c r="BI2094" s="17" t="s">
        <v>95</v>
      </c>
      <c r="BJ2094" s="17" t="s">
        <v>95</v>
      </c>
      <c r="BK2094" s="17" t="s">
        <v>95</v>
      </c>
      <c r="BL2094" s="17" t="s">
        <v>95</v>
      </c>
      <c r="BM2094" s="17" t="s">
        <v>95</v>
      </c>
    </row>
    <row r="2095" spans="2:65" x14ac:dyDescent="0.35">
      <c r="B2095" t="s">
        <v>778</v>
      </c>
      <c r="C2095" s="17">
        <v>0.27580478704962103</v>
      </c>
      <c r="D2095" s="17">
        <v>0.29676578842568302</v>
      </c>
      <c r="E2095" s="17">
        <v>0.25130401064417801</v>
      </c>
      <c r="F2095" s="17"/>
      <c r="G2095" s="17">
        <v>0.18838751060075301</v>
      </c>
      <c r="H2095" s="17">
        <v>0.19378964468179699</v>
      </c>
      <c r="I2095" s="17">
        <v>0.33795970440942302</v>
      </c>
      <c r="J2095" s="17">
        <v>0.35120577599526998</v>
      </c>
      <c r="K2095" s="17">
        <v>0.26259886504369001</v>
      </c>
      <c r="L2095" s="17">
        <v>0.25568961300562898</v>
      </c>
      <c r="M2095" s="17"/>
      <c r="N2095" s="17">
        <v>0.30801464465017497</v>
      </c>
      <c r="O2095" s="17">
        <v>0.27789261652773201</v>
      </c>
      <c r="P2095" s="17">
        <v>0.24636401207049699</v>
      </c>
      <c r="Q2095" s="17">
        <v>0.254495087205383</v>
      </c>
      <c r="R2095" s="17"/>
      <c r="S2095" s="17">
        <v>0.23743548857310301</v>
      </c>
      <c r="T2095" s="17">
        <v>0.31656254309045601</v>
      </c>
      <c r="U2095" s="17">
        <v>0.34863080550398901</v>
      </c>
      <c r="V2095" s="17">
        <v>0.23021275665261601</v>
      </c>
      <c r="W2095" s="17">
        <v>0.30494550466907899</v>
      </c>
      <c r="X2095" s="17">
        <v>0.262070555011363</v>
      </c>
      <c r="Y2095" s="17">
        <v>0.27105997864678799</v>
      </c>
      <c r="Z2095" s="17">
        <v>0.181613165990575</v>
      </c>
      <c r="AA2095" s="17">
        <v>0.301659156096376</v>
      </c>
      <c r="AB2095" s="17">
        <v>0.24240064077467199</v>
      </c>
      <c r="AC2095" s="17">
        <v>0.26706056293779801</v>
      </c>
      <c r="AD2095" s="17">
        <v>0.24468428153289001</v>
      </c>
      <c r="AE2095" s="17"/>
      <c r="AF2095" s="17">
        <v>0.26114942789998202</v>
      </c>
      <c r="AG2095" s="17">
        <v>0.29845952197698999</v>
      </c>
      <c r="AH2095" s="17">
        <v>0.173971509565087</v>
      </c>
      <c r="AI2095" s="17"/>
      <c r="AJ2095" s="17">
        <v>0.286508893293828</v>
      </c>
      <c r="AK2095" s="17">
        <v>0.25173723896254802</v>
      </c>
      <c r="AL2095" s="17">
        <v>0.39460979500051202</v>
      </c>
      <c r="AM2095" s="17">
        <v>0.103006511024688</v>
      </c>
      <c r="AN2095" s="17">
        <v>0.22658402785773399</v>
      </c>
      <c r="AO2095" s="17"/>
      <c r="AP2095" s="17">
        <v>0.30060626320231199</v>
      </c>
      <c r="AQ2095" s="17">
        <v>0.24810231916746001</v>
      </c>
      <c r="AR2095" s="17">
        <v>0.35883291362903502</v>
      </c>
      <c r="AS2095" s="17"/>
      <c r="AT2095" s="17">
        <v>0.27123043670101799</v>
      </c>
      <c r="AU2095" s="17">
        <v>0.25540987982537899</v>
      </c>
      <c r="AV2095" s="17">
        <v>0.33657770241542001</v>
      </c>
      <c r="AW2095" s="17">
        <v>0.189603127113326</v>
      </c>
      <c r="AX2095" s="17">
        <v>0.274158812197903</v>
      </c>
      <c r="AY2095" s="17"/>
      <c r="AZ2095" s="17">
        <v>0.19780161807364199</v>
      </c>
      <c r="BA2095" s="17">
        <v>0.28303324394977802</v>
      </c>
      <c r="BB2095" s="17">
        <v>0.19046849821238601</v>
      </c>
      <c r="BC2095" s="17">
        <v>0.307421476952356</v>
      </c>
      <c r="BD2095" s="17">
        <v>0.392015585496441</v>
      </c>
      <c r="BE2095" s="17">
        <v>0.25011898124330401</v>
      </c>
      <c r="BF2095" s="17"/>
      <c r="BG2095" s="17">
        <v>0.26069467264766799</v>
      </c>
      <c r="BH2095" s="17">
        <v>0.29849196467302802</v>
      </c>
      <c r="BI2095" s="17" t="s">
        <v>95</v>
      </c>
      <c r="BJ2095" s="17" t="s">
        <v>95</v>
      </c>
      <c r="BK2095" s="17" t="s">
        <v>95</v>
      </c>
      <c r="BL2095" s="17" t="s">
        <v>95</v>
      </c>
      <c r="BM2095" s="17" t="s">
        <v>95</v>
      </c>
    </row>
    <row r="2096" spans="2:65" x14ac:dyDescent="0.35">
      <c r="B2096" t="s">
        <v>779</v>
      </c>
      <c r="C2096" s="17">
        <v>0.402100335601006</v>
      </c>
      <c r="D2096" s="17">
        <v>0.35434538570257601</v>
      </c>
      <c r="E2096" s="17">
        <v>0.45791987058995898</v>
      </c>
      <c r="F2096" s="17"/>
      <c r="G2096" s="17">
        <v>0.11347705433933999</v>
      </c>
      <c r="H2096" s="17">
        <v>0.32923779463337499</v>
      </c>
      <c r="I2096" s="17">
        <v>0.33078422260965601</v>
      </c>
      <c r="J2096" s="17">
        <v>0.43756939828455899</v>
      </c>
      <c r="K2096" s="17">
        <v>0.49823395352162603</v>
      </c>
      <c r="L2096" s="17">
        <v>0.46427785617251</v>
      </c>
      <c r="M2096" s="17"/>
      <c r="N2096" s="17">
        <v>0.33125525121828397</v>
      </c>
      <c r="O2096" s="17">
        <v>0.448354535393718</v>
      </c>
      <c r="P2096" s="17">
        <v>0.38949618152479898</v>
      </c>
      <c r="Q2096" s="17">
        <v>0.45790787879266598</v>
      </c>
      <c r="R2096" s="17"/>
      <c r="S2096" s="17">
        <v>0.30235567442716599</v>
      </c>
      <c r="T2096" s="17">
        <v>0.35079153515796302</v>
      </c>
      <c r="U2096" s="17">
        <v>0.37844903790499701</v>
      </c>
      <c r="V2096" s="17">
        <v>0.435215431743121</v>
      </c>
      <c r="W2096" s="17">
        <v>0.38657050403156801</v>
      </c>
      <c r="X2096" s="17">
        <v>0.38484800722092299</v>
      </c>
      <c r="Y2096" s="17">
        <v>0.409772131995706</v>
      </c>
      <c r="Z2096" s="17">
        <v>0.50262969301882099</v>
      </c>
      <c r="AA2096" s="17">
        <v>0.38698723276777502</v>
      </c>
      <c r="AB2096" s="17">
        <v>0.500107157764762</v>
      </c>
      <c r="AC2096" s="17">
        <v>0.49079769015618102</v>
      </c>
      <c r="AD2096" s="17">
        <v>0.60586911454047598</v>
      </c>
      <c r="AE2096" s="17"/>
      <c r="AF2096" s="17">
        <v>0.46421396887140498</v>
      </c>
      <c r="AG2096" s="17">
        <v>0.35825902182965502</v>
      </c>
      <c r="AH2096" s="17">
        <v>0.44001977464266601</v>
      </c>
      <c r="AI2096" s="17"/>
      <c r="AJ2096" s="17">
        <v>0.41536059648939</v>
      </c>
      <c r="AK2096" s="17">
        <v>0.362579937857611</v>
      </c>
      <c r="AL2096" s="17">
        <v>0.30767629589690798</v>
      </c>
      <c r="AM2096" s="17">
        <v>0.64774940836779404</v>
      </c>
      <c r="AN2096" s="17">
        <v>0.45000254362366099</v>
      </c>
      <c r="AO2096" s="17"/>
      <c r="AP2096" s="17">
        <v>0.37705962698754403</v>
      </c>
      <c r="AQ2096" s="17">
        <v>0.36447726691444299</v>
      </c>
      <c r="AR2096" s="17">
        <v>0.28015287386962701</v>
      </c>
      <c r="AS2096" s="17"/>
      <c r="AT2096" s="17">
        <v>0.45106376885149202</v>
      </c>
      <c r="AU2096" s="17">
        <v>0.47608675862918598</v>
      </c>
      <c r="AV2096" s="17">
        <v>0.30799328218386901</v>
      </c>
      <c r="AW2096" s="17">
        <v>0.32447205792615003</v>
      </c>
      <c r="AX2096" s="17">
        <v>0.26332446371349399</v>
      </c>
      <c r="AY2096" s="17"/>
      <c r="AZ2096" s="17">
        <v>0.32140705335464198</v>
      </c>
      <c r="BA2096" s="17">
        <v>0.41376609958530902</v>
      </c>
      <c r="BB2096" s="17">
        <v>0.49418332657491298</v>
      </c>
      <c r="BC2096" s="17">
        <v>0.41583514179872999</v>
      </c>
      <c r="BD2096" s="17">
        <v>0.35339718495160599</v>
      </c>
      <c r="BE2096" s="17">
        <v>0.453745312657441</v>
      </c>
      <c r="BF2096" s="17"/>
      <c r="BG2096" s="17">
        <v>0.41870681057415199</v>
      </c>
      <c r="BH2096" s="17">
        <v>0.377166437855948</v>
      </c>
      <c r="BI2096" s="17" t="s">
        <v>95</v>
      </c>
      <c r="BJ2096" s="17" t="s">
        <v>95</v>
      </c>
      <c r="BK2096" s="17" t="s">
        <v>95</v>
      </c>
      <c r="BL2096" s="17" t="s">
        <v>95</v>
      </c>
      <c r="BM2096" s="17" t="s">
        <v>95</v>
      </c>
    </row>
    <row r="2097" spans="2:65" x14ac:dyDescent="0.35">
      <c r="B2097" t="s">
        <v>497</v>
      </c>
      <c r="C2097" s="17">
        <v>0.106579684628577</v>
      </c>
      <c r="D2097" s="17">
        <v>9.7742830584543403E-2</v>
      </c>
      <c r="E2097" s="17">
        <v>0.116908856464216</v>
      </c>
      <c r="F2097" s="17"/>
      <c r="G2097" s="17">
        <v>0.10868201340922901</v>
      </c>
      <c r="H2097" s="17">
        <v>6.8040889425992804E-2</v>
      </c>
      <c r="I2097" s="17">
        <v>0.114908587766429</v>
      </c>
      <c r="J2097" s="17">
        <v>0.110925155364266</v>
      </c>
      <c r="K2097" s="17">
        <v>9.7260900899005603E-2</v>
      </c>
      <c r="L2097" s="17">
        <v>0.123368309969193</v>
      </c>
      <c r="M2097" s="17"/>
      <c r="N2097" s="17">
        <v>8.0878644505020705E-2</v>
      </c>
      <c r="O2097" s="17">
        <v>0.104820887300167</v>
      </c>
      <c r="P2097" s="17">
        <v>0.11956404454561601</v>
      </c>
      <c r="Q2097" s="17">
        <v>0.14206734542645599</v>
      </c>
      <c r="R2097" s="17"/>
      <c r="S2097" s="17">
        <v>0.13306727517540901</v>
      </c>
      <c r="T2097" s="17">
        <v>9.9789034237428006E-2</v>
      </c>
      <c r="U2097" s="17">
        <v>9.8829337619448898E-2</v>
      </c>
      <c r="V2097" s="17">
        <v>0.15756277467211999</v>
      </c>
      <c r="W2097" s="17">
        <v>0.11931404746910799</v>
      </c>
      <c r="X2097" s="17">
        <v>7.1345649754536902E-2</v>
      </c>
      <c r="Y2097" s="17">
        <v>0.10781059097496699</v>
      </c>
      <c r="Z2097" s="17">
        <v>7.3259599027521397E-2</v>
      </c>
      <c r="AA2097" s="17">
        <v>0.114286238564829</v>
      </c>
      <c r="AB2097" s="17">
        <v>8.2290914339951393E-2</v>
      </c>
      <c r="AC2097" s="17">
        <v>7.5622873820410497E-2</v>
      </c>
      <c r="AD2097" s="17">
        <v>8.1938313879170194E-2</v>
      </c>
      <c r="AE2097" s="17"/>
      <c r="AF2097" s="17">
        <v>0.100782733679185</v>
      </c>
      <c r="AG2097" s="17">
        <v>0.10468757107417501</v>
      </c>
      <c r="AH2097" s="17">
        <v>0.19246795484734999</v>
      </c>
      <c r="AI2097" s="17"/>
      <c r="AJ2097" s="17">
        <v>8.8507274612087197E-2</v>
      </c>
      <c r="AK2097" s="17">
        <v>0.12229790191781501</v>
      </c>
      <c r="AL2097" s="17">
        <v>7.5638852375412804E-2</v>
      </c>
      <c r="AM2097" s="17">
        <v>9.1226419042523793E-2</v>
      </c>
      <c r="AN2097" s="17">
        <v>0.126592921730562</v>
      </c>
      <c r="AO2097" s="17"/>
      <c r="AP2097" s="17">
        <v>8.7226632895920697E-2</v>
      </c>
      <c r="AQ2097" s="17">
        <v>0.106963832582155</v>
      </c>
      <c r="AR2097" s="17">
        <v>0.10921952274862</v>
      </c>
      <c r="AS2097" s="17"/>
      <c r="AT2097" s="17">
        <v>0.145372426745978</v>
      </c>
      <c r="AU2097" s="17">
        <v>8.9940954288496397E-2</v>
      </c>
      <c r="AV2097" s="17">
        <v>0.104246425951661</v>
      </c>
      <c r="AW2097" s="17">
        <v>7.1687850915312407E-2</v>
      </c>
      <c r="AX2097" s="17">
        <v>4.7769088113649501E-2</v>
      </c>
      <c r="AY2097" s="17"/>
      <c r="AZ2097" s="17">
        <v>8.7719818992884904E-2</v>
      </c>
      <c r="BA2097" s="17">
        <v>9.4115371270681203E-2</v>
      </c>
      <c r="BB2097" s="17">
        <v>0.11365705939665099</v>
      </c>
      <c r="BC2097" s="17">
        <v>0.11038021148413101</v>
      </c>
      <c r="BD2097" s="17">
        <v>0.115077968442319</v>
      </c>
      <c r="BE2097" s="17">
        <v>0.172351392538099</v>
      </c>
      <c r="BF2097" s="17"/>
      <c r="BG2097" s="17">
        <v>0.11380899975110401</v>
      </c>
      <c r="BH2097" s="17">
        <v>9.5725183337763406E-2</v>
      </c>
      <c r="BI2097" s="17" t="s">
        <v>95</v>
      </c>
      <c r="BJ2097" s="17" t="s">
        <v>95</v>
      </c>
      <c r="BK2097" s="17" t="s">
        <v>95</v>
      </c>
      <c r="BL2097" s="17" t="s">
        <v>95</v>
      </c>
      <c r="BM2097" s="17" t="s">
        <v>95</v>
      </c>
    </row>
    <row r="2098" spans="2:65" x14ac:dyDescent="0.35">
      <c r="C2098" s="17"/>
      <c r="D2098" s="17"/>
      <c r="E2098" s="17"/>
      <c r="F2098" s="17"/>
      <c r="G2098" s="17"/>
      <c r="H2098" s="17"/>
      <c r="I2098" s="17"/>
      <c r="J2098" s="17"/>
      <c r="K2098" s="17"/>
      <c r="L2098" s="17"/>
      <c r="M2098" s="17"/>
      <c r="N2098" s="17"/>
      <c r="O2098" s="17"/>
      <c r="P2098" s="17"/>
      <c r="Q2098" s="17"/>
      <c r="R2098" s="17"/>
      <c r="S2098" s="17"/>
      <c r="T2098" s="17"/>
      <c r="U2098" s="17"/>
      <c r="V2098" s="17"/>
      <c r="W2098" s="17"/>
      <c r="X2098" s="17"/>
      <c r="Y2098" s="17"/>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c r="BA2098" s="17"/>
      <c r="BB2098" s="17"/>
      <c r="BC2098" s="17"/>
      <c r="BD2098" s="17"/>
      <c r="BE2098" s="17"/>
      <c r="BF2098" s="17"/>
      <c r="BG2098" s="17"/>
      <c r="BH2098" s="17"/>
      <c r="BI2098" s="17"/>
      <c r="BJ2098" s="17"/>
      <c r="BK2098" s="17"/>
      <c r="BL2098" s="17"/>
      <c r="BM2098" s="17"/>
    </row>
    <row r="2099" spans="2:65" x14ac:dyDescent="0.35">
      <c r="B2099" s="6" t="s">
        <v>782</v>
      </c>
      <c r="C2099" s="17"/>
      <c r="D2099" s="17"/>
      <c r="E2099" s="17"/>
      <c r="F2099" s="17"/>
      <c r="G2099" s="17"/>
      <c r="H2099" s="17"/>
      <c r="I2099" s="17"/>
      <c r="J2099" s="17"/>
      <c r="K2099" s="17"/>
      <c r="L2099" s="17"/>
      <c r="M2099" s="17"/>
      <c r="N2099" s="17"/>
      <c r="O2099" s="17"/>
      <c r="P2099" s="17"/>
      <c r="Q2099" s="17"/>
      <c r="R2099" s="17"/>
      <c r="S2099" s="17"/>
      <c r="T2099" s="17"/>
      <c r="U2099" s="17"/>
      <c r="V2099" s="17"/>
      <c r="W2099" s="17"/>
      <c r="X2099" s="17"/>
      <c r="Y2099" s="17"/>
      <c r="Z2099" s="17"/>
      <c r="AA2099" s="17"/>
      <c r="AB2099" s="17"/>
      <c r="AC2099" s="17"/>
      <c r="AD2099" s="17"/>
      <c r="AE2099" s="17"/>
      <c r="AF2099" s="17"/>
      <c r="AG2099" s="17"/>
      <c r="AH2099" s="17"/>
      <c r="AI2099" s="17"/>
      <c r="AJ2099" s="17"/>
      <c r="AK2099" s="17"/>
      <c r="AL2099" s="17"/>
      <c r="AM2099" s="17"/>
      <c r="AN2099" s="17"/>
      <c r="AO2099" s="17"/>
      <c r="AP2099" s="17"/>
      <c r="AQ2099" s="17"/>
      <c r="AR2099" s="17"/>
      <c r="AS2099" s="17"/>
      <c r="AT2099" s="17"/>
      <c r="AU2099" s="17"/>
      <c r="AV2099" s="17"/>
      <c r="AW2099" s="17"/>
      <c r="AX2099" s="17"/>
      <c r="AY2099" s="17"/>
      <c r="AZ2099" s="17"/>
      <c r="BA2099" s="17"/>
      <c r="BB2099" s="17"/>
      <c r="BC2099" s="17"/>
      <c r="BD2099" s="17"/>
      <c r="BE2099" s="17"/>
      <c r="BF2099" s="17"/>
      <c r="BG2099" s="17"/>
      <c r="BH2099" s="17"/>
      <c r="BI2099" s="17"/>
      <c r="BJ2099" s="17"/>
      <c r="BK2099" s="17"/>
      <c r="BL2099" s="17"/>
      <c r="BM2099" s="17"/>
    </row>
    <row r="2100" spans="2:65" x14ac:dyDescent="0.35">
      <c r="B2100" s="26" t="s">
        <v>127</v>
      </c>
      <c r="C2100" s="17"/>
      <c r="D2100" s="17"/>
      <c r="E2100" s="17"/>
      <c r="F2100" s="17"/>
      <c r="G2100" s="17"/>
      <c r="H2100" s="17"/>
      <c r="I2100" s="17"/>
      <c r="J2100" s="17"/>
      <c r="K2100" s="17"/>
      <c r="L2100" s="17"/>
      <c r="M2100" s="17"/>
      <c r="N2100" s="17"/>
      <c r="O2100" s="17"/>
      <c r="P2100" s="17"/>
      <c r="Q2100" s="17"/>
      <c r="R2100" s="17"/>
      <c r="S2100" s="17"/>
      <c r="T2100" s="17"/>
      <c r="U2100" s="17"/>
      <c r="V2100" s="17"/>
      <c r="W2100" s="17"/>
      <c r="X2100" s="17"/>
      <c r="Y2100" s="17"/>
      <c r="Z2100" s="17"/>
      <c r="AA2100" s="17"/>
      <c r="AB2100" s="17"/>
      <c r="AC2100" s="17"/>
      <c r="AD2100" s="17"/>
      <c r="AE2100" s="17"/>
      <c r="AF2100" s="17"/>
      <c r="AG2100" s="17"/>
      <c r="AH2100" s="17"/>
      <c r="AI2100" s="17"/>
      <c r="AJ2100" s="17"/>
      <c r="AK2100" s="17"/>
      <c r="AL2100" s="17"/>
      <c r="AM2100" s="17"/>
      <c r="AN2100" s="17"/>
      <c r="AO2100" s="17"/>
      <c r="AP2100" s="17"/>
      <c r="AQ2100" s="17"/>
      <c r="AR2100" s="17"/>
      <c r="AS2100" s="17"/>
      <c r="AT2100" s="17"/>
      <c r="AU2100" s="17"/>
      <c r="AV2100" s="17"/>
      <c r="AW2100" s="17"/>
      <c r="AX2100" s="17"/>
      <c r="AY2100" s="17"/>
      <c r="AZ2100" s="17"/>
      <c r="BA2100" s="17"/>
      <c r="BB2100" s="17"/>
      <c r="BC2100" s="17"/>
      <c r="BD2100" s="17"/>
      <c r="BE2100" s="17"/>
      <c r="BF2100" s="17"/>
      <c r="BG2100" s="17"/>
      <c r="BH2100" s="17"/>
      <c r="BI2100" s="17"/>
      <c r="BJ2100" s="17"/>
      <c r="BK2100" s="17"/>
      <c r="BL2100" s="17"/>
      <c r="BM2100" s="17"/>
    </row>
    <row r="2101" spans="2:65" x14ac:dyDescent="0.35">
      <c r="B2101" t="s">
        <v>775</v>
      </c>
      <c r="C2101" s="17">
        <v>2.7525844693045701E-2</v>
      </c>
      <c r="D2101" s="17">
        <v>3.1234970487099199E-2</v>
      </c>
      <c r="E2101" s="17">
        <v>2.3648673061234301E-2</v>
      </c>
      <c r="F2101" s="17"/>
      <c r="G2101" s="17">
        <v>0.14397723499847301</v>
      </c>
      <c r="H2101" s="17">
        <v>1.9161817833749199E-2</v>
      </c>
      <c r="I2101" s="17">
        <v>3.6383139553393597E-2</v>
      </c>
      <c r="J2101" s="17">
        <v>4.4622130990656601E-2</v>
      </c>
      <c r="K2101" s="17">
        <v>1.3340956473314E-2</v>
      </c>
      <c r="L2101" s="17">
        <v>3.8577835361618502E-3</v>
      </c>
      <c r="M2101" s="17"/>
      <c r="N2101" s="17">
        <v>3.7666570103327898E-2</v>
      </c>
      <c r="O2101" s="17">
        <v>2.1424691084894702E-2</v>
      </c>
      <c r="P2101" s="17">
        <v>2.8418790100769899E-2</v>
      </c>
      <c r="Q2101" s="17">
        <v>1.60545865421018E-2</v>
      </c>
      <c r="R2101" s="17"/>
      <c r="S2101" s="17">
        <v>0.13400699947752401</v>
      </c>
      <c r="T2101" s="17">
        <v>1.9632285205906801E-2</v>
      </c>
      <c r="U2101" s="17">
        <v>1.5111918804064201E-2</v>
      </c>
      <c r="V2101" s="17">
        <v>2.5577578305399098E-2</v>
      </c>
      <c r="W2101" s="17">
        <v>1.5068194926564599E-2</v>
      </c>
      <c r="X2101" s="17">
        <v>1.6034792463305799E-2</v>
      </c>
      <c r="Y2101" s="17">
        <v>0</v>
      </c>
      <c r="Z2101" s="17">
        <v>0</v>
      </c>
      <c r="AA2101" s="17">
        <v>3.3686430525486602E-2</v>
      </c>
      <c r="AB2101" s="17">
        <v>1.1525884883616101E-2</v>
      </c>
      <c r="AC2101" s="17">
        <v>0</v>
      </c>
      <c r="AD2101" s="17">
        <v>0</v>
      </c>
      <c r="AE2101" s="17"/>
      <c r="AF2101" s="17">
        <v>1.69118833790795E-2</v>
      </c>
      <c r="AG2101" s="17">
        <v>4.09034774393452E-2</v>
      </c>
      <c r="AH2101" s="17">
        <v>1.62620915307203E-2</v>
      </c>
      <c r="AI2101" s="17"/>
      <c r="AJ2101" s="17">
        <v>1.5478674092279701E-2</v>
      </c>
      <c r="AK2101" s="17">
        <v>5.5209272073293701E-2</v>
      </c>
      <c r="AL2101" s="17">
        <v>2.5853835522663599E-2</v>
      </c>
      <c r="AM2101" s="17">
        <v>0</v>
      </c>
      <c r="AN2101" s="17">
        <v>1.87074635824842E-2</v>
      </c>
      <c r="AO2101" s="17"/>
      <c r="AP2101" s="17">
        <v>1.8261652556217499E-2</v>
      </c>
      <c r="AQ2101" s="17">
        <v>5.08922302352217E-2</v>
      </c>
      <c r="AR2101" s="17">
        <v>3.5329695946729203E-2</v>
      </c>
      <c r="AS2101" s="17"/>
      <c r="AT2101" s="17">
        <v>6.2749116452288003E-3</v>
      </c>
      <c r="AU2101" s="17">
        <v>1.1639299029103999E-2</v>
      </c>
      <c r="AV2101" s="17">
        <v>4.61147317690902E-2</v>
      </c>
      <c r="AW2101" s="17">
        <v>5.8920107093504599E-2</v>
      </c>
      <c r="AX2101" s="17">
        <v>0.149569500915259</v>
      </c>
      <c r="AY2101" s="17"/>
      <c r="AZ2101" s="17">
        <v>7.9390166257311406E-2</v>
      </c>
      <c r="BA2101" s="17">
        <v>2.4038598878365399E-2</v>
      </c>
      <c r="BB2101" s="17">
        <v>1.6777175181352199E-2</v>
      </c>
      <c r="BC2101" s="17">
        <v>0</v>
      </c>
      <c r="BD2101" s="17">
        <v>9.1142706588502893E-3</v>
      </c>
      <c r="BE2101" s="17">
        <v>6.7660070215238205E-2</v>
      </c>
      <c r="BF2101" s="17"/>
      <c r="BG2101" s="17">
        <v>1.7628561106838699E-2</v>
      </c>
      <c r="BH2101" s="17">
        <v>4.4146980341481901E-2</v>
      </c>
      <c r="BI2101" s="17" t="s">
        <v>95</v>
      </c>
      <c r="BJ2101" s="17" t="s">
        <v>95</v>
      </c>
      <c r="BK2101" s="17" t="s">
        <v>95</v>
      </c>
      <c r="BL2101" s="17" t="s">
        <v>95</v>
      </c>
      <c r="BM2101" s="17" t="s">
        <v>95</v>
      </c>
    </row>
    <row r="2102" spans="2:65" x14ac:dyDescent="0.35">
      <c r="B2102" t="s">
        <v>776</v>
      </c>
      <c r="C2102" s="17">
        <v>4.7435386840525798E-2</v>
      </c>
      <c r="D2102" s="17">
        <v>6.7071124049113806E-2</v>
      </c>
      <c r="E2102" s="17">
        <v>2.6361895487387099E-2</v>
      </c>
      <c r="F2102" s="17"/>
      <c r="G2102" s="17">
        <v>2.2528697175746799E-2</v>
      </c>
      <c r="H2102" s="17">
        <v>0.114812477216768</v>
      </c>
      <c r="I2102" s="17">
        <v>4.98976884211281E-2</v>
      </c>
      <c r="J2102" s="17">
        <v>3.9387255847063103E-2</v>
      </c>
      <c r="K2102" s="17">
        <v>3.5382784504461903E-2</v>
      </c>
      <c r="L2102" s="17">
        <v>3.72547215151319E-2</v>
      </c>
      <c r="M2102" s="17"/>
      <c r="N2102" s="17">
        <v>8.2039050328647403E-2</v>
      </c>
      <c r="O2102" s="17">
        <v>2.0126960319207101E-2</v>
      </c>
      <c r="P2102" s="17">
        <v>1.8065434537766899E-2</v>
      </c>
      <c r="Q2102" s="17">
        <v>5.6997511365940598E-2</v>
      </c>
      <c r="R2102" s="17"/>
      <c r="S2102" s="17">
        <v>4.4492193212664802E-2</v>
      </c>
      <c r="T2102" s="17">
        <v>4.36848379561511E-2</v>
      </c>
      <c r="U2102" s="17">
        <v>3.9753650509401203E-2</v>
      </c>
      <c r="V2102" s="17">
        <v>3.8384749975556597E-2</v>
      </c>
      <c r="W2102" s="17">
        <v>7.7415337331847994E-2</v>
      </c>
      <c r="X2102" s="17">
        <v>5.7269459011879499E-2</v>
      </c>
      <c r="Y2102" s="17">
        <v>3.9993386556890102E-2</v>
      </c>
      <c r="Z2102" s="17">
        <v>4.4172125715028099E-2</v>
      </c>
      <c r="AA2102" s="17">
        <v>6.2143079146472803E-2</v>
      </c>
      <c r="AB2102" s="17">
        <v>5.6909342095652599E-2</v>
      </c>
      <c r="AC2102" s="17">
        <v>2.4442234507235198E-2</v>
      </c>
      <c r="AD2102" s="17">
        <v>0</v>
      </c>
      <c r="AE2102" s="17"/>
      <c r="AF2102" s="17">
        <v>4.8631170284684097E-2</v>
      </c>
      <c r="AG2102" s="17">
        <v>5.6506897484539999E-2</v>
      </c>
      <c r="AH2102" s="17">
        <v>1.45757027085933E-2</v>
      </c>
      <c r="AI2102" s="17"/>
      <c r="AJ2102" s="17">
        <v>5.2193127166988998E-2</v>
      </c>
      <c r="AK2102" s="17">
        <v>7.1656109043089694E-2</v>
      </c>
      <c r="AL2102" s="17">
        <v>2.74344452240807E-2</v>
      </c>
      <c r="AM2102" s="17">
        <v>0</v>
      </c>
      <c r="AN2102" s="17">
        <v>2.8604336267491402E-2</v>
      </c>
      <c r="AO2102" s="17"/>
      <c r="AP2102" s="17">
        <v>5.2464188087411802E-2</v>
      </c>
      <c r="AQ2102" s="17">
        <v>6.2611824824278697E-2</v>
      </c>
      <c r="AR2102" s="17">
        <v>0</v>
      </c>
      <c r="AS2102" s="17"/>
      <c r="AT2102" s="17">
        <v>3.2990482794962098E-2</v>
      </c>
      <c r="AU2102" s="17">
        <v>3.7046837607864501E-2</v>
      </c>
      <c r="AV2102" s="17">
        <v>6.2301638508287002E-2</v>
      </c>
      <c r="AW2102" s="17">
        <v>8.3879292197963903E-2</v>
      </c>
      <c r="AX2102" s="17">
        <v>0</v>
      </c>
      <c r="AY2102" s="17"/>
      <c r="AZ2102" s="17">
        <v>9.8041963117975695E-2</v>
      </c>
      <c r="BA2102" s="17">
        <v>3.8495475961864999E-2</v>
      </c>
      <c r="BB2102" s="17">
        <v>3.6983754502806797E-2</v>
      </c>
      <c r="BC2102" s="17">
        <v>4.4574733697195397E-2</v>
      </c>
      <c r="BD2102" s="17">
        <v>2.3229359442650799E-2</v>
      </c>
      <c r="BE2102" s="17">
        <v>5.52402647586255E-2</v>
      </c>
      <c r="BF2102" s="17"/>
      <c r="BG2102" s="17">
        <v>4.3591375857865801E-2</v>
      </c>
      <c r="BH2102" s="17">
        <v>5.3890878129662097E-2</v>
      </c>
      <c r="BI2102" s="17" t="s">
        <v>95</v>
      </c>
      <c r="BJ2102" s="17" t="s">
        <v>95</v>
      </c>
      <c r="BK2102" s="17" t="s">
        <v>95</v>
      </c>
      <c r="BL2102" s="17" t="s">
        <v>95</v>
      </c>
      <c r="BM2102" s="17" t="s">
        <v>95</v>
      </c>
    </row>
    <row r="2103" spans="2:65" x14ac:dyDescent="0.35">
      <c r="B2103" t="s">
        <v>777</v>
      </c>
      <c r="C2103" s="17">
        <v>0.162274780351058</v>
      </c>
      <c r="D2103" s="17">
        <v>0.176761969632757</v>
      </c>
      <c r="E2103" s="17">
        <v>0.14743665565167599</v>
      </c>
      <c r="F2103" s="17"/>
      <c r="G2103" s="17">
        <v>0.27767527893252397</v>
      </c>
      <c r="H2103" s="17">
        <v>0.20924049884212301</v>
      </c>
      <c r="I2103" s="17">
        <v>0.23550230286541299</v>
      </c>
      <c r="J2103" s="17">
        <v>0.11101641896500999</v>
      </c>
      <c r="K2103" s="17">
        <v>0.112294555818209</v>
      </c>
      <c r="L2103" s="17">
        <v>0.14756265669166299</v>
      </c>
      <c r="M2103" s="17"/>
      <c r="N2103" s="17">
        <v>0.19329650023209399</v>
      </c>
      <c r="O2103" s="17">
        <v>0.131363740166905</v>
      </c>
      <c r="P2103" s="17">
        <v>0.14718565894224001</v>
      </c>
      <c r="Q2103" s="17">
        <v>0.16865576791758299</v>
      </c>
      <c r="R2103" s="17"/>
      <c r="S2103" s="17">
        <v>0.21351748237384399</v>
      </c>
      <c r="T2103" s="17">
        <v>0.187762533977958</v>
      </c>
      <c r="U2103" s="17">
        <v>0.195332158125646</v>
      </c>
      <c r="V2103" s="17">
        <v>0.13299824231955301</v>
      </c>
      <c r="W2103" s="17">
        <v>0.161905810132665</v>
      </c>
      <c r="X2103" s="17">
        <v>0.12290816554532399</v>
      </c>
      <c r="Y2103" s="17">
        <v>0.14188257980959801</v>
      </c>
      <c r="Z2103" s="17">
        <v>0.13575778779706901</v>
      </c>
      <c r="AA2103" s="17">
        <v>0.152749803827568</v>
      </c>
      <c r="AB2103" s="17">
        <v>0.152418720899101</v>
      </c>
      <c r="AC2103" s="17">
        <v>0.24745375228431801</v>
      </c>
      <c r="AD2103" s="17">
        <v>4.5450918397812699E-2</v>
      </c>
      <c r="AE2103" s="17"/>
      <c r="AF2103" s="17">
        <v>0.13872685845010299</v>
      </c>
      <c r="AG2103" s="17">
        <v>0.17875940086301301</v>
      </c>
      <c r="AH2103" s="17">
        <v>0.16124281155585099</v>
      </c>
      <c r="AI2103" s="17"/>
      <c r="AJ2103" s="17">
        <v>0.14073460837848401</v>
      </c>
      <c r="AK2103" s="17">
        <v>0.21770138607692699</v>
      </c>
      <c r="AL2103" s="17">
        <v>0.17810872562625399</v>
      </c>
      <c r="AM2103" s="17">
        <v>0.112881597678667</v>
      </c>
      <c r="AN2103" s="17">
        <v>9.8356470880467103E-2</v>
      </c>
      <c r="AO2103" s="17"/>
      <c r="AP2103" s="17">
        <v>0.14822085240128699</v>
      </c>
      <c r="AQ2103" s="17">
        <v>0.18679519944515999</v>
      </c>
      <c r="AR2103" s="17">
        <v>0.216140340828261</v>
      </c>
      <c r="AS2103" s="17"/>
      <c r="AT2103" s="17">
        <v>0.120904606170696</v>
      </c>
      <c r="AU2103" s="17">
        <v>0.14036026866127699</v>
      </c>
      <c r="AV2103" s="17">
        <v>0.232615543606634</v>
      </c>
      <c r="AW2103" s="17">
        <v>0.172095780767971</v>
      </c>
      <c r="AX2103" s="17">
        <v>0.206977362526199</v>
      </c>
      <c r="AY2103" s="17"/>
      <c r="AZ2103" s="17">
        <v>0.21356465160076499</v>
      </c>
      <c r="BA2103" s="17">
        <v>0.14399826758564399</v>
      </c>
      <c r="BB2103" s="17">
        <v>0.16485241754590499</v>
      </c>
      <c r="BC2103" s="17">
        <v>0.187878805894517</v>
      </c>
      <c r="BD2103" s="17">
        <v>0.121688208030356</v>
      </c>
      <c r="BE2103" s="17">
        <v>0.142922072625327</v>
      </c>
      <c r="BF2103" s="17"/>
      <c r="BG2103" s="17">
        <v>0.14523255613721101</v>
      </c>
      <c r="BH2103" s="17">
        <v>0.190894867665133</v>
      </c>
      <c r="BI2103" s="17" t="s">
        <v>95</v>
      </c>
      <c r="BJ2103" s="17" t="s">
        <v>95</v>
      </c>
      <c r="BK2103" s="17" t="s">
        <v>95</v>
      </c>
      <c r="BL2103" s="17" t="s">
        <v>95</v>
      </c>
      <c r="BM2103" s="17" t="s">
        <v>95</v>
      </c>
    </row>
    <row r="2104" spans="2:65" x14ac:dyDescent="0.35">
      <c r="B2104" t="s">
        <v>778</v>
      </c>
      <c r="C2104" s="17">
        <v>0.31335540768939901</v>
      </c>
      <c r="D2104" s="17">
        <v>0.34214344885581899</v>
      </c>
      <c r="E2104" s="17">
        <v>0.283819219305814</v>
      </c>
      <c r="F2104" s="17"/>
      <c r="G2104" s="17">
        <v>0.36346319588284598</v>
      </c>
      <c r="H2104" s="17">
        <v>0.30770270180444997</v>
      </c>
      <c r="I2104" s="17">
        <v>0.285608110361524</v>
      </c>
      <c r="J2104" s="17">
        <v>0.33196058083948199</v>
      </c>
      <c r="K2104" s="17">
        <v>0.271086771772095</v>
      </c>
      <c r="L2104" s="17">
        <v>0.33660631472826602</v>
      </c>
      <c r="M2104" s="17"/>
      <c r="N2104" s="17">
        <v>0.324346769055878</v>
      </c>
      <c r="O2104" s="17">
        <v>0.327259050726945</v>
      </c>
      <c r="P2104" s="17">
        <v>0.32027292339994501</v>
      </c>
      <c r="Q2104" s="17">
        <v>0.26613017149878099</v>
      </c>
      <c r="R2104" s="17"/>
      <c r="S2104" s="17">
        <v>0.292874098669963</v>
      </c>
      <c r="T2104" s="17">
        <v>0.30903168686871901</v>
      </c>
      <c r="U2104" s="17">
        <v>0.36487661797242998</v>
      </c>
      <c r="V2104" s="17">
        <v>0.32567416777776398</v>
      </c>
      <c r="W2104" s="17">
        <v>0.36502031259421203</v>
      </c>
      <c r="X2104" s="17">
        <v>0.36189988541111501</v>
      </c>
      <c r="Y2104" s="17">
        <v>0.227216083471832</v>
      </c>
      <c r="Z2104" s="17">
        <v>0.341411147938675</v>
      </c>
      <c r="AA2104" s="17">
        <v>0.33366603071995299</v>
      </c>
      <c r="AB2104" s="17">
        <v>0.30092129219142399</v>
      </c>
      <c r="AC2104" s="17">
        <v>0.24920489190290299</v>
      </c>
      <c r="AD2104" s="17">
        <v>0.232024259444641</v>
      </c>
      <c r="AE2104" s="17"/>
      <c r="AF2104" s="17">
        <v>0.26943306323701099</v>
      </c>
      <c r="AG2104" s="17">
        <v>0.34925480640988499</v>
      </c>
      <c r="AH2104" s="17">
        <v>0.244650494954402</v>
      </c>
      <c r="AI2104" s="17"/>
      <c r="AJ2104" s="17">
        <v>0.33514103697481701</v>
      </c>
      <c r="AK2104" s="17">
        <v>0.28288315900569599</v>
      </c>
      <c r="AL2104" s="17">
        <v>0.38649702431782901</v>
      </c>
      <c r="AM2104" s="17">
        <v>0</v>
      </c>
      <c r="AN2104" s="17">
        <v>0.26883776307301999</v>
      </c>
      <c r="AO2104" s="17"/>
      <c r="AP2104" s="17">
        <v>0.38133210548304303</v>
      </c>
      <c r="AQ2104" s="17">
        <v>0.30244252939962102</v>
      </c>
      <c r="AR2104" s="17">
        <v>0.34653166456409101</v>
      </c>
      <c r="AS2104" s="17"/>
      <c r="AT2104" s="17">
        <v>0.35258500908380302</v>
      </c>
      <c r="AU2104" s="17">
        <v>0.23695381396469301</v>
      </c>
      <c r="AV2104" s="17">
        <v>0.33524649309677601</v>
      </c>
      <c r="AW2104" s="17">
        <v>0.32869809468952399</v>
      </c>
      <c r="AX2104" s="17">
        <v>0.37275303065589899</v>
      </c>
      <c r="AY2104" s="17"/>
      <c r="AZ2104" s="17">
        <v>0.23052074679475801</v>
      </c>
      <c r="BA2104" s="17">
        <v>0.373784715129022</v>
      </c>
      <c r="BB2104" s="17">
        <v>0.22334658295392401</v>
      </c>
      <c r="BC2104" s="17">
        <v>0.26760975541257498</v>
      </c>
      <c r="BD2104" s="17">
        <v>0.38574947881885502</v>
      </c>
      <c r="BE2104" s="17">
        <v>0.34700745737174599</v>
      </c>
      <c r="BF2104" s="17"/>
      <c r="BG2104" s="17">
        <v>0.33282336187537098</v>
      </c>
      <c r="BH2104" s="17">
        <v>0.280661638282454</v>
      </c>
      <c r="BI2104" s="17" t="s">
        <v>95</v>
      </c>
      <c r="BJ2104" s="17" t="s">
        <v>95</v>
      </c>
      <c r="BK2104" s="17" t="s">
        <v>95</v>
      </c>
      <c r="BL2104" s="17" t="s">
        <v>95</v>
      </c>
      <c r="BM2104" s="17" t="s">
        <v>95</v>
      </c>
    </row>
    <row r="2105" spans="2:65" x14ac:dyDescent="0.35">
      <c r="B2105" t="s">
        <v>779</v>
      </c>
      <c r="C2105" s="17">
        <v>0.35965389647794399</v>
      </c>
      <c r="D2105" s="17">
        <v>0.32248266933955499</v>
      </c>
      <c r="E2105" s="17">
        <v>0.396476389354879</v>
      </c>
      <c r="F2105" s="17"/>
      <c r="G2105" s="17">
        <v>0.141050940727316</v>
      </c>
      <c r="H2105" s="17">
        <v>0.33013521022637199</v>
      </c>
      <c r="I2105" s="17">
        <v>0.28818430366384801</v>
      </c>
      <c r="J2105" s="17">
        <v>0.34412532574403798</v>
      </c>
      <c r="K2105" s="17">
        <v>0.45272723267440601</v>
      </c>
      <c r="L2105" s="17">
        <v>0.39496411895977301</v>
      </c>
      <c r="M2105" s="17"/>
      <c r="N2105" s="17">
        <v>0.26752995281201902</v>
      </c>
      <c r="O2105" s="17">
        <v>0.43244732806949499</v>
      </c>
      <c r="P2105" s="17">
        <v>0.38049380790818899</v>
      </c>
      <c r="Q2105" s="17">
        <v>0.39677972019778601</v>
      </c>
      <c r="R2105" s="17"/>
      <c r="S2105" s="17">
        <v>0.20920875011697901</v>
      </c>
      <c r="T2105" s="17">
        <v>0.35819291639693401</v>
      </c>
      <c r="U2105" s="17">
        <v>0.28125269458301899</v>
      </c>
      <c r="V2105" s="17">
        <v>0.33133986627538298</v>
      </c>
      <c r="W2105" s="17">
        <v>0.31903064403818399</v>
      </c>
      <c r="X2105" s="17">
        <v>0.39664771247351499</v>
      </c>
      <c r="Y2105" s="17">
        <v>0.48062199000976302</v>
      </c>
      <c r="Z2105" s="17">
        <v>0.41238086007807401</v>
      </c>
      <c r="AA2105" s="17">
        <v>0.34533575932261801</v>
      </c>
      <c r="AB2105" s="17">
        <v>0.36653819521797798</v>
      </c>
      <c r="AC2105" s="17">
        <v>0.45298375631079801</v>
      </c>
      <c r="AD2105" s="17">
        <v>0.62998329057109603</v>
      </c>
      <c r="AE2105" s="17"/>
      <c r="AF2105" s="17">
        <v>0.42824663169360699</v>
      </c>
      <c r="AG2105" s="17">
        <v>0.29219343079316901</v>
      </c>
      <c r="AH2105" s="17">
        <v>0.46807272894775798</v>
      </c>
      <c r="AI2105" s="17"/>
      <c r="AJ2105" s="17">
        <v>0.37377166764910003</v>
      </c>
      <c r="AK2105" s="17">
        <v>0.29327515089492201</v>
      </c>
      <c r="AL2105" s="17">
        <v>0.30642034092374898</v>
      </c>
      <c r="AM2105" s="17">
        <v>0.78907188639506698</v>
      </c>
      <c r="AN2105" s="17">
        <v>0.482563304890678</v>
      </c>
      <c r="AO2105" s="17"/>
      <c r="AP2105" s="17">
        <v>0.322526679600595</v>
      </c>
      <c r="AQ2105" s="17">
        <v>0.31435488544416601</v>
      </c>
      <c r="AR2105" s="17">
        <v>0.272114576209395</v>
      </c>
      <c r="AS2105" s="17"/>
      <c r="AT2105" s="17">
        <v>0.38341053692571397</v>
      </c>
      <c r="AU2105" s="17">
        <v>0.446839620711522</v>
      </c>
      <c r="AV2105" s="17">
        <v>0.27848948964479803</v>
      </c>
      <c r="AW2105" s="17">
        <v>0.24200445659158201</v>
      </c>
      <c r="AX2105" s="17">
        <v>0.147726142782694</v>
      </c>
      <c r="AY2105" s="17"/>
      <c r="AZ2105" s="17">
        <v>0.30633960768122998</v>
      </c>
      <c r="BA2105" s="17">
        <v>0.33474444867562902</v>
      </c>
      <c r="BB2105" s="17">
        <v>0.480495685269759</v>
      </c>
      <c r="BC2105" s="17">
        <v>0.36965677594444502</v>
      </c>
      <c r="BD2105" s="17">
        <v>0.37113830217625698</v>
      </c>
      <c r="BE2105" s="17">
        <v>0.326768835827349</v>
      </c>
      <c r="BF2105" s="17"/>
      <c r="BG2105" s="17">
        <v>0.35846600854073202</v>
      </c>
      <c r="BH2105" s="17">
        <v>0.361648791983116</v>
      </c>
      <c r="BI2105" s="17" t="s">
        <v>95</v>
      </c>
      <c r="BJ2105" s="17" t="s">
        <v>95</v>
      </c>
      <c r="BK2105" s="17" t="s">
        <v>95</v>
      </c>
      <c r="BL2105" s="17" t="s">
        <v>95</v>
      </c>
      <c r="BM2105" s="17" t="s">
        <v>95</v>
      </c>
    </row>
    <row r="2106" spans="2:65" x14ac:dyDescent="0.35">
      <c r="B2106" t="s">
        <v>497</v>
      </c>
      <c r="C2106" s="17">
        <v>8.9754683948028005E-2</v>
      </c>
      <c r="D2106" s="17">
        <v>6.0305817635655901E-2</v>
      </c>
      <c r="E2106" s="17">
        <v>0.122257167139009</v>
      </c>
      <c r="F2106" s="17"/>
      <c r="G2106" s="17">
        <v>5.1304652283094901E-2</v>
      </c>
      <c r="H2106" s="17">
        <v>1.89472940765378E-2</v>
      </c>
      <c r="I2106" s="17">
        <v>0.10442445513469301</v>
      </c>
      <c r="J2106" s="17">
        <v>0.12888828761375001</v>
      </c>
      <c r="K2106" s="17">
        <v>0.11516769875751399</v>
      </c>
      <c r="L2106" s="17">
        <v>7.9754404569004095E-2</v>
      </c>
      <c r="M2106" s="17"/>
      <c r="N2106" s="17">
        <v>9.5121157468033304E-2</v>
      </c>
      <c r="O2106" s="17">
        <v>6.7378229632553494E-2</v>
      </c>
      <c r="P2106" s="17">
        <v>0.10556338511108999</v>
      </c>
      <c r="Q2106" s="17">
        <v>9.5382242477806994E-2</v>
      </c>
      <c r="R2106" s="17"/>
      <c r="S2106" s="17">
        <v>0.10590047614902499</v>
      </c>
      <c r="T2106" s="17">
        <v>8.1695739594331407E-2</v>
      </c>
      <c r="U2106" s="17">
        <v>0.10367296000544</v>
      </c>
      <c r="V2106" s="17">
        <v>0.14602539534634501</v>
      </c>
      <c r="W2106" s="17">
        <v>6.1559700976527E-2</v>
      </c>
      <c r="X2106" s="17">
        <v>4.5239985094860803E-2</v>
      </c>
      <c r="Y2106" s="17">
        <v>0.11028596015191799</v>
      </c>
      <c r="Z2106" s="17">
        <v>6.6278078471154203E-2</v>
      </c>
      <c r="AA2106" s="17">
        <v>7.2418896457902296E-2</v>
      </c>
      <c r="AB2106" s="17">
        <v>0.111686564712228</v>
      </c>
      <c r="AC2106" s="17">
        <v>2.59153649947448E-2</v>
      </c>
      <c r="AD2106" s="17">
        <v>9.2541531586449802E-2</v>
      </c>
      <c r="AE2106" s="17"/>
      <c r="AF2106" s="17">
        <v>9.8050392955514903E-2</v>
      </c>
      <c r="AG2106" s="17">
        <v>8.2381987010048494E-2</v>
      </c>
      <c r="AH2106" s="17">
        <v>9.5196170302675201E-2</v>
      </c>
      <c r="AI2106" s="17"/>
      <c r="AJ2106" s="17">
        <v>8.2680885738330198E-2</v>
      </c>
      <c r="AK2106" s="17">
        <v>7.9274922906072604E-2</v>
      </c>
      <c r="AL2106" s="17">
        <v>7.5685628385423601E-2</v>
      </c>
      <c r="AM2106" s="17">
        <v>9.8046515926266398E-2</v>
      </c>
      <c r="AN2106" s="17">
        <v>0.102930661305859</v>
      </c>
      <c r="AO2106" s="17"/>
      <c r="AP2106" s="17">
        <v>7.7194521871445002E-2</v>
      </c>
      <c r="AQ2106" s="17">
        <v>8.29033306515531E-2</v>
      </c>
      <c r="AR2106" s="17">
        <v>0.12988372245152399</v>
      </c>
      <c r="AS2106" s="17"/>
      <c r="AT2106" s="17">
        <v>0.103834453379595</v>
      </c>
      <c r="AU2106" s="17">
        <v>0.12716016002554001</v>
      </c>
      <c r="AV2106" s="17">
        <v>4.52321033744148E-2</v>
      </c>
      <c r="AW2106" s="17">
        <v>0.11440226865945401</v>
      </c>
      <c r="AX2106" s="17">
        <v>0.122973963119949</v>
      </c>
      <c r="AY2106" s="17"/>
      <c r="AZ2106" s="17">
        <v>7.2142864547959804E-2</v>
      </c>
      <c r="BA2106" s="17">
        <v>8.4938493769474599E-2</v>
      </c>
      <c r="BB2106" s="17">
        <v>7.7544384546253703E-2</v>
      </c>
      <c r="BC2106" s="17">
        <v>0.13027992905126801</v>
      </c>
      <c r="BD2106" s="17">
        <v>8.9080380873030704E-2</v>
      </c>
      <c r="BE2106" s="17">
        <v>6.0401299201713499E-2</v>
      </c>
      <c r="BF2106" s="17"/>
      <c r="BG2106" s="17">
        <v>0.102258136481981</v>
      </c>
      <c r="BH2106" s="17">
        <v>6.8756843598152095E-2</v>
      </c>
      <c r="BI2106" s="17" t="s">
        <v>95</v>
      </c>
      <c r="BJ2106" s="17" t="s">
        <v>95</v>
      </c>
      <c r="BK2106" s="17" t="s">
        <v>95</v>
      </c>
      <c r="BL2106" s="17" t="s">
        <v>95</v>
      </c>
      <c r="BM2106" s="17" t="s">
        <v>95</v>
      </c>
    </row>
    <row r="2107" spans="2:65" x14ac:dyDescent="0.35">
      <c r="C2107" s="17"/>
      <c r="D2107" s="17"/>
      <c r="E2107" s="17"/>
      <c r="F2107" s="17"/>
      <c r="G2107" s="17"/>
      <c r="H2107" s="17"/>
      <c r="I2107" s="17"/>
      <c r="J2107" s="17"/>
      <c r="K2107" s="17"/>
      <c r="L2107" s="17"/>
      <c r="M2107" s="17"/>
      <c r="N2107" s="17"/>
      <c r="O2107" s="17"/>
      <c r="P2107" s="17"/>
      <c r="Q2107" s="17"/>
      <c r="R2107" s="17"/>
      <c r="S2107" s="17"/>
      <c r="T2107" s="17"/>
      <c r="U2107" s="17"/>
      <c r="V2107" s="17"/>
      <c r="W2107" s="17"/>
      <c r="X2107" s="17"/>
      <c r="Y2107" s="17"/>
      <c r="Z2107" s="17"/>
      <c r="AA2107" s="17"/>
      <c r="AB2107" s="17"/>
      <c r="AC2107" s="17"/>
      <c r="AD2107" s="17"/>
      <c r="AE2107" s="17"/>
      <c r="AF2107" s="17"/>
      <c r="AG2107" s="17"/>
      <c r="AH2107" s="17"/>
      <c r="AI2107" s="17"/>
      <c r="AJ2107" s="17"/>
      <c r="AK2107" s="17"/>
      <c r="AL2107" s="17"/>
      <c r="AM2107" s="17"/>
      <c r="AN2107" s="17"/>
      <c r="AO2107" s="17"/>
      <c r="AP2107" s="17"/>
      <c r="AQ2107" s="17"/>
      <c r="AR2107" s="17"/>
      <c r="AS2107" s="17"/>
      <c r="AT2107" s="17"/>
      <c r="AU2107" s="17"/>
      <c r="AV2107" s="17"/>
      <c r="AW2107" s="17"/>
      <c r="AX2107" s="17"/>
      <c r="AY2107" s="17"/>
      <c r="AZ2107" s="17"/>
      <c r="BA2107" s="17"/>
      <c r="BB2107" s="17"/>
      <c r="BC2107" s="17"/>
      <c r="BD2107" s="17"/>
      <c r="BE2107" s="17"/>
      <c r="BF2107" s="17"/>
      <c r="BG2107" s="17"/>
      <c r="BH2107" s="17"/>
      <c r="BI2107" s="17"/>
      <c r="BJ2107" s="17"/>
      <c r="BK2107" s="17"/>
      <c r="BL2107" s="17"/>
      <c r="BM2107" s="17"/>
    </row>
    <row r="2108" spans="2:65" x14ac:dyDescent="0.35">
      <c r="B2108" s="6" t="s">
        <v>783</v>
      </c>
      <c r="C2108" s="17"/>
      <c r="D2108" s="17"/>
      <c r="E2108" s="17"/>
      <c r="F2108" s="17"/>
      <c r="G2108" s="17"/>
      <c r="H2108" s="17"/>
      <c r="I2108" s="17"/>
      <c r="J2108" s="17"/>
      <c r="K2108" s="17"/>
      <c r="L2108" s="17"/>
      <c r="M2108" s="17"/>
      <c r="N2108" s="17"/>
      <c r="O2108" s="17"/>
      <c r="P2108" s="17"/>
      <c r="Q2108" s="17"/>
      <c r="R2108" s="17"/>
      <c r="S2108" s="17"/>
      <c r="T2108" s="17"/>
      <c r="U2108" s="17"/>
      <c r="V2108" s="17"/>
      <c r="W2108" s="17"/>
      <c r="X2108" s="17"/>
      <c r="Y2108" s="17"/>
      <c r="Z2108" s="17"/>
      <c r="AA2108" s="17"/>
      <c r="AB2108" s="17"/>
      <c r="AC2108" s="17"/>
      <c r="AD2108" s="17"/>
      <c r="AE2108" s="17"/>
      <c r="AF2108" s="17"/>
      <c r="AG2108" s="17"/>
      <c r="AH2108" s="17"/>
      <c r="AI2108" s="17"/>
      <c r="AJ2108" s="17"/>
      <c r="AK2108" s="17"/>
      <c r="AL2108" s="17"/>
      <c r="AM2108" s="17"/>
      <c r="AN2108" s="17"/>
      <c r="AO2108" s="17"/>
      <c r="AP2108" s="17"/>
      <c r="AQ2108" s="17"/>
      <c r="AR2108" s="17"/>
      <c r="AS2108" s="17"/>
      <c r="AT2108" s="17"/>
      <c r="AU2108" s="17"/>
      <c r="AV2108" s="17"/>
      <c r="AW2108" s="17"/>
      <c r="AX2108" s="17"/>
      <c r="AY2108" s="17"/>
      <c r="AZ2108" s="17"/>
      <c r="BA2108" s="17"/>
      <c r="BB2108" s="17"/>
      <c r="BC2108" s="17"/>
      <c r="BD2108" s="17"/>
      <c r="BE2108" s="17"/>
      <c r="BF2108" s="17"/>
      <c r="BG2108" s="17"/>
      <c r="BH2108" s="17"/>
      <c r="BI2108" s="17"/>
      <c r="BJ2108" s="17"/>
      <c r="BK2108" s="17"/>
      <c r="BL2108" s="17"/>
      <c r="BM2108" s="17"/>
    </row>
    <row r="2109" spans="2:65" x14ac:dyDescent="0.35">
      <c r="B2109" s="26" t="s">
        <v>127</v>
      </c>
      <c r="C2109" s="17"/>
      <c r="D2109" s="17"/>
      <c r="E2109" s="17"/>
      <c r="F2109" s="17"/>
      <c r="G2109" s="17"/>
      <c r="H2109" s="17"/>
      <c r="I2109" s="17"/>
      <c r="J2109" s="17"/>
      <c r="K2109" s="17"/>
      <c r="L2109" s="17"/>
      <c r="M2109" s="17"/>
      <c r="N2109" s="17"/>
      <c r="O2109" s="17"/>
      <c r="P2109" s="17"/>
      <c r="Q2109" s="17"/>
      <c r="R2109" s="17"/>
      <c r="S2109" s="17"/>
      <c r="T2109" s="17"/>
      <c r="U2109" s="17"/>
      <c r="V2109" s="17"/>
      <c r="W2109" s="17"/>
      <c r="X2109" s="17"/>
      <c r="Y2109" s="17"/>
      <c r="Z2109" s="17"/>
      <c r="AA2109" s="17"/>
      <c r="AB2109" s="17"/>
      <c r="AC2109" s="17"/>
      <c r="AD2109" s="17"/>
      <c r="AE2109" s="17"/>
      <c r="AF2109" s="17"/>
      <c r="AG2109" s="17"/>
      <c r="AH2109" s="17"/>
      <c r="AI2109" s="17"/>
      <c r="AJ2109" s="17"/>
      <c r="AK2109" s="17"/>
      <c r="AL2109" s="17"/>
      <c r="AM2109" s="17"/>
      <c r="AN2109" s="17"/>
      <c r="AO2109" s="17"/>
      <c r="AP2109" s="17"/>
      <c r="AQ2109" s="17"/>
      <c r="AR2109" s="17"/>
      <c r="AS2109" s="17"/>
      <c r="AT2109" s="17"/>
      <c r="AU2109" s="17"/>
      <c r="AV2109" s="17"/>
      <c r="AW2109" s="17"/>
      <c r="AX2109" s="17"/>
      <c r="AY2109" s="17"/>
      <c r="AZ2109" s="17"/>
      <c r="BA2109" s="17"/>
      <c r="BB2109" s="17"/>
      <c r="BC2109" s="17"/>
      <c r="BD2109" s="17"/>
      <c r="BE2109" s="17"/>
      <c r="BF2109" s="17"/>
      <c r="BG2109" s="17"/>
      <c r="BH2109" s="17"/>
      <c r="BI2109" s="17"/>
      <c r="BJ2109" s="17"/>
      <c r="BK2109" s="17"/>
      <c r="BL2109" s="17"/>
      <c r="BM2109" s="17"/>
    </row>
    <row r="2110" spans="2:65" x14ac:dyDescent="0.35">
      <c r="B2110" t="s">
        <v>775</v>
      </c>
      <c r="C2110" s="17">
        <v>2.1527122259836901E-2</v>
      </c>
      <c r="D2110" s="17">
        <v>1.9420451666763799E-2</v>
      </c>
      <c r="E2110" s="17">
        <v>2.3443068972381301E-2</v>
      </c>
      <c r="F2110" s="17"/>
      <c r="G2110" s="17">
        <v>8.0378815593547495E-2</v>
      </c>
      <c r="H2110" s="17">
        <v>5.0566552539709902E-2</v>
      </c>
      <c r="I2110" s="17">
        <v>1.7947146998689701E-2</v>
      </c>
      <c r="J2110" s="17">
        <v>9.0167539328324092E-3</v>
      </c>
      <c r="K2110" s="17">
        <v>1.7175321056910199E-2</v>
      </c>
      <c r="L2110" s="17">
        <v>7.79043734381647E-3</v>
      </c>
      <c r="M2110" s="17"/>
      <c r="N2110" s="17">
        <v>2.8169186212326201E-2</v>
      </c>
      <c r="O2110" s="17">
        <v>1.4220108515520901E-2</v>
      </c>
      <c r="P2110" s="17">
        <v>5.9393563971646603E-3</v>
      </c>
      <c r="Q2110" s="17">
        <v>3.9530995377981402E-2</v>
      </c>
      <c r="R2110" s="17"/>
      <c r="S2110" s="17">
        <v>5.7814376457639302E-2</v>
      </c>
      <c r="T2110" s="17">
        <v>2.2109079699269299E-2</v>
      </c>
      <c r="U2110" s="17">
        <v>0</v>
      </c>
      <c r="V2110" s="17">
        <v>0</v>
      </c>
      <c r="W2110" s="17">
        <v>1.6770143017564802E-2</v>
      </c>
      <c r="X2110" s="17">
        <v>0</v>
      </c>
      <c r="Y2110" s="17">
        <v>2.89816731818087E-2</v>
      </c>
      <c r="Z2110" s="17">
        <v>0</v>
      </c>
      <c r="AA2110" s="17">
        <v>2.5291565233942898E-2</v>
      </c>
      <c r="AB2110" s="17">
        <v>1.5181406440292099E-2</v>
      </c>
      <c r="AC2110" s="17">
        <v>8.5770674081378603E-2</v>
      </c>
      <c r="AD2110" s="17">
        <v>0</v>
      </c>
      <c r="AE2110" s="17"/>
      <c r="AF2110" s="17">
        <v>1.9798162120936099E-2</v>
      </c>
      <c r="AG2110" s="17">
        <v>1.49204623026487E-2</v>
      </c>
      <c r="AH2110" s="17">
        <v>3.0021924519939E-2</v>
      </c>
      <c r="AI2110" s="17"/>
      <c r="AJ2110" s="17">
        <v>8.6165980903349197E-3</v>
      </c>
      <c r="AK2110" s="17">
        <v>3.8903248366517998E-2</v>
      </c>
      <c r="AL2110" s="17">
        <v>6.9973732102620395E-2</v>
      </c>
      <c r="AM2110" s="17">
        <v>0</v>
      </c>
      <c r="AN2110" s="17">
        <v>0</v>
      </c>
      <c r="AO2110" s="17"/>
      <c r="AP2110" s="17">
        <v>1.3273423385000101E-2</v>
      </c>
      <c r="AQ2110" s="17">
        <v>4.1228621897679098E-2</v>
      </c>
      <c r="AR2110" s="17">
        <v>6.9032296453827496E-2</v>
      </c>
      <c r="AS2110" s="17"/>
      <c r="AT2110" s="17">
        <v>1.0032832791959699E-2</v>
      </c>
      <c r="AU2110" s="17">
        <v>2.41222959890805E-2</v>
      </c>
      <c r="AV2110" s="17">
        <v>1.31322078647069E-2</v>
      </c>
      <c r="AW2110" s="17">
        <v>9.0011069910406E-2</v>
      </c>
      <c r="AX2110" s="17">
        <v>5.5046197975400502E-2</v>
      </c>
      <c r="AY2110" s="17"/>
      <c r="AZ2110" s="17">
        <v>6.27510943545488E-2</v>
      </c>
      <c r="BA2110" s="17">
        <v>6.6873123607228101E-3</v>
      </c>
      <c r="BB2110" s="17">
        <v>2.033859643841E-2</v>
      </c>
      <c r="BC2110" s="17">
        <v>2.4294578343523901E-2</v>
      </c>
      <c r="BD2110" s="17">
        <v>0</v>
      </c>
      <c r="BE2110" s="17">
        <v>4.2937390369555399E-2</v>
      </c>
      <c r="BF2110" s="17"/>
      <c r="BG2110" s="17">
        <v>2.7188272070915599E-2</v>
      </c>
      <c r="BH2110" s="17">
        <v>1.30323051103448E-2</v>
      </c>
      <c r="BI2110" s="17" t="s">
        <v>95</v>
      </c>
      <c r="BJ2110" s="17" t="s">
        <v>95</v>
      </c>
      <c r="BK2110" s="17" t="s">
        <v>95</v>
      </c>
      <c r="BL2110" s="17" t="s">
        <v>95</v>
      </c>
      <c r="BM2110" s="17" t="s">
        <v>95</v>
      </c>
    </row>
    <row r="2111" spans="2:65" x14ac:dyDescent="0.35">
      <c r="B2111" t="s">
        <v>776</v>
      </c>
      <c r="C2111" s="17">
        <v>7.6424956518670303E-2</v>
      </c>
      <c r="D2111" s="17">
        <v>0.103239549225873</v>
      </c>
      <c r="E2111" s="17">
        <v>5.20379778830403E-2</v>
      </c>
      <c r="F2111" s="17"/>
      <c r="G2111" s="17">
        <v>0.17847543044029199</v>
      </c>
      <c r="H2111" s="17">
        <v>0.15916455118919501</v>
      </c>
      <c r="I2111" s="17">
        <v>9.7199963780981002E-2</v>
      </c>
      <c r="J2111" s="17">
        <v>1.51966962260824E-2</v>
      </c>
      <c r="K2111" s="17">
        <v>4.8152159075701098E-2</v>
      </c>
      <c r="L2111" s="17">
        <v>6.4898507575305506E-2</v>
      </c>
      <c r="M2111" s="17"/>
      <c r="N2111" s="17">
        <v>9.5499614928479498E-2</v>
      </c>
      <c r="O2111" s="17">
        <v>4.3112077997045799E-2</v>
      </c>
      <c r="P2111" s="17">
        <v>8.9751884228594106E-2</v>
      </c>
      <c r="Q2111" s="17">
        <v>7.9464889062105207E-2</v>
      </c>
      <c r="R2111" s="17"/>
      <c r="S2111" s="17">
        <v>7.0194213881968698E-2</v>
      </c>
      <c r="T2111" s="17">
        <v>0.11167136998470401</v>
      </c>
      <c r="U2111" s="17">
        <v>5.5107726095427502E-2</v>
      </c>
      <c r="V2111" s="17">
        <v>0.116229131361614</v>
      </c>
      <c r="W2111" s="17">
        <v>8.4011553853205495E-2</v>
      </c>
      <c r="X2111" s="17">
        <v>0.115809469268118</v>
      </c>
      <c r="Y2111" s="17">
        <v>5.4174203319480599E-2</v>
      </c>
      <c r="Z2111" s="17">
        <v>7.2499756906151402E-2</v>
      </c>
      <c r="AA2111" s="17">
        <v>4.1083931198667198E-2</v>
      </c>
      <c r="AB2111" s="17">
        <v>6.2669935420329906E-2</v>
      </c>
      <c r="AC2111" s="17">
        <v>5.3253981169539902E-2</v>
      </c>
      <c r="AD2111" s="17">
        <v>4.9563123081582297E-2</v>
      </c>
      <c r="AE2111" s="17"/>
      <c r="AF2111" s="17">
        <v>7.5317167170189797E-2</v>
      </c>
      <c r="AG2111" s="17">
        <v>8.2519642663542905E-2</v>
      </c>
      <c r="AH2111" s="17">
        <v>4.5319007798348597E-2</v>
      </c>
      <c r="AI2111" s="17"/>
      <c r="AJ2111" s="17">
        <v>7.0069072657985995E-2</v>
      </c>
      <c r="AK2111" s="17">
        <v>0.108909069627243</v>
      </c>
      <c r="AL2111" s="17">
        <v>6.4890205191568101E-2</v>
      </c>
      <c r="AM2111" s="17">
        <v>9.1560844220328105E-2</v>
      </c>
      <c r="AN2111" s="17">
        <v>0</v>
      </c>
      <c r="AO2111" s="17"/>
      <c r="AP2111" s="17">
        <v>8.1529447792116502E-2</v>
      </c>
      <c r="AQ2111" s="17">
        <v>9.6773657191463899E-2</v>
      </c>
      <c r="AR2111" s="17">
        <v>7.8560051186232702E-2</v>
      </c>
      <c r="AS2111" s="17"/>
      <c r="AT2111" s="17">
        <v>6.9915483699038702E-2</v>
      </c>
      <c r="AU2111" s="17">
        <v>6.4978625761106107E-2</v>
      </c>
      <c r="AV2111" s="17">
        <v>9.1064281547946102E-2</v>
      </c>
      <c r="AW2111" s="17">
        <v>9.3890103039504305E-2</v>
      </c>
      <c r="AX2111" s="17">
        <v>0.163511058121769</v>
      </c>
      <c r="AY2111" s="17"/>
      <c r="AZ2111" s="17">
        <v>0.12860628338998401</v>
      </c>
      <c r="BA2111" s="17">
        <v>5.65048491444652E-2</v>
      </c>
      <c r="BB2111" s="17">
        <v>9.9336969479671994E-2</v>
      </c>
      <c r="BC2111" s="17">
        <v>7.2483804553559295E-2</v>
      </c>
      <c r="BD2111" s="17">
        <v>7.4655805583163898E-2</v>
      </c>
      <c r="BE2111" s="17">
        <v>2.43664913667508E-2</v>
      </c>
      <c r="BF2111" s="17"/>
      <c r="BG2111" s="17">
        <v>6.1317193385409502E-2</v>
      </c>
      <c r="BH2111" s="17">
        <v>9.9094853913672107E-2</v>
      </c>
      <c r="BI2111" s="17" t="s">
        <v>95</v>
      </c>
      <c r="BJ2111" s="17" t="s">
        <v>95</v>
      </c>
      <c r="BK2111" s="17" t="s">
        <v>95</v>
      </c>
      <c r="BL2111" s="17" t="s">
        <v>95</v>
      </c>
      <c r="BM2111" s="17" t="s">
        <v>95</v>
      </c>
    </row>
    <row r="2112" spans="2:65" x14ac:dyDescent="0.35">
      <c r="B2112" t="s">
        <v>777</v>
      </c>
      <c r="C2112" s="17">
        <v>0.189295198680489</v>
      </c>
      <c r="D2112" s="17">
        <v>0.219160285633487</v>
      </c>
      <c r="E2112" s="17">
        <v>0.16213389716728999</v>
      </c>
      <c r="F2112" s="17"/>
      <c r="G2112" s="17">
        <v>0.258804831908234</v>
      </c>
      <c r="H2112" s="17">
        <v>0.26645280722331299</v>
      </c>
      <c r="I2112" s="17">
        <v>0.16961954129887899</v>
      </c>
      <c r="J2112" s="17">
        <v>0.21087758413934199</v>
      </c>
      <c r="K2112" s="17">
        <v>0.15530865714845701</v>
      </c>
      <c r="L2112" s="17">
        <v>0.162970308266733</v>
      </c>
      <c r="M2112" s="17"/>
      <c r="N2112" s="17">
        <v>0.262602669377071</v>
      </c>
      <c r="O2112" s="17">
        <v>0.20489898961904099</v>
      </c>
      <c r="P2112" s="17">
        <v>0.13486258824422001</v>
      </c>
      <c r="Q2112" s="17">
        <v>0.114159315811499</v>
      </c>
      <c r="R2112" s="17"/>
      <c r="S2112" s="17">
        <v>0.201775952007889</v>
      </c>
      <c r="T2112" s="17">
        <v>0.13273798676294801</v>
      </c>
      <c r="U2112" s="17">
        <v>0.26522406488323602</v>
      </c>
      <c r="V2112" s="17">
        <v>0.21000750196107501</v>
      </c>
      <c r="W2112" s="17">
        <v>0.21571924587876901</v>
      </c>
      <c r="X2112" s="17">
        <v>0.20940817204701301</v>
      </c>
      <c r="Y2112" s="17">
        <v>0.20172613031220399</v>
      </c>
      <c r="Z2112" s="17">
        <v>0.163115640187455</v>
      </c>
      <c r="AA2112" s="17">
        <v>0.195587262433841</v>
      </c>
      <c r="AB2112" s="17">
        <v>0.16290093388355001</v>
      </c>
      <c r="AC2112" s="17">
        <v>0.118525272007461</v>
      </c>
      <c r="AD2112" s="17">
        <v>0.19889388111324499</v>
      </c>
      <c r="AE2112" s="17"/>
      <c r="AF2112" s="17">
        <v>0.135885522235169</v>
      </c>
      <c r="AG2112" s="17">
        <v>0.23450387923007501</v>
      </c>
      <c r="AH2112" s="17">
        <v>0.184941931140336</v>
      </c>
      <c r="AI2112" s="17"/>
      <c r="AJ2112" s="17">
        <v>0.179346843444354</v>
      </c>
      <c r="AK2112" s="17">
        <v>0.213646334205875</v>
      </c>
      <c r="AL2112" s="17">
        <v>0.24514656869364501</v>
      </c>
      <c r="AM2112" s="17">
        <v>0</v>
      </c>
      <c r="AN2112" s="17">
        <v>0.13504688641392601</v>
      </c>
      <c r="AO2112" s="17"/>
      <c r="AP2112" s="17">
        <v>0.23876830962853199</v>
      </c>
      <c r="AQ2112" s="17">
        <v>0.23970505508527001</v>
      </c>
      <c r="AR2112" s="17">
        <v>0.16203257630665699</v>
      </c>
      <c r="AS2112" s="17"/>
      <c r="AT2112" s="17">
        <v>0.133409618606664</v>
      </c>
      <c r="AU2112" s="17">
        <v>0.16796850439580899</v>
      </c>
      <c r="AV2112" s="17">
        <v>0.25369173784792198</v>
      </c>
      <c r="AW2112" s="17">
        <v>0.26214983108517997</v>
      </c>
      <c r="AX2112" s="17">
        <v>4.6927901031614698E-2</v>
      </c>
      <c r="AY2112" s="17"/>
      <c r="AZ2112" s="17">
        <v>0.228230978838593</v>
      </c>
      <c r="BA2112" s="17">
        <v>0.20655100668387499</v>
      </c>
      <c r="BB2112" s="17">
        <v>0.16213076127495901</v>
      </c>
      <c r="BC2112" s="17">
        <v>0.158403706617217</v>
      </c>
      <c r="BD2112" s="17">
        <v>0.22942496678053301</v>
      </c>
      <c r="BE2112" s="17">
        <v>1.9674754121384599E-2</v>
      </c>
      <c r="BF2112" s="17"/>
      <c r="BG2112" s="17">
        <v>0.17715076166402299</v>
      </c>
      <c r="BH2112" s="17">
        <v>0.20751848816781501</v>
      </c>
      <c r="BI2112" s="17" t="s">
        <v>95</v>
      </c>
      <c r="BJ2112" s="17" t="s">
        <v>95</v>
      </c>
      <c r="BK2112" s="17" t="s">
        <v>95</v>
      </c>
      <c r="BL2112" s="17" t="s">
        <v>95</v>
      </c>
      <c r="BM2112" s="17" t="s">
        <v>95</v>
      </c>
    </row>
    <row r="2113" spans="2:65" x14ac:dyDescent="0.35">
      <c r="B2113" t="s">
        <v>778</v>
      </c>
      <c r="C2113" s="17">
        <v>0.31426778972055402</v>
      </c>
      <c r="D2113" s="17">
        <v>0.30641977403728898</v>
      </c>
      <c r="E2113" s="17">
        <v>0.32140529849757299</v>
      </c>
      <c r="F2113" s="17"/>
      <c r="G2113" s="17">
        <v>0.27553748244958498</v>
      </c>
      <c r="H2113" s="17">
        <v>0.28056298385535799</v>
      </c>
      <c r="I2113" s="17">
        <v>0.38795266054223299</v>
      </c>
      <c r="J2113" s="17">
        <v>0.31614354579867998</v>
      </c>
      <c r="K2113" s="17">
        <v>0.33865797777200701</v>
      </c>
      <c r="L2113" s="17">
        <v>0.28019715318862498</v>
      </c>
      <c r="M2113" s="17"/>
      <c r="N2113" s="17">
        <v>0.28684827889634101</v>
      </c>
      <c r="O2113" s="17">
        <v>0.35828529868803999</v>
      </c>
      <c r="P2113" s="17">
        <v>0.34074708882501997</v>
      </c>
      <c r="Q2113" s="17">
        <v>0.26738028629541</v>
      </c>
      <c r="R2113" s="17"/>
      <c r="S2113" s="17">
        <v>0.31327825045508101</v>
      </c>
      <c r="T2113" s="17">
        <v>0.33986728968572599</v>
      </c>
      <c r="U2113" s="17">
        <v>0.31450487254665799</v>
      </c>
      <c r="V2113" s="17">
        <v>0.27888942299568198</v>
      </c>
      <c r="W2113" s="17">
        <v>0.33655858117660398</v>
      </c>
      <c r="X2113" s="17">
        <v>0.294088996585741</v>
      </c>
      <c r="Y2113" s="17">
        <v>0.30760180877913201</v>
      </c>
      <c r="Z2113" s="17">
        <v>0.28000623191578999</v>
      </c>
      <c r="AA2113" s="17">
        <v>0.32754962521047998</v>
      </c>
      <c r="AB2113" s="17">
        <v>0.35489004681907299</v>
      </c>
      <c r="AC2113" s="17">
        <v>0.24944446136353901</v>
      </c>
      <c r="AD2113" s="17">
        <v>0.27950806394794703</v>
      </c>
      <c r="AE2113" s="17"/>
      <c r="AF2113" s="17">
        <v>0.319623700428113</v>
      </c>
      <c r="AG2113" s="17">
        <v>0.29722286162602801</v>
      </c>
      <c r="AH2113" s="17">
        <v>0.33964975907039702</v>
      </c>
      <c r="AI2113" s="17"/>
      <c r="AJ2113" s="17">
        <v>0.30853799067835302</v>
      </c>
      <c r="AK2113" s="17">
        <v>0.29619221535175699</v>
      </c>
      <c r="AL2113" s="17">
        <v>0.33008581064092202</v>
      </c>
      <c r="AM2113" s="17">
        <v>0.28544416883658302</v>
      </c>
      <c r="AN2113" s="17">
        <v>0.40142672017212899</v>
      </c>
      <c r="AO2113" s="17"/>
      <c r="AP2113" s="17">
        <v>0.30617733164404298</v>
      </c>
      <c r="AQ2113" s="17">
        <v>0.28381139500390101</v>
      </c>
      <c r="AR2113" s="17">
        <v>0.36351555174571498</v>
      </c>
      <c r="AS2113" s="17"/>
      <c r="AT2113" s="17">
        <v>0.35474363586198399</v>
      </c>
      <c r="AU2113" s="17">
        <v>0.29963196051549401</v>
      </c>
      <c r="AV2113" s="17">
        <v>0.28820607683682498</v>
      </c>
      <c r="AW2113" s="17">
        <v>0.27314305205656098</v>
      </c>
      <c r="AX2113" s="17">
        <v>0.30889690300125799</v>
      </c>
      <c r="AY2113" s="17"/>
      <c r="AZ2113" s="17">
        <v>0.26861191079558</v>
      </c>
      <c r="BA2113" s="17">
        <v>0.31541007649891301</v>
      </c>
      <c r="BB2113" s="17">
        <v>0.35537380091176701</v>
      </c>
      <c r="BC2113" s="17">
        <v>0.29335827781332002</v>
      </c>
      <c r="BD2113" s="17">
        <v>0.33306921761286301</v>
      </c>
      <c r="BE2113" s="17">
        <v>0.382039009877091</v>
      </c>
      <c r="BF2113" s="17"/>
      <c r="BG2113" s="17">
        <v>0.31103067446779797</v>
      </c>
      <c r="BH2113" s="17">
        <v>0.31912523089092798</v>
      </c>
      <c r="BI2113" s="17" t="s">
        <v>95</v>
      </c>
      <c r="BJ2113" s="17" t="s">
        <v>95</v>
      </c>
      <c r="BK2113" s="17" t="s">
        <v>95</v>
      </c>
      <c r="BL2113" s="17" t="s">
        <v>95</v>
      </c>
      <c r="BM2113" s="17" t="s">
        <v>95</v>
      </c>
    </row>
    <row r="2114" spans="2:65" x14ac:dyDescent="0.35">
      <c r="B2114" t="s">
        <v>779</v>
      </c>
      <c r="C2114" s="17">
        <v>0.26894736808311298</v>
      </c>
      <c r="D2114" s="17">
        <v>0.26112023283645402</v>
      </c>
      <c r="E2114" s="17">
        <v>0.27606588679875199</v>
      </c>
      <c r="F2114" s="17"/>
      <c r="G2114" s="17">
        <v>3.25228626656556E-2</v>
      </c>
      <c r="H2114" s="17">
        <v>0.19037804285745999</v>
      </c>
      <c r="I2114" s="17">
        <v>0.206804114669771</v>
      </c>
      <c r="J2114" s="17">
        <v>0.33693764427046102</v>
      </c>
      <c r="K2114" s="17">
        <v>0.30292604518431299</v>
      </c>
      <c r="L2114" s="17">
        <v>0.32765659978870099</v>
      </c>
      <c r="M2114" s="17"/>
      <c r="N2114" s="17">
        <v>0.21932746013774301</v>
      </c>
      <c r="O2114" s="17">
        <v>0.26332369536242201</v>
      </c>
      <c r="P2114" s="17">
        <v>0.24416004534032401</v>
      </c>
      <c r="Q2114" s="17">
        <v>0.374890005209289</v>
      </c>
      <c r="R2114" s="17"/>
      <c r="S2114" s="17">
        <v>0.18976578669616301</v>
      </c>
      <c r="T2114" s="17">
        <v>0.29866876084242799</v>
      </c>
      <c r="U2114" s="17">
        <v>0.26221024458557102</v>
      </c>
      <c r="V2114" s="17">
        <v>0.23381228636822299</v>
      </c>
      <c r="W2114" s="17">
        <v>0.190423281457098</v>
      </c>
      <c r="X2114" s="17">
        <v>0.23761876823661801</v>
      </c>
      <c r="Y2114" s="17">
        <v>0.29814353149422601</v>
      </c>
      <c r="Z2114" s="17">
        <v>0.37699120991284901</v>
      </c>
      <c r="AA2114" s="17">
        <v>0.299215992521977</v>
      </c>
      <c r="AB2114" s="17">
        <v>0.29617217442939398</v>
      </c>
      <c r="AC2114" s="17">
        <v>0.211763716752846</v>
      </c>
      <c r="AD2114" s="17">
        <v>0.422471808775643</v>
      </c>
      <c r="AE2114" s="17"/>
      <c r="AF2114" s="17">
        <v>0.321439581449036</v>
      </c>
      <c r="AG2114" s="17">
        <v>0.25334914400669101</v>
      </c>
      <c r="AH2114" s="17">
        <v>0.250692306664275</v>
      </c>
      <c r="AI2114" s="17"/>
      <c r="AJ2114" s="17">
        <v>0.32268210237588202</v>
      </c>
      <c r="AK2114" s="17">
        <v>0.23628601601146201</v>
      </c>
      <c r="AL2114" s="17">
        <v>0.153819810682915</v>
      </c>
      <c r="AM2114" s="17">
        <v>0.62299498694308897</v>
      </c>
      <c r="AN2114" s="17">
        <v>0.282307960642183</v>
      </c>
      <c r="AO2114" s="17"/>
      <c r="AP2114" s="17">
        <v>0.25968364199570998</v>
      </c>
      <c r="AQ2114" s="17">
        <v>0.2354405913422</v>
      </c>
      <c r="AR2114" s="17">
        <v>0.18199564938583701</v>
      </c>
      <c r="AS2114" s="17"/>
      <c r="AT2114" s="17">
        <v>0.27188180462263101</v>
      </c>
      <c r="AU2114" s="17">
        <v>0.31034850159865901</v>
      </c>
      <c r="AV2114" s="17">
        <v>0.22289625790700199</v>
      </c>
      <c r="AW2114" s="17">
        <v>0.18123399949522701</v>
      </c>
      <c r="AX2114" s="17">
        <v>0.33809117553328599</v>
      </c>
      <c r="AY2114" s="17"/>
      <c r="AZ2114" s="17">
        <v>0.239079933993671</v>
      </c>
      <c r="BA2114" s="17">
        <v>0.256345903831389</v>
      </c>
      <c r="BB2114" s="17">
        <v>0.30201346228676201</v>
      </c>
      <c r="BC2114" s="17">
        <v>0.31154255017221999</v>
      </c>
      <c r="BD2114" s="17">
        <v>0.20117831349621701</v>
      </c>
      <c r="BE2114" s="17">
        <v>0.40937514497511301</v>
      </c>
      <c r="BF2114" s="17"/>
      <c r="BG2114" s="17">
        <v>0.28643125199758301</v>
      </c>
      <c r="BH2114" s="17">
        <v>0.242711991547816</v>
      </c>
      <c r="BI2114" s="17" t="s">
        <v>95</v>
      </c>
      <c r="BJ2114" s="17" t="s">
        <v>95</v>
      </c>
      <c r="BK2114" s="17" t="s">
        <v>95</v>
      </c>
      <c r="BL2114" s="17" t="s">
        <v>95</v>
      </c>
      <c r="BM2114" s="17" t="s">
        <v>95</v>
      </c>
    </row>
    <row r="2115" spans="2:65" x14ac:dyDescent="0.35">
      <c r="B2115" t="s">
        <v>497</v>
      </c>
      <c r="C2115" s="17">
        <v>0.12953756473733699</v>
      </c>
      <c r="D2115" s="17">
        <v>9.0639706600133402E-2</v>
      </c>
      <c r="E2115" s="17">
        <v>0.164913870680964</v>
      </c>
      <c r="F2115" s="17"/>
      <c r="G2115" s="17">
        <v>0.17428057694268601</v>
      </c>
      <c r="H2115" s="17">
        <v>5.2875062334964203E-2</v>
      </c>
      <c r="I2115" s="17">
        <v>0.12047657270944601</v>
      </c>
      <c r="J2115" s="17">
        <v>0.111827775632603</v>
      </c>
      <c r="K2115" s="17">
        <v>0.13777983976261199</v>
      </c>
      <c r="L2115" s="17">
        <v>0.15648699383681899</v>
      </c>
      <c r="M2115" s="17"/>
      <c r="N2115" s="17">
        <v>0.10755279044804</v>
      </c>
      <c r="O2115" s="17">
        <v>0.11615982981793101</v>
      </c>
      <c r="P2115" s="17">
        <v>0.18453903696467699</v>
      </c>
      <c r="Q2115" s="17">
        <v>0.12457450824371601</v>
      </c>
      <c r="R2115" s="17"/>
      <c r="S2115" s="17">
        <v>0.16717142050125899</v>
      </c>
      <c r="T2115" s="17">
        <v>9.4945513024924794E-2</v>
      </c>
      <c r="U2115" s="17">
        <v>0.10295309188910801</v>
      </c>
      <c r="V2115" s="17">
        <v>0.16106165731340599</v>
      </c>
      <c r="W2115" s="17">
        <v>0.156517194616758</v>
      </c>
      <c r="X2115" s="17">
        <v>0.14307459386251001</v>
      </c>
      <c r="Y2115" s="17">
        <v>0.109372652913149</v>
      </c>
      <c r="Z2115" s="17">
        <v>0.10738716107775501</v>
      </c>
      <c r="AA2115" s="17">
        <v>0.11127162340109099</v>
      </c>
      <c r="AB2115" s="17">
        <v>0.108185503007362</v>
      </c>
      <c r="AC2115" s="17">
        <v>0.28124189462523602</v>
      </c>
      <c r="AD2115" s="17">
        <v>4.9563123081582297E-2</v>
      </c>
      <c r="AE2115" s="17"/>
      <c r="AF2115" s="17">
        <v>0.12793586659655601</v>
      </c>
      <c r="AG2115" s="17">
        <v>0.11748401017101499</v>
      </c>
      <c r="AH2115" s="17">
        <v>0.14937507080670501</v>
      </c>
      <c r="AI2115" s="17"/>
      <c r="AJ2115" s="17">
        <v>0.11074739275308999</v>
      </c>
      <c r="AK2115" s="17">
        <v>0.106063116437145</v>
      </c>
      <c r="AL2115" s="17">
        <v>0.136083872688329</v>
      </c>
      <c r="AM2115" s="17">
        <v>0</v>
      </c>
      <c r="AN2115" s="17">
        <v>0.181218432771763</v>
      </c>
      <c r="AO2115" s="17"/>
      <c r="AP2115" s="17">
        <v>0.100567845554598</v>
      </c>
      <c r="AQ2115" s="17">
        <v>0.103040679479486</v>
      </c>
      <c r="AR2115" s="17">
        <v>0.14486387492173</v>
      </c>
      <c r="AS2115" s="17"/>
      <c r="AT2115" s="17">
        <v>0.16001662441772299</v>
      </c>
      <c r="AU2115" s="17">
        <v>0.13295011173985199</v>
      </c>
      <c r="AV2115" s="17">
        <v>0.131009437995597</v>
      </c>
      <c r="AW2115" s="17">
        <v>9.9571944413122296E-2</v>
      </c>
      <c r="AX2115" s="17">
        <v>8.7526764336671406E-2</v>
      </c>
      <c r="AY2115" s="17"/>
      <c r="AZ2115" s="17">
        <v>7.2719798627623303E-2</v>
      </c>
      <c r="BA2115" s="17">
        <v>0.158500851480636</v>
      </c>
      <c r="BB2115" s="17">
        <v>6.08064096084295E-2</v>
      </c>
      <c r="BC2115" s="17">
        <v>0.139917082500159</v>
      </c>
      <c r="BD2115" s="17">
        <v>0.16167169652722299</v>
      </c>
      <c r="BE2115" s="17">
        <v>0.121607209290106</v>
      </c>
      <c r="BF2115" s="17"/>
      <c r="BG2115" s="17">
        <v>0.13688184641427101</v>
      </c>
      <c r="BH2115" s="17">
        <v>0.118517130369424</v>
      </c>
      <c r="BI2115" s="17" t="s">
        <v>95</v>
      </c>
      <c r="BJ2115" s="17" t="s">
        <v>95</v>
      </c>
      <c r="BK2115" s="17" t="s">
        <v>95</v>
      </c>
      <c r="BL2115" s="17" t="s">
        <v>95</v>
      </c>
      <c r="BM2115" s="17" t="s">
        <v>95</v>
      </c>
    </row>
    <row r="2116" spans="2:65" x14ac:dyDescent="0.35">
      <c r="C2116" s="17"/>
      <c r="D2116" s="17"/>
      <c r="E2116" s="17"/>
      <c r="F2116" s="17"/>
      <c r="G2116" s="17"/>
      <c r="H2116" s="17"/>
      <c r="I2116" s="17"/>
      <c r="J2116" s="17"/>
      <c r="K2116" s="17"/>
      <c r="L2116" s="17"/>
      <c r="M2116" s="17"/>
      <c r="N2116" s="17"/>
      <c r="O2116" s="17"/>
      <c r="P2116" s="17"/>
      <c r="Q2116" s="17"/>
      <c r="R2116" s="17"/>
      <c r="S2116" s="17"/>
      <c r="T2116" s="17"/>
      <c r="U2116" s="17"/>
      <c r="V2116" s="17"/>
      <c r="W2116" s="17"/>
      <c r="X2116" s="17"/>
      <c r="Y2116" s="17"/>
      <c r="Z2116" s="17"/>
      <c r="AA2116" s="17"/>
      <c r="AB2116" s="17"/>
      <c r="AC2116" s="17"/>
      <c r="AD2116" s="17"/>
      <c r="AE2116" s="17"/>
      <c r="AF2116" s="17"/>
      <c r="AG2116" s="17"/>
      <c r="AH2116" s="17"/>
      <c r="AI2116" s="17"/>
      <c r="AJ2116" s="17"/>
      <c r="AK2116" s="17"/>
      <c r="AL2116" s="17"/>
      <c r="AM2116" s="17"/>
      <c r="AN2116" s="17"/>
      <c r="AO2116" s="17"/>
      <c r="AP2116" s="17"/>
      <c r="AQ2116" s="17"/>
      <c r="AR2116" s="17"/>
      <c r="AS2116" s="17"/>
      <c r="AT2116" s="17"/>
      <c r="AU2116" s="17"/>
      <c r="AV2116" s="17"/>
      <c r="AW2116" s="17"/>
      <c r="AX2116" s="17"/>
      <c r="AY2116" s="17"/>
      <c r="AZ2116" s="17"/>
      <c r="BA2116" s="17"/>
      <c r="BB2116" s="17"/>
      <c r="BC2116" s="17"/>
      <c r="BD2116" s="17"/>
      <c r="BE2116" s="17"/>
      <c r="BF2116" s="17"/>
      <c r="BG2116" s="17"/>
      <c r="BH2116" s="17"/>
      <c r="BI2116" s="17"/>
      <c r="BJ2116" s="17"/>
      <c r="BK2116" s="17"/>
      <c r="BL2116" s="17"/>
      <c r="BM2116" s="17"/>
    </row>
    <row r="2117" spans="2:65" x14ac:dyDescent="0.35">
      <c r="B2117" s="6" t="s">
        <v>784</v>
      </c>
      <c r="C2117" s="17"/>
      <c r="D2117" s="17"/>
      <c r="E2117" s="17"/>
      <c r="F2117" s="17"/>
      <c r="G2117" s="17"/>
      <c r="H2117" s="17"/>
      <c r="I2117" s="17"/>
      <c r="J2117" s="17"/>
      <c r="K2117" s="17"/>
      <c r="L2117" s="17"/>
      <c r="M2117" s="17"/>
      <c r="N2117" s="17"/>
      <c r="O2117" s="17"/>
      <c r="P2117" s="17"/>
      <c r="Q2117" s="17"/>
      <c r="R2117" s="17"/>
      <c r="S2117" s="17"/>
      <c r="T2117" s="17"/>
      <c r="U2117" s="17"/>
      <c r="V2117" s="17"/>
      <c r="W2117" s="17"/>
      <c r="X2117" s="17"/>
      <c r="Y2117" s="17"/>
      <c r="Z2117" s="17"/>
      <c r="AA2117" s="17"/>
      <c r="AB2117" s="17"/>
      <c r="AC2117" s="17"/>
      <c r="AD2117" s="17"/>
      <c r="AE2117" s="17"/>
      <c r="AF2117" s="17"/>
      <c r="AG2117" s="17"/>
      <c r="AH2117" s="17"/>
      <c r="AI2117" s="17"/>
      <c r="AJ2117" s="17"/>
      <c r="AK2117" s="17"/>
      <c r="AL2117" s="17"/>
      <c r="AM2117" s="17"/>
      <c r="AN2117" s="17"/>
      <c r="AO2117" s="17"/>
      <c r="AP2117" s="17"/>
      <c r="AQ2117" s="17"/>
      <c r="AR2117" s="17"/>
      <c r="AS2117" s="17"/>
      <c r="AT2117" s="17"/>
      <c r="AU2117" s="17"/>
      <c r="AV2117" s="17"/>
      <c r="AW2117" s="17"/>
      <c r="AX2117" s="17"/>
      <c r="AY2117" s="17"/>
      <c r="AZ2117" s="17"/>
      <c r="BA2117" s="17"/>
      <c r="BB2117" s="17"/>
      <c r="BC2117" s="17"/>
      <c r="BD2117" s="17"/>
      <c r="BE2117" s="17"/>
      <c r="BF2117" s="17"/>
      <c r="BG2117" s="17"/>
      <c r="BH2117" s="17"/>
      <c r="BI2117" s="17"/>
      <c r="BJ2117" s="17"/>
      <c r="BK2117" s="17"/>
      <c r="BL2117" s="17"/>
      <c r="BM2117" s="17"/>
    </row>
    <row r="2118" spans="2:65" x14ac:dyDescent="0.35">
      <c r="B2118" s="26" t="s">
        <v>127</v>
      </c>
      <c r="C2118" s="17"/>
      <c r="D2118" s="17"/>
      <c r="E2118" s="17"/>
      <c r="F2118" s="17"/>
      <c r="G2118" s="17"/>
      <c r="H2118" s="17"/>
      <c r="I2118" s="17"/>
      <c r="J2118" s="17"/>
      <c r="K2118" s="17"/>
      <c r="L2118" s="17"/>
      <c r="M2118" s="17"/>
      <c r="N2118" s="17"/>
      <c r="O2118" s="17"/>
      <c r="P2118" s="17"/>
      <c r="Q2118" s="17"/>
      <c r="R2118" s="17"/>
      <c r="S2118" s="17"/>
      <c r="T2118" s="17"/>
      <c r="U2118" s="17"/>
      <c r="V2118" s="17"/>
      <c r="W2118" s="17"/>
      <c r="X2118" s="17"/>
      <c r="Y2118" s="17"/>
      <c r="Z2118" s="17"/>
      <c r="AA2118" s="17"/>
      <c r="AB2118" s="17"/>
      <c r="AC2118" s="17"/>
      <c r="AD2118" s="17"/>
      <c r="AE2118" s="17"/>
      <c r="AF2118" s="17"/>
      <c r="AG2118" s="17"/>
      <c r="AH2118" s="17"/>
      <c r="AI2118" s="17"/>
      <c r="AJ2118" s="17"/>
      <c r="AK2118" s="17"/>
      <c r="AL2118" s="17"/>
      <c r="AM2118" s="17"/>
      <c r="AN2118" s="17"/>
      <c r="AO2118" s="17"/>
      <c r="AP2118" s="17"/>
      <c r="AQ2118" s="17"/>
      <c r="AR2118" s="17"/>
      <c r="AS2118" s="17"/>
      <c r="AT2118" s="17"/>
      <c r="AU2118" s="17"/>
      <c r="AV2118" s="17"/>
      <c r="AW2118" s="17"/>
      <c r="AX2118" s="17"/>
      <c r="AY2118" s="17"/>
      <c r="AZ2118" s="17"/>
      <c r="BA2118" s="17"/>
      <c r="BB2118" s="17"/>
      <c r="BC2118" s="17"/>
      <c r="BD2118" s="17"/>
      <c r="BE2118" s="17"/>
      <c r="BF2118" s="17"/>
      <c r="BG2118" s="17"/>
      <c r="BH2118" s="17"/>
      <c r="BI2118" s="17"/>
      <c r="BJ2118" s="17"/>
      <c r="BK2118" s="17"/>
      <c r="BL2118" s="17"/>
      <c r="BM2118" s="17"/>
    </row>
    <row r="2119" spans="2:65" x14ac:dyDescent="0.35">
      <c r="B2119" t="s">
        <v>775</v>
      </c>
      <c r="C2119" s="17">
        <v>3.0322609960751E-2</v>
      </c>
      <c r="D2119" s="17">
        <v>4.2232347714617799E-2</v>
      </c>
      <c r="E2119" s="17">
        <v>1.7578332025209E-2</v>
      </c>
      <c r="F2119" s="17"/>
      <c r="G2119" s="17">
        <v>0.117543588565478</v>
      </c>
      <c r="H2119" s="17">
        <v>6.4570716417339705E-2</v>
      </c>
      <c r="I2119" s="17">
        <v>8.3600471586734292E-3</v>
      </c>
      <c r="J2119" s="17">
        <v>9.4628807005206692E-3</v>
      </c>
      <c r="K2119" s="17">
        <v>2.1195388265810099E-2</v>
      </c>
      <c r="L2119" s="17">
        <v>2.0511444705195999E-2</v>
      </c>
      <c r="M2119" s="17"/>
      <c r="N2119" s="17">
        <v>3.5648447134903997E-2</v>
      </c>
      <c r="O2119" s="17">
        <v>2.1114980206544901E-2</v>
      </c>
      <c r="P2119" s="17">
        <v>1.8540597225591898E-2</v>
      </c>
      <c r="Q2119" s="17">
        <v>4.7965859108842698E-2</v>
      </c>
      <c r="R2119" s="17"/>
      <c r="S2119" s="17">
        <v>7.4054502743736095E-2</v>
      </c>
      <c r="T2119" s="17">
        <v>4.3444129103150597E-2</v>
      </c>
      <c r="U2119" s="17">
        <v>1.6086817023179899E-2</v>
      </c>
      <c r="V2119" s="17">
        <v>1.0658979454170599E-2</v>
      </c>
      <c r="W2119" s="17">
        <v>7.6176399108065701E-2</v>
      </c>
      <c r="X2119" s="17">
        <v>4.8180108104890401E-2</v>
      </c>
      <c r="Y2119" s="17">
        <v>1.1295710164053801E-2</v>
      </c>
      <c r="Z2119" s="17">
        <v>0</v>
      </c>
      <c r="AA2119" s="17">
        <v>9.7121102919834994E-3</v>
      </c>
      <c r="AB2119" s="17">
        <v>1.6906121074313701E-2</v>
      </c>
      <c r="AC2119" s="17">
        <v>2.5878237553294201E-2</v>
      </c>
      <c r="AD2119" s="17">
        <v>0</v>
      </c>
      <c r="AE2119" s="17"/>
      <c r="AF2119" s="17">
        <v>2.1187309870203602E-2</v>
      </c>
      <c r="AG2119" s="17">
        <v>4.6903451988980001E-2</v>
      </c>
      <c r="AH2119" s="17">
        <v>0</v>
      </c>
      <c r="AI2119" s="17"/>
      <c r="AJ2119" s="17">
        <v>3.2208641593299697E-2</v>
      </c>
      <c r="AK2119" s="17">
        <v>3.8959532207777897E-2</v>
      </c>
      <c r="AL2119" s="17">
        <v>3.8391045998673802E-2</v>
      </c>
      <c r="AM2119" s="17">
        <v>0</v>
      </c>
      <c r="AN2119" s="17">
        <v>0</v>
      </c>
      <c r="AO2119" s="17"/>
      <c r="AP2119" s="17">
        <v>4.1140734334130499E-2</v>
      </c>
      <c r="AQ2119" s="17">
        <v>3.0165668813676601E-2</v>
      </c>
      <c r="AR2119" s="17">
        <v>9.1490016728105E-2</v>
      </c>
      <c r="AS2119" s="17"/>
      <c r="AT2119" s="17">
        <v>1.3278173675316999E-2</v>
      </c>
      <c r="AU2119" s="17">
        <v>4.10295942292732E-2</v>
      </c>
      <c r="AV2119" s="17">
        <v>2.7570796803199401E-2</v>
      </c>
      <c r="AW2119" s="17">
        <v>5.0282705323069297E-2</v>
      </c>
      <c r="AX2119" s="17">
        <v>0.114132086049368</v>
      </c>
      <c r="AY2119" s="17"/>
      <c r="AZ2119" s="17">
        <v>9.8404535312234295E-2</v>
      </c>
      <c r="BA2119" s="17">
        <v>7.04243509099493E-3</v>
      </c>
      <c r="BB2119" s="17">
        <v>3.8446776571425097E-2</v>
      </c>
      <c r="BC2119" s="17">
        <v>1.9245954047551399E-2</v>
      </c>
      <c r="BD2119" s="17">
        <v>2.2224225762786601E-2</v>
      </c>
      <c r="BE2119" s="17">
        <v>0</v>
      </c>
      <c r="BF2119" s="17"/>
      <c r="BG2119" s="17">
        <v>3.0152029991464099E-2</v>
      </c>
      <c r="BH2119" s="17">
        <v>3.0580303824956499E-2</v>
      </c>
      <c r="BI2119" s="17" t="s">
        <v>95</v>
      </c>
      <c r="BJ2119" s="17" t="s">
        <v>95</v>
      </c>
      <c r="BK2119" s="17" t="s">
        <v>95</v>
      </c>
      <c r="BL2119" s="17" t="s">
        <v>95</v>
      </c>
      <c r="BM2119" s="17" t="s">
        <v>95</v>
      </c>
    </row>
    <row r="2120" spans="2:65" x14ac:dyDescent="0.35">
      <c r="B2120" t="s">
        <v>776</v>
      </c>
      <c r="C2120" s="17">
        <v>0.10082571574940601</v>
      </c>
      <c r="D2120" s="17">
        <v>0.13455135380592201</v>
      </c>
      <c r="E2120" s="17">
        <v>6.4774616740840896E-2</v>
      </c>
      <c r="F2120" s="17"/>
      <c r="G2120" s="17">
        <v>0.15950607976792799</v>
      </c>
      <c r="H2120" s="17">
        <v>6.4451579505700907E-2</v>
      </c>
      <c r="I2120" s="17">
        <v>0.122829370143821</v>
      </c>
      <c r="J2120" s="17">
        <v>7.2364705600542104E-2</v>
      </c>
      <c r="K2120" s="17">
        <v>8.4455742308524401E-2</v>
      </c>
      <c r="L2120" s="17">
        <v>0.119809201012587</v>
      </c>
      <c r="M2120" s="17"/>
      <c r="N2120" s="17">
        <v>0.13050046245418401</v>
      </c>
      <c r="O2120" s="17">
        <v>9.4239618827620206E-2</v>
      </c>
      <c r="P2120" s="17">
        <v>9.1791754443749901E-2</v>
      </c>
      <c r="Q2120" s="17">
        <v>5.9018449054591998E-2</v>
      </c>
      <c r="R2120" s="17"/>
      <c r="S2120" s="17">
        <v>8.9354005591786606E-2</v>
      </c>
      <c r="T2120" s="17">
        <v>6.6253669356117206E-2</v>
      </c>
      <c r="U2120" s="17">
        <v>8.0026337313140405E-2</v>
      </c>
      <c r="V2120" s="17">
        <v>8.1974780527767105E-2</v>
      </c>
      <c r="W2120" s="17">
        <v>0.15449588078641899</v>
      </c>
      <c r="X2120" s="17">
        <v>5.2796445779763598E-2</v>
      </c>
      <c r="Y2120" s="17">
        <v>0.100568528553723</v>
      </c>
      <c r="Z2120" s="17">
        <v>8.8021015905160593E-2</v>
      </c>
      <c r="AA2120" s="17">
        <v>0.130682776894402</v>
      </c>
      <c r="AB2120" s="17">
        <v>4.7145149551565901E-2</v>
      </c>
      <c r="AC2120" s="17">
        <v>0.193691684800361</v>
      </c>
      <c r="AD2120" s="17">
        <v>0.24066870735557699</v>
      </c>
      <c r="AE2120" s="17"/>
      <c r="AF2120" s="17">
        <v>8.1564683619326603E-2</v>
      </c>
      <c r="AG2120" s="17">
        <v>0.122272476784104</v>
      </c>
      <c r="AH2120" s="17">
        <v>0.106101449203263</v>
      </c>
      <c r="AI2120" s="17"/>
      <c r="AJ2120" s="17">
        <v>8.33501149269157E-2</v>
      </c>
      <c r="AK2120" s="17">
        <v>0.108180600667655</v>
      </c>
      <c r="AL2120" s="17">
        <v>0.121663107550051</v>
      </c>
      <c r="AM2120" s="17">
        <v>0.22905969343620899</v>
      </c>
      <c r="AN2120" s="17">
        <v>9.4738160512552405E-2</v>
      </c>
      <c r="AO2120" s="17"/>
      <c r="AP2120" s="17">
        <v>9.7259010658616502E-2</v>
      </c>
      <c r="AQ2120" s="17">
        <v>9.7831315747049299E-2</v>
      </c>
      <c r="AR2120" s="17">
        <v>0.107318784099337</v>
      </c>
      <c r="AS2120" s="17"/>
      <c r="AT2120" s="17">
        <v>5.2746032463083098E-2</v>
      </c>
      <c r="AU2120" s="17">
        <v>0.12390195529754799</v>
      </c>
      <c r="AV2120" s="17">
        <v>8.1771769803791E-2</v>
      </c>
      <c r="AW2120" s="17">
        <v>0.158272934367824</v>
      </c>
      <c r="AX2120" s="17">
        <v>0.26507073673262999</v>
      </c>
      <c r="AY2120" s="17"/>
      <c r="AZ2120" s="17">
        <v>0.124132423624486</v>
      </c>
      <c r="BA2120" s="17">
        <v>9.3594166554009803E-2</v>
      </c>
      <c r="BB2120" s="17">
        <v>8.0381218319450096E-2</v>
      </c>
      <c r="BC2120" s="17">
        <v>9.6120705265147502E-2</v>
      </c>
      <c r="BD2120" s="17">
        <v>0.118381153667225</v>
      </c>
      <c r="BE2120" s="17">
        <v>6.7103097294524794E-2</v>
      </c>
      <c r="BF2120" s="17"/>
      <c r="BG2120" s="17">
        <v>9.3600772301346502E-2</v>
      </c>
      <c r="BH2120" s="17">
        <v>0.111740382949658</v>
      </c>
      <c r="BI2120" s="17" t="s">
        <v>95</v>
      </c>
      <c r="BJ2120" s="17" t="s">
        <v>95</v>
      </c>
      <c r="BK2120" s="17" t="s">
        <v>95</v>
      </c>
      <c r="BL2120" s="17" t="s">
        <v>95</v>
      </c>
      <c r="BM2120" s="17" t="s">
        <v>95</v>
      </c>
    </row>
    <row r="2121" spans="2:65" x14ac:dyDescent="0.35">
      <c r="B2121" t="s">
        <v>777</v>
      </c>
      <c r="C2121" s="17">
        <v>0.259282414618349</v>
      </c>
      <c r="D2121" s="17">
        <v>0.270386758248992</v>
      </c>
      <c r="E2121" s="17">
        <v>0.24545861340450401</v>
      </c>
      <c r="F2121" s="17"/>
      <c r="G2121" s="17">
        <v>0.237605605507062</v>
      </c>
      <c r="H2121" s="17">
        <v>0.34392975889242799</v>
      </c>
      <c r="I2121" s="17">
        <v>0.25762722575196301</v>
      </c>
      <c r="J2121" s="17">
        <v>0.25091589184113799</v>
      </c>
      <c r="K2121" s="17">
        <v>0.21923586245519799</v>
      </c>
      <c r="L2121" s="17">
        <v>0.25277753259873198</v>
      </c>
      <c r="M2121" s="17"/>
      <c r="N2121" s="17">
        <v>0.29682591227717597</v>
      </c>
      <c r="O2121" s="17">
        <v>0.23479492736704599</v>
      </c>
      <c r="P2121" s="17">
        <v>0.251830626742509</v>
      </c>
      <c r="Q2121" s="17">
        <v>0.228121506794634</v>
      </c>
      <c r="R2121" s="17"/>
      <c r="S2121" s="17">
        <v>0.29864312914953001</v>
      </c>
      <c r="T2121" s="17">
        <v>0.23310657626109799</v>
      </c>
      <c r="U2121" s="17">
        <v>0.30321225703507698</v>
      </c>
      <c r="V2121" s="17">
        <v>0.26141214849169903</v>
      </c>
      <c r="W2121" s="17">
        <v>0.33127639599659098</v>
      </c>
      <c r="X2121" s="17">
        <v>0.26572610055822599</v>
      </c>
      <c r="Y2121" s="17">
        <v>0.188409492032031</v>
      </c>
      <c r="Z2121" s="17">
        <v>0.200370638397806</v>
      </c>
      <c r="AA2121" s="17">
        <v>0.268100343165116</v>
      </c>
      <c r="AB2121" s="17">
        <v>0.2489684651788</v>
      </c>
      <c r="AC2121" s="17">
        <v>0.30144592881557097</v>
      </c>
      <c r="AD2121" s="17">
        <v>0.15902924964281301</v>
      </c>
      <c r="AE2121" s="17"/>
      <c r="AF2121" s="17">
        <v>0.24162648955707999</v>
      </c>
      <c r="AG2121" s="17">
        <v>0.29835240782667299</v>
      </c>
      <c r="AH2121" s="17">
        <v>0.13032832255415699</v>
      </c>
      <c r="AI2121" s="17"/>
      <c r="AJ2121" s="17">
        <v>0.27131996246205398</v>
      </c>
      <c r="AK2121" s="17">
        <v>0.29581424282018498</v>
      </c>
      <c r="AL2121" s="17">
        <v>0.27094895822273501</v>
      </c>
      <c r="AM2121" s="17">
        <v>0.24217326807703701</v>
      </c>
      <c r="AN2121" s="17">
        <v>0.109879585712299</v>
      </c>
      <c r="AO2121" s="17"/>
      <c r="AP2121" s="17">
        <v>0.325130697152133</v>
      </c>
      <c r="AQ2121" s="17">
        <v>0.29114703240452</v>
      </c>
      <c r="AR2121" s="17">
        <v>0.280682207250808</v>
      </c>
      <c r="AS2121" s="17"/>
      <c r="AT2121" s="17">
        <v>0.229500903097343</v>
      </c>
      <c r="AU2121" s="17">
        <v>0.21675541637218301</v>
      </c>
      <c r="AV2121" s="17">
        <v>0.30113944759293598</v>
      </c>
      <c r="AW2121" s="17">
        <v>0.34486200587267601</v>
      </c>
      <c r="AX2121" s="17">
        <v>0.16963384748969501</v>
      </c>
      <c r="AY2121" s="17"/>
      <c r="AZ2121" s="17">
        <v>0.35096866290536599</v>
      </c>
      <c r="BA2121" s="17">
        <v>0.23267319027274699</v>
      </c>
      <c r="BB2121" s="17">
        <v>0.28116679404494699</v>
      </c>
      <c r="BC2121" s="17">
        <v>0.245187181975387</v>
      </c>
      <c r="BD2121" s="17">
        <v>0.242848306830618</v>
      </c>
      <c r="BE2121" s="17">
        <v>0.186832460823247</v>
      </c>
      <c r="BF2121" s="17"/>
      <c r="BG2121" s="17">
        <v>0.26112153700899599</v>
      </c>
      <c r="BH2121" s="17">
        <v>0.25650406638922302</v>
      </c>
      <c r="BI2121" s="17" t="s">
        <v>95</v>
      </c>
      <c r="BJ2121" s="17" t="s">
        <v>95</v>
      </c>
      <c r="BK2121" s="17" t="s">
        <v>95</v>
      </c>
      <c r="BL2121" s="17" t="s">
        <v>95</v>
      </c>
      <c r="BM2121" s="17" t="s">
        <v>95</v>
      </c>
    </row>
    <row r="2122" spans="2:65" x14ac:dyDescent="0.35">
      <c r="B2122" t="s">
        <v>778</v>
      </c>
      <c r="C2122" s="17">
        <v>0.270996684686447</v>
      </c>
      <c r="D2122" s="17">
        <v>0.27206304305679702</v>
      </c>
      <c r="E2122" s="17">
        <v>0.27053289501622602</v>
      </c>
      <c r="F2122" s="17"/>
      <c r="G2122" s="17">
        <v>0.33297859210488301</v>
      </c>
      <c r="H2122" s="17">
        <v>0.327198042609123</v>
      </c>
      <c r="I2122" s="17">
        <v>0.250608979792043</v>
      </c>
      <c r="J2122" s="17">
        <v>0.255188943124325</v>
      </c>
      <c r="K2122" s="17">
        <v>0.30466020681765599</v>
      </c>
      <c r="L2122" s="17">
        <v>0.226159642846926</v>
      </c>
      <c r="M2122" s="17"/>
      <c r="N2122" s="17">
        <v>0.24763328064096499</v>
      </c>
      <c r="O2122" s="17">
        <v>0.300007314421046</v>
      </c>
      <c r="P2122" s="17">
        <v>0.31892673841518798</v>
      </c>
      <c r="Q2122" s="17">
        <v>0.21182704274037001</v>
      </c>
      <c r="R2122" s="17"/>
      <c r="S2122" s="17">
        <v>0.235867748147463</v>
      </c>
      <c r="T2122" s="17">
        <v>0.33015335547375402</v>
      </c>
      <c r="U2122" s="17">
        <v>0.241653979487817</v>
      </c>
      <c r="V2122" s="17">
        <v>0.187478631748941</v>
      </c>
      <c r="W2122" s="17">
        <v>0.26076485752124501</v>
      </c>
      <c r="X2122" s="17">
        <v>0.31031168385914798</v>
      </c>
      <c r="Y2122" s="17">
        <v>0.24629715995298401</v>
      </c>
      <c r="Z2122" s="17">
        <v>0.43359672011544997</v>
      </c>
      <c r="AA2122" s="17">
        <v>0.29925556627321398</v>
      </c>
      <c r="AB2122" s="17">
        <v>0.30095284484371798</v>
      </c>
      <c r="AC2122" s="17">
        <v>0.13956864183779699</v>
      </c>
      <c r="AD2122" s="17">
        <v>0.33103436687222498</v>
      </c>
      <c r="AE2122" s="17"/>
      <c r="AF2122" s="17">
        <v>0.25456385135423498</v>
      </c>
      <c r="AG2122" s="17">
        <v>0.257603257790184</v>
      </c>
      <c r="AH2122" s="17">
        <v>0.29683697539971998</v>
      </c>
      <c r="AI2122" s="17"/>
      <c r="AJ2122" s="17">
        <v>0.24733648115797599</v>
      </c>
      <c r="AK2122" s="17">
        <v>0.29926899656558797</v>
      </c>
      <c r="AL2122" s="17">
        <v>0.25466789886424801</v>
      </c>
      <c r="AM2122" s="17">
        <v>7.4048944605219699E-2</v>
      </c>
      <c r="AN2122" s="17">
        <v>0.31720190134468801</v>
      </c>
      <c r="AO2122" s="17"/>
      <c r="AP2122" s="17">
        <v>0.19401594421086801</v>
      </c>
      <c r="AQ2122" s="17">
        <v>0.321765379556469</v>
      </c>
      <c r="AR2122" s="17">
        <v>0.20194221262974299</v>
      </c>
      <c r="AS2122" s="17"/>
      <c r="AT2122" s="17">
        <v>0.22774258028592601</v>
      </c>
      <c r="AU2122" s="17">
        <v>0.27685978288024199</v>
      </c>
      <c r="AV2122" s="17">
        <v>0.30599803345337101</v>
      </c>
      <c r="AW2122" s="17">
        <v>0.173529967053313</v>
      </c>
      <c r="AX2122" s="17">
        <v>0.166852449505388</v>
      </c>
      <c r="AY2122" s="17"/>
      <c r="AZ2122" s="17">
        <v>0.19933475397061001</v>
      </c>
      <c r="BA2122" s="17">
        <v>0.33504821618812802</v>
      </c>
      <c r="BB2122" s="17">
        <v>0.27018717976680701</v>
      </c>
      <c r="BC2122" s="17">
        <v>0.26022875219449798</v>
      </c>
      <c r="BD2122" s="17">
        <v>0.264343312678677</v>
      </c>
      <c r="BE2122" s="17">
        <v>0.20347051039512601</v>
      </c>
      <c r="BF2122" s="17"/>
      <c r="BG2122" s="17">
        <v>0.24952624699225501</v>
      </c>
      <c r="BH2122" s="17">
        <v>0.30343191186304103</v>
      </c>
      <c r="BI2122" s="17" t="s">
        <v>95</v>
      </c>
      <c r="BJ2122" s="17" t="s">
        <v>95</v>
      </c>
      <c r="BK2122" s="17" t="s">
        <v>95</v>
      </c>
      <c r="BL2122" s="17" t="s">
        <v>95</v>
      </c>
      <c r="BM2122" s="17" t="s">
        <v>95</v>
      </c>
    </row>
    <row r="2123" spans="2:65" x14ac:dyDescent="0.35">
      <c r="B2123" t="s">
        <v>779</v>
      </c>
      <c r="C2123" s="17">
        <v>0.23376216663641999</v>
      </c>
      <c r="D2123" s="17">
        <v>0.21754080917068699</v>
      </c>
      <c r="E2123" s="17">
        <v>0.25181459713091697</v>
      </c>
      <c r="F2123" s="17"/>
      <c r="G2123" s="17">
        <v>8.9492775846562497E-2</v>
      </c>
      <c r="H2123" s="17">
        <v>0.143497444651453</v>
      </c>
      <c r="I2123" s="17">
        <v>0.18572971651870901</v>
      </c>
      <c r="J2123" s="17">
        <v>0.25855688181768999</v>
      </c>
      <c r="K2123" s="17">
        <v>0.28141979307063902</v>
      </c>
      <c r="L2123" s="17">
        <v>0.29226315514856799</v>
      </c>
      <c r="M2123" s="17"/>
      <c r="N2123" s="17">
        <v>0.20018088908808601</v>
      </c>
      <c r="O2123" s="17">
        <v>0.209655809804671</v>
      </c>
      <c r="P2123" s="17">
        <v>0.23546107167840599</v>
      </c>
      <c r="Q2123" s="17">
        <v>0.34398182178369702</v>
      </c>
      <c r="R2123" s="17"/>
      <c r="S2123" s="17">
        <v>0.166763533148925</v>
      </c>
      <c r="T2123" s="17">
        <v>0.20364619835464301</v>
      </c>
      <c r="U2123" s="17">
        <v>0.233708536052319</v>
      </c>
      <c r="V2123" s="17">
        <v>0.36433578058342603</v>
      </c>
      <c r="W2123" s="17">
        <v>0.108710981944523</v>
      </c>
      <c r="X2123" s="17">
        <v>0.21261546544943899</v>
      </c>
      <c r="Y2123" s="17">
        <v>0.31388940849174901</v>
      </c>
      <c r="Z2123" s="17">
        <v>0.128307499832785</v>
      </c>
      <c r="AA2123" s="17">
        <v>0.22016880530909499</v>
      </c>
      <c r="AB2123" s="17">
        <v>0.26124257359563402</v>
      </c>
      <c r="AC2123" s="17">
        <v>0.287290598963924</v>
      </c>
      <c r="AD2123" s="17">
        <v>0.26926767612938501</v>
      </c>
      <c r="AE2123" s="17"/>
      <c r="AF2123" s="17">
        <v>0.30145632200297501</v>
      </c>
      <c r="AG2123" s="17">
        <v>0.165650115966018</v>
      </c>
      <c r="AH2123" s="17">
        <v>0.37676842961120599</v>
      </c>
      <c r="AI2123" s="17"/>
      <c r="AJ2123" s="17">
        <v>0.27290458952513003</v>
      </c>
      <c r="AK2123" s="17">
        <v>0.16577321319235999</v>
      </c>
      <c r="AL2123" s="17">
        <v>0.153562573383517</v>
      </c>
      <c r="AM2123" s="17">
        <v>0.454718093881534</v>
      </c>
      <c r="AN2123" s="17">
        <v>0.36058484633979798</v>
      </c>
      <c r="AO2123" s="17"/>
      <c r="AP2123" s="17">
        <v>0.25410490141655001</v>
      </c>
      <c r="AQ2123" s="17">
        <v>0.15964612544324699</v>
      </c>
      <c r="AR2123" s="17">
        <v>0.20605853664510801</v>
      </c>
      <c r="AS2123" s="17"/>
      <c r="AT2123" s="17">
        <v>0.33293288081014999</v>
      </c>
      <c r="AU2123" s="17">
        <v>0.24790221403228099</v>
      </c>
      <c r="AV2123" s="17">
        <v>0.17347095819579</v>
      </c>
      <c r="AW2123" s="17">
        <v>0.175939054191766</v>
      </c>
      <c r="AX2123" s="17">
        <v>0.166080867417921</v>
      </c>
      <c r="AY2123" s="17"/>
      <c r="AZ2123" s="17">
        <v>0.15312238621508401</v>
      </c>
      <c r="BA2123" s="17">
        <v>0.217418395849029</v>
      </c>
      <c r="BB2123" s="17">
        <v>0.280104164972511</v>
      </c>
      <c r="BC2123" s="17">
        <v>0.27694456178924198</v>
      </c>
      <c r="BD2123" s="17">
        <v>0.242147874125338</v>
      </c>
      <c r="BE2123" s="17">
        <v>0.30298209402992599</v>
      </c>
      <c r="BF2123" s="17"/>
      <c r="BG2123" s="17">
        <v>0.25908136865529502</v>
      </c>
      <c r="BH2123" s="17">
        <v>0.195512640422316</v>
      </c>
      <c r="BI2123" s="17" t="s">
        <v>95</v>
      </c>
      <c r="BJ2123" s="17" t="s">
        <v>95</v>
      </c>
      <c r="BK2123" s="17" t="s">
        <v>95</v>
      </c>
      <c r="BL2123" s="17" t="s">
        <v>95</v>
      </c>
      <c r="BM2123" s="17" t="s">
        <v>95</v>
      </c>
    </row>
    <row r="2124" spans="2:65" x14ac:dyDescent="0.35">
      <c r="B2124" t="s">
        <v>497</v>
      </c>
      <c r="C2124" s="17">
        <v>0.104810408348627</v>
      </c>
      <c r="D2124" s="17">
        <v>6.3225688002983199E-2</v>
      </c>
      <c r="E2124" s="17">
        <v>0.14984094568230399</v>
      </c>
      <c r="F2124" s="17"/>
      <c r="G2124" s="17">
        <v>6.2873358208086802E-2</v>
      </c>
      <c r="H2124" s="17">
        <v>5.6352457923954997E-2</v>
      </c>
      <c r="I2124" s="17">
        <v>0.17484466063479101</v>
      </c>
      <c r="J2124" s="17">
        <v>0.15351069691578401</v>
      </c>
      <c r="K2124" s="17">
        <v>8.9033007082173002E-2</v>
      </c>
      <c r="L2124" s="17">
        <v>8.8479023687991501E-2</v>
      </c>
      <c r="M2124" s="17"/>
      <c r="N2124" s="17">
        <v>8.9211008404685294E-2</v>
      </c>
      <c r="O2124" s="17">
        <v>0.14018734937307201</v>
      </c>
      <c r="P2124" s="17">
        <v>8.3449211494555406E-2</v>
      </c>
      <c r="Q2124" s="17">
        <v>0.109085320517863</v>
      </c>
      <c r="R2124" s="17"/>
      <c r="S2124" s="17">
        <v>0.13531708121855901</v>
      </c>
      <c r="T2124" s="17">
        <v>0.123396071451238</v>
      </c>
      <c r="U2124" s="17">
        <v>0.12531207308846701</v>
      </c>
      <c r="V2124" s="17">
        <v>9.4139679193995199E-2</v>
      </c>
      <c r="W2124" s="17">
        <v>6.8575484643156104E-2</v>
      </c>
      <c r="X2124" s="17">
        <v>0.110370196248532</v>
      </c>
      <c r="Y2124" s="17">
        <v>0.13953970080545899</v>
      </c>
      <c r="Z2124" s="17">
        <v>0.14970412574879799</v>
      </c>
      <c r="AA2124" s="17">
        <v>7.2080398066189003E-2</v>
      </c>
      <c r="AB2124" s="17">
        <v>0.124784845755968</v>
      </c>
      <c r="AC2124" s="17">
        <v>5.2124908029052598E-2</v>
      </c>
      <c r="AD2124" s="17">
        <v>0</v>
      </c>
      <c r="AE2124" s="17"/>
      <c r="AF2124" s="17">
        <v>9.96013435961806E-2</v>
      </c>
      <c r="AG2124" s="17">
        <v>0.10921828964404</v>
      </c>
      <c r="AH2124" s="17">
        <v>8.9964823231653598E-2</v>
      </c>
      <c r="AI2124" s="17"/>
      <c r="AJ2124" s="17">
        <v>9.2880210334624194E-2</v>
      </c>
      <c r="AK2124" s="17">
        <v>9.2003414546433099E-2</v>
      </c>
      <c r="AL2124" s="17">
        <v>0.16076641598077501</v>
      </c>
      <c r="AM2124" s="17">
        <v>0</v>
      </c>
      <c r="AN2124" s="17">
        <v>0.11759550609066199</v>
      </c>
      <c r="AO2124" s="17"/>
      <c r="AP2124" s="17">
        <v>8.8348712227702103E-2</v>
      </c>
      <c r="AQ2124" s="17">
        <v>9.9444478035037906E-2</v>
      </c>
      <c r="AR2124" s="17">
        <v>0.1125082426469</v>
      </c>
      <c r="AS2124" s="17"/>
      <c r="AT2124" s="17">
        <v>0.14379942966818099</v>
      </c>
      <c r="AU2124" s="17">
        <v>9.3551037188473102E-2</v>
      </c>
      <c r="AV2124" s="17">
        <v>0.110048994150912</v>
      </c>
      <c r="AW2124" s="17">
        <v>9.7113333191352E-2</v>
      </c>
      <c r="AX2124" s="17">
        <v>0.11823001280499899</v>
      </c>
      <c r="AY2124" s="17"/>
      <c r="AZ2124" s="17">
        <v>7.4037237972219699E-2</v>
      </c>
      <c r="BA2124" s="17">
        <v>0.114223596045091</v>
      </c>
      <c r="BB2124" s="17">
        <v>4.9713866324860002E-2</v>
      </c>
      <c r="BC2124" s="17">
        <v>0.10227284472817499</v>
      </c>
      <c r="BD2124" s="17">
        <v>0.110055126935355</v>
      </c>
      <c r="BE2124" s="17">
        <v>0.23961183745717601</v>
      </c>
      <c r="BF2124" s="17"/>
      <c r="BG2124" s="17">
        <v>0.106518045050643</v>
      </c>
      <c r="BH2124" s="17">
        <v>0.10223069455080599</v>
      </c>
      <c r="BI2124" s="17" t="s">
        <v>95</v>
      </c>
      <c r="BJ2124" s="17" t="s">
        <v>95</v>
      </c>
      <c r="BK2124" s="17" t="s">
        <v>95</v>
      </c>
      <c r="BL2124" s="17" t="s">
        <v>95</v>
      </c>
      <c r="BM2124" s="17" t="s">
        <v>95</v>
      </c>
    </row>
    <row r="2125" spans="2:65" x14ac:dyDescent="0.35">
      <c r="C2125" s="17"/>
      <c r="D2125" s="17"/>
      <c r="E2125" s="17"/>
      <c r="F2125" s="17"/>
      <c r="G2125" s="17"/>
      <c r="H2125" s="17"/>
      <c r="I2125" s="17"/>
      <c r="J2125" s="17"/>
      <c r="K2125" s="17"/>
      <c r="L2125" s="17"/>
      <c r="M2125" s="17"/>
      <c r="N2125" s="17"/>
      <c r="O2125" s="17"/>
      <c r="P2125" s="17"/>
      <c r="Q2125" s="17"/>
      <c r="R2125" s="17"/>
      <c r="S2125" s="17"/>
      <c r="T2125" s="17"/>
      <c r="U2125" s="17"/>
      <c r="V2125" s="17"/>
      <c r="W2125" s="17"/>
      <c r="X2125" s="17"/>
      <c r="Y2125" s="17"/>
      <c r="Z2125" s="17"/>
      <c r="AA2125" s="17"/>
      <c r="AB2125" s="17"/>
      <c r="AC2125" s="17"/>
      <c r="AD2125" s="17"/>
      <c r="AE2125" s="17"/>
      <c r="AF2125" s="17"/>
      <c r="AG2125" s="17"/>
      <c r="AH2125" s="17"/>
      <c r="AI2125" s="17"/>
      <c r="AJ2125" s="17"/>
      <c r="AK2125" s="17"/>
      <c r="AL2125" s="17"/>
      <c r="AM2125" s="17"/>
      <c r="AN2125" s="17"/>
      <c r="AO2125" s="17"/>
      <c r="AP2125" s="17"/>
      <c r="AQ2125" s="17"/>
      <c r="AR2125" s="17"/>
      <c r="AS2125" s="17"/>
      <c r="AT2125" s="17"/>
      <c r="AU2125" s="17"/>
      <c r="AV2125" s="17"/>
      <c r="AW2125" s="17"/>
      <c r="AX2125" s="17"/>
      <c r="AY2125" s="17"/>
      <c r="AZ2125" s="17"/>
      <c r="BA2125" s="17"/>
      <c r="BB2125" s="17"/>
      <c r="BC2125" s="17"/>
      <c r="BD2125" s="17"/>
      <c r="BE2125" s="17"/>
      <c r="BF2125" s="17"/>
      <c r="BG2125" s="17"/>
      <c r="BH2125" s="17"/>
      <c r="BI2125" s="17"/>
      <c r="BJ2125" s="17"/>
      <c r="BK2125" s="17"/>
      <c r="BL2125" s="17"/>
      <c r="BM2125" s="17"/>
    </row>
    <row r="2126" spans="2:65" x14ac:dyDescent="0.35">
      <c r="B2126" s="6" t="s">
        <v>785</v>
      </c>
      <c r="C2126" s="17"/>
      <c r="D2126" s="17"/>
      <c r="E2126" s="17"/>
      <c r="F2126" s="17"/>
      <c r="G2126" s="17"/>
      <c r="H2126" s="17"/>
      <c r="I2126" s="17"/>
      <c r="J2126" s="17"/>
      <c r="K2126" s="17"/>
      <c r="L2126" s="17"/>
      <c r="M2126" s="17"/>
      <c r="N2126" s="17"/>
      <c r="O2126" s="17"/>
      <c r="P2126" s="17"/>
      <c r="Q2126" s="17"/>
      <c r="R2126" s="17"/>
      <c r="S2126" s="17"/>
      <c r="T2126" s="17"/>
      <c r="U2126" s="17"/>
      <c r="V2126" s="17"/>
      <c r="W2126" s="17"/>
      <c r="X2126" s="17"/>
      <c r="Y2126" s="17"/>
      <c r="Z2126" s="17"/>
      <c r="AA2126" s="17"/>
      <c r="AB2126" s="17"/>
      <c r="AC2126" s="17"/>
      <c r="AD2126" s="17"/>
      <c r="AE2126" s="17"/>
      <c r="AF2126" s="17"/>
      <c r="AG2126" s="17"/>
      <c r="AH2126" s="17"/>
      <c r="AI2126" s="17"/>
      <c r="AJ2126" s="17"/>
      <c r="AK2126" s="17"/>
      <c r="AL2126" s="17"/>
      <c r="AM2126" s="17"/>
      <c r="AN2126" s="17"/>
      <c r="AO2126" s="17"/>
      <c r="AP2126" s="17"/>
      <c r="AQ2126" s="17"/>
      <c r="AR2126" s="17"/>
      <c r="AS2126" s="17"/>
      <c r="AT2126" s="17"/>
      <c r="AU2126" s="17"/>
      <c r="AV2126" s="17"/>
      <c r="AW2126" s="17"/>
      <c r="AX2126" s="17"/>
      <c r="AY2126" s="17"/>
      <c r="AZ2126" s="17"/>
      <c r="BA2126" s="17"/>
      <c r="BB2126" s="17"/>
      <c r="BC2126" s="17"/>
      <c r="BD2126" s="17"/>
      <c r="BE2126" s="17"/>
      <c r="BF2126" s="17"/>
      <c r="BG2126" s="17"/>
      <c r="BH2126" s="17"/>
      <c r="BI2126" s="17"/>
      <c r="BJ2126" s="17"/>
      <c r="BK2126" s="17"/>
      <c r="BL2126" s="17"/>
      <c r="BM2126" s="17"/>
    </row>
    <row r="2127" spans="2:65" x14ac:dyDescent="0.35">
      <c r="B2127" s="26" t="s">
        <v>127</v>
      </c>
      <c r="C2127" s="17"/>
      <c r="D2127" s="17"/>
      <c r="E2127" s="17"/>
      <c r="F2127" s="17"/>
      <c r="G2127" s="17"/>
      <c r="H2127" s="17"/>
      <c r="I2127" s="17"/>
      <c r="J2127" s="17"/>
      <c r="K2127" s="17"/>
      <c r="L2127" s="17"/>
      <c r="M2127" s="17"/>
      <c r="N2127" s="17"/>
      <c r="O2127" s="17"/>
      <c r="P2127" s="17"/>
      <c r="Q2127" s="17"/>
      <c r="R2127" s="17"/>
      <c r="S2127" s="17"/>
      <c r="T2127" s="17"/>
      <c r="U2127" s="17"/>
      <c r="V2127" s="17"/>
      <c r="W2127" s="17"/>
      <c r="X2127" s="17"/>
      <c r="Y2127" s="17"/>
      <c r="Z2127" s="17"/>
      <c r="AA2127" s="17"/>
      <c r="AB2127" s="17"/>
      <c r="AC2127" s="17"/>
      <c r="AD2127" s="17"/>
      <c r="AE2127" s="17"/>
      <c r="AF2127" s="17"/>
      <c r="AG2127" s="17"/>
      <c r="AH2127" s="17"/>
      <c r="AI2127" s="17"/>
      <c r="AJ2127" s="17"/>
      <c r="AK2127" s="17"/>
      <c r="AL2127" s="17"/>
      <c r="AM2127" s="17"/>
      <c r="AN2127" s="17"/>
      <c r="AO2127" s="17"/>
      <c r="AP2127" s="17"/>
      <c r="AQ2127" s="17"/>
      <c r="AR2127" s="17"/>
      <c r="AS2127" s="17"/>
      <c r="AT2127" s="17"/>
      <c r="AU2127" s="17"/>
      <c r="AV2127" s="17"/>
      <c r="AW2127" s="17"/>
      <c r="AX2127" s="17"/>
      <c r="AY2127" s="17"/>
      <c r="AZ2127" s="17"/>
      <c r="BA2127" s="17"/>
      <c r="BB2127" s="17"/>
      <c r="BC2127" s="17"/>
      <c r="BD2127" s="17"/>
      <c r="BE2127" s="17"/>
      <c r="BF2127" s="17"/>
      <c r="BG2127" s="17"/>
      <c r="BH2127" s="17"/>
      <c r="BI2127" s="17"/>
      <c r="BJ2127" s="17"/>
      <c r="BK2127" s="17"/>
      <c r="BL2127" s="17"/>
      <c r="BM2127" s="17"/>
    </row>
    <row r="2128" spans="2:65" x14ac:dyDescent="0.35">
      <c r="B2128" t="s">
        <v>775</v>
      </c>
      <c r="C2128" s="17">
        <v>5.4935094767169901E-2</v>
      </c>
      <c r="D2128" s="17">
        <v>7.28798565601841E-2</v>
      </c>
      <c r="E2128" s="17">
        <v>3.7072347989733398E-2</v>
      </c>
      <c r="F2128" s="17"/>
      <c r="G2128" s="17">
        <v>0.118951965407497</v>
      </c>
      <c r="H2128" s="17">
        <v>4.9447467189503103E-2</v>
      </c>
      <c r="I2128" s="17">
        <v>5.5604069090217798E-2</v>
      </c>
      <c r="J2128" s="17">
        <v>3.97732694753892E-2</v>
      </c>
      <c r="K2128" s="17">
        <v>6.1310572275214602E-2</v>
      </c>
      <c r="L2128" s="17">
        <v>4.6467042705658698E-2</v>
      </c>
      <c r="M2128" s="17"/>
      <c r="N2128" s="17">
        <v>7.3460253333771597E-2</v>
      </c>
      <c r="O2128" s="17">
        <v>5.6513696938490197E-2</v>
      </c>
      <c r="P2128" s="17">
        <v>3.5793353985255301E-2</v>
      </c>
      <c r="Q2128" s="17">
        <v>4.6216586500429799E-2</v>
      </c>
      <c r="R2128" s="17"/>
      <c r="S2128" s="17">
        <v>8.7847675761818206E-2</v>
      </c>
      <c r="T2128" s="17">
        <v>7.3031615999536795E-2</v>
      </c>
      <c r="U2128" s="17">
        <v>3.3992593580406502E-2</v>
      </c>
      <c r="V2128" s="17">
        <v>5.1599035706902399E-2</v>
      </c>
      <c r="W2128" s="17">
        <v>3.6523870127666398E-2</v>
      </c>
      <c r="X2128" s="17">
        <v>2.78673192710686E-2</v>
      </c>
      <c r="Y2128" s="17">
        <v>2.6857379740401199E-2</v>
      </c>
      <c r="Z2128" s="17">
        <v>0.11320804532362699</v>
      </c>
      <c r="AA2128" s="17">
        <v>3.8475560420843803E-2</v>
      </c>
      <c r="AB2128" s="17">
        <v>9.5859616249346399E-2</v>
      </c>
      <c r="AC2128" s="17">
        <v>2.7561664479914399E-2</v>
      </c>
      <c r="AD2128" s="17">
        <v>6.1066024404361097E-2</v>
      </c>
      <c r="AE2128" s="17"/>
      <c r="AF2128" s="17">
        <v>5.0018043528187603E-2</v>
      </c>
      <c r="AG2128" s="17">
        <v>7.4492754777780099E-2</v>
      </c>
      <c r="AH2128" s="17">
        <v>0</v>
      </c>
      <c r="AI2128" s="17"/>
      <c r="AJ2128" s="17">
        <v>4.3663811080549703E-2</v>
      </c>
      <c r="AK2128" s="17">
        <v>6.5793421216671796E-2</v>
      </c>
      <c r="AL2128" s="17">
        <v>0.113372726243922</v>
      </c>
      <c r="AM2128" s="17">
        <v>5.0976199323179601E-2</v>
      </c>
      <c r="AN2128" s="17">
        <v>3.8231587205947798E-2</v>
      </c>
      <c r="AO2128" s="17"/>
      <c r="AP2128" s="17">
        <v>4.1844876522234502E-2</v>
      </c>
      <c r="AQ2128" s="17">
        <v>7.2631917521733702E-2</v>
      </c>
      <c r="AR2128" s="17">
        <v>0.105196500039918</v>
      </c>
      <c r="AS2128" s="17"/>
      <c r="AT2128" s="17">
        <v>3.7548626234853201E-2</v>
      </c>
      <c r="AU2128" s="17">
        <v>4.5425597883468997E-2</v>
      </c>
      <c r="AV2128" s="17">
        <v>5.0541425741691202E-2</v>
      </c>
      <c r="AW2128" s="17">
        <v>9.4985326636845405E-2</v>
      </c>
      <c r="AX2128" s="17">
        <v>0</v>
      </c>
      <c r="AY2128" s="17"/>
      <c r="AZ2128" s="17">
        <v>0.10228750040757301</v>
      </c>
      <c r="BA2128" s="17">
        <v>4.2229163871219902E-2</v>
      </c>
      <c r="BB2128" s="17">
        <v>5.88192545500218E-2</v>
      </c>
      <c r="BC2128" s="17">
        <v>7.2450723804809603E-2</v>
      </c>
      <c r="BD2128" s="17">
        <v>2.8283715925596802E-2</v>
      </c>
      <c r="BE2128" s="17">
        <v>0</v>
      </c>
      <c r="BF2128" s="17"/>
      <c r="BG2128" s="17">
        <v>5.47106097527707E-2</v>
      </c>
      <c r="BH2128" s="17">
        <v>5.5290301825120701E-2</v>
      </c>
      <c r="BI2128" s="17" t="s">
        <v>95</v>
      </c>
      <c r="BJ2128" s="17" t="s">
        <v>95</v>
      </c>
      <c r="BK2128" s="17" t="s">
        <v>95</v>
      </c>
      <c r="BL2128" s="17" t="s">
        <v>95</v>
      </c>
      <c r="BM2128" s="17" t="s">
        <v>95</v>
      </c>
    </row>
    <row r="2129" spans="2:65" x14ac:dyDescent="0.35">
      <c r="B2129" t="s">
        <v>776</v>
      </c>
      <c r="C2129" s="17">
        <v>0.14599909489037699</v>
      </c>
      <c r="D2129" s="17">
        <v>0.181856539614209</v>
      </c>
      <c r="E2129" s="17">
        <v>0.11038934532766501</v>
      </c>
      <c r="F2129" s="17"/>
      <c r="G2129" s="17">
        <v>0.202292455739251</v>
      </c>
      <c r="H2129" s="17">
        <v>0.162904538995637</v>
      </c>
      <c r="I2129" s="17">
        <v>0.14024897368333</v>
      </c>
      <c r="J2129" s="17">
        <v>0.11274042628384599</v>
      </c>
      <c r="K2129" s="17">
        <v>0.171420540848818</v>
      </c>
      <c r="L2129" s="17">
        <v>0.13399952019231401</v>
      </c>
      <c r="M2129" s="17"/>
      <c r="N2129" s="17">
        <v>0.203704516130223</v>
      </c>
      <c r="O2129" s="17">
        <v>0.143225903833688</v>
      </c>
      <c r="P2129" s="17">
        <v>0.116939684455171</v>
      </c>
      <c r="Q2129" s="17">
        <v>9.23168257736703E-2</v>
      </c>
      <c r="R2129" s="17"/>
      <c r="S2129" s="17">
        <v>9.7475520053627099E-2</v>
      </c>
      <c r="T2129" s="17">
        <v>0.11191453214260701</v>
      </c>
      <c r="U2129" s="17">
        <v>0.18799583833818101</v>
      </c>
      <c r="V2129" s="17">
        <v>0.17596875984542401</v>
      </c>
      <c r="W2129" s="17">
        <v>0.17480786474791099</v>
      </c>
      <c r="X2129" s="17">
        <v>0.19090331116054099</v>
      </c>
      <c r="Y2129" s="17">
        <v>0.144253438008839</v>
      </c>
      <c r="Z2129" s="17">
        <v>3.5021807514584898E-2</v>
      </c>
      <c r="AA2129" s="17">
        <v>0.15229241370369101</v>
      </c>
      <c r="AB2129" s="17">
        <v>0.16054319306773701</v>
      </c>
      <c r="AC2129" s="17">
        <v>0.17440944901335001</v>
      </c>
      <c r="AD2129" s="17">
        <v>4.0325030905745102E-2</v>
      </c>
      <c r="AE2129" s="17"/>
      <c r="AF2129" s="17">
        <v>0.1137998414544</v>
      </c>
      <c r="AG2129" s="17">
        <v>0.173454456909757</v>
      </c>
      <c r="AH2129" s="17">
        <v>0.12234739604867099</v>
      </c>
      <c r="AI2129" s="17"/>
      <c r="AJ2129" s="17">
        <v>0.15228406953043999</v>
      </c>
      <c r="AK2129" s="17">
        <v>0.14125802678379801</v>
      </c>
      <c r="AL2129" s="17">
        <v>0.15881675588809899</v>
      </c>
      <c r="AM2129" s="17">
        <v>0</v>
      </c>
      <c r="AN2129" s="17">
        <v>0.140958027586573</v>
      </c>
      <c r="AO2129" s="17"/>
      <c r="AP2129" s="17">
        <v>0.16369386181808801</v>
      </c>
      <c r="AQ2129" s="17">
        <v>0.142490165618572</v>
      </c>
      <c r="AR2129" s="17">
        <v>0.16259720592200799</v>
      </c>
      <c r="AS2129" s="17"/>
      <c r="AT2129" s="17">
        <v>8.8450342581652699E-2</v>
      </c>
      <c r="AU2129" s="17">
        <v>0.13440252178836401</v>
      </c>
      <c r="AV2129" s="17">
        <v>0.185614879013587</v>
      </c>
      <c r="AW2129" s="17">
        <v>0.14057090880509801</v>
      </c>
      <c r="AX2129" s="17">
        <v>0.34149888156685099</v>
      </c>
      <c r="AY2129" s="17"/>
      <c r="AZ2129" s="17">
        <v>0.16324515926261601</v>
      </c>
      <c r="BA2129" s="17">
        <v>0.15485363204914299</v>
      </c>
      <c r="BB2129" s="17">
        <v>0.18919715225247999</v>
      </c>
      <c r="BC2129" s="17">
        <v>0.113112270721258</v>
      </c>
      <c r="BD2129" s="17">
        <v>0.137443773515704</v>
      </c>
      <c r="BE2129" s="17">
        <v>9.7079244698751802E-2</v>
      </c>
      <c r="BF2129" s="17"/>
      <c r="BG2129" s="17">
        <v>0.14782403549968201</v>
      </c>
      <c r="BH2129" s="17">
        <v>0.143111455434794</v>
      </c>
      <c r="BI2129" s="17" t="s">
        <v>95</v>
      </c>
      <c r="BJ2129" s="17" t="s">
        <v>95</v>
      </c>
      <c r="BK2129" s="17" t="s">
        <v>95</v>
      </c>
      <c r="BL2129" s="17" t="s">
        <v>95</v>
      </c>
      <c r="BM2129" s="17" t="s">
        <v>95</v>
      </c>
    </row>
    <row r="2130" spans="2:65" x14ac:dyDescent="0.35">
      <c r="B2130" t="s">
        <v>777</v>
      </c>
      <c r="C2130" s="17">
        <v>0.25216987009372299</v>
      </c>
      <c r="D2130" s="17">
        <v>0.30031269517954201</v>
      </c>
      <c r="E2130" s="17">
        <v>0.20448950593950199</v>
      </c>
      <c r="F2130" s="17"/>
      <c r="G2130" s="17">
        <v>0.32168970689543303</v>
      </c>
      <c r="H2130" s="17">
        <v>0.37278897767615299</v>
      </c>
      <c r="I2130" s="17">
        <v>0.33102900046689099</v>
      </c>
      <c r="J2130" s="17">
        <v>0.208833024904441</v>
      </c>
      <c r="K2130" s="17">
        <v>0.18136609203749199</v>
      </c>
      <c r="L2130" s="17">
        <v>0.20800417816045799</v>
      </c>
      <c r="M2130" s="17"/>
      <c r="N2130" s="17">
        <v>0.289692095060684</v>
      </c>
      <c r="O2130" s="17">
        <v>0.26162589943676401</v>
      </c>
      <c r="P2130" s="17">
        <v>0.24211940670530299</v>
      </c>
      <c r="Q2130" s="17">
        <v>0.187546275063422</v>
      </c>
      <c r="R2130" s="17"/>
      <c r="S2130" s="17">
        <v>0.35307680349453902</v>
      </c>
      <c r="T2130" s="17">
        <v>0.225417163209885</v>
      </c>
      <c r="U2130" s="17">
        <v>0.24008175966405301</v>
      </c>
      <c r="V2130" s="17">
        <v>0.220731792127248</v>
      </c>
      <c r="W2130" s="17">
        <v>0.18834886956281899</v>
      </c>
      <c r="X2130" s="17">
        <v>0.26801236742379903</v>
      </c>
      <c r="Y2130" s="17">
        <v>0.272698680349656</v>
      </c>
      <c r="Z2130" s="17">
        <v>0.30823502695025001</v>
      </c>
      <c r="AA2130" s="17">
        <v>0.26587312085297299</v>
      </c>
      <c r="AB2130" s="17">
        <v>0.29146834467757898</v>
      </c>
      <c r="AC2130" s="17">
        <v>0.123475344720373</v>
      </c>
      <c r="AD2130" s="17">
        <v>0.101939374415059</v>
      </c>
      <c r="AE2130" s="17"/>
      <c r="AF2130" s="17">
        <v>0.210688995807017</v>
      </c>
      <c r="AG2130" s="17">
        <v>0.28750835335083502</v>
      </c>
      <c r="AH2130" s="17">
        <v>0.23644470281066199</v>
      </c>
      <c r="AI2130" s="17"/>
      <c r="AJ2130" s="17">
        <v>0.25076282261474903</v>
      </c>
      <c r="AK2130" s="17">
        <v>0.28624259053960999</v>
      </c>
      <c r="AL2130" s="17">
        <v>0.27976633509203602</v>
      </c>
      <c r="AM2130" s="17">
        <v>0.17226646111329599</v>
      </c>
      <c r="AN2130" s="17">
        <v>0.20125681932387299</v>
      </c>
      <c r="AO2130" s="17"/>
      <c r="AP2130" s="17">
        <v>0.26139070387866398</v>
      </c>
      <c r="AQ2130" s="17">
        <v>0.27140883103101998</v>
      </c>
      <c r="AR2130" s="17">
        <v>0.31210881895455</v>
      </c>
      <c r="AS2130" s="17"/>
      <c r="AT2130" s="17">
        <v>0.20673194484890001</v>
      </c>
      <c r="AU2130" s="17">
        <v>0.26492767853490701</v>
      </c>
      <c r="AV2130" s="17">
        <v>0.276079190975977</v>
      </c>
      <c r="AW2130" s="17">
        <v>0.299537535083509</v>
      </c>
      <c r="AX2130" s="17">
        <v>0.36170133480676198</v>
      </c>
      <c r="AY2130" s="17"/>
      <c r="AZ2130" s="17">
        <v>0.31425345016566703</v>
      </c>
      <c r="BA2130" s="17">
        <v>0.25692794590797102</v>
      </c>
      <c r="BB2130" s="17">
        <v>0.16165731017165599</v>
      </c>
      <c r="BC2130" s="17">
        <v>0.28219262750288399</v>
      </c>
      <c r="BD2130" s="17">
        <v>0.19783027485992</v>
      </c>
      <c r="BE2130" s="17">
        <v>0.25674962801132301</v>
      </c>
      <c r="BF2130" s="17"/>
      <c r="BG2130" s="17">
        <v>0.23165036784948501</v>
      </c>
      <c r="BH2130" s="17">
        <v>0.28463828248328998</v>
      </c>
      <c r="BI2130" s="17" t="s">
        <v>95</v>
      </c>
      <c r="BJ2130" s="17" t="s">
        <v>95</v>
      </c>
      <c r="BK2130" s="17" t="s">
        <v>95</v>
      </c>
      <c r="BL2130" s="17" t="s">
        <v>95</v>
      </c>
      <c r="BM2130" s="17" t="s">
        <v>95</v>
      </c>
    </row>
    <row r="2131" spans="2:65" x14ac:dyDescent="0.35">
      <c r="B2131" t="s">
        <v>778</v>
      </c>
      <c r="C2131" s="17">
        <v>0.22826744672928401</v>
      </c>
      <c r="D2131" s="17">
        <v>0.17779535901438101</v>
      </c>
      <c r="E2131" s="17">
        <v>0.277080911764233</v>
      </c>
      <c r="F2131" s="17"/>
      <c r="G2131" s="17">
        <v>0.17694948324524901</v>
      </c>
      <c r="H2131" s="17">
        <v>0.24276448545371901</v>
      </c>
      <c r="I2131" s="17">
        <v>0.28253901779892598</v>
      </c>
      <c r="J2131" s="17">
        <v>0.26357870245262699</v>
      </c>
      <c r="K2131" s="17">
        <v>0.20467756339827001</v>
      </c>
      <c r="L2131" s="17">
        <v>0.20227802291582</v>
      </c>
      <c r="M2131" s="17"/>
      <c r="N2131" s="17">
        <v>0.176204950082296</v>
      </c>
      <c r="O2131" s="17">
        <v>0.226096588917194</v>
      </c>
      <c r="P2131" s="17">
        <v>0.30209309562345799</v>
      </c>
      <c r="Q2131" s="17">
        <v>0.22845308826563701</v>
      </c>
      <c r="R2131" s="17"/>
      <c r="S2131" s="17">
        <v>0.20824379541860399</v>
      </c>
      <c r="T2131" s="17">
        <v>0.27671311051747799</v>
      </c>
      <c r="U2131" s="17">
        <v>0.10817784613112599</v>
      </c>
      <c r="V2131" s="17">
        <v>0.23383871004102499</v>
      </c>
      <c r="W2131" s="17">
        <v>0.26261723792042801</v>
      </c>
      <c r="X2131" s="17">
        <v>0.28444990606749898</v>
      </c>
      <c r="Y2131" s="17">
        <v>0.21756515537833801</v>
      </c>
      <c r="Z2131" s="17">
        <v>0.25471615083191801</v>
      </c>
      <c r="AA2131" s="17">
        <v>0.239051075537249</v>
      </c>
      <c r="AB2131" s="17">
        <v>0.16218938792909199</v>
      </c>
      <c r="AC2131" s="17">
        <v>0.27209339919952202</v>
      </c>
      <c r="AD2131" s="17">
        <v>0.322958014145865</v>
      </c>
      <c r="AE2131" s="17"/>
      <c r="AF2131" s="17">
        <v>0.25403040551608402</v>
      </c>
      <c r="AG2131" s="17">
        <v>0.201586895004114</v>
      </c>
      <c r="AH2131" s="17">
        <v>0.222368036965092</v>
      </c>
      <c r="AI2131" s="17"/>
      <c r="AJ2131" s="17">
        <v>0.221918829415966</v>
      </c>
      <c r="AK2131" s="17">
        <v>0.26070043639775298</v>
      </c>
      <c r="AL2131" s="17">
        <v>0.130776389006488</v>
      </c>
      <c r="AM2131" s="17">
        <v>0.18346728246042299</v>
      </c>
      <c r="AN2131" s="17">
        <v>0.20420405110800699</v>
      </c>
      <c r="AO2131" s="17"/>
      <c r="AP2131" s="17">
        <v>0.22777941122810899</v>
      </c>
      <c r="AQ2131" s="17">
        <v>0.25134700415851402</v>
      </c>
      <c r="AR2131" s="17">
        <v>0.120229746132586</v>
      </c>
      <c r="AS2131" s="17"/>
      <c r="AT2131" s="17">
        <v>0.25728305203962898</v>
      </c>
      <c r="AU2131" s="17">
        <v>0.20627419235193301</v>
      </c>
      <c r="AV2131" s="17">
        <v>0.24042135685275401</v>
      </c>
      <c r="AW2131" s="17">
        <v>0.246396213549505</v>
      </c>
      <c r="AX2131" s="17">
        <v>8.3779248044840396E-2</v>
      </c>
      <c r="AY2131" s="17"/>
      <c r="AZ2131" s="17">
        <v>0.198263652619491</v>
      </c>
      <c r="BA2131" s="17">
        <v>0.24995056845686001</v>
      </c>
      <c r="BB2131" s="17">
        <v>0.280960590579868</v>
      </c>
      <c r="BC2131" s="17">
        <v>0.19752211952986301</v>
      </c>
      <c r="BD2131" s="17">
        <v>0.249715417235335</v>
      </c>
      <c r="BE2131" s="17">
        <v>0.122588367375882</v>
      </c>
      <c r="BF2131" s="17"/>
      <c r="BG2131" s="17">
        <v>0.21123388667048401</v>
      </c>
      <c r="BH2131" s="17">
        <v>0.25521998416751102</v>
      </c>
      <c r="BI2131" s="17" t="s">
        <v>95</v>
      </c>
      <c r="BJ2131" s="17" t="s">
        <v>95</v>
      </c>
      <c r="BK2131" s="17" t="s">
        <v>95</v>
      </c>
      <c r="BL2131" s="17" t="s">
        <v>95</v>
      </c>
      <c r="BM2131" s="17" t="s">
        <v>95</v>
      </c>
    </row>
    <row r="2132" spans="2:65" x14ac:dyDescent="0.35">
      <c r="B2132" t="s">
        <v>779</v>
      </c>
      <c r="C2132" s="17">
        <v>0.217022817182495</v>
      </c>
      <c r="D2132" s="17">
        <v>0.19573658289002499</v>
      </c>
      <c r="E2132" s="17">
        <v>0.23886460741622101</v>
      </c>
      <c r="F2132" s="17"/>
      <c r="G2132" s="17">
        <v>0.109176034168467</v>
      </c>
      <c r="H2132" s="17">
        <v>9.8846321073330495E-2</v>
      </c>
      <c r="I2132" s="17">
        <v>0.141385390757723</v>
      </c>
      <c r="J2132" s="17">
        <v>0.22359059886205701</v>
      </c>
      <c r="K2132" s="17">
        <v>0.26646482250835601</v>
      </c>
      <c r="L2132" s="17">
        <v>0.29876898396604001</v>
      </c>
      <c r="M2132" s="17"/>
      <c r="N2132" s="17">
        <v>0.154567414816217</v>
      </c>
      <c r="O2132" s="17">
        <v>0.20919088586760401</v>
      </c>
      <c r="P2132" s="17">
        <v>0.211885336869989</v>
      </c>
      <c r="Q2132" s="17">
        <v>0.33436023941794601</v>
      </c>
      <c r="R2132" s="17"/>
      <c r="S2132" s="17">
        <v>0.130471803374687</v>
      </c>
      <c r="T2132" s="17">
        <v>0.202224089498933</v>
      </c>
      <c r="U2132" s="17">
        <v>0.295255044121495</v>
      </c>
      <c r="V2132" s="17">
        <v>0.179396853005796</v>
      </c>
      <c r="W2132" s="17">
        <v>0.224210472225606</v>
      </c>
      <c r="X2132" s="17">
        <v>0.17330697422606001</v>
      </c>
      <c r="Y2132" s="17">
        <v>0.25173691683351201</v>
      </c>
      <c r="Z2132" s="17">
        <v>0.26144967288756199</v>
      </c>
      <c r="AA2132" s="17">
        <v>0.18907915647332599</v>
      </c>
      <c r="AB2132" s="17">
        <v>0.23343298849816699</v>
      </c>
      <c r="AC2132" s="17">
        <v>0.27271978150901499</v>
      </c>
      <c r="AD2132" s="17">
        <v>0.424907044973448</v>
      </c>
      <c r="AE2132" s="17"/>
      <c r="AF2132" s="17">
        <v>0.27777070140288102</v>
      </c>
      <c r="AG2132" s="17">
        <v>0.15328840120048401</v>
      </c>
      <c r="AH2132" s="17">
        <v>0.32413839739834699</v>
      </c>
      <c r="AI2132" s="17"/>
      <c r="AJ2132" s="17">
        <v>0.238703727715456</v>
      </c>
      <c r="AK2132" s="17">
        <v>0.15414375634173799</v>
      </c>
      <c r="AL2132" s="17">
        <v>0.13297124479345099</v>
      </c>
      <c r="AM2132" s="17">
        <v>0.52591175471187401</v>
      </c>
      <c r="AN2132" s="17">
        <v>0.29796072078706398</v>
      </c>
      <c r="AO2132" s="17"/>
      <c r="AP2132" s="17">
        <v>0.20703788666815801</v>
      </c>
      <c r="AQ2132" s="17">
        <v>0.172023722786494</v>
      </c>
      <c r="AR2132" s="17">
        <v>0.16397880563337</v>
      </c>
      <c r="AS2132" s="17"/>
      <c r="AT2132" s="17">
        <v>0.28252120458917901</v>
      </c>
      <c r="AU2132" s="17">
        <v>0.239401070697247</v>
      </c>
      <c r="AV2132" s="17">
        <v>0.15672632698584801</v>
      </c>
      <c r="AW2132" s="17">
        <v>0.15175580222867599</v>
      </c>
      <c r="AX2132" s="17">
        <v>7.2298544424540104E-2</v>
      </c>
      <c r="AY2132" s="17"/>
      <c r="AZ2132" s="17">
        <v>0.162248252065258</v>
      </c>
      <c r="BA2132" s="17">
        <v>0.18805462746731</v>
      </c>
      <c r="BB2132" s="17">
        <v>0.229508477432323</v>
      </c>
      <c r="BC2132" s="17">
        <v>0.24430678466158301</v>
      </c>
      <c r="BD2132" s="17">
        <v>0.23455081049739501</v>
      </c>
      <c r="BE2132" s="17">
        <v>0.39272129011366902</v>
      </c>
      <c r="BF2132" s="17"/>
      <c r="BG2132" s="17">
        <v>0.241792401466915</v>
      </c>
      <c r="BH2132" s="17">
        <v>0.177829416305018</v>
      </c>
      <c r="BI2132" s="17" t="s">
        <v>95</v>
      </c>
      <c r="BJ2132" s="17" t="s">
        <v>95</v>
      </c>
      <c r="BK2132" s="17" t="s">
        <v>95</v>
      </c>
      <c r="BL2132" s="17" t="s">
        <v>95</v>
      </c>
      <c r="BM2132" s="17" t="s">
        <v>95</v>
      </c>
    </row>
    <row r="2133" spans="2:65" x14ac:dyDescent="0.35">
      <c r="B2133" t="s">
        <v>497</v>
      </c>
      <c r="C2133" s="17">
        <v>0.101605676336951</v>
      </c>
      <c r="D2133" s="17">
        <v>7.1418966741658402E-2</v>
      </c>
      <c r="E2133" s="17">
        <v>0.132103281562646</v>
      </c>
      <c r="F2133" s="17"/>
      <c r="G2133" s="17">
        <v>7.0940354544101594E-2</v>
      </c>
      <c r="H2133" s="17">
        <v>7.3248209611657095E-2</v>
      </c>
      <c r="I2133" s="17">
        <v>4.9193548202913398E-2</v>
      </c>
      <c r="J2133" s="17">
        <v>0.15148397802163899</v>
      </c>
      <c r="K2133" s="17">
        <v>0.11476040893184999</v>
      </c>
      <c r="L2133" s="17">
        <v>0.11048225205971</v>
      </c>
      <c r="M2133" s="17"/>
      <c r="N2133" s="17">
        <v>0.102370770576809</v>
      </c>
      <c r="O2133" s="17">
        <v>0.10334702500626</v>
      </c>
      <c r="P2133" s="17">
        <v>9.1169122360824001E-2</v>
      </c>
      <c r="Q2133" s="17">
        <v>0.111106984978896</v>
      </c>
      <c r="R2133" s="17"/>
      <c r="S2133" s="17">
        <v>0.122884401896724</v>
      </c>
      <c r="T2133" s="17">
        <v>0.11069948863156</v>
      </c>
      <c r="U2133" s="17">
        <v>0.13449691816473899</v>
      </c>
      <c r="V2133" s="17">
        <v>0.138464849273605</v>
      </c>
      <c r="W2133" s="17">
        <v>0.11349168541557</v>
      </c>
      <c r="X2133" s="17">
        <v>5.5460121851032801E-2</v>
      </c>
      <c r="Y2133" s="17">
        <v>8.6888429689255101E-2</v>
      </c>
      <c r="Z2133" s="17">
        <v>2.7369296492058399E-2</v>
      </c>
      <c r="AA2133" s="17">
        <v>0.115228673011918</v>
      </c>
      <c r="AB2133" s="17">
        <v>5.65064695780787E-2</v>
      </c>
      <c r="AC2133" s="17">
        <v>0.12974036107782699</v>
      </c>
      <c r="AD2133" s="17">
        <v>4.8804511155521799E-2</v>
      </c>
      <c r="AE2133" s="17"/>
      <c r="AF2133" s="17">
        <v>9.3692012291429802E-2</v>
      </c>
      <c r="AG2133" s="17">
        <v>0.10966913875702999</v>
      </c>
      <c r="AH2133" s="17">
        <v>9.4701466777228099E-2</v>
      </c>
      <c r="AI2133" s="17"/>
      <c r="AJ2133" s="17">
        <v>9.2666739642838294E-2</v>
      </c>
      <c r="AK2133" s="17">
        <v>9.1861768720428796E-2</v>
      </c>
      <c r="AL2133" s="17">
        <v>0.184296548976005</v>
      </c>
      <c r="AM2133" s="17">
        <v>6.7378302391228495E-2</v>
      </c>
      <c r="AN2133" s="17">
        <v>0.117388793988535</v>
      </c>
      <c r="AO2133" s="17"/>
      <c r="AP2133" s="17">
        <v>9.8253259884746202E-2</v>
      </c>
      <c r="AQ2133" s="17">
        <v>9.0098358883666393E-2</v>
      </c>
      <c r="AR2133" s="17">
        <v>0.13588892331756799</v>
      </c>
      <c r="AS2133" s="17"/>
      <c r="AT2133" s="17">
        <v>0.12746482970578499</v>
      </c>
      <c r="AU2133" s="17">
        <v>0.109568938744079</v>
      </c>
      <c r="AV2133" s="17">
        <v>9.0616820430142797E-2</v>
      </c>
      <c r="AW2133" s="17">
        <v>6.6754213696366804E-2</v>
      </c>
      <c r="AX2133" s="17">
        <v>0.14072199115700701</v>
      </c>
      <c r="AY2133" s="17"/>
      <c r="AZ2133" s="17">
        <v>5.9701985479395897E-2</v>
      </c>
      <c r="BA2133" s="17">
        <v>0.107984062247496</v>
      </c>
      <c r="BB2133" s="17">
        <v>7.98572150136517E-2</v>
      </c>
      <c r="BC2133" s="17">
        <v>9.0415473779602795E-2</v>
      </c>
      <c r="BD2133" s="17">
        <v>0.15217600796604999</v>
      </c>
      <c r="BE2133" s="17">
        <v>0.130861469800374</v>
      </c>
      <c r="BF2133" s="17"/>
      <c r="BG2133" s="17">
        <v>0.112788698760662</v>
      </c>
      <c r="BH2133" s="17">
        <v>8.39105597842663E-2</v>
      </c>
      <c r="BI2133" s="17" t="s">
        <v>95</v>
      </c>
      <c r="BJ2133" s="17" t="s">
        <v>95</v>
      </c>
      <c r="BK2133" s="17" t="s">
        <v>95</v>
      </c>
      <c r="BL2133" s="17" t="s">
        <v>95</v>
      </c>
      <c r="BM2133" s="17" t="s">
        <v>95</v>
      </c>
    </row>
    <row r="2134" spans="2:65" x14ac:dyDescent="0.35">
      <c r="C2134" s="17"/>
      <c r="D2134" s="17"/>
      <c r="E2134" s="17"/>
      <c r="F2134" s="17"/>
      <c r="G2134" s="17"/>
      <c r="H2134" s="17"/>
      <c r="I2134" s="17"/>
      <c r="J2134" s="17"/>
      <c r="K2134" s="17"/>
      <c r="L2134" s="17"/>
      <c r="M2134" s="17"/>
      <c r="N2134" s="17"/>
      <c r="O2134" s="17"/>
      <c r="P2134" s="17"/>
      <c r="Q2134" s="17"/>
      <c r="R2134" s="17"/>
      <c r="S2134" s="17"/>
      <c r="T2134" s="17"/>
      <c r="U2134" s="17"/>
      <c r="V2134" s="17"/>
      <c r="W2134" s="17"/>
      <c r="X2134" s="17"/>
      <c r="Y2134" s="17"/>
      <c r="Z2134" s="17"/>
      <c r="AA2134" s="17"/>
      <c r="AB2134" s="17"/>
      <c r="AC2134" s="17"/>
      <c r="AD2134" s="17"/>
      <c r="AE2134" s="17"/>
      <c r="AF2134" s="17"/>
      <c r="AG2134" s="17"/>
      <c r="AH2134" s="17"/>
      <c r="AI2134" s="17"/>
      <c r="AJ2134" s="17"/>
      <c r="AK2134" s="17"/>
      <c r="AL2134" s="17"/>
      <c r="AM2134" s="17"/>
      <c r="AN2134" s="17"/>
      <c r="AO2134" s="17"/>
      <c r="AP2134" s="17"/>
      <c r="AQ2134" s="17"/>
      <c r="AR2134" s="17"/>
      <c r="AS2134" s="17"/>
      <c r="AT2134" s="17"/>
      <c r="AU2134" s="17"/>
      <c r="AV2134" s="17"/>
      <c r="AW2134" s="17"/>
      <c r="AX2134" s="17"/>
      <c r="AY2134" s="17"/>
      <c r="AZ2134" s="17"/>
      <c r="BA2134" s="17"/>
      <c r="BB2134" s="17"/>
      <c r="BC2134" s="17"/>
      <c r="BD2134" s="17"/>
      <c r="BE2134" s="17"/>
      <c r="BF2134" s="17"/>
      <c r="BG2134" s="17"/>
      <c r="BH2134" s="17"/>
      <c r="BI2134" s="17"/>
      <c r="BJ2134" s="17"/>
      <c r="BK2134" s="17"/>
      <c r="BL2134" s="17"/>
      <c r="BM2134" s="17"/>
    </row>
    <row r="2135" spans="2:65" x14ac:dyDescent="0.35">
      <c r="B2135" s="6" t="s">
        <v>131</v>
      </c>
      <c r="C2135" s="17"/>
      <c r="D2135" s="17"/>
      <c r="E2135" s="17"/>
      <c r="F2135" s="17"/>
      <c r="G2135" s="17"/>
      <c r="H2135" s="17"/>
      <c r="I2135" s="17"/>
      <c r="J2135" s="17"/>
      <c r="K2135" s="17"/>
      <c r="L2135" s="17"/>
      <c r="M2135" s="17"/>
      <c r="N2135" s="17"/>
      <c r="O2135" s="17"/>
      <c r="P2135" s="17"/>
      <c r="Q2135" s="17"/>
      <c r="R2135" s="17"/>
      <c r="S2135" s="17"/>
      <c r="T2135" s="17"/>
      <c r="U2135" s="17"/>
      <c r="V2135" s="17"/>
      <c r="W2135" s="17"/>
      <c r="X2135" s="17"/>
      <c r="Y2135" s="17"/>
      <c r="Z2135" s="17"/>
      <c r="AA2135" s="17"/>
      <c r="AB2135" s="17"/>
      <c r="AC2135" s="17"/>
      <c r="AD2135" s="17"/>
      <c r="AE2135" s="17"/>
      <c r="AF2135" s="17"/>
      <c r="AG2135" s="17"/>
      <c r="AH2135" s="17"/>
      <c r="AI2135" s="17"/>
      <c r="AJ2135" s="17"/>
      <c r="AK2135" s="17"/>
      <c r="AL2135" s="17"/>
      <c r="AM2135" s="17"/>
      <c r="AN2135" s="17"/>
      <c r="AO2135" s="17"/>
      <c r="AP2135" s="17"/>
      <c r="AQ2135" s="17"/>
      <c r="AR2135" s="17"/>
      <c r="AS2135" s="17"/>
      <c r="AT2135" s="17"/>
      <c r="AU2135" s="17"/>
      <c r="AV2135" s="17"/>
      <c r="AW2135" s="17"/>
      <c r="AX2135" s="17"/>
      <c r="AY2135" s="17"/>
      <c r="AZ2135" s="17"/>
      <c r="BA2135" s="17"/>
      <c r="BB2135" s="17"/>
      <c r="BC2135" s="17"/>
      <c r="BD2135" s="17"/>
      <c r="BE2135" s="17"/>
      <c r="BF2135" s="17"/>
      <c r="BG2135" s="17"/>
      <c r="BH2135" s="17"/>
      <c r="BI2135" s="17"/>
      <c r="BJ2135" s="17"/>
      <c r="BK2135" s="17"/>
      <c r="BL2135" s="17"/>
      <c r="BM2135" s="17"/>
    </row>
    <row r="2136" spans="2:65" x14ac:dyDescent="0.35">
      <c r="B2136" s="26" t="s">
        <v>97</v>
      </c>
      <c r="C2136" s="17"/>
      <c r="D2136" s="17"/>
      <c r="E2136" s="17"/>
      <c r="F2136" s="17"/>
      <c r="G2136" s="17"/>
      <c r="H2136" s="17"/>
      <c r="I2136" s="17"/>
      <c r="J2136" s="17"/>
      <c r="K2136" s="17"/>
      <c r="L2136" s="17"/>
      <c r="M2136" s="17"/>
      <c r="N2136" s="17"/>
      <c r="O2136" s="17"/>
      <c r="P2136" s="17"/>
      <c r="Q2136" s="17"/>
      <c r="R2136" s="17"/>
      <c r="S2136" s="17"/>
      <c r="T2136" s="17"/>
      <c r="U2136" s="17"/>
      <c r="V2136" s="17"/>
      <c r="W2136" s="17"/>
      <c r="X2136" s="17"/>
      <c r="Y2136" s="17"/>
      <c r="Z2136" s="17"/>
      <c r="AA2136" s="17"/>
      <c r="AB2136" s="17"/>
      <c r="AC2136" s="17"/>
      <c r="AD2136" s="17"/>
      <c r="AE2136" s="17"/>
      <c r="AF2136" s="17"/>
      <c r="AG2136" s="17"/>
      <c r="AH2136" s="17"/>
      <c r="AI2136" s="17"/>
      <c r="AJ2136" s="17"/>
      <c r="AK2136" s="17"/>
      <c r="AL2136" s="17"/>
      <c r="AM2136" s="17"/>
      <c r="AN2136" s="17"/>
      <c r="AO2136" s="17"/>
      <c r="AP2136" s="17"/>
      <c r="AQ2136" s="17"/>
      <c r="AR2136" s="17"/>
      <c r="AS2136" s="17"/>
      <c r="AT2136" s="17"/>
      <c r="AU2136" s="17"/>
      <c r="AV2136" s="17"/>
      <c r="AW2136" s="17"/>
      <c r="AX2136" s="17"/>
      <c r="AY2136" s="17"/>
      <c r="AZ2136" s="17"/>
      <c r="BA2136" s="17"/>
      <c r="BB2136" s="17"/>
      <c r="BC2136" s="17"/>
      <c r="BD2136" s="17"/>
      <c r="BE2136" s="17"/>
      <c r="BF2136" s="17"/>
      <c r="BG2136" s="17"/>
      <c r="BH2136" s="17"/>
      <c r="BI2136" s="17"/>
      <c r="BJ2136" s="17"/>
      <c r="BK2136" s="17"/>
      <c r="BL2136" s="17"/>
      <c r="BM2136" s="17"/>
    </row>
    <row r="2137" spans="2:65" x14ac:dyDescent="0.35">
      <c r="B2137" t="s">
        <v>786</v>
      </c>
      <c r="C2137" s="17">
        <v>0.47536351600469601</v>
      </c>
      <c r="D2137" s="17">
        <v>0.47437016309989499</v>
      </c>
      <c r="E2137" s="17">
        <v>0.47743567437604501</v>
      </c>
      <c r="F2137" s="17"/>
      <c r="G2137" s="17">
        <v>0.46706160488451598</v>
      </c>
      <c r="H2137" s="17">
        <v>0.518369004238598</v>
      </c>
      <c r="I2137" s="17">
        <v>0.487523477406342</v>
      </c>
      <c r="J2137" s="17">
        <v>0.48886893172304502</v>
      </c>
      <c r="K2137" s="17">
        <v>0.44290282807301101</v>
      </c>
      <c r="L2137" s="17">
        <v>0.44680653834203299</v>
      </c>
      <c r="M2137" s="17"/>
      <c r="N2137" s="17">
        <v>0.43504866898910499</v>
      </c>
      <c r="O2137" s="17">
        <v>0.45238347820095998</v>
      </c>
      <c r="P2137" s="17">
        <v>0.54058080199907799</v>
      </c>
      <c r="Q2137" s="17">
        <v>0.48726781586206502</v>
      </c>
      <c r="R2137" s="17"/>
      <c r="S2137" s="17">
        <v>0.475415507910177</v>
      </c>
      <c r="T2137" s="17">
        <v>0.44566952207121502</v>
      </c>
      <c r="U2137" s="17">
        <v>0.42709889075563101</v>
      </c>
      <c r="V2137" s="17">
        <v>0.45384210406847197</v>
      </c>
      <c r="W2137" s="17">
        <v>0.529706484886447</v>
      </c>
      <c r="X2137" s="17">
        <v>0.45839941885204299</v>
      </c>
      <c r="Y2137" s="17">
        <v>0.47947782607331302</v>
      </c>
      <c r="Z2137" s="17">
        <v>0.54463644103047104</v>
      </c>
      <c r="AA2137" s="17">
        <v>0.44550483110092798</v>
      </c>
      <c r="AB2137" s="17">
        <v>0.53637668524097104</v>
      </c>
      <c r="AC2137" s="17">
        <v>0.49679027705082901</v>
      </c>
      <c r="AD2137" s="17">
        <v>0.50772762665514504</v>
      </c>
      <c r="AE2137" s="17"/>
      <c r="AF2137" s="17">
        <v>0.52879524150478097</v>
      </c>
      <c r="AG2137" s="17">
        <v>0.422110907812426</v>
      </c>
      <c r="AH2137" s="17">
        <v>0.51090585117586695</v>
      </c>
      <c r="AI2137" s="17"/>
      <c r="AJ2137" s="17">
        <v>0.52330231222003298</v>
      </c>
      <c r="AK2137" s="17">
        <v>0.45405257212171801</v>
      </c>
      <c r="AL2137" s="17">
        <v>0.35959199775031098</v>
      </c>
      <c r="AM2137" s="17">
        <v>0.60084366077485196</v>
      </c>
      <c r="AN2137" s="17">
        <v>0.497327202039623</v>
      </c>
      <c r="AO2137" s="17"/>
      <c r="AP2137" s="17">
        <v>0.51163937185210195</v>
      </c>
      <c r="AQ2137" s="17">
        <v>0.44671679308607398</v>
      </c>
      <c r="AR2137" s="17">
        <v>0.40011453710408501</v>
      </c>
      <c r="AS2137" s="17"/>
      <c r="AT2137" s="17">
        <v>0.51527056075568001</v>
      </c>
      <c r="AU2137" s="17">
        <v>0.47760906095156302</v>
      </c>
      <c r="AV2137" s="17">
        <v>0.445440962781053</v>
      </c>
      <c r="AW2137" s="17">
        <v>0.42619567243629702</v>
      </c>
      <c r="AX2137" s="17">
        <v>0.50085933774227998</v>
      </c>
      <c r="AY2137" s="17"/>
      <c r="AZ2137" s="17">
        <v>0.498725645544074</v>
      </c>
      <c r="BA2137" s="17">
        <v>0.45401290239247999</v>
      </c>
      <c r="BB2137" s="17">
        <v>0.48984598107266902</v>
      </c>
      <c r="BC2137" s="17">
        <v>0.46883810659408598</v>
      </c>
      <c r="BD2137" s="17">
        <v>0.47947695604053597</v>
      </c>
      <c r="BE2137" s="17">
        <v>0.476502859579435</v>
      </c>
      <c r="BF2137" s="17"/>
      <c r="BG2137" s="17">
        <v>0.454561134618298</v>
      </c>
      <c r="BH2137" s="17">
        <v>0.45748091739112501</v>
      </c>
      <c r="BI2137" s="17" t="s">
        <v>95</v>
      </c>
      <c r="BJ2137" s="17">
        <v>0.54518939851492398</v>
      </c>
      <c r="BK2137" s="17">
        <v>0.49533326718007997</v>
      </c>
      <c r="BL2137" s="17">
        <v>0.51196057329665201</v>
      </c>
      <c r="BM2137" s="17">
        <v>0.46821297154024</v>
      </c>
    </row>
    <row r="2138" spans="2:65" x14ac:dyDescent="0.35">
      <c r="B2138" t="s">
        <v>787</v>
      </c>
      <c r="C2138" s="17">
        <v>0.33849973890712798</v>
      </c>
      <c r="D2138" s="17">
        <v>0.37817655872550399</v>
      </c>
      <c r="E2138" s="17">
        <v>0.29915578897940798</v>
      </c>
      <c r="F2138" s="17"/>
      <c r="G2138" s="17">
        <v>0.376181580371795</v>
      </c>
      <c r="H2138" s="17">
        <v>0.33239704463714198</v>
      </c>
      <c r="I2138" s="17">
        <v>0.35073456443404</v>
      </c>
      <c r="J2138" s="17">
        <v>0.32608880198527501</v>
      </c>
      <c r="K2138" s="17">
        <v>0.33445299870047501</v>
      </c>
      <c r="L2138" s="17">
        <v>0.32128812428424602</v>
      </c>
      <c r="M2138" s="17"/>
      <c r="N2138" s="17">
        <v>0.419277405842577</v>
      </c>
      <c r="O2138" s="17">
        <v>0.35420984329523297</v>
      </c>
      <c r="P2138" s="17">
        <v>0.27501360982061002</v>
      </c>
      <c r="Q2138" s="17">
        <v>0.28794285981182399</v>
      </c>
      <c r="R2138" s="17"/>
      <c r="S2138" s="17">
        <v>0.36595851641162902</v>
      </c>
      <c r="T2138" s="17">
        <v>0.36439079301914101</v>
      </c>
      <c r="U2138" s="17">
        <v>0.35797225206751199</v>
      </c>
      <c r="V2138" s="17">
        <v>0.34409229844803402</v>
      </c>
      <c r="W2138" s="17">
        <v>0.29630003469789701</v>
      </c>
      <c r="X2138" s="17">
        <v>0.35028085313190799</v>
      </c>
      <c r="Y2138" s="17">
        <v>0.33064893388313099</v>
      </c>
      <c r="Z2138" s="17">
        <v>0.27869490625604199</v>
      </c>
      <c r="AA2138" s="17">
        <v>0.35110708575046901</v>
      </c>
      <c r="AB2138" s="17">
        <v>0.293897886575609</v>
      </c>
      <c r="AC2138" s="17">
        <v>0.296762033414737</v>
      </c>
      <c r="AD2138" s="17">
        <v>0.35092336624834602</v>
      </c>
      <c r="AE2138" s="17"/>
      <c r="AF2138" s="17">
        <v>0.28071046072301498</v>
      </c>
      <c r="AG2138" s="17">
        <v>0.39322241086749199</v>
      </c>
      <c r="AH2138" s="17">
        <v>0.31215303945658701</v>
      </c>
      <c r="AI2138" s="17"/>
      <c r="AJ2138" s="17">
        <v>0.300672738474141</v>
      </c>
      <c r="AK2138" s="17">
        <v>0.37499334484212599</v>
      </c>
      <c r="AL2138" s="17">
        <v>0.43829267800226901</v>
      </c>
      <c r="AM2138" s="17">
        <v>0.15557839492091799</v>
      </c>
      <c r="AN2138" s="17">
        <v>0.296589480333873</v>
      </c>
      <c r="AO2138" s="17"/>
      <c r="AP2138" s="17">
        <v>0.33204497303136699</v>
      </c>
      <c r="AQ2138" s="17">
        <v>0.38605226696640699</v>
      </c>
      <c r="AR2138" s="17">
        <v>0.42106083443331099</v>
      </c>
      <c r="AS2138" s="17"/>
      <c r="AT2138" s="17">
        <v>0.25682145339079698</v>
      </c>
      <c r="AU2138" s="17">
        <v>0.32263824255153301</v>
      </c>
      <c r="AV2138" s="17">
        <v>0.41091740142734301</v>
      </c>
      <c r="AW2138" s="17">
        <v>0.43158167228181099</v>
      </c>
      <c r="AX2138" s="17">
        <v>0.34804110573792002</v>
      </c>
      <c r="AY2138" s="17"/>
      <c r="AZ2138" s="17">
        <v>0.368131395791782</v>
      </c>
      <c r="BA2138" s="17">
        <v>0.34946374098556499</v>
      </c>
      <c r="BB2138" s="17">
        <v>0.29610429728439203</v>
      </c>
      <c r="BC2138" s="17">
        <v>0.31817504117675699</v>
      </c>
      <c r="BD2138" s="17">
        <v>0.33530676583180102</v>
      </c>
      <c r="BE2138" s="17">
        <v>0.31602964113291698</v>
      </c>
      <c r="BF2138" s="17"/>
      <c r="BG2138" s="17">
        <v>0.336468466338114</v>
      </c>
      <c r="BH2138" s="17">
        <v>0.37338021301167601</v>
      </c>
      <c r="BI2138" s="17" t="s">
        <v>95</v>
      </c>
      <c r="BJ2138" s="17">
        <v>0.26409763681840398</v>
      </c>
      <c r="BK2138" s="17">
        <v>0.28119904025241499</v>
      </c>
      <c r="BL2138" s="17">
        <v>0.35084631952150103</v>
      </c>
      <c r="BM2138" s="17">
        <v>0.30935395777102698</v>
      </c>
    </row>
    <row r="2139" spans="2:65" x14ac:dyDescent="0.35">
      <c r="B2139" t="s">
        <v>143</v>
      </c>
      <c r="C2139" s="17">
        <v>0.18613674508817599</v>
      </c>
      <c r="D2139" s="17">
        <v>0.14745327817460099</v>
      </c>
      <c r="E2139" s="17">
        <v>0.22340853664454599</v>
      </c>
      <c r="F2139" s="17"/>
      <c r="G2139" s="17">
        <v>0.15675681474368799</v>
      </c>
      <c r="H2139" s="17">
        <v>0.14923395112425999</v>
      </c>
      <c r="I2139" s="17">
        <v>0.161741958159618</v>
      </c>
      <c r="J2139" s="17">
        <v>0.18504226629168</v>
      </c>
      <c r="K2139" s="17">
        <v>0.222644173226515</v>
      </c>
      <c r="L2139" s="17">
        <v>0.23190533737372099</v>
      </c>
      <c r="M2139" s="17"/>
      <c r="N2139" s="17">
        <v>0.14567392516831801</v>
      </c>
      <c r="O2139" s="17">
        <v>0.19340667850380699</v>
      </c>
      <c r="P2139" s="17">
        <v>0.184405588180312</v>
      </c>
      <c r="Q2139" s="17">
        <v>0.22478932432611101</v>
      </c>
      <c r="R2139" s="17"/>
      <c r="S2139" s="17">
        <v>0.158625975678195</v>
      </c>
      <c r="T2139" s="17">
        <v>0.189939684909644</v>
      </c>
      <c r="U2139" s="17">
        <v>0.214928857176857</v>
      </c>
      <c r="V2139" s="17">
        <v>0.20206559748349401</v>
      </c>
      <c r="W2139" s="17">
        <v>0.17399348041565599</v>
      </c>
      <c r="X2139" s="17">
        <v>0.19131972801604899</v>
      </c>
      <c r="Y2139" s="17">
        <v>0.18987324004355599</v>
      </c>
      <c r="Z2139" s="17">
        <v>0.176668652713487</v>
      </c>
      <c r="AA2139" s="17">
        <v>0.20338808314860299</v>
      </c>
      <c r="AB2139" s="17">
        <v>0.16972542818341901</v>
      </c>
      <c r="AC2139" s="17">
        <v>0.20644768953443501</v>
      </c>
      <c r="AD2139" s="17">
        <v>0.14134900709650899</v>
      </c>
      <c r="AE2139" s="17"/>
      <c r="AF2139" s="17">
        <v>0.190494297772204</v>
      </c>
      <c r="AG2139" s="17">
        <v>0.18466668132008199</v>
      </c>
      <c r="AH2139" s="17">
        <v>0.17694110936754501</v>
      </c>
      <c r="AI2139" s="17"/>
      <c r="AJ2139" s="17">
        <v>0.17602494930582599</v>
      </c>
      <c r="AK2139" s="17">
        <v>0.170954083036156</v>
      </c>
      <c r="AL2139" s="17">
        <v>0.20211532424741999</v>
      </c>
      <c r="AM2139" s="17">
        <v>0.24357794430422899</v>
      </c>
      <c r="AN2139" s="17">
        <v>0.206083317626504</v>
      </c>
      <c r="AO2139" s="17"/>
      <c r="AP2139" s="17">
        <v>0.156315655116531</v>
      </c>
      <c r="AQ2139" s="17">
        <v>0.167230939947518</v>
      </c>
      <c r="AR2139" s="17">
        <v>0.178824628462604</v>
      </c>
      <c r="AS2139" s="17"/>
      <c r="AT2139" s="17">
        <v>0.22790798585352201</v>
      </c>
      <c r="AU2139" s="17">
        <v>0.199752696496904</v>
      </c>
      <c r="AV2139" s="17">
        <v>0.14364163579160399</v>
      </c>
      <c r="AW2139" s="17">
        <v>0.14222265528189301</v>
      </c>
      <c r="AX2139" s="17">
        <v>0.1510995565198</v>
      </c>
      <c r="AY2139" s="17"/>
      <c r="AZ2139" s="17">
        <v>0.133142958664144</v>
      </c>
      <c r="BA2139" s="17">
        <v>0.196523356621955</v>
      </c>
      <c r="BB2139" s="17">
        <v>0.21404972164293901</v>
      </c>
      <c r="BC2139" s="17">
        <v>0.212986852229157</v>
      </c>
      <c r="BD2139" s="17">
        <v>0.185216278127663</v>
      </c>
      <c r="BE2139" s="17">
        <v>0.20746749928764899</v>
      </c>
      <c r="BF2139" s="17"/>
      <c r="BG2139" s="17">
        <v>0.208970399043587</v>
      </c>
      <c r="BH2139" s="17">
        <v>0.16913886959719901</v>
      </c>
      <c r="BI2139" s="17" t="s">
        <v>95</v>
      </c>
      <c r="BJ2139" s="17">
        <v>0.19071296466667201</v>
      </c>
      <c r="BK2139" s="17">
        <v>0.22346769256750501</v>
      </c>
      <c r="BL2139" s="17">
        <v>0.13719310718184799</v>
      </c>
      <c r="BM2139" s="17">
        <v>0.222433070688733</v>
      </c>
    </row>
    <row r="2140" spans="2:65" x14ac:dyDescent="0.35">
      <c r="C2140" s="17"/>
      <c r="D2140" s="17"/>
      <c r="E2140" s="17"/>
      <c r="F2140" s="17"/>
      <c r="G2140" s="17"/>
      <c r="H2140" s="17"/>
      <c r="I2140" s="17"/>
      <c r="J2140" s="17"/>
      <c r="K2140" s="17"/>
      <c r="L2140" s="17"/>
      <c r="M2140" s="17"/>
      <c r="N2140" s="17"/>
      <c r="O2140" s="17"/>
      <c r="P2140" s="17"/>
      <c r="Q2140" s="17"/>
      <c r="R2140" s="17"/>
      <c r="S2140" s="17"/>
      <c r="T2140" s="17"/>
      <c r="U2140" s="17"/>
      <c r="V2140" s="17"/>
      <c r="W2140" s="17"/>
      <c r="X2140" s="17"/>
      <c r="Y2140" s="17"/>
      <c r="Z2140" s="17"/>
      <c r="AA2140" s="17"/>
      <c r="AB2140" s="17"/>
      <c r="AC2140" s="17"/>
      <c r="AD2140" s="17"/>
      <c r="AE2140" s="17"/>
      <c r="AF2140" s="17"/>
      <c r="AG2140" s="17"/>
      <c r="AH2140" s="17"/>
      <c r="AI2140" s="17"/>
      <c r="AJ2140" s="17"/>
      <c r="AK2140" s="17"/>
      <c r="AL2140" s="17"/>
      <c r="AM2140" s="17"/>
      <c r="AN2140" s="17"/>
      <c r="AO2140" s="17"/>
      <c r="AP2140" s="17"/>
      <c r="AQ2140" s="17"/>
      <c r="AR2140" s="17"/>
      <c r="AS2140" s="17"/>
      <c r="AT2140" s="17"/>
      <c r="AU2140" s="17"/>
      <c r="AV2140" s="17"/>
      <c r="AW2140" s="17"/>
      <c r="AX2140" s="17"/>
      <c r="AY2140" s="17"/>
      <c r="AZ2140" s="17"/>
      <c r="BA2140" s="17"/>
      <c r="BB2140" s="17"/>
      <c r="BC2140" s="17"/>
      <c r="BD2140" s="17"/>
      <c r="BE2140" s="17"/>
      <c r="BF2140" s="17"/>
      <c r="BG2140" s="17"/>
      <c r="BH2140" s="17"/>
      <c r="BI2140" s="17"/>
      <c r="BJ2140" s="17"/>
      <c r="BK2140" s="17"/>
      <c r="BL2140" s="17"/>
      <c r="BM2140" s="17"/>
    </row>
    <row r="2141" spans="2:65" x14ac:dyDescent="0.35">
      <c r="C2141" s="17"/>
      <c r="D2141" s="17"/>
      <c r="E2141" s="17"/>
      <c r="F2141" s="17"/>
      <c r="G2141" s="17"/>
      <c r="H2141" s="17"/>
      <c r="I2141" s="17"/>
      <c r="J2141" s="17"/>
      <c r="K2141" s="17"/>
      <c r="L2141" s="17"/>
      <c r="M2141" s="17"/>
      <c r="N2141" s="17"/>
      <c r="O2141" s="17"/>
      <c r="P2141" s="17"/>
      <c r="Q2141" s="17"/>
      <c r="R2141" s="17"/>
      <c r="S2141" s="17"/>
      <c r="T2141" s="17"/>
      <c r="U2141" s="17"/>
      <c r="V2141" s="17"/>
      <c r="W2141" s="17"/>
      <c r="X2141" s="17"/>
      <c r="Y2141" s="17"/>
      <c r="Z2141" s="17"/>
      <c r="AA2141" s="17"/>
      <c r="AB2141" s="17"/>
      <c r="AC2141" s="17"/>
      <c r="AD2141" s="17"/>
      <c r="AE2141" s="17"/>
      <c r="AF2141" s="17"/>
      <c r="AG2141" s="17"/>
      <c r="AH2141" s="17"/>
      <c r="AI2141" s="17"/>
      <c r="AJ2141" s="17"/>
      <c r="AK2141" s="17"/>
      <c r="AL2141" s="17"/>
      <c r="AM2141" s="17"/>
      <c r="AN2141" s="17"/>
      <c r="AO2141" s="17"/>
      <c r="AP2141" s="17"/>
      <c r="AQ2141" s="17"/>
      <c r="AR2141" s="17"/>
      <c r="AS2141" s="17"/>
      <c r="AT2141" s="17"/>
      <c r="AU2141" s="17"/>
      <c r="AV2141" s="17"/>
      <c r="AW2141" s="17"/>
      <c r="AX2141" s="17"/>
      <c r="AY2141" s="17"/>
      <c r="AZ2141" s="17"/>
      <c r="BA2141" s="17"/>
      <c r="BB2141" s="17"/>
      <c r="BC2141" s="17"/>
      <c r="BD2141" s="17"/>
      <c r="BE2141" s="17"/>
      <c r="BF2141" s="17"/>
      <c r="BG2141" s="17"/>
      <c r="BH2141" s="17"/>
      <c r="BI2141" s="17"/>
      <c r="BJ2141" s="17"/>
      <c r="BK2141" s="17"/>
      <c r="BL2141" s="17"/>
      <c r="BM2141" s="17"/>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78</v>
      </c>
      <c r="C9" s="17">
        <v>0.66907051281867103</v>
      </c>
      <c r="D9" s="17">
        <v>0.61875701403644301</v>
      </c>
      <c r="E9" s="17">
        <v>0.716828436966228</v>
      </c>
      <c r="F9" s="17"/>
      <c r="G9" s="17">
        <v>0.74489427534219399</v>
      </c>
      <c r="H9" s="17">
        <v>0.73535715576874605</v>
      </c>
      <c r="I9" s="17">
        <v>0.78561022663900304</v>
      </c>
      <c r="J9" s="17">
        <v>0.73209699615517998</v>
      </c>
      <c r="K9" s="17">
        <v>0.608232969808991</v>
      </c>
      <c r="L9" s="17">
        <v>0.45960772556192803</v>
      </c>
      <c r="M9" s="17"/>
      <c r="N9" s="17">
        <v>0.59999628258703996</v>
      </c>
      <c r="O9" s="17">
        <v>0.66203878079873202</v>
      </c>
      <c r="P9" s="17">
        <v>0.685431270248817</v>
      </c>
      <c r="Q9" s="17">
        <v>0.73814822673609004</v>
      </c>
      <c r="R9" s="17"/>
      <c r="S9" s="17">
        <v>0.65968960182373004</v>
      </c>
      <c r="T9" s="17">
        <v>0.62469063137272196</v>
      </c>
      <c r="U9" s="17">
        <v>0.680248425707629</v>
      </c>
      <c r="V9" s="17">
        <v>0.67033401118592595</v>
      </c>
      <c r="W9" s="17">
        <v>0.69408487473092895</v>
      </c>
      <c r="X9" s="17">
        <v>0.72418388254366095</v>
      </c>
      <c r="Y9" s="17">
        <v>0.61362369633570002</v>
      </c>
      <c r="Z9" s="17">
        <v>0.69602936029564799</v>
      </c>
      <c r="AA9" s="17">
        <v>0.65502255583706503</v>
      </c>
      <c r="AB9" s="17">
        <v>0.71223592463189001</v>
      </c>
      <c r="AC9" s="17">
        <v>0.61838681714969101</v>
      </c>
      <c r="AD9" s="17">
        <v>0.76572744867564901</v>
      </c>
      <c r="AE9" s="17"/>
      <c r="AF9" s="17">
        <v>0.57841654837554901</v>
      </c>
      <c r="AG9" s="17">
        <v>0.67864240987907998</v>
      </c>
      <c r="AH9" s="17">
        <v>0.80158467152316804</v>
      </c>
      <c r="AI9" s="17"/>
      <c r="AJ9" s="17">
        <v>0.55899718936048703</v>
      </c>
      <c r="AK9" s="17">
        <v>0.73003795772044799</v>
      </c>
      <c r="AL9" s="17">
        <v>0.60086541529219795</v>
      </c>
      <c r="AM9" s="17">
        <v>0.48028309289744903</v>
      </c>
      <c r="AN9" s="17">
        <v>0.80637738135629999</v>
      </c>
      <c r="AO9" s="17"/>
      <c r="AP9" s="17">
        <v>0.56825701610111601</v>
      </c>
      <c r="AQ9" s="17">
        <v>0.74214104600220399</v>
      </c>
      <c r="AR9" s="17">
        <v>0.63167307407751905</v>
      </c>
      <c r="AS9" s="17"/>
      <c r="AT9" s="17">
        <v>0.66926018984602598</v>
      </c>
      <c r="AU9" s="17">
        <v>0.70540526395643499</v>
      </c>
      <c r="AV9" s="17">
        <v>0.67675437861522203</v>
      </c>
      <c r="AW9" s="17">
        <v>0.645107012520312</v>
      </c>
      <c r="AX9" s="17">
        <v>0.62099534906238296</v>
      </c>
      <c r="AY9" s="17"/>
      <c r="AZ9" s="17">
        <v>0.71940977792125005</v>
      </c>
      <c r="BA9" s="17">
        <v>0.65426457360870105</v>
      </c>
      <c r="BB9" s="17">
        <v>0.69756569603948104</v>
      </c>
      <c r="BC9" s="17">
        <v>0.64092888408444904</v>
      </c>
      <c r="BD9" s="17">
        <v>0.62946298031301295</v>
      </c>
      <c r="BE9" s="17">
        <v>0.65350601898600902</v>
      </c>
      <c r="BF9" s="17"/>
      <c r="BG9" s="17">
        <v>0.52087054042005299</v>
      </c>
      <c r="BH9" s="17">
        <v>0.74416456431839695</v>
      </c>
      <c r="BI9" s="17" t="s">
        <v>95</v>
      </c>
      <c r="BJ9" s="17">
        <v>0.75607880132388805</v>
      </c>
      <c r="BK9" s="17">
        <v>0.76839248714966502</v>
      </c>
      <c r="BL9" s="17">
        <v>0.75859435056681801</v>
      </c>
      <c r="BM9" s="17">
        <v>0.73733623586964703</v>
      </c>
    </row>
    <row r="10" spans="2:65" x14ac:dyDescent="0.35">
      <c r="B10" s="18" t="s">
        <v>79</v>
      </c>
      <c r="C10" s="17">
        <v>0.54599879232908599</v>
      </c>
      <c r="D10" s="17">
        <v>0.48681150525514499</v>
      </c>
      <c r="E10" s="17">
        <v>0.60276427943647504</v>
      </c>
      <c r="F10" s="17"/>
      <c r="G10" s="17">
        <v>0.47108396247825202</v>
      </c>
      <c r="H10" s="17">
        <v>0.44297401319972501</v>
      </c>
      <c r="I10" s="17">
        <v>0.52415396826392502</v>
      </c>
      <c r="J10" s="17">
        <v>0.54974031331024498</v>
      </c>
      <c r="K10" s="17">
        <v>0.62026523668590205</v>
      </c>
      <c r="L10" s="17">
        <v>0.64440698689590004</v>
      </c>
      <c r="M10" s="17"/>
      <c r="N10" s="17">
        <v>0.54922134643357201</v>
      </c>
      <c r="O10" s="17">
        <v>0.56830063005962606</v>
      </c>
      <c r="P10" s="17">
        <v>0.52333135069280701</v>
      </c>
      <c r="Q10" s="17">
        <v>0.54046555404650098</v>
      </c>
      <c r="R10" s="17"/>
      <c r="S10" s="17">
        <v>0.42700944575359501</v>
      </c>
      <c r="T10" s="17">
        <v>0.59268793595208402</v>
      </c>
      <c r="U10" s="17">
        <v>0.60627681632386399</v>
      </c>
      <c r="V10" s="17">
        <v>0.61124543407773602</v>
      </c>
      <c r="W10" s="17">
        <v>0.52548983933342497</v>
      </c>
      <c r="X10" s="17">
        <v>0.50409186508729198</v>
      </c>
      <c r="Y10" s="17">
        <v>0.55036528196793499</v>
      </c>
      <c r="Z10" s="17">
        <v>0.55608986948734795</v>
      </c>
      <c r="AA10" s="17">
        <v>0.52945992946957199</v>
      </c>
      <c r="AB10" s="17">
        <v>0.56976121029494697</v>
      </c>
      <c r="AC10" s="17">
        <v>0.56062870373404305</v>
      </c>
      <c r="AD10" s="17">
        <v>0.65527558863727497</v>
      </c>
      <c r="AE10" s="17"/>
      <c r="AF10" s="17">
        <v>0.53315801350301095</v>
      </c>
      <c r="AG10" s="17">
        <v>0.58842939781727999</v>
      </c>
      <c r="AH10" s="17">
        <v>0.46849807565218599</v>
      </c>
      <c r="AI10" s="17"/>
      <c r="AJ10" s="17">
        <v>0.51245883146063298</v>
      </c>
      <c r="AK10" s="17">
        <v>0.59347894981792004</v>
      </c>
      <c r="AL10" s="17">
        <v>0.60197555838950401</v>
      </c>
      <c r="AM10" s="17">
        <v>0.44836311477888002</v>
      </c>
      <c r="AN10" s="17">
        <v>0.48759207790887998</v>
      </c>
      <c r="AO10" s="17"/>
      <c r="AP10" s="17">
        <v>0.47289264718788598</v>
      </c>
      <c r="AQ10" s="17">
        <v>0.60606189906574304</v>
      </c>
      <c r="AR10" s="17">
        <v>0.57202148736608105</v>
      </c>
      <c r="AS10" s="17"/>
      <c r="AT10" s="17">
        <v>0.567746783572733</v>
      </c>
      <c r="AU10" s="17">
        <v>0.54017724964184199</v>
      </c>
      <c r="AV10" s="17">
        <v>0.567239289204028</v>
      </c>
      <c r="AW10" s="17">
        <v>0.49035237120174302</v>
      </c>
      <c r="AX10" s="17">
        <v>0.51231797331748097</v>
      </c>
      <c r="AY10" s="17"/>
      <c r="AZ10" s="17">
        <v>0.45736577268990802</v>
      </c>
      <c r="BA10" s="17">
        <v>0.55505219411072904</v>
      </c>
      <c r="BB10" s="17">
        <v>0.56662976190782299</v>
      </c>
      <c r="BC10" s="17">
        <v>0.58815906214858804</v>
      </c>
      <c r="BD10" s="17">
        <v>0.61295784160809297</v>
      </c>
      <c r="BE10" s="17">
        <v>0.54433279707359605</v>
      </c>
      <c r="BF10" s="17"/>
      <c r="BG10" s="17">
        <v>0.59889068679124902</v>
      </c>
      <c r="BH10" s="17">
        <v>0.54530781829540398</v>
      </c>
      <c r="BI10" s="17" t="s">
        <v>95</v>
      </c>
      <c r="BJ10" s="17">
        <v>0.46305117952810698</v>
      </c>
      <c r="BK10" s="17">
        <v>0.481778617349507</v>
      </c>
      <c r="BL10" s="17">
        <v>0.507753168701913</v>
      </c>
      <c r="BM10" s="17">
        <v>0.49964284684405003</v>
      </c>
    </row>
    <row r="11" spans="2:65" x14ac:dyDescent="0.35">
      <c r="B11" s="18" t="s">
        <v>80</v>
      </c>
      <c r="C11" s="17">
        <v>0.37892065640380701</v>
      </c>
      <c r="D11" s="17">
        <v>0.40247920286225503</v>
      </c>
      <c r="E11" s="17">
        <v>0.35696602252056298</v>
      </c>
      <c r="F11" s="17"/>
      <c r="G11" s="17">
        <v>0.31628527552204999</v>
      </c>
      <c r="H11" s="17">
        <v>0.41940110677661202</v>
      </c>
      <c r="I11" s="17">
        <v>0.36296388451910799</v>
      </c>
      <c r="J11" s="17">
        <v>0.40673677546384801</v>
      </c>
      <c r="K11" s="17">
        <v>0.37494016971211602</v>
      </c>
      <c r="L11" s="17">
        <v>0.38064886248892899</v>
      </c>
      <c r="M11" s="17"/>
      <c r="N11" s="17">
        <v>0.441967216803208</v>
      </c>
      <c r="O11" s="17">
        <v>0.37724586745326499</v>
      </c>
      <c r="P11" s="17">
        <v>0.33748681065692099</v>
      </c>
      <c r="Q11" s="17">
        <v>0.34754980044296702</v>
      </c>
      <c r="R11" s="17"/>
      <c r="S11" s="17">
        <v>0.29998545698545398</v>
      </c>
      <c r="T11" s="17">
        <v>0.38157333938040799</v>
      </c>
      <c r="U11" s="17">
        <v>0.371099818547726</v>
      </c>
      <c r="V11" s="17">
        <v>0.37741487950470198</v>
      </c>
      <c r="W11" s="17">
        <v>0.373715088087896</v>
      </c>
      <c r="X11" s="17">
        <v>0.37722179166935299</v>
      </c>
      <c r="Y11" s="17">
        <v>0.42965688344085401</v>
      </c>
      <c r="Z11" s="17">
        <v>0.46728324370302499</v>
      </c>
      <c r="AA11" s="17">
        <v>0.37764951498631</v>
      </c>
      <c r="AB11" s="17">
        <v>0.443010488254929</v>
      </c>
      <c r="AC11" s="17">
        <v>0.33051299025416497</v>
      </c>
      <c r="AD11" s="17">
        <v>0.41760139290193699</v>
      </c>
      <c r="AE11" s="17"/>
      <c r="AF11" s="17">
        <v>0.32977244531774502</v>
      </c>
      <c r="AG11" s="17">
        <v>0.440821636328037</v>
      </c>
      <c r="AH11" s="17">
        <v>0.36211329554413602</v>
      </c>
      <c r="AI11" s="17"/>
      <c r="AJ11" s="17">
        <v>0.37697052189172298</v>
      </c>
      <c r="AK11" s="17">
        <v>0.38744574144321198</v>
      </c>
      <c r="AL11" s="17">
        <v>0.44925739715462898</v>
      </c>
      <c r="AM11" s="17">
        <v>0.212859594590662</v>
      </c>
      <c r="AN11" s="17">
        <v>0.354466652830707</v>
      </c>
      <c r="AO11" s="17"/>
      <c r="AP11" s="17">
        <v>0.38777727858268002</v>
      </c>
      <c r="AQ11" s="17">
        <v>0.39450971437676902</v>
      </c>
      <c r="AR11" s="17">
        <v>0.41996547747085899</v>
      </c>
      <c r="AS11" s="17"/>
      <c r="AT11" s="17">
        <v>0.32372493098749899</v>
      </c>
      <c r="AU11" s="17">
        <v>0.35547246171914898</v>
      </c>
      <c r="AV11" s="17">
        <v>0.42603734242378899</v>
      </c>
      <c r="AW11" s="17">
        <v>0.39359187747378899</v>
      </c>
      <c r="AX11" s="17">
        <v>0.47448317602842</v>
      </c>
      <c r="AY11" s="17"/>
      <c r="AZ11" s="17">
        <v>0.36152017151530702</v>
      </c>
      <c r="BA11" s="17">
        <v>0.40525676065775801</v>
      </c>
      <c r="BB11" s="17">
        <v>0.341723493238069</v>
      </c>
      <c r="BC11" s="17">
        <v>0.38448350300124401</v>
      </c>
      <c r="BD11" s="17">
        <v>0.36137076604678597</v>
      </c>
      <c r="BE11" s="17">
        <v>0.407169570051162</v>
      </c>
      <c r="BF11" s="17"/>
      <c r="BG11" s="17">
        <v>0.39310012982106102</v>
      </c>
      <c r="BH11" s="17">
        <v>0.42784712511541501</v>
      </c>
      <c r="BI11" s="17" t="s">
        <v>95</v>
      </c>
      <c r="BJ11" s="17">
        <v>0.30207504163196702</v>
      </c>
      <c r="BK11" s="17">
        <v>0.299697616093346</v>
      </c>
      <c r="BL11" s="17">
        <v>0.36887635537514302</v>
      </c>
      <c r="BM11" s="17">
        <v>0.318805874576715</v>
      </c>
    </row>
    <row r="12" spans="2:65" x14ac:dyDescent="0.35">
      <c r="B12" s="18" t="s">
        <v>81</v>
      </c>
      <c r="C12" s="17">
        <v>0.29616058916246701</v>
      </c>
      <c r="D12" s="17">
        <v>0.32087854232756002</v>
      </c>
      <c r="E12" s="17">
        <v>0.27310877095439501</v>
      </c>
      <c r="F12" s="17"/>
      <c r="G12" s="17">
        <v>0.14761630907259801</v>
      </c>
      <c r="H12" s="17">
        <v>0.172319550179176</v>
      </c>
      <c r="I12" s="17">
        <v>0.21032196577382201</v>
      </c>
      <c r="J12" s="17">
        <v>0.32472983895090402</v>
      </c>
      <c r="K12" s="17">
        <v>0.38704984731684899</v>
      </c>
      <c r="L12" s="17">
        <v>0.481142267699469</v>
      </c>
      <c r="M12" s="17"/>
      <c r="N12" s="17">
        <v>0.248445877959273</v>
      </c>
      <c r="O12" s="17">
        <v>0.26566297345700102</v>
      </c>
      <c r="P12" s="17">
        <v>0.35762697892738698</v>
      </c>
      <c r="Q12" s="17">
        <v>0.33005814402907402</v>
      </c>
      <c r="R12" s="17"/>
      <c r="S12" s="17">
        <v>0.23794104102084901</v>
      </c>
      <c r="T12" s="17">
        <v>0.30980293879267801</v>
      </c>
      <c r="U12" s="17">
        <v>0.29754487381191203</v>
      </c>
      <c r="V12" s="17">
        <v>0.379681112117497</v>
      </c>
      <c r="W12" s="17">
        <v>0.30198371889793402</v>
      </c>
      <c r="X12" s="17">
        <v>0.33191257411938302</v>
      </c>
      <c r="Y12" s="17">
        <v>0.30924330017844398</v>
      </c>
      <c r="Z12" s="17">
        <v>0.309895243087834</v>
      </c>
      <c r="AA12" s="17">
        <v>0.30512384575259499</v>
      </c>
      <c r="AB12" s="17">
        <v>0.221529032467705</v>
      </c>
      <c r="AC12" s="17">
        <v>0.32784299523809202</v>
      </c>
      <c r="AD12" s="17">
        <v>0.21954899704090799</v>
      </c>
      <c r="AE12" s="17"/>
      <c r="AF12" s="17">
        <v>0.52010903384196705</v>
      </c>
      <c r="AG12" s="17">
        <v>0.159939903751707</v>
      </c>
      <c r="AH12" s="17">
        <v>0.218449624329979</v>
      </c>
      <c r="AI12" s="17"/>
      <c r="AJ12" s="17">
        <v>0.48152562881031002</v>
      </c>
      <c r="AK12" s="17">
        <v>0.16148315514328601</v>
      </c>
      <c r="AL12" s="17">
        <v>0.15083856936411999</v>
      </c>
      <c r="AM12" s="17">
        <v>0.70198933970903798</v>
      </c>
      <c r="AN12" s="17">
        <v>0.23798238203628599</v>
      </c>
      <c r="AO12" s="17"/>
      <c r="AP12" s="17">
        <v>0.45297863233990798</v>
      </c>
      <c r="AQ12" s="17">
        <v>0.164723566986092</v>
      </c>
      <c r="AR12" s="17">
        <v>0.178136761100114</v>
      </c>
      <c r="AS12" s="17"/>
      <c r="AT12" s="17">
        <v>0.42411202717785002</v>
      </c>
      <c r="AU12" s="17">
        <v>0.31974804519083999</v>
      </c>
      <c r="AV12" s="17">
        <v>0.18582760159485401</v>
      </c>
      <c r="AW12" s="17">
        <v>0.189539838813781</v>
      </c>
      <c r="AX12" s="17">
        <v>0.150537705389511</v>
      </c>
      <c r="AY12" s="17"/>
      <c r="AZ12" s="17">
        <v>0.21085201860739999</v>
      </c>
      <c r="BA12" s="17">
        <v>0.297522007663028</v>
      </c>
      <c r="BB12" s="17">
        <v>0.30350033494561901</v>
      </c>
      <c r="BC12" s="17">
        <v>0.34768039951569601</v>
      </c>
      <c r="BD12" s="17">
        <v>0.33166778488003501</v>
      </c>
      <c r="BE12" s="17">
        <v>0.39322254326116701</v>
      </c>
      <c r="BF12" s="17"/>
      <c r="BG12" s="17">
        <v>0.39811677663182399</v>
      </c>
      <c r="BH12" s="17">
        <v>0.23274602615435899</v>
      </c>
      <c r="BI12" s="17" t="s">
        <v>95</v>
      </c>
      <c r="BJ12" s="17">
        <v>0.33100322676902499</v>
      </c>
      <c r="BK12" s="17">
        <v>0.297751439523118</v>
      </c>
      <c r="BL12" s="17">
        <v>0.208131474521419</v>
      </c>
      <c r="BM12" s="17">
        <v>0.15057824398417699</v>
      </c>
    </row>
    <row r="13" spans="2:65" x14ac:dyDescent="0.35">
      <c r="B13" s="18" t="s">
        <v>82</v>
      </c>
      <c r="C13" s="17">
        <v>0.184658747563308</v>
      </c>
      <c r="D13" s="17">
        <v>0.18686411135387901</v>
      </c>
      <c r="E13" s="17">
        <v>0.18149182327753299</v>
      </c>
      <c r="F13" s="17"/>
      <c r="G13" s="17">
        <v>0.19439094406850599</v>
      </c>
      <c r="H13" s="17">
        <v>0.158995817245635</v>
      </c>
      <c r="I13" s="17">
        <v>0.19760721513809201</v>
      </c>
      <c r="J13" s="17">
        <v>0.17152888616117201</v>
      </c>
      <c r="K13" s="17">
        <v>0.203583608199911</v>
      </c>
      <c r="L13" s="17">
        <v>0.18649320494511501</v>
      </c>
      <c r="M13" s="17"/>
      <c r="N13" s="17">
        <v>0.22322548368737999</v>
      </c>
      <c r="O13" s="17">
        <v>0.19068803406201901</v>
      </c>
      <c r="P13" s="17">
        <v>0.15148108028173499</v>
      </c>
      <c r="Q13" s="17">
        <v>0.16435206067845701</v>
      </c>
      <c r="R13" s="17"/>
      <c r="S13" s="17">
        <v>0.18996729367010001</v>
      </c>
      <c r="T13" s="17">
        <v>0.17465157652361299</v>
      </c>
      <c r="U13" s="17">
        <v>0.20009579508893599</v>
      </c>
      <c r="V13" s="17">
        <v>0.18213057837869201</v>
      </c>
      <c r="W13" s="17">
        <v>0.19101414748630099</v>
      </c>
      <c r="X13" s="17">
        <v>0.205014935179683</v>
      </c>
      <c r="Y13" s="17">
        <v>0.189047419642808</v>
      </c>
      <c r="Z13" s="17">
        <v>0.200311479414919</v>
      </c>
      <c r="AA13" s="17">
        <v>0.15759689354779499</v>
      </c>
      <c r="AB13" s="17">
        <v>0.190752547760946</v>
      </c>
      <c r="AC13" s="17">
        <v>0.17970471428538501</v>
      </c>
      <c r="AD13" s="17">
        <v>0.150651789427524</v>
      </c>
      <c r="AE13" s="17"/>
      <c r="AF13" s="17">
        <v>0.12047811151049199</v>
      </c>
      <c r="AG13" s="17">
        <v>0.24768808183605201</v>
      </c>
      <c r="AH13" s="17">
        <v>0.163722978194102</v>
      </c>
      <c r="AI13" s="17"/>
      <c r="AJ13" s="17">
        <v>0.14905755482168301</v>
      </c>
      <c r="AK13" s="17">
        <v>0.19302156532588199</v>
      </c>
      <c r="AL13" s="17">
        <v>0.29624263547228902</v>
      </c>
      <c r="AM13" s="17">
        <v>8.6059468659304195E-2</v>
      </c>
      <c r="AN13" s="17">
        <v>0.13883934761849501</v>
      </c>
      <c r="AO13" s="17"/>
      <c r="AP13" s="17">
        <v>0.15626602404996501</v>
      </c>
      <c r="AQ13" s="17">
        <v>0.19936933057877401</v>
      </c>
      <c r="AR13" s="17">
        <v>0.24564049021088499</v>
      </c>
      <c r="AS13" s="17"/>
      <c r="AT13" s="17">
        <v>0.14938795927680401</v>
      </c>
      <c r="AU13" s="17">
        <v>0.18753080557259999</v>
      </c>
      <c r="AV13" s="17">
        <v>0.206375231283635</v>
      </c>
      <c r="AW13" s="17">
        <v>0.203753678755178</v>
      </c>
      <c r="AX13" s="17">
        <v>0.22648106378527899</v>
      </c>
      <c r="AY13" s="17"/>
      <c r="AZ13" s="17">
        <v>0.17076345163857601</v>
      </c>
      <c r="BA13" s="17">
        <v>0.20427174323911099</v>
      </c>
      <c r="BB13" s="17">
        <v>0.15980215480271501</v>
      </c>
      <c r="BC13" s="17">
        <v>0.163432518080523</v>
      </c>
      <c r="BD13" s="17">
        <v>0.21681811511402299</v>
      </c>
      <c r="BE13" s="17">
        <v>0.18940052438433599</v>
      </c>
      <c r="BF13" s="17"/>
      <c r="BG13" s="17">
        <v>0.207589645058702</v>
      </c>
      <c r="BH13" s="17">
        <v>0.187654979533388</v>
      </c>
      <c r="BI13" s="17" t="s">
        <v>95</v>
      </c>
      <c r="BJ13" s="17">
        <v>0.130770128843026</v>
      </c>
      <c r="BK13" s="17">
        <v>0.139339385956365</v>
      </c>
      <c r="BL13" s="17">
        <v>0.16369029479306299</v>
      </c>
      <c r="BM13" s="17">
        <v>0.239035842214427</v>
      </c>
    </row>
    <row r="14" spans="2:65" x14ac:dyDescent="0.35">
      <c r="B14" s="18" t="s">
        <v>83</v>
      </c>
      <c r="C14" s="17">
        <v>0.14961270670599999</v>
      </c>
      <c r="D14" s="17">
        <v>0.13519165776015299</v>
      </c>
      <c r="E14" s="17">
        <v>0.16309782900467401</v>
      </c>
      <c r="F14" s="17"/>
      <c r="G14" s="17">
        <v>0.206974510681188</v>
      </c>
      <c r="H14" s="17">
        <v>0.206626621086271</v>
      </c>
      <c r="I14" s="17">
        <v>0.15354771226081701</v>
      </c>
      <c r="J14" s="17">
        <v>0.13421791367698599</v>
      </c>
      <c r="K14" s="17">
        <v>0.110781461220631</v>
      </c>
      <c r="L14" s="17">
        <v>0.100540175858313</v>
      </c>
      <c r="M14" s="17"/>
      <c r="N14" s="17">
        <v>0.13078350719134399</v>
      </c>
      <c r="O14" s="17">
        <v>0.16605559970105199</v>
      </c>
      <c r="P14" s="17">
        <v>0.113847411938847</v>
      </c>
      <c r="Q14" s="17">
        <v>0.18382429801397501</v>
      </c>
      <c r="R14" s="17"/>
      <c r="S14" s="17">
        <v>0.21113829158116099</v>
      </c>
      <c r="T14" s="17">
        <v>0.15100585662778199</v>
      </c>
      <c r="U14" s="17">
        <v>0.158845152379917</v>
      </c>
      <c r="V14" s="17">
        <v>0.116773867597561</v>
      </c>
      <c r="W14" s="17">
        <v>0.129811835371204</v>
      </c>
      <c r="X14" s="17">
        <v>8.7935797324655701E-2</v>
      </c>
      <c r="Y14" s="17">
        <v>0.12910916098583899</v>
      </c>
      <c r="Z14" s="17">
        <v>0.101438297780881</v>
      </c>
      <c r="AA14" s="17">
        <v>0.158275025824477</v>
      </c>
      <c r="AB14" s="17">
        <v>0.18073706038238199</v>
      </c>
      <c r="AC14" s="17">
        <v>0.16573136356964799</v>
      </c>
      <c r="AD14" s="17">
        <v>0.12832538872905799</v>
      </c>
      <c r="AE14" s="17"/>
      <c r="AF14" s="17">
        <v>0.11451237313500399</v>
      </c>
      <c r="AG14" s="17">
        <v>0.14575431824336399</v>
      </c>
      <c r="AH14" s="17">
        <v>0.197424934092954</v>
      </c>
      <c r="AI14" s="17"/>
      <c r="AJ14" s="17">
        <v>9.2077187170429994E-2</v>
      </c>
      <c r="AK14" s="17">
        <v>0.17430688602618899</v>
      </c>
      <c r="AL14" s="17">
        <v>0.119268950714485</v>
      </c>
      <c r="AM14" s="17">
        <v>0.134618486970146</v>
      </c>
      <c r="AN14" s="17">
        <v>0.22360248141067901</v>
      </c>
      <c r="AO14" s="17"/>
      <c r="AP14" s="17">
        <v>0.104714676230049</v>
      </c>
      <c r="AQ14" s="17">
        <v>0.174837284379082</v>
      </c>
      <c r="AR14" s="17">
        <v>0.14314815564112399</v>
      </c>
      <c r="AS14" s="17"/>
      <c r="AT14" s="17">
        <v>0.15179466076891199</v>
      </c>
      <c r="AU14" s="17">
        <v>0.142645096400979</v>
      </c>
      <c r="AV14" s="17">
        <v>0.168244991787942</v>
      </c>
      <c r="AW14" s="17">
        <v>0.17593962607184399</v>
      </c>
      <c r="AX14" s="17">
        <v>6.6811740034749004E-2</v>
      </c>
      <c r="AY14" s="17"/>
      <c r="AZ14" s="17">
        <v>0.18408340499886</v>
      </c>
      <c r="BA14" s="17">
        <v>0.14138003017405801</v>
      </c>
      <c r="BB14" s="17">
        <v>0.14873705907024301</v>
      </c>
      <c r="BC14" s="17">
        <v>0.143708434359651</v>
      </c>
      <c r="BD14" s="17">
        <v>0.14110335118484099</v>
      </c>
      <c r="BE14" s="17">
        <v>8.5657668453878205E-2</v>
      </c>
      <c r="BF14" s="17"/>
      <c r="BG14" s="17">
        <v>7.8981717148942296E-2</v>
      </c>
      <c r="BH14" s="17">
        <v>0.105234215652648</v>
      </c>
      <c r="BI14" s="17" t="s">
        <v>95</v>
      </c>
      <c r="BJ14" s="17">
        <v>0.260166364409124</v>
      </c>
      <c r="BK14" s="17">
        <v>0.24575195642798001</v>
      </c>
      <c r="BL14" s="17">
        <v>0.223491459777687</v>
      </c>
      <c r="BM14" s="17">
        <v>0.265918382958933</v>
      </c>
    </row>
    <row r="15" spans="2:65" x14ac:dyDescent="0.35">
      <c r="B15" s="18" t="s">
        <v>84</v>
      </c>
      <c r="C15" s="17">
        <v>0.14777314392598101</v>
      </c>
      <c r="D15" s="17">
        <v>0.16004769328003099</v>
      </c>
      <c r="E15" s="17">
        <v>0.13617991086488901</v>
      </c>
      <c r="F15" s="17"/>
      <c r="G15" s="17">
        <v>0.153811149511935</v>
      </c>
      <c r="H15" s="17">
        <v>0.14018593468743001</v>
      </c>
      <c r="I15" s="17">
        <v>0.136305908647365</v>
      </c>
      <c r="J15" s="17">
        <v>0.166573778298546</v>
      </c>
      <c r="K15" s="17">
        <v>0.15618514303282499</v>
      </c>
      <c r="L15" s="17">
        <v>0.138371311257555</v>
      </c>
      <c r="M15" s="17"/>
      <c r="N15" s="17">
        <v>0.12100238899193</v>
      </c>
      <c r="O15" s="17">
        <v>0.145590596494824</v>
      </c>
      <c r="P15" s="17">
        <v>0.184174960834946</v>
      </c>
      <c r="Q15" s="17">
        <v>0.145794520662092</v>
      </c>
      <c r="R15" s="17"/>
      <c r="S15" s="17">
        <v>0.23268968301519399</v>
      </c>
      <c r="T15" s="17">
        <v>0.14419837663815899</v>
      </c>
      <c r="U15" s="17">
        <v>0.122255905657605</v>
      </c>
      <c r="V15" s="17">
        <v>0.141329055145622</v>
      </c>
      <c r="W15" s="17">
        <v>0.172054734692317</v>
      </c>
      <c r="X15" s="17">
        <v>0.181812383754274</v>
      </c>
      <c r="Y15" s="17">
        <v>0.129347662855235</v>
      </c>
      <c r="Z15" s="17">
        <v>0.11039654245199799</v>
      </c>
      <c r="AA15" s="17">
        <v>0.16036086216873</v>
      </c>
      <c r="AB15" s="17">
        <v>7.00433950162834E-2</v>
      </c>
      <c r="AC15" s="17">
        <v>0.120240539386234</v>
      </c>
      <c r="AD15" s="17">
        <v>2.8721471146774199E-2</v>
      </c>
      <c r="AE15" s="17"/>
      <c r="AF15" s="17">
        <v>0.17754255640189401</v>
      </c>
      <c r="AG15" s="17">
        <v>0.119829498577843</v>
      </c>
      <c r="AH15" s="17">
        <v>0.16197789429447301</v>
      </c>
      <c r="AI15" s="17"/>
      <c r="AJ15" s="17">
        <v>0.16954551612018101</v>
      </c>
      <c r="AK15" s="17">
        <v>0.131713667274517</v>
      </c>
      <c r="AL15" s="17">
        <v>9.7568071632819595E-2</v>
      </c>
      <c r="AM15" s="17">
        <v>0.14989399491397901</v>
      </c>
      <c r="AN15" s="17">
        <v>0.18062162024801101</v>
      </c>
      <c r="AO15" s="17"/>
      <c r="AP15" s="17">
        <v>0.150796338861374</v>
      </c>
      <c r="AQ15" s="17">
        <v>0.13196070860876399</v>
      </c>
      <c r="AR15" s="17">
        <v>9.9404676668754993E-2</v>
      </c>
      <c r="AS15" s="17"/>
      <c r="AT15" s="17">
        <v>0.18974396429809201</v>
      </c>
      <c r="AU15" s="17">
        <v>0.14285416027064099</v>
      </c>
      <c r="AV15" s="17">
        <v>0.112447414773735</v>
      </c>
      <c r="AW15" s="17">
        <v>0.13240405349248999</v>
      </c>
      <c r="AX15" s="17">
        <v>0.20616863201402899</v>
      </c>
      <c r="AY15" s="17"/>
      <c r="AZ15" s="17">
        <v>0.19405584623246899</v>
      </c>
      <c r="BA15" s="17">
        <v>0.134943218804596</v>
      </c>
      <c r="BB15" s="17">
        <v>0.14462158248246201</v>
      </c>
      <c r="BC15" s="17">
        <v>0.142776696789089</v>
      </c>
      <c r="BD15" s="17">
        <v>0.121699210936458</v>
      </c>
      <c r="BE15" s="17">
        <v>9.9638194516274897E-2</v>
      </c>
      <c r="BF15" s="17"/>
      <c r="BG15" s="17">
        <v>0.15904633286577399</v>
      </c>
      <c r="BH15" s="17">
        <v>0.12141192304711999</v>
      </c>
      <c r="BI15" s="17" t="s">
        <v>95</v>
      </c>
      <c r="BJ15" s="17">
        <v>0.197147751360676</v>
      </c>
      <c r="BK15" s="17">
        <v>0.16211513248449</v>
      </c>
      <c r="BL15" s="17">
        <v>0.13009049655722299</v>
      </c>
      <c r="BM15" s="17">
        <v>0.177957096917568</v>
      </c>
    </row>
    <row r="16" spans="2:65" x14ac:dyDescent="0.35">
      <c r="B16" s="18" t="s">
        <v>85</v>
      </c>
      <c r="C16" s="17">
        <v>0.117910306745289</v>
      </c>
      <c r="D16" s="17">
        <v>0.14058629232238701</v>
      </c>
      <c r="E16" s="17">
        <v>9.5894671470241902E-2</v>
      </c>
      <c r="F16" s="17"/>
      <c r="G16" s="17">
        <v>0.19704940802356499</v>
      </c>
      <c r="H16" s="17">
        <v>0.18035952786661699</v>
      </c>
      <c r="I16" s="17">
        <v>0.12701147612326699</v>
      </c>
      <c r="J16" s="17">
        <v>6.7167013946123705E-2</v>
      </c>
      <c r="K16" s="17">
        <v>7.7441286320744707E-2</v>
      </c>
      <c r="L16" s="17">
        <v>7.5561849150939206E-2</v>
      </c>
      <c r="M16" s="17"/>
      <c r="N16" s="17">
        <v>0.13620282486306901</v>
      </c>
      <c r="O16" s="17">
        <v>0.12956938835863299</v>
      </c>
      <c r="P16" s="17">
        <v>0.120152108606205</v>
      </c>
      <c r="Q16" s="17">
        <v>8.4958649723515994E-2</v>
      </c>
      <c r="R16" s="17"/>
      <c r="S16" s="17">
        <v>0.123612463703096</v>
      </c>
      <c r="T16" s="17">
        <v>0.112238409396762</v>
      </c>
      <c r="U16" s="17">
        <v>7.9737189316767806E-2</v>
      </c>
      <c r="V16" s="17">
        <v>9.3596540419909405E-2</v>
      </c>
      <c r="W16" s="17">
        <v>0.14201905528995401</v>
      </c>
      <c r="X16" s="17">
        <v>9.5448310214338E-2</v>
      </c>
      <c r="Y16" s="17">
        <v>0.15194029754670199</v>
      </c>
      <c r="Z16" s="17">
        <v>0.103258984906948</v>
      </c>
      <c r="AA16" s="17">
        <v>0.109010051372757</v>
      </c>
      <c r="AB16" s="17">
        <v>0.131138371730358</v>
      </c>
      <c r="AC16" s="17">
        <v>0.15087537612232399</v>
      </c>
      <c r="AD16" s="17">
        <v>0.16813048200754499</v>
      </c>
      <c r="AE16" s="17"/>
      <c r="AF16" s="17">
        <v>0.101396580734141</v>
      </c>
      <c r="AG16" s="17">
        <v>9.7638170095999496E-2</v>
      </c>
      <c r="AH16" s="17">
        <v>0.175563662089536</v>
      </c>
      <c r="AI16" s="17"/>
      <c r="AJ16" s="17">
        <v>0.113215574959422</v>
      </c>
      <c r="AK16" s="17">
        <v>0.10202732481358701</v>
      </c>
      <c r="AL16" s="17">
        <v>9.2974514122302801E-2</v>
      </c>
      <c r="AM16" s="17">
        <v>0.14640917169769299</v>
      </c>
      <c r="AN16" s="17">
        <v>0.15107547072043101</v>
      </c>
      <c r="AO16" s="17"/>
      <c r="AP16" s="17">
        <v>0.13121216968719801</v>
      </c>
      <c r="AQ16" s="17">
        <v>0.10750855526441599</v>
      </c>
      <c r="AR16" s="17">
        <v>0.101833343916125</v>
      </c>
      <c r="AS16" s="17"/>
      <c r="AT16" s="17">
        <v>7.59919773870701E-2</v>
      </c>
      <c r="AU16" s="17">
        <v>0.12319518034970001</v>
      </c>
      <c r="AV16" s="17">
        <v>0.137080398146394</v>
      </c>
      <c r="AW16" s="17">
        <v>0.15795853320568701</v>
      </c>
      <c r="AX16" s="17">
        <v>0.11207744076910101</v>
      </c>
      <c r="AY16" s="17"/>
      <c r="AZ16" s="17">
        <v>0.16371052710768</v>
      </c>
      <c r="BA16" s="17">
        <v>0.112418651332228</v>
      </c>
      <c r="BB16" s="17">
        <v>0.12249475871099801</v>
      </c>
      <c r="BC16" s="17">
        <v>7.9606125830474606E-2</v>
      </c>
      <c r="BD16" s="17">
        <v>9.1043398984103505E-2</v>
      </c>
      <c r="BE16" s="17">
        <v>0.12883709518233499</v>
      </c>
      <c r="BF16" s="17"/>
      <c r="BG16" s="17">
        <v>9.5710344902399894E-2</v>
      </c>
      <c r="BH16" s="17">
        <v>0.13002380691023099</v>
      </c>
      <c r="BI16" s="17" t="s">
        <v>95</v>
      </c>
      <c r="BJ16" s="17">
        <v>9.0325275653349302E-2</v>
      </c>
      <c r="BK16" s="17">
        <v>0.110880013045712</v>
      </c>
      <c r="BL16" s="17">
        <v>0.155167477431329</v>
      </c>
      <c r="BM16" s="17">
        <v>0.13635983300688101</v>
      </c>
    </row>
    <row r="17" spans="2:65" x14ac:dyDescent="0.35">
      <c r="B17" s="18" t="s">
        <v>86</v>
      </c>
      <c r="C17" s="17">
        <v>0.107099810518934</v>
      </c>
      <c r="D17" s="17">
        <v>0.118382428760965</v>
      </c>
      <c r="E17" s="17">
        <v>9.5692963501380804E-2</v>
      </c>
      <c r="F17" s="17"/>
      <c r="G17" s="17">
        <v>0.10706950742994301</v>
      </c>
      <c r="H17" s="17">
        <v>0.110760640151818</v>
      </c>
      <c r="I17" s="17">
        <v>9.7933849729116104E-2</v>
      </c>
      <c r="J17" s="17">
        <v>0.102828778365428</v>
      </c>
      <c r="K17" s="17">
        <v>0.115289318171704</v>
      </c>
      <c r="L17" s="17">
        <v>0.109587108641074</v>
      </c>
      <c r="M17" s="17"/>
      <c r="N17" s="17">
        <v>0.13477655079172099</v>
      </c>
      <c r="O17" s="17">
        <v>0.115745778716261</v>
      </c>
      <c r="P17" s="17">
        <v>8.8548917119799106E-2</v>
      </c>
      <c r="Q17" s="17">
        <v>8.4334057642551502E-2</v>
      </c>
      <c r="R17" s="17"/>
      <c r="S17" s="17">
        <v>0.14572970274847699</v>
      </c>
      <c r="T17" s="17">
        <v>0.11760979463254601</v>
      </c>
      <c r="U17" s="17">
        <v>6.4418124955193404E-2</v>
      </c>
      <c r="V17" s="17">
        <v>9.7958199372687696E-2</v>
      </c>
      <c r="W17" s="17">
        <v>9.00594948616142E-2</v>
      </c>
      <c r="X17" s="17">
        <v>0.108833292219495</v>
      </c>
      <c r="Y17" s="17">
        <v>8.0875985439423703E-2</v>
      </c>
      <c r="Z17" s="17">
        <v>7.7888324357895805E-2</v>
      </c>
      <c r="AA17" s="17">
        <v>0.10597567405198501</v>
      </c>
      <c r="AB17" s="17">
        <v>0.124047486299368</v>
      </c>
      <c r="AC17" s="17">
        <v>0.114997829512519</v>
      </c>
      <c r="AD17" s="17">
        <v>0.10599130436033601</v>
      </c>
      <c r="AE17" s="17"/>
      <c r="AF17" s="17">
        <v>3.4153513798519601E-2</v>
      </c>
      <c r="AG17" s="17">
        <v>0.17465160726222101</v>
      </c>
      <c r="AH17" s="17">
        <v>0.107169039561249</v>
      </c>
      <c r="AI17" s="17"/>
      <c r="AJ17" s="17">
        <v>5.9982389279447497E-2</v>
      </c>
      <c r="AK17" s="17">
        <v>0.14918433680038501</v>
      </c>
      <c r="AL17" s="17">
        <v>0.228568246902634</v>
      </c>
      <c r="AM17" s="17">
        <v>3.91047607690478E-2</v>
      </c>
      <c r="AN17" s="17">
        <v>8.4144401404842306E-2</v>
      </c>
      <c r="AO17" s="17"/>
      <c r="AP17" s="17">
        <v>6.2921464653504899E-2</v>
      </c>
      <c r="AQ17" s="17">
        <v>0.131169788533853</v>
      </c>
      <c r="AR17" s="17">
        <v>0.20599252110796201</v>
      </c>
      <c r="AS17" s="17"/>
      <c r="AT17" s="17">
        <v>6.9432576609178898E-2</v>
      </c>
      <c r="AU17" s="17">
        <v>0.111005859497441</v>
      </c>
      <c r="AV17" s="17">
        <v>0.122066974466864</v>
      </c>
      <c r="AW17" s="17">
        <v>0.146462617561368</v>
      </c>
      <c r="AX17" s="17">
        <v>0.15166160394073699</v>
      </c>
      <c r="AY17" s="17"/>
      <c r="AZ17" s="17">
        <v>0.115133993289408</v>
      </c>
      <c r="BA17" s="17">
        <v>0.119256755496695</v>
      </c>
      <c r="BB17" s="17">
        <v>9.31169617758284E-2</v>
      </c>
      <c r="BC17" s="17">
        <v>9.3865140934548702E-2</v>
      </c>
      <c r="BD17" s="17">
        <v>0.101875758658757</v>
      </c>
      <c r="BE17" s="17">
        <v>8.95903491422117E-2</v>
      </c>
      <c r="BF17" s="17"/>
      <c r="BG17" s="17">
        <v>0.115681370354156</v>
      </c>
      <c r="BH17" s="17">
        <v>0.116876752764142</v>
      </c>
      <c r="BI17" s="17" t="s">
        <v>95</v>
      </c>
      <c r="BJ17" s="17">
        <v>7.2012604477936698E-2</v>
      </c>
      <c r="BK17" s="17">
        <v>9.0386976175587497E-2</v>
      </c>
      <c r="BL17" s="17">
        <v>0.10322707781543999</v>
      </c>
      <c r="BM17" s="17">
        <v>0.101150366446768</v>
      </c>
    </row>
    <row r="18" spans="2:65" x14ac:dyDescent="0.35">
      <c r="B18" s="18" t="s">
        <v>87</v>
      </c>
      <c r="C18" s="17">
        <v>8.2765076039278004E-2</v>
      </c>
      <c r="D18" s="17">
        <v>7.6274205945727397E-2</v>
      </c>
      <c r="E18" s="17">
        <v>8.9548347859941799E-2</v>
      </c>
      <c r="F18" s="17"/>
      <c r="G18" s="17">
        <v>4.6900162242429301E-2</v>
      </c>
      <c r="H18" s="17">
        <v>6.4435675768636194E-2</v>
      </c>
      <c r="I18" s="17">
        <v>7.3818697426996899E-2</v>
      </c>
      <c r="J18" s="17">
        <v>5.6970377449324802E-2</v>
      </c>
      <c r="K18" s="17">
        <v>0.111304104276214</v>
      </c>
      <c r="L18" s="17">
        <v>0.13055341827467301</v>
      </c>
      <c r="M18" s="17"/>
      <c r="N18" s="17">
        <v>9.1207608286453898E-2</v>
      </c>
      <c r="O18" s="17">
        <v>7.8442908258791105E-2</v>
      </c>
      <c r="P18" s="17">
        <v>9.0910623315391195E-2</v>
      </c>
      <c r="Q18" s="17">
        <v>7.2298355317683097E-2</v>
      </c>
      <c r="R18" s="17"/>
      <c r="S18" s="17">
        <v>6.5317875518229096E-2</v>
      </c>
      <c r="T18" s="17">
        <v>7.9392006446444993E-2</v>
      </c>
      <c r="U18" s="17">
        <v>0.107283683717436</v>
      </c>
      <c r="V18" s="17">
        <v>0.101574764189033</v>
      </c>
      <c r="W18" s="17">
        <v>6.3246476388874706E-2</v>
      </c>
      <c r="X18" s="17">
        <v>8.4308452019380697E-2</v>
      </c>
      <c r="Y18" s="17">
        <v>9.2310519294474799E-2</v>
      </c>
      <c r="Z18" s="17">
        <v>8.4697243220571497E-2</v>
      </c>
      <c r="AA18" s="17">
        <v>8.9893250470408706E-2</v>
      </c>
      <c r="AB18" s="17">
        <v>6.6691538347303403E-2</v>
      </c>
      <c r="AC18" s="17">
        <v>7.6975621624702603E-2</v>
      </c>
      <c r="AD18" s="17">
        <v>0.101674800927418</v>
      </c>
      <c r="AE18" s="17"/>
      <c r="AF18" s="17">
        <v>0.123165341855072</v>
      </c>
      <c r="AG18" s="17">
        <v>6.7735366111529499E-2</v>
      </c>
      <c r="AH18" s="17">
        <v>5.1283899440137698E-2</v>
      </c>
      <c r="AI18" s="17"/>
      <c r="AJ18" s="17">
        <v>0.133830311280243</v>
      </c>
      <c r="AK18" s="17">
        <v>5.8961005832986503E-2</v>
      </c>
      <c r="AL18" s="17">
        <v>4.6579598657644397E-2</v>
      </c>
      <c r="AM18" s="17">
        <v>0.113186513146319</v>
      </c>
      <c r="AN18" s="17">
        <v>5.5894183493747099E-2</v>
      </c>
      <c r="AO18" s="17"/>
      <c r="AP18" s="17">
        <v>0.13698337166112901</v>
      </c>
      <c r="AQ18" s="17">
        <v>4.9609477083744198E-2</v>
      </c>
      <c r="AR18" s="17">
        <v>6.4459927438084499E-2</v>
      </c>
      <c r="AS18" s="17"/>
      <c r="AT18" s="17">
        <v>9.2884920680952096E-2</v>
      </c>
      <c r="AU18" s="17">
        <v>6.2720863303064603E-2</v>
      </c>
      <c r="AV18" s="17">
        <v>7.2246462355540303E-2</v>
      </c>
      <c r="AW18" s="17">
        <v>8.8133051649535304E-2</v>
      </c>
      <c r="AX18" s="17">
        <v>9.4979693715973507E-2</v>
      </c>
      <c r="AY18" s="17"/>
      <c r="AZ18" s="17">
        <v>5.0388320047985602E-2</v>
      </c>
      <c r="BA18" s="17">
        <v>8.8074057827889199E-2</v>
      </c>
      <c r="BB18" s="17">
        <v>7.6158890214555006E-2</v>
      </c>
      <c r="BC18" s="17">
        <v>0.106861933747007</v>
      </c>
      <c r="BD18" s="17">
        <v>9.8236526555630393E-2</v>
      </c>
      <c r="BE18" s="17">
        <v>9.2609332947498499E-2</v>
      </c>
      <c r="BF18" s="17"/>
      <c r="BG18" s="17">
        <v>0.11886043091420299</v>
      </c>
      <c r="BH18" s="17">
        <v>6.0251295927916802E-2</v>
      </c>
      <c r="BI18" s="17" t="s">
        <v>95</v>
      </c>
      <c r="BJ18" s="17">
        <v>4.7560911329518098E-2</v>
      </c>
      <c r="BK18" s="17">
        <v>6.3250031028832102E-2</v>
      </c>
      <c r="BL18" s="17">
        <v>6.7151875298439898E-2</v>
      </c>
      <c r="BM18" s="17">
        <v>7.9141910122571796E-2</v>
      </c>
    </row>
    <row r="19" spans="2:65" ht="29" x14ac:dyDescent="0.35">
      <c r="B19" s="18" t="s">
        <v>88</v>
      </c>
      <c r="C19" s="17">
        <v>6.2464260505876001E-2</v>
      </c>
      <c r="D19" s="17">
        <v>8.4500553315698695E-2</v>
      </c>
      <c r="E19" s="17">
        <v>4.1299121487163401E-2</v>
      </c>
      <c r="F19" s="17"/>
      <c r="G19" s="17">
        <v>2.90675048941768E-2</v>
      </c>
      <c r="H19" s="17">
        <v>4.3666302855144203E-2</v>
      </c>
      <c r="I19" s="17">
        <v>4.1009728834502698E-2</v>
      </c>
      <c r="J19" s="17">
        <v>6.4142699696623895E-2</v>
      </c>
      <c r="K19" s="17">
        <v>7.1972330559418304E-2</v>
      </c>
      <c r="L19" s="17">
        <v>0.109631550343294</v>
      </c>
      <c r="M19" s="17"/>
      <c r="N19" s="17">
        <v>7.1196352078128702E-2</v>
      </c>
      <c r="O19" s="17">
        <v>5.7081153601572301E-2</v>
      </c>
      <c r="P19" s="17">
        <v>6.6633188489456194E-2</v>
      </c>
      <c r="Q19" s="17">
        <v>5.3887039409548199E-2</v>
      </c>
      <c r="R19" s="17"/>
      <c r="S19" s="17">
        <v>5.8729182814735201E-2</v>
      </c>
      <c r="T19" s="17">
        <v>6.5269416367785604E-2</v>
      </c>
      <c r="U19" s="17">
        <v>7.1987676435272693E-2</v>
      </c>
      <c r="V19" s="17">
        <v>5.18366226081148E-2</v>
      </c>
      <c r="W19" s="17">
        <v>6.0260853093891398E-2</v>
      </c>
      <c r="X19" s="17">
        <v>3.9451181454512499E-2</v>
      </c>
      <c r="Y19" s="17">
        <v>6.9337980056908402E-2</v>
      </c>
      <c r="Z19" s="17">
        <v>0.101122289994555</v>
      </c>
      <c r="AA19" s="17">
        <v>7.6966750947222301E-2</v>
      </c>
      <c r="AB19" s="17">
        <v>6.0306165894009098E-2</v>
      </c>
      <c r="AC19" s="17">
        <v>6.3116064093794499E-2</v>
      </c>
      <c r="AD19" s="17">
        <v>3.06530009975075E-2</v>
      </c>
      <c r="AE19" s="17"/>
      <c r="AF19" s="17">
        <v>0.108095810604903</v>
      </c>
      <c r="AG19" s="17">
        <v>4.4265462160885997E-2</v>
      </c>
      <c r="AH19" s="17">
        <v>2.9463003757833801E-2</v>
      </c>
      <c r="AI19" s="17"/>
      <c r="AJ19" s="17">
        <v>0.115765791823616</v>
      </c>
      <c r="AK19" s="17">
        <v>3.4137075697467503E-2</v>
      </c>
      <c r="AL19" s="17">
        <v>4.9618939169558098E-2</v>
      </c>
      <c r="AM19" s="17">
        <v>0.16911154965282099</v>
      </c>
      <c r="AN19" s="17">
        <v>3.2668169804470203E-2</v>
      </c>
      <c r="AO19" s="17"/>
      <c r="AP19" s="17">
        <v>0.10365516204146399</v>
      </c>
      <c r="AQ19" s="17">
        <v>4.2144765156032903E-2</v>
      </c>
      <c r="AR19" s="17">
        <v>4.3333785608398498E-2</v>
      </c>
      <c r="AS19" s="17"/>
      <c r="AT19" s="17">
        <v>6.2863266861223802E-2</v>
      </c>
      <c r="AU19" s="17">
        <v>6.3437769837039096E-2</v>
      </c>
      <c r="AV19" s="17">
        <v>5.4085131210763297E-2</v>
      </c>
      <c r="AW19" s="17">
        <v>5.2328931805465398E-2</v>
      </c>
      <c r="AX19" s="17">
        <v>4.5568116458651102E-2</v>
      </c>
      <c r="AY19" s="17"/>
      <c r="AZ19" s="17">
        <v>5.2598424590134002E-2</v>
      </c>
      <c r="BA19" s="17">
        <v>6.3210640196174103E-2</v>
      </c>
      <c r="BB19" s="17">
        <v>5.30672106843098E-2</v>
      </c>
      <c r="BC19" s="17">
        <v>7.6973362280183505E-2</v>
      </c>
      <c r="BD19" s="17">
        <v>7.8036015028604397E-2</v>
      </c>
      <c r="BE19" s="17">
        <v>3.7936319226371598E-2</v>
      </c>
      <c r="BF19" s="17"/>
      <c r="BG19" s="17">
        <v>9.2097627362316498E-2</v>
      </c>
      <c r="BH19" s="17">
        <v>3.8729182907662203E-2</v>
      </c>
      <c r="BI19" s="17" t="s">
        <v>95</v>
      </c>
      <c r="BJ19" s="17">
        <v>4.7856236944879199E-2</v>
      </c>
      <c r="BK19" s="17">
        <v>8.0670206159469196E-2</v>
      </c>
      <c r="BL19" s="17">
        <v>4.05321214918423E-2</v>
      </c>
      <c r="BM19" s="17">
        <v>3.8350788418739498E-2</v>
      </c>
    </row>
    <row r="20" spans="2:65" x14ac:dyDescent="0.35">
      <c r="B20" s="18" t="s">
        <v>89</v>
      </c>
      <c r="C20" s="17">
        <v>5.4509881132959799E-2</v>
      </c>
      <c r="D20" s="17">
        <v>5.7632653671475402E-2</v>
      </c>
      <c r="E20" s="17">
        <v>5.1302771545766498E-2</v>
      </c>
      <c r="F20" s="17"/>
      <c r="G20" s="17">
        <v>4.3688922089591499E-2</v>
      </c>
      <c r="H20" s="17">
        <v>3.9507844367407403E-2</v>
      </c>
      <c r="I20" s="17">
        <v>5.9217258953031301E-2</v>
      </c>
      <c r="J20" s="17">
        <v>5.4122576984884499E-2</v>
      </c>
      <c r="K20" s="17">
        <v>6.14559739822561E-2</v>
      </c>
      <c r="L20" s="17">
        <v>6.5707332373000304E-2</v>
      </c>
      <c r="M20" s="17"/>
      <c r="N20" s="17">
        <v>5.6646461248831402E-2</v>
      </c>
      <c r="O20" s="17">
        <v>4.2724645945978502E-2</v>
      </c>
      <c r="P20" s="17">
        <v>5.3487251719924099E-2</v>
      </c>
      <c r="Q20" s="17">
        <v>6.4229268674133894E-2</v>
      </c>
      <c r="R20" s="17"/>
      <c r="S20" s="17">
        <v>6.1921977472134397E-2</v>
      </c>
      <c r="T20" s="17">
        <v>6.6063493179273194E-2</v>
      </c>
      <c r="U20" s="17">
        <v>4.9995462636206599E-2</v>
      </c>
      <c r="V20" s="17">
        <v>5.6907452010088198E-2</v>
      </c>
      <c r="W20" s="17">
        <v>5.0363545343133399E-2</v>
      </c>
      <c r="X20" s="17">
        <v>4.0135196955586899E-2</v>
      </c>
      <c r="Y20" s="17">
        <v>5.7837684956775798E-2</v>
      </c>
      <c r="Z20" s="17">
        <v>5.1819067703066199E-2</v>
      </c>
      <c r="AA20" s="17">
        <v>6.0570527954273902E-2</v>
      </c>
      <c r="AB20" s="17">
        <v>2.4951624818326499E-2</v>
      </c>
      <c r="AC20" s="17">
        <v>6.8473743480755606E-2</v>
      </c>
      <c r="AD20" s="17">
        <v>6.5433406028230598E-2</v>
      </c>
      <c r="AE20" s="17"/>
      <c r="AF20" s="17">
        <v>7.5219485899007496E-2</v>
      </c>
      <c r="AG20" s="17">
        <v>4.7173320242054E-2</v>
      </c>
      <c r="AH20" s="17">
        <v>3.7586578276627397E-2</v>
      </c>
      <c r="AI20" s="17"/>
      <c r="AJ20" s="17">
        <v>8.0507535917078002E-2</v>
      </c>
      <c r="AK20" s="17">
        <v>3.4887890029828797E-2</v>
      </c>
      <c r="AL20" s="17">
        <v>4.3845244781792497E-2</v>
      </c>
      <c r="AM20" s="17">
        <v>0.193785794917126</v>
      </c>
      <c r="AN20" s="17">
        <v>4.6169821532411302E-2</v>
      </c>
      <c r="AO20" s="17"/>
      <c r="AP20" s="17">
        <v>9.8592593937289696E-2</v>
      </c>
      <c r="AQ20" s="17">
        <v>3.3644768719246397E-2</v>
      </c>
      <c r="AR20" s="17">
        <v>6.8086469843370898E-2</v>
      </c>
      <c r="AS20" s="17"/>
      <c r="AT20" s="17">
        <v>5.29296157751536E-2</v>
      </c>
      <c r="AU20" s="17">
        <v>4.9718749956183202E-2</v>
      </c>
      <c r="AV20" s="17">
        <v>5.7650115163950397E-2</v>
      </c>
      <c r="AW20" s="17">
        <v>5.5851979570970302E-2</v>
      </c>
      <c r="AX20" s="17">
        <v>4.8457340293082497E-2</v>
      </c>
      <c r="AY20" s="17"/>
      <c r="AZ20" s="17">
        <v>5.2562763909237802E-2</v>
      </c>
      <c r="BA20" s="17">
        <v>5.803203265569E-2</v>
      </c>
      <c r="BB20" s="17">
        <v>5.0250921247910398E-2</v>
      </c>
      <c r="BC20" s="17">
        <v>5.0128997018233902E-2</v>
      </c>
      <c r="BD20" s="17">
        <v>5.2212714455947898E-2</v>
      </c>
      <c r="BE20" s="17">
        <v>7.2636022927516197E-2</v>
      </c>
      <c r="BF20" s="17"/>
      <c r="BG20" s="17">
        <v>6.5691451440351198E-2</v>
      </c>
      <c r="BH20" s="17">
        <v>5.8383782398668399E-2</v>
      </c>
      <c r="BI20" s="17" t="s">
        <v>95</v>
      </c>
      <c r="BJ20" s="17">
        <v>5.7473403372327397E-2</v>
      </c>
      <c r="BK20" s="17">
        <v>4.7783841632265497E-2</v>
      </c>
      <c r="BL20" s="17">
        <v>3.9131300975095998E-2</v>
      </c>
      <c r="BM20" s="17">
        <v>1.6753270000394001E-2</v>
      </c>
    </row>
    <row r="21" spans="2:65" ht="29" x14ac:dyDescent="0.35">
      <c r="B21" s="18" t="s">
        <v>90</v>
      </c>
      <c r="C21" s="17">
        <v>4.7723901020100601E-2</v>
      </c>
      <c r="D21" s="17">
        <v>5.1976356590024801E-2</v>
      </c>
      <c r="E21" s="17">
        <v>4.3833131582580502E-2</v>
      </c>
      <c r="F21" s="17"/>
      <c r="G21" s="17">
        <v>0.101367600921195</v>
      </c>
      <c r="H21" s="17">
        <v>7.8440802822817096E-2</v>
      </c>
      <c r="I21" s="17">
        <v>4.6738924226138602E-2</v>
      </c>
      <c r="J21" s="17">
        <v>3.7057580727638803E-2</v>
      </c>
      <c r="K21" s="17">
        <v>1.7477329625901501E-2</v>
      </c>
      <c r="L21" s="17">
        <v>1.6905021672914002E-2</v>
      </c>
      <c r="M21" s="17"/>
      <c r="N21" s="17">
        <v>5.23906015533687E-2</v>
      </c>
      <c r="O21" s="17">
        <v>4.2917028653534202E-2</v>
      </c>
      <c r="P21" s="17">
        <v>4.5588393666585798E-2</v>
      </c>
      <c r="Q21" s="17">
        <v>5.0325840592814801E-2</v>
      </c>
      <c r="R21" s="17"/>
      <c r="S21" s="17">
        <v>8.7433085962334095E-2</v>
      </c>
      <c r="T21" s="17">
        <v>4.41712137213131E-2</v>
      </c>
      <c r="U21" s="17">
        <v>3.7459269911056102E-2</v>
      </c>
      <c r="V21" s="17">
        <v>2.96098789637276E-2</v>
      </c>
      <c r="W21" s="17">
        <v>4.68927889911155E-2</v>
      </c>
      <c r="X21" s="17">
        <v>5.5974678343467303E-2</v>
      </c>
      <c r="Y21" s="17">
        <v>6.1783540288013999E-2</v>
      </c>
      <c r="Z21" s="17">
        <v>2.5842985922392099E-2</v>
      </c>
      <c r="AA21" s="17">
        <v>3.8892807372541902E-2</v>
      </c>
      <c r="AB21" s="17">
        <v>3.1844826351885201E-2</v>
      </c>
      <c r="AC21" s="17">
        <v>2.4891514650727201E-2</v>
      </c>
      <c r="AD21" s="17">
        <v>4.6738158555029399E-2</v>
      </c>
      <c r="AE21" s="17"/>
      <c r="AF21" s="17">
        <v>3.1127072613057801E-2</v>
      </c>
      <c r="AG21" s="17">
        <v>5.2210224257699799E-2</v>
      </c>
      <c r="AH21" s="17">
        <v>4.1879790981328401E-2</v>
      </c>
      <c r="AI21" s="17"/>
      <c r="AJ21" s="17">
        <v>3.79267769578134E-2</v>
      </c>
      <c r="AK21" s="17">
        <v>6.2002723730988397E-2</v>
      </c>
      <c r="AL21" s="17">
        <v>5.00203962132479E-2</v>
      </c>
      <c r="AM21" s="17">
        <v>1.9054778427253199E-2</v>
      </c>
      <c r="AN21" s="17">
        <v>3.9654877712785502E-2</v>
      </c>
      <c r="AO21" s="17"/>
      <c r="AP21" s="17">
        <v>3.70032835498873E-2</v>
      </c>
      <c r="AQ21" s="17">
        <v>6.0191694715208702E-2</v>
      </c>
      <c r="AR21" s="17">
        <v>5.1632867924996502E-2</v>
      </c>
      <c r="AS21" s="17"/>
      <c r="AT21" s="17">
        <v>2.47001397785803E-2</v>
      </c>
      <c r="AU21" s="17">
        <v>4.7633102624136302E-2</v>
      </c>
      <c r="AV21" s="17">
        <v>5.4859586379944203E-2</v>
      </c>
      <c r="AW21" s="17">
        <v>7.97772151091138E-2</v>
      </c>
      <c r="AX21" s="17">
        <v>8.7135216622707706E-2</v>
      </c>
      <c r="AY21" s="17"/>
      <c r="AZ21" s="17">
        <v>7.7179620138869504E-2</v>
      </c>
      <c r="BA21" s="17">
        <v>3.7672283554065503E-2</v>
      </c>
      <c r="BB21" s="17">
        <v>5.6055867250054403E-2</v>
      </c>
      <c r="BC21" s="17">
        <v>3.3890638468666898E-2</v>
      </c>
      <c r="BD21" s="17">
        <v>3.27329126500433E-2</v>
      </c>
      <c r="BE21" s="17">
        <v>3.8029409138091497E-2</v>
      </c>
      <c r="BF21" s="17"/>
      <c r="BG21" s="17">
        <v>3.8211535393713802E-2</v>
      </c>
      <c r="BH21" s="17">
        <v>3.6209797983197498E-2</v>
      </c>
      <c r="BI21" s="17" t="s">
        <v>95</v>
      </c>
      <c r="BJ21" s="17">
        <v>5.9174583116709902E-2</v>
      </c>
      <c r="BK21" s="17">
        <v>7.12326712944025E-2</v>
      </c>
      <c r="BL21" s="17">
        <v>5.5872591395314898E-2</v>
      </c>
      <c r="BM21" s="17">
        <v>9.2106223240863302E-2</v>
      </c>
    </row>
    <row r="22" spans="2:65" ht="29" x14ac:dyDescent="0.35">
      <c r="B22" s="18" t="s">
        <v>91</v>
      </c>
      <c r="C22" s="17">
        <v>3.7762872977985702E-2</v>
      </c>
      <c r="D22" s="17">
        <v>3.4210744320126302E-2</v>
      </c>
      <c r="E22" s="17">
        <v>4.1434152549374097E-2</v>
      </c>
      <c r="F22" s="17"/>
      <c r="G22" s="17">
        <v>6.4376438181917198E-2</v>
      </c>
      <c r="H22" s="17">
        <v>4.7700119943021299E-2</v>
      </c>
      <c r="I22" s="17">
        <v>6.3915736000890899E-2</v>
      </c>
      <c r="J22" s="17">
        <v>2.8226401917313199E-2</v>
      </c>
      <c r="K22" s="17">
        <v>9.5501282352226397E-3</v>
      </c>
      <c r="L22" s="17">
        <v>1.7385775865930899E-2</v>
      </c>
      <c r="M22" s="17"/>
      <c r="N22" s="17">
        <v>4.8063355489380503E-2</v>
      </c>
      <c r="O22" s="17">
        <v>3.99269696798768E-2</v>
      </c>
      <c r="P22" s="17">
        <v>4.3095102459112897E-2</v>
      </c>
      <c r="Q22" s="17">
        <v>2.02995353199685E-2</v>
      </c>
      <c r="R22" s="17"/>
      <c r="S22" s="17">
        <v>5.5050941605638101E-2</v>
      </c>
      <c r="T22" s="17">
        <v>3.6257485880687598E-2</v>
      </c>
      <c r="U22" s="17">
        <v>2.3855614286368301E-2</v>
      </c>
      <c r="V22" s="17">
        <v>2.6452138673197598E-2</v>
      </c>
      <c r="W22" s="17">
        <v>4.3528106611168703E-2</v>
      </c>
      <c r="X22" s="17">
        <v>4.1435557373991301E-2</v>
      </c>
      <c r="Y22" s="17">
        <v>3.8171732528543501E-2</v>
      </c>
      <c r="Z22" s="17">
        <v>2.1353999735600399E-2</v>
      </c>
      <c r="AA22" s="17">
        <v>3.5783751436099902E-2</v>
      </c>
      <c r="AB22" s="17">
        <v>2.8926344177213799E-2</v>
      </c>
      <c r="AC22" s="17">
        <v>5.1378755572808001E-2</v>
      </c>
      <c r="AD22" s="17">
        <v>4.2060810962574899E-2</v>
      </c>
      <c r="AE22" s="17"/>
      <c r="AF22" s="17">
        <v>3.3891383748122603E-2</v>
      </c>
      <c r="AG22" s="17">
        <v>3.6516307386579697E-2</v>
      </c>
      <c r="AH22" s="17">
        <v>3.4299343265885802E-2</v>
      </c>
      <c r="AI22" s="17"/>
      <c r="AJ22" s="17">
        <v>2.3965171242471099E-2</v>
      </c>
      <c r="AK22" s="17">
        <v>4.9356306161668299E-2</v>
      </c>
      <c r="AL22" s="17">
        <v>5.3150366386347001E-2</v>
      </c>
      <c r="AM22" s="17">
        <v>0</v>
      </c>
      <c r="AN22" s="17">
        <v>2.46042018344012E-2</v>
      </c>
      <c r="AO22" s="17"/>
      <c r="AP22" s="17">
        <v>2.3495538664566201E-2</v>
      </c>
      <c r="AQ22" s="17">
        <v>4.3080947903160999E-2</v>
      </c>
      <c r="AR22" s="17">
        <v>2.9935293935454799E-2</v>
      </c>
      <c r="AS22" s="17"/>
      <c r="AT22" s="17">
        <v>2.43088212241232E-2</v>
      </c>
      <c r="AU22" s="17">
        <v>3.6638245825754201E-2</v>
      </c>
      <c r="AV22" s="17">
        <v>4.4262068009444801E-2</v>
      </c>
      <c r="AW22" s="17">
        <v>5.99802335764624E-2</v>
      </c>
      <c r="AX22" s="17">
        <v>6.9775408207784703E-2</v>
      </c>
      <c r="AY22" s="17"/>
      <c r="AZ22" s="17">
        <v>5.2952747262702403E-2</v>
      </c>
      <c r="BA22" s="17">
        <v>2.62606259183117E-2</v>
      </c>
      <c r="BB22" s="17">
        <v>3.2430713975922398E-2</v>
      </c>
      <c r="BC22" s="17">
        <v>3.04088686270505E-2</v>
      </c>
      <c r="BD22" s="17">
        <v>5.5941417286941603E-2</v>
      </c>
      <c r="BE22" s="17">
        <v>3.3829116791996697E-2</v>
      </c>
      <c r="BF22" s="17"/>
      <c r="BG22" s="17">
        <v>2.8022680019809201E-2</v>
      </c>
      <c r="BH22" s="17">
        <v>5.6678975540634099E-2</v>
      </c>
      <c r="BI22" s="17" t="s">
        <v>95</v>
      </c>
      <c r="BJ22" s="17">
        <v>5.5040713576309498E-2</v>
      </c>
      <c r="BK22" s="17">
        <v>3.0605400730381298E-2</v>
      </c>
      <c r="BL22" s="17">
        <v>2.6375497140896799E-2</v>
      </c>
      <c r="BM22" s="17">
        <v>6.7932712623965399E-2</v>
      </c>
    </row>
    <row r="23" spans="2:65" x14ac:dyDescent="0.35">
      <c r="B23" s="18" t="s">
        <v>92</v>
      </c>
      <c r="C23" s="17">
        <v>3.2268779691090897E-2</v>
      </c>
      <c r="D23" s="17">
        <v>3.1767768621875303E-2</v>
      </c>
      <c r="E23" s="17">
        <v>3.2932809515188698E-2</v>
      </c>
      <c r="F23" s="17"/>
      <c r="G23" s="17">
        <v>3.7332425030490703E-2</v>
      </c>
      <c r="H23" s="17">
        <v>2.5819283416715199E-2</v>
      </c>
      <c r="I23" s="17">
        <v>2.8672872064861799E-2</v>
      </c>
      <c r="J23" s="17">
        <v>2.9071825894289399E-2</v>
      </c>
      <c r="K23" s="17">
        <v>2.72005118980146E-2</v>
      </c>
      <c r="L23" s="17">
        <v>4.3071563178477601E-2</v>
      </c>
      <c r="M23" s="17"/>
      <c r="N23" s="17">
        <v>2.8275652661410099E-2</v>
      </c>
      <c r="O23" s="17">
        <v>2.6886261097514099E-2</v>
      </c>
      <c r="P23" s="17">
        <v>4.8758195065313502E-2</v>
      </c>
      <c r="Q23" s="17">
        <v>2.8184791166207802E-2</v>
      </c>
      <c r="R23" s="17"/>
      <c r="S23" s="17">
        <v>3.3931711632281703E-2</v>
      </c>
      <c r="T23" s="17">
        <v>2.42835871051304E-2</v>
      </c>
      <c r="U23" s="17">
        <v>3.4998761955993198E-2</v>
      </c>
      <c r="V23" s="17">
        <v>1.9128384837493899E-2</v>
      </c>
      <c r="W23" s="17">
        <v>3.9164568334979798E-2</v>
      </c>
      <c r="X23" s="17">
        <v>1.9513587282597802E-2</v>
      </c>
      <c r="Y23" s="17">
        <v>3.9217008911636E-2</v>
      </c>
      <c r="Z23" s="17">
        <v>1.6001000412629401E-2</v>
      </c>
      <c r="AA23" s="17">
        <v>4.3720014771015003E-2</v>
      </c>
      <c r="AB23" s="17">
        <v>3.6223295431428701E-2</v>
      </c>
      <c r="AC23" s="17">
        <v>4.9869010324498399E-2</v>
      </c>
      <c r="AD23" s="17">
        <v>3.3313375944094399E-2</v>
      </c>
      <c r="AE23" s="17"/>
      <c r="AF23" s="17">
        <v>3.74878590052019E-2</v>
      </c>
      <c r="AG23" s="17">
        <v>3.2049066566831798E-2</v>
      </c>
      <c r="AH23" s="17">
        <v>2.5951445438712601E-2</v>
      </c>
      <c r="AI23" s="17"/>
      <c r="AJ23" s="17">
        <v>3.2519734435150403E-2</v>
      </c>
      <c r="AK23" s="17">
        <v>3.67324857212201E-2</v>
      </c>
      <c r="AL23" s="17">
        <v>4.6167407275841399E-2</v>
      </c>
      <c r="AM23" s="17">
        <v>1.7504743429997801E-2</v>
      </c>
      <c r="AN23" s="17">
        <v>2.0113336907494998E-2</v>
      </c>
      <c r="AO23" s="17"/>
      <c r="AP23" s="17">
        <v>3.2271721858573299E-2</v>
      </c>
      <c r="AQ23" s="17">
        <v>3.2965132116181899E-2</v>
      </c>
      <c r="AR23" s="17">
        <v>4.4715667978190099E-2</v>
      </c>
      <c r="AS23" s="17"/>
      <c r="AT23" s="17">
        <v>4.0106726436414102E-2</v>
      </c>
      <c r="AU23" s="17">
        <v>1.96511819765087E-2</v>
      </c>
      <c r="AV23" s="17">
        <v>3.6350412426908597E-2</v>
      </c>
      <c r="AW23" s="17">
        <v>3.0458484257629599E-2</v>
      </c>
      <c r="AX23" s="17">
        <v>4.7145938815924E-2</v>
      </c>
      <c r="AY23" s="17"/>
      <c r="AZ23" s="17">
        <v>2.8206960370101199E-2</v>
      </c>
      <c r="BA23" s="17">
        <v>3.1818520482426303E-2</v>
      </c>
      <c r="BB23" s="17">
        <v>3.5313029240993499E-2</v>
      </c>
      <c r="BC23" s="17">
        <v>3.5382109878402297E-2</v>
      </c>
      <c r="BD23" s="17">
        <v>2.68620520302944E-2</v>
      </c>
      <c r="BE23" s="17">
        <v>4.7514867304768803E-2</v>
      </c>
      <c r="BF23" s="17"/>
      <c r="BG23" s="17">
        <v>3.1464760021959998E-2</v>
      </c>
      <c r="BH23" s="17">
        <v>4.0859287730516801E-2</v>
      </c>
      <c r="BI23" s="17" t="s">
        <v>95</v>
      </c>
      <c r="BJ23" s="17">
        <v>1.98848459415359E-2</v>
      </c>
      <c r="BK23" s="17">
        <v>2.5830390992551099E-2</v>
      </c>
      <c r="BL23" s="17">
        <v>3.5188404805494802E-2</v>
      </c>
      <c r="BM23" s="17">
        <v>1.7736315495446402E-2</v>
      </c>
    </row>
    <row r="24" spans="2:65" x14ac:dyDescent="0.35">
      <c r="B24" s="18" t="s">
        <v>93</v>
      </c>
      <c r="C24" s="19">
        <v>3.5068766787946198E-3</v>
      </c>
      <c r="D24" s="19">
        <v>3.7650599802998902E-3</v>
      </c>
      <c r="E24" s="19">
        <v>3.27395973303732E-3</v>
      </c>
      <c r="F24" s="19"/>
      <c r="G24" s="19">
        <v>2.1133489733910602E-3</v>
      </c>
      <c r="H24" s="19">
        <v>7.8785833710152894E-3</v>
      </c>
      <c r="I24" s="19">
        <v>7.7751137572143704E-3</v>
      </c>
      <c r="J24" s="19">
        <v>3.2025005566846702E-3</v>
      </c>
      <c r="K24" s="19">
        <v>0</v>
      </c>
      <c r="L24" s="19">
        <v>0</v>
      </c>
      <c r="M24" s="19"/>
      <c r="N24" s="19">
        <v>8.5664942303364004E-4</v>
      </c>
      <c r="O24" s="19">
        <v>3.9958891998133298E-3</v>
      </c>
      <c r="P24" s="19">
        <v>4.9588881298203401E-3</v>
      </c>
      <c r="Q24" s="19">
        <v>3.6348193665370699E-3</v>
      </c>
      <c r="R24" s="19"/>
      <c r="S24" s="19">
        <v>7.48763845373692E-3</v>
      </c>
      <c r="T24" s="19">
        <v>0</v>
      </c>
      <c r="U24" s="19">
        <v>2.7280870976962102E-3</v>
      </c>
      <c r="V24" s="19">
        <v>0</v>
      </c>
      <c r="W24" s="19">
        <v>0</v>
      </c>
      <c r="X24" s="19">
        <v>6.0873821396804596E-3</v>
      </c>
      <c r="Y24" s="19">
        <v>0</v>
      </c>
      <c r="Z24" s="19">
        <v>0</v>
      </c>
      <c r="AA24" s="19">
        <v>6.9238652108829998E-3</v>
      </c>
      <c r="AB24" s="19">
        <v>6.7534352227220599E-3</v>
      </c>
      <c r="AC24" s="19">
        <v>0</v>
      </c>
      <c r="AD24" s="19">
        <v>1.0723434841115299E-2</v>
      </c>
      <c r="AE24" s="19"/>
      <c r="AF24" s="19">
        <v>2.9359068003904499E-3</v>
      </c>
      <c r="AG24" s="19">
        <v>1.8676207556951401E-3</v>
      </c>
      <c r="AH24" s="19">
        <v>5.5881083976306303E-3</v>
      </c>
      <c r="AI24" s="19"/>
      <c r="AJ24" s="19">
        <v>1.7552989724519299E-3</v>
      </c>
      <c r="AK24" s="19">
        <v>3.5418538031040301E-3</v>
      </c>
      <c r="AL24" s="19">
        <v>0</v>
      </c>
      <c r="AM24" s="19">
        <v>0</v>
      </c>
      <c r="AN24" s="19">
        <v>5.9775819063998302E-3</v>
      </c>
      <c r="AO24" s="19"/>
      <c r="AP24" s="19">
        <v>1.4485964833574701E-3</v>
      </c>
      <c r="AQ24" s="19">
        <v>4.2625344554198799E-3</v>
      </c>
      <c r="AR24" s="19">
        <v>0</v>
      </c>
      <c r="AS24" s="19"/>
      <c r="AT24" s="19">
        <v>2.5963769794797799E-3</v>
      </c>
      <c r="AU24" s="19">
        <v>2.07394352606557E-3</v>
      </c>
      <c r="AV24" s="19">
        <v>4.93944686870771E-3</v>
      </c>
      <c r="AW24" s="19">
        <v>2.9902635190608702E-3</v>
      </c>
      <c r="AX24" s="19">
        <v>1.6769504871249601E-2</v>
      </c>
      <c r="AY24" s="19"/>
      <c r="AZ24" s="19">
        <v>5.6595831838602197E-3</v>
      </c>
      <c r="BA24" s="19">
        <v>2.8004650497205101E-3</v>
      </c>
      <c r="BB24" s="19">
        <v>6.4609711578153001E-3</v>
      </c>
      <c r="BC24" s="19">
        <v>0</v>
      </c>
      <c r="BD24" s="19">
        <v>0</v>
      </c>
      <c r="BE24" s="19">
        <v>1.14173718933634E-2</v>
      </c>
      <c r="BF24" s="19"/>
      <c r="BG24" s="19">
        <v>3.6465314512743501E-3</v>
      </c>
      <c r="BH24" s="19">
        <v>1.1955824713675801E-3</v>
      </c>
      <c r="BI24" s="19" t="s">
        <v>95</v>
      </c>
      <c r="BJ24" s="19">
        <v>7.2984491056543701E-3</v>
      </c>
      <c r="BK24" s="19">
        <v>5.8285330038536903E-3</v>
      </c>
      <c r="BL24" s="19">
        <v>4.3686282952384503E-3</v>
      </c>
      <c r="BM24" s="19">
        <v>0</v>
      </c>
    </row>
    <row r="25" spans="2:65" x14ac:dyDescent="0.35">
      <c r="B25" s="16"/>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100</v>
      </c>
      <c r="C9" s="17">
        <v>0.32099001389256898</v>
      </c>
      <c r="D9" s="17">
        <v>0.333537982218719</v>
      </c>
      <c r="E9" s="17">
        <v>0.30901647819690198</v>
      </c>
      <c r="F9" s="17"/>
      <c r="G9" s="17">
        <v>0.23959624254207801</v>
      </c>
      <c r="H9" s="17">
        <v>0.22436979578336899</v>
      </c>
      <c r="I9" s="17">
        <v>0.25185442656291102</v>
      </c>
      <c r="J9" s="17">
        <v>0.29689966449018301</v>
      </c>
      <c r="K9" s="17">
        <v>0.39514260314875599</v>
      </c>
      <c r="L9" s="17">
        <v>0.46616993276554403</v>
      </c>
      <c r="M9" s="17"/>
      <c r="N9" s="17">
        <v>0.33176627995890601</v>
      </c>
      <c r="O9" s="17">
        <v>0.32576287315112501</v>
      </c>
      <c r="P9" s="17">
        <v>0.27419066278241999</v>
      </c>
      <c r="Q9" s="17">
        <v>0.349404019163366</v>
      </c>
      <c r="R9" s="17"/>
      <c r="S9" s="17">
        <v>0.215558003158316</v>
      </c>
      <c r="T9" s="17">
        <v>0.27804055939002498</v>
      </c>
      <c r="U9" s="17">
        <v>0.31252172121141503</v>
      </c>
      <c r="V9" s="17">
        <v>0.35515622729894902</v>
      </c>
      <c r="W9" s="17">
        <v>0.271776477334011</v>
      </c>
      <c r="X9" s="17">
        <v>0.38584428677589999</v>
      </c>
      <c r="Y9" s="17">
        <v>0.37581482149387202</v>
      </c>
      <c r="Z9" s="17">
        <v>0.40782700137147898</v>
      </c>
      <c r="AA9" s="17">
        <v>0.312347238248806</v>
      </c>
      <c r="AB9" s="17">
        <v>0.39425807065501201</v>
      </c>
      <c r="AC9" s="17">
        <v>0.34780924823950798</v>
      </c>
      <c r="AD9" s="17">
        <v>0.27648938458911998</v>
      </c>
      <c r="AE9" s="17"/>
      <c r="AF9" s="17">
        <v>0.354146725814939</v>
      </c>
      <c r="AG9" s="17">
        <v>0.32270377934751998</v>
      </c>
      <c r="AH9" s="17">
        <v>0.29798320695944502</v>
      </c>
      <c r="AI9" s="17"/>
      <c r="AJ9" s="17">
        <v>0.34983718756231502</v>
      </c>
      <c r="AK9" s="17">
        <v>0.27205324831951999</v>
      </c>
      <c r="AL9" s="17">
        <v>0.40429908864138198</v>
      </c>
      <c r="AM9" s="17">
        <v>0.29009773948307399</v>
      </c>
      <c r="AN9" s="17">
        <v>0.29184430252848498</v>
      </c>
      <c r="AO9" s="17"/>
      <c r="AP9" s="17">
        <v>0.29955770670984</v>
      </c>
      <c r="AQ9" s="17">
        <v>0.28557319980122597</v>
      </c>
      <c r="AR9" s="17">
        <v>0.50112835968979297</v>
      </c>
      <c r="AS9" s="17"/>
      <c r="AT9" s="17">
        <v>0.39520191341932998</v>
      </c>
      <c r="AU9" s="17">
        <v>0.28934238784676197</v>
      </c>
      <c r="AV9" s="17">
        <v>0.28021883865805902</v>
      </c>
      <c r="AW9" s="17">
        <v>0.291414679557505</v>
      </c>
      <c r="AX9" s="17">
        <v>0.27661489837917902</v>
      </c>
      <c r="AY9" s="17"/>
      <c r="AZ9" s="17">
        <v>0.22555906571009901</v>
      </c>
      <c r="BA9" s="17">
        <v>0.34243276484505902</v>
      </c>
      <c r="BB9" s="17">
        <v>0.33539088996726102</v>
      </c>
      <c r="BC9" s="17">
        <v>0.34737671120928099</v>
      </c>
      <c r="BD9" s="17">
        <v>0.38733032079232399</v>
      </c>
      <c r="BE9" s="17">
        <v>0.30820358542377801</v>
      </c>
      <c r="BF9" s="17"/>
      <c r="BG9" s="17">
        <v>0.44663542044923998</v>
      </c>
      <c r="BH9" s="17">
        <v>0.209040933984001</v>
      </c>
      <c r="BI9" s="17" t="s">
        <v>95</v>
      </c>
      <c r="BJ9" s="17">
        <v>0.271052595717378</v>
      </c>
      <c r="BK9" s="17">
        <v>0.22741941929228601</v>
      </c>
      <c r="BL9" s="17">
        <v>0.23247893522381999</v>
      </c>
      <c r="BM9" s="17">
        <v>0.492201482280192</v>
      </c>
    </row>
    <row r="10" spans="2:65" x14ac:dyDescent="0.35">
      <c r="B10" s="18" t="s">
        <v>101</v>
      </c>
      <c r="C10" s="17">
        <v>0.229809687040579</v>
      </c>
      <c r="D10" s="17">
        <v>0.20200345324375599</v>
      </c>
      <c r="E10" s="17">
        <v>0.25620426779555699</v>
      </c>
      <c r="F10" s="17"/>
      <c r="G10" s="17">
        <v>0.25142108538425101</v>
      </c>
      <c r="H10" s="17">
        <v>0.33319585875324997</v>
      </c>
      <c r="I10" s="17">
        <v>0.38087522739528901</v>
      </c>
      <c r="J10" s="17">
        <v>0.28254168551490899</v>
      </c>
      <c r="K10" s="17">
        <v>0.14533820652861601</v>
      </c>
      <c r="L10" s="17">
        <v>4.4889521248017102E-2</v>
      </c>
      <c r="M10" s="17"/>
      <c r="N10" s="17">
        <v>0.21240481242190901</v>
      </c>
      <c r="O10" s="17">
        <v>0.23246983007750599</v>
      </c>
      <c r="P10" s="17">
        <v>0.247570634845413</v>
      </c>
      <c r="Q10" s="17">
        <v>0.23128081882454901</v>
      </c>
      <c r="R10" s="17"/>
      <c r="S10" s="17">
        <v>0.29993920961716802</v>
      </c>
      <c r="T10" s="17">
        <v>0.25771834261027199</v>
      </c>
      <c r="U10" s="17">
        <v>0.23007843479156601</v>
      </c>
      <c r="V10" s="17">
        <v>0.20569283887907799</v>
      </c>
      <c r="W10" s="17">
        <v>0.30751780647690702</v>
      </c>
      <c r="X10" s="17">
        <v>0.17456901618075901</v>
      </c>
      <c r="Y10" s="17">
        <v>0.18929261043868401</v>
      </c>
      <c r="Z10" s="17">
        <v>0.129140577793774</v>
      </c>
      <c r="AA10" s="17">
        <v>0.21571662860695601</v>
      </c>
      <c r="AB10" s="17">
        <v>0.16059440068214501</v>
      </c>
      <c r="AC10" s="17">
        <v>0.24124129139632799</v>
      </c>
      <c r="AD10" s="17">
        <v>0.346202958183432</v>
      </c>
      <c r="AE10" s="17"/>
      <c r="AF10" s="17">
        <v>0.22197907573063</v>
      </c>
      <c r="AG10" s="17">
        <v>0.21597511136473599</v>
      </c>
      <c r="AH10" s="17">
        <v>0.243201340196362</v>
      </c>
      <c r="AI10" s="17"/>
      <c r="AJ10" s="17">
        <v>0.226157503040636</v>
      </c>
      <c r="AK10" s="17">
        <v>0.27997682734849599</v>
      </c>
      <c r="AL10" s="17">
        <v>0.17507809644418301</v>
      </c>
      <c r="AM10" s="17">
        <v>0.202811770418828</v>
      </c>
      <c r="AN10" s="17">
        <v>0.21939502849622999</v>
      </c>
      <c r="AO10" s="17"/>
      <c r="AP10" s="17">
        <v>0.22459973860717899</v>
      </c>
      <c r="AQ10" s="17">
        <v>0.27277729761001301</v>
      </c>
      <c r="AR10" s="17">
        <v>0.12922589720886901</v>
      </c>
      <c r="AS10" s="17"/>
      <c r="AT10" s="17">
        <v>0.153877777547821</v>
      </c>
      <c r="AU10" s="17">
        <v>0.27077742478519401</v>
      </c>
      <c r="AV10" s="17">
        <v>0.273216894925846</v>
      </c>
      <c r="AW10" s="17">
        <v>0.222782371119634</v>
      </c>
      <c r="AX10" s="17">
        <v>0.32001335418545601</v>
      </c>
      <c r="AY10" s="17"/>
      <c r="AZ10" s="17">
        <v>0.27745677883773601</v>
      </c>
      <c r="BA10" s="17">
        <v>0.226633396143189</v>
      </c>
      <c r="BB10" s="17">
        <v>0.2787034238387</v>
      </c>
      <c r="BC10" s="17">
        <v>0.21690531680408801</v>
      </c>
      <c r="BD10" s="17">
        <v>0.157244932103874</v>
      </c>
      <c r="BE10" s="17">
        <v>0.16523161112003801</v>
      </c>
      <c r="BF10" s="17"/>
      <c r="BG10" s="17">
        <v>8.43220701310472E-2</v>
      </c>
      <c r="BH10" s="17">
        <v>0.31920139143698001</v>
      </c>
      <c r="BI10" s="17" t="s">
        <v>95</v>
      </c>
      <c r="BJ10" s="17">
        <v>0.34630481044447298</v>
      </c>
      <c r="BK10" s="17">
        <v>0.30889738235092501</v>
      </c>
      <c r="BL10" s="17">
        <v>0.37452896516478101</v>
      </c>
      <c r="BM10" s="17">
        <v>3.20386140599659E-2</v>
      </c>
    </row>
    <row r="11" spans="2:65" x14ac:dyDescent="0.35">
      <c r="B11" s="18" t="s">
        <v>102</v>
      </c>
      <c r="C11" s="17">
        <v>0.217331055816602</v>
      </c>
      <c r="D11" s="17">
        <v>0.22595477955499599</v>
      </c>
      <c r="E11" s="17">
        <v>0.20909440663324999</v>
      </c>
      <c r="F11" s="17"/>
      <c r="G11" s="17">
        <v>0.126986630182022</v>
      </c>
      <c r="H11" s="17">
        <v>0.23295955658124301</v>
      </c>
      <c r="I11" s="17">
        <v>0.17052931115874001</v>
      </c>
      <c r="J11" s="17">
        <v>0.252026154043966</v>
      </c>
      <c r="K11" s="17">
        <v>0.23086253451265701</v>
      </c>
      <c r="L11" s="17">
        <v>0.25512636117725301</v>
      </c>
      <c r="M11" s="17"/>
      <c r="N11" s="17">
        <v>0.22504929444326999</v>
      </c>
      <c r="O11" s="17">
        <v>0.22661073077954</v>
      </c>
      <c r="P11" s="17">
        <v>0.29072850414011298</v>
      </c>
      <c r="Q11" s="17">
        <v>0.141526314181734</v>
      </c>
      <c r="R11" s="17"/>
      <c r="S11" s="17">
        <v>0.17837820419049599</v>
      </c>
      <c r="T11" s="17">
        <v>0.22678766605992601</v>
      </c>
      <c r="U11" s="17">
        <v>0.23181515450301701</v>
      </c>
      <c r="V11" s="17">
        <v>0.2594415755892</v>
      </c>
      <c r="W11" s="17">
        <v>0.26330532474441298</v>
      </c>
      <c r="X11" s="17">
        <v>0.19182158205561001</v>
      </c>
      <c r="Y11" s="17">
        <v>0.22811433672741399</v>
      </c>
      <c r="Z11" s="17">
        <v>0.21606775620407201</v>
      </c>
      <c r="AA11" s="17">
        <v>0.21813949654702899</v>
      </c>
      <c r="AB11" s="17">
        <v>0.22755273128686601</v>
      </c>
      <c r="AC11" s="17">
        <v>0.210855284694384</v>
      </c>
      <c r="AD11" s="17">
        <v>9.1726890854835999E-2</v>
      </c>
      <c r="AE11" s="17"/>
      <c r="AF11" s="17">
        <v>0.26123845633729897</v>
      </c>
      <c r="AG11" s="17">
        <v>0.228152959851144</v>
      </c>
      <c r="AH11" s="17">
        <v>0.144244494292184</v>
      </c>
      <c r="AI11" s="17"/>
      <c r="AJ11" s="17">
        <v>0.28543313619968202</v>
      </c>
      <c r="AK11" s="17">
        <v>0.210128176966738</v>
      </c>
      <c r="AL11" s="17">
        <v>0.18962941037327799</v>
      </c>
      <c r="AM11" s="17">
        <v>0.30247354409803601</v>
      </c>
      <c r="AN11" s="17">
        <v>0.161215631371638</v>
      </c>
      <c r="AO11" s="17"/>
      <c r="AP11" s="17">
        <v>0.24846833738396601</v>
      </c>
      <c r="AQ11" s="17">
        <v>0.229044184994599</v>
      </c>
      <c r="AR11" s="17">
        <v>8.6262373368273401E-2</v>
      </c>
      <c r="AS11" s="17"/>
      <c r="AT11" s="17">
        <v>0.199575707414298</v>
      </c>
      <c r="AU11" s="17">
        <v>0.201221507965818</v>
      </c>
      <c r="AV11" s="17">
        <v>0.23129517670310401</v>
      </c>
      <c r="AW11" s="17">
        <v>0.21024034928757299</v>
      </c>
      <c r="AX11" s="17">
        <v>0.26943608927989698</v>
      </c>
      <c r="AY11" s="17"/>
      <c r="AZ11" s="17">
        <v>0.18812064811804399</v>
      </c>
      <c r="BA11" s="17">
        <v>0.21639977429849899</v>
      </c>
      <c r="BB11" s="17">
        <v>0.23737350803503099</v>
      </c>
      <c r="BC11" s="17">
        <v>0.23158560008981799</v>
      </c>
      <c r="BD11" s="17">
        <v>0.22379858207839101</v>
      </c>
      <c r="BE11" s="17">
        <v>0.233088072502349</v>
      </c>
      <c r="BF11" s="17"/>
      <c r="BG11" s="17">
        <v>0.25408277100107801</v>
      </c>
      <c r="BH11" s="17">
        <v>0.269896423685691</v>
      </c>
      <c r="BI11" s="17" t="s">
        <v>95</v>
      </c>
      <c r="BJ11" s="17">
        <v>0.14915846476709499</v>
      </c>
      <c r="BK11" s="17">
        <v>0.17350158725839601</v>
      </c>
      <c r="BL11" s="17">
        <v>0.16629970773518199</v>
      </c>
      <c r="BM11" s="17">
        <v>7.2600509253124307E-2</v>
      </c>
    </row>
    <row r="12" spans="2:65" x14ac:dyDescent="0.35">
      <c r="B12" s="18" t="s">
        <v>103</v>
      </c>
      <c r="C12" s="17">
        <v>8.5434053692013803E-2</v>
      </c>
      <c r="D12" s="17">
        <v>8.6033064800235606E-2</v>
      </c>
      <c r="E12" s="17">
        <v>8.5027641394837095E-2</v>
      </c>
      <c r="F12" s="17"/>
      <c r="G12" s="17">
        <v>0.11779405905865301</v>
      </c>
      <c r="H12" s="17">
        <v>0.14694086059042399</v>
      </c>
      <c r="I12" s="17">
        <v>9.8453425488659194E-2</v>
      </c>
      <c r="J12" s="17">
        <v>7.9178138373182605E-2</v>
      </c>
      <c r="K12" s="17">
        <v>6.2352787315525703E-2</v>
      </c>
      <c r="L12" s="17">
        <v>2.5793126333280399E-2</v>
      </c>
      <c r="M12" s="17"/>
      <c r="N12" s="17">
        <v>9.9364181215554404E-2</v>
      </c>
      <c r="O12" s="17">
        <v>7.7591836026580305E-2</v>
      </c>
      <c r="P12" s="17">
        <v>8.0280069754249797E-2</v>
      </c>
      <c r="Q12" s="17">
        <v>8.3564051230724898E-2</v>
      </c>
      <c r="R12" s="17"/>
      <c r="S12" s="17">
        <v>0.10855832973971299</v>
      </c>
      <c r="T12" s="17">
        <v>0.121015525973831</v>
      </c>
      <c r="U12" s="17">
        <v>9.9751637830722703E-2</v>
      </c>
      <c r="V12" s="17">
        <v>4.92113615988891E-2</v>
      </c>
      <c r="W12" s="17">
        <v>0.101640890069297</v>
      </c>
      <c r="X12" s="17">
        <v>5.8927734027952497E-2</v>
      </c>
      <c r="Y12" s="17">
        <v>0.10619599780398301</v>
      </c>
      <c r="Z12" s="17">
        <v>0</v>
      </c>
      <c r="AA12" s="17">
        <v>8.1611678322679501E-2</v>
      </c>
      <c r="AB12" s="17">
        <v>5.4163107511835097E-2</v>
      </c>
      <c r="AC12" s="17">
        <v>0.110662497466193</v>
      </c>
      <c r="AD12" s="17">
        <v>4.4450735222688602E-2</v>
      </c>
      <c r="AE12" s="17"/>
      <c r="AF12" s="17">
        <v>7.8882206526031701E-2</v>
      </c>
      <c r="AG12" s="17">
        <v>8.0417393873204901E-2</v>
      </c>
      <c r="AH12" s="17">
        <v>8.8839071077826001E-2</v>
      </c>
      <c r="AI12" s="17"/>
      <c r="AJ12" s="17">
        <v>7.83662884812934E-2</v>
      </c>
      <c r="AK12" s="17">
        <v>0.11213581884051201</v>
      </c>
      <c r="AL12" s="17">
        <v>9.2641579234542207E-2</v>
      </c>
      <c r="AM12" s="17">
        <v>0</v>
      </c>
      <c r="AN12" s="17">
        <v>7.4750526491702898E-2</v>
      </c>
      <c r="AO12" s="17"/>
      <c r="AP12" s="17">
        <v>0.109285257791131</v>
      </c>
      <c r="AQ12" s="17">
        <v>0.108376101611755</v>
      </c>
      <c r="AR12" s="17">
        <v>6.9224087374703397E-2</v>
      </c>
      <c r="AS12" s="17"/>
      <c r="AT12" s="17">
        <v>8.7532764785860903E-2</v>
      </c>
      <c r="AU12" s="17">
        <v>8.1485598028213202E-2</v>
      </c>
      <c r="AV12" s="17">
        <v>9.1226547660437807E-2</v>
      </c>
      <c r="AW12" s="17">
        <v>0.11556370992896201</v>
      </c>
      <c r="AX12" s="17">
        <v>0.23748935497717999</v>
      </c>
      <c r="AY12" s="17"/>
      <c r="AZ12" s="17">
        <v>0.133322750279293</v>
      </c>
      <c r="BA12" s="17">
        <v>7.7538160531420902E-2</v>
      </c>
      <c r="BB12" s="17">
        <v>7.98310608573852E-2</v>
      </c>
      <c r="BC12" s="17">
        <v>6.6980164579105106E-2</v>
      </c>
      <c r="BD12" s="17">
        <v>5.7554700198340497E-2</v>
      </c>
      <c r="BE12" s="17">
        <v>7.8054104174605204E-2</v>
      </c>
      <c r="BF12" s="17"/>
      <c r="BG12" s="17">
        <v>4.7067994457342902E-2</v>
      </c>
      <c r="BH12" s="17">
        <v>0.150957246877685</v>
      </c>
      <c r="BI12" s="17" t="s">
        <v>95</v>
      </c>
      <c r="BJ12" s="17">
        <v>0.155740594336784</v>
      </c>
      <c r="BK12" s="17">
        <v>6.8994185025189406E-2</v>
      </c>
      <c r="BL12" s="17">
        <v>7.8054881296022199E-2</v>
      </c>
      <c r="BM12" s="17">
        <v>3.93792332762571E-2</v>
      </c>
    </row>
    <row r="13" spans="2:65" ht="29" x14ac:dyDescent="0.35">
      <c r="B13" s="18" t="s">
        <v>104</v>
      </c>
      <c r="C13" s="17">
        <v>7.7001863071652604E-2</v>
      </c>
      <c r="D13" s="17">
        <v>5.4669328161124298E-2</v>
      </c>
      <c r="E13" s="17">
        <v>9.9839373956650504E-2</v>
      </c>
      <c r="F13" s="17"/>
      <c r="G13" s="17">
        <v>7.0324101868926805E-2</v>
      </c>
      <c r="H13" s="17">
        <v>7.2208213722202194E-2</v>
      </c>
      <c r="I13" s="17">
        <v>5.7785491375976501E-2</v>
      </c>
      <c r="J13" s="17">
        <v>0.120262848086184</v>
      </c>
      <c r="K13" s="17">
        <v>7.0685589238613206E-2</v>
      </c>
      <c r="L13" s="17">
        <v>6.9444757831212497E-2</v>
      </c>
      <c r="M13" s="17"/>
      <c r="N13" s="17">
        <v>5.26242498316929E-2</v>
      </c>
      <c r="O13" s="17">
        <v>5.5449286149683003E-2</v>
      </c>
      <c r="P13" s="17">
        <v>6.2725704667734E-2</v>
      </c>
      <c r="Q13" s="17">
        <v>0.13874390432883499</v>
      </c>
      <c r="R13" s="17"/>
      <c r="S13" s="17">
        <v>8.3780455039427701E-2</v>
      </c>
      <c r="T13" s="17">
        <v>8.8804800542317597E-2</v>
      </c>
      <c r="U13" s="17">
        <v>5.3728923201481101E-2</v>
      </c>
      <c r="V13" s="17">
        <v>0.108584884775352</v>
      </c>
      <c r="W13" s="17">
        <v>6.7198451167240103E-2</v>
      </c>
      <c r="X13" s="17">
        <v>6.6209094866053003E-2</v>
      </c>
      <c r="Y13" s="17">
        <v>1.04361797493293E-2</v>
      </c>
      <c r="Z13" s="17">
        <v>5.31321629495295E-2</v>
      </c>
      <c r="AA13" s="17">
        <v>0.15650602654773799</v>
      </c>
      <c r="AB13" s="17">
        <v>5.8174299770041397E-2</v>
      </c>
      <c r="AC13" s="17">
        <v>0.11492235810509301</v>
      </c>
      <c r="AD13" s="17">
        <v>0</v>
      </c>
      <c r="AE13" s="17"/>
      <c r="AF13" s="17">
        <v>6.5163034168425796E-2</v>
      </c>
      <c r="AG13" s="17">
        <v>6.8710400447483902E-2</v>
      </c>
      <c r="AH13" s="17">
        <v>0.133629724172146</v>
      </c>
      <c r="AI13" s="17"/>
      <c r="AJ13" s="17">
        <v>4.81078505407872E-2</v>
      </c>
      <c r="AK13" s="17">
        <v>7.1061611709211006E-2</v>
      </c>
      <c r="AL13" s="17">
        <v>6.3269791750989096E-2</v>
      </c>
      <c r="AM13" s="17">
        <v>0.204616946000062</v>
      </c>
      <c r="AN13" s="17">
        <v>0.147365429081247</v>
      </c>
      <c r="AO13" s="17"/>
      <c r="AP13" s="17">
        <v>4.7739781728369901E-2</v>
      </c>
      <c r="AQ13" s="17">
        <v>8.12685017905901E-2</v>
      </c>
      <c r="AR13" s="17">
        <v>9.37604222183928E-2</v>
      </c>
      <c r="AS13" s="17"/>
      <c r="AT13" s="17">
        <v>0.105162539734898</v>
      </c>
      <c r="AU13" s="17">
        <v>8.8291947703082602E-2</v>
      </c>
      <c r="AV13" s="17">
        <v>6.6627962924629303E-2</v>
      </c>
      <c r="AW13" s="17">
        <v>2.2638503824036899E-2</v>
      </c>
      <c r="AX13" s="17">
        <v>0.13821319528756601</v>
      </c>
      <c r="AY13" s="17"/>
      <c r="AZ13" s="17">
        <v>6.06770606205774E-2</v>
      </c>
      <c r="BA13" s="17">
        <v>5.48126625784243E-2</v>
      </c>
      <c r="BB13" s="17">
        <v>0.113134210462793</v>
      </c>
      <c r="BC13" s="17">
        <v>0.10253837753218099</v>
      </c>
      <c r="BD13" s="17">
        <v>0.103913036510541</v>
      </c>
      <c r="BE13" s="17">
        <v>5.7625475111753699E-2</v>
      </c>
      <c r="BF13" s="17"/>
      <c r="BG13" s="17">
        <v>5.2965682025452203E-2</v>
      </c>
      <c r="BH13" s="17">
        <v>4.8963475557671297E-2</v>
      </c>
      <c r="BI13" s="17" t="s">
        <v>95</v>
      </c>
      <c r="BJ13" s="17">
        <v>0.12766322752197201</v>
      </c>
      <c r="BK13" s="17">
        <v>0.16040418208024801</v>
      </c>
      <c r="BL13" s="17">
        <v>9.0486846123302198E-2</v>
      </c>
      <c r="BM13" s="17">
        <v>3.1735208258491202E-2</v>
      </c>
    </row>
    <row r="14" spans="2:65" x14ac:dyDescent="0.35">
      <c r="B14" s="18" t="s">
        <v>105</v>
      </c>
      <c r="C14" s="17">
        <v>5.0508735836689203E-2</v>
      </c>
      <c r="D14" s="17">
        <v>5.5156516618272998E-2</v>
      </c>
      <c r="E14" s="17">
        <v>4.5912611430902098E-2</v>
      </c>
      <c r="F14" s="17"/>
      <c r="G14" s="17">
        <v>0.13923293742850501</v>
      </c>
      <c r="H14" s="17">
        <v>8.0158535987613605E-2</v>
      </c>
      <c r="I14" s="17">
        <v>0.108362825957178</v>
      </c>
      <c r="J14" s="17">
        <v>7.3726034872975098E-3</v>
      </c>
      <c r="K14" s="17">
        <v>0</v>
      </c>
      <c r="L14" s="17">
        <v>0</v>
      </c>
      <c r="M14" s="17"/>
      <c r="N14" s="17">
        <v>4.5178393261067699E-2</v>
      </c>
      <c r="O14" s="17">
        <v>7.8374384143828302E-2</v>
      </c>
      <c r="P14" s="17">
        <v>5.9798318421170102E-2</v>
      </c>
      <c r="Q14" s="17">
        <v>2.1948780380254301E-2</v>
      </c>
      <c r="R14" s="17"/>
      <c r="S14" s="17">
        <v>8.0019005908482196E-2</v>
      </c>
      <c r="T14" s="17">
        <v>5.8811286199269501E-2</v>
      </c>
      <c r="U14" s="17">
        <v>5.4975577372720102E-2</v>
      </c>
      <c r="V14" s="17">
        <v>1.3758539903001099E-2</v>
      </c>
      <c r="W14" s="17">
        <v>2.15367692576959E-2</v>
      </c>
      <c r="X14" s="17">
        <v>0.100312143039579</v>
      </c>
      <c r="Y14" s="17">
        <v>6.1905767235961598E-2</v>
      </c>
      <c r="Z14" s="17">
        <v>4.5011233133716903E-2</v>
      </c>
      <c r="AA14" s="17">
        <v>5.8719896880029203E-2</v>
      </c>
      <c r="AB14" s="17">
        <v>0</v>
      </c>
      <c r="AC14" s="17">
        <v>2.4656140793349501E-2</v>
      </c>
      <c r="AD14" s="17">
        <v>4.6304765202812702E-2</v>
      </c>
      <c r="AE14" s="17"/>
      <c r="AF14" s="17">
        <v>2.48434038262768E-2</v>
      </c>
      <c r="AG14" s="17">
        <v>5.3725818967309297E-2</v>
      </c>
      <c r="AH14" s="17">
        <v>7.7215526539021404E-2</v>
      </c>
      <c r="AI14" s="17"/>
      <c r="AJ14" s="17">
        <v>1.87305747399432E-2</v>
      </c>
      <c r="AK14" s="17">
        <v>8.5082461896553704E-2</v>
      </c>
      <c r="AL14" s="17">
        <v>4.5646563631772601E-2</v>
      </c>
      <c r="AM14" s="17">
        <v>0</v>
      </c>
      <c r="AN14" s="17">
        <v>4.46934369540022E-2</v>
      </c>
      <c r="AO14" s="17"/>
      <c r="AP14" s="17">
        <v>3.9175620277921597E-2</v>
      </c>
      <c r="AQ14" s="17">
        <v>6.6033600922441399E-2</v>
      </c>
      <c r="AR14" s="17">
        <v>1.7067996246295E-2</v>
      </c>
      <c r="AS14" s="17"/>
      <c r="AT14" s="17">
        <v>1.02096186916645E-2</v>
      </c>
      <c r="AU14" s="17">
        <v>6.2076902581328801E-2</v>
      </c>
      <c r="AV14" s="17">
        <v>7.5618787415979993E-2</v>
      </c>
      <c r="AW14" s="17">
        <v>8.9281601913964906E-2</v>
      </c>
      <c r="AX14" s="17">
        <v>0</v>
      </c>
      <c r="AY14" s="17"/>
      <c r="AZ14" s="17">
        <v>0.107112705129822</v>
      </c>
      <c r="BA14" s="17">
        <v>4.8630248043273198E-2</v>
      </c>
      <c r="BB14" s="17">
        <v>8.8924929010238997E-3</v>
      </c>
      <c r="BC14" s="17">
        <v>2.7446512773725298E-2</v>
      </c>
      <c r="BD14" s="17">
        <v>3.6321275495900002E-2</v>
      </c>
      <c r="BE14" s="17">
        <v>3.4950411451023303E-2</v>
      </c>
      <c r="BF14" s="17"/>
      <c r="BG14" s="17">
        <v>1.2750713413927001E-2</v>
      </c>
      <c r="BH14" s="17">
        <v>2.9069851688753399E-2</v>
      </c>
      <c r="BI14" s="17" t="s">
        <v>95</v>
      </c>
      <c r="BJ14" s="17">
        <v>0</v>
      </c>
      <c r="BK14" s="17">
        <v>9.8797278160495397E-2</v>
      </c>
      <c r="BL14" s="17">
        <v>0.12667977117774801</v>
      </c>
      <c r="BM14" s="17">
        <v>0.13521164136032701</v>
      </c>
    </row>
    <row r="15" spans="2:65" ht="29" x14ac:dyDescent="0.35">
      <c r="B15" s="18" t="s">
        <v>106</v>
      </c>
      <c r="C15" s="17">
        <v>4.9208507027977202E-2</v>
      </c>
      <c r="D15" s="17">
        <v>6.1757264210249303E-2</v>
      </c>
      <c r="E15" s="17">
        <v>3.6593869938668498E-2</v>
      </c>
      <c r="F15" s="17"/>
      <c r="G15" s="17">
        <v>8.3757056823433207E-2</v>
      </c>
      <c r="H15" s="17">
        <v>4.5454253253547197E-2</v>
      </c>
      <c r="I15" s="17">
        <v>4.83543468954565E-2</v>
      </c>
      <c r="J15" s="17">
        <v>3.2961958129291001E-2</v>
      </c>
      <c r="K15" s="17">
        <v>2.4156249484279899E-2</v>
      </c>
      <c r="L15" s="17">
        <v>6.1593690424862499E-2</v>
      </c>
      <c r="M15" s="17"/>
      <c r="N15" s="17">
        <v>7.0891559240512894E-2</v>
      </c>
      <c r="O15" s="17">
        <v>3.90606676941005E-2</v>
      </c>
      <c r="P15" s="17">
        <v>3.4772340080632499E-2</v>
      </c>
      <c r="Q15" s="17">
        <v>4.8200632407475102E-2</v>
      </c>
      <c r="R15" s="17"/>
      <c r="S15" s="17">
        <v>8.9073277813300003E-2</v>
      </c>
      <c r="T15" s="17">
        <v>6.78134373168576E-2</v>
      </c>
      <c r="U15" s="17">
        <v>3.03823577783712E-2</v>
      </c>
      <c r="V15" s="17">
        <v>5.4118099848758802E-2</v>
      </c>
      <c r="W15" s="17">
        <v>3.5391919912320199E-2</v>
      </c>
      <c r="X15" s="17">
        <v>3.2616584894291402E-2</v>
      </c>
      <c r="Y15" s="17">
        <v>1.0675620822201399E-2</v>
      </c>
      <c r="Z15" s="17">
        <v>2.34856566411909E-2</v>
      </c>
      <c r="AA15" s="17">
        <v>3.2791200424074497E-2</v>
      </c>
      <c r="AB15" s="17">
        <v>8.2532338332487507E-2</v>
      </c>
      <c r="AC15" s="17">
        <v>7.4570670241188006E-2</v>
      </c>
      <c r="AD15" s="17">
        <v>0</v>
      </c>
      <c r="AE15" s="17"/>
      <c r="AF15" s="17">
        <v>3.4142847061794802E-2</v>
      </c>
      <c r="AG15" s="17">
        <v>5.7731630597504698E-2</v>
      </c>
      <c r="AH15" s="17">
        <v>3.2606823576756302E-2</v>
      </c>
      <c r="AI15" s="17"/>
      <c r="AJ15" s="17">
        <v>5.8563858213503697E-2</v>
      </c>
      <c r="AK15" s="17">
        <v>5.2179334688651699E-2</v>
      </c>
      <c r="AL15" s="17">
        <v>1.7731388686041499E-2</v>
      </c>
      <c r="AM15" s="17">
        <v>0</v>
      </c>
      <c r="AN15" s="17">
        <v>3.0493062460715599E-2</v>
      </c>
      <c r="AO15" s="17"/>
      <c r="AP15" s="17">
        <v>8.6362859950791099E-2</v>
      </c>
      <c r="AQ15" s="17">
        <v>4.10355863105877E-2</v>
      </c>
      <c r="AR15" s="17">
        <v>2.1712016790212001E-2</v>
      </c>
      <c r="AS15" s="17"/>
      <c r="AT15" s="17">
        <v>3.6072470151154098E-2</v>
      </c>
      <c r="AU15" s="17">
        <v>9.8456758436903505E-2</v>
      </c>
      <c r="AV15" s="17">
        <v>3.60236738717526E-2</v>
      </c>
      <c r="AW15" s="17">
        <v>2.58025924879846E-2</v>
      </c>
      <c r="AX15" s="17">
        <v>5.5445391991971703E-2</v>
      </c>
      <c r="AY15" s="17"/>
      <c r="AZ15" s="17">
        <v>8.5763583920301298E-2</v>
      </c>
      <c r="BA15" s="17">
        <v>3.84909638179491E-2</v>
      </c>
      <c r="BB15" s="17">
        <v>1.9796909446394999E-2</v>
      </c>
      <c r="BC15" s="17">
        <v>5.7402839357514002E-2</v>
      </c>
      <c r="BD15" s="17">
        <v>2.0626885239961801E-2</v>
      </c>
      <c r="BE15" s="17">
        <v>6.5195375621706603E-2</v>
      </c>
      <c r="BF15" s="17"/>
      <c r="BG15" s="17">
        <v>6.2572329460763604E-2</v>
      </c>
      <c r="BH15" s="17">
        <v>2.9784849054831E-2</v>
      </c>
      <c r="BI15" s="17" t="s">
        <v>95</v>
      </c>
      <c r="BJ15" s="17">
        <v>3.67638044768527E-2</v>
      </c>
      <c r="BK15" s="17">
        <v>6.5977142370433506E-2</v>
      </c>
      <c r="BL15" s="17">
        <v>4.7173481256316499E-2</v>
      </c>
      <c r="BM15" s="17">
        <v>4.1359250910372097E-2</v>
      </c>
    </row>
    <row r="16" spans="2:65" x14ac:dyDescent="0.35">
      <c r="B16" s="18" t="s">
        <v>107</v>
      </c>
      <c r="C16" s="17">
        <v>4.5777501833793401E-2</v>
      </c>
      <c r="D16" s="17">
        <v>5.9935300149451198E-2</v>
      </c>
      <c r="E16" s="17">
        <v>3.1522427830071198E-2</v>
      </c>
      <c r="F16" s="17"/>
      <c r="G16" s="17">
        <v>4.2121797534521201E-2</v>
      </c>
      <c r="H16" s="17">
        <v>6.4927387459234306E-2</v>
      </c>
      <c r="I16" s="17">
        <v>4.47887790841228E-2</v>
      </c>
      <c r="J16" s="17">
        <v>6.3834206020515399E-2</v>
      </c>
      <c r="K16" s="17">
        <v>2.15290002166868E-2</v>
      </c>
      <c r="L16" s="17">
        <v>3.5458440153934699E-2</v>
      </c>
      <c r="M16" s="17"/>
      <c r="N16" s="17">
        <v>3.82399305195174E-2</v>
      </c>
      <c r="O16" s="17">
        <v>4.55878441447772E-2</v>
      </c>
      <c r="P16" s="17">
        <v>5.6475689263766803E-2</v>
      </c>
      <c r="Q16" s="17">
        <v>4.1963101793011597E-2</v>
      </c>
      <c r="R16" s="17"/>
      <c r="S16" s="17">
        <v>4.2077716236363999E-2</v>
      </c>
      <c r="T16" s="17">
        <v>2.9275580089507199E-2</v>
      </c>
      <c r="U16" s="17">
        <v>6.8689793805251906E-2</v>
      </c>
      <c r="V16" s="17">
        <v>2.7887631527971399E-2</v>
      </c>
      <c r="W16" s="17">
        <v>4.5821010375811599E-2</v>
      </c>
      <c r="X16" s="17">
        <v>2.1764943874253501E-2</v>
      </c>
      <c r="Y16" s="17">
        <v>6.9786888456549206E-2</v>
      </c>
      <c r="Z16" s="17">
        <v>8.9680301568620599E-2</v>
      </c>
      <c r="AA16" s="17">
        <v>2.5505894403887099E-2</v>
      </c>
      <c r="AB16" s="17">
        <v>3.2581789465557197E-2</v>
      </c>
      <c r="AC16" s="17">
        <v>4.6703817288966602E-2</v>
      </c>
      <c r="AD16" s="17">
        <v>0.15436431211410401</v>
      </c>
      <c r="AE16" s="17"/>
      <c r="AF16" s="17">
        <v>2.0201730961465901E-2</v>
      </c>
      <c r="AG16" s="17">
        <v>7.3701978642494004E-2</v>
      </c>
      <c r="AH16" s="17">
        <v>3.7229244654357403E-2</v>
      </c>
      <c r="AI16" s="17"/>
      <c r="AJ16" s="17">
        <v>3.7023130047220298E-2</v>
      </c>
      <c r="AK16" s="17">
        <v>4.9782642668468997E-2</v>
      </c>
      <c r="AL16" s="17">
        <v>8.7823528341108598E-2</v>
      </c>
      <c r="AM16" s="17">
        <v>0</v>
      </c>
      <c r="AN16" s="17">
        <v>2.9191932150655499E-2</v>
      </c>
      <c r="AO16" s="17"/>
      <c r="AP16" s="17">
        <v>4.23303716793796E-2</v>
      </c>
      <c r="AQ16" s="17">
        <v>5.2448052908228397E-2</v>
      </c>
      <c r="AR16" s="17">
        <v>8.3467799038442994E-2</v>
      </c>
      <c r="AS16" s="17"/>
      <c r="AT16" s="17">
        <v>2.6932087811537001E-2</v>
      </c>
      <c r="AU16" s="17">
        <v>3.2615875464444499E-2</v>
      </c>
      <c r="AV16" s="17">
        <v>4.2824118241163098E-2</v>
      </c>
      <c r="AW16" s="17">
        <v>9.1007847510067602E-2</v>
      </c>
      <c r="AX16" s="17">
        <v>5.9722929124069797E-2</v>
      </c>
      <c r="AY16" s="17"/>
      <c r="AZ16" s="17">
        <v>8.5352624347869402E-2</v>
      </c>
      <c r="BA16" s="17">
        <v>5.2522806777411099E-2</v>
      </c>
      <c r="BB16" s="17">
        <v>2.74332681036152E-2</v>
      </c>
      <c r="BC16" s="17">
        <v>1.2504637516732E-2</v>
      </c>
      <c r="BD16" s="17">
        <v>2.7180455819771101E-2</v>
      </c>
      <c r="BE16" s="17">
        <v>3.8696284289093899E-2</v>
      </c>
      <c r="BF16" s="17"/>
      <c r="BG16" s="17">
        <v>4.3801800975802302E-2</v>
      </c>
      <c r="BH16" s="17">
        <v>5.9293470071630702E-2</v>
      </c>
      <c r="BI16" s="17" t="s">
        <v>95</v>
      </c>
      <c r="BJ16" s="17">
        <v>5.6420206001602698E-2</v>
      </c>
      <c r="BK16" s="17">
        <v>0</v>
      </c>
      <c r="BL16" s="17">
        <v>5.2398798397325301E-2</v>
      </c>
      <c r="BM16" s="17">
        <v>5.4268879769320003E-2</v>
      </c>
    </row>
    <row r="17" spans="2:65" x14ac:dyDescent="0.35">
      <c r="B17" s="18" t="s">
        <v>108</v>
      </c>
      <c r="C17" s="17">
        <v>3.4734529513672702E-2</v>
      </c>
      <c r="D17" s="17">
        <v>2.6488443913471899E-2</v>
      </c>
      <c r="E17" s="17">
        <v>4.3181920728453699E-2</v>
      </c>
      <c r="F17" s="17"/>
      <c r="G17" s="17">
        <v>0.137620152479623</v>
      </c>
      <c r="H17" s="17">
        <v>5.0583314719857699E-2</v>
      </c>
      <c r="I17" s="17">
        <v>1.9212236044494801E-2</v>
      </c>
      <c r="J17" s="17">
        <v>1.8798608077763599E-2</v>
      </c>
      <c r="K17" s="17">
        <v>7.8574916584242902E-3</v>
      </c>
      <c r="L17" s="17">
        <v>0</v>
      </c>
      <c r="M17" s="17"/>
      <c r="N17" s="17">
        <v>4.3278034382687201E-2</v>
      </c>
      <c r="O17" s="17">
        <v>2.5087545815764199E-2</v>
      </c>
      <c r="P17" s="17">
        <v>4.5319456919084102E-2</v>
      </c>
      <c r="Q17" s="17">
        <v>2.64672361254795E-2</v>
      </c>
      <c r="R17" s="17"/>
      <c r="S17" s="17">
        <v>8.48375458788138E-2</v>
      </c>
      <c r="T17" s="17">
        <v>2.8247023340127499E-2</v>
      </c>
      <c r="U17" s="17">
        <v>0</v>
      </c>
      <c r="V17" s="17">
        <v>2.6232788000360899E-2</v>
      </c>
      <c r="W17" s="17">
        <v>4.6129851284653703E-2</v>
      </c>
      <c r="X17" s="17">
        <v>7.2213451743060403E-2</v>
      </c>
      <c r="Y17" s="17">
        <v>1.19812198338513E-2</v>
      </c>
      <c r="Z17" s="17">
        <v>5.7430172033257301E-2</v>
      </c>
      <c r="AA17" s="17">
        <v>2.52651249298926E-2</v>
      </c>
      <c r="AB17" s="17">
        <v>1.1397712373721201E-2</v>
      </c>
      <c r="AC17" s="17">
        <v>2.6621813647239499E-2</v>
      </c>
      <c r="AD17" s="17">
        <v>0</v>
      </c>
      <c r="AE17" s="17"/>
      <c r="AF17" s="17">
        <v>1.39881236376383E-2</v>
      </c>
      <c r="AG17" s="17">
        <v>1.9305034622208801E-2</v>
      </c>
      <c r="AH17" s="17">
        <v>2.51226116528304E-2</v>
      </c>
      <c r="AI17" s="17"/>
      <c r="AJ17" s="17">
        <v>1.5712506362213299E-2</v>
      </c>
      <c r="AK17" s="17">
        <v>2.3808504177335599E-2</v>
      </c>
      <c r="AL17" s="17">
        <v>0</v>
      </c>
      <c r="AM17" s="17">
        <v>0</v>
      </c>
      <c r="AN17" s="17">
        <v>5.2433228162759998E-2</v>
      </c>
      <c r="AO17" s="17"/>
      <c r="AP17" s="17">
        <v>4.4803475351339599E-2</v>
      </c>
      <c r="AQ17" s="17">
        <v>3.0764470146734099E-2</v>
      </c>
      <c r="AR17" s="17">
        <v>4.1688568588522497E-2</v>
      </c>
      <c r="AS17" s="17"/>
      <c r="AT17" s="17">
        <v>1.7307197592776099E-2</v>
      </c>
      <c r="AU17" s="17">
        <v>3.6856476596734203E-2</v>
      </c>
      <c r="AV17" s="17">
        <v>5.3946425022983198E-2</v>
      </c>
      <c r="AW17" s="17">
        <v>5.4724907048860703E-2</v>
      </c>
      <c r="AX17" s="17">
        <v>6.3796237768880396E-2</v>
      </c>
      <c r="AY17" s="17"/>
      <c r="AZ17" s="17">
        <v>7.5684676355816993E-2</v>
      </c>
      <c r="BA17" s="17">
        <v>4.0424593102793602E-2</v>
      </c>
      <c r="BB17" s="17">
        <v>0</v>
      </c>
      <c r="BC17" s="17">
        <v>1.3535188758481901E-2</v>
      </c>
      <c r="BD17" s="17">
        <v>0</v>
      </c>
      <c r="BE17" s="17">
        <v>5.5684301100086001E-2</v>
      </c>
      <c r="BF17" s="17"/>
      <c r="BG17" s="17">
        <v>1.25898571107635E-2</v>
      </c>
      <c r="BH17" s="17">
        <v>4.8208148424840801E-2</v>
      </c>
      <c r="BI17" s="17" t="s">
        <v>95</v>
      </c>
      <c r="BJ17" s="17">
        <v>0</v>
      </c>
      <c r="BK17" s="17">
        <v>7.5610221286982096E-2</v>
      </c>
      <c r="BL17" s="17">
        <v>5.2577949917671903E-2</v>
      </c>
      <c r="BM17" s="17">
        <v>7.2262254804533702E-2</v>
      </c>
    </row>
    <row r="18" spans="2:65" x14ac:dyDescent="0.35">
      <c r="B18" s="18" t="s">
        <v>109</v>
      </c>
      <c r="C18" s="17">
        <v>3.4140551677923597E-2</v>
      </c>
      <c r="D18" s="17">
        <v>4.52587048327492E-2</v>
      </c>
      <c r="E18" s="17">
        <v>2.29417466636146E-2</v>
      </c>
      <c r="F18" s="17"/>
      <c r="G18" s="17">
        <v>5.6857841933207601E-2</v>
      </c>
      <c r="H18" s="17">
        <v>3.1221735529275998E-2</v>
      </c>
      <c r="I18" s="17">
        <v>3.5224784966889397E-2</v>
      </c>
      <c r="J18" s="17">
        <v>3.6441034064584703E-2</v>
      </c>
      <c r="K18" s="17">
        <v>4.1205915198121897E-2</v>
      </c>
      <c r="L18" s="17">
        <v>1.5406128677704E-2</v>
      </c>
      <c r="M18" s="17"/>
      <c r="N18" s="17">
        <v>3.9310639238371102E-2</v>
      </c>
      <c r="O18" s="17">
        <v>3.7268328856056597E-2</v>
      </c>
      <c r="P18" s="17">
        <v>3.8206622691863701E-2</v>
      </c>
      <c r="Q18" s="17">
        <v>2.2482322724500601E-2</v>
      </c>
      <c r="R18" s="17"/>
      <c r="S18" s="17">
        <v>4.3126537019149598E-2</v>
      </c>
      <c r="T18" s="17">
        <v>2.8311075873401498E-2</v>
      </c>
      <c r="U18" s="17">
        <v>4.2920949099146399E-2</v>
      </c>
      <c r="V18" s="17">
        <v>2.6781787905770099E-2</v>
      </c>
      <c r="W18" s="17">
        <v>3.5071167254235001E-2</v>
      </c>
      <c r="X18" s="17">
        <v>0</v>
      </c>
      <c r="Y18" s="17">
        <v>6.4394333618262203E-2</v>
      </c>
      <c r="Z18" s="17">
        <v>2.1774861695640899E-2</v>
      </c>
      <c r="AA18" s="17">
        <v>2.5031482673486701E-2</v>
      </c>
      <c r="AB18" s="17">
        <v>4.37497306037197E-2</v>
      </c>
      <c r="AC18" s="17">
        <v>0</v>
      </c>
      <c r="AD18" s="17">
        <v>9.7823411876601499E-2</v>
      </c>
      <c r="AE18" s="17"/>
      <c r="AF18" s="17">
        <v>2.47955623114531E-2</v>
      </c>
      <c r="AG18" s="17">
        <v>4.5583797363612802E-2</v>
      </c>
      <c r="AH18" s="17">
        <v>2.8986998241065098E-2</v>
      </c>
      <c r="AI18" s="17"/>
      <c r="AJ18" s="17">
        <v>2.56834875460108E-2</v>
      </c>
      <c r="AK18" s="17">
        <v>4.2556124534920803E-2</v>
      </c>
      <c r="AL18" s="17">
        <v>4.0932777544395199E-2</v>
      </c>
      <c r="AM18" s="17">
        <v>0</v>
      </c>
      <c r="AN18" s="17">
        <v>1.1752623872693E-2</v>
      </c>
      <c r="AO18" s="17"/>
      <c r="AP18" s="17">
        <v>4.0305797379402597E-2</v>
      </c>
      <c r="AQ18" s="17">
        <v>3.0866566216635801E-2</v>
      </c>
      <c r="AR18" s="17">
        <v>3.00413168671936E-2</v>
      </c>
      <c r="AS18" s="17"/>
      <c r="AT18" s="17">
        <v>2.75024467551729E-2</v>
      </c>
      <c r="AU18" s="17">
        <v>1.7050106426513899E-2</v>
      </c>
      <c r="AV18" s="17">
        <v>3.1241670860127101E-2</v>
      </c>
      <c r="AW18" s="17">
        <v>8.53342386845833E-2</v>
      </c>
      <c r="AX18" s="17">
        <v>6.3796237768880396E-2</v>
      </c>
      <c r="AY18" s="17"/>
      <c r="AZ18" s="17">
        <v>5.4049047355846598E-2</v>
      </c>
      <c r="BA18" s="17">
        <v>3.2309688787494899E-2</v>
      </c>
      <c r="BB18" s="17">
        <v>2.0400701341780202E-2</v>
      </c>
      <c r="BC18" s="17">
        <v>0</v>
      </c>
      <c r="BD18" s="17">
        <v>6.5066320531583094E-2</v>
      </c>
      <c r="BE18" s="17">
        <v>3.9837168113796603E-2</v>
      </c>
      <c r="BF18" s="17"/>
      <c r="BG18" s="17">
        <v>3.9244357968613801E-2</v>
      </c>
      <c r="BH18" s="17">
        <v>3.4054917013695701E-2</v>
      </c>
      <c r="BI18" s="17" t="s">
        <v>95</v>
      </c>
      <c r="BJ18" s="17">
        <v>1.4344412388555499E-2</v>
      </c>
      <c r="BK18" s="17">
        <v>0</v>
      </c>
      <c r="BL18" s="17">
        <v>3.6336402930941203E-2</v>
      </c>
      <c r="BM18" s="17">
        <v>5.4268879769320003E-2</v>
      </c>
    </row>
    <row r="19" spans="2:65" x14ac:dyDescent="0.35">
      <c r="B19" s="18" t="s">
        <v>110</v>
      </c>
      <c r="C19" s="17">
        <v>2.9830287839585801E-2</v>
      </c>
      <c r="D19" s="17">
        <v>3.1983689601346302E-2</v>
      </c>
      <c r="E19" s="17">
        <v>2.7715964980169198E-2</v>
      </c>
      <c r="F19" s="17"/>
      <c r="G19" s="17">
        <v>9.1305850133359803E-2</v>
      </c>
      <c r="H19" s="17">
        <v>4.2773336115928602E-2</v>
      </c>
      <c r="I19" s="17">
        <v>3.2936211464476603E-2</v>
      </c>
      <c r="J19" s="17">
        <v>0</v>
      </c>
      <c r="K19" s="17">
        <v>1.8598455838279002E-2</v>
      </c>
      <c r="L19" s="17">
        <v>9.9369079360374594E-3</v>
      </c>
      <c r="M19" s="17"/>
      <c r="N19" s="17">
        <v>3.2516775426079801E-2</v>
      </c>
      <c r="O19" s="17">
        <v>2.0110063280822699E-2</v>
      </c>
      <c r="P19" s="17">
        <v>4.2623933603291697E-2</v>
      </c>
      <c r="Q19" s="17">
        <v>2.1703937246803199E-2</v>
      </c>
      <c r="R19" s="17"/>
      <c r="S19" s="17">
        <v>4.1844802659172398E-2</v>
      </c>
      <c r="T19" s="17">
        <v>3.2459219867867199E-2</v>
      </c>
      <c r="U19" s="17">
        <v>5.9668844350538597E-2</v>
      </c>
      <c r="V19" s="17">
        <v>2.7188003415059999E-2</v>
      </c>
      <c r="W19" s="17">
        <v>3.5345184026044002E-2</v>
      </c>
      <c r="X19" s="17">
        <v>4.8760856678382099E-2</v>
      </c>
      <c r="Y19" s="17">
        <v>1.06287723488202E-2</v>
      </c>
      <c r="Z19" s="17">
        <v>0</v>
      </c>
      <c r="AA19" s="17">
        <v>0</v>
      </c>
      <c r="AB19" s="17">
        <v>0</v>
      </c>
      <c r="AC19" s="17">
        <v>7.2597849860509503E-2</v>
      </c>
      <c r="AD19" s="17">
        <v>4.5465726148578502E-2</v>
      </c>
      <c r="AE19" s="17"/>
      <c r="AF19" s="17">
        <v>2.26238820454676E-2</v>
      </c>
      <c r="AG19" s="17">
        <v>2.2215688296839502E-2</v>
      </c>
      <c r="AH19" s="17">
        <v>1.95279216777073E-2</v>
      </c>
      <c r="AI19" s="17"/>
      <c r="AJ19" s="17">
        <v>3.07266812365268E-2</v>
      </c>
      <c r="AK19" s="17">
        <v>3.7631716359924697E-2</v>
      </c>
      <c r="AL19" s="17">
        <v>0</v>
      </c>
      <c r="AM19" s="17">
        <v>0</v>
      </c>
      <c r="AN19" s="17">
        <v>1.03317833109292E-2</v>
      </c>
      <c r="AO19" s="17"/>
      <c r="AP19" s="17">
        <v>4.1734458529253303E-2</v>
      </c>
      <c r="AQ19" s="17">
        <v>3.0722452128167901E-2</v>
      </c>
      <c r="AR19" s="17">
        <v>1.7046396159792299E-2</v>
      </c>
      <c r="AS19" s="17"/>
      <c r="AT19" s="17">
        <v>4.3135465134763698E-2</v>
      </c>
      <c r="AU19" s="17">
        <v>3.2119152174997098E-2</v>
      </c>
      <c r="AV19" s="17">
        <v>3.3986941124992003E-2</v>
      </c>
      <c r="AW19" s="17">
        <v>1.8577956612833998E-2</v>
      </c>
      <c r="AX19" s="17">
        <v>0</v>
      </c>
      <c r="AY19" s="17"/>
      <c r="AZ19" s="17">
        <v>4.48773131631569E-2</v>
      </c>
      <c r="BA19" s="17">
        <v>3.0646677162738601E-2</v>
      </c>
      <c r="BB19" s="17">
        <v>1.06352977571177E-2</v>
      </c>
      <c r="BC19" s="17">
        <v>2.4532046057708898E-2</v>
      </c>
      <c r="BD19" s="17">
        <v>2.2987248210489E-2</v>
      </c>
      <c r="BE19" s="17">
        <v>3.7658987118331301E-2</v>
      </c>
      <c r="BF19" s="17"/>
      <c r="BG19" s="17">
        <v>1.65089014453766E-2</v>
      </c>
      <c r="BH19" s="17">
        <v>3.4194896153948703E-2</v>
      </c>
      <c r="BI19" s="17" t="s">
        <v>95</v>
      </c>
      <c r="BJ19" s="17">
        <v>1.8221836481602801E-2</v>
      </c>
      <c r="BK19" s="17">
        <v>5.5540770906039802E-2</v>
      </c>
      <c r="BL19" s="17">
        <v>3.8962163225108301E-2</v>
      </c>
      <c r="BM19" s="17">
        <v>6.7656424054588798E-2</v>
      </c>
    </row>
    <row r="20" spans="2:65" x14ac:dyDescent="0.35">
      <c r="B20" s="18" t="s">
        <v>111</v>
      </c>
      <c r="C20" s="17">
        <v>2.9778891925704799E-2</v>
      </c>
      <c r="D20" s="17">
        <v>3.8956390264132397E-2</v>
      </c>
      <c r="E20" s="17">
        <v>2.05385830257407E-2</v>
      </c>
      <c r="F20" s="17"/>
      <c r="G20" s="17">
        <v>3.9997704222589497E-2</v>
      </c>
      <c r="H20" s="17">
        <v>5.0278334558728398E-2</v>
      </c>
      <c r="I20" s="17">
        <v>2.13849417186396E-2</v>
      </c>
      <c r="J20" s="17">
        <v>3.10342566961068E-2</v>
      </c>
      <c r="K20" s="17">
        <v>6.65204744512917E-3</v>
      </c>
      <c r="L20" s="17">
        <v>2.69760381629939E-2</v>
      </c>
      <c r="M20" s="17"/>
      <c r="N20" s="17">
        <v>3.6278251639252503E-2</v>
      </c>
      <c r="O20" s="17">
        <v>3.0761698438446401E-2</v>
      </c>
      <c r="P20" s="17">
        <v>3.73059318013454E-2</v>
      </c>
      <c r="Q20" s="17">
        <v>1.57697404718063E-2</v>
      </c>
      <c r="R20" s="17"/>
      <c r="S20" s="17">
        <v>6.8715071721446697E-2</v>
      </c>
      <c r="T20" s="17">
        <v>4.5335532335215201E-2</v>
      </c>
      <c r="U20" s="17">
        <v>1.4781523909822399E-2</v>
      </c>
      <c r="V20" s="17">
        <v>0</v>
      </c>
      <c r="W20" s="17">
        <v>0</v>
      </c>
      <c r="X20" s="17">
        <v>2.9577668187119401E-2</v>
      </c>
      <c r="Y20" s="17">
        <v>1.09193886296064E-2</v>
      </c>
      <c r="Z20" s="17">
        <v>0</v>
      </c>
      <c r="AA20" s="17">
        <v>0</v>
      </c>
      <c r="AB20" s="17">
        <v>7.9313241937560494E-2</v>
      </c>
      <c r="AC20" s="17">
        <v>0</v>
      </c>
      <c r="AD20" s="17">
        <v>0.100334538658459</v>
      </c>
      <c r="AE20" s="17"/>
      <c r="AF20" s="17">
        <v>1.36921858961363E-2</v>
      </c>
      <c r="AG20" s="17">
        <v>4.9084608150897602E-2</v>
      </c>
      <c r="AH20" s="17">
        <v>2.1921544026495401E-2</v>
      </c>
      <c r="AI20" s="17"/>
      <c r="AJ20" s="17">
        <v>2.2773342481946599E-2</v>
      </c>
      <c r="AK20" s="17">
        <v>3.1586709746081403E-2</v>
      </c>
      <c r="AL20" s="17">
        <v>2.5055811165800801E-2</v>
      </c>
      <c r="AM20" s="17">
        <v>0</v>
      </c>
      <c r="AN20" s="17">
        <v>2.77197917105758E-2</v>
      </c>
      <c r="AO20" s="17"/>
      <c r="AP20" s="17">
        <v>4.4639176232097198E-2</v>
      </c>
      <c r="AQ20" s="17">
        <v>3.0864157651169101E-2</v>
      </c>
      <c r="AR20" s="17">
        <v>3.00413168671936E-2</v>
      </c>
      <c r="AS20" s="17"/>
      <c r="AT20" s="17">
        <v>1.5829021979783E-2</v>
      </c>
      <c r="AU20" s="17">
        <v>3.4472545700359E-2</v>
      </c>
      <c r="AV20" s="17">
        <v>2.0772461967379901E-2</v>
      </c>
      <c r="AW20" s="17">
        <v>5.6899188278644701E-2</v>
      </c>
      <c r="AX20" s="17">
        <v>0.122321033861138</v>
      </c>
      <c r="AY20" s="17"/>
      <c r="AZ20" s="17">
        <v>5.4673146541816903E-2</v>
      </c>
      <c r="BA20" s="17">
        <v>3.88694542053757E-2</v>
      </c>
      <c r="BB20" s="17">
        <v>3.1987793247536402E-2</v>
      </c>
      <c r="BC20" s="17">
        <v>1.1687905615913201E-2</v>
      </c>
      <c r="BD20" s="17">
        <v>0</v>
      </c>
      <c r="BE20" s="17">
        <v>0</v>
      </c>
      <c r="BF20" s="17"/>
      <c r="BG20" s="17">
        <v>3.3053242019891002E-2</v>
      </c>
      <c r="BH20" s="17">
        <v>3.6181448521552702E-2</v>
      </c>
      <c r="BI20" s="17" t="s">
        <v>95</v>
      </c>
      <c r="BJ20" s="17">
        <v>1.8316293021036201E-2</v>
      </c>
      <c r="BK20" s="17">
        <v>1.3198071536801E-2</v>
      </c>
      <c r="BL20" s="17">
        <v>2.53953324582952E-2</v>
      </c>
      <c r="BM20" s="17">
        <v>5.4268879769320003E-2</v>
      </c>
    </row>
    <row r="21" spans="2:65" x14ac:dyDescent="0.35">
      <c r="B21" s="18" t="s">
        <v>112</v>
      </c>
      <c r="C21" s="17">
        <v>2.24743565512227E-2</v>
      </c>
      <c r="D21" s="17">
        <v>2.0831478708064399E-2</v>
      </c>
      <c r="E21" s="17">
        <v>2.41939854235509E-2</v>
      </c>
      <c r="F21" s="17"/>
      <c r="G21" s="17">
        <v>2.4515422693674901E-2</v>
      </c>
      <c r="H21" s="17">
        <v>3.8874425232575803E-2</v>
      </c>
      <c r="I21" s="17">
        <v>4.38873494817986E-2</v>
      </c>
      <c r="J21" s="17">
        <v>1.9173388571117202E-2</v>
      </c>
      <c r="K21" s="17">
        <v>1.5800276459549199E-2</v>
      </c>
      <c r="L21" s="17">
        <v>0</v>
      </c>
      <c r="M21" s="17"/>
      <c r="N21" s="17">
        <v>3.9083626694187301E-2</v>
      </c>
      <c r="O21" s="17">
        <v>1.24278079132389E-2</v>
      </c>
      <c r="P21" s="17">
        <v>1.67234520235763E-2</v>
      </c>
      <c r="Q21" s="17">
        <v>1.9206506858646302E-2</v>
      </c>
      <c r="R21" s="17"/>
      <c r="S21" s="17">
        <v>4.42638107803194E-2</v>
      </c>
      <c r="T21" s="17">
        <v>2.4560623911935201E-2</v>
      </c>
      <c r="U21" s="17">
        <v>2.5542240503307299E-2</v>
      </c>
      <c r="V21" s="17">
        <v>1.2675379465754E-2</v>
      </c>
      <c r="W21" s="17">
        <v>2.9868160852725902E-2</v>
      </c>
      <c r="X21" s="17">
        <v>3.5828730248291397E-2</v>
      </c>
      <c r="Y21" s="17">
        <v>1.19812198338513E-2</v>
      </c>
      <c r="Z21" s="17">
        <v>2.1774861695640899E-2</v>
      </c>
      <c r="AA21" s="17">
        <v>1.78072635678449E-2</v>
      </c>
      <c r="AB21" s="17">
        <v>1.4967215272686E-2</v>
      </c>
      <c r="AC21" s="17">
        <v>0</v>
      </c>
      <c r="AD21" s="17">
        <v>0</v>
      </c>
      <c r="AE21" s="17"/>
      <c r="AF21" s="17">
        <v>1.1665362174586E-2</v>
      </c>
      <c r="AG21" s="17">
        <v>3.13703044174517E-2</v>
      </c>
      <c r="AH21" s="17">
        <v>2.9653512047548E-2</v>
      </c>
      <c r="AI21" s="17"/>
      <c r="AJ21" s="17">
        <v>2.3001329407844998E-2</v>
      </c>
      <c r="AK21" s="17">
        <v>3.2610944775080801E-2</v>
      </c>
      <c r="AL21" s="17">
        <v>0</v>
      </c>
      <c r="AM21" s="17">
        <v>0</v>
      </c>
      <c r="AN21" s="17">
        <v>1.3554020719107799E-2</v>
      </c>
      <c r="AO21" s="17"/>
      <c r="AP21" s="17">
        <v>3.1163403280171E-2</v>
      </c>
      <c r="AQ21" s="17">
        <v>2.6779334064492202E-2</v>
      </c>
      <c r="AR21" s="17">
        <v>1.46734503479888E-2</v>
      </c>
      <c r="AS21" s="17"/>
      <c r="AT21" s="17">
        <v>9.7276170192937099E-3</v>
      </c>
      <c r="AU21" s="17">
        <v>9.7226768974778294E-3</v>
      </c>
      <c r="AV21" s="17">
        <v>4.3896783525231201E-2</v>
      </c>
      <c r="AW21" s="17">
        <v>3.5209434342651898E-2</v>
      </c>
      <c r="AX21" s="17">
        <v>0.12351916689295001</v>
      </c>
      <c r="AY21" s="17"/>
      <c r="AZ21" s="17">
        <v>4.9710268451008698E-2</v>
      </c>
      <c r="BA21" s="17">
        <v>2.3813039354774499E-2</v>
      </c>
      <c r="BB21" s="17">
        <v>2.6801628973960299E-2</v>
      </c>
      <c r="BC21" s="17">
        <v>7.0559222362958796E-3</v>
      </c>
      <c r="BD21" s="17">
        <v>0</v>
      </c>
      <c r="BE21" s="17">
        <v>0</v>
      </c>
      <c r="BF21" s="17"/>
      <c r="BG21" s="17">
        <v>1.1306081801470601E-2</v>
      </c>
      <c r="BH21" s="17">
        <v>3.6373680770044103E-2</v>
      </c>
      <c r="BI21" s="17" t="s">
        <v>95</v>
      </c>
      <c r="BJ21" s="17">
        <v>2.9719442968770299E-2</v>
      </c>
      <c r="BK21" s="17">
        <v>1.40414126378977E-2</v>
      </c>
      <c r="BL21" s="17">
        <v>3.4603884909527698E-2</v>
      </c>
      <c r="BM21" s="17">
        <v>0</v>
      </c>
    </row>
    <row r="22" spans="2:65" x14ac:dyDescent="0.35">
      <c r="B22" s="18" t="s">
        <v>113</v>
      </c>
      <c r="C22" s="17">
        <v>1.96704646297289E-2</v>
      </c>
      <c r="D22" s="17">
        <v>2.79020990578536E-2</v>
      </c>
      <c r="E22" s="17">
        <v>1.13659089012462E-2</v>
      </c>
      <c r="F22" s="17"/>
      <c r="G22" s="17">
        <v>1.6256088237076902E-2</v>
      </c>
      <c r="H22" s="17">
        <v>2.1659316951004998E-2</v>
      </c>
      <c r="I22" s="17">
        <v>3.00750154852641E-2</v>
      </c>
      <c r="J22" s="17">
        <v>1.6546917164754801E-2</v>
      </c>
      <c r="K22" s="17">
        <v>2.64523002815759E-2</v>
      </c>
      <c r="L22" s="17">
        <v>1.07217212053397E-2</v>
      </c>
      <c r="M22" s="17"/>
      <c r="N22" s="17">
        <v>3.00363438029356E-2</v>
      </c>
      <c r="O22" s="17">
        <v>1.33558487472792E-2</v>
      </c>
      <c r="P22" s="17">
        <v>2.2470692842710801E-2</v>
      </c>
      <c r="Q22" s="17">
        <v>1.23870048463106E-2</v>
      </c>
      <c r="R22" s="17"/>
      <c r="S22" s="17">
        <v>1.13801012802986E-2</v>
      </c>
      <c r="T22" s="17">
        <v>5.0104480321565802E-2</v>
      </c>
      <c r="U22" s="17">
        <v>1.25113421214611E-2</v>
      </c>
      <c r="V22" s="17">
        <v>0</v>
      </c>
      <c r="W22" s="17">
        <v>1.5648248990181E-2</v>
      </c>
      <c r="X22" s="17">
        <v>1.2742424320539601E-2</v>
      </c>
      <c r="Y22" s="17">
        <v>1.19812198338513E-2</v>
      </c>
      <c r="Z22" s="17">
        <v>0</v>
      </c>
      <c r="AA22" s="17">
        <v>0</v>
      </c>
      <c r="AB22" s="17">
        <v>2.6067915420109299E-2</v>
      </c>
      <c r="AC22" s="17">
        <v>2.4656140793349501E-2</v>
      </c>
      <c r="AD22" s="17">
        <v>9.7840893124742798E-2</v>
      </c>
      <c r="AE22" s="17"/>
      <c r="AF22" s="17">
        <v>1.3346267561987901E-2</v>
      </c>
      <c r="AG22" s="17">
        <v>2.0253843562486499E-2</v>
      </c>
      <c r="AH22" s="17">
        <v>3.1359998839708698E-2</v>
      </c>
      <c r="AI22" s="17"/>
      <c r="AJ22" s="17">
        <v>1.5815188910533198E-2</v>
      </c>
      <c r="AK22" s="17">
        <v>2.3038436258199499E-2</v>
      </c>
      <c r="AL22" s="17">
        <v>1.45689770289912E-2</v>
      </c>
      <c r="AM22" s="17">
        <v>0</v>
      </c>
      <c r="AN22" s="17">
        <v>1.9330302122216401E-2</v>
      </c>
      <c r="AO22" s="17"/>
      <c r="AP22" s="17">
        <v>9.66740108224904E-3</v>
      </c>
      <c r="AQ22" s="17">
        <v>2.19829549912792E-2</v>
      </c>
      <c r="AR22" s="17">
        <v>1.7067996246295E-2</v>
      </c>
      <c r="AS22" s="17"/>
      <c r="AT22" s="17">
        <v>1.6628005041237799E-2</v>
      </c>
      <c r="AU22" s="17">
        <v>1.86069677791845E-2</v>
      </c>
      <c r="AV22" s="17">
        <v>1.7471333356778199E-2</v>
      </c>
      <c r="AW22" s="17">
        <v>1.6505644543260901E-2</v>
      </c>
      <c r="AX22" s="17">
        <v>5.5445391991971703E-2</v>
      </c>
      <c r="AY22" s="17"/>
      <c r="AZ22" s="17">
        <v>2.5183901215535001E-2</v>
      </c>
      <c r="BA22" s="17">
        <v>3.1414751652570898E-2</v>
      </c>
      <c r="BB22" s="17">
        <v>1.93339482483459E-2</v>
      </c>
      <c r="BC22" s="17">
        <v>0</v>
      </c>
      <c r="BD22" s="17">
        <v>1.7352740852916E-2</v>
      </c>
      <c r="BE22" s="17">
        <v>0</v>
      </c>
      <c r="BF22" s="17"/>
      <c r="BG22" s="17">
        <v>9.1804389647062792E-3</v>
      </c>
      <c r="BH22" s="17">
        <v>1.92108361060103E-2</v>
      </c>
      <c r="BI22" s="17" t="s">
        <v>95</v>
      </c>
      <c r="BJ22" s="17">
        <v>1.4109934337256101E-2</v>
      </c>
      <c r="BK22" s="17">
        <v>2.4110527253498101E-2</v>
      </c>
      <c r="BL22" s="17">
        <v>2.89341559533936E-2</v>
      </c>
      <c r="BM22" s="17">
        <v>9.8273883562891601E-2</v>
      </c>
    </row>
    <row r="23" spans="2:65" x14ac:dyDescent="0.35">
      <c r="B23" s="18" t="s">
        <v>114</v>
      </c>
      <c r="C23" s="17">
        <v>1.54458001268777E-2</v>
      </c>
      <c r="D23" s="17">
        <v>2.1592263192785201E-2</v>
      </c>
      <c r="E23" s="17">
        <v>9.2466736341713408E-3</v>
      </c>
      <c r="F23" s="17"/>
      <c r="G23" s="17">
        <v>3.32392533152003E-2</v>
      </c>
      <c r="H23" s="17">
        <v>1.2508312315411401E-2</v>
      </c>
      <c r="I23" s="17">
        <v>2.1835152556163698E-2</v>
      </c>
      <c r="J23" s="17">
        <v>6.2180914825256204E-3</v>
      </c>
      <c r="K23" s="17">
        <v>1.52530637974871E-2</v>
      </c>
      <c r="L23" s="17">
        <v>9.9317211267742605E-3</v>
      </c>
      <c r="M23" s="17"/>
      <c r="N23" s="17">
        <v>7.5838239579765297E-3</v>
      </c>
      <c r="O23" s="17">
        <v>1.2771514797788999E-2</v>
      </c>
      <c r="P23" s="17">
        <v>1.7403986084845401E-2</v>
      </c>
      <c r="Q23" s="17">
        <v>2.0800246848073502E-2</v>
      </c>
      <c r="R23" s="17"/>
      <c r="S23" s="17">
        <v>3.8338296236676402E-2</v>
      </c>
      <c r="T23" s="17">
        <v>7.5346004916213996E-3</v>
      </c>
      <c r="U23" s="17">
        <v>1.2844009552925501E-2</v>
      </c>
      <c r="V23" s="17">
        <v>1.2675379465754E-2</v>
      </c>
      <c r="W23" s="17">
        <v>4.0629657197711298E-2</v>
      </c>
      <c r="X23" s="17">
        <v>3.9579368352398003E-2</v>
      </c>
      <c r="Y23" s="17">
        <v>0</v>
      </c>
      <c r="Z23" s="17">
        <v>0</v>
      </c>
      <c r="AA23" s="17">
        <v>1.1415510072042801E-2</v>
      </c>
      <c r="AB23" s="17">
        <v>0</v>
      </c>
      <c r="AC23" s="17">
        <v>0</v>
      </c>
      <c r="AD23" s="17">
        <v>0</v>
      </c>
      <c r="AE23" s="17"/>
      <c r="AF23" s="17">
        <v>9.1009148401859294E-3</v>
      </c>
      <c r="AG23" s="17">
        <v>1.37937384706641E-2</v>
      </c>
      <c r="AH23" s="17">
        <v>2.12707840402332E-2</v>
      </c>
      <c r="AI23" s="17"/>
      <c r="AJ23" s="17">
        <v>1.3092162172489199E-2</v>
      </c>
      <c r="AK23" s="17">
        <v>2.27777299705429E-2</v>
      </c>
      <c r="AL23" s="17">
        <v>0</v>
      </c>
      <c r="AM23" s="17">
        <v>0</v>
      </c>
      <c r="AN23" s="17">
        <v>2.3539941668552201E-2</v>
      </c>
      <c r="AO23" s="17"/>
      <c r="AP23" s="17">
        <v>2.28329907970681E-2</v>
      </c>
      <c r="AQ23" s="17">
        <v>2.1340593837887899E-2</v>
      </c>
      <c r="AR23" s="17">
        <v>1.7073559481892299E-2</v>
      </c>
      <c r="AS23" s="17"/>
      <c r="AT23" s="17">
        <v>1.84757136183928E-2</v>
      </c>
      <c r="AU23" s="17">
        <v>9.49553128473982E-3</v>
      </c>
      <c r="AV23" s="17">
        <v>8.3721117979893706E-3</v>
      </c>
      <c r="AW23" s="17">
        <v>1.9179510819885299E-2</v>
      </c>
      <c r="AX23" s="17">
        <v>0</v>
      </c>
      <c r="AY23" s="17"/>
      <c r="AZ23" s="17">
        <v>2.7391431789675898E-2</v>
      </c>
      <c r="BA23" s="17">
        <v>1.31120512868486E-2</v>
      </c>
      <c r="BB23" s="17">
        <v>9.1407316357288403E-3</v>
      </c>
      <c r="BC23" s="17">
        <v>0</v>
      </c>
      <c r="BD23" s="17">
        <v>2.8443837649236199E-2</v>
      </c>
      <c r="BE23" s="17">
        <v>1.7841478412302499E-2</v>
      </c>
      <c r="BF23" s="17"/>
      <c r="BG23" s="17">
        <v>8.4283731021529296E-3</v>
      </c>
      <c r="BH23" s="17">
        <v>4.5710255333509999E-3</v>
      </c>
      <c r="BI23" s="17" t="s">
        <v>95</v>
      </c>
      <c r="BJ23" s="17">
        <v>4.5544669183375498E-2</v>
      </c>
      <c r="BK23" s="17">
        <v>6.4612835491328999E-2</v>
      </c>
      <c r="BL23" s="17">
        <v>1.17272082250869E-2</v>
      </c>
      <c r="BM23" s="17">
        <v>0</v>
      </c>
    </row>
    <row r="24" spans="2:65" x14ac:dyDescent="0.35">
      <c r="B24" s="18" t="s">
        <v>115</v>
      </c>
      <c r="C24" s="19">
        <v>2.1753525417502799E-2</v>
      </c>
      <c r="D24" s="19">
        <v>2.0174742713512502E-2</v>
      </c>
      <c r="E24" s="19">
        <v>2.3406432275084099E-2</v>
      </c>
      <c r="F24" s="19"/>
      <c r="G24" s="19">
        <v>2.4213760229392398E-2</v>
      </c>
      <c r="H24" s="19">
        <v>1.8673896413580499E-2</v>
      </c>
      <c r="I24" s="19">
        <v>1.62513250480073E-2</v>
      </c>
      <c r="J24" s="19">
        <v>7.5893584099058003E-3</v>
      </c>
      <c r="K24" s="19">
        <v>1.487165605607E-2</v>
      </c>
      <c r="L24" s="19">
        <v>4.2152625736899103E-2</v>
      </c>
      <c r="M24" s="19"/>
      <c r="N24" s="19">
        <v>2.2850737696311098E-2</v>
      </c>
      <c r="O24" s="19">
        <v>2.7063654354265301E-2</v>
      </c>
      <c r="P24" s="19">
        <v>2.90676636824319E-2</v>
      </c>
      <c r="Q24" s="19">
        <v>9.5042622716121593E-3</v>
      </c>
      <c r="R24" s="19"/>
      <c r="S24" s="19">
        <v>0</v>
      </c>
      <c r="T24" s="19">
        <v>2.3515449233639199E-2</v>
      </c>
      <c r="U24" s="19">
        <v>1.3316304632138501E-2</v>
      </c>
      <c r="V24" s="19">
        <v>7.4268947136679406E-2</v>
      </c>
      <c r="W24" s="19">
        <v>3.9003128671145103E-2</v>
      </c>
      <c r="X24" s="19">
        <v>0</v>
      </c>
      <c r="Y24" s="19">
        <v>4.9765363876538599E-2</v>
      </c>
      <c r="Z24" s="19">
        <v>0</v>
      </c>
      <c r="AA24" s="19">
        <v>1.01030724075147E-2</v>
      </c>
      <c r="AB24" s="19">
        <v>2.8820091718685999E-2</v>
      </c>
      <c r="AC24" s="19">
        <v>0</v>
      </c>
      <c r="AD24" s="19">
        <v>0</v>
      </c>
      <c r="AE24" s="19"/>
      <c r="AF24" s="19">
        <v>2.29704090455503E-2</v>
      </c>
      <c r="AG24" s="19">
        <v>1.72949470934117E-2</v>
      </c>
      <c r="AH24" s="19">
        <v>2.3788483950510201E-2</v>
      </c>
      <c r="AI24" s="19"/>
      <c r="AJ24" s="19">
        <v>1.49873707884769E-2</v>
      </c>
      <c r="AK24" s="19">
        <v>1.20979076135839E-2</v>
      </c>
      <c r="AL24" s="19">
        <v>6.5930589800335601E-2</v>
      </c>
      <c r="AM24" s="19">
        <v>0</v>
      </c>
      <c r="AN24" s="19">
        <v>2.4729289661079502E-2</v>
      </c>
      <c r="AO24" s="19"/>
      <c r="AP24" s="19">
        <v>1.18056144684009E-2</v>
      </c>
      <c r="AQ24" s="19">
        <v>1.33121521333938E-2</v>
      </c>
      <c r="AR24" s="19">
        <v>4.7219877644754403E-2</v>
      </c>
      <c r="AS24" s="19"/>
      <c r="AT24" s="19">
        <v>1.72289335003698E-2</v>
      </c>
      <c r="AU24" s="19">
        <v>2.4525803009148799E-2</v>
      </c>
      <c r="AV24" s="19">
        <v>1.89973288835035E-2</v>
      </c>
      <c r="AW24" s="19">
        <v>9.5794248166936498E-3</v>
      </c>
      <c r="AX24" s="19">
        <v>0</v>
      </c>
      <c r="AY24" s="19"/>
      <c r="AZ24" s="19">
        <v>1.0139892029873299E-2</v>
      </c>
      <c r="BA24" s="19">
        <v>2.1442723930813298E-2</v>
      </c>
      <c r="BB24" s="19">
        <v>2.0988654116284301E-2</v>
      </c>
      <c r="BC24" s="19">
        <v>3.9365862263802502E-2</v>
      </c>
      <c r="BD24" s="19">
        <v>1.9611157273562899E-2</v>
      </c>
      <c r="BE24" s="19">
        <v>1.8195432997571599E-2</v>
      </c>
      <c r="BF24" s="19"/>
      <c r="BG24" s="19">
        <v>3.11553605056776E-2</v>
      </c>
      <c r="BH24" s="19">
        <v>2.4032678363784001E-2</v>
      </c>
      <c r="BI24" s="19" t="s">
        <v>95</v>
      </c>
      <c r="BJ24" s="19">
        <v>1.5082227878433999E-2</v>
      </c>
      <c r="BK24" s="19">
        <v>0</v>
      </c>
      <c r="BL24" s="19">
        <v>1.8105113811997899E-2</v>
      </c>
      <c r="BM24" s="19">
        <v>0</v>
      </c>
    </row>
    <row r="25" spans="2:65" x14ac:dyDescent="0.35">
      <c r="B25" s="16"/>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100</v>
      </c>
      <c r="C9" s="17">
        <v>0.301364289261076</v>
      </c>
      <c r="D9" s="17">
        <v>0.29463535961175902</v>
      </c>
      <c r="E9" s="17">
        <v>0.30812239088686599</v>
      </c>
      <c r="F9" s="17"/>
      <c r="G9" s="17">
        <v>0.242592912817374</v>
      </c>
      <c r="H9" s="17">
        <v>0.27473907113082402</v>
      </c>
      <c r="I9" s="17">
        <v>0.19661706122627901</v>
      </c>
      <c r="J9" s="17">
        <v>0.31369137932135499</v>
      </c>
      <c r="K9" s="17">
        <v>0.30518690506970397</v>
      </c>
      <c r="L9" s="17">
        <v>0.44323153429200601</v>
      </c>
      <c r="M9" s="17"/>
      <c r="N9" s="17">
        <v>0.33926165909129602</v>
      </c>
      <c r="O9" s="17">
        <v>0.31762196107278401</v>
      </c>
      <c r="P9" s="17">
        <v>0.26380271785934101</v>
      </c>
      <c r="Q9" s="17">
        <v>0.278882175017238</v>
      </c>
      <c r="R9" s="17"/>
      <c r="S9" s="17">
        <v>0.36119416674240201</v>
      </c>
      <c r="T9" s="17">
        <v>0.31886721482296898</v>
      </c>
      <c r="U9" s="17">
        <v>0.33591670678052499</v>
      </c>
      <c r="V9" s="17">
        <v>0.34236740276608302</v>
      </c>
      <c r="W9" s="17">
        <v>0.35914002990641197</v>
      </c>
      <c r="X9" s="17">
        <v>0.23194520892520601</v>
      </c>
      <c r="Y9" s="17">
        <v>0.16126672834421299</v>
      </c>
      <c r="Z9" s="17">
        <v>0.25101705213462899</v>
      </c>
      <c r="AA9" s="17">
        <v>0.24362803490243501</v>
      </c>
      <c r="AB9" s="17">
        <v>0.356156532550576</v>
      </c>
      <c r="AC9" s="17">
        <v>0.26564845708300799</v>
      </c>
      <c r="AD9" s="17">
        <v>0.17609077805308401</v>
      </c>
      <c r="AE9" s="17"/>
      <c r="AF9" s="17">
        <v>0.31685757675906301</v>
      </c>
      <c r="AG9" s="17">
        <v>0.26866748271728702</v>
      </c>
      <c r="AH9" s="17">
        <v>0.32111000661257599</v>
      </c>
      <c r="AI9" s="17"/>
      <c r="AJ9" s="17">
        <v>0.35399213551997799</v>
      </c>
      <c r="AK9" s="17">
        <v>0.185559596727392</v>
      </c>
      <c r="AL9" s="17">
        <v>0.234153396385754</v>
      </c>
      <c r="AM9" s="17">
        <v>0.45562046814898799</v>
      </c>
      <c r="AN9" s="17">
        <v>0.379163686926696</v>
      </c>
      <c r="AO9" s="17"/>
      <c r="AP9" s="17">
        <v>0.33240076516037897</v>
      </c>
      <c r="AQ9" s="17">
        <v>0.240361002896435</v>
      </c>
      <c r="AR9" s="17">
        <v>0.30689486268774202</v>
      </c>
      <c r="AS9" s="17"/>
      <c r="AT9" s="17">
        <v>0.32607546105740998</v>
      </c>
      <c r="AU9" s="17">
        <v>0.26821655305766601</v>
      </c>
      <c r="AV9" s="17">
        <v>0.28643683253610502</v>
      </c>
      <c r="AW9" s="17">
        <v>0.28252431410490297</v>
      </c>
      <c r="AX9" s="17">
        <v>0.26810239868928698</v>
      </c>
      <c r="AY9" s="17"/>
      <c r="AZ9" s="17">
        <v>0.29468743480749399</v>
      </c>
      <c r="BA9" s="17">
        <v>0.332127473705503</v>
      </c>
      <c r="BB9" s="17">
        <v>0.25343388342843698</v>
      </c>
      <c r="BC9" s="17">
        <v>0.28190790345647498</v>
      </c>
      <c r="BD9" s="17">
        <v>0.31316552417926302</v>
      </c>
      <c r="BE9" s="17">
        <v>0.31889720889947099</v>
      </c>
      <c r="BF9" s="17"/>
      <c r="BG9" s="17">
        <v>0.36526174454685001</v>
      </c>
      <c r="BH9" s="17">
        <v>0.26462449038946201</v>
      </c>
      <c r="BI9" s="17" t="s">
        <v>95</v>
      </c>
      <c r="BJ9" s="17">
        <v>0.26604744331833902</v>
      </c>
      <c r="BK9" s="17">
        <v>0.23584472626706901</v>
      </c>
      <c r="BL9" s="17">
        <v>0.26618016671545403</v>
      </c>
      <c r="BM9" s="17">
        <v>0.21064449511267999</v>
      </c>
    </row>
    <row r="10" spans="2:65" x14ac:dyDescent="0.35">
      <c r="B10" s="18" t="s">
        <v>102</v>
      </c>
      <c r="C10" s="17">
        <v>0.24370725687764599</v>
      </c>
      <c r="D10" s="17">
        <v>0.23691917113637501</v>
      </c>
      <c r="E10" s="17">
        <v>0.25039614600537402</v>
      </c>
      <c r="F10" s="17"/>
      <c r="G10" s="17">
        <v>0.210039306670493</v>
      </c>
      <c r="H10" s="17">
        <v>0.175343455619693</v>
      </c>
      <c r="I10" s="17">
        <v>0.25640258520875397</v>
      </c>
      <c r="J10" s="17">
        <v>0.224347212889038</v>
      </c>
      <c r="K10" s="17">
        <v>0.35187464785300299</v>
      </c>
      <c r="L10" s="17">
        <v>0.256290191519291</v>
      </c>
      <c r="M10" s="17"/>
      <c r="N10" s="17">
        <v>0.25558197608972399</v>
      </c>
      <c r="O10" s="17">
        <v>0.25965749619052098</v>
      </c>
      <c r="P10" s="17">
        <v>0.22009883940779701</v>
      </c>
      <c r="Q10" s="17">
        <v>0.23227592738592401</v>
      </c>
      <c r="R10" s="17"/>
      <c r="S10" s="17">
        <v>0.194247333492506</v>
      </c>
      <c r="T10" s="17">
        <v>0.24582904756519799</v>
      </c>
      <c r="U10" s="17">
        <v>0.261750828719924</v>
      </c>
      <c r="V10" s="17">
        <v>0.20699879886914199</v>
      </c>
      <c r="W10" s="17">
        <v>0.29729669175297802</v>
      </c>
      <c r="X10" s="17">
        <v>0.219644333098196</v>
      </c>
      <c r="Y10" s="17">
        <v>0.21481107348020201</v>
      </c>
      <c r="Z10" s="17">
        <v>0.22221120392041199</v>
      </c>
      <c r="AA10" s="17">
        <v>0.27945984796765</v>
      </c>
      <c r="AB10" s="17">
        <v>0.25427055981993602</v>
      </c>
      <c r="AC10" s="17">
        <v>0.28868798913280802</v>
      </c>
      <c r="AD10" s="17">
        <v>0.35752007732952101</v>
      </c>
      <c r="AE10" s="17"/>
      <c r="AF10" s="17">
        <v>0.247684845713597</v>
      </c>
      <c r="AG10" s="17">
        <v>0.27907700589219597</v>
      </c>
      <c r="AH10" s="17">
        <v>0.15477890764454399</v>
      </c>
      <c r="AI10" s="17"/>
      <c r="AJ10" s="17">
        <v>0.25530997284261597</v>
      </c>
      <c r="AK10" s="17">
        <v>0.27447699383526503</v>
      </c>
      <c r="AL10" s="17">
        <v>0.27002020959005302</v>
      </c>
      <c r="AM10" s="17">
        <v>0.103527013040559</v>
      </c>
      <c r="AN10" s="17">
        <v>0.137693713209178</v>
      </c>
      <c r="AO10" s="17"/>
      <c r="AP10" s="17">
        <v>0.27528239953398198</v>
      </c>
      <c r="AQ10" s="17">
        <v>0.247424877816035</v>
      </c>
      <c r="AR10" s="17">
        <v>0.212139846695338</v>
      </c>
      <c r="AS10" s="17"/>
      <c r="AT10" s="17">
        <v>0.25352504086684402</v>
      </c>
      <c r="AU10" s="17">
        <v>0.26320741989631902</v>
      </c>
      <c r="AV10" s="17">
        <v>0.259842412735029</v>
      </c>
      <c r="AW10" s="17">
        <v>0.191348431064537</v>
      </c>
      <c r="AX10" s="17">
        <v>0.27996951074851001</v>
      </c>
      <c r="AY10" s="17"/>
      <c r="AZ10" s="17">
        <v>0.22008874877340801</v>
      </c>
      <c r="BA10" s="17">
        <v>0.24367538095149099</v>
      </c>
      <c r="BB10" s="17">
        <v>0.23696611663100201</v>
      </c>
      <c r="BC10" s="17">
        <v>0.24472169540472299</v>
      </c>
      <c r="BD10" s="17">
        <v>0.31443408544731499</v>
      </c>
      <c r="BE10" s="17">
        <v>0.23349219705327801</v>
      </c>
      <c r="BF10" s="17"/>
      <c r="BG10" s="17">
        <v>0.297608247577964</v>
      </c>
      <c r="BH10" s="17">
        <v>0.23086998679450599</v>
      </c>
      <c r="BI10" s="17" t="s">
        <v>95</v>
      </c>
      <c r="BJ10" s="17">
        <v>0.152646424844398</v>
      </c>
      <c r="BK10" s="17">
        <v>0.25046169529331902</v>
      </c>
      <c r="BL10" s="17">
        <v>0.18666307944949401</v>
      </c>
      <c r="BM10" s="17">
        <v>0.22423069746791299</v>
      </c>
    </row>
    <row r="11" spans="2:65" x14ac:dyDescent="0.35">
      <c r="B11" s="18" t="s">
        <v>101</v>
      </c>
      <c r="C11" s="17">
        <v>0.18818306726679099</v>
      </c>
      <c r="D11" s="17">
        <v>0.18175920736277301</v>
      </c>
      <c r="E11" s="17">
        <v>0.19442251822760101</v>
      </c>
      <c r="F11" s="17"/>
      <c r="G11" s="17">
        <v>0.16579652505824399</v>
      </c>
      <c r="H11" s="17">
        <v>0.268649984745295</v>
      </c>
      <c r="I11" s="17">
        <v>0.33737592198406802</v>
      </c>
      <c r="J11" s="17">
        <v>0.218058799869565</v>
      </c>
      <c r="K11" s="17">
        <v>5.89692529997577E-2</v>
      </c>
      <c r="L11" s="17">
        <v>5.6232556760777E-2</v>
      </c>
      <c r="M11" s="17"/>
      <c r="N11" s="17">
        <v>0.13551783528313999</v>
      </c>
      <c r="O11" s="17">
        <v>0.18668795802232599</v>
      </c>
      <c r="P11" s="17">
        <v>0.235152684625928</v>
      </c>
      <c r="Q11" s="17">
        <v>0.207575772885424</v>
      </c>
      <c r="R11" s="17"/>
      <c r="S11" s="17">
        <v>0.17609677482694</v>
      </c>
      <c r="T11" s="17">
        <v>0.16518732211440801</v>
      </c>
      <c r="U11" s="17">
        <v>0.197756389000355</v>
      </c>
      <c r="V11" s="17">
        <v>0.233359899640109</v>
      </c>
      <c r="W11" s="17">
        <v>0.16247163174563301</v>
      </c>
      <c r="X11" s="17">
        <v>0.19289738468130099</v>
      </c>
      <c r="Y11" s="17">
        <v>0.26283003672018301</v>
      </c>
      <c r="Z11" s="17">
        <v>0.20174762791039899</v>
      </c>
      <c r="AA11" s="17">
        <v>0.19385206110627501</v>
      </c>
      <c r="AB11" s="17">
        <v>0.16715147703211999</v>
      </c>
      <c r="AC11" s="17">
        <v>0.13285633687436901</v>
      </c>
      <c r="AD11" s="17">
        <v>0.20384388680198401</v>
      </c>
      <c r="AE11" s="17"/>
      <c r="AF11" s="17">
        <v>0.17736634811789601</v>
      </c>
      <c r="AG11" s="17">
        <v>0.199550371035147</v>
      </c>
      <c r="AH11" s="17">
        <v>0.223599431658077</v>
      </c>
      <c r="AI11" s="17"/>
      <c r="AJ11" s="17">
        <v>0.14032198340791299</v>
      </c>
      <c r="AK11" s="17">
        <v>0.217126315084995</v>
      </c>
      <c r="AL11" s="17">
        <v>0.15448717152140601</v>
      </c>
      <c r="AM11" s="17">
        <v>0.209508921501384</v>
      </c>
      <c r="AN11" s="17">
        <v>0.27602914190539901</v>
      </c>
      <c r="AO11" s="17"/>
      <c r="AP11" s="17">
        <v>0.13068788234866099</v>
      </c>
      <c r="AQ11" s="17">
        <v>0.232819934290313</v>
      </c>
      <c r="AR11" s="17">
        <v>0.198520585619717</v>
      </c>
      <c r="AS11" s="17"/>
      <c r="AT11" s="17">
        <v>0.16798959040271999</v>
      </c>
      <c r="AU11" s="17">
        <v>0.20030053920225699</v>
      </c>
      <c r="AV11" s="17">
        <v>0.20474682466692701</v>
      </c>
      <c r="AW11" s="17">
        <v>0.20669184939774099</v>
      </c>
      <c r="AX11" s="17">
        <v>0</v>
      </c>
      <c r="AY11" s="17"/>
      <c r="AZ11" s="17">
        <v>0.15525827012232701</v>
      </c>
      <c r="BA11" s="17">
        <v>0.17005397072179701</v>
      </c>
      <c r="BB11" s="17">
        <v>0.23890095866118799</v>
      </c>
      <c r="BC11" s="17">
        <v>0.23077111775692299</v>
      </c>
      <c r="BD11" s="17">
        <v>0.141894603840936</v>
      </c>
      <c r="BE11" s="17">
        <v>0.26453625506446099</v>
      </c>
      <c r="BF11" s="17"/>
      <c r="BG11" s="17">
        <v>6.4957335720456894E-2</v>
      </c>
      <c r="BH11" s="17">
        <v>0.29464343963935802</v>
      </c>
      <c r="BI11" s="17" t="s">
        <v>95</v>
      </c>
      <c r="BJ11" s="17">
        <v>0.230279194165042</v>
      </c>
      <c r="BK11" s="17">
        <v>0.36771714899590102</v>
      </c>
      <c r="BL11" s="17">
        <v>0.228562007685401</v>
      </c>
      <c r="BM11" s="17">
        <v>0.13660913947745601</v>
      </c>
    </row>
    <row r="12" spans="2:65" x14ac:dyDescent="0.35">
      <c r="B12" s="18" t="s">
        <v>103</v>
      </c>
      <c r="C12" s="17">
        <v>0.10952332695146801</v>
      </c>
      <c r="D12" s="17">
        <v>0.12307469391192501</v>
      </c>
      <c r="E12" s="17">
        <v>9.7441275222807197E-2</v>
      </c>
      <c r="F12" s="17"/>
      <c r="G12" s="17">
        <v>9.8904258868214703E-2</v>
      </c>
      <c r="H12" s="17">
        <v>0.15354213060340499</v>
      </c>
      <c r="I12" s="17">
        <v>0.151009432434212</v>
      </c>
      <c r="J12" s="17">
        <v>6.5781936130718296E-2</v>
      </c>
      <c r="K12" s="17">
        <v>8.0909283394057493E-2</v>
      </c>
      <c r="L12" s="17">
        <v>9.7572294756049893E-2</v>
      </c>
      <c r="M12" s="17"/>
      <c r="N12" s="17">
        <v>0.12440672558837</v>
      </c>
      <c r="O12" s="17">
        <v>9.5413601229181993E-2</v>
      </c>
      <c r="P12" s="17">
        <v>0.12646970338510599</v>
      </c>
      <c r="Q12" s="17">
        <v>8.9452341030633001E-2</v>
      </c>
      <c r="R12" s="17"/>
      <c r="S12" s="17">
        <v>0.10756002443564</v>
      </c>
      <c r="T12" s="17">
        <v>4.4338583427299599E-2</v>
      </c>
      <c r="U12" s="17">
        <v>6.1348230355756497E-2</v>
      </c>
      <c r="V12" s="17">
        <v>0.124580355227612</v>
      </c>
      <c r="W12" s="17">
        <v>9.0725592896126694E-2</v>
      </c>
      <c r="X12" s="17">
        <v>0.130215537567301</v>
      </c>
      <c r="Y12" s="17">
        <v>0.19017696823337599</v>
      </c>
      <c r="Z12" s="17">
        <v>0.14941643768255</v>
      </c>
      <c r="AA12" s="17">
        <v>0.114142894869265</v>
      </c>
      <c r="AB12" s="17">
        <v>0.114794210993672</v>
      </c>
      <c r="AC12" s="17">
        <v>4.8446117000486698E-2</v>
      </c>
      <c r="AD12" s="17">
        <v>0.44246047917001002</v>
      </c>
      <c r="AE12" s="17"/>
      <c r="AF12" s="17">
        <v>0.119313333358582</v>
      </c>
      <c r="AG12" s="17">
        <v>0.12079763466347999</v>
      </c>
      <c r="AH12" s="17">
        <v>8.2663678108096203E-2</v>
      </c>
      <c r="AI12" s="17"/>
      <c r="AJ12" s="17">
        <v>8.3074941886537093E-2</v>
      </c>
      <c r="AK12" s="17">
        <v>0.145590301102762</v>
      </c>
      <c r="AL12" s="17">
        <v>0.137795557543367</v>
      </c>
      <c r="AM12" s="17">
        <v>0.124726332692467</v>
      </c>
      <c r="AN12" s="17">
        <v>0.121461546772007</v>
      </c>
      <c r="AO12" s="17"/>
      <c r="AP12" s="17">
        <v>0.101323254761258</v>
      </c>
      <c r="AQ12" s="17">
        <v>0.14153684846430201</v>
      </c>
      <c r="AR12" s="17">
        <v>7.0685068943253299E-2</v>
      </c>
      <c r="AS12" s="17"/>
      <c r="AT12" s="17">
        <v>9.29357224826E-2</v>
      </c>
      <c r="AU12" s="17">
        <v>7.3499948208904098E-2</v>
      </c>
      <c r="AV12" s="17">
        <v>0.136060967072439</v>
      </c>
      <c r="AW12" s="17">
        <v>0.124912105440425</v>
      </c>
      <c r="AX12" s="17">
        <v>0.27362919792634299</v>
      </c>
      <c r="AY12" s="17"/>
      <c r="AZ12" s="17">
        <v>0.12803974667714099</v>
      </c>
      <c r="BA12" s="17">
        <v>0.104626195991291</v>
      </c>
      <c r="BB12" s="17">
        <v>0.14184251098532999</v>
      </c>
      <c r="BC12" s="17">
        <v>0.120391394911413</v>
      </c>
      <c r="BD12" s="17">
        <v>5.3413958609938E-2</v>
      </c>
      <c r="BE12" s="17">
        <v>3.9690395949264101E-2</v>
      </c>
      <c r="BF12" s="17"/>
      <c r="BG12" s="17">
        <v>0.122921927185259</v>
      </c>
      <c r="BH12" s="17">
        <v>9.3302341445082496E-2</v>
      </c>
      <c r="BI12" s="17" t="s">
        <v>95</v>
      </c>
      <c r="BJ12" s="17">
        <v>0.12277136280965401</v>
      </c>
      <c r="BK12" s="17">
        <v>0.103423856410057</v>
      </c>
      <c r="BL12" s="17">
        <v>0.117400644587301</v>
      </c>
      <c r="BM12" s="17">
        <v>0</v>
      </c>
    </row>
    <row r="13" spans="2:65" x14ac:dyDescent="0.35">
      <c r="B13" s="18" t="s">
        <v>105</v>
      </c>
      <c r="C13" s="17">
        <v>8.3493801800671993E-2</v>
      </c>
      <c r="D13" s="17">
        <v>7.3050192836528499E-2</v>
      </c>
      <c r="E13" s="17">
        <v>9.1030304549650706E-2</v>
      </c>
      <c r="F13" s="17"/>
      <c r="G13" s="17">
        <v>0.19016563233154599</v>
      </c>
      <c r="H13" s="17">
        <v>0.14076075146958</v>
      </c>
      <c r="I13" s="17">
        <v>0.13840854815562401</v>
      </c>
      <c r="J13" s="17">
        <v>3.6190350576034001E-2</v>
      </c>
      <c r="K13" s="17">
        <v>1.7115247548815299E-2</v>
      </c>
      <c r="L13" s="17">
        <v>0</v>
      </c>
      <c r="M13" s="17"/>
      <c r="N13" s="17">
        <v>8.4495219918308606E-2</v>
      </c>
      <c r="O13" s="17">
        <v>9.1788774820854097E-2</v>
      </c>
      <c r="P13" s="17">
        <v>7.9517642990456106E-2</v>
      </c>
      <c r="Q13" s="17">
        <v>7.2064042911187301E-2</v>
      </c>
      <c r="R13" s="17"/>
      <c r="S13" s="17">
        <v>0.13451410604120201</v>
      </c>
      <c r="T13" s="17">
        <v>3.64215055696799E-2</v>
      </c>
      <c r="U13" s="17">
        <v>7.3805584424993798E-2</v>
      </c>
      <c r="V13" s="17">
        <v>7.5876810685278906E-2</v>
      </c>
      <c r="W13" s="17">
        <v>3.19889842351554E-2</v>
      </c>
      <c r="X13" s="17">
        <v>6.4582225436176394E-2</v>
      </c>
      <c r="Y13" s="17">
        <v>9.2185769275956994E-2</v>
      </c>
      <c r="Z13" s="17">
        <v>8.4921292835540799E-2</v>
      </c>
      <c r="AA13" s="17">
        <v>0.101682955771218</v>
      </c>
      <c r="AB13" s="17">
        <v>9.9914491368654296E-2</v>
      </c>
      <c r="AC13" s="17">
        <v>7.2941666928084098E-2</v>
      </c>
      <c r="AD13" s="17">
        <v>8.4530715893501002E-2</v>
      </c>
      <c r="AE13" s="17"/>
      <c r="AF13" s="17">
        <v>4.43069343399142E-2</v>
      </c>
      <c r="AG13" s="17">
        <v>7.7877611669758096E-2</v>
      </c>
      <c r="AH13" s="17">
        <v>0.15725274715517801</v>
      </c>
      <c r="AI13" s="17"/>
      <c r="AJ13" s="17">
        <v>4.52338188428471E-2</v>
      </c>
      <c r="AK13" s="17">
        <v>0.1165415942831</v>
      </c>
      <c r="AL13" s="17">
        <v>8.8719867831620502E-2</v>
      </c>
      <c r="AM13" s="17">
        <v>0</v>
      </c>
      <c r="AN13" s="17">
        <v>0.10310749655691299</v>
      </c>
      <c r="AO13" s="17"/>
      <c r="AP13" s="17">
        <v>7.2772403077271106E-2</v>
      </c>
      <c r="AQ13" s="17">
        <v>0.107602831081479</v>
      </c>
      <c r="AR13" s="17">
        <v>3.7994034119336599E-2</v>
      </c>
      <c r="AS13" s="17"/>
      <c r="AT13" s="17">
        <v>3.9037260645000599E-2</v>
      </c>
      <c r="AU13" s="17">
        <v>8.2015772217253605E-2</v>
      </c>
      <c r="AV13" s="17">
        <v>0.115896883812176</v>
      </c>
      <c r="AW13" s="17">
        <v>0.12738622490611601</v>
      </c>
      <c r="AX13" s="17">
        <v>0</v>
      </c>
      <c r="AY13" s="17"/>
      <c r="AZ13" s="17">
        <v>0.14607454766907799</v>
      </c>
      <c r="BA13" s="17">
        <v>4.79882644504026E-2</v>
      </c>
      <c r="BB13" s="17">
        <v>9.8986490213138004E-2</v>
      </c>
      <c r="BC13" s="17">
        <v>7.7705587106919202E-2</v>
      </c>
      <c r="BD13" s="17">
        <v>4.3942008284772599E-2</v>
      </c>
      <c r="BE13" s="17">
        <v>5.0984593596036798E-2</v>
      </c>
      <c r="BF13" s="17"/>
      <c r="BG13" s="17">
        <v>1.9395251141997499E-2</v>
      </c>
      <c r="BH13" s="17">
        <v>4.5209104855477598E-2</v>
      </c>
      <c r="BI13" s="17" t="s">
        <v>95</v>
      </c>
      <c r="BJ13" s="17">
        <v>0.14963649183971101</v>
      </c>
      <c r="BK13" s="17">
        <v>8.2998546240206E-2</v>
      </c>
      <c r="BL13" s="17">
        <v>0.19351757596999</v>
      </c>
      <c r="BM13" s="17">
        <v>0.19158904394794599</v>
      </c>
    </row>
    <row r="14" spans="2:65" ht="29" x14ac:dyDescent="0.35">
      <c r="B14" s="18" t="s">
        <v>104</v>
      </c>
      <c r="C14" s="17">
        <v>6.5397276961193504E-2</v>
      </c>
      <c r="D14" s="17">
        <v>5.9363920710601502E-2</v>
      </c>
      <c r="E14" s="17">
        <v>7.10199486834074E-2</v>
      </c>
      <c r="F14" s="17"/>
      <c r="G14" s="17">
        <v>6.5156324537471999E-2</v>
      </c>
      <c r="H14" s="17">
        <v>3.4863577783282002E-2</v>
      </c>
      <c r="I14" s="17">
        <v>3.0458549497420301E-2</v>
      </c>
      <c r="J14" s="17">
        <v>9.8786688013611706E-2</v>
      </c>
      <c r="K14" s="17">
        <v>8.25414434704594E-2</v>
      </c>
      <c r="L14" s="17">
        <v>8.3332147952407301E-2</v>
      </c>
      <c r="M14" s="17"/>
      <c r="N14" s="17">
        <v>3.8196898786870902E-2</v>
      </c>
      <c r="O14" s="17">
        <v>8.0116883997182198E-2</v>
      </c>
      <c r="P14" s="17">
        <v>2.25616366715693E-2</v>
      </c>
      <c r="Q14" s="17">
        <v>0.12276230425805</v>
      </c>
      <c r="R14" s="17"/>
      <c r="S14" s="17">
        <v>2.1453563449710899E-2</v>
      </c>
      <c r="T14" s="17">
        <v>7.3580839155033495E-2</v>
      </c>
      <c r="U14" s="17">
        <v>0.10936180528950799</v>
      </c>
      <c r="V14" s="17">
        <v>5.6135009269000398E-2</v>
      </c>
      <c r="W14" s="17">
        <v>3.32527725725991E-2</v>
      </c>
      <c r="X14" s="17">
        <v>0.14146209090216399</v>
      </c>
      <c r="Y14" s="17">
        <v>5.06715209701913E-2</v>
      </c>
      <c r="Z14" s="17">
        <v>0.11687031919959499</v>
      </c>
      <c r="AA14" s="17">
        <v>7.8713535600821796E-2</v>
      </c>
      <c r="AB14" s="17">
        <v>8.2256222952699104E-2</v>
      </c>
      <c r="AC14" s="17">
        <v>0</v>
      </c>
      <c r="AD14" s="17">
        <v>0</v>
      </c>
      <c r="AE14" s="17"/>
      <c r="AF14" s="17">
        <v>8.0063904220200793E-2</v>
      </c>
      <c r="AG14" s="17">
        <v>5.9676634908933698E-2</v>
      </c>
      <c r="AH14" s="17">
        <v>5.2571084318672898E-2</v>
      </c>
      <c r="AI14" s="17"/>
      <c r="AJ14" s="17">
        <v>8.0997162154937796E-2</v>
      </c>
      <c r="AK14" s="17">
        <v>5.9872020870043202E-2</v>
      </c>
      <c r="AL14" s="17">
        <v>8.4073913081521304E-2</v>
      </c>
      <c r="AM14" s="17">
        <v>0</v>
      </c>
      <c r="AN14" s="17">
        <v>2.8937736224801999E-2</v>
      </c>
      <c r="AO14" s="17"/>
      <c r="AP14" s="17">
        <v>6.0281221298588802E-2</v>
      </c>
      <c r="AQ14" s="17">
        <v>5.7973170388912101E-2</v>
      </c>
      <c r="AR14" s="17">
        <v>5.4751812104140499E-2</v>
      </c>
      <c r="AS14" s="17"/>
      <c r="AT14" s="17">
        <v>9.3320068151710095E-2</v>
      </c>
      <c r="AU14" s="17">
        <v>7.1840568496487497E-2</v>
      </c>
      <c r="AV14" s="17">
        <v>2.9938128312288301E-2</v>
      </c>
      <c r="AW14" s="17">
        <v>6.8627772943281595E-2</v>
      </c>
      <c r="AX14" s="17">
        <v>8.5480720291578105E-2</v>
      </c>
      <c r="AY14" s="17"/>
      <c r="AZ14" s="17">
        <v>7.7690940502230202E-2</v>
      </c>
      <c r="BA14" s="17">
        <v>4.7665310226591699E-2</v>
      </c>
      <c r="BB14" s="17">
        <v>6.1987262077869199E-2</v>
      </c>
      <c r="BC14" s="17">
        <v>7.7812820972296498E-2</v>
      </c>
      <c r="BD14" s="17">
        <v>9.4485736574721799E-2</v>
      </c>
      <c r="BE14" s="17">
        <v>2.2114038134867099E-2</v>
      </c>
      <c r="BF14" s="17"/>
      <c r="BG14" s="17">
        <v>5.7305450989564299E-2</v>
      </c>
      <c r="BH14" s="17">
        <v>6.6675646190404503E-2</v>
      </c>
      <c r="BI14" s="17" t="s">
        <v>95</v>
      </c>
      <c r="BJ14" s="17">
        <v>0.104147335735986</v>
      </c>
      <c r="BK14" s="17">
        <v>6.6723073996374296E-2</v>
      </c>
      <c r="BL14" s="17">
        <v>6.3877564297885506E-2</v>
      </c>
      <c r="BM14" s="17">
        <v>9.7605158301628095E-2</v>
      </c>
    </row>
    <row r="15" spans="2:65" ht="29" x14ac:dyDescent="0.35">
      <c r="B15" s="18" t="s">
        <v>106</v>
      </c>
      <c r="C15" s="17">
        <v>5.7395232999737401E-2</v>
      </c>
      <c r="D15" s="17">
        <v>6.3015224241170495E-2</v>
      </c>
      <c r="E15" s="17">
        <v>5.24101315303169E-2</v>
      </c>
      <c r="F15" s="17"/>
      <c r="G15" s="17">
        <v>6.3210252152851101E-2</v>
      </c>
      <c r="H15" s="17">
        <v>8.7141818388413395E-2</v>
      </c>
      <c r="I15" s="17">
        <v>5.4762188978669198E-2</v>
      </c>
      <c r="J15" s="17">
        <v>3.7667181247188403E-2</v>
      </c>
      <c r="K15" s="17">
        <v>3.4012996290203303E-2</v>
      </c>
      <c r="L15" s="17">
        <v>6.3810375701153998E-2</v>
      </c>
      <c r="M15" s="17"/>
      <c r="N15" s="17">
        <v>9.4592736358597496E-2</v>
      </c>
      <c r="O15" s="17">
        <v>4.3643468842857303E-2</v>
      </c>
      <c r="P15" s="17">
        <v>4.1795672246584099E-2</v>
      </c>
      <c r="Q15" s="17">
        <v>3.73924093342922E-2</v>
      </c>
      <c r="R15" s="17"/>
      <c r="S15" s="17">
        <v>6.5102023980015605E-2</v>
      </c>
      <c r="T15" s="17">
        <v>5.0270799495781303E-2</v>
      </c>
      <c r="U15" s="17">
        <v>0</v>
      </c>
      <c r="V15" s="17">
        <v>3.5602196192473401E-2</v>
      </c>
      <c r="W15" s="17">
        <v>0.101587532631861</v>
      </c>
      <c r="X15" s="17">
        <v>6.5012359715531903E-2</v>
      </c>
      <c r="Y15" s="17">
        <v>0.101581257417238</v>
      </c>
      <c r="Z15" s="17">
        <v>0</v>
      </c>
      <c r="AA15" s="17">
        <v>6.0300598074803098E-2</v>
      </c>
      <c r="AB15" s="17">
        <v>6.0640490741589302E-2</v>
      </c>
      <c r="AC15" s="17">
        <v>6.9250894644817595E-2</v>
      </c>
      <c r="AD15" s="17">
        <v>7.1555492142264004E-2</v>
      </c>
      <c r="AE15" s="17"/>
      <c r="AF15" s="17">
        <v>4.8819069896463001E-2</v>
      </c>
      <c r="AG15" s="17">
        <v>7.1905816655958701E-2</v>
      </c>
      <c r="AH15" s="17">
        <v>4.78716149609337E-2</v>
      </c>
      <c r="AI15" s="17"/>
      <c r="AJ15" s="17">
        <v>5.6727593148563099E-2</v>
      </c>
      <c r="AK15" s="17">
        <v>7.7542119308510099E-2</v>
      </c>
      <c r="AL15" s="17">
        <v>3.0175026477556099E-2</v>
      </c>
      <c r="AM15" s="17">
        <v>0</v>
      </c>
      <c r="AN15" s="17">
        <v>2.49443382921841E-2</v>
      </c>
      <c r="AO15" s="17"/>
      <c r="AP15" s="17">
        <v>4.6758165910688897E-2</v>
      </c>
      <c r="AQ15" s="17">
        <v>6.5594033946084401E-2</v>
      </c>
      <c r="AR15" s="17">
        <v>3.1176612305273702E-2</v>
      </c>
      <c r="AS15" s="17"/>
      <c r="AT15" s="17">
        <v>4.6146240324845197E-2</v>
      </c>
      <c r="AU15" s="17">
        <v>5.3535353480330602E-2</v>
      </c>
      <c r="AV15" s="17">
        <v>9.3143205079955799E-2</v>
      </c>
      <c r="AW15" s="17">
        <v>2.6919805153423501E-2</v>
      </c>
      <c r="AX15" s="17">
        <v>7.3430906224572004E-2</v>
      </c>
      <c r="AY15" s="17"/>
      <c r="AZ15" s="17">
        <v>8.3533222680750599E-2</v>
      </c>
      <c r="BA15" s="17">
        <v>6.0780165078560301E-2</v>
      </c>
      <c r="BB15" s="17">
        <v>3.5496791624262801E-2</v>
      </c>
      <c r="BC15" s="17">
        <v>3.7876325385748602E-2</v>
      </c>
      <c r="BD15" s="17">
        <v>5.1815108392161698E-2</v>
      </c>
      <c r="BE15" s="17">
        <v>4.6756350079247902E-2</v>
      </c>
      <c r="BF15" s="17"/>
      <c r="BG15" s="17">
        <v>7.7488386971512099E-2</v>
      </c>
      <c r="BH15" s="17">
        <v>2.3393746924228999E-2</v>
      </c>
      <c r="BI15" s="17" t="s">
        <v>95</v>
      </c>
      <c r="BJ15" s="17">
        <v>0.131194684998995</v>
      </c>
      <c r="BK15" s="17">
        <v>1.4280557955126401E-2</v>
      </c>
      <c r="BL15" s="17">
        <v>4.9210260958546997E-2</v>
      </c>
      <c r="BM15" s="17">
        <v>5.1790739250260898E-2</v>
      </c>
    </row>
    <row r="16" spans="2:65" x14ac:dyDescent="0.35">
      <c r="B16" s="18" t="s">
        <v>108</v>
      </c>
      <c r="C16" s="17">
        <v>4.9028931344118697E-2</v>
      </c>
      <c r="D16" s="17">
        <v>5.5780932637528799E-2</v>
      </c>
      <c r="E16" s="17">
        <v>4.2997201037608297E-2</v>
      </c>
      <c r="F16" s="17"/>
      <c r="G16" s="17">
        <v>0.143663334427409</v>
      </c>
      <c r="H16" s="17">
        <v>9.7586098790860998E-2</v>
      </c>
      <c r="I16" s="17">
        <v>4.8440251484974002E-2</v>
      </c>
      <c r="J16" s="17">
        <v>2.1641847111233199E-2</v>
      </c>
      <c r="K16" s="17">
        <v>7.5952303023946802E-3</v>
      </c>
      <c r="L16" s="17">
        <v>0</v>
      </c>
      <c r="M16" s="17"/>
      <c r="N16" s="17">
        <v>7.2182538308103603E-2</v>
      </c>
      <c r="O16" s="17">
        <v>4.27382262338242E-2</v>
      </c>
      <c r="P16" s="17">
        <v>2.45743214492718E-2</v>
      </c>
      <c r="Q16" s="17">
        <v>5.4999704195036102E-2</v>
      </c>
      <c r="R16" s="17"/>
      <c r="S16" s="17">
        <v>8.6161920794862804E-2</v>
      </c>
      <c r="T16" s="17">
        <v>5.2872682993751099E-2</v>
      </c>
      <c r="U16" s="17">
        <v>1.42363373953355E-2</v>
      </c>
      <c r="V16" s="17">
        <v>5.32696254209927E-2</v>
      </c>
      <c r="W16" s="17">
        <v>4.40635613055727E-2</v>
      </c>
      <c r="X16" s="17">
        <v>6.2309399790297502E-2</v>
      </c>
      <c r="Y16" s="17">
        <v>1.5741905446927999E-2</v>
      </c>
      <c r="Z16" s="17">
        <v>5.9878875092945802E-2</v>
      </c>
      <c r="AA16" s="17">
        <v>2.5174863669432401E-2</v>
      </c>
      <c r="AB16" s="17">
        <v>4.0668027581317497E-2</v>
      </c>
      <c r="AC16" s="17">
        <v>5.5186322317573998E-2</v>
      </c>
      <c r="AD16" s="17">
        <v>8.9559619718450306E-2</v>
      </c>
      <c r="AE16" s="17"/>
      <c r="AF16" s="17">
        <v>2.1600196447736399E-2</v>
      </c>
      <c r="AG16" s="17">
        <v>4.6657413583119298E-2</v>
      </c>
      <c r="AH16" s="17">
        <v>8.0141661083453497E-2</v>
      </c>
      <c r="AI16" s="17"/>
      <c r="AJ16" s="17">
        <v>2.20039766981849E-2</v>
      </c>
      <c r="AK16" s="17">
        <v>5.5571201538527203E-2</v>
      </c>
      <c r="AL16" s="17">
        <v>1.6545584282860799E-2</v>
      </c>
      <c r="AM16" s="17">
        <v>0</v>
      </c>
      <c r="AN16" s="17">
        <v>9.3341147684387102E-2</v>
      </c>
      <c r="AO16" s="17"/>
      <c r="AP16" s="17">
        <v>4.8014618632115397E-2</v>
      </c>
      <c r="AQ16" s="17">
        <v>6.5082772274164605E-2</v>
      </c>
      <c r="AR16" s="17">
        <v>5.7919927310667203E-2</v>
      </c>
      <c r="AS16" s="17"/>
      <c r="AT16" s="17">
        <v>0</v>
      </c>
      <c r="AU16" s="17">
        <v>5.4813405137118597E-2</v>
      </c>
      <c r="AV16" s="17">
        <v>9.2355147675440299E-2</v>
      </c>
      <c r="AW16" s="17">
        <v>6.0349765054914198E-2</v>
      </c>
      <c r="AX16" s="17">
        <v>7.3430906224572004E-2</v>
      </c>
      <c r="AY16" s="17"/>
      <c r="AZ16" s="17">
        <v>0.100780847981986</v>
      </c>
      <c r="BA16" s="17">
        <v>4.1714200964173997E-2</v>
      </c>
      <c r="BB16" s="17">
        <v>3.5942709458335102E-2</v>
      </c>
      <c r="BC16" s="17">
        <v>1.7923895187430001E-2</v>
      </c>
      <c r="BD16" s="17">
        <v>0</v>
      </c>
      <c r="BE16" s="17">
        <v>7.9366739602365496E-2</v>
      </c>
      <c r="BF16" s="17"/>
      <c r="BG16" s="17">
        <v>2.9746715301649299E-2</v>
      </c>
      <c r="BH16" s="17">
        <v>3.4359839678059598E-2</v>
      </c>
      <c r="BI16" s="17" t="s">
        <v>95</v>
      </c>
      <c r="BJ16" s="17">
        <v>0.109123402831952</v>
      </c>
      <c r="BK16" s="17">
        <v>3.4640213599736701E-2</v>
      </c>
      <c r="BL16" s="17">
        <v>7.4195244119278206E-2</v>
      </c>
      <c r="BM16" s="17">
        <v>9.2619073673584004E-2</v>
      </c>
    </row>
    <row r="17" spans="2:65" x14ac:dyDescent="0.35">
      <c r="B17" s="18" t="s">
        <v>109</v>
      </c>
      <c r="C17" s="17">
        <v>4.8801591626027201E-2</v>
      </c>
      <c r="D17" s="17">
        <v>7.24689082929596E-2</v>
      </c>
      <c r="E17" s="17">
        <v>2.7396529144634502E-2</v>
      </c>
      <c r="F17" s="17"/>
      <c r="G17" s="17">
        <v>7.4332153277477997E-2</v>
      </c>
      <c r="H17" s="17">
        <v>8.6675383939839395E-2</v>
      </c>
      <c r="I17" s="17">
        <v>6.9363676802048704E-2</v>
      </c>
      <c r="J17" s="17">
        <v>3.4991029619269198E-2</v>
      </c>
      <c r="K17" s="17">
        <v>1.7207813072347401E-2</v>
      </c>
      <c r="L17" s="17">
        <v>1.51755961644636E-2</v>
      </c>
      <c r="M17" s="17"/>
      <c r="N17" s="17">
        <v>7.7626556853906903E-2</v>
      </c>
      <c r="O17" s="17">
        <v>3.5159523614775902E-2</v>
      </c>
      <c r="P17" s="17">
        <v>3.23045975337257E-2</v>
      </c>
      <c r="Q17" s="17">
        <v>4.9338709314005399E-2</v>
      </c>
      <c r="R17" s="17"/>
      <c r="S17" s="17">
        <v>5.8036520235541303E-2</v>
      </c>
      <c r="T17" s="17">
        <v>3.1480568878155903E-2</v>
      </c>
      <c r="U17" s="17">
        <v>4.4373160284398798E-2</v>
      </c>
      <c r="V17" s="17">
        <v>3.8951535112917601E-2</v>
      </c>
      <c r="W17" s="17">
        <v>5.8572460397473401E-2</v>
      </c>
      <c r="X17" s="17">
        <v>2.8709167679408398E-2</v>
      </c>
      <c r="Y17" s="17">
        <v>3.9313616161329501E-2</v>
      </c>
      <c r="Z17" s="17">
        <v>2.80136555121215E-2</v>
      </c>
      <c r="AA17" s="17">
        <v>5.24996346737319E-2</v>
      </c>
      <c r="AB17" s="17">
        <v>6.6409735383191795E-2</v>
      </c>
      <c r="AC17" s="17">
        <v>0.100675961786064</v>
      </c>
      <c r="AD17" s="17">
        <v>0</v>
      </c>
      <c r="AE17" s="17"/>
      <c r="AF17" s="17">
        <v>3.3800085087623701E-2</v>
      </c>
      <c r="AG17" s="17">
        <v>5.26519234869837E-2</v>
      </c>
      <c r="AH17" s="17">
        <v>7.1245849824502605E-2</v>
      </c>
      <c r="AI17" s="17"/>
      <c r="AJ17" s="17">
        <v>3.4779036370769997E-2</v>
      </c>
      <c r="AK17" s="17">
        <v>7.9978462765967304E-2</v>
      </c>
      <c r="AL17" s="17">
        <v>3.1369341136341003E-2</v>
      </c>
      <c r="AM17" s="17">
        <v>0</v>
      </c>
      <c r="AN17" s="17">
        <v>5.5766458252237097E-2</v>
      </c>
      <c r="AO17" s="17"/>
      <c r="AP17" s="17">
        <v>5.3385317635306601E-2</v>
      </c>
      <c r="AQ17" s="17">
        <v>6.5685962597523406E-2</v>
      </c>
      <c r="AR17" s="17">
        <v>6.7242804892553604E-2</v>
      </c>
      <c r="AS17" s="17"/>
      <c r="AT17" s="17">
        <v>2.5798618914361599E-2</v>
      </c>
      <c r="AU17" s="17">
        <v>3.37579825883755E-2</v>
      </c>
      <c r="AV17" s="17">
        <v>6.6279260393100906E-2</v>
      </c>
      <c r="AW17" s="17">
        <v>7.6087031884299897E-2</v>
      </c>
      <c r="AX17" s="17">
        <v>0.239679984793426</v>
      </c>
      <c r="AY17" s="17"/>
      <c r="AZ17" s="17">
        <v>6.1471932458784198E-2</v>
      </c>
      <c r="BA17" s="17">
        <v>4.8833336879518401E-2</v>
      </c>
      <c r="BB17" s="17">
        <v>2.82533598922966E-2</v>
      </c>
      <c r="BC17" s="17">
        <v>5.2805097807360597E-2</v>
      </c>
      <c r="BD17" s="17">
        <v>2.1143893032813301E-2</v>
      </c>
      <c r="BE17" s="17">
        <v>8.0757308230007999E-2</v>
      </c>
      <c r="BF17" s="17"/>
      <c r="BG17" s="17">
        <v>3.1731563260121699E-2</v>
      </c>
      <c r="BH17" s="17">
        <v>7.2553165636994807E-2</v>
      </c>
      <c r="BI17" s="17" t="s">
        <v>95</v>
      </c>
      <c r="BJ17" s="17">
        <v>6.5813776982443395E-2</v>
      </c>
      <c r="BK17" s="17">
        <v>3.6974392254835703E-2</v>
      </c>
      <c r="BL17" s="17">
        <v>5.69952493289596E-2</v>
      </c>
      <c r="BM17" s="17">
        <v>4.6502439512787201E-2</v>
      </c>
    </row>
    <row r="18" spans="2:65" x14ac:dyDescent="0.35">
      <c r="B18" s="18" t="s">
        <v>107</v>
      </c>
      <c r="C18" s="17">
        <v>3.9501717805949403E-2</v>
      </c>
      <c r="D18" s="17">
        <v>6.3589457101500296E-2</v>
      </c>
      <c r="E18" s="17">
        <v>1.7694734739283902E-2</v>
      </c>
      <c r="F18" s="17"/>
      <c r="G18" s="17">
        <v>2.7199581733898599E-2</v>
      </c>
      <c r="H18" s="17">
        <v>8.0076850765032501E-2</v>
      </c>
      <c r="I18" s="17">
        <v>4.0525260025540598E-2</v>
      </c>
      <c r="J18" s="17">
        <v>1.3856040205002199E-2</v>
      </c>
      <c r="K18" s="17">
        <v>4.5068770697255602E-2</v>
      </c>
      <c r="L18" s="17">
        <v>3.3584546805045197E-2</v>
      </c>
      <c r="M18" s="17"/>
      <c r="N18" s="17">
        <v>4.1333070463370501E-2</v>
      </c>
      <c r="O18" s="17">
        <v>4.52595349926515E-2</v>
      </c>
      <c r="P18" s="17">
        <v>4.2924770709795099E-2</v>
      </c>
      <c r="Q18" s="17">
        <v>2.73418121550934E-2</v>
      </c>
      <c r="R18" s="17"/>
      <c r="S18" s="17">
        <v>1.57484301837135E-2</v>
      </c>
      <c r="T18" s="17">
        <v>4.0219303490403001E-2</v>
      </c>
      <c r="U18" s="17">
        <v>5.84849141419213E-2</v>
      </c>
      <c r="V18" s="17">
        <v>2.3610199320175201E-2</v>
      </c>
      <c r="W18" s="17">
        <v>4.7951199144040099E-2</v>
      </c>
      <c r="X18" s="17">
        <v>4.4912504311587997E-2</v>
      </c>
      <c r="Y18" s="17">
        <v>8.1847324196010901E-2</v>
      </c>
      <c r="Z18" s="17">
        <v>9.6084916171982601E-2</v>
      </c>
      <c r="AA18" s="17">
        <v>2.46300245625098E-2</v>
      </c>
      <c r="AB18" s="17">
        <v>4.2437346093161202E-2</v>
      </c>
      <c r="AC18" s="17">
        <v>4.8888703093446499E-2</v>
      </c>
      <c r="AD18" s="17">
        <v>0</v>
      </c>
      <c r="AE18" s="17"/>
      <c r="AF18" s="17">
        <v>3.39633913355218E-2</v>
      </c>
      <c r="AG18" s="17">
        <v>5.4990664998481598E-2</v>
      </c>
      <c r="AH18" s="17">
        <v>1.49877077481825E-2</v>
      </c>
      <c r="AI18" s="17"/>
      <c r="AJ18" s="17">
        <v>3.5982850912906997E-2</v>
      </c>
      <c r="AK18" s="17">
        <v>5.8703906649077001E-2</v>
      </c>
      <c r="AL18" s="17">
        <v>5.00173997988538E-2</v>
      </c>
      <c r="AM18" s="17">
        <v>0</v>
      </c>
      <c r="AN18" s="17">
        <v>9.2793619933069608E-3</v>
      </c>
      <c r="AO18" s="17"/>
      <c r="AP18" s="17">
        <v>4.7106383949938199E-2</v>
      </c>
      <c r="AQ18" s="17">
        <v>5.41259661473232E-2</v>
      </c>
      <c r="AR18" s="17">
        <v>5.0300643922008399E-2</v>
      </c>
      <c r="AS18" s="17"/>
      <c r="AT18" s="17">
        <v>3.2753164532952503E-2</v>
      </c>
      <c r="AU18" s="17">
        <v>1.4401110562121599E-2</v>
      </c>
      <c r="AV18" s="17">
        <v>6.0678614623583198E-2</v>
      </c>
      <c r="AW18" s="17">
        <v>5.6925482584018902E-2</v>
      </c>
      <c r="AX18" s="17">
        <v>0</v>
      </c>
      <c r="AY18" s="17"/>
      <c r="AZ18" s="17">
        <v>4.0713090170016702E-2</v>
      </c>
      <c r="BA18" s="17">
        <v>5.4243086653332599E-2</v>
      </c>
      <c r="BB18" s="17">
        <v>3.7063383825827897E-2</v>
      </c>
      <c r="BC18" s="17">
        <v>3.0149315589466302E-2</v>
      </c>
      <c r="BD18" s="17">
        <v>2.1663342390468299E-2</v>
      </c>
      <c r="BE18" s="17">
        <v>1.99918644203348E-2</v>
      </c>
      <c r="BF18" s="17"/>
      <c r="BG18" s="17">
        <v>4.1740482672295597E-2</v>
      </c>
      <c r="BH18" s="17">
        <v>4.9464945118968699E-2</v>
      </c>
      <c r="BI18" s="17" t="s">
        <v>95</v>
      </c>
      <c r="BJ18" s="17">
        <v>1.69857912699048E-2</v>
      </c>
      <c r="BK18" s="17">
        <v>1.7392943064365798E-2</v>
      </c>
      <c r="BL18" s="17">
        <v>4.7807294814311299E-2</v>
      </c>
      <c r="BM18" s="17">
        <v>0</v>
      </c>
    </row>
    <row r="19" spans="2:65" x14ac:dyDescent="0.35">
      <c r="B19" s="18" t="s">
        <v>112</v>
      </c>
      <c r="C19" s="17">
        <v>3.2867231563898501E-2</v>
      </c>
      <c r="D19" s="17">
        <v>5.9350923923016399E-2</v>
      </c>
      <c r="E19" s="17">
        <v>8.8686263752660206E-3</v>
      </c>
      <c r="F19" s="17"/>
      <c r="G19" s="17">
        <v>6.0396075519018801E-2</v>
      </c>
      <c r="H19" s="17">
        <v>7.6432442009832194E-2</v>
      </c>
      <c r="I19" s="17">
        <v>3.4925384338922498E-2</v>
      </c>
      <c r="J19" s="17">
        <v>7.33887891221938E-3</v>
      </c>
      <c r="K19" s="17">
        <v>1.7207813072347401E-2</v>
      </c>
      <c r="L19" s="17">
        <v>1.09467905681838E-2</v>
      </c>
      <c r="M19" s="17"/>
      <c r="N19" s="17">
        <v>5.1205955313279698E-2</v>
      </c>
      <c r="O19" s="17">
        <v>2.2532640049166601E-2</v>
      </c>
      <c r="P19" s="17">
        <v>3.5213260671407599E-2</v>
      </c>
      <c r="Q19" s="17">
        <v>2.2445939514150599E-2</v>
      </c>
      <c r="R19" s="17"/>
      <c r="S19" s="17">
        <v>3.6394488963057497E-2</v>
      </c>
      <c r="T19" s="17">
        <v>2.8034158185494401E-2</v>
      </c>
      <c r="U19" s="17">
        <v>2.94462825716292E-2</v>
      </c>
      <c r="V19" s="17">
        <v>2.3993422687525499E-2</v>
      </c>
      <c r="W19" s="17">
        <v>1.4245469081619999E-2</v>
      </c>
      <c r="X19" s="17">
        <v>1.4551758020810801E-2</v>
      </c>
      <c r="Y19" s="17">
        <v>1.6678423346691101E-2</v>
      </c>
      <c r="Z19" s="17">
        <v>0</v>
      </c>
      <c r="AA19" s="17">
        <v>6.2311340411726E-2</v>
      </c>
      <c r="AB19" s="17">
        <v>2.6041608156298999E-2</v>
      </c>
      <c r="AC19" s="17">
        <v>9.6907805426555998E-2</v>
      </c>
      <c r="AD19" s="17">
        <v>0</v>
      </c>
      <c r="AE19" s="17"/>
      <c r="AF19" s="17">
        <v>2.6424444397594501E-2</v>
      </c>
      <c r="AG19" s="17">
        <v>3.3072553712736402E-2</v>
      </c>
      <c r="AH19" s="17">
        <v>5.03945217294142E-2</v>
      </c>
      <c r="AI19" s="17"/>
      <c r="AJ19" s="17">
        <v>1.5453336984604099E-2</v>
      </c>
      <c r="AK19" s="17">
        <v>6.2692808951369597E-2</v>
      </c>
      <c r="AL19" s="17">
        <v>3.0658269610247799E-2</v>
      </c>
      <c r="AM19" s="17">
        <v>0</v>
      </c>
      <c r="AN19" s="17">
        <v>3.4092101468697601E-2</v>
      </c>
      <c r="AO19" s="17"/>
      <c r="AP19" s="17">
        <v>3.1055845056154999E-2</v>
      </c>
      <c r="AQ19" s="17">
        <v>4.4522033206548697E-2</v>
      </c>
      <c r="AR19" s="17">
        <v>1.5480873401876399E-2</v>
      </c>
      <c r="AS19" s="17"/>
      <c r="AT19" s="17">
        <v>1.9061682809902902E-2</v>
      </c>
      <c r="AU19" s="17">
        <v>2.2796908452295199E-2</v>
      </c>
      <c r="AV19" s="17">
        <v>5.7542592704445297E-2</v>
      </c>
      <c r="AW19" s="17">
        <v>5.0371417478592397E-2</v>
      </c>
      <c r="AX19" s="17">
        <v>0</v>
      </c>
      <c r="AY19" s="17"/>
      <c r="AZ19" s="17">
        <v>6.6518233034146904E-2</v>
      </c>
      <c r="BA19" s="17">
        <v>1.5152444380422601E-2</v>
      </c>
      <c r="BB19" s="17">
        <v>3.1045612286593499E-2</v>
      </c>
      <c r="BC19" s="17">
        <v>3.8068104589162002E-2</v>
      </c>
      <c r="BD19" s="17">
        <v>0</v>
      </c>
      <c r="BE19" s="17">
        <v>2.7542505054418999E-2</v>
      </c>
      <c r="BF19" s="17"/>
      <c r="BG19" s="17">
        <v>2.6876434130334401E-2</v>
      </c>
      <c r="BH19" s="17">
        <v>1.7099335643862401E-2</v>
      </c>
      <c r="BI19" s="17" t="s">
        <v>95</v>
      </c>
      <c r="BJ19" s="17">
        <v>4.8510604552047497E-2</v>
      </c>
      <c r="BK19" s="17">
        <v>1.7538500224493901E-2</v>
      </c>
      <c r="BL19" s="17">
        <v>4.6804873156227202E-2</v>
      </c>
      <c r="BM19" s="17">
        <v>7.40695409534987E-2</v>
      </c>
    </row>
    <row r="20" spans="2:65" x14ac:dyDescent="0.35">
      <c r="B20" s="18" t="s">
        <v>110</v>
      </c>
      <c r="C20" s="17">
        <v>3.1687343313339202E-2</v>
      </c>
      <c r="D20" s="17">
        <v>3.2612778246985302E-2</v>
      </c>
      <c r="E20" s="17">
        <v>3.0913881244255301E-2</v>
      </c>
      <c r="F20" s="17"/>
      <c r="G20" s="17">
        <v>0.104724499749439</v>
      </c>
      <c r="H20" s="17">
        <v>4.8444143361834099E-2</v>
      </c>
      <c r="I20" s="17">
        <v>3.7110106711616297E-2</v>
      </c>
      <c r="J20" s="17">
        <v>0</v>
      </c>
      <c r="K20" s="17">
        <v>1.02303778659104E-2</v>
      </c>
      <c r="L20" s="17">
        <v>6.33057967094034E-3</v>
      </c>
      <c r="M20" s="17"/>
      <c r="N20" s="17">
        <v>1.9427197712648801E-2</v>
      </c>
      <c r="O20" s="17">
        <v>3.4387167839309001E-2</v>
      </c>
      <c r="P20" s="17">
        <v>2.5411638690594499E-2</v>
      </c>
      <c r="Q20" s="17">
        <v>4.9442720194404703E-2</v>
      </c>
      <c r="R20" s="17"/>
      <c r="S20" s="17">
        <v>2.0862545589740301E-2</v>
      </c>
      <c r="T20" s="17">
        <v>3.27494085133892E-2</v>
      </c>
      <c r="U20" s="17">
        <v>1.4134786800245099E-2</v>
      </c>
      <c r="V20" s="17">
        <v>0</v>
      </c>
      <c r="W20" s="17">
        <v>5.0181370369462498E-2</v>
      </c>
      <c r="X20" s="17">
        <v>4.8468227403653301E-2</v>
      </c>
      <c r="Y20" s="17">
        <v>7.8832201087043294E-2</v>
      </c>
      <c r="Z20" s="17">
        <v>0</v>
      </c>
      <c r="AA20" s="17">
        <v>3.0389784553384501E-2</v>
      </c>
      <c r="AB20" s="17">
        <v>2.95526277172629E-2</v>
      </c>
      <c r="AC20" s="17">
        <v>4.9161551121710799E-2</v>
      </c>
      <c r="AD20" s="17">
        <v>8.9559619718450306E-2</v>
      </c>
      <c r="AE20" s="17"/>
      <c r="AF20" s="17">
        <v>7.6935804004214202E-3</v>
      </c>
      <c r="AG20" s="17">
        <v>2.75875045467486E-2</v>
      </c>
      <c r="AH20" s="17">
        <v>5.8553925885822797E-2</v>
      </c>
      <c r="AI20" s="17"/>
      <c r="AJ20" s="17">
        <v>2.9319065517224301E-3</v>
      </c>
      <c r="AK20" s="17">
        <v>5.7870188754075902E-2</v>
      </c>
      <c r="AL20" s="17">
        <v>3.7640142518365102E-2</v>
      </c>
      <c r="AM20" s="17">
        <v>0</v>
      </c>
      <c r="AN20" s="17">
        <v>2.7218282569790302E-2</v>
      </c>
      <c r="AO20" s="17"/>
      <c r="AP20" s="17">
        <v>5.74111206891606E-3</v>
      </c>
      <c r="AQ20" s="17">
        <v>5.3679083935680098E-2</v>
      </c>
      <c r="AR20" s="17">
        <v>1.96234916573295E-2</v>
      </c>
      <c r="AS20" s="17"/>
      <c r="AT20" s="17">
        <v>2.6548757507331499E-2</v>
      </c>
      <c r="AU20" s="17">
        <v>4.8452436666346001E-2</v>
      </c>
      <c r="AV20" s="17">
        <v>3.4686076403781102E-2</v>
      </c>
      <c r="AW20" s="17">
        <v>3.3349003399130099E-2</v>
      </c>
      <c r="AX20" s="17">
        <v>0</v>
      </c>
      <c r="AY20" s="17"/>
      <c r="AZ20" s="17">
        <v>5.3870539698308302E-2</v>
      </c>
      <c r="BA20" s="17">
        <v>2.9439169283379099E-2</v>
      </c>
      <c r="BB20" s="17">
        <v>2.55030825363316E-2</v>
      </c>
      <c r="BC20" s="17">
        <v>2.1733912465075601E-2</v>
      </c>
      <c r="BD20" s="17">
        <v>1.31781744052142E-2</v>
      </c>
      <c r="BE20" s="17">
        <v>2.49611569083283E-2</v>
      </c>
      <c r="BF20" s="17"/>
      <c r="BG20" s="17">
        <v>1.7510684542945399E-2</v>
      </c>
      <c r="BH20" s="17">
        <v>1.70283235970826E-2</v>
      </c>
      <c r="BI20" s="17" t="s">
        <v>95</v>
      </c>
      <c r="BJ20" s="17">
        <v>2.0501662079717101E-2</v>
      </c>
      <c r="BK20" s="17">
        <v>1.7538500224493901E-2</v>
      </c>
      <c r="BL20" s="17">
        <v>6.4710870529678499E-2</v>
      </c>
      <c r="BM20" s="17">
        <v>9.3541864306527001E-2</v>
      </c>
    </row>
    <row r="21" spans="2:65" x14ac:dyDescent="0.35">
      <c r="B21" s="18" t="s">
        <v>111</v>
      </c>
      <c r="C21" s="17">
        <v>2.7612308583967501E-2</v>
      </c>
      <c r="D21" s="17">
        <v>2.8360413502545301E-2</v>
      </c>
      <c r="E21" s="17">
        <v>2.6991314748314801E-2</v>
      </c>
      <c r="F21" s="17"/>
      <c r="G21" s="17">
        <v>3.11651440582143E-2</v>
      </c>
      <c r="H21" s="17">
        <v>4.4842635717720597E-2</v>
      </c>
      <c r="I21" s="17">
        <v>1.6686604205570499E-2</v>
      </c>
      <c r="J21" s="17">
        <v>1.83448706179705E-2</v>
      </c>
      <c r="K21" s="17">
        <v>2.9489627404344299E-2</v>
      </c>
      <c r="L21" s="17">
        <v>2.8998819009169299E-2</v>
      </c>
      <c r="M21" s="17"/>
      <c r="N21" s="17">
        <v>3.4690723541117997E-2</v>
      </c>
      <c r="O21" s="17">
        <v>3.32992160793356E-2</v>
      </c>
      <c r="P21" s="17">
        <v>2.2768260357220401E-2</v>
      </c>
      <c r="Q21" s="17">
        <v>1.7491580974156901E-2</v>
      </c>
      <c r="R21" s="17"/>
      <c r="S21" s="17">
        <v>2.4999843038930401E-2</v>
      </c>
      <c r="T21" s="17">
        <v>4.0017731021216203E-2</v>
      </c>
      <c r="U21" s="17">
        <v>1.53288956797258E-2</v>
      </c>
      <c r="V21" s="17">
        <v>2.66571500811132E-2</v>
      </c>
      <c r="W21" s="17">
        <v>4.61068213704727E-2</v>
      </c>
      <c r="X21" s="17">
        <v>1.5361083602249101E-2</v>
      </c>
      <c r="Y21" s="17">
        <v>4.9569062796510799E-2</v>
      </c>
      <c r="Z21" s="17">
        <v>0</v>
      </c>
      <c r="AA21" s="17">
        <v>3.4025179843946499E-2</v>
      </c>
      <c r="AB21" s="17">
        <v>1.3702839195410399E-2</v>
      </c>
      <c r="AC21" s="17">
        <v>0</v>
      </c>
      <c r="AD21" s="17">
        <v>8.9969305665438606E-2</v>
      </c>
      <c r="AE21" s="17"/>
      <c r="AF21" s="17">
        <v>4.4240468628606103E-2</v>
      </c>
      <c r="AG21" s="17">
        <v>2.3136208505450499E-2</v>
      </c>
      <c r="AH21" s="17">
        <v>9.3173417108831803E-3</v>
      </c>
      <c r="AI21" s="17"/>
      <c r="AJ21" s="17">
        <v>4.3097850499228603E-2</v>
      </c>
      <c r="AK21" s="17">
        <v>1.6737557102133802E-2</v>
      </c>
      <c r="AL21" s="17">
        <v>6.9710257840576106E-2</v>
      </c>
      <c r="AM21" s="17">
        <v>0</v>
      </c>
      <c r="AN21" s="17">
        <v>0</v>
      </c>
      <c r="AO21" s="17"/>
      <c r="AP21" s="17">
        <v>4.0274678714647398E-2</v>
      </c>
      <c r="AQ21" s="17">
        <v>2.46084636023246E-2</v>
      </c>
      <c r="AR21" s="17">
        <v>3.7189833072091699E-2</v>
      </c>
      <c r="AS21" s="17"/>
      <c r="AT21" s="17">
        <v>3.0071798640401499E-2</v>
      </c>
      <c r="AU21" s="17">
        <v>2.3498687191635399E-2</v>
      </c>
      <c r="AV21" s="17">
        <v>4.4861801798800303E-2</v>
      </c>
      <c r="AW21" s="17">
        <v>8.77816884834824E-3</v>
      </c>
      <c r="AX21" s="17">
        <v>0</v>
      </c>
      <c r="AY21" s="17"/>
      <c r="AZ21" s="17">
        <v>1.9322336985731301E-2</v>
      </c>
      <c r="BA21" s="17">
        <v>2.37123973598358E-2</v>
      </c>
      <c r="BB21" s="17">
        <v>3.7498310990276403E-2</v>
      </c>
      <c r="BC21" s="17">
        <v>4.1073381671915002E-2</v>
      </c>
      <c r="BD21" s="17">
        <v>1.43176101436752E-2</v>
      </c>
      <c r="BE21" s="17">
        <v>4.4298220529583002E-2</v>
      </c>
      <c r="BF21" s="17"/>
      <c r="BG21" s="17">
        <v>3.7079858510107297E-2</v>
      </c>
      <c r="BH21" s="17">
        <v>3.2166621108938399E-2</v>
      </c>
      <c r="BI21" s="17" t="s">
        <v>95</v>
      </c>
      <c r="BJ21" s="17">
        <v>0</v>
      </c>
      <c r="BK21" s="17">
        <v>1.7392943064365798E-2</v>
      </c>
      <c r="BL21" s="17">
        <v>2.3763372986852799E-2</v>
      </c>
      <c r="BM21" s="17">
        <v>0</v>
      </c>
    </row>
    <row r="22" spans="2:65" x14ac:dyDescent="0.35">
      <c r="B22" s="18" t="s">
        <v>113</v>
      </c>
      <c r="C22" s="17">
        <v>2.21151286968563E-2</v>
      </c>
      <c r="D22" s="17">
        <v>3.1706806600759099E-2</v>
      </c>
      <c r="E22" s="17">
        <v>1.3445261925053201E-2</v>
      </c>
      <c r="F22" s="17"/>
      <c r="G22" s="17">
        <v>4.4151928205437001E-2</v>
      </c>
      <c r="H22" s="17">
        <v>3.9936667154365002E-2</v>
      </c>
      <c r="I22" s="17">
        <v>1.91228283632058E-2</v>
      </c>
      <c r="J22" s="17">
        <v>7.6752407285591798E-3</v>
      </c>
      <c r="K22" s="17">
        <v>8.3771667707650196E-3</v>
      </c>
      <c r="L22" s="17">
        <v>1.74656453548831E-2</v>
      </c>
      <c r="M22" s="17"/>
      <c r="N22" s="17">
        <v>2.4898351481761699E-2</v>
      </c>
      <c r="O22" s="17">
        <v>1.26500075818084E-2</v>
      </c>
      <c r="P22" s="17">
        <v>2.5714220783729098E-2</v>
      </c>
      <c r="Q22" s="17">
        <v>2.74087420110566E-2</v>
      </c>
      <c r="R22" s="17"/>
      <c r="S22" s="17">
        <v>2.6552898402431999E-2</v>
      </c>
      <c r="T22" s="17">
        <v>3.3878163671051002E-2</v>
      </c>
      <c r="U22" s="17">
        <v>1.53288956797258E-2</v>
      </c>
      <c r="V22" s="17">
        <v>0</v>
      </c>
      <c r="W22" s="17">
        <v>0</v>
      </c>
      <c r="X22" s="17">
        <v>2.9912841623059901E-2</v>
      </c>
      <c r="Y22" s="17">
        <v>0</v>
      </c>
      <c r="Z22" s="17">
        <v>9.3696716279756301E-2</v>
      </c>
      <c r="AA22" s="17">
        <v>9.3838734008710508E-3</v>
      </c>
      <c r="AB22" s="17">
        <v>2.70944264093693E-2</v>
      </c>
      <c r="AC22" s="17">
        <v>2.8316756985677798E-2</v>
      </c>
      <c r="AD22" s="17">
        <v>8.9969305665438606E-2</v>
      </c>
      <c r="AE22" s="17"/>
      <c r="AF22" s="17">
        <v>2.8911228071801701E-2</v>
      </c>
      <c r="AG22" s="17">
        <v>1.51163948220355E-2</v>
      </c>
      <c r="AH22" s="17">
        <v>1.73692831905163E-2</v>
      </c>
      <c r="AI22" s="17"/>
      <c r="AJ22" s="17">
        <v>1.68872748480631E-2</v>
      </c>
      <c r="AK22" s="17">
        <v>4.3333225193510398E-2</v>
      </c>
      <c r="AL22" s="17">
        <v>0</v>
      </c>
      <c r="AM22" s="17">
        <v>0</v>
      </c>
      <c r="AN22" s="17">
        <v>9.2793619933069608E-3</v>
      </c>
      <c r="AO22" s="17"/>
      <c r="AP22" s="17">
        <v>1.26855282436756E-2</v>
      </c>
      <c r="AQ22" s="17">
        <v>3.6247098232821698E-2</v>
      </c>
      <c r="AR22" s="17">
        <v>0</v>
      </c>
      <c r="AS22" s="17"/>
      <c r="AT22" s="17">
        <v>2.88044009269246E-2</v>
      </c>
      <c r="AU22" s="17">
        <v>9.9590991543977696E-3</v>
      </c>
      <c r="AV22" s="17">
        <v>4.3162290546185103E-2</v>
      </c>
      <c r="AW22" s="17">
        <v>9.0270302325364607E-3</v>
      </c>
      <c r="AX22" s="17">
        <v>0</v>
      </c>
      <c r="AY22" s="17"/>
      <c r="AZ22" s="17">
        <v>2.18954137823144E-2</v>
      </c>
      <c r="BA22" s="17">
        <v>2.8195075566938701E-2</v>
      </c>
      <c r="BB22" s="17">
        <v>3.5831378078480601E-2</v>
      </c>
      <c r="BC22" s="17">
        <v>6.6240241743421198E-3</v>
      </c>
      <c r="BD22" s="17">
        <v>1.0225996297688E-2</v>
      </c>
      <c r="BE22" s="17">
        <v>2.7542505054418999E-2</v>
      </c>
      <c r="BF22" s="17"/>
      <c r="BG22" s="17">
        <v>2.2451784921884401E-2</v>
      </c>
      <c r="BH22" s="17">
        <v>2.4780279758197101E-2</v>
      </c>
      <c r="BI22" s="17" t="s">
        <v>95</v>
      </c>
      <c r="BJ22" s="17">
        <v>1.69857912699048E-2</v>
      </c>
      <c r="BK22" s="17">
        <v>1.7392943064365798E-2</v>
      </c>
      <c r="BL22" s="17">
        <v>1.6715451953718301E-2</v>
      </c>
      <c r="BM22" s="17">
        <v>7.40695409534987E-2</v>
      </c>
    </row>
    <row r="23" spans="2:65" x14ac:dyDescent="0.35">
      <c r="B23" s="18" t="s">
        <v>114</v>
      </c>
      <c r="C23" s="17">
        <v>1.5544910663006201E-2</v>
      </c>
      <c r="D23" s="17">
        <v>2.0071213365681899E-2</v>
      </c>
      <c r="E23" s="17">
        <v>1.14645060198026E-2</v>
      </c>
      <c r="F23" s="17"/>
      <c r="G23" s="17">
        <v>4.6582509249268003E-2</v>
      </c>
      <c r="H23" s="17">
        <v>7.5304160155526597E-3</v>
      </c>
      <c r="I23" s="17">
        <v>5.2193653705669002E-3</v>
      </c>
      <c r="J23" s="17">
        <v>1.52181955808714E-2</v>
      </c>
      <c r="K23" s="17">
        <v>9.0966898893963793E-3</v>
      </c>
      <c r="L23" s="17">
        <v>1.5489249495971099E-2</v>
      </c>
      <c r="M23" s="17"/>
      <c r="N23" s="17">
        <v>1.54966261262365E-2</v>
      </c>
      <c r="O23" s="17">
        <v>7.4537256586560199E-3</v>
      </c>
      <c r="P23" s="17">
        <v>1.54568073766177E-2</v>
      </c>
      <c r="Q23" s="17">
        <v>2.60308542016368E-2</v>
      </c>
      <c r="R23" s="17"/>
      <c r="S23" s="17">
        <v>2.0970810753116201E-2</v>
      </c>
      <c r="T23" s="17">
        <v>5.33643363759548E-2</v>
      </c>
      <c r="U23" s="17">
        <v>0</v>
      </c>
      <c r="V23" s="17">
        <v>1.4035273942045E-2</v>
      </c>
      <c r="W23" s="17">
        <v>2.9327730001904102E-2</v>
      </c>
      <c r="X23" s="17">
        <v>1.5718111311664999E-2</v>
      </c>
      <c r="Y23" s="17">
        <v>0</v>
      </c>
      <c r="Z23" s="17">
        <v>0</v>
      </c>
      <c r="AA23" s="17">
        <v>8.1598476018577906E-3</v>
      </c>
      <c r="AB23" s="17">
        <v>0</v>
      </c>
      <c r="AC23" s="17">
        <v>0</v>
      </c>
      <c r="AD23" s="17">
        <v>0</v>
      </c>
      <c r="AE23" s="17"/>
      <c r="AF23" s="17">
        <v>1.3301935628442899E-2</v>
      </c>
      <c r="AG23" s="17">
        <v>1.34424508570893E-2</v>
      </c>
      <c r="AH23" s="17">
        <v>2.3248576628814101E-2</v>
      </c>
      <c r="AI23" s="17"/>
      <c r="AJ23" s="17">
        <v>1.8882852948923098E-2</v>
      </c>
      <c r="AK23" s="17">
        <v>1.21083839471526E-2</v>
      </c>
      <c r="AL23" s="17">
        <v>0</v>
      </c>
      <c r="AM23" s="17">
        <v>0</v>
      </c>
      <c r="AN23" s="17">
        <v>1.0068125449259601E-2</v>
      </c>
      <c r="AO23" s="17"/>
      <c r="AP23" s="17">
        <v>1.23110096415754E-2</v>
      </c>
      <c r="AQ23" s="17">
        <v>1.52924052410416E-2</v>
      </c>
      <c r="AR23" s="17">
        <v>3.1839872955069598E-2</v>
      </c>
      <c r="AS23" s="17"/>
      <c r="AT23" s="17">
        <v>1.9847571879822001E-2</v>
      </c>
      <c r="AU23" s="17">
        <v>2.86711496340969E-2</v>
      </c>
      <c r="AV23" s="17">
        <v>8.6156241499404894E-3</v>
      </c>
      <c r="AW23" s="17">
        <v>1.14424424897311E-2</v>
      </c>
      <c r="AX23" s="17">
        <v>0</v>
      </c>
      <c r="AY23" s="17"/>
      <c r="AZ23" s="17">
        <v>1.44228411699457E-2</v>
      </c>
      <c r="BA23" s="17">
        <v>1.56711483750018E-2</v>
      </c>
      <c r="BB23" s="17">
        <v>7.7577600646904204E-3</v>
      </c>
      <c r="BC23" s="17">
        <v>2.0015383880234501E-2</v>
      </c>
      <c r="BD23" s="17">
        <v>1.7280528860294301E-2</v>
      </c>
      <c r="BE23" s="17">
        <v>2.16068405435959E-2</v>
      </c>
      <c r="BF23" s="17"/>
      <c r="BG23" s="17">
        <v>2.3700719156620101E-2</v>
      </c>
      <c r="BH23" s="17">
        <v>1.31078524079347E-2</v>
      </c>
      <c r="BI23" s="17" t="s">
        <v>95</v>
      </c>
      <c r="BJ23" s="17">
        <v>0</v>
      </c>
      <c r="BK23" s="17">
        <v>0</v>
      </c>
      <c r="BL23" s="17">
        <v>1.67612077057109E-2</v>
      </c>
      <c r="BM23" s="17">
        <v>0</v>
      </c>
    </row>
    <row r="24" spans="2:65" x14ac:dyDescent="0.35">
      <c r="B24" s="18" t="s">
        <v>115</v>
      </c>
      <c r="C24" s="19">
        <v>2.2369561033492101E-2</v>
      </c>
      <c r="D24" s="19">
        <v>2.2003991709509702E-2</v>
      </c>
      <c r="E24" s="19">
        <v>2.2749506050592599E-2</v>
      </c>
      <c r="F24" s="19"/>
      <c r="G24" s="19">
        <v>3.9247776525362897E-2</v>
      </c>
      <c r="H24" s="19">
        <v>5.6617377920453399E-3</v>
      </c>
      <c r="I24" s="19">
        <v>1.8115613216553798E-2</v>
      </c>
      <c r="J24" s="19">
        <v>3.3638590412038601E-2</v>
      </c>
      <c r="K24" s="19">
        <v>2.8212676303141601E-2</v>
      </c>
      <c r="L24" s="19">
        <v>1.5446672498779099E-2</v>
      </c>
      <c r="M24" s="19"/>
      <c r="N24" s="19">
        <v>1.5657793951717999E-2</v>
      </c>
      <c r="O24" s="19">
        <v>1.71699702001799E-2</v>
      </c>
      <c r="P24" s="19">
        <v>3.7808663571713898E-2</v>
      </c>
      <c r="Q24" s="19">
        <v>2.16062983009143E-2</v>
      </c>
      <c r="R24" s="19"/>
      <c r="S24" s="19">
        <v>3.0041241859377898E-2</v>
      </c>
      <c r="T24" s="19">
        <v>5.7520498231715698E-2</v>
      </c>
      <c r="U24" s="19">
        <v>1.6915736021401801E-2</v>
      </c>
      <c r="V24" s="19">
        <v>2.2991273797838802E-2</v>
      </c>
      <c r="W24" s="19">
        <v>0</v>
      </c>
      <c r="X24" s="19">
        <v>0</v>
      </c>
      <c r="Y24" s="19">
        <v>1.62561096844701E-2</v>
      </c>
      <c r="Z24" s="19">
        <v>0</v>
      </c>
      <c r="AA24" s="19">
        <v>3.5292573033884E-2</v>
      </c>
      <c r="AB24" s="19">
        <v>0</v>
      </c>
      <c r="AC24" s="19">
        <v>2.6569758946967399E-2</v>
      </c>
      <c r="AD24" s="19">
        <v>0</v>
      </c>
      <c r="AE24" s="19"/>
      <c r="AF24" s="19">
        <v>1.30875587029631E-2</v>
      </c>
      <c r="AG24" s="19">
        <v>2.4228950566288099E-2</v>
      </c>
      <c r="AH24" s="19">
        <v>2.5931230805195899E-2</v>
      </c>
      <c r="AI24" s="19"/>
      <c r="AJ24" s="19">
        <v>1.9674810209686099E-2</v>
      </c>
      <c r="AK24" s="19">
        <v>1.8781771800138299E-2</v>
      </c>
      <c r="AL24" s="19">
        <v>3.3521898081276001E-2</v>
      </c>
      <c r="AM24" s="19">
        <v>0.10661726461660199</v>
      </c>
      <c r="AN24" s="19">
        <v>1.9975417037263101E-2</v>
      </c>
      <c r="AO24" s="19"/>
      <c r="AP24" s="19">
        <v>1.3241562095155E-2</v>
      </c>
      <c r="AQ24" s="19">
        <v>1.3629268587327201E-2</v>
      </c>
      <c r="AR24" s="19">
        <v>3.50078772551509E-2</v>
      </c>
      <c r="AS24" s="19"/>
      <c r="AT24" s="19">
        <v>2.8683989559393101E-2</v>
      </c>
      <c r="AU24" s="19">
        <v>3.3785261652886402E-2</v>
      </c>
      <c r="AV24" s="19">
        <v>1.57924763924191E-2</v>
      </c>
      <c r="AW24" s="19">
        <v>2.42644983123597E-2</v>
      </c>
      <c r="AX24" s="19">
        <v>0</v>
      </c>
      <c r="AY24" s="19"/>
      <c r="AZ24" s="19">
        <v>2.65376758550387E-2</v>
      </c>
      <c r="BA24" s="19">
        <v>1.80943863974844E-2</v>
      </c>
      <c r="BB24" s="19">
        <v>3.2296745712361602E-2</v>
      </c>
      <c r="BC24" s="19">
        <v>2.8104587216929499E-2</v>
      </c>
      <c r="BD24" s="19">
        <v>0</v>
      </c>
      <c r="BE24" s="19">
        <v>2.58432743714852E-2</v>
      </c>
      <c r="BF24" s="19"/>
      <c r="BG24" s="19">
        <v>1.17363245156905E-2</v>
      </c>
      <c r="BH24" s="19">
        <v>1.68510615557338E-2</v>
      </c>
      <c r="BI24" s="19" t="s">
        <v>95</v>
      </c>
      <c r="BJ24" s="19">
        <v>4.8494210561376698E-2</v>
      </c>
      <c r="BK24" s="19">
        <v>4.4831431279051502E-2</v>
      </c>
      <c r="BL24" s="19">
        <v>2.44511971462473E-2</v>
      </c>
      <c r="BM24" s="19">
        <v>7.2146380718832406E-2</v>
      </c>
    </row>
    <row r="25" spans="2:65" x14ac:dyDescent="0.35">
      <c r="B25" s="16"/>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100</v>
      </c>
      <c r="C9" s="17">
        <v>0.250558203695674</v>
      </c>
      <c r="D9" s="17">
        <v>0.28067244122115897</v>
      </c>
      <c r="E9" s="17">
        <v>0.21501926867156501</v>
      </c>
      <c r="F9" s="17"/>
      <c r="G9" s="17">
        <v>0.25538615455392699</v>
      </c>
      <c r="H9" s="17">
        <v>0.17704440447043299</v>
      </c>
      <c r="I9" s="17">
        <v>0.191919325346983</v>
      </c>
      <c r="J9" s="17">
        <v>0.18206549891208801</v>
      </c>
      <c r="K9" s="17">
        <v>0.32089541325611898</v>
      </c>
      <c r="L9" s="17">
        <v>0.367807795902931</v>
      </c>
      <c r="M9" s="17"/>
      <c r="N9" s="17">
        <v>0.269203002572729</v>
      </c>
      <c r="O9" s="17">
        <v>0.25332038266720303</v>
      </c>
      <c r="P9" s="17">
        <v>0.236155018623177</v>
      </c>
      <c r="Q9" s="17">
        <v>0.23793941626312601</v>
      </c>
      <c r="R9" s="17"/>
      <c r="S9" s="17">
        <v>0.20982679479790201</v>
      </c>
      <c r="T9" s="17">
        <v>0.255214282193787</v>
      </c>
      <c r="U9" s="17">
        <v>0.224515731184081</v>
      </c>
      <c r="V9" s="17">
        <v>0.24660069110302699</v>
      </c>
      <c r="W9" s="17">
        <v>0.18864669447410201</v>
      </c>
      <c r="X9" s="17">
        <v>0.34123097333909103</v>
      </c>
      <c r="Y9" s="17">
        <v>0.34618382320994401</v>
      </c>
      <c r="Z9" s="17">
        <v>0.43656324170109101</v>
      </c>
      <c r="AA9" s="17">
        <v>0.236197634957622</v>
      </c>
      <c r="AB9" s="17">
        <v>0.13814774666011001</v>
      </c>
      <c r="AC9" s="17">
        <v>0.289470321439184</v>
      </c>
      <c r="AD9" s="17">
        <v>0.142158617067416</v>
      </c>
      <c r="AE9" s="17"/>
      <c r="AF9" s="17">
        <v>0.26530447949829999</v>
      </c>
      <c r="AG9" s="17">
        <v>0.228055719663393</v>
      </c>
      <c r="AH9" s="17">
        <v>0.23080090994609201</v>
      </c>
      <c r="AI9" s="17"/>
      <c r="AJ9" s="17">
        <v>0.29351636894949201</v>
      </c>
      <c r="AK9" s="17">
        <v>0.17948093807137799</v>
      </c>
      <c r="AL9" s="17">
        <v>0.23869632544994501</v>
      </c>
      <c r="AM9" s="17">
        <v>0.30297198402829001</v>
      </c>
      <c r="AN9" s="17">
        <v>0.312340915143065</v>
      </c>
      <c r="AO9" s="17"/>
      <c r="AP9" s="17">
        <v>0.27283424067034701</v>
      </c>
      <c r="AQ9" s="17">
        <v>0.20349237932282099</v>
      </c>
      <c r="AR9" s="17">
        <v>0.28787662079598197</v>
      </c>
      <c r="AS9" s="17"/>
      <c r="AT9" s="17">
        <v>0.23491634189801</v>
      </c>
      <c r="AU9" s="17">
        <v>0.33260687887568502</v>
      </c>
      <c r="AV9" s="17">
        <v>0.25684660845350599</v>
      </c>
      <c r="AW9" s="17">
        <v>0.16404740583286501</v>
      </c>
      <c r="AX9" s="17">
        <v>0.170364687185803</v>
      </c>
      <c r="AY9" s="17"/>
      <c r="AZ9" s="17">
        <v>0.208625138456628</v>
      </c>
      <c r="BA9" s="17">
        <v>0.25661493892966197</v>
      </c>
      <c r="BB9" s="17">
        <v>0.23707879864498699</v>
      </c>
      <c r="BC9" s="17">
        <v>0.26654624255432802</v>
      </c>
      <c r="BD9" s="17">
        <v>0.302319291507893</v>
      </c>
      <c r="BE9" s="17">
        <v>0.25667643672413198</v>
      </c>
      <c r="BF9" s="17"/>
      <c r="BG9" s="17">
        <v>0.31989051297002702</v>
      </c>
      <c r="BH9" s="17">
        <v>0.16450439250852</v>
      </c>
      <c r="BI9" s="17" t="s">
        <v>95</v>
      </c>
      <c r="BJ9" s="17">
        <v>0.184600341012714</v>
      </c>
      <c r="BK9" s="17">
        <v>0.18922890152636901</v>
      </c>
      <c r="BL9" s="17">
        <v>0.25471123134801998</v>
      </c>
      <c r="BM9" s="17">
        <v>0.39031183842440798</v>
      </c>
    </row>
    <row r="10" spans="2:65" x14ac:dyDescent="0.35">
      <c r="B10" s="18" t="s">
        <v>101</v>
      </c>
      <c r="C10" s="17">
        <v>0.24769415144023099</v>
      </c>
      <c r="D10" s="17">
        <v>0.22975331252889</v>
      </c>
      <c r="E10" s="17">
        <v>0.26710254272352402</v>
      </c>
      <c r="F10" s="17"/>
      <c r="G10" s="17">
        <v>0.17092133504866999</v>
      </c>
      <c r="H10" s="17">
        <v>0.33232830782643402</v>
      </c>
      <c r="I10" s="17">
        <v>0.38901268386218402</v>
      </c>
      <c r="J10" s="17">
        <v>0.35049648747617101</v>
      </c>
      <c r="K10" s="17">
        <v>0.134628560200309</v>
      </c>
      <c r="L10" s="17">
        <v>0.11225582876151501</v>
      </c>
      <c r="M10" s="17"/>
      <c r="N10" s="17">
        <v>0.21774473448367401</v>
      </c>
      <c r="O10" s="17">
        <v>0.256060159211078</v>
      </c>
      <c r="P10" s="17">
        <v>0.288775737677199</v>
      </c>
      <c r="Q10" s="17">
        <v>0.235897915104017</v>
      </c>
      <c r="R10" s="17"/>
      <c r="S10" s="17">
        <v>0.29037085754882402</v>
      </c>
      <c r="T10" s="17">
        <v>0.22821669142138401</v>
      </c>
      <c r="U10" s="17">
        <v>0.24946261176727699</v>
      </c>
      <c r="V10" s="17">
        <v>0.25034302866921498</v>
      </c>
      <c r="W10" s="17">
        <v>0.30253408151361499</v>
      </c>
      <c r="X10" s="17">
        <v>0.20720901525212601</v>
      </c>
      <c r="Y10" s="17">
        <v>0.165480149265752</v>
      </c>
      <c r="Z10" s="17">
        <v>0.215513664803064</v>
      </c>
      <c r="AA10" s="17">
        <v>0.24268208756381501</v>
      </c>
      <c r="AB10" s="17">
        <v>0.28633634678015701</v>
      </c>
      <c r="AC10" s="17">
        <v>0.16710261250679301</v>
      </c>
      <c r="AD10" s="17">
        <v>0.39933811858205098</v>
      </c>
      <c r="AE10" s="17"/>
      <c r="AF10" s="17">
        <v>0.254196376191267</v>
      </c>
      <c r="AG10" s="17">
        <v>0.25366174020003901</v>
      </c>
      <c r="AH10" s="17">
        <v>0.26633888425178698</v>
      </c>
      <c r="AI10" s="17"/>
      <c r="AJ10" s="17">
        <v>0.26027700851730401</v>
      </c>
      <c r="AK10" s="17">
        <v>0.229859145102743</v>
      </c>
      <c r="AL10" s="17">
        <v>0.25087220962252899</v>
      </c>
      <c r="AM10" s="17">
        <v>0.15257616701410701</v>
      </c>
      <c r="AN10" s="17">
        <v>0.25643514598415001</v>
      </c>
      <c r="AO10" s="17"/>
      <c r="AP10" s="17">
        <v>0.24450485348453799</v>
      </c>
      <c r="AQ10" s="17">
        <v>0.26180815342524999</v>
      </c>
      <c r="AR10" s="17">
        <v>0.23153725790992699</v>
      </c>
      <c r="AS10" s="17"/>
      <c r="AT10" s="17">
        <v>0.23540388545885599</v>
      </c>
      <c r="AU10" s="17">
        <v>0.215469525160423</v>
      </c>
      <c r="AV10" s="17">
        <v>0.243464982486399</v>
      </c>
      <c r="AW10" s="17">
        <v>0.27460815617623302</v>
      </c>
      <c r="AX10" s="17">
        <v>0.44061809894339199</v>
      </c>
      <c r="AY10" s="17"/>
      <c r="AZ10" s="17">
        <v>0.283581444851496</v>
      </c>
      <c r="BA10" s="17">
        <v>0.26489768498150501</v>
      </c>
      <c r="BB10" s="17">
        <v>0.184195544866049</v>
      </c>
      <c r="BC10" s="17">
        <v>0.240743720959437</v>
      </c>
      <c r="BD10" s="17">
        <v>0.21011776921142999</v>
      </c>
      <c r="BE10" s="17">
        <v>0.22842696294928599</v>
      </c>
      <c r="BF10" s="17"/>
      <c r="BG10" s="17">
        <v>0.10147977002806501</v>
      </c>
      <c r="BH10" s="17">
        <v>0.39264820745085899</v>
      </c>
      <c r="BI10" s="17" t="s">
        <v>95</v>
      </c>
      <c r="BJ10" s="17">
        <v>0.32134221033474503</v>
      </c>
      <c r="BK10" s="17">
        <v>0.35760360210460301</v>
      </c>
      <c r="BL10" s="17">
        <v>0.32147664486229</v>
      </c>
      <c r="BM10" s="17">
        <v>4.1482213180968897E-2</v>
      </c>
    </row>
    <row r="11" spans="2:65" x14ac:dyDescent="0.35">
      <c r="B11" s="18" t="s">
        <v>102</v>
      </c>
      <c r="C11" s="17">
        <v>0.24725275327867499</v>
      </c>
      <c r="D11" s="17">
        <v>0.27962245074699699</v>
      </c>
      <c r="E11" s="17">
        <v>0.212211302567476</v>
      </c>
      <c r="F11" s="17"/>
      <c r="G11" s="17">
        <v>0.19510229117693301</v>
      </c>
      <c r="H11" s="17">
        <v>0.22877806038345599</v>
      </c>
      <c r="I11" s="17">
        <v>0.25698026405200303</v>
      </c>
      <c r="J11" s="17">
        <v>0.27602220418735601</v>
      </c>
      <c r="K11" s="17">
        <v>0.25619625039355298</v>
      </c>
      <c r="L11" s="17">
        <v>0.268859913451794</v>
      </c>
      <c r="M11" s="17"/>
      <c r="N11" s="17">
        <v>0.28871995071971401</v>
      </c>
      <c r="O11" s="17">
        <v>0.22245008316622</v>
      </c>
      <c r="P11" s="17">
        <v>0.22696758670462</v>
      </c>
      <c r="Q11" s="17">
        <v>0.24389294703001499</v>
      </c>
      <c r="R11" s="17"/>
      <c r="S11" s="17">
        <v>0.29150154659472199</v>
      </c>
      <c r="T11" s="17">
        <v>0.270676154971352</v>
      </c>
      <c r="U11" s="17">
        <v>0.21487174289233901</v>
      </c>
      <c r="V11" s="17">
        <v>0.220240465774797</v>
      </c>
      <c r="W11" s="17">
        <v>0.19423143650667901</v>
      </c>
      <c r="X11" s="17">
        <v>0.18553159446130599</v>
      </c>
      <c r="Y11" s="17">
        <v>0.20792700413117299</v>
      </c>
      <c r="Z11" s="17">
        <v>0.1494471676512</v>
      </c>
      <c r="AA11" s="17">
        <v>0.26550896794870998</v>
      </c>
      <c r="AB11" s="17">
        <v>0.25102284528384899</v>
      </c>
      <c r="AC11" s="17">
        <v>0.46637347805833201</v>
      </c>
      <c r="AD11" s="17">
        <v>0.22776143766145501</v>
      </c>
      <c r="AE11" s="17"/>
      <c r="AF11" s="17">
        <v>0.278768805766481</v>
      </c>
      <c r="AG11" s="17">
        <v>0.27301203760069398</v>
      </c>
      <c r="AH11" s="17">
        <v>0.145893131334279</v>
      </c>
      <c r="AI11" s="17"/>
      <c r="AJ11" s="17">
        <v>0.25647855441161599</v>
      </c>
      <c r="AK11" s="17">
        <v>0.26261660917295099</v>
      </c>
      <c r="AL11" s="17">
        <v>0.24521996913080299</v>
      </c>
      <c r="AM11" s="17">
        <v>0.39764359139620897</v>
      </c>
      <c r="AN11" s="17">
        <v>0.159198220672299</v>
      </c>
      <c r="AO11" s="17"/>
      <c r="AP11" s="17">
        <v>0.25049691637225202</v>
      </c>
      <c r="AQ11" s="17">
        <v>0.260719693058031</v>
      </c>
      <c r="AR11" s="17">
        <v>0.24590472467483901</v>
      </c>
      <c r="AS11" s="17"/>
      <c r="AT11" s="17">
        <v>0.24483902022088899</v>
      </c>
      <c r="AU11" s="17">
        <v>0.20689547788474999</v>
      </c>
      <c r="AV11" s="17">
        <v>0.21544702594368201</v>
      </c>
      <c r="AW11" s="17">
        <v>0.30717400321053001</v>
      </c>
      <c r="AX11" s="17">
        <v>9.3094077567007397E-2</v>
      </c>
      <c r="AY11" s="17"/>
      <c r="AZ11" s="17">
        <v>0.259905786170121</v>
      </c>
      <c r="BA11" s="17">
        <v>0.238249221766233</v>
      </c>
      <c r="BB11" s="17">
        <v>0.31648154406350198</v>
      </c>
      <c r="BC11" s="17">
        <v>0.28250661456085302</v>
      </c>
      <c r="BD11" s="17">
        <v>0.18289151415129201</v>
      </c>
      <c r="BE11" s="17">
        <v>7.8742199404862101E-2</v>
      </c>
      <c r="BF11" s="17"/>
      <c r="BG11" s="17">
        <v>0.26335574458697097</v>
      </c>
      <c r="BH11" s="17">
        <v>0.30022062314780701</v>
      </c>
      <c r="BI11" s="17" t="s">
        <v>95</v>
      </c>
      <c r="BJ11" s="17">
        <v>0.36364088944306699</v>
      </c>
      <c r="BK11" s="17">
        <v>0.19851217644486599</v>
      </c>
      <c r="BL11" s="17">
        <v>0.134860535841763</v>
      </c>
      <c r="BM11" s="17">
        <v>0.31232460560505199</v>
      </c>
    </row>
    <row r="12" spans="2:65" x14ac:dyDescent="0.35">
      <c r="B12" s="18" t="s">
        <v>103</v>
      </c>
      <c r="C12" s="17">
        <v>0.12973207571249501</v>
      </c>
      <c r="D12" s="17">
        <v>0.10834479242827801</v>
      </c>
      <c r="E12" s="17">
        <v>0.15175359309866801</v>
      </c>
      <c r="F12" s="17"/>
      <c r="G12" s="17">
        <v>6.3977906720357205E-2</v>
      </c>
      <c r="H12" s="17">
        <v>0.17537733143345599</v>
      </c>
      <c r="I12" s="17">
        <v>0.12462295491104</v>
      </c>
      <c r="J12" s="17">
        <v>0.15561162223740399</v>
      </c>
      <c r="K12" s="17">
        <v>0.18764105993381899</v>
      </c>
      <c r="L12" s="17">
        <v>9.1301726544507203E-2</v>
      </c>
      <c r="M12" s="17"/>
      <c r="N12" s="17">
        <v>0.12698228670768599</v>
      </c>
      <c r="O12" s="17">
        <v>0.10215125832786399</v>
      </c>
      <c r="P12" s="17">
        <v>0.14177486410829801</v>
      </c>
      <c r="Q12" s="17">
        <v>0.15414918979928299</v>
      </c>
      <c r="R12" s="17"/>
      <c r="S12" s="17">
        <v>0.11322441909077</v>
      </c>
      <c r="T12" s="17">
        <v>7.9713880821259395E-2</v>
      </c>
      <c r="U12" s="17">
        <v>7.2850321330788295E-2</v>
      </c>
      <c r="V12" s="17">
        <v>0.16590710852580101</v>
      </c>
      <c r="W12" s="17">
        <v>0.10447353370354701</v>
      </c>
      <c r="X12" s="17">
        <v>0.13153443837224499</v>
      </c>
      <c r="Y12" s="17">
        <v>0.110897237909156</v>
      </c>
      <c r="Z12" s="17">
        <v>0.111984792912736</v>
      </c>
      <c r="AA12" s="17">
        <v>0.15388548059695301</v>
      </c>
      <c r="AB12" s="17">
        <v>0.23103592673813</v>
      </c>
      <c r="AC12" s="17">
        <v>0.101839496471738</v>
      </c>
      <c r="AD12" s="17">
        <v>0.246154373788779</v>
      </c>
      <c r="AE12" s="17"/>
      <c r="AF12" s="17">
        <v>0.139117965217677</v>
      </c>
      <c r="AG12" s="17">
        <v>0.14622986675691699</v>
      </c>
      <c r="AH12" s="17">
        <v>9.5047222946574098E-2</v>
      </c>
      <c r="AI12" s="17"/>
      <c r="AJ12" s="17">
        <v>0.13479496546286099</v>
      </c>
      <c r="AK12" s="17">
        <v>0.14892111638747901</v>
      </c>
      <c r="AL12" s="17">
        <v>0.14050065440106399</v>
      </c>
      <c r="AM12" s="17">
        <v>0.15576061565726401</v>
      </c>
      <c r="AN12" s="17">
        <v>8.8079017990629005E-2</v>
      </c>
      <c r="AO12" s="17"/>
      <c r="AP12" s="17">
        <v>9.81322824895111E-2</v>
      </c>
      <c r="AQ12" s="17">
        <v>0.14368759913926199</v>
      </c>
      <c r="AR12" s="17">
        <v>0.21002145932994601</v>
      </c>
      <c r="AS12" s="17"/>
      <c r="AT12" s="17">
        <v>0.14644727949131001</v>
      </c>
      <c r="AU12" s="17">
        <v>6.7952746724718294E-2</v>
      </c>
      <c r="AV12" s="17">
        <v>0.15415027850712801</v>
      </c>
      <c r="AW12" s="17">
        <v>0.14367759900069299</v>
      </c>
      <c r="AX12" s="17">
        <v>0.251033015115811</v>
      </c>
      <c r="AY12" s="17"/>
      <c r="AZ12" s="17">
        <v>0.119964740186307</v>
      </c>
      <c r="BA12" s="17">
        <v>0.12608713938992899</v>
      </c>
      <c r="BB12" s="17">
        <v>0.11542466110628501</v>
      </c>
      <c r="BC12" s="17">
        <v>0.13452333020384999</v>
      </c>
      <c r="BD12" s="17">
        <v>0.172836152534383</v>
      </c>
      <c r="BE12" s="17">
        <v>0.11107840547760101</v>
      </c>
      <c r="BF12" s="17"/>
      <c r="BG12" s="17">
        <v>0.12632777798092701</v>
      </c>
      <c r="BH12" s="17">
        <v>0.16706743372449501</v>
      </c>
      <c r="BI12" s="17" t="s">
        <v>95</v>
      </c>
      <c r="BJ12" s="17">
        <v>0.17171922393842501</v>
      </c>
      <c r="BK12" s="17">
        <v>0.15079808562703101</v>
      </c>
      <c r="BL12" s="17">
        <v>8.5517941666248903E-2</v>
      </c>
      <c r="BM12" s="17">
        <v>9.0368487355014598E-2</v>
      </c>
    </row>
    <row r="13" spans="2:65" x14ac:dyDescent="0.35">
      <c r="B13" s="18" t="s">
        <v>105</v>
      </c>
      <c r="C13" s="17">
        <v>7.0136927442798203E-2</v>
      </c>
      <c r="D13" s="17">
        <v>5.7094780348228499E-2</v>
      </c>
      <c r="E13" s="17">
        <v>8.5071603023862796E-2</v>
      </c>
      <c r="F13" s="17"/>
      <c r="G13" s="17">
        <v>0.15894281676944</v>
      </c>
      <c r="H13" s="17">
        <v>0.104120702383157</v>
      </c>
      <c r="I13" s="17">
        <v>8.7750049041736902E-2</v>
      </c>
      <c r="J13" s="17">
        <v>2.9627785941422301E-2</v>
      </c>
      <c r="K13" s="17">
        <v>2.00312730358705E-2</v>
      </c>
      <c r="L13" s="17">
        <v>1.8827228025283499E-2</v>
      </c>
      <c r="M13" s="17"/>
      <c r="N13" s="17">
        <v>6.3340555482162803E-2</v>
      </c>
      <c r="O13" s="17">
        <v>7.3424289185472294E-2</v>
      </c>
      <c r="P13" s="17">
        <v>6.5600957963876799E-2</v>
      </c>
      <c r="Q13" s="17">
        <v>7.8983675648042095E-2</v>
      </c>
      <c r="R13" s="17"/>
      <c r="S13" s="17">
        <v>0.102046046182021</v>
      </c>
      <c r="T13" s="17">
        <v>4.2774377404062099E-2</v>
      </c>
      <c r="U13" s="17">
        <v>0.13650198026003499</v>
      </c>
      <c r="V13" s="17">
        <v>9.4478740761557406E-2</v>
      </c>
      <c r="W13" s="17">
        <v>0.150637581395278</v>
      </c>
      <c r="X13" s="17">
        <v>3.5798771924156099E-2</v>
      </c>
      <c r="Y13" s="17">
        <v>5.1027282798216701E-2</v>
      </c>
      <c r="Z13" s="17">
        <v>9.3324325312600598E-2</v>
      </c>
      <c r="AA13" s="17">
        <v>0</v>
      </c>
      <c r="AB13" s="17">
        <v>0.103349909943333</v>
      </c>
      <c r="AC13" s="17">
        <v>2.3373492922068199E-2</v>
      </c>
      <c r="AD13" s="17">
        <v>0</v>
      </c>
      <c r="AE13" s="17"/>
      <c r="AF13" s="17">
        <v>4.7472875817576102E-2</v>
      </c>
      <c r="AG13" s="17">
        <v>6.4839985838578598E-2</v>
      </c>
      <c r="AH13" s="17">
        <v>0.102185700085522</v>
      </c>
      <c r="AI13" s="17"/>
      <c r="AJ13" s="17">
        <v>2.7401728862134801E-2</v>
      </c>
      <c r="AK13" s="17">
        <v>0.10214365430745299</v>
      </c>
      <c r="AL13" s="17">
        <v>7.2037502955103097E-2</v>
      </c>
      <c r="AM13" s="17">
        <v>0</v>
      </c>
      <c r="AN13" s="17">
        <v>0.11108994776124</v>
      </c>
      <c r="AO13" s="17"/>
      <c r="AP13" s="17">
        <v>6.7008364105186E-2</v>
      </c>
      <c r="AQ13" s="17">
        <v>9.2247271153695395E-2</v>
      </c>
      <c r="AR13" s="17">
        <v>4.7917374765876597E-2</v>
      </c>
      <c r="AS13" s="17"/>
      <c r="AT13" s="17">
        <v>6.9502649504520495E-2</v>
      </c>
      <c r="AU13" s="17">
        <v>3.1381857988040503E-2</v>
      </c>
      <c r="AV13" s="17">
        <v>7.3720242377561099E-2</v>
      </c>
      <c r="AW13" s="17">
        <v>0.174594637657214</v>
      </c>
      <c r="AX13" s="17">
        <v>0</v>
      </c>
      <c r="AY13" s="17"/>
      <c r="AZ13" s="17">
        <v>0.102939111431975</v>
      </c>
      <c r="BA13" s="17">
        <v>5.0806529038380399E-2</v>
      </c>
      <c r="BB13" s="17">
        <v>7.4153734001869698E-2</v>
      </c>
      <c r="BC13" s="17">
        <v>5.7089645531867898E-2</v>
      </c>
      <c r="BD13" s="17">
        <v>8.3147414175858497E-2</v>
      </c>
      <c r="BE13" s="17">
        <v>4.9993284361692203E-2</v>
      </c>
      <c r="BF13" s="17"/>
      <c r="BG13" s="17">
        <v>2.5206343033356299E-2</v>
      </c>
      <c r="BH13" s="17">
        <v>4.03276847628131E-2</v>
      </c>
      <c r="BI13" s="17" t="s">
        <v>95</v>
      </c>
      <c r="BJ13" s="17">
        <v>1.7348138651144401E-2</v>
      </c>
      <c r="BK13" s="17">
        <v>0.14905143831766399</v>
      </c>
      <c r="BL13" s="17">
        <v>0.137301227940717</v>
      </c>
      <c r="BM13" s="17">
        <v>0.121068994533338</v>
      </c>
    </row>
    <row r="14" spans="2:65" ht="29" x14ac:dyDescent="0.35">
      <c r="B14" s="18" t="s">
        <v>104</v>
      </c>
      <c r="C14" s="17">
        <v>6.2068450848648898E-2</v>
      </c>
      <c r="D14" s="17">
        <v>4.2517879054084301E-2</v>
      </c>
      <c r="E14" s="17">
        <v>8.3979901835736295E-2</v>
      </c>
      <c r="F14" s="17"/>
      <c r="G14" s="17">
        <v>6.1423606662051898E-2</v>
      </c>
      <c r="H14" s="17">
        <v>9.2124733826842706E-2</v>
      </c>
      <c r="I14" s="17">
        <v>2.2230785081740301E-2</v>
      </c>
      <c r="J14" s="17">
        <v>6.6534072481929496E-2</v>
      </c>
      <c r="K14" s="17">
        <v>6.7799522694500403E-2</v>
      </c>
      <c r="L14" s="17">
        <v>6.0644502105951799E-2</v>
      </c>
      <c r="M14" s="17"/>
      <c r="N14" s="17">
        <v>4.05146185614381E-2</v>
      </c>
      <c r="O14" s="17">
        <v>4.8823469867349999E-2</v>
      </c>
      <c r="P14" s="17">
        <v>4.9000266209863703E-2</v>
      </c>
      <c r="Q14" s="17">
        <v>0.11215310905223699</v>
      </c>
      <c r="R14" s="17"/>
      <c r="S14" s="17">
        <v>6.3971954304908499E-2</v>
      </c>
      <c r="T14" s="17">
        <v>4.5450235347507202E-2</v>
      </c>
      <c r="U14" s="17">
        <v>4.2244144763220103E-2</v>
      </c>
      <c r="V14" s="17">
        <v>0.105771840363686</v>
      </c>
      <c r="W14" s="17">
        <v>6.90438582636691E-2</v>
      </c>
      <c r="X14" s="17">
        <v>9.4718056929433997E-2</v>
      </c>
      <c r="Y14" s="17">
        <v>9.3491972044446994E-2</v>
      </c>
      <c r="Z14" s="17">
        <v>3.1076232922956099E-2</v>
      </c>
      <c r="AA14" s="17">
        <v>7.8268312531975998E-2</v>
      </c>
      <c r="AB14" s="17">
        <v>1.9662858152123701E-2</v>
      </c>
      <c r="AC14" s="17">
        <v>0</v>
      </c>
      <c r="AD14" s="17">
        <v>0</v>
      </c>
      <c r="AE14" s="17"/>
      <c r="AF14" s="17">
        <v>5.13466284642764E-2</v>
      </c>
      <c r="AG14" s="17">
        <v>4.9437237196969699E-2</v>
      </c>
      <c r="AH14" s="17">
        <v>6.6145788721571397E-2</v>
      </c>
      <c r="AI14" s="17"/>
      <c r="AJ14" s="17">
        <v>3.8852407057595698E-2</v>
      </c>
      <c r="AK14" s="17">
        <v>7.1205584215482495E-2</v>
      </c>
      <c r="AL14" s="17">
        <v>3.7826847279480498E-2</v>
      </c>
      <c r="AM14" s="17">
        <v>0</v>
      </c>
      <c r="AN14" s="17">
        <v>7.6160733707865205E-2</v>
      </c>
      <c r="AO14" s="17"/>
      <c r="AP14" s="17">
        <v>3.7606287900276002E-2</v>
      </c>
      <c r="AQ14" s="17">
        <v>6.8359374148123403E-2</v>
      </c>
      <c r="AR14" s="17">
        <v>3.53225590636045E-2</v>
      </c>
      <c r="AS14" s="17"/>
      <c r="AT14" s="17">
        <v>0.113109422189427</v>
      </c>
      <c r="AU14" s="17">
        <v>5.7978251215662399E-2</v>
      </c>
      <c r="AV14" s="17">
        <v>5.15359894559171E-2</v>
      </c>
      <c r="AW14" s="17">
        <v>2.7247615710188099E-2</v>
      </c>
      <c r="AX14" s="17">
        <v>0</v>
      </c>
      <c r="AY14" s="17"/>
      <c r="AZ14" s="17">
        <v>7.5038093956609805E-2</v>
      </c>
      <c r="BA14" s="17">
        <v>4.7146823538280501E-2</v>
      </c>
      <c r="BB14" s="17">
        <v>5.4265982193486502E-2</v>
      </c>
      <c r="BC14" s="17">
        <v>4.8924009235690798E-2</v>
      </c>
      <c r="BD14" s="17">
        <v>7.9393873385338307E-2</v>
      </c>
      <c r="BE14" s="17">
        <v>0.13177081648575401</v>
      </c>
      <c r="BF14" s="17"/>
      <c r="BG14" s="17">
        <v>6.0481385487522098E-2</v>
      </c>
      <c r="BH14" s="17">
        <v>1.4130401831687499E-2</v>
      </c>
      <c r="BI14" s="17" t="s">
        <v>95</v>
      </c>
      <c r="BJ14" s="17">
        <v>5.4002527984884502E-2</v>
      </c>
      <c r="BK14" s="17">
        <v>0.15576393835857599</v>
      </c>
      <c r="BL14" s="17">
        <v>8.2790592210222905E-2</v>
      </c>
      <c r="BM14" s="17">
        <v>5.1199243707234103E-2</v>
      </c>
    </row>
    <row r="15" spans="2:65" ht="29" x14ac:dyDescent="0.35">
      <c r="B15" s="18" t="s">
        <v>106</v>
      </c>
      <c r="C15" s="17">
        <v>5.8764576244277798E-2</v>
      </c>
      <c r="D15" s="17">
        <v>6.201966045619E-2</v>
      </c>
      <c r="E15" s="17">
        <v>5.3248293772509697E-2</v>
      </c>
      <c r="F15" s="17"/>
      <c r="G15" s="17">
        <v>0.112800207498975</v>
      </c>
      <c r="H15" s="17">
        <v>5.9710930287193299E-2</v>
      </c>
      <c r="I15" s="17">
        <v>3.3814094873124902E-2</v>
      </c>
      <c r="J15" s="17">
        <v>3.4683533372520801E-2</v>
      </c>
      <c r="K15" s="17">
        <v>2.9183493554272501E-2</v>
      </c>
      <c r="L15" s="17">
        <v>7.1270725791807196E-2</v>
      </c>
      <c r="M15" s="17"/>
      <c r="N15" s="17">
        <v>7.6119352265105994E-2</v>
      </c>
      <c r="O15" s="17">
        <v>3.63179646024646E-2</v>
      </c>
      <c r="P15" s="17">
        <v>8.2313548147930404E-2</v>
      </c>
      <c r="Q15" s="17">
        <v>4.46262420129322E-2</v>
      </c>
      <c r="R15" s="17"/>
      <c r="S15" s="17">
        <v>0.10735659861201</v>
      </c>
      <c r="T15" s="17">
        <v>6.6040884406519298E-2</v>
      </c>
      <c r="U15" s="17">
        <v>7.7925966641846103E-2</v>
      </c>
      <c r="V15" s="17">
        <v>1.5040092344832799E-2</v>
      </c>
      <c r="W15" s="17">
        <v>7.8119104603665404E-2</v>
      </c>
      <c r="X15" s="17">
        <v>3.8564723433925301E-2</v>
      </c>
      <c r="Y15" s="17">
        <v>1.8230800186571701E-2</v>
      </c>
      <c r="Z15" s="17">
        <v>2.2436779518405101E-2</v>
      </c>
      <c r="AA15" s="17">
        <v>1.11545146163733E-2</v>
      </c>
      <c r="AB15" s="17">
        <v>0.14644501873903301</v>
      </c>
      <c r="AC15" s="17">
        <v>7.2281088382954398E-2</v>
      </c>
      <c r="AD15" s="17">
        <v>0</v>
      </c>
      <c r="AE15" s="17"/>
      <c r="AF15" s="17">
        <v>5.43746302069638E-2</v>
      </c>
      <c r="AG15" s="17">
        <v>8.3556410896237401E-2</v>
      </c>
      <c r="AH15" s="17">
        <v>3.4192469254555199E-2</v>
      </c>
      <c r="AI15" s="17"/>
      <c r="AJ15" s="17">
        <v>6.6521616459252794E-2</v>
      </c>
      <c r="AK15" s="17">
        <v>7.6369782148734397E-2</v>
      </c>
      <c r="AL15" s="17">
        <v>7.9740434796054804E-2</v>
      </c>
      <c r="AM15" s="17">
        <v>0</v>
      </c>
      <c r="AN15" s="17">
        <v>2.64603644778066E-2</v>
      </c>
      <c r="AO15" s="17"/>
      <c r="AP15" s="17">
        <v>8.27199486304077E-2</v>
      </c>
      <c r="AQ15" s="17">
        <v>6.4910322235321394E-2</v>
      </c>
      <c r="AR15" s="17">
        <v>7.0901399669389895E-2</v>
      </c>
      <c r="AS15" s="17"/>
      <c r="AT15" s="17">
        <v>7.6425938745517299E-2</v>
      </c>
      <c r="AU15" s="17">
        <v>4.68573484102425E-2</v>
      </c>
      <c r="AV15" s="17">
        <v>4.4602232593801402E-2</v>
      </c>
      <c r="AW15" s="17">
        <v>9.4904559979440903E-2</v>
      </c>
      <c r="AX15" s="17">
        <v>0</v>
      </c>
      <c r="AY15" s="17"/>
      <c r="AZ15" s="17">
        <v>0.107183520949059</v>
      </c>
      <c r="BA15" s="17">
        <v>3.3584068766469098E-2</v>
      </c>
      <c r="BB15" s="17">
        <v>3.5752761014995298E-2</v>
      </c>
      <c r="BC15" s="17">
        <v>7.7271956673693604E-2</v>
      </c>
      <c r="BD15" s="17">
        <v>4.2462982917648703E-2</v>
      </c>
      <c r="BE15" s="17">
        <v>0</v>
      </c>
      <c r="BF15" s="17"/>
      <c r="BG15" s="17">
        <v>8.0503655170550595E-2</v>
      </c>
      <c r="BH15" s="17">
        <v>4.1830128910054498E-2</v>
      </c>
      <c r="BI15" s="17" t="s">
        <v>95</v>
      </c>
      <c r="BJ15" s="17">
        <v>5.9227460342951198E-2</v>
      </c>
      <c r="BK15" s="17">
        <v>4.5303864495318202E-2</v>
      </c>
      <c r="BL15" s="17">
        <v>4.58216342841022E-2</v>
      </c>
      <c r="BM15" s="17">
        <v>8.5999390900922595E-2</v>
      </c>
    </row>
    <row r="16" spans="2:65" x14ac:dyDescent="0.35">
      <c r="B16" s="18" t="s">
        <v>107</v>
      </c>
      <c r="C16" s="17">
        <v>5.42008185592344E-2</v>
      </c>
      <c r="D16" s="17">
        <v>6.1777972009599898E-2</v>
      </c>
      <c r="E16" s="17">
        <v>4.6573703434190601E-2</v>
      </c>
      <c r="F16" s="17"/>
      <c r="G16" s="17">
        <v>4.0670118335963602E-2</v>
      </c>
      <c r="H16" s="17">
        <v>4.5349908129836899E-2</v>
      </c>
      <c r="I16" s="17">
        <v>0.10212957401525299</v>
      </c>
      <c r="J16" s="17">
        <v>6.7830998941344603E-2</v>
      </c>
      <c r="K16" s="17">
        <v>3.64028329220051E-2</v>
      </c>
      <c r="L16" s="17">
        <v>3.5209074356497498E-2</v>
      </c>
      <c r="M16" s="17"/>
      <c r="N16" s="17">
        <v>5.86017644864332E-2</v>
      </c>
      <c r="O16" s="17">
        <v>7.3129423455883094E-2</v>
      </c>
      <c r="P16" s="17">
        <v>4.4202253659355699E-2</v>
      </c>
      <c r="Q16" s="17">
        <v>3.8220190802741701E-2</v>
      </c>
      <c r="R16" s="17"/>
      <c r="S16" s="17">
        <v>9.1551474237222E-2</v>
      </c>
      <c r="T16" s="17">
        <v>1.9251883270380101E-2</v>
      </c>
      <c r="U16" s="17">
        <v>4.3303573111965497E-2</v>
      </c>
      <c r="V16" s="17">
        <v>5.1167349117546702E-2</v>
      </c>
      <c r="W16" s="17">
        <v>6.0491747603319997E-2</v>
      </c>
      <c r="X16" s="17">
        <v>3.8402508493839603E-2</v>
      </c>
      <c r="Y16" s="17">
        <v>3.7787860933868801E-2</v>
      </c>
      <c r="Z16" s="17">
        <v>0.109586152195184</v>
      </c>
      <c r="AA16" s="17">
        <v>2.94437342878228E-2</v>
      </c>
      <c r="AB16" s="17">
        <v>8.1398314406881694E-2</v>
      </c>
      <c r="AC16" s="17">
        <v>7.8115519621090701E-2</v>
      </c>
      <c r="AD16" s="17">
        <v>4.4614299684836899E-2</v>
      </c>
      <c r="AE16" s="17"/>
      <c r="AF16" s="17">
        <v>5.0203626234848302E-2</v>
      </c>
      <c r="AG16" s="17">
        <v>7.1751388404528493E-2</v>
      </c>
      <c r="AH16" s="17">
        <v>4.5986538649449897E-2</v>
      </c>
      <c r="AI16" s="17"/>
      <c r="AJ16" s="17">
        <v>3.76902894892834E-2</v>
      </c>
      <c r="AK16" s="17">
        <v>8.1525101667633201E-2</v>
      </c>
      <c r="AL16" s="17">
        <v>7.2104116090247999E-2</v>
      </c>
      <c r="AM16" s="17">
        <v>9.5192276548182894E-2</v>
      </c>
      <c r="AN16" s="17">
        <v>4.2360524553703101E-2</v>
      </c>
      <c r="AO16" s="17"/>
      <c r="AP16" s="17">
        <v>5.0572368552401999E-2</v>
      </c>
      <c r="AQ16" s="17">
        <v>6.9855668741088006E-2</v>
      </c>
      <c r="AR16" s="17">
        <v>9.4446637881221401E-2</v>
      </c>
      <c r="AS16" s="17"/>
      <c r="AT16" s="17">
        <v>2.7455126438741598E-2</v>
      </c>
      <c r="AU16" s="17">
        <v>5.7544563470395799E-2</v>
      </c>
      <c r="AV16" s="17">
        <v>5.1504792801105502E-2</v>
      </c>
      <c r="AW16" s="17">
        <v>8.1323449498554606E-2</v>
      </c>
      <c r="AX16" s="17">
        <v>0</v>
      </c>
      <c r="AY16" s="17"/>
      <c r="AZ16" s="17">
        <v>7.4307304451201997E-2</v>
      </c>
      <c r="BA16" s="17">
        <v>5.5288790488855703E-2</v>
      </c>
      <c r="BB16" s="17">
        <v>5.4476025061565E-2</v>
      </c>
      <c r="BC16" s="17">
        <v>3.8457845290378399E-2</v>
      </c>
      <c r="BD16" s="17">
        <v>4.6900401457144698E-2</v>
      </c>
      <c r="BE16" s="17">
        <v>3.10980688657733E-2</v>
      </c>
      <c r="BF16" s="17"/>
      <c r="BG16" s="17">
        <v>4.49335454365139E-2</v>
      </c>
      <c r="BH16" s="17">
        <v>0.10855188905662599</v>
      </c>
      <c r="BI16" s="17" t="s">
        <v>95</v>
      </c>
      <c r="BJ16" s="17">
        <v>2.1407207866270699E-2</v>
      </c>
      <c r="BK16" s="17">
        <v>4.3675760832903199E-2</v>
      </c>
      <c r="BL16" s="17">
        <v>3.5478237925659697E-2</v>
      </c>
      <c r="BM16" s="17">
        <v>0</v>
      </c>
    </row>
    <row r="17" spans="2:65" x14ac:dyDescent="0.35">
      <c r="B17" s="18" t="s">
        <v>110</v>
      </c>
      <c r="C17" s="17">
        <v>4.8590390257598003E-2</v>
      </c>
      <c r="D17" s="17">
        <v>6.7143865097578095E-2</v>
      </c>
      <c r="E17" s="17">
        <v>2.8984659742872801E-2</v>
      </c>
      <c r="F17" s="17"/>
      <c r="G17" s="17">
        <v>0.103839502319345</v>
      </c>
      <c r="H17" s="17">
        <v>5.6710033685554301E-2</v>
      </c>
      <c r="I17" s="17">
        <v>6.2565193119779997E-2</v>
      </c>
      <c r="J17" s="17">
        <v>3.6095463402894601E-2</v>
      </c>
      <c r="K17" s="17">
        <v>1.20754702795632E-2</v>
      </c>
      <c r="L17" s="17">
        <v>1.8657159309664301E-2</v>
      </c>
      <c r="M17" s="17"/>
      <c r="N17" s="17">
        <v>2.9902367135884698E-2</v>
      </c>
      <c r="O17" s="17">
        <v>6.17006282169573E-2</v>
      </c>
      <c r="P17" s="17">
        <v>5.8289695910937397E-2</v>
      </c>
      <c r="Q17" s="17">
        <v>4.7636552749868097E-2</v>
      </c>
      <c r="R17" s="17"/>
      <c r="S17" s="17">
        <v>2.51095063892053E-2</v>
      </c>
      <c r="T17" s="17">
        <v>3.7297736379981801E-2</v>
      </c>
      <c r="U17" s="17">
        <v>0.10142611555877699</v>
      </c>
      <c r="V17" s="17">
        <v>2.66952267549731E-2</v>
      </c>
      <c r="W17" s="17">
        <v>4.3011686373476701E-2</v>
      </c>
      <c r="X17" s="17">
        <v>6.48773022961322E-2</v>
      </c>
      <c r="Y17" s="17">
        <v>3.3342167862856403E-2</v>
      </c>
      <c r="Z17" s="17">
        <v>2.96557902048026E-2</v>
      </c>
      <c r="AA17" s="17">
        <v>2.1063452575530401E-2</v>
      </c>
      <c r="AB17" s="17">
        <v>0.13029844256050399</v>
      </c>
      <c r="AC17" s="17">
        <v>5.36819985207483E-2</v>
      </c>
      <c r="AD17" s="17">
        <v>4.5220447691003397E-2</v>
      </c>
      <c r="AE17" s="17"/>
      <c r="AF17" s="17">
        <v>4.82136646423326E-2</v>
      </c>
      <c r="AG17" s="17">
        <v>5.8100327571639403E-2</v>
      </c>
      <c r="AH17" s="17">
        <v>4.7851709408969899E-2</v>
      </c>
      <c r="AI17" s="17"/>
      <c r="AJ17" s="17">
        <v>2.7260655482512899E-2</v>
      </c>
      <c r="AK17" s="17">
        <v>7.6781008530975803E-2</v>
      </c>
      <c r="AL17" s="17">
        <v>5.2858365048682403E-2</v>
      </c>
      <c r="AM17" s="17">
        <v>0.153811849445806</v>
      </c>
      <c r="AN17" s="17">
        <v>3.4325113710428297E-2</v>
      </c>
      <c r="AO17" s="17"/>
      <c r="AP17" s="17">
        <v>6.5873073517455194E-2</v>
      </c>
      <c r="AQ17" s="17">
        <v>4.0632781123084903E-2</v>
      </c>
      <c r="AR17" s="17">
        <v>6.3084245770075195E-2</v>
      </c>
      <c r="AS17" s="17"/>
      <c r="AT17" s="17">
        <v>3.1444811344665702E-2</v>
      </c>
      <c r="AU17" s="17">
        <v>2.87749866146002E-2</v>
      </c>
      <c r="AV17" s="17">
        <v>3.7501029292195502E-2</v>
      </c>
      <c r="AW17" s="17">
        <v>0.11772717465273</v>
      </c>
      <c r="AX17" s="17">
        <v>8.7511586012055206E-2</v>
      </c>
      <c r="AY17" s="17"/>
      <c r="AZ17" s="17">
        <v>3.9488697776107397E-2</v>
      </c>
      <c r="BA17" s="17">
        <v>6.5689197563674598E-2</v>
      </c>
      <c r="BB17" s="17">
        <v>6.0658104726012602E-2</v>
      </c>
      <c r="BC17" s="17">
        <v>2.68926223875708E-2</v>
      </c>
      <c r="BD17" s="17">
        <v>4.8599270465815997E-2</v>
      </c>
      <c r="BE17" s="17">
        <v>4.3857531327958603E-2</v>
      </c>
      <c r="BF17" s="17"/>
      <c r="BG17" s="17">
        <v>2.8014757568669599E-2</v>
      </c>
      <c r="BH17" s="17">
        <v>8.4909187220744198E-2</v>
      </c>
      <c r="BI17" s="17" t="s">
        <v>95</v>
      </c>
      <c r="BJ17" s="17">
        <v>5.4072081177623202E-2</v>
      </c>
      <c r="BK17" s="17">
        <v>4.02473862134268E-2</v>
      </c>
      <c r="BL17" s="17">
        <v>5.0765772406693402E-2</v>
      </c>
      <c r="BM17" s="17">
        <v>4.4397847973889501E-2</v>
      </c>
    </row>
    <row r="18" spans="2:65" x14ac:dyDescent="0.35">
      <c r="B18" s="18" t="s">
        <v>109</v>
      </c>
      <c r="C18" s="17">
        <v>4.8231990218257997E-2</v>
      </c>
      <c r="D18" s="17">
        <v>6.93502207877323E-2</v>
      </c>
      <c r="E18" s="17">
        <v>2.5837834687544699E-2</v>
      </c>
      <c r="F18" s="17"/>
      <c r="G18" s="17">
        <v>8.6920878144902999E-2</v>
      </c>
      <c r="H18" s="17">
        <v>6.1543961313435799E-2</v>
      </c>
      <c r="I18" s="17">
        <v>6.1903793082084997E-2</v>
      </c>
      <c r="J18" s="17">
        <v>1.86797443337368E-2</v>
      </c>
      <c r="K18" s="17">
        <v>5.2035787816310901E-2</v>
      </c>
      <c r="L18" s="17">
        <v>1.65598510699634E-2</v>
      </c>
      <c r="M18" s="17"/>
      <c r="N18" s="17">
        <v>5.45562846229335E-2</v>
      </c>
      <c r="O18" s="17">
        <v>4.7798770683799299E-2</v>
      </c>
      <c r="P18" s="17">
        <v>5.1523190461456501E-2</v>
      </c>
      <c r="Q18" s="17">
        <v>3.96155144818695E-2</v>
      </c>
      <c r="R18" s="17"/>
      <c r="S18" s="17">
        <v>6.20131846269696E-2</v>
      </c>
      <c r="T18" s="17">
        <v>3.2460087175662101E-2</v>
      </c>
      <c r="U18" s="17">
        <v>0.108725857217001</v>
      </c>
      <c r="V18" s="17">
        <v>3.2497560753776203E-2</v>
      </c>
      <c r="W18" s="17">
        <v>3.6951377198542398E-2</v>
      </c>
      <c r="X18" s="17">
        <v>5.4562988232241198E-2</v>
      </c>
      <c r="Y18" s="17">
        <v>4.7502961205299898E-2</v>
      </c>
      <c r="Z18" s="17">
        <v>8.7307028467124403E-2</v>
      </c>
      <c r="AA18" s="17">
        <v>3.0504725228323801E-2</v>
      </c>
      <c r="AB18" s="17">
        <v>4.3235727415980099E-2</v>
      </c>
      <c r="AC18" s="17">
        <v>2.9809047587186801E-2</v>
      </c>
      <c r="AD18" s="17">
        <v>0</v>
      </c>
      <c r="AE18" s="17"/>
      <c r="AF18" s="17">
        <v>4.1492604321186198E-2</v>
      </c>
      <c r="AG18" s="17">
        <v>6.4710808039009499E-2</v>
      </c>
      <c r="AH18" s="17">
        <v>4.0391298885419001E-2</v>
      </c>
      <c r="AI18" s="17"/>
      <c r="AJ18" s="17">
        <v>3.9958728847891298E-2</v>
      </c>
      <c r="AK18" s="17">
        <v>7.5221061757648602E-2</v>
      </c>
      <c r="AL18" s="17">
        <v>6.2022016131641197E-2</v>
      </c>
      <c r="AM18" s="17">
        <v>0</v>
      </c>
      <c r="AN18" s="17">
        <v>2.4714016072776599E-2</v>
      </c>
      <c r="AO18" s="17"/>
      <c r="AP18" s="17">
        <v>4.9368515451976999E-2</v>
      </c>
      <c r="AQ18" s="17">
        <v>5.6611614275800602E-2</v>
      </c>
      <c r="AR18" s="17">
        <v>5.6879763749263401E-2</v>
      </c>
      <c r="AS18" s="17"/>
      <c r="AT18" s="17">
        <v>6.1665798081139301E-3</v>
      </c>
      <c r="AU18" s="17">
        <v>7.0058587217810706E-2</v>
      </c>
      <c r="AV18" s="17">
        <v>4.9807859792709901E-2</v>
      </c>
      <c r="AW18" s="17">
        <v>8.6739056285734903E-2</v>
      </c>
      <c r="AX18" s="17">
        <v>0</v>
      </c>
      <c r="AY18" s="17"/>
      <c r="AZ18" s="17">
        <v>6.9587475747985905E-2</v>
      </c>
      <c r="BA18" s="17">
        <v>2.6181797904751301E-2</v>
      </c>
      <c r="BB18" s="17">
        <v>4.4709563764494697E-2</v>
      </c>
      <c r="BC18" s="17">
        <v>2.6916690398204601E-2</v>
      </c>
      <c r="BD18" s="17">
        <v>9.5457285651715795E-2</v>
      </c>
      <c r="BE18" s="17">
        <v>7.4636119310727694E-2</v>
      </c>
      <c r="BF18" s="17"/>
      <c r="BG18" s="17">
        <v>5.8489792196821003E-2</v>
      </c>
      <c r="BH18" s="17">
        <v>6.0801705141332103E-2</v>
      </c>
      <c r="BI18" s="17" t="s">
        <v>95</v>
      </c>
      <c r="BJ18" s="17">
        <v>7.3005926613501401E-2</v>
      </c>
      <c r="BK18" s="17">
        <v>1.44641671782509E-2</v>
      </c>
      <c r="BL18" s="17">
        <v>3.1367502370959102E-2</v>
      </c>
      <c r="BM18" s="17">
        <v>0</v>
      </c>
    </row>
    <row r="19" spans="2:65" x14ac:dyDescent="0.35">
      <c r="B19" s="18" t="s">
        <v>108</v>
      </c>
      <c r="C19" s="17">
        <v>4.5233290317034103E-2</v>
      </c>
      <c r="D19" s="17">
        <v>4.9743032616718301E-2</v>
      </c>
      <c r="E19" s="17">
        <v>4.0837227603533498E-2</v>
      </c>
      <c r="F19" s="17"/>
      <c r="G19" s="17">
        <v>0.12124133210197301</v>
      </c>
      <c r="H19" s="17">
        <v>5.1760279851006799E-2</v>
      </c>
      <c r="I19" s="17">
        <v>4.92227471571604E-2</v>
      </c>
      <c r="J19" s="17">
        <v>3.4123733454211401E-2</v>
      </c>
      <c r="K19" s="17">
        <v>1.07040573434542E-2</v>
      </c>
      <c r="L19" s="17">
        <v>5.62231720685177E-3</v>
      </c>
      <c r="M19" s="17"/>
      <c r="N19" s="17">
        <v>4.7670753913422001E-2</v>
      </c>
      <c r="O19" s="17">
        <v>4.8593266868611401E-2</v>
      </c>
      <c r="P19" s="17">
        <v>4.8378826220848298E-2</v>
      </c>
      <c r="Q19" s="17">
        <v>3.6912754042939297E-2</v>
      </c>
      <c r="R19" s="17"/>
      <c r="S19" s="17">
        <v>0.109947851693391</v>
      </c>
      <c r="T19" s="17">
        <v>7.3530141795119505E-2</v>
      </c>
      <c r="U19" s="17">
        <v>2.58687847600369E-2</v>
      </c>
      <c r="V19" s="17">
        <v>2.9143038410028799E-2</v>
      </c>
      <c r="W19" s="17">
        <v>0</v>
      </c>
      <c r="X19" s="17">
        <v>3.2746552586829299E-2</v>
      </c>
      <c r="Y19" s="17">
        <v>4.8237458178179198E-2</v>
      </c>
      <c r="Z19" s="17">
        <v>0</v>
      </c>
      <c r="AA19" s="17">
        <v>3.83071695098047E-2</v>
      </c>
      <c r="AB19" s="17">
        <v>3.6232532289699901E-2</v>
      </c>
      <c r="AC19" s="17">
        <v>2.2895694982687499E-2</v>
      </c>
      <c r="AD19" s="17">
        <v>0</v>
      </c>
      <c r="AE19" s="17"/>
      <c r="AF19" s="17">
        <v>2.7752740668997199E-2</v>
      </c>
      <c r="AG19" s="17">
        <v>4.4464354554854799E-2</v>
      </c>
      <c r="AH19" s="17">
        <v>4.9502486307088901E-2</v>
      </c>
      <c r="AI19" s="17"/>
      <c r="AJ19" s="17">
        <v>1.53384811003923E-2</v>
      </c>
      <c r="AK19" s="17">
        <v>6.9332157401682998E-2</v>
      </c>
      <c r="AL19" s="17">
        <v>4.8979631291323301E-2</v>
      </c>
      <c r="AM19" s="17">
        <v>0</v>
      </c>
      <c r="AN19" s="17">
        <v>7.0723876892574603E-2</v>
      </c>
      <c r="AO19" s="17"/>
      <c r="AP19" s="17">
        <v>1.8108099830832999E-2</v>
      </c>
      <c r="AQ19" s="17">
        <v>6.8440831769389102E-2</v>
      </c>
      <c r="AR19" s="17">
        <v>8.0935958671534705E-2</v>
      </c>
      <c r="AS19" s="17"/>
      <c r="AT19" s="17">
        <v>1.8115300204579798E-2</v>
      </c>
      <c r="AU19" s="17">
        <v>3.4239360060622802E-2</v>
      </c>
      <c r="AV19" s="17">
        <v>5.41938636353161E-2</v>
      </c>
      <c r="AW19" s="17">
        <v>5.5190190496534598E-2</v>
      </c>
      <c r="AX19" s="17">
        <v>0.157938937548804</v>
      </c>
      <c r="AY19" s="17"/>
      <c r="AZ19" s="17">
        <v>8.6531847141684701E-2</v>
      </c>
      <c r="BA19" s="17">
        <v>4.9269969102286398E-2</v>
      </c>
      <c r="BB19" s="17">
        <v>6.1893303106804097E-2</v>
      </c>
      <c r="BC19" s="17">
        <v>6.7470685964697097E-3</v>
      </c>
      <c r="BD19" s="17">
        <v>0</v>
      </c>
      <c r="BE19" s="17">
        <v>4.8274416887272402E-2</v>
      </c>
      <c r="BF19" s="17"/>
      <c r="BG19" s="17">
        <v>2.05587473330772E-2</v>
      </c>
      <c r="BH19" s="17">
        <v>1.9618098352070901E-2</v>
      </c>
      <c r="BI19" s="17" t="s">
        <v>95</v>
      </c>
      <c r="BJ19" s="17">
        <v>5.9582670614214697E-2</v>
      </c>
      <c r="BK19" s="17">
        <v>0.100014703833312</v>
      </c>
      <c r="BL19" s="17">
        <v>8.7209391746463999E-2</v>
      </c>
      <c r="BM19" s="17">
        <v>4.0490042710982298E-2</v>
      </c>
    </row>
    <row r="20" spans="2:65" x14ac:dyDescent="0.35">
      <c r="B20" s="18" t="s">
        <v>113</v>
      </c>
      <c r="C20" s="17">
        <v>3.6563725551551497E-2</v>
      </c>
      <c r="D20" s="17">
        <v>4.47568817653533E-2</v>
      </c>
      <c r="E20" s="17">
        <v>2.8072880245695101E-2</v>
      </c>
      <c r="F20" s="17"/>
      <c r="G20" s="17">
        <v>8.3567841310454499E-2</v>
      </c>
      <c r="H20" s="17">
        <v>4.3394771677291798E-2</v>
      </c>
      <c r="I20" s="17">
        <v>2.2330934565396698E-2</v>
      </c>
      <c r="J20" s="17">
        <v>3.0610322165397202E-2</v>
      </c>
      <c r="K20" s="17">
        <v>2.2365381569780299E-2</v>
      </c>
      <c r="L20" s="17">
        <v>1.7608287676909699E-2</v>
      </c>
      <c r="M20" s="17"/>
      <c r="N20" s="17">
        <v>4.6033639696350298E-2</v>
      </c>
      <c r="O20" s="17">
        <v>3.87121418446515E-2</v>
      </c>
      <c r="P20" s="17">
        <v>3.9088421489647099E-2</v>
      </c>
      <c r="Q20" s="17">
        <v>2.2167827243544599E-2</v>
      </c>
      <c r="R20" s="17"/>
      <c r="S20" s="17">
        <v>5.77147484773936E-2</v>
      </c>
      <c r="T20" s="17">
        <v>2.8521432772019899E-2</v>
      </c>
      <c r="U20" s="17">
        <v>3.1186653301600298E-2</v>
      </c>
      <c r="V20" s="17">
        <v>2.7381707291265399E-2</v>
      </c>
      <c r="W20" s="17">
        <v>6.18873051932591E-2</v>
      </c>
      <c r="X20" s="17">
        <v>5.2263786944078801E-2</v>
      </c>
      <c r="Y20" s="17">
        <v>3.3203223648329901E-2</v>
      </c>
      <c r="Z20" s="17">
        <v>2.96557902048026E-2</v>
      </c>
      <c r="AA20" s="17">
        <v>2.81122072293352E-2</v>
      </c>
      <c r="AB20" s="17">
        <v>1.92078878070014E-2</v>
      </c>
      <c r="AC20" s="17">
        <v>2.4605434102483E-2</v>
      </c>
      <c r="AD20" s="17">
        <v>0</v>
      </c>
      <c r="AE20" s="17"/>
      <c r="AF20" s="17">
        <v>5.41313811085955E-2</v>
      </c>
      <c r="AG20" s="17">
        <v>3.05994145892486E-2</v>
      </c>
      <c r="AH20" s="17">
        <v>3.0694767008753499E-2</v>
      </c>
      <c r="AI20" s="17"/>
      <c r="AJ20" s="17">
        <v>4.0973934131426103E-2</v>
      </c>
      <c r="AK20" s="17">
        <v>5.3824312340910799E-2</v>
      </c>
      <c r="AL20" s="17">
        <v>1.52390466030083E-2</v>
      </c>
      <c r="AM20" s="17">
        <v>0</v>
      </c>
      <c r="AN20" s="17">
        <v>2.79605527818696E-2</v>
      </c>
      <c r="AO20" s="17"/>
      <c r="AP20" s="17">
        <v>4.6488149021825603E-2</v>
      </c>
      <c r="AQ20" s="17">
        <v>5.5656545873385699E-2</v>
      </c>
      <c r="AR20" s="17">
        <v>1.4230160915360701E-2</v>
      </c>
      <c r="AS20" s="17"/>
      <c r="AT20" s="17">
        <v>2.1974782967394101E-2</v>
      </c>
      <c r="AU20" s="17">
        <v>1.8915354233663102E-2</v>
      </c>
      <c r="AV20" s="17">
        <v>5.8764802392022697E-2</v>
      </c>
      <c r="AW20" s="17">
        <v>4.8149162207405803E-2</v>
      </c>
      <c r="AX20" s="17">
        <v>0</v>
      </c>
      <c r="AY20" s="17"/>
      <c r="AZ20" s="17">
        <v>6.9798108609191001E-2</v>
      </c>
      <c r="BA20" s="17">
        <v>3.4039189763935197E-2</v>
      </c>
      <c r="BB20" s="17">
        <v>3.09458785518812E-2</v>
      </c>
      <c r="BC20" s="17">
        <v>2.7117752263384001E-2</v>
      </c>
      <c r="BD20" s="17">
        <v>0</v>
      </c>
      <c r="BE20" s="17">
        <v>3.10980688657733E-2</v>
      </c>
      <c r="BF20" s="17"/>
      <c r="BG20" s="17">
        <v>4.5722068159343397E-2</v>
      </c>
      <c r="BH20" s="17">
        <v>3.69062866178431E-2</v>
      </c>
      <c r="BI20" s="17" t="s">
        <v>95</v>
      </c>
      <c r="BJ20" s="17">
        <v>2.7709582095657E-2</v>
      </c>
      <c r="BK20" s="17">
        <v>4.3675760832903199E-2</v>
      </c>
      <c r="BL20" s="17">
        <v>2.75864807450803E-2</v>
      </c>
      <c r="BM20" s="17">
        <v>0</v>
      </c>
    </row>
    <row r="21" spans="2:65" x14ac:dyDescent="0.35">
      <c r="B21" s="18" t="s">
        <v>111</v>
      </c>
      <c r="C21" s="17">
        <v>3.12402579048865E-2</v>
      </c>
      <c r="D21" s="17">
        <v>3.7662377744236399E-2</v>
      </c>
      <c r="E21" s="17">
        <v>2.4613318370682001E-2</v>
      </c>
      <c r="F21" s="17"/>
      <c r="G21" s="17">
        <v>3.8718156351376203E-2</v>
      </c>
      <c r="H21" s="17">
        <v>3.2904254108760099E-2</v>
      </c>
      <c r="I21" s="17">
        <v>2.6524295946498699E-2</v>
      </c>
      <c r="J21" s="17">
        <v>2.9259540095681699E-2</v>
      </c>
      <c r="K21" s="17">
        <v>1.9955958836709399E-2</v>
      </c>
      <c r="L21" s="17">
        <v>3.5878815977078697E-2</v>
      </c>
      <c r="M21" s="17"/>
      <c r="N21" s="17">
        <v>2.6884186234924699E-2</v>
      </c>
      <c r="O21" s="17">
        <v>3.9495526414821999E-2</v>
      </c>
      <c r="P21" s="17">
        <v>1.9425279825844698E-2</v>
      </c>
      <c r="Q21" s="17">
        <v>3.7642331811199699E-2</v>
      </c>
      <c r="R21" s="17"/>
      <c r="S21" s="17">
        <v>7.0227612897149794E-2</v>
      </c>
      <c r="T21" s="17">
        <v>0</v>
      </c>
      <c r="U21" s="17">
        <v>3.1852469358452297E-2</v>
      </c>
      <c r="V21" s="17">
        <v>4.03551747542161E-2</v>
      </c>
      <c r="W21" s="17">
        <v>3.5634344034241199E-2</v>
      </c>
      <c r="X21" s="17">
        <v>5.0756075452435899E-2</v>
      </c>
      <c r="Y21" s="17">
        <v>2.8706991918115099E-2</v>
      </c>
      <c r="Z21" s="17">
        <v>0</v>
      </c>
      <c r="AA21" s="17">
        <v>9.6489249514336902E-3</v>
      </c>
      <c r="AB21" s="17">
        <v>1.97495261939734E-2</v>
      </c>
      <c r="AC21" s="17">
        <v>2.4605434102483E-2</v>
      </c>
      <c r="AD21" s="17">
        <v>0</v>
      </c>
      <c r="AE21" s="17"/>
      <c r="AF21" s="17">
        <v>2.7337341043310301E-2</v>
      </c>
      <c r="AG21" s="17">
        <v>4.6921505633957701E-2</v>
      </c>
      <c r="AH21" s="17">
        <v>2.0190352067468699E-2</v>
      </c>
      <c r="AI21" s="17"/>
      <c r="AJ21" s="17">
        <v>2.69992337353668E-2</v>
      </c>
      <c r="AK21" s="17">
        <v>3.8664267964097401E-2</v>
      </c>
      <c r="AL21" s="17">
        <v>9.9232617575093801E-2</v>
      </c>
      <c r="AM21" s="17">
        <v>0</v>
      </c>
      <c r="AN21" s="17">
        <v>1.7038973016541299E-2</v>
      </c>
      <c r="AO21" s="17"/>
      <c r="AP21" s="17">
        <v>4.0163554503726898E-2</v>
      </c>
      <c r="AQ21" s="17">
        <v>3.1286760335152902E-2</v>
      </c>
      <c r="AR21" s="17">
        <v>5.6458034378119297E-2</v>
      </c>
      <c r="AS21" s="17"/>
      <c r="AT21" s="17">
        <v>3.4589788387330497E-2</v>
      </c>
      <c r="AU21" s="17">
        <v>2.4736687035087499E-2</v>
      </c>
      <c r="AV21" s="17">
        <v>2.3262536665675598E-2</v>
      </c>
      <c r="AW21" s="17">
        <v>4.5712887404078299E-2</v>
      </c>
      <c r="AX21" s="17">
        <v>0</v>
      </c>
      <c r="AY21" s="17"/>
      <c r="AZ21" s="17">
        <v>4.8249660439654299E-2</v>
      </c>
      <c r="BA21" s="17">
        <v>3.0047453924263001E-2</v>
      </c>
      <c r="BB21" s="17">
        <v>5.9065291675279401E-2</v>
      </c>
      <c r="BC21" s="17">
        <v>1.7472194628217599E-2</v>
      </c>
      <c r="BD21" s="17">
        <v>9.0257792677404403E-3</v>
      </c>
      <c r="BE21" s="17">
        <v>0</v>
      </c>
      <c r="BF21" s="17"/>
      <c r="BG21" s="17">
        <v>5.1849696126091097E-2</v>
      </c>
      <c r="BH21" s="17">
        <v>9.2201595148556394E-3</v>
      </c>
      <c r="BI21" s="17" t="s">
        <v>95</v>
      </c>
      <c r="BJ21" s="17">
        <v>0</v>
      </c>
      <c r="BK21" s="17">
        <v>3.0220277890189402E-2</v>
      </c>
      <c r="BL21" s="17">
        <v>2.9860542675673899E-2</v>
      </c>
      <c r="BM21" s="17">
        <v>5.6186775567790899E-2</v>
      </c>
    </row>
    <row r="22" spans="2:65" x14ac:dyDescent="0.35">
      <c r="B22" s="18" t="s">
        <v>114</v>
      </c>
      <c r="C22" s="17">
        <v>2.4508822770069799E-2</v>
      </c>
      <c r="D22" s="17">
        <v>2.2357083308163699E-2</v>
      </c>
      <c r="E22" s="17">
        <v>2.71158063889856E-2</v>
      </c>
      <c r="F22" s="17"/>
      <c r="G22" s="17">
        <v>0</v>
      </c>
      <c r="H22" s="17">
        <v>2.51259223346432E-2</v>
      </c>
      <c r="I22" s="17">
        <v>6.1187507882801702E-2</v>
      </c>
      <c r="J22" s="17">
        <v>3.3769537461964198E-2</v>
      </c>
      <c r="K22" s="17">
        <v>9.4374840508771596E-3</v>
      </c>
      <c r="L22" s="17">
        <v>1.6669008981923202E-2</v>
      </c>
      <c r="M22" s="17"/>
      <c r="N22" s="17">
        <v>1.20198914668156E-2</v>
      </c>
      <c r="O22" s="17">
        <v>3.3423555651113997E-2</v>
      </c>
      <c r="P22" s="17">
        <v>1.41266753186206E-2</v>
      </c>
      <c r="Q22" s="17">
        <v>3.78851306365292E-2</v>
      </c>
      <c r="R22" s="17"/>
      <c r="S22" s="17">
        <v>2.68053267476565E-2</v>
      </c>
      <c r="T22" s="17">
        <v>3.1834869497958003E-2</v>
      </c>
      <c r="U22" s="17">
        <v>1.37265172420842E-2</v>
      </c>
      <c r="V22" s="17">
        <v>2.44160522458674E-2</v>
      </c>
      <c r="W22" s="17">
        <v>0</v>
      </c>
      <c r="X22" s="17">
        <v>9.7749249213887404E-3</v>
      </c>
      <c r="Y22" s="17">
        <v>2.9858903764098901E-2</v>
      </c>
      <c r="Z22" s="17">
        <v>0</v>
      </c>
      <c r="AA22" s="17">
        <v>4.9348565659876803E-2</v>
      </c>
      <c r="AB22" s="17">
        <v>2.3230681815702699E-2</v>
      </c>
      <c r="AC22" s="17">
        <v>2.3736669957344001E-2</v>
      </c>
      <c r="AD22" s="17">
        <v>4.88644570446259E-2</v>
      </c>
      <c r="AE22" s="17"/>
      <c r="AF22" s="17">
        <v>2.40926125108815E-2</v>
      </c>
      <c r="AG22" s="17">
        <v>2.2404535856633701E-2</v>
      </c>
      <c r="AH22" s="17">
        <v>4.6808704638784997E-2</v>
      </c>
      <c r="AI22" s="17"/>
      <c r="AJ22" s="17">
        <v>2.2201579016527601E-2</v>
      </c>
      <c r="AK22" s="17">
        <v>2.1048087741618898E-2</v>
      </c>
      <c r="AL22" s="17">
        <v>1.70932521252922E-2</v>
      </c>
      <c r="AM22" s="17">
        <v>7.8965260041883603E-2</v>
      </c>
      <c r="AN22" s="17">
        <v>4.7442297373616903E-2</v>
      </c>
      <c r="AO22" s="17"/>
      <c r="AP22" s="17">
        <v>2.4421216121608299E-2</v>
      </c>
      <c r="AQ22" s="17">
        <v>1.7957632125430799E-2</v>
      </c>
      <c r="AR22" s="17">
        <v>1.59616106339436E-2</v>
      </c>
      <c r="AS22" s="17"/>
      <c r="AT22" s="17">
        <v>4.4773469256470202E-2</v>
      </c>
      <c r="AU22" s="17">
        <v>3.7757497779331801E-2</v>
      </c>
      <c r="AV22" s="17">
        <v>1.47563381780382E-2</v>
      </c>
      <c r="AW22" s="17">
        <v>0</v>
      </c>
      <c r="AX22" s="17">
        <v>0</v>
      </c>
      <c r="AY22" s="17"/>
      <c r="AZ22" s="17">
        <v>1.08711353600792E-2</v>
      </c>
      <c r="BA22" s="17">
        <v>2.6353862546792201E-2</v>
      </c>
      <c r="BB22" s="17">
        <v>3.4985426496547102E-2</v>
      </c>
      <c r="BC22" s="17">
        <v>5.10293537778789E-2</v>
      </c>
      <c r="BD22" s="17">
        <v>0</v>
      </c>
      <c r="BE22" s="17">
        <v>0</v>
      </c>
      <c r="BF22" s="17"/>
      <c r="BG22" s="17">
        <v>2.74283665218224E-2</v>
      </c>
      <c r="BH22" s="17">
        <v>1.4299501193386899E-2</v>
      </c>
      <c r="BI22" s="17" t="s">
        <v>95</v>
      </c>
      <c r="BJ22" s="17">
        <v>1.9765603554431702E-2</v>
      </c>
      <c r="BK22" s="17">
        <v>5.7071683330044601E-2</v>
      </c>
      <c r="BL22" s="17">
        <v>1.5859100695823299E-2</v>
      </c>
      <c r="BM22" s="17">
        <v>0</v>
      </c>
    </row>
    <row r="23" spans="2:65" x14ac:dyDescent="0.35">
      <c r="B23" s="18" t="s">
        <v>112</v>
      </c>
      <c r="C23" s="17">
        <v>2.4073306724894099E-2</v>
      </c>
      <c r="D23" s="17">
        <v>2.3249583724985302E-2</v>
      </c>
      <c r="E23" s="17">
        <v>2.5233696364465201E-2</v>
      </c>
      <c r="F23" s="17"/>
      <c r="G23" s="17">
        <v>4.26599747708842E-2</v>
      </c>
      <c r="H23" s="17">
        <v>2.8560759946506899E-2</v>
      </c>
      <c r="I23" s="17">
        <v>7.1850347839268703E-3</v>
      </c>
      <c r="J23" s="17">
        <v>3.07099761464244E-2</v>
      </c>
      <c r="K23" s="17">
        <v>1.73546049989005E-2</v>
      </c>
      <c r="L23" s="17">
        <v>1.7306125752731001E-2</v>
      </c>
      <c r="M23" s="17"/>
      <c r="N23" s="17">
        <v>2.11159863958379E-2</v>
      </c>
      <c r="O23" s="17">
        <v>2.5471179765679499E-2</v>
      </c>
      <c r="P23" s="17">
        <v>2.6467638207923101E-2</v>
      </c>
      <c r="Q23" s="17">
        <v>2.4161278006916101E-2</v>
      </c>
      <c r="R23" s="17"/>
      <c r="S23" s="17">
        <v>1.82799079192555E-2</v>
      </c>
      <c r="T23" s="17">
        <v>1.5914606084440001E-2</v>
      </c>
      <c r="U23" s="17">
        <v>2.8623472390896101E-2</v>
      </c>
      <c r="V23" s="17">
        <v>3.4038770413547803E-2</v>
      </c>
      <c r="W23" s="17">
        <v>1.6681399744056E-2</v>
      </c>
      <c r="X23" s="17">
        <v>3.3272508778822103E-2</v>
      </c>
      <c r="Y23" s="17">
        <v>1.8230800186571701E-2</v>
      </c>
      <c r="Z23" s="17">
        <v>8.8021592722035094E-2</v>
      </c>
      <c r="AA23" s="17">
        <v>9.5130044657454008E-3</v>
      </c>
      <c r="AB23" s="17">
        <v>0</v>
      </c>
      <c r="AC23" s="17">
        <v>7.0679326779762602E-2</v>
      </c>
      <c r="AD23" s="17">
        <v>0</v>
      </c>
      <c r="AE23" s="17"/>
      <c r="AF23" s="17">
        <v>3.18694664471788E-2</v>
      </c>
      <c r="AG23" s="17">
        <v>2.3050992171803199E-2</v>
      </c>
      <c r="AH23" s="17">
        <v>9.3879686872934496E-3</v>
      </c>
      <c r="AI23" s="17"/>
      <c r="AJ23" s="17">
        <v>1.7758792371009201E-2</v>
      </c>
      <c r="AK23" s="17">
        <v>6.3768874813158197E-2</v>
      </c>
      <c r="AL23" s="17">
        <v>0</v>
      </c>
      <c r="AM23" s="17">
        <v>0</v>
      </c>
      <c r="AN23" s="17">
        <v>0</v>
      </c>
      <c r="AO23" s="17"/>
      <c r="AP23" s="17">
        <v>4.1366785588751703E-2</v>
      </c>
      <c r="AQ23" s="17">
        <v>4.2536764924523601E-2</v>
      </c>
      <c r="AR23" s="17">
        <v>1.30080520907658E-2</v>
      </c>
      <c r="AS23" s="17"/>
      <c r="AT23" s="17">
        <v>5.2007049500312702E-3</v>
      </c>
      <c r="AU23" s="17">
        <v>1.2117435444152501E-2</v>
      </c>
      <c r="AV23" s="17">
        <v>2.9531235463317498E-2</v>
      </c>
      <c r="AW23" s="17">
        <v>3.1197880946594099E-2</v>
      </c>
      <c r="AX23" s="17">
        <v>0</v>
      </c>
      <c r="AY23" s="17"/>
      <c r="AZ23" s="17">
        <v>3.7116354304559597E-2</v>
      </c>
      <c r="BA23" s="17">
        <v>1.46902379132766E-2</v>
      </c>
      <c r="BB23" s="17">
        <v>3.3004570311001701E-2</v>
      </c>
      <c r="BC23" s="17">
        <v>2.1197346480910099E-2</v>
      </c>
      <c r="BD23" s="17">
        <v>1.6843613850592801E-2</v>
      </c>
      <c r="BE23" s="17">
        <v>3.0326373250980001E-2</v>
      </c>
      <c r="BF23" s="17"/>
      <c r="BG23" s="17">
        <v>1.9842214620281101E-2</v>
      </c>
      <c r="BH23" s="17">
        <v>2.9208523651150599E-2</v>
      </c>
      <c r="BI23" s="17" t="s">
        <v>95</v>
      </c>
      <c r="BJ23" s="17">
        <v>4.3040981708929303E-2</v>
      </c>
      <c r="BK23" s="17">
        <v>2.6659966462751601E-2</v>
      </c>
      <c r="BL23" s="17">
        <v>2.37562343770252E-2</v>
      </c>
      <c r="BM23" s="17">
        <v>0</v>
      </c>
    </row>
    <row r="24" spans="2:65" x14ac:dyDescent="0.35">
      <c r="B24" s="18" t="s">
        <v>115</v>
      </c>
      <c r="C24" s="19">
        <v>3.6587426707492099E-2</v>
      </c>
      <c r="D24" s="19">
        <v>3.2041554216821498E-2</v>
      </c>
      <c r="E24" s="19">
        <v>3.9119837784595199E-2</v>
      </c>
      <c r="F24" s="19"/>
      <c r="G24" s="19">
        <v>5.9846957781394698E-2</v>
      </c>
      <c r="H24" s="19">
        <v>1.1632192553782899E-2</v>
      </c>
      <c r="I24" s="19">
        <v>4.0907312931561801E-2</v>
      </c>
      <c r="J24" s="19">
        <v>5.13607909710877E-2</v>
      </c>
      <c r="K24" s="19">
        <v>4.6883564876168397E-2</v>
      </c>
      <c r="L24" s="19">
        <v>1.8299349481763202E-2</v>
      </c>
      <c r="M24" s="19"/>
      <c r="N24" s="19">
        <v>3.2945519633178801E-2</v>
      </c>
      <c r="O24" s="19">
        <v>4.6837821587040203E-2</v>
      </c>
      <c r="P24" s="19">
        <v>3.7380957501472502E-2</v>
      </c>
      <c r="Q24" s="19">
        <v>2.9441873819230999E-2</v>
      </c>
      <c r="R24" s="19"/>
      <c r="S24" s="19">
        <v>1.74006799447151E-2</v>
      </c>
      <c r="T24" s="19">
        <v>9.2356375782423505E-2</v>
      </c>
      <c r="U24" s="19">
        <v>2.8312429165639301E-2</v>
      </c>
      <c r="V24" s="19">
        <v>6.1414996278215402E-2</v>
      </c>
      <c r="W24" s="19">
        <v>3.4798248020354201E-2</v>
      </c>
      <c r="X24" s="19">
        <v>3.35340222902469E-2</v>
      </c>
      <c r="Y24" s="19">
        <v>3.8101221670517701E-2</v>
      </c>
      <c r="Z24" s="19">
        <v>2.26069958284741E-2</v>
      </c>
      <c r="AA24" s="19">
        <v>1.55507668747821E-2</v>
      </c>
      <c r="AB24" s="19">
        <v>3.83610995175694E-2</v>
      </c>
      <c r="AC24" s="19">
        <v>0</v>
      </c>
      <c r="AD24" s="19">
        <v>3.5547377293355303E-2</v>
      </c>
      <c r="AE24" s="19"/>
      <c r="AF24" s="19">
        <v>2.7529800975957801E-2</v>
      </c>
      <c r="AG24" s="19">
        <v>3.1942921233915601E-2</v>
      </c>
      <c r="AH24" s="19">
        <v>6.73878658355931E-2</v>
      </c>
      <c r="AI24" s="19"/>
      <c r="AJ24" s="19">
        <v>4.2455709257226602E-2</v>
      </c>
      <c r="AK24" s="19">
        <v>1.70242658660292E-2</v>
      </c>
      <c r="AL24" s="19">
        <v>4.47570760680472E-2</v>
      </c>
      <c r="AM24" s="19">
        <v>0</v>
      </c>
      <c r="AN24" s="19">
        <v>7.1695178305152402E-2</v>
      </c>
      <c r="AO24" s="19"/>
      <c r="AP24" s="19">
        <v>3.54738371680808E-2</v>
      </c>
      <c r="AQ24" s="19">
        <v>2.8059275684965201E-2</v>
      </c>
      <c r="AR24" s="19">
        <v>3.0682700789640398E-2</v>
      </c>
      <c r="AS24" s="19"/>
      <c r="AT24" s="19">
        <v>2.70157354781261E-2</v>
      </c>
      <c r="AU24" s="19">
        <v>4.6575046320417701E-2</v>
      </c>
      <c r="AV24" s="19">
        <v>3.6749217314686403E-2</v>
      </c>
      <c r="AW24" s="19">
        <v>3.2005665053461599E-2</v>
      </c>
      <c r="AX24" s="19">
        <v>0.31006505705300502</v>
      </c>
      <c r="AY24" s="19"/>
      <c r="AZ24" s="19">
        <v>2.55130206583849E-2</v>
      </c>
      <c r="BA24" s="19">
        <v>4.4108822882589903E-2</v>
      </c>
      <c r="BB24" s="19">
        <v>2.32558761738226E-2</v>
      </c>
      <c r="BC24" s="19">
        <v>2.7359599871955301E-2</v>
      </c>
      <c r="BD24" s="19">
        <v>8.2739502830693798E-2</v>
      </c>
      <c r="BE24" s="19">
        <v>0</v>
      </c>
      <c r="BF24" s="19"/>
      <c r="BG24" s="19">
        <v>2.4991166797995901E-2</v>
      </c>
      <c r="BH24" s="19">
        <v>6.07417061079727E-2</v>
      </c>
      <c r="BI24" s="19" t="s">
        <v>95</v>
      </c>
      <c r="BJ24" s="19">
        <v>1.6417935962877599E-2</v>
      </c>
      <c r="BK24" s="19">
        <v>1.5863776065760699E-2</v>
      </c>
      <c r="BL24" s="19">
        <v>4.4702141768076298E-2</v>
      </c>
      <c r="BM24" s="19">
        <v>6.8447250970992302E-2</v>
      </c>
    </row>
    <row r="25" spans="2:65" x14ac:dyDescent="0.35">
      <c r="B25" s="16"/>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M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102</v>
      </c>
      <c r="C9" s="17">
        <v>0.28403741010122102</v>
      </c>
      <c r="D9" s="17">
        <v>0.26381020569841501</v>
      </c>
      <c r="E9" s="17">
        <v>0.302716046471671</v>
      </c>
      <c r="F9" s="17"/>
      <c r="G9" s="17">
        <v>0.21243500589486899</v>
      </c>
      <c r="H9" s="17">
        <v>0.26533531880564398</v>
      </c>
      <c r="I9" s="17">
        <v>0.38549994353381201</v>
      </c>
      <c r="J9" s="17">
        <v>0.29304948794062202</v>
      </c>
      <c r="K9" s="17">
        <v>0.26850396004343002</v>
      </c>
      <c r="L9" s="17">
        <v>0.25831912635673598</v>
      </c>
      <c r="M9" s="17"/>
      <c r="N9" s="17">
        <v>0.30830090241962999</v>
      </c>
      <c r="O9" s="17">
        <v>0.33031064909413399</v>
      </c>
      <c r="P9" s="17">
        <v>0.224986970558507</v>
      </c>
      <c r="Q9" s="17">
        <v>0.27109953991029401</v>
      </c>
      <c r="R9" s="17"/>
      <c r="S9" s="17">
        <v>0.26038095503137498</v>
      </c>
      <c r="T9" s="17">
        <v>0.22242587357803201</v>
      </c>
      <c r="U9" s="17">
        <v>0.33399915019027099</v>
      </c>
      <c r="V9" s="17">
        <v>0.25372830234509702</v>
      </c>
      <c r="W9" s="17">
        <v>0.352384235839312</v>
      </c>
      <c r="X9" s="17">
        <v>0.346848545913366</v>
      </c>
      <c r="Y9" s="17">
        <v>0.28108498444812102</v>
      </c>
      <c r="Z9" s="17">
        <v>0.16261131648175201</v>
      </c>
      <c r="AA9" s="17">
        <v>0.31786661171532599</v>
      </c>
      <c r="AB9" s="17">
        <v>0.36837957584516701</v>
      </c>
      <c r="AC9" s="17">
        <v>4.8084050809901802E-2</v>
      </c>
      <c r="AD9" s="17">
        <v>0.383721540450917</v>
      </c>
      <c r="AE9" s="17"/>
      <c r="AF9" s="17">
        <v>0.28537824600842798</v>
      </c>
      <c r="AG9" s="17">
        <v>0.327124470690623</v>
      </c>
      <c r="AH9" s="17">
        <v>0.20851906708340601</v>
      </c>
      <c r="AI9" s="17"/>
      <c r="AJ9" s="17">
        <v>0.28023752255283602</v>
      </c>
      <c r="AK9" s="17">
        <v>0.28223044430320499</v>
      </c>
      <c r="AL9" s="17">
        <v>0.377994366635308</v>
      </c>
      <c r="AM9" s="17">
        <v>0.34474685533202798</v>
      </c>
      <c r="AN9" s="17">
        <v>0.193954290614227</v>
      </c>
      <c r="AO9" s="17"/>
      <c r="AP9" s="17">
        <v>0.27108918402904503</v>
      </c>
      <c r="AQ9" s="17">
        <v>0.29879143185388102</v>
      </c>
      <c r="AR9" s="17">
        <v>0.31876342644716499</v>
      </c>
      <c r="AS9" s="17"/>
      <c r="AT9" s="17">
        <v>0.24937940250392601</v>
      </c>
      <c r="AU9" s="17">
        <v>0.25384968926446499</v>
      </c>
      <c r="AV9" s="17">
        <v>0.28990059386094502</v>
      </c>
      <c r="AW9" s="17">
        <v>0.40447221348274798</v>
      </c>
      <c r="AX9" s="17">
        <v>0.34238024050631399</v>
      </c>
      <c r="AY9" s="17"/>
      <c r="AZ9" s="17">
        <v>0.26564735674857298</v>
      </c>
      <c r="BA9" s="17">
        <v>0.30411851815963498</v>
      </c>
      <c r="BB9" s="17">
        <v>0.3286085017516</v>
      </c>
      <c r="BC9" s="17">
        <v>0.25989439651549701</v>
      </c>
      <c r="BD9" s="17">
        <v>0.29505433110184398</v>
      </c>
      <c r="BE9" s="17">
        <v>0.21193431399930199</v>
      </c>
      <c r="BF9" s="17"/>
      <c r="BG9" s="17">
        <v>0.28991065979136499</v>
      </c>
      <c r="BH9" s="17">
        <v>0.332930064202269</v>
      </c>
      <c r="BI9" s="17" t="s">
        <v>95</v>
      </c>
      <c r="BJ9" s="17">
        <v>0.23408130726504001</v>
      </c>
      <c r="BK9" s="17">
        <v>0.24015482131767499</v>
      </c>
      <c r="BL9" s="17">
        <v>0.26763615435577798</v>
      </c>
      <c r="BM9" s="17">
        <v>0.27839715742381699</v>
      </c>
    </row>
    <row r="10" spans="2:65" x14ac:dyDescent="0.35">
      <c r="B10" s="18" t="s">
        <v>101</v>
      </c>
      <c r="C10" s="17">
        <v>0.27675844331805299</v>
      </c>
      <c r="D10" s="17">
        <v>0.24962121835318099</v>
      </c>
      <c r="E10" s="17">
        <v>0.30479833599510198</v>
      </c>
      <c r="F10" s="17"/>
      <c r="G10" s="17">
        <v>0.25423631114135697</v>
      </c>
      <c r="H10" s="17">
        <v>0.390890455180331</v>
      </c>
      <c r="I10" s="17">
        <v>0.381052782968757</v>
      </c>
      <c r="J10" s="17">
        <v>0.35271979232733103</v>
      </c>
      <c r="K10" s="17">
        <v>0.17001930255919101</v>
      </c>
      <c r="L10" s="17">
        <v>0.105500701615412</v>
      </c>
      <c r="M10" s="17"/>
      <c r="N10" s="17">
        <v>0.23417344251889499</v>
      </c>
      <c r="O10" s="17">
        <v>0.31468719832589398</v>
      </c>
      <c r="P10" s="17">
        <v>0.26771237302802697</v>
      </c>
      <c r="Q10" s="17">
        <v>0.28916973109391397</v>
      </c>
      <c r="R10" s="17"/>
      <c r="S10" s="17">
        <v>0.26062416676054001</v>
      </c>
      <c r="T10" s="17">
        <v>0.28002769231351998</v>
      </c>
      <c r="U10" s="17">
        <v>0.29450945682808499</v>
      </c>
      <c r="V10" s="17">
        <v>0.14871065337474099</v>
      </c>
      <c r="W10" s="17">
        <v>0.36156406961583898</v>
      </c>
      <c r="X10" s="17">
        <v>0.27967400186828401</v>
      </c>
      <c r="Y10" s="17">
        <v>0.284638976337454</v>
      </c>
      <c r="Z10" s="17">
        <v>0.19494843152039301</v>
      </c>
      <c r="AA10" s="17">
        <v>0.29863998605872499</v>
      </c>
      <c r="AB10" s="17">
        <v>0.26667363086433599</v>
      </c>
      <c r="AC10" s="17">
        <v>0.27072606774077101</v>
      </c>
      <c r="AD10" s="17">
        <v>0.487343718728172</v>
      </c>
      <c r="AE10" s="17"/>
      <c r="AF10" s="17">
        <v>0.24020812920887299</v>
      </c>
      <c r="AG10" s="17">
        <v>0.26197936762774798</v>
      </c>
      <c r="AH10" s="17">
        <v>0.40994757508982299</v>
      </c>
      <c r="AI10" s="17"/>
      <c r="AJ10" s="17">
        <v>0.21751864241691399</v>
      </c>
      <c r="AK10" s="17">
        <v>0.27495623547661202</v>
      </c>
      <c r="AL10" s="17">
        <v>0.225835494053547</v>
      </c>
      <c r="AM10" s="17">
        <v>0.114111105740224</v>
      </c>
      <c r="AN10" s="17">
        <v>0.348185514208811</v>
      </c>
      <c r="AO10" s="17"/>
      <c r="AP10" s="17">
        <v>0.202640913570557</v>
      </c>
      <c r="AQ10" s="17">
        <v>0.28193534492434003</v>
      </c>
      <c r="AR10" s="17">
        <v>0.25453258739208601</v>
      </c>
      <c r="AS10" s="17"/>
      <c r="AT10" s="17">
        <v>0.256790607516101</v>
      </c>
      <c r="AU10" s="17">
        <v>0.290156099309202</v>
      </c>
      <c r="AV10" s="17">
        <v>0.26541616048643701</v>
      </c>
      <c r="AW10" s="17">
        <v>0.33455457683448298</v>
      </c>
      <c r="AX10" s="17">
        <v>0.12951181243909399</v>
      </c>
      <c r="AY10" s="17"/>
      <c r="AZ10" s="17">
        <v>0.291793001704377</v>
      </c>
      <c r="BA10" s="17">
        <v>0.26050204169027902</v>
      </c>
      <c r="BB10" s="17">
        <v>0.272651788625483</v>
      </c>
      <c r="BC10" s="17">
        <v>0.32186268025256898</v>
      </c>
      <c r="BD10" s="17">
        <v>0.2272374139708</v>
      </c>
      <c r="BE10" s="17">
        <v>0.27155372105805098</v>
      </c>
      <c r="BF10" s="17"/>
      <c r="BG10" s="17">
        <v>7.1644361516647798E-2</v>
      </c>
      <c r="BH10" s="17">
        <v>0.45137552443703799</v>
      </c>
      <c r="BI10" s="17" t="s">
        <v>95</v>
      </c>
      <c r="BJ10" s="17">
        <v>0.268191530564444</v>
      </c>
      <c r="BK10" s="17">
        <v>0.42544287076109599</v>
      </c>
      <c r="BL10" s="17">
        <v>0.349228537270168</v>
      </c>
      <c r="BM10" s="17">
        <v>0.22963605092452199</v>
      </c>
    </row>
    <row r="11" spans="2:65" ht="29" x14ac:dyDescent="0.35">
      <c r="B11" s="18" t="s">
        <v>100</v>
      </c>
      <c r="C11" s="17">
        <v>0.25108469416442403</v>
      </c>
      <c r="D11" s="17">
        <v>0.287746603193412</v>
      </c>
      <c r="E11" s="17">
        <v>0.21470866389088</v>
      </c>
      <c r="F11" s="17"/>
      <c r="G11" s="17">
        <v>0.21063264533625001</v>
      </c>
      <c r="H11" s="17">
        <v>0.16274153316964901</v>
      </c>
      <c r="I11" s="17">
        <v>0.150719211535638</v>
      </c>
      <c r="J11" s="17">
        <v>0.25007537182738898</v>
      </c>
      <c r="K11" s="17">
        <v>0.34315416424035999</v>
      </c>
      <c r="L11" s="17">
        <v>0.37593821718986298</v>
      </c>
      <c r="M11" s="17"/>
      <c r="N11" s="17">
        <v>0.239365521868144</v>
      </c>
      <c r="O11" s="17">
        <v>0.24776295867352899</v>
      </c>
      <c r="P11" s="17">
        <v>0.271367938838661</v>
      </c>
      <c r="Q11" s="17">
        <v>0.243307720632714</v>
      </c>
      <c r="R11" s="17"/>
      <c r="S11" s="17">
        <v>0.24030658307476299</v>
      </c>
      <c r="T11" s="17">
        <v>0.30322270594225198</v>
      </c>
      <c r="U11" s="17">
        <v>0.22035859757762899</v>
      </c>
      <c r="V11" s="17">
        <v>0.355120881203289</v>
      </c>
      <c r="W11" s="17">
        <v>9.8691121825056793E-2</v>
      </c>
      <c r="X11" s="17">
        <v>0.19009589643660299</v>
      </c>
      <c r="Y11" s="17">
        <v>0.291584751196307</v>
      </c>
      <c r="Z11" s="17">
        <v>0.41502688059645598</v>
      </c>
      <c r="AA11" s="17">
        <v>0.214072580185943</v>
      </c>
      <c r="AB11" s="17">
        <v>0.22187570864127301</v>
      </c>
      <c r="AC11" s="17">
        <v>0.33673698498465598</v>
      </c>
      <c r="AD11" s="17">
        <v>0.14557975534074499</v>
      </c>
      <c r="AE11" s="17"/>
      <c r="AF11" s="17">
        <v>0.307685189093442</v>
      </c>
      <c r="AG11" s="17">
        <v>0.220877382932056</v>
      </c>
      <c r="AH11" s="17">
        <v>0.20891656676376699</v>
      </c>
      <c r="AI11" s="17"/>
      <c r="AJ11" s="17">
        <v>0.28762692745500901</v>
      </c>
      <c r="AK11" s="17">
        <v>0.22179352989091999</v>
      </c>
      <c r="AL11" s="17">
        <v>0.24638717175047001</v>
      </c>
      <c r="AM11" s="17">
        <v>0</v>
      </c>
      <c r="AN11" s="17">
        <v>0.28710775299573299</v>
      </c>
      <c r="AO11" s="17"/>
      <c r="AP11" s="17">
        <v>0.26090244268264801</v>
      </c>
      <c r="AQ11" s="17">
        <v>0.19697717951192101</v>
      </c>
      <c r="AR11" s="17">
        <v>0.26544180940343798</v>
      </c>
      <c r="AS11" s="17"/>
      <c r="AT11" s="17">
        <v>0.31622241086483399</v>
      </c>
      <c r="AU11" s="17">
        <v>0.220873697966991</v>
      </c>
      <c r="AV11" s="17">
        <v>0.235475868909854</v>
      </c>
      <c r="AW11" s="17">
        <v>0.13095930353532401</v>
      </c>
      <c r="AX11" s="17">
        <v>0.25751946857331798</v>
      </c>
      <c r="AY11" s="17"/>
      <c r="AZ11" s="17">
        <v>0.17393814204736299</v>
      </c>
      <c r="BA11" s="17">
        <v>0.28131709834126301</v>
      </c>
      <c r="BB11" s="17">
        <v>0.23744684222489801</v>
      </c>
      <c r="BC11" s="17">
        <v>0.26011802129629902</v>
      </c>
      <c r="BD11" s="17">
        <v>0.34610462084124399</v>
      </c>
      <c r="BE11" s="17">
        <v>0.20811423832575701</v>
      </c>
      <c r="BF11" s="17"/>
      <c r="BG11" s="17">
        <v>0.35453540628337099</v>
      </c>
      <c r="BH11" s="17">
        <v>0.15147335582539601</v>
      </c>
      <c r="BI11" s="17" t="s">
        <v>95</v>
      </c>
      <c r="BJ11" s="17">
        <v>0.171093475057226</v>
      </c>
      <c r="BK11" s="17">
        <v>0.25866250633434501</v>
      </c>
      <c r="BL11" s="17">
        <v>0.20793082860672801</v>
      </c>
      <c r="BM11" s="17">
        <v>0.34874709270041798</v>
      </c>
    </row>
    <row r="12" spans="2:65" x14ac:dyDescent="0.35">
      <c r="B12" s="18" t="s">
        <v>105</v>
      </c>
      <c r="C12" s="17">
        <v>0.109905084735109</v>
      </c>
      <c r="D12" s="17">
        <v>0.10062445440559301</v>
      </c>
      <c r="E12" s="17">
        <v>0.119531165812318</v>
      </c>
      <c r="F12" s="17"/>
      <c r="G12" s="17">
        <v>0.282554522595309</v>
      </c>
      <c r="H12" s="17">
        <v>0.240660939581959</v>
      </c>
      <c r="I12" s="17">
        <v>0.13607201943814801</v>
      </c>
      <c r="J12" s="17">
        <v>5.1595546227704299E-2</v>
      </c>
      <c r="K12" s="17">
        <v>0</v>
      </c>
      <c r="L12" s="17">
        <v>0</v>
      </c>
      <c r="M12" s="17"/>
      <c r="N12" s="17">
        <v>0.13450869026907</v>
      </c>
      <c r="O12" s="17">
        <v>0.13260077748903701</v>
      </c>
      <c r="P12" s="17">
        <v>8.5639980154240403E-2</v>
      </c>
      <c r="Q12" s="17">
        <v>8.7282994132605596E-2</v>
      </c>
      <c r="R12" s="17"/>
      <c r="S12" s="17">
        <v>0.19520240319316601</v>
      </c>
      <c r="T12" s="17">
        <v>0.122824948342607</v>
      </c>
      <c r="U12" s="17">
        <v>0.12869678750827401</v>
      </c>
      <c r="V12" s="17">
        <v>5.5357099419967103E-2</v>
      </c>
      <c r="W12" s="17">
        <v>0.20502375681284199</v>
      </c>
      <c r="X12" s="17">
        <v>4.82063067041935E-2</v>
      </c>
      <c r="Y12" s="17">
        <v>0.110866202648262</v>
      </c>
      <c r="Z12" s="17">
        <v>6.4495830586016406E-2</v>
      </c>
      <c r="AA12" s="17">
        <v>8.6962739735200703E-2</v>
      </c>
      <c r="AB12" s="17">
        <v>5.9506776754590103E-2</v>
      </c>
      <c r="AC12" s="17">
        <v>9.0821421753028E-2</v>
      </c>
      <c r="AD12" s="17">
        <v>9.0220981887868604E-2</v>
      </c>
      <c r="AE12" s="17"/>
      <c r="AF12" s="17">
        <v>2.42268259880765E-2</v>
      </c>
      <c r="AG12" s="17">
        <v>0.15153997541405401</v>
      </c>
      <c r="AH12" s="17">
        <v>0.15689953442983201</v>
      </c>
      <c r="AI12" s="17"/>
      <c r="AJ12" s="17">
        <v>7.2199400396844901E-2</v>
      </c>
      <c r="AK12" s="17">
        <v>0.146284898042708</v>
      </c>
      <c r="AL12" s="17">
        <v>5.77678657135225E-2</v>
      </c>
      <c r="AM12" s="17">
        <v>0</v>
      </c>
      <c r="AN12" s="17">
        <v>0.16853374094367901</v>
      </c>
      <c r="AO12" s="17"/>
      <c r="AP12" s="17">
        <v>0.12862594467185001</v>
      </c>
      <c r="AQ12" s="17">
        <v>0.14833503997183201</v>
      </c>
      <c r="AR12" s="17">
        <v>0.14068928234348099</v>
      </c>
      <c r="AS12" s="17"/>
      <c r="AT12" s="17">
        <v>4.2759585808845202E-2</v>
      </c>
      <c r="AU12" s="17">
        <v>6.7923123215797104E-2</v>
      </c>
      <c r="AV12" s="17">
        <v>0.14589537765178601</v>
      </c>
      <c r="AW12" s="17">
        <v>0.26098172067707298</v>
      </c>
      <c r="AX12" s="17">
        <v>0.17740780867980899</v>
      </c>
      <c r="AY12" s="17"/>
      <c r="AZ12" s="17">
        <v>0.21729001886589999</v>
      </c>
      <c r="BA12" s="17">
        <v>8.3094995283119505E-2</v>
      </c>
      <c r="BB12" s="17">
        <v>8.2320205758108098E-2</v>
      </c>
      <c r="BC12" s="17">
        <v>8.0731839513779199E-2</v>
      </c>
      <c r="BD12" s="17">
        <v>4.5352884848583998E-2</v>
      </c>
      <c r="BE12" s="17">
        <v>6.9222315946851701E-2</v>
      </c>
      <c r="BF12" s="17"/>
      <c r="BG12" s="17">
        <v>2.8166999976786001E-2</v>
      </c>
      <c r="BH12" s="17">
        <v>0.104785947030637</v>
      </c>
      <c r="BI12" s="17" t="s">
        <v>95</v>
      </c>
      <c r="BJ12" s="17">
        <v>0.16611947829173099</v>
      </c>
      <c r="BK12" s="17">
        <v>0.139708412329688</v>
      </c>
      <c r="BL12" s="17">
        <v>0.199259346898326</v>
      </c>
      <c r="BM12" s="17">
        <v>0.148050667153237</v>
      </c>
    </row>
    <row r="13" spans="2:65" x14ac:dyDescent="0.35">
      <c r="B13" s="18" t="s">
        <v>103</v>
      </c>
      <c r="C13" s="17">
        <v>0.104557642039076</v>
      </c>
      <c r="D13" s="17">
        <v>8.9871836594930102E-2</v>
      </c>
      <c r="E13" s="17">
        <v>0.11962303435298501</v>
      </c>
      <c r="F13" s="17"/>
      <c r="G13" s="17">
        <v>0.12486475900911601</v>
      </c>
      <c r="H13" s="17">
        <v>0.12003033193754201</v>
      </c>
      <c r="I13" s="17">
        <v>0.10587895527685599</v>
      </c>
      <c r="J13" s="17">
        <v>0.10665800910695999</v>
      </c>
      <c r="K13" s="17">
        <v>0.135452572954436</v>
      </c>
      <c r="L13" s="17">
        <v>5.0765307601983903E-2</v>
      </c>
      <c r="M13" s="17"/>
      <c r="N13" s="17">
        <v>8.3006980756680199E-2</v>
      </c>
      <c r="O13" s="17">
        <v>0.12099912907462899</v>
      </c>
      <c r="P13" s="17">
        <v>9.2615104735706597E-2</v>
      </c>
      <c r="Q13" s="17">
        <v>0.120016303084426</v>
      </c>
      <c r="R13" s="17"/>
      <c r="S13" s="17">
        <v>6.6629722004561298E-2</v>
      </c>
      <c r="T13" s="17">
        <v>7.3540208058739301E-2</v>
      </c>
      <c r="U13" s="17">
        <v>7.8613128232378801E-2</v>
      </c>
      <c r="V13" s="17">
        <v>6.1313822215746501E-2</v>
      </c>
      <c r="W13" s="17">
        <v>0.27051298314693401</v>
      </c>
      <c r="X13" s="17">
        <v>0.10057493256953499</v>
      </c>
      <c r="Y13" s="17">
        <v>0.14604220070314899</v>
      </c>
      <c r="Z13" s="17">
        <v>7.9074699136869306E-2</v>
      </c>
      <c r="AA13" s="17">
        <v>0.13973235248757199</v>
      </c>
      <c r="AB13" s="17">
        <v>0.12083806193201101</v>
      </c>
      <c r="AC13" s="17">
        <v>5.4873459843522501E-2</v>
      </c>
      <c r="AD13" s="17">
        <v>0.101626490285452</v>
      </c>
      <c r="AE13" s="17"/>
      <c r="AF13" s="17">
        <v>8.5304731569290707E-2</v>
      </c>
      <c r="AG13" s="17">
        <v>0.114909089372757</v>
      </c>
      <c r="AH13" s="17">
        <v>9.3757143158497702E-2</v>
      </c>
      <c r="AI13" s="17"/>
      <c r="AJ13" s="17">
        <v>9.7977122206687306E-2</v>
      </c>
      <c r="AK13" s="17">
        <v>0.103154020429397</v>
      </c>
      <c r="AL13" s="17">
        <v>6.1086304903910399E-2</v>
      </c>
      <c r="AM13" s="17">
        <v>0.1141475305221</v>
      </c>
      <c r="AN13" s="17">
        <v>9.5903229178847402E-2</v>
      </c>
      <c r="AO13" s="17"/>
      <c r="AP13" s="17">
        <v>0.14617941254014999</v>
      </c>
      <c r="AQ13" s="17">
        <v>0.128300767866806</v>
      </c>
      <c r="AR13" s="17">
        <v>6.0493008945006303E-2</v>
      </c>
      <c r="AS13" s="17"/>
      <c r="AT13" s="17">
        <v>9.4973954259559998E-2</v>
      </c>
      <c r="AU13" s="17">
        <v>0.109541971028251</v>
      </c>
      <c r="AV13" s="17">
        <v>0.103250835979842</v>
      </c>
      <c r="AW13" s="17">
        <v>0.15091110802759899</v>
      </c>
      <c r="AX13" s="17">
        <v>0.26702181711281697</v>
      </c>
      <c r="AY13" s="17"/>
      <c r="AZ13" s="17">
        <v>0.14298717115519599</v>
      </c>
      <c r="BA13" s="17">
        <v>0.107291453374252</v>
      </c>
      <c r="BB13" s="17">
        <v>0.120093265847817</v>
      </c>
      <c r="BC13" s="17">
        <v>4.7097405091698699E-2</v>
      </c>
      <c r="BD13" s="17">
        <v>0.12143239752771701</v>
      </c>
      <c r="BE13" s="17">
        <v>2.5418365842350101E-2</v>
      </c>
      <c r="BF13" s="17"/>
      <c r="BG13" s="17">
        <v>9.6855394094536196E-2</v>
      </c>
      <c r="BH13" s="17">
        <v>0.115240296755317</v>
      </c>
      <c r="BI13" s="17" t="s">
        <v>95</v>
      </c>
      <c r="BJ13" s="17">
        <v>0.10511851477195699</v>
      </c>
      <c r="BK13" s="17">
        <v>8.8522676959345195E-2</v>
      </c>
      <c r="BL13" s="17">
        <v>0.11635420996512801</v>
      </c>
      <c r="BM13" s="17">
        <v>0.10555404062290601</v>
      </c>
    </row>
    <row r="14" spans="2:65" x14ac:dyDescent="0.35">
      <c r="B14" s="18" t="s">
        <v>110</v>
      </c>
      <c r="C14" s="17">
        <v>7.4306174014550197E-2</v>
      </c>
      <c r="D14" s="17">
        <v>6.3863875311375301E-2</v>
      </c>
      <c r="E14" s="17">
        <v>8.5018282353054697E-2</v>
      </c>
      <c r="F14" s="17"/>
      <c r="G14" s="17">
        <v>8.2371542587457602E-2</v>
      </c>
      <c r="H14" s="17">
        <v>0.114985122388124</v>
      </c>
      <c r="I14" s="17">
        <v>9.4467502074930099E-2</v>
      </c>
      <c r="J14" s="17">
        <v>6.4298421515791307E-2</v>
      </c>
      <c r="K14" s="17">
        <v>4.83186074730323E-2</v>
      </c>
      <c r="L14" s="17">
        <v>4.3860639093790899E-2</v>
      </c>
      <c r="M14" s="17"/>
      <c r="N14" s="17">
        <v>7.9069539575816902E-2</v>
      </c>
      <c r="O14" s="17">
        <v>6.9901656074794302E-2</v>
      </c>
      <c r="P14" s="17">
        <v>7.0227434826242899E-2</v>
      </c>
      <c r="Q14" s="17">
        <v>7.8191923377988498E-2</v>
      </c>
      <c r="R14" s="17"/>
      <c r="S14" s="17">
        <v>4.4516095074629697E-2</v>
      </c>
      <c r="T14" s="17">
        <v>3.3540967374272701E-2</v>
      </c>
      <c r="U14" s="17">
        <v>6.2873013338096306E-2</v>
      </c>
      <c r="V14" s="17">
        <v>6.8314602323223894E-2</v>
      </c>
      <c r="W14" s="17">
        <v>5.4863116033030297E-2</v>
      </c>
      <c r="X14" s="17">
        <v>0.121916353340701</v>
      </c>
      <c r="Y14" s="17">
        <v>0.11173917924731</v>
      </c>
      <c r="Z14" s="17">
        <v>3.5630380115153099E-2</v>
      </c>
      <c r="AA14" s="17">
        <v>0.11595226365512799</v>
      </c>
      <c r="AB14" s="17">
        <v>8.0249298631919097E-2</v>
      </c>
      <c r="AC14" s="17">
        <v>5.4131040960163697E-2</v>
      </c>
      <c r="AD14" s="17">
        <v>0.14067519180488899</v>
      </c>
      <c r="AE14" s="17"/>
      <c r="AF14" s="17">
        <v>7.3396645870906996E-2</v>
      </c>
      <c r="AG14" s="17">
        <v>7.7634515273313498E-2</v>
      </c>
      <c r="AH14" s="17">
        <v>4.75217991048036E-2</v>
      </c>
      <c r="AI14" s="17"/>
      <c r="AJ14" s="17">
        <v>8.6424450314373902E-2</v>
      </c>
      <c r="AK14" s="17">
        <v>9.3188332831460594E-2</v>
      </c>
      <c r="AL14" s="17">
        <v>4.3449581621664901E-2</v>
      </c>
      <c r="AM14" s="17">
        <v>0</v>
      </c>
      <c r="AN14" s="17">
        <v>4.2923922860008297E-2</v>
      </c>
      <c r="AO14" s="17"/>
      <c r="AP14" s="17">
        <v>9.7544245460959994E-2</v>
      </c>
      <c r="AQ14" s="17">
        <v>8.3666221221256803E-2</v>
      </c>
      <c r="AR14" s="17">
        <v>6.9286643978624204E-2</v>
      </c>
      <c r="AS14" s="17"/>
      <c r="AT14" s="17">
        <v>4.2221367114027797E-2</v>
      </c>
      <c r="AU14" s="17">
        <v>5.8609136869828701E-2</v>
      </c>
      <c r="AV14" s="17">
        <v>0.109981083849398</v>
      </c>
      <c r="AW14" s="17">
        <v>7.44947057509803E-2</v>
      </c>
      <c r="AX14" s="17">
        <v>0.13159268406334901</v>
      </c>
      <c r="AY14" s="17"/>
      <c r="AZ14" s="17">
        <v>0.11245805240418601</v>
      </c>
      <c r="BA14" s="17">
        <v>6.9755051666311504E-2</v>
      </c>
      <c r="BB14" s="17">
        <v>6.9564820762815394E-2</v>
      </c>
      <c r="BC14" s="17">
        <v>3.9495106062378001E-2</v>
      </c>
      <c r="BD14" s="17">
        <v>7.2364189530112602E-2</v>
      </c>
      <c r="BE14" s="17">
        <v>5.3425123904414902E-2</v>
      </c>
      <c r="BF14" s="17"/>
      <c r="BG14" s="17">
        <v>6.03432120827763E-2</v>
      </c>
      <c r="BH14" s="17">
        <v>9.7112127867565304E-2</v>
      </c>
      <c r="BI14" s="17" t="s">
        <v>95</v>
      </c>
      <c r="BJ14" s="17">
        <v>9.7674962642135196E-2</v>
      </c>
      <c r="BK14" s="17">
        <v>9.7648887835274895E-2</v>
      </c>
      <c r="BL14" s="17">
        <v>5.9812595542864701E-2</v>
      </c>
      <c r="BM14" s="17">
        <v>5.8797209422183902E-2</v>
      </c>
    </row>
    <row r="15" spans="2:65" x14ac:dyDescent="0.35">
      <c r="B15" s="18" t="s">
        <v>107</v>
      </c>
      <c r="C15" s="17">
        <v>6.4093041505309603E-2</v>
      </c>
      <c r="D15" s="17">
        <v>8.2572430168207506E-2</v>
      </c>
      <c r="E15" s="17">
        <v>4.5607290457762802E-2</v>
      </c>
      <c r="F15" s="17"/>
      <c r="G15" s="17">
        <v>3.3077718153213101E-2</v>
      </c>
      <c r="H15" s="17">
        <v>0.12963037312693401</v>
      </c>
      <c r="I15" s="17">
        <v>5.03938965463522E-2</v>
      </c>
      <c r="J15" s="17">
        <v>4.1614435816377499E-2</v>
      </c>
      <c r="K15" s="17">
        <v>7.2063329896630196E-2</v>
      </c>
      <c r="L15" s="17">
        <v>5.1248776779692098E-2</v>
      </c>
      <c r="M15" s="17"/>
      <c r="N15" s="17">
        <v>8.6157409652680997E-2</v>
      </c>
      <c r="O15" s="17">
        <v>7.3220865723969603E-2</v>
      </c>
      <c r="P15" s="17">
        <v>5.0181384637103699E-2</v>
      </c>
      <c r="Q15" s="17">
        <v>4.74677324320152E-2</v>
      </c>
      <c r="R15" s="17"/>
      <c r="S15" s="17">
        <v>8.5241869923080596E-2</v>
      </c>
      <c r="T15" s="17">
        <v>4.64471727717711E-2</v>
      </c>
      <c r="U15" s="17">
        <v>6.1640688673298E-2</v>
      </c>
      <c r="V15" s="17">
        <v>5.0066573562944999E-2</v>
      </c>
      <c r="W15" s="17">
        <v>9.0984649781244903E-2</v>
      </c>
      <c r="X15" s="17">
        <v>7.90375512344592E-2</v>
      </c>
      <c r="Y15" s="17">
        <v>5.2458019403467802E-2</v>
      </c>
      <c r="Z15" s="17">
        <v>4.81898485011268E-2</v>
      </c>
      <c r="AA15" s="17">
        <v>7.5144899812397803E-2</v>
      </c>
      <c r="AB15" s="17">
        <v>1.43075983934832E-2</v>
      </c>
      <c r="AC15" s="17">
        <v>7.5474932473074505E-2</v>
      </c>
      <c r="AD15" s="17">
        <v>0.145482511854124</v>
      </c>
      <c r="AE15" s="17"/>
      <c r="AF15" s="17">
        <v>6.50201540731042E-2</v>
      </c>
      <c r="AG15" s="17">
        <v>7.5910496952586504E-2</v>
      </c>
      <c r="AH15" s="17">
        <v>5.2735893186615299E-2</v>
      </c>
      <c r="AI15" s="17"/>
      <c r="AJ15" s="17">
        <v>6.0093967817921097E-2</v>
      </c>
      <c r="AK15" s="17">
        <v>8.7896647971382094E-2</v>
      </c>
      <c r="AL15" s="17">
        <v>0.12394550792942501</v>
      </c>
      <c r="AM15" s="17">
        <v>0</v>
      </c>
      <c r="AN15" s="17">
        <v>1.93219398436578E-2</v>
      </c>
      <c r="AO15" s="17"/>
      <c r="AP15" s="17">
        <v>6.4371379731874206E-2</v>
      </c>
      <c r="AQ15" s="17">
        <v>6.9271519356331093E-2</v>
      </c>
      <c r="AR15" s="17">
        <v>0.145487119828388</v>
      </c>
      <c r="AS15" s="17"/>
      <c r="AT15" s="17">
        <v>3.0945855419544699E-2</v>
      </c>
      <c r="AU15" s="17">
        <v>5.3578830801282701E-2</v>
      </c>
      <c r="AV15" s="17">
        <v>9.7321001077159894E-2</v>
      </c>
      <c r="AW15" s="17">
        <v>7.2418255995710196E-2</v>
      </c>
      <c r="AX15" s="17">
        <v>0.19354954868537499</v>
      </c>
      <c r="AY15" s="17"/>
      <c r="AZ15" s="17">
        <v>7.9765538039482303E-2</v>
      </c>
      <c r="BA15" s="17">
        <v>6.8333983115991995E-2</v>
      </c>
      <c r="BB15" s="17">
        <v>7.0535929602279598E-2</v>
      </c>
      <c r="BC15" s="17">
        <v>4.5126137487988903E-2</v>
      </c>
      <c r="BD15" s="17">
        <v>4.8116469358737701E-2</v>
      </c>
      <c r="BE15" s="17">
        <v>5.5685427208257497E-2</v>
      </c>
      <c r="BF15" s="17"/>
      <c r="BG15" s="17">
        <v>8.2027334614071898E-2</v>
      </c>
      <c r="BH15" s="17">
        <v>8.3346965300733003E-2</v>
      </c>
      <c r="BI15" s="17" t="s">
        <v>95</v>
      </c>
      <c r="BJ15" s="17">
        <v>3.0158411951400899E-2</v>
      </c>
      <c r="BK15" s="17">
        <v>0</v>
      </c>
      <c r="BL15" s="17">
        <v>3.6690902261378902E-2</v>
      </c>
      <c r="BM15" s="17">
        <v>0.149417892509939</v>
      </c>
    </row>
    <row r="16" spans="2:65" ht="29" x14ac:dyDescent="0.35">
      <c r="B16" s="18" t="s">
        <v>106</v>
      </c>
      <c r="C16" s="17">
        <v>6.2653756920548295E-2</v>
      </c>
      <c r="D16" s="17">
        <v>5.1728515855392697E-2</v>
      </c>
      <c r="E16" s="17">
        <v>7.3824941703090202E-2</v>
      </c>
      <c r="F16" s="17"/>
      <c r="G16" s="17">
        <v>5.7565803654004703E-2</v>
      </c>
      <c r="H16" s="17">
        <v>4.8559435851104803E-2</v>
      </c>
      <c r="I16" s="17">
        <v>3.6798206485510902E-2</v>
      </c>
      <c r="J16" s="17">
        <v>3.7466214570758299E-2</v>
      </c>
      <c r="K16" s="17">
        <v>7.7866775857775197E-2</v>
      </c>
      <c r="L16" s="17">
        <v>0.11358121182212801</v>
      </c>
      <c r="M16" s="17"/>
      <c r="N16" s="17">
        <v>5.2678947516411799E-2</v>
      </c>
      <c r="O16" s="17">
        <v>0.100747535078217</v>
      </c>
      <c r="P16" s="17">
        <v>3.2500531692501798E-2</v>
      </c>
      <c r="Q16" s="17">
        <v>6.2478992756098403E-2</v>
      </c>
      <c r="R16" s="17"/>
      <c r="S16" s="17">
        <v>4.91701094880466E-2</v>
      </c>
      <c r="T16" s="17">
        <v>8.7545451911111294E-2</v>
      </c>
      <c r="U16" s="17">
        <v>8.2234217221437006E-2</v>
      </c>
      <c r="V16" s="17">
        <v>4.01851595069024E-2</v>
      </c>
      <c r="W16" s="17">
        <v>3.6479093233693999E-2</v>
      </c>
      <c r="X16" s="17">
        <v>8.7992921072584898E-2</v>
      </c>
      <c r="Y16" s="17">
        <v>7.9183475582004503E-2</v>
      </c>
      <c r="Z16" s="17">
        <v>6.5926518324173997E-2</v>
      </c>
      <c r="AA16" s="17">
        <v>5.53123742496777E-2</v>
      </c>
      <c r="AB16" s="17">
        <v>7.5807895325506497E-2</v>
      </c>
      <c r="AC16" s="17">
        <v>2.80027032073349E-2</v>
      </c>
      <c r="AD16" s="17">
        <v>0</v>
      </c>
      <c r="AE16" s="17"/>
      <c r="AF16" s="17">
        <v>7.5775142836706499E-2</v>
      </c>
      <c r="AG16" s="17">
        <v>6.5292838948860996E-2</v>
      </c>
      <c r="AH16" s="17">
        <v>2.4160318048391301E-2</v>
      </c>
      <c r="AI16" s="17"/>
      <c r="AJ16" s="17">
        <v>5.8281992581821797E-2</v>
      </c>
      <c r="AK16" s="17">
        <v>7.4315935859204693E-2</v>
      </c>
      <c r="AL16" s="17">
        <v>8.5578945080829902E-2</v>
      </c>
      <c r="AM16" s="17">
        <v>0.22615905063831401</v>
      </c>
      <c r="AN16" s="17">
        <v>6.6778300331099601E-3</v>
      </c>
      <c r="AO16" s="17"/>
      <c r="AP16" s="17">
        <v>4.8223750082155903E-2</v>
      </c>
      <c r="AQ16" s="17">
        <v>7.3563550660564497E-2</v>
      </c>
      <c r="AR16" s="17">
        <v>6.6377237105904097E-2</v>
      </c>
      <c r="AS16" s="17"/>
      <c r="AT16" s="17">
        <v>4.7263849481924497E-2</v>
      </c>
      <c r="AU16" s="17">
        <v>8.1085555633891401E-2</v>
      </c>
      <c r="AV16" s="17">
        <v>5.8227830410492003E-2</v>
      </c>
      <c r="AW16" s="17">
        <v>3.6369810119864399E-2</v>
      </c>
      <c r="AX16" s="17">
        <v>0.20500515686350601</v>
      </c>
      <c r="AY16" s="17"/>
      <c r="AZ16" s="17">
        <v>6.5704595970762295E-2</v>
      </c>
      <c r="BA16" s="17">
        <v>5.3229164855052601E-2</v>
      </c>
      <c r="BB16" s="17">
        <v>7.21201077420415E-2</v>
      </c>
      <c r="BC16" s="17">
        <v>6.7043614303854304E-2</v>
      </c>
      <c r="BD16" s="17">
        <v>5.5905157749246502E-2</v>
      </c>
      <c r="BE16" s="17">
        <v>8.4068320109551106E-2</v>
      </c>
      <c r="BF16" s="17"/>
      <c r="BG16" s="17">
        <v>8.3748189885347504E-2</v>
      </c>
      <c r="BH16" s="17">
        <v>3.3347398548462297E-2</v>
      </c>
      <c r="BI16" s="17" t="s">
        <v>95</v>
      </c>
      <c r="BJ16" s="17">
        <v>4.9992601492718697E-2</v>
      </c>
      <c r="BK16" s="17">
        <v>0.100601847773845</v>
      </c>
      <c r="BL16" s="17">
        <v>5.1809612987327301E-2</v>
      </c>
      <c r="BM16" s="17">
        <v>7.6627099652142594E-2</v>
      </c>
    </row>
    <row r="17" spans="2:65" x14ac:dyDescent="0.35">
      <c r="B17" s="18" t="s">
        <v>109</v>
      </c>
      <c r="C17" s="17">
        <v>6.2381743132215402E-2</v>
      </c>
      <c r="D17" s="17">
        <v>8.3489476831104401E-2</v>
      </c>
      <c r="E17" s="17">
        <v>4.1240662746219403E-2</v>
      </c>
      <c r="F17" s="17"/>
      <c r="G17" s="17">
        <v>0</v>
      </c>
      <c r="H17" s="17">
        <v>0.104653920414983</v>
      </c>
      <c r="I17" s="17">
        <v>6.3161494717233799E-2</v>
      </c>
      <c r="J17" s="17">
        <v>4.9945849185387803E-2</v>
      </c>
      <c r="K17" s="17">
        <v>9.0338229843033302E-2</v>
      </c>
      <c r="L17" s="17">
        <v>5.23192136479926E-2</v>
      </c>
      <c r="M17" s="17"/>
      <c r="N17" s="17">
        <v>8.0067358674682898E-2</v>
      </c>
      <c r="O17" s="17">
        <v>7.8444719885881295E-2</v>
      </c>
      <c r="P17" s="17">
        <v>6.65053652747295E-2</v>
      </c>
      <c r="Q17" s="17">
        <v>2.6760559768467002E-2</v>
      </c>
      <c r="R17" s="17"/>
      <c r="S17" s="17">
        <v>0.10785337553162599</v>
      </c>
      <c r="T17" s="17">
        <v>4.4593835354116998E-2</v>
      </c>
      <c r="U17" s="17">
        <v>9.0427656231699599E-2</v>
      </c>
      <c r="V17" s="17">
        <v>5.4226364376142699E-2</v>
      </c>
      <c r="W17" s="17">
        <v>5.7810674709914703E-2</v>
      </c>
      <c r="X17" s="17">
        <v>9.85303618719124E-2</v>
      </c>
      <c r="Y17" s="17">
        <v>7.8409379082746894E-2</v>
      </c>
      <c r="Z17" s="17">
        <v>5.9932537917769702E-2</v>
      </c>
      <c r="AA17" s="17">
        <v>3.8960836677759299E-2</v>
      </c>
      <c r="AB17" s="17">
        <v>1.5881891679992599E-2</v>
      </c>
      <c r="AC17" s="17">
        <v>5.4812774786763198E-2</v>
      </c>
      <c r="AD17" s="17">
        <v>0</v>
      </c>
      <c r="AE17" s="17"/>
      <c r="AF17" s="17">
        <v>7.9171387885121305E-2</v>
      </c>
      <c r="AG17" s="17">
        <v>6.7772092978938894E-2</v>
      </c>
      <c r="AH17" s="17">
        <v>3.8544120950080502E-2</v>
      </c>
      <c r="AI17" s="17"/>
      <c r="AJ17" s="17">
        <v>9.5534475241779798E-2</v>
      </c>
      <c r="AK17" s="17">
        <v>6.2951418525972705E-2</v>
      </c>
      <c r="AL17" s="17">
        <v>7.1833339854355693E-2</v>
      </c>
      <c r="AM17" s="17">
        <v>0.1092750731019</v>
      </c>
      <c r="AN17" s="17">
        <v>1.94711696390397E-2</v>
      </c>
      <c r="AO17" s="17"/>
      <c r="AP17" s="17">
        <v>9.9482384401931898E-2</v>
      </c>
      <c r="AQ17" s="17">
        <v>5.8964753194873501E-2</v>
      </c>
      <c r="AR17" s="17">
        <v>9.8040019104476198E-2</v>
      </c>
      <c r="AS17" s="17"/>
      <c r="AT17" s="17">
        <v>4.9590849628377197E-2</v>
      </c>
      <c r="AU17" s="17">
        <v>3.09269732583527E-2</v>
      </c>
      <c r="AV17" s="17">
        <v>0.116742698943375</v>
      </c>
      <c r="AW17" s="17">
        <v>6.1526331717965697E-2</v>
      </c>
      <c r="AX17" s="17">
        <v>6.7013463010223595E-2</v>
      </c>
      <c r="AY17" s="17"/>
      <c r="AZ17" s="17">
        <v>8.6962567735998003E-2</v>
      </c>
      <c r="BA17" s="17">
        <v>7.0129098626074596E-2</v>
      </c>
      <c r="BB17" s="17">
        <v>4.22118820427251E-2</v>
      </c>
      <c r="BC17" s="17">
        <v>5.2248026468654403E-2</v>
      </c>
      <c r="BD17" s="17">
        <v>3.1220451158319399E-2</v>
      </c>
      <c r="BE17" s="17">
        <v>5.6143917258793502E-2</v>
      </c>
      <c r="BF17" s="17"/>
      <c r="BG17" s="17">
        <v>8.9040258054771296E-2</v>
      </c>
      <c r="BH17" s="17">
        <v>7.58578689218561E-2</v>
      </c>
      <c r="BI17" s="17" t="s">
        <v>95</v>
      </c>
      <c r="BJ17" s="17">
        <v>6.5658308272810106E-2</v>
      </c>
      <c r="BK17" s="17">
        <v>0</v>
      </c>
      <c r="BL17" s="17">
        <v>3.2251917304548801E-2</v>
      </c>
      <c r="BM17" s="17">
        <v>3.4479093845095801E-2</v>
      </c>
    </row>
    <row r="18" spans="2:65" x14ac:dyDescent="0.35">
      <c r="B18" s="18" t="s">
        <v>111</v>
      </c>
      <c r="C18" s="17">
        <v>4.7881419905177303E-2</v>
      </c>
      <c r="D18" s="17">
        <v>4.6773377444307103E-2</v>
      </c>
      <c r="E18" s="17">
        <v>4.9114430718521201E-2</v>
      </c>
      <c r="F18" s="17"/>
      <c r="G18" s="17">
        <v>1.18766374724898E-2</v>
      </c>
      <c r="H18" s="17">
        <v>4.4247903031081601E-2</v>
      </c>
      <c r="I18" s="17">
        <v>4.6555564133595198E-2</v>
      </c>
      <c r="J18" s="17">
        <v>3.2944495656924797E-2</v>
      </c>
      <c r="K18" s="17">
        <v>8.4389679065843201E-2</v>
      </c>
      <c r="L18" s="17">
        <v>6.0537939999494098E-2</v>
      </c>
      <c r="M18" s="17"/>
      <c r="N18" s="17">
        <v>3.8693179193790103E-2</v>
      </c>
      <c r="O18" s="17">
        <v>6.5835280535570403E-2</v>
      </c>
      <c r="P18" s="17">
        <v>5.3127895744739299E-2</v>
      </c>
      <c r="Q18" s="17">
        <v>3.4468527514239698E-2</v>
      </c>
      <c r="R18" s="17"/>
      <c r="S18" s="17">
        <v>4.4258670478791298E-2</v>
      </c>
      <c r="T18" s="17">
        <v>2.41303516566365E-2</v>
      </c>
      <c r="U18" s="17">
        <v>3.1577448353758697E-2</v>
      </c>
      <c r="V18" s="17">
        <v>2.6329938913765401E-2</v>
      </c>
      <c r="W18" s="17">
        <v>7.3456544251324904E-2</v>
      </c>
      <c r="X18" s="17">
        <v>0.106457382597254</v>
      </c>
      <c r="Y18" s="17">
        <v>4.1735891377378903E-2</v>
      </c>
      <c r="Z18" s="17">
        <v>2.9636399708748901E-2</v>
      </c>
      <c r="AA18" s="17">
        <v>0.104987449539739</v>
      </c>
      <c r="AB18" s="17">
        <v>1.7719457665538198E-2</v>
      </c>
      <c r="AC18" s="17">
        <v>2.06621576863113E-2</v>
      </c>
      <c r="AD18" s="17">
        <v>4.7469170531744299E-2</v>
      </c>
      <c r="AE18" s="17"/>
      <c r="AF18" s="17">
        <v>6.0281479631201999E-2</v>
      </c>
      <c r="AG18" s="17">
        <v>5.3424211876040198E-2</v>
      </c>
      <c r="AH18" s="17">
        <v>1.73740393513073E-2</v>
      </c>
      <c r="AI18" s="17"/>
      <c r="AJ18" s="17">
        <v>5.7267720457837998E-2</v>
      </c>
      <c r="AK18" s="17">
        <v>6.4149697957884694E-2</v>
      </c>
      <c r="AL18" s="17">
        <v>5.49089365757763E-2</v>
      </c>
      <c r="AM18" s="17">
        <v>0.10673272439867899</v>
      </c>
      <c r="AN18" s="17">
        <v>8.2242939568034894E-3</v>
      </c>
      <c r="AO18" s="17"/>
      <c r="AP18" s="17">
        <v>4.87694064561697E-2</v>
      </c>
      <c r="AQ18" s="17">
        <v>6.1808121425733401E-2</v>
      </c>
      <c r="AR18" s="17">
        <v>5.7658033826770802E-2</v>
      </c>
      <c r="AS18" s="17"/>
      <c r="AT18" s="17">
        <v>7.0712212466664495E-2</v>
      </c>
      <c r="AU18" s="17">
        <v>5.3061653376716603E-2</v>
      </c>
      <c r="AV18" s="17">
        <v>3.01924063744855E-2</v>
      </c>
      <c r="AW18" s="17">
        <v>4.0740877389728397E-2</v>
      </c>
      <c r="AX18" s="17">
        <v>0.18246411252346501</v>
      </c>
      <c r="AY18" s="17"/>
      <c r="AZ18" s="17">
        <v>4.2166676473069202E-2</v>
      </c>
      <c r="BA18" s="17">
        <v>7.2303496090639893E-2</v>
      </c>
      <c r="BB18" s="17">
        <v>5.52938169332979E-2</v>
      </c>
      <c r="BC18" s="17">
        <v>3.8544248098824799E-2</v>
      </c>
      <c r="BD18" s="17">
        <v>1.60813085111139E-2</v>
      </c>
      <c r="BE18" s="17">
        <v>2.8320880589183701E-2</v>
      </c>
      <c r="BF18" s="17"/>
      <c r="BG18" s="17">
        <v>6.9927047624044295E-2</v>
      </c>
      <c r="BH18" s="17">
        <v>5.5226124670271902E-2</v>
      </c>
      <c r="BI18" s="17" t="s">
        <v>95</v>
      </c>
      <c r="BJ18" s="17">
        <v>4.9363113359919601E-2</v>
      </c>
      <c r="BK18" s="17">
        <v>0</v>
      </c>
      <c r="BL18" s="17">
        <v>1.0350226736990599E-2</v>
      </c>
      <c r="BM18" s="17">
        <v>0.114619709741449</v>
      </c>
    </row>
    <row r="19" spans="2:65" x14ac:dyDescent="0.35">
      <c r="B19" s="18" t="s">
        <v>112</v>
      </c>
      <c r="C19" s="17">
        <v>4.7124450390285497E-2</v>
      </c>
      <c r="D19" s="17">
        <v>5.8500115152319197E-2</v>
      </c>
      <c r="E19" s="17">
        <v>3.5763342578673002E-2</v>
      </c>
      <c r="F19" s="17"/>
      <c r="G19" s="17">
        <v>3.4737860589463203E-2</v>
      </c>
      <c r="H19" s="17">
        <v>7.5384323162360004E-2</v>
      </c>
      <c r="I19" s="17">
        <v>6.7407446512915303E-2</v>
      </c>
      <c r="J19" s="17">
        <v>4.6771677884026697E-2</v>
      </c>
      <c r="K19" s="17">
        <v>3.4872361308717202E-2</v>
      </c>
      <c r="L19" s="17">
        <v>2.0900080233279099E-2</v>
      </c>
      <c r="M19" s="17"/>
      <c r="N19" s="17">
        <v>5.9579634253733603E-2</v>
      </c>
      <c r="O19" s="17">
        <v>4.2018325804674898E-2</v>
      </c>
      <c r="P19" s="17">
        <v>5.8194631160830602E-2</v>
      </c>
      <c r="Q19" s="17">
        <v>3.0653060282101699E-2</v>
      </c>
      <c r="R19" s="17"/>
      <c r="S19" s="17">
        <v>8.2849816877921797E-2</v>
      </c>
      <c r="T19" s="17">
        <v>2.90721153371272E-2</v>
      </c>
      <c r="U19" s="17">
        <v>4.6135722085355803E-2</v>
      </c>
      <c r="V19" s="17">
        <v>1.2997428503942299E-2</v>
      </c>
      <c r="W19" s="17">
        <v>4.2776573480601203E-2</v>
      </c>
      <c r="X19" s="17">
        <v>4.2702558303572197E-2</v>
      </c>
      <c r="Y19" s="17">
        <v>2.6794192760510899E-2</v>
      </c>
      <c r="Z19" s="17">
        <v>3.6530072093210401E-2</v>
      </c>
      <c r="AA19" s="17">
        <v>9.2376307615627207E-2</v>
      </c>
      <c r="AB19" s="17">
        <v>1.46499117339808E-2</v>
      </c>
      <c r="AC19" s="17">
        <v>5.5565085102057703E-2</v>
      </c>
      <c r="AD19" s="17">
        <v>9.8732712131314598E-2</v>
      </c>
      <c r="AE19" s="17"/>
      <c r="AF19" s="17">
        <v>5.05695714452069E-2</v>
      </c>
      <c r="AG19" s="17">
        <v>5.6150205263941898E-2</v>
      </c>
      <c r="AH19" s="17">
        <v>2.56130774431239E-2</v>
      </c>
      <c r="AI19" s="17"/>
      <c r="AJ19" s="17">
        <v>6.0030041165355298E-2</v>
      </c>
      <c r="AK19" s="17">
        <v>6.4089260792001598E-2</v>
      </c>
      <c r="AL19" s="17">
        <v>0</v>
      </c>
      <c r="AM19" s="17">
        <v>0.10561312166223</v>
      </c>
      <c r="AN19" s="17">
        <v>9.5743709539966495E-3</v>
      </c>
      <c r="AO19" s="17"/>
      <c r="AP19" s="17">
        <v>6.4314151419868001E-2</v>
      </c>
      <c r="AQ19" s="17">
        <v>5.0777116384237701E-2</v>
      </c>
      <c r="AR19" s="17">
        <v>4.0241462057603802E-2</v>
      </c>
      <c r="AS19" s="17"/>
      <c r="AT19" s="17">
        <v>3.6619328650958599E-2</v>
      </c>
      <c r="AU19" s="17">
        <v>3.6240831139986503E-2</v>
      </c>
      <c r="AV19" s="17">
        <v>6.7587296978515302E-2</v>
      </c>
      <c r="AW19" s="17">
        <v>7.0977330232762204E-2</v>
      </c>
      <c r="AX19" s="17">
        <v>0.137991693853282</v>
      </c>
      <c r="AY19" s="17"/>
      <c r="AZ19" s="17">
        <v>6.9792978721230095E-2</v>
      </c>
      <c r="BA19" s="17">
        <v>4.2252757357438303E-2</v>
      </c>
      <c r="BB19" s="17">
        <v>6.0210784765221903E-2</v>
      </c>
      <c r="BC19" s="17">
        <v>1.53925393208784E-2</v>
      </c>
      <c r="BD19" s="17">
        <v>3.3738752415221299E-2</v>
      </c>
      <c r="BE19" s="17">
        <v>8.3883940416917505E-2</v>
      </c>
      <c r="BF19" s="17"/>
      <c r="BG19" s="17">
        <v>4.03573207354887E-2</v>
      </c>
      <c r="BH19" s="17">
        <v>7.3890451262482906E-2</v>
      </c>
      <c r="BI19" s="17" t="s">
        <v>95</v>
      </c>
      <c r="BJ19" s="17">
        <v>1.49600384244116E-2</v>
      </c>
      <c r="BK19" s="17">
        <v>3.0791443950520501E-2</v>
      </c>
      <c r="BL19" s="17">
        <v>5.19625774086259E-2</v>
      </c>
      <c r="BM19" s="17">
        <v>2.4318115577088E-2</v>
      </c>
    </row>
    <row r="20" spans="2:65" x14ac:dyDescent="0.35">
      <c r="B20" s="18" t="s">
        <v>108</v>
      </c>
      <c r="C20" s="17">
        <v>4.4984613740482501E-2</v>
      </c>
      <c r="D20" s="17">
        <v>4.5946462766184699E-2</v>
      </c>
      <c r="E20" s="17">
        <v>4.4122750922053602E-2</v>
      </c>
      <c r="F20" s="17"/>
      <c r="G20" s="17">
        <v>0.21048488029023699</v>
      </c>
      <c r="H20" s="17">
        <v>4.0946381129072201E-2</v>
      </c>
      <c r="I20" s="17">
        <v>3.3966012268246602E-2</v>
      </c>
      <c r="J20" s="17">
        <v>2.14896716175061E-2</v>
      </c>
      <c r="K20" s="17">
        <v>1.55628431898175E-2</v>
      </c>
      <c r="L20" s="17">
        <v>0</v>
      </c>
      <c r="M20" s="17"/>
      <c r="N20" s="17">
        <v>7.3645685834034302E-2</v>
      </c>
      <c r="O20" s="17">
        <v>5.6772668788726298E-2</v>
      </c>
      <c r="P20" s="17">
        <v>1.8167993681708398E-2</v>
      </c>
      <c r="Q20" s="17">
        <v>3.1189042445172701E-2</v>
      </c>
      <c r="R20" s="17"/>
      <c r="S20" s="17">
        <v>6.8518554636743903E-2</v>
      </c>
      <c r="T20" s="17">
        <v>3.9169571319618297E-2</v>
      </c>
      <c r="U20" s="17">
        <v>1.37979488279153E-2</v>
      </c>
      <c r="V20" s="17">
        <v>1.3450077541431E-2</v>
      </c>
      <c r="W20" s="17">
        <v>7.6282754373342795E-2</v>
      </c>
      <c r="X20" s="17">
        <v>3.0290057163694501E-2</v>
      </c>
      <c r="Y20" s="17">
        <v>0.11668104946711801</v>
      </c>
      <c r="Z20" s="17">
        <v>2.2989974990626799E-2</v>
      </c>
      <c r="AA20" s="17">
        <v>5.2701955364935299E-2</v>
      </c>
      <c r="AB20" s="17">
        <v>4.48501539789267E-2</v>
      </c>
      <c r="AC20" s="17">
        <v>0</v>
      </c>
      <c r="AD20" s="17">
        <v>0</v>
      </c>
      <c r="AE20" s="17"/>
      <c r="AF20" s="17">
        <v>2.1905094826766499E-2</v>
      </c>
      <c r="AG20" s="17">
        <v>3.3800196181787402E-2</v>
      </c>
      <c r="AH20" s="17">
        <v>5.8145194792428599E-2</v>
      </c>
      <c r="AI20" s="17"/>
      <c r="AJ20" s="17">
        <v>2.3138715900951502E-2</v>
      </c>
      <c r="AK20" s="17">
        <v>2.8057854452741299E-2</v>
      </c>
      <c r="AL20" s="17">
        <v>2.0352973732649899E-2</v>
      </c>
      <c r="AM20" s="17">
        <v>0.1141475305221</v>
      </c>
      <c r="AN20" s="17">
        <v>8.5937345725672701E-2</v>
      </c>
      <c r="AO20" s="17"/>
      <c r="AP20" s="17">
        <v>2.8797177135230601E-2</v>
      </c>
      <c r="AQ20" s="17">
        <v>6.63983059354354E-2</v>
      </c>
      <c r="AR20" s="17">
        <v>5.8926101482742299E-2</v>
      </c>
      <c r="AS20" s="17"/>
      <c r="AT20" s="17">
        <v>1.4357468434698E-2</v>
      </c>
      <c r="AU20" s="17">
        <v>4.9946675701558502E-2</v>
      </c>
      <c r="AV20" s="17">
        <v>4.9680324436701201E-2</v>
      </c>
      <c r="AW20" s="17">
        <v>7.1759370240608994E-2</v>
      </c>
      <c r="AX20" s="17">
        <v>0.12964673347000899</v>
      </c>
      <c r="AY20" s="17"/>
      <c r="AZ20" s="17">
        <v>9.6056702563439095E-2</v>
      </c>
      <c r="BA20" s="17">
        <v>3.557922112899E-2</v>
      </c>
      <c r="BB20" s="17">
        <v>3.8320817998647498E-2</v>
      </c>
      <c r="BC20" s="17">
        <v>2.7309582096235799E-2</v>
      </c>
      <c r="BD20" s="17">
        <v>8.9053861445732903E-3</v>
      </c>
      <c r="BE20" s="17">
        <v>1.83544664479076E-2</v>
      </c>
      <c r="BF20" s="17"/>
      <c r="BG20" s="17">
        <v>1.03795627710189E-2</v>
      </c>
      <c r="BH20" s="17">
        <v>5.14944799366596E-2</v>
      </c>
      <c r="BI20" s="17" t="s">
        <v>95</v>
      </c>
      <c r="BJ20" s="17">
        <v>4.79639687399364E-2</v>
      </c>
      <c r="BK20" s="17">
        <v>0.10619610770999301</v>
      </c>
      <c r="BL20" s="17">
        <v>6.0035855415198597E-2</v>
      </c>
      <c r="BM20" s="17">
        <v>5.8797209422183902E-2</v>
      </c>
    </row>
    <row r="21" spans="2:65" ht="29" x14ac:dyDescent="0.35">
      <c r="B21" s="18" t="s">
        <v>104</v>
      </c>
      <c r="C21" s="17">
        <v>4.4072563013028802E-2</v>
      </c>
      <c r="D21" s="17">
        <v>3.7842941599640099E-2</v>
      </c>
      <c r="E21" s="17">
        <v>5.0462528005352697E-2</v>
      </c>
      <c r="F21" s="17"/>
      <c r="G21" s="17">
        <v>6.0202877282978899E-2</v>
      </c>
      <c r="H21" s="17">
        <v>5.5083300802739502E-2</v>
      </c>
      <c r="I21" s="17">
        <v>4.0773743750969899E-2</v>
      </c>
      <c r="J21" s="17">
        <v>5.6779890981833399E-2</v>
      </c>
      <c r="K21" s="17">
        <v>2.6408301338266701E-2</v>
      </c>
      <c r="L21" s="17">
        <v>2.8771774584119399E-2</v>
      </c>
      <c r="M21" s="17"/>
      <c r="N21" s="17">
        <v>2.68984014890419E-2</v>
      </c>
      <c r="O21" s="17">
        <v>9.8201108054554506E-3</v>
      </c>
      <c r="P21" s="17">
        <v>6.1309341462915903E-2</v>
      </c>
      <c r="Q21" s="17">
        <v>7.8107920200699302E-2</v>
      </c>
      <c r="R21" s="17"/>
      <c r="S21" s="17">
        <v>5.15111067135791E-2</v>
      </c>
      <c r="T21" s="17">
        <v>3.5788969511597199E-2</v>
      </c>
      <c r="U21" s="17">
        <v>3.36387354092125E-2</v>
      </c>
      <c r="V21" s="17">
        <v>9.2769474632639695E-2</v>
      </c>
      <c r="W21" s="17">
        <v>3.8346527079926099E-2</v>
      </c>
      <c r="X21" s="17">
        <v>0</v>
      </c>
      <c r="Y21" s="17">
        <v>3.6664692306205698E-2</v>
      </c>
      <c r="Z21" s="17">
        <v>0</v>
      </c>
      <c r="AA21" s="17">
        <v>4.7816886791325799E-2</v>
      </c>
      <c r="AB21" s="17">
        <v>6.2564752497597201E-2</v>
      </c>
      <c r="AC21" s="17">
        <v>9.5720700500323094E-2</v>
      </c>
      <c r="AD21" s="17">
        <v>0</v>
      </c>
      <c r="AE21" s="17"/>
      <c r="AF21" s="17">
        <v>3.8289895279774097E-2</v>
      </c>
      <c r="AG21" s="17">
        <v>3.6117655186214702E-2</v>
      </c>
      <c r="AH21" s="17">
        <v>7.2099500672857003E-2</v>
      </c>
      <c r="AI21" s="17"/>
      <c r="AJ21" s="17">
        <v>4.0315604302048898E-2</v>
      </c>
      <c r="AK21" s="17">
        <v>5.11320235365317E-2</v>
      </c>
      <c r="AL21" s="17">
        <v>0</v>
      </c>
      <c r="AM21" s="17">
        <v>0.107279666634727</v>
      </c>
      <c r="AN21" s="17">
        <v>4.1552359673540401E-2</v>
      </c>
      <c r="AO21" s="17"/>
      <c r="AP21" s="17">
        <v>2.1008552873414899E-2</v>
      </c>
      <c r="AQ21" s="17">
        <v>4.61163217885035E-2</v>
      </c>
      <c r="AR21" s="17">
        <v>2.8790059461838598E-2</v>
      </c>
      <c r="AS21" s="17"/>
      <c r="AT21" s="17">
        <v>5.1464158028410797E-2</v>
      </c>
      <c r="AU21" s="17">
        <v>4.4038447710279101E-2</v>
      </c>
      <c r="AV21" s="17">
        <v>4.11349011747566E-2</v>
      </c>
      <c r="AW21" s="17">
        <v>2.7022044897510901E-2</v>
      </c>
      <c r="AX21" s="17">
        <v>4.6438337335046098E-2</v>
      </c>
      <c r="AY21" s="17"/>
      <c r="AZ21" s="17">
        <v>8.2843194212260093E-2</v>
      </c>
      <c r="BA21" s="17">
        <v>2.2611336852175999E-2</v>
      </c>
      <c r="BB21" s="17">
        <v>4.2034504135685498E-2</v>
      </c>
      <c r="BC21" s="17">
        <v>3.8527924188722203E-2</v>
      </c>
      <c r="BD21" s="17">
        <v>1.3049130972911001E-2</v>
      </c>
      <c r="BE21" s="17">
        <v>8.4572799178869701E-2</v>
      </c>
      <c r="BF21" s="17"/>
      <c r="BG21" s="17">
        <v>2.16341461857513E-2</v>
      </c>
      <c r="BH21" s="17">
        <v>3.4063727805664197E-2</v>
      </c>
      <c r="BI21" s="17" t="s">
        <v>95</v>
      </c>
      <c r="BJ21" s="17">
        <v>0.12513568286434301</v>
      </c>
      <c r="BK21" s="17">
        <v>8.4876543959220202E-2</v>
      </c>
      <c r="BL21" s="17">
        <v>4.3999292115429203E-2</v>
      </c>
      <c r="BM21" s="17">
        <v>7.8562039065081593E-2</v>
      </c>
    </row>
    <row r="22" spans="2:65" x14ac:dyDescent="0.35">
      <c r="B22" s="18" t="s">
        <v>113</v>
      </c>
      <c r="C22" s="17">
        <v>3.0884939820359499E-2</v>
      </c>
      <c r="D22" s="17">
        <v>3.6726581132938099E-2</v>
      </c>
      <c r="E22" s="17">
        <v>2.5066877039892101E-2</v>
      </c>
      <c r="F22" s="17"/>
      <c r="G22" s="17">
        <v>1.18766374724898E-2</v>
      </c>
      <c r="H22" s="17">
        <v>4.5190596585307399E-2</v>
      </c>
      <c r="I22" s="17">
        <v>3.9098468307957102E-2</v>
      </c>
      <c r="J22" s="17">
        <v>1.9076799530175201E-2</v>
      </c>
      <c r="K22" s="17">
        <v>4.3783662458853602E-2</v>
      </c>
      <c r="L22" s="17">
        <v>2.3493914401236798E-2</v>
      </c>
      <c r="M22" s="17"/>
      <c r="N22" s="17">
        <v>3.3570118145753503E-2</v>
      </c>
      <c r="O22" s="17">
        <v>3.7933192739508098E-2</v>
      </c>
      <c r="P22" s="17">
        <v>3.1511205710496898E-2</v>
      </c>
      <c r="Q22" s="17">
        <v>2.1089833235933001E-2</v>
      </c>
      <c r="R22" s="17"/>
      <c r="S22" s="17">
        <v>8.2316620524003001E-2</v>
      </c>
      <c r="T22" s="17">
        <v>2.7407705298018298E-2</v>
      </c>
      <c r="U22" s="17">
        <v>1.3876880449817001E-2</v>
      </c>
      <c r="V22" s="17">
        <v>1.2997428503942299E-2</v>
      </c>
      <c r="W22" s="17">
        <v>1.7485090843946501E-2</v>
      </c>
      <c r="X22" s="17">
        <v>4.7123528382727299E-2</v>
      </c>
      <c r="Y22" s="17">
        <v>1.35990739760213E-2</v>
      </c>
      <c r="Z22" s="17">
        <v>0</v>
      </c>
      <c r="AA22" s="17">
        <v>1.09862734807181E-2</v>
      </c>
      <c r="AB22" s="17">
        <v>3.13474404802958E-2</v>
      </c>
      <c r="AC22" s="17">
        <v>2.74689289127985E-2</v>
      </c>
      <c r="AD22" s="17">
        <v>4.4188348083672502E-2</v>
      </c>
      <c r="AE22" s="17"/>
      <c r="AF22" s="17">
        <v>3.4805073901810799E-2</v>
      </c>
      <c r="AG22" s="17">
        <v>3.7416421801676897E-2</v>
      </c>
      <c r="AH22" s="17">
        <v>1.0217596129266499E-2</v>
      </c>
      <c r="AI22" s="17"/>
      <c r="AJ22" s="17">
        <v>3.6853029104574102E-2</v>
      </c>
      <c r="AK22" s="17">
        <v>4.0125752737444599E-2</v>
      </c>
      <c r="AL22" s="17">
        <v>1.6312132584022501E-2</v>
      </c>
      <c r="AM22" s="17">
        <v>0</v>
      </c>
      <c r="AN22" s="17">
        <v>0</v>
      </c>
      <c r="AO22" s="17"/>
      <c r="AP22" s="17">
        <v>2.0348270685663802E-2</v>
      </c>
      <c r="AQ22" s="17">
        <v>4.7791887676226302E-2</v>
      </c>
      <c r="AR22" s="17">
        <v>1.12842020642051E-2</v>
      </c>
      <c r="AS22" s="17"/>
      <c r="AT22" s="17">
        <v>1.8876364359909501E-2</v>
      </c>
      <c r="AU22" s="17">
        <v>2.0078715639077701E-2</v>
      </c>
      <c r="AV22" s="17">
        <v>4.1105730832418301E-2</v>
      </c>
      <c r="AW22" s="17">
        <v>4.6978870438943297E-2</v>
      </c>
      <c r="AX22" s="17">
        <v>0.142371886403721</v>
      </c>
      <c r="AY22" s="17"/>
      <c r="AZ22" s="17">
        <v>3.5409723535458799E-2</v>
      </c>
      <c r="BA22" s="17">
        <v>2.2175096882693601E-2</v>
      </c>
      <c r="BB22" s="17">
        <v>2.56002522601677E-2</v>
      </c>
      <c r="BC22" s="17">
        <v>1.2689480422448499E-2</v>
      </c>
      <c r="BD22" s="17">
        <v>7.35385370906943E-2</v>
      </c>
      <c r="BE22" s="17">
        <v>2.9264252287148299E-2</v>
      </c>
      <c r="BF22" s="17"/>
      <c r="BG22" s="17">
        <v>4.7109384848271797E-2</v>
      </c>
      <c r="BH22" s="17">
        <v>3.0944345421317201E-2</v>
      </c>
      <c r="BI22" s="17" t="s">
        <v>95</v>
      </c>
      <c r="BJ22" s="17">
        <v>3.9305387222965303E-2</v>
      </c>
      <c r="BK22" s="17">
        <v>0</v>
      </c>
      <c r="BL22" s="17">
        <v>5.9218390865200601E-3</v>
      </c>
      <c r="BM22" s="17">
        <v>7.4281940643368294E-2</v>
      </c>
    </row>
    <row r="23" spans="2:65" x14ac:dyDescent="0.35">
      <c r="B23" s="18" t="s">
        <v>115</v>
      </c>
      <c r="C23" s="19">
        <v>3.7383446788510799E-2</v>
      </c>
      <c r="D23" s="19">
        <v>3.48846931028843E-2</v>
      </c>
      <c r="E23" s="19">
        <v>3.9993979699319102E-2</v>
      </c>
      <c r="F23" s="19"/>
      <c r="G23" s="19">
        <v>3.67558531099514E-2</v>
      </c>
      <c r="H23" s="19">
        <v>3.1623291599464101E-2</v>
      </c>
      <c r="I23" s="19">
        <v>2.3643906536996901E-2</v>
      </c>
      <c r="J23" s="19">
        <v>4.6863462281193299E-2</v>
      </c>
      <c r="K23" s="19">
        <v>3.4633902421585601E-2</v>
      </c>
      <c r="L23" s="19">
        <v>4.8562109778336103E-2</v>
      </c>
      <c r="M23" s="19"/>
      <c r="N23" s="19">
        <v>5.6157068171465999E-2</v>
      </c>
      <c r="O23" s="19">
        <v>2.4225102767601599E-2</v>
      </c>
      <c r="P23" s="19">
        <v>4.0531236331039597E-2</v>
      </c>
      <c r="Q23" s="19">
        <v>2.99709210939718E-2</v>
      </c>
      <c r="R23" s="19"/>
      <c r="S23" s="19">
        <v>5.5460523383105302E-2</v>
      </c>
      <c r="T23" s="19">
        <v>4.55726855387633E-2</v>
      </c>
      <c r="U23" s="19">
        <v>7.4647933185119295E-2</v>
      </c>
      <c r="V23" s="19">
        <v>2.9178875684479199E-2</v>
      </c>
      <c r="W23" s="19">
        <v>2.0379129989610001E-2</v>
      </c>
      <c r="X23" s="19">
        <v>8.8615111970000798E-2</v>
      </c>
      <c r="Y23" s="19">
        <v>0</v>
      </c>
      <c r="Z23" s="19">
        <v>0</v>
      </c>
      <c r="AA23" s="19">
        <v>1.22413792564765E-2</v>
      </c>
      <c r="AB23" s="19">
        <v>4.3199933440074903E-2</v>
      </c>
      <c r="AC23" s="19">
        <v>0</v>
      </c>
      <c r="AD23" s="19">
        <v>0</v>
      </c>
      <c r="AE23" s="19"/>
      <c r="AF23" s="19">
        <v>4.0577680526033999E-2</v>
      </c>
      <c r="AG23" s="19">
        <v>3.4650518420555498E-2</v>
      </c>
      <c r="AH23" s="19">
        <v>2.6333003737647302E-2</v>
      </c>
      <c r="AI23" s="19"/>
      <c r="AJ23" s="19">
        <v>4.21010771004778E-2</v>
      </c>
      <c r="AK23" s="19">
        <v>4.2490833850546299E-2</v>
      </c>
      <c r="AL23" s="19">
        <v>6.7277807821930602E-2</v>
      </c>
      <c r="AM23" s="19">
        <v>0.11668172730182599</v>
      </c>
      <c r="AN23" s="19">
        <v>1.15586434226155E-2</v>
      </c>
      <c r="AO23" s="19"/>
      <c r="AP23" s="19">
        <v>3.10641176018067E-2</v>
      </c>
      <c r="AQ23" s="19">
        <v>3.3249056409246698E-2</v>
      </c>
      <c r="AR23" s="19">
        <v>6.3465066833771594E-2</v>
      </c>
      <c r="AS23" s="19"/>
      <c r="AT23" s="19">
        <v>2.6338165206012801E-2</v>
      </c>
      <c r="AU23" s="19">
        <v>4.9506869925614497E-2</v>
      </c>
      <c r="AV23" s="19">
        <v>3.53551834057566E-2</v>
      </c>
      <c r="AW23" s="19">
        <v>3.5805375204607803E-2</v>
      </c>
      <c r="AX23" s="19">
        <v>0.19685827340256601</v>
      </c>
      <c r="AY23" s="19"/>
      <c r="AZ23" s="19">
        <v>2.1761304482990001E-2</v>
      </c>
      <c r="BA23" s="19">
        <v>4.8286861949429001E-2</v>
      </c>
      <c r="BB23" s="19">
        <v>4.0117856150898197E-2</v>
      </c>
      <c r="BC23" s="19">
        <v>4.2227400814666E-2</v>
      </c>
      <c r="BD23" s="19">
        <v>2.91896153305654E-2</v>
      </c>
      <c r="BE23" s="19">
        <v>4.7267820105739301E-2</v>
      </c>
      <c r="BF23" s="19"/>
      <c r="BG23" s="19">
        <v>4.4711845683416802E-2</v>
      </c>
      <c r="BH23" s="19">
        <v>3.68218118446524E-2</v>
      </c>
      <c r="BI23" s="19" t="s">
        <v>95</v>
      </c>
      <c r="BJ23" s="19">
        <v>1.84241526268628E-2</v>
      </c>
      <c r="BK23" s="19">
        <v>1.36359716755308E-2</v>
      </c>
      <c r="BL23" s="19">
        <v>5.0497017517028002E-2</v>
      </c>
      <c r="BM23" s="19">
        <v>0</v>
      </c>
    </row>
    <row r="24" spans="2:65" x14ac:dyDescent="0.35">
      <c r="B24" s="16"/>
    </row>
    <row r="25" spans="2:65" x14ac:dyDescent="0.35">
      <c r="B25" t="s">
        <v>98</v>
      </c>
    </row>
    <row r="26" spans="2:65" x14ac:dyDescent="0.35">
      <c r="B26" t="s">
        <v>99</v>
      </c>
    </row>
    <row r="28" spans="2:65" x14ac:dyDescent="0.35">
      <c r="B2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102</v>
      </c>
      <c r="C9" s="17">
        <v>0.31001906234719101</v>
      </c>
      <c r="D9" s="17">
        <v>0.32191356179414898</v>
      </c>
      <c r="E9" s="17">
        <v>0.30268892809921899</v>
      </c>
      <c r="F9" s="17"/>
      <c r="G9" s="17">
        <v>0.13810183697810799</v>
      </c>
      <c r="H9" s="17">
        <v>0.34066995020613899</v>
      </c>
      <c r="I9" s="17">
        <v>0.33387187847557298</v>
      </c>
      <c r="J9" s="17">
        <v>0.339549931581756</v>
      </c>
      <c r="K9" s="17">
        <v>0.27436766212644298</v>
      </c>
      <c r="L9" s="17">
        <v>0.38308871546348799</v>
      </c>
      <c r="M9" s="17"/>
      <c r="N9" s="17">
        <v>0.34012180041699203</v>
      </c>
      <c r="O9" s="17">
        <v>0.29104983449038702</v>
      </c>
      <c r="P9" s="17">
        <v>0.26013240364463502</v>
      </c>
      <c r="Q9" s="17">
        <v>0.34371048495728601</v>
      </c>
      <c r="R9" s="17"/>
      <c r="S9" s="17">
        <v>0.26934555458300202</v>
      </c>
      <c r="T9" s="17">
        <v>0.313961564415775</v>
      </c>
      <c r="U9" s="17">
        <v>0.35014352090469503</v>
      </c>
      <c r="V9" s="17">
        <v>0.30061801740310101</v>
      </c>
      <c r="W9" s="17">
        <v>0.15455108983126201</v>
      </c>
      <c r="X9" s="17">
        <v>0.32472764018220601</v>
      </c>
      <c r="Y9" s="17">
        <v>0.33217465014339098</v>
      </c>
      <c r="Z9" s="17">
        <v>0.23481760976178701</v>
      </c>
      <c r="AA9" s="17">
        <v>0.30515778023795798</v>
      </c>
      <c r="AB9" s="17">
        <v>0.38792992711344298</v>
      </c>
      <c r="AC9" s="17">
        <v>0.44885170808652702</v>
      </c>
      <c r="AD9" s="17">
        <v>0.34372699034450199</v>
      </c>
      <c r="AE9" s="17"/>
      <c r="AF9" s="17">
        <v>0.32607699552535702</v>
      </c>
      <c r="AG9" s="17">
        <v>0.34087477952970002</v>
      </c>
      <c r="AH9" s="17">
        <v>0.25719729651335999</v>
      </c>
      <c r="AI9" s="17"/>
      <c r="AJ9" s="17">
        <v>0.319895736106378</v>
      </c>
      <c r="AK9" s="17">
        <v>0.30934269564733902</v>
      </c>
      <c r="AL9" s="17">
        <v>0.26454578867531597</v>
      </c>
      <c r="AM9" s="17">
        <v>0.51340393105815996</v>
      </c>
      <c r="AN9" s="17">
        <v>0.271072553844459</v>
      </c>
      <c r="AO9" s="17"/>
      <c r="AP9" s="17">
        <v>0.31444616375645901</v>
      </c>
      <c r="AQ9" s="17">
        <v>0.31654245601262498</v>
      </c>
      <c r="AR9" s="17">
        <v>0.33201013942492602</v>
      </c>
      <c r="AS9" s="17"/>
      <c r="AT9" s="17">
        <v>0.247095933193894</v>
      </c>
      <c r="AU9" s="17">
        <v>0.33786316326233401</v>
      </c>
      <c r="AV9" s="17">
        <v>0.274516939807256</v>
      </c>
      <c r="AW9" s="17">
        <v>0.299082602332577</v>
      </c>
      <c r="AX9" s="17">
        <v>0.78487760763729497</v>
      </c>
      <c r="AY9" s="17"/>
      <c r="AZ9" s="17">
        <v>0.246325382209611</v>
      </c>
      <c r="BA9" s="17">
        <v>0.30544585619141801</v>
      </c>
      <c r="BB9" s="17">
        <v>0.39360551985794701</v>
      </c>
      <c r="BC9" s="17">
        <v>0.299948289299861</v>
      </c>
      <c r="BD9" s="17">
        <v>0.413793027893882</v>
      </c>
      <c r="BE9" s="17">
        <v>0.197997793621743</v>
      </c>
      <c r="BF9" s="17"/>
      <c r="BG9" s="17">
        <v>0.35415389664126001</v>
      </c>
      <c r="BH9" s="17">
        <v>0.31317002684013101</v>
      </c>
      <c r="BI9" s="17" t="s">
        <v>95</v>
      </c>
      <c r="BJ9" s="17">
        <v>0.379400586271955</v>
      </c>
      <c r="BK9" s="17">
        <v>0.36683014885897902</v>
      </c>
      <c r="BL9" s="17">
        <v>0.237178249700076</v>
      </c>
      <c r="BM9" s="17">
        <v>8.0034086432464499E-2</v>
      </c>
    </row>
    <row r="10" spans="2:65" x14ac:dyDescent="0.35">
      <c r="B10" s="18" t="s">
        <v>101</v>
      </c>
      <c r="C10" s="17">
        <v>0.26126296898655799</v>
      </c>
      <c r="D10" s="17">
        <v>0.22159483781067299</v>
      </c>
      <c r="E10" s="17">
        <v>0.29828574077085601</v>
      </c>
      <c r="F10" s="17"/>
      <c r="G10" s="17">
        <v>0.166852444707209</v>
      </c>
      <c r="H10" s="17">
        <v>0.406185095809942</v>
      </c>
      <c r="I10" s="17">
        <v>0.376696313210586</v>
      </c>
      <c r="J10" s="17">
        <v>0.36155960016295102</v>
      </c>
      <c r="K10" s="17">
        <v>0.185441999165816</v>
      </c>
      <c r="L10" s="17">
        <v>0.101631545161512</v>
      </c>
      <c r="M10" s="17"/>
      <c r="N10" s="17">
        <v>0.228270605908522</v>
      </c>
      <c r="O10" s="17">
        <v>0.29024206669146901</v>
      </c>
      <c r="P10" s="17">
        <v>0.28517763208132002</v>
      </c>
      <c r="Q10" s="17">
        <v>0.25375654039798301</v>
      </c>
      <c r="R10" s="17"/>
      <c r="S10" s="17">
        <v>0.305020984539705</v>
      </c>
      <c r="T10" s="17">
        <v>0.219101357337594</v>
      </c>
      <c r="U10" s="17">
        <v>0.26134747694676003</v>
      </c>
      <c r="V10" s="17">
        <v>0.17863218231132</v>
      </c>
      <c r="W10" s="17">
        <v>0.20217440423843699</v>
      </c>
      <c r="X10" s="17">
        <v>0.30776661478638501</v>
      </c>
      <c r="Y10" s="17">
        <v>0.207160537081372</v>
      </c>
      <c r="Z10" s="17">
        <v>0.374624292939991</v>
      </c>
      <c r="AA10" s="17">
        <v>0.23214524968403799</v>
      </c>
      <c r="AB10" s="17">
        <v>0.37780975250764598</v>
      </c>
      <c r="AC10" s="17">
        <v>0.27610007229893602</v>
      </c>
      <c r="AD10" s="17">
        <v>0.217437620666076</v>
      </c>
      <c r="AE10" s="17"/>
      <c r="AF10" s="17">
        <v>0.23867346991305499</v>
      </c>
      <c r="AG10" s="17">
        <v>0.299303441109393</v>
      </c>
      <c r="AH10" s="17">
        <v>0.24856998805085601</v>
      </c>
      <c r="AI10" s="17"/>
      <c r="AJ10" s="17">
        <v>0.215646391157054</v>
      </c>
      <c r="AK10" s="17">
        <v>0.32993102983339601</v>
      </c>
      <c r="AL10" s="17">
        <v>0.15202804781766999</v>
      </c>
      <c r="AM10" s="17">
        <v>0.16471886818692599</v>
      </c>
      <c r="AN10" s="17">
        <v>0.30256993619917699</v>
      </c>
      <c r="AO10" s="17"/>
      <c r="AP10" s="17">
        <v>0.176441057759151</v>
      </c>
      <c r="AQ10" s="17">
        <v>0.316482367024434</v>
      </c>
      <c r="AR10" s="17">
        <v>0.13435131802744499</v>
      </c>
      <c r="AS10" s="17"/>
      <c r="AT10" s="17">
        <v>0.24715045091883001</v>
      </c>
      <c r="AU10" s="17">
        <v>0.22597850020677199</v>
      </c>
      <c r="AV10" s="17">
        <v>0.29836050230725197</v>
      </c>
      <c r="AW10" s="17">
        <v>0.24262991542762199</v>
      </c>
      <c r="AX10" s="17">
        <v>0.27285598363144398</v>
      </c>
      <c r="AY10" s="17"/>
      <c r="AZ10" s="17">
        <v>0.30584244111382902</v>
      </c>
      <c r="BA10" s="17">
        <v>0.25043000396235099</v>
      </c>
      <c r="BB10" s="17">
        <v>0.268914128528704</v>
      </c>
      <c r="BC10" s="17">
        <v>0.24855368948249201</v>
      </c>
      <c r="BD10" s="17">
        <v>0.198163356933032</v>
      </c>
      <c r="BE10" s="17">
        <v>0.30859590578342899</v>
      </c>
      <c r="BF10" s="17"/>
      <c r="BG10" s="17">
        <v>7.9535057925627206E-2</v>
      </c>
      <c r="BH10" s="17">
        <v>0.42128258166447502</v>
      </c>
      <c r="BI10" s="17" t="s">
        <v>95</v>
      </c>
      <c r="BJ10" s="17">
        <v>0.451667387054006</v>
      </c>
      <c r="BK10" s="17">
        <v>0.32159865527015902</v>
      </c>
      <c r="BL10" s="17">
        <v>0.28365515029005101</v>
      </c>
      <c r="BM10" s="17">
        <v>0.179467408986795</v>
      </c>
    </row>
    <row r="11" spans="2:65" ht="29" x14ac:dyDescent="0.35">
      <c r="B11" s="18" t="s">
        <v>100</v>
      </c>
      <c r="C11" s="17">
        <v>0.206083545560653</v>
      </c>
      <c r="D11" s="17">
        <v>0.23040968445996499</v>
      </c>
      <c r="E11" s="17">
        <v>0.18693660977839899</v>
      </c>
      <c r="F11" s="17"/>
      <c r="G11" s="17">
        <v>0.23045091477700499</v>
      </c>
      <c r="H11" s="17">
        <v>0.138873420717183</v>
      </c>
      <c r="I11" s="17">
        <v>0.16630011169254699</v>
      </c>
      <c r="J11" s="17">
        <v>0.19913597353489801</v>
      </c>
      <c r="K11" s="17">
        <v>0.29225392650759302</v>
      </c>
      <c r="L11" s="17">
        <v>0.21539794094161999</v>
      </c>
      <c r="M11" s="17"/>
      <c r="N11" s="17">
        <v>0.23786287222249899</v>
      </c>
      <c r="O11" s="17">
        <v>0.20095158506788499</v>
      </c>
      <c r="P11" s="17">
        <v>0.21862201066751699</v>
      </c>
      <c r="Q11" s="17">
        <v>0.17217561116164801</v>
      </c>
      <c r="R11" s="17"/>
      <c r="S11" s="17">
        <v>0.25790188050928198</v>
      </c>
      <c r="T11" s="17">
        <v>0.204790074574843</v>
      </c>
      <c r="U11" s="17">
        <v>0.243875413650088</v>
      </c>
      <c r="V11" s="17">
        <v>0.22065369039435501</v>
      </c>
      <c r="W11" s="17">
        <v>0.23568849365892</v>
      </c>
      <c r="X11" s="17">
        <v>0.22906349340135701</v>
      </c>
      <c r="Y11" s="17">
        <v>0.21209859248427201</v>
      </c>
      <c r="Z11" s="17">
        <v>0.125550263428542</v>
      </c>
      <c r="AA11" s="17">
        <v>0.25766042380343401</v>
      </c>
      <c r="AB11" s="17">
        <v>0.111045076212586</v>
      </c>
      <c r="AC11" s="17">
        <v>4.9650769249832402E-2</v>
      </c>
      <c r="AD11" s="17">
        <v>0.20398778335568099</v>
      </c>
      <c r="AE11" s="17"/>
      <c r="AF11" s="17">
        <v>0.21115537922090999</v>
      </c>
      <c r="AG11" s="17">
        <v>0.191541383090226</v>
      </c>
      <c r="AH11" s="17">
        <v>0.22412058653008701</v>
      </c>
      <c r="AI11" s="17"/>
      <c r="AJ11" s="17">
        <v>0.22461416062442699</v>
      </c>
      <c r="AK11" s="17">
        <v>0.14876937025561199</v>
      </c>
      <c r="AL11" s="17">
        <v>0.31381459687157698</v>
      </c>
      <c r="AM11" s="17">
        <v>7.7387112713017597E-2</v>
      </c>
      <c r="AN11" s="17">
        <v>0.27334717720735202</v>
      </c>
      <c r="AO11" s="17"/>
      <c r="AP11" s="17">
        <v>0.252363304437071</v>
      </c>
      <c r="AQ11" s="17">
        <v>0.15045806957308799</v>
      </c>
      <c r="AR11" s="17">
        <v>0.23051524111861799</v>
      </c>
      <c r="AS11" s="17"/>
      <c r="AT11" s="17">
        <v>0.213551028993299</v>
      </c>
      <c r="AU11" s="17">
        <v>0.189126177487768</v>
      </c>
      <c r="AV11" s="17">
        <v>0.22750378969242899</v>
      </c>
      <c r="AW11" s="17">
        <v>0.23325505409539801</v>
      </c>
      <c r="AX11" s="17">
        <v>0</v>
      </c>
      <c r="AY11" s="17"/>
      <c r="AZ11" s="17">
        <v>0.18476613886604501</v>
      </c>
      <c r="BA11" s="17">
        <v>0.22916282231447199</v>
      </c>
      <c r="BB11" s="17">
        <v>0.20240541034267501</v>
      </c>
      <c r="BC11" s="17">
        <v>0.202889963595828</v>
      </c>
      <c r="BD11" s="17">
        <v>0.17468561713665401</v>
      </c>
      <c r="BE11" s="17">
        <v>0.26618820775478103</v>
      </c>
      <c r="BF11" s="17"/>
      <c r="BG11" s="17">
        <v>0.25995184680797001</v>
      </c>
      <c r="BH11" s="17">
        <v>0.174527685142227</v>
      </c>
      <c r="BI11" s="17" t="s">
        <v>95</v>
      </c>
      <c r="BJ11" s="17">
        <v>0.118381354354738</v>
      </c>
      <c r="BK11" s="17">
        <v>0.22187657620843401</v>
      </c>
      <c r="BL11" s="17">
        <v>0.17865550669306901</v>
      </c>
      <c r="BM11" s="17">
        <v>0.26211706459386402</v>
      </c>
    </row>
    <row r="12" spans="2:65" x14ac:dyDescent="0.35">
      <c r="B12" s="18" t="s">
        <v>105</v>
      </c>
      <c r="C12" s="17">
        <v>0.14258582861412</v>
      </c>
      <c r="D12" s="17">
        <v>0.109435544601495</v>
      </c>
      <c r="E12" s="17">
        <v>0.16534701727159201</v>
      </c>
      <c r="F12" s="17"/>
      <c r="G12" s="17">
        <v>0.32155948302239701</v>
      </c>
      <c r="H12" s="17">
        <v>0.272319189503819</v>
      </c>
      <c r="I12" s="17">
        <v>0.200273250737971</v>
      </c>
      <c r="J12" s="17">
        <v>7.0237671963892107E-2</v>
      </c>
      <c r="K12" s="17">
        <v>3.37018956076039E-2</v>
      </c>
      <c r="L12" s="17">
        <v>1.80998515612571E-2</v>
      </c>
      <c r="M12" s="17"/>
      <c r="N12" s="17">
        <v>0.16832940692082099</v>
      </c>
      <c r="O12" s="17">
        <v>0.15290684257348899</v>
      </c>
      <c r="P12" s="17">
        <v>0.15382610198739</v>
      </c>
      <c r="Q12" s="17">
        <v>9.0674675438639593E-2</v>
      </c>
      <c r="R12" s="17"/>
      <c r="S12" s="17">
        <v>0.166580113362015</v>
      </c>
      <c r="T12" s="17">
        <v>0.14373327019145099</v>
      </c>
      <c r="U12" s="17">
        <v>0.11792918300341899</v>
      </c>
      <c r="V12" s="17">
        <v>7.4737740682939202E-2</v>
      </c>
      <c r="W12" s="17">
        <v>0.18280912417188699</v>
      </c>
      <c r="X12" s="17">
        <v>7.0430318012741994E-2</v>
      </c>
      <c r="Y12" s="17">
        <v>0.109809310734581</v>
      </c>
      <c r="Z12" s="17">
        <v>0.200960825256913</v>
      </c>
      <c r="AA12" s="17">
        <v>0.170240949465879</v>
      </c>
      <c r="AB12" s="17">
        <v>0.124603051277332</v>
      </c>
      <c r="AC12" s="17">
        <v>0.181163199191269</v>
      </c>
      <c r="AD12" s="17">
        <v>0.277640144658098</v>
      </c>
      <c r="AE12" s="17"/>
      <c r="AF12" s="17">
        <v>7.4089772690927494E-2</v>
      </c>
      <c r="AG12" s="17">
        <v>0.14063559925564101</v>
      </c>
      <c r="AH12" s="17">
        <v>0.22435522712675901</v>
      </c>
      <c r="AI12" s="17"/>
      <c r="AJ12" s="17">
        <v>8.1608820778184502E-2</v>
      </c>
      <c r="AK12" s="17">
        <v>0.21241930892406299</v>
      </c>
      <c r="AL12" s="17">
        <v>0.149185735941334</v>
      </c>
      <c r="AM12" s="17">
        <v>0.230934659657757</v>
      </c>
      <c r="AN12" s="17">
        <v>0.17339976491088299</v>
      </c>
      <c r="AO12" s="17"/>
      <c r="AP12" s="17">
        <v>0.106572648459825</v>
      </c>
      <c r="AQ12" s="17">
        <v>0.192975395131982</v>
      </c>
      <c r="AR12" s="17">
        <v>0.16016814742798099</v>
      </c>
      <c r="AS12" s="17"/>
      <c r="AT12" s="17">
        <v>5.7521305653044599E-2</v>
      </c>
      <c r="AU12" s="17">
        <v>0.119056301027009</v>
      </c>
      <c r="AV12" s="17">
        <v>0.22353135642195801</v>
      </c>
      <c r="AW12" s="17">
        <v>0.20830904345347201</v>
      </c>
      <c r="AX12" s="17">
        <v>0</v>
      </c>
      <c r="AY12" s="17"/>
      <c r="AZ12" s="17">
        <v>0.25135771763947801</v>
      </c>
      <c r="BA12" s="17">
        <v>0.113343249713222</v>
      </c>
      <c r="BB12" s="17">
        <v>0.13824282614019201</v>
      </c>
      <c r="BC12" s="17">
        <v>0.12275185134747101</v>
      </c>
      <c r="BD12" s="17">
        <v>8.2784882175600899E-2</v>
      </c>
      <c r="BE12" s="17">
        <v>5.9976951136025997E-2</v>
      </c>
      <c r="BF12" s="17"/>
      <c r="BG12" s="17">
        <v>2.25705355743782E-2</v>
      </c>
      <c r="BH12" s="17">
        <v>8.3129789041014507E-2</v>
      </c>
      <c r="BI12" s="17" t="s">
        <v>95</v>
      </c>
      <c r="BJ12" s="17">
        <v>0.22960465316438999</v>
      </c>
      <c r="BK12" s="17">
        <v>9.5922175179691399E-2</v>
      </c>
      <c r="BL12" s="17">
        <v>0.35189996399203899</v>
      </c>
      <c r="BM12" s="17">
        <v>0.32533924064712599</v>
      </c>
    </row>
    <row r="13" spans="2:65" x14ac:dyDescent="0.35">
      <c r="B13" s="18" t="s">
        <v>103</v>
      </c>
      <c r="C13" s="17">
        <v>0.133670406594391</v>
      </c>
      <c r="D13" s="17">
        <v>0.124061534733879</v>
      </c>
      <c r="E13" s="17">
        <v>0.143321954670111</v>
      </c>
      <c r="F13" s="17"/>
      <c r="G13" s="17">
        <v>8.4036491772998004E-2</v>
      </c>
      <c r="H13" s="17">
        <v>0.176314363431297</v>
      </c>
      <c r="I13" s="17">
        <v>0.16662405634124999</v>
      </c>
      <c r="J13" s="17">
        <v>0.14519196566631701</v>
      </c>
      <c r="K13" s="17">
        <v>9.5541199382982001E-2</v>
      </c>
      <c r="L13" s="17">
        <v>0.12664786734997299</v>
      </c>
      <c r="M13" s="17"/>
      <c r="N13" s="17">
        <v>0.129291418372037</v>
      </c>
      <c r="O13" s="17">
        <v>0.11604199067295</v>
      </c>
      <c r="P13" s="17">
        <v>0.13591392300881699</v>
      </c>
      <c r="Q13" s="17">
        <v>0.15207098669799099</v>
      </c>
      <c r="R13" s="17"/>
      <c r="S13" s="17">
        <v>0.12377442311415</v>
      </c>
      <c r="T13" s="17">
        <v>0.16385970918888099</v>
      </c>
      <c r="U13" s="17">
        <v>3.2042200979151697E-2</v>
      </c>
      <c r="V13" s="17">
        <v>8.6022928672601404E-2</v>
      </c>
      <c r="W13" s="17">
        <v>0.138475867602317</v>
      </c>
      <c r="X13" s="17">
        <v>0.213983843613197</v>
      </c>
      <c r="Y13" s="17">
        <v>0.15538531401376399</v>
      </c>
      <c r="Z13" s="17">
        <v>5.9168952785056399E-2</v>
      </c>
      <c r="AA13" s="17">
        <v>0.112288989974929</v>
      </c>
      <c r="AB13" s="17">
        <v>0.16915922169591499</v>
      </c>
      <c r="AC13" s="17">
        <v>0.19053900556187001</v>
      </c>
      <c r="AD13" s="17">
        <v>0.16552622110649201</v>
      </c>
      <c r="AE13" s="17"/>
      <c r="AF13" s="17">
        <v>0.13161905402573401</v>
      </c>
      <c r="AG13" s="17">
        <v>0.129371846415999</v>
      </c>
      <c r="AH13" s="17">
        <v>0.19110933884234599</v>
      </c>
      <c r="AI13" s="17"/>
      <c r="AJ13" s="17">
        <v>0.109763339584911</v>
      </c>
      <c r="AK13" s="17">
        <v>0.144156890429188</v>
      </c>
      <c r="AL13" s="17">
        <v>0.14093571042400699</v>
      </c>
      <c r="AM13" s="17">
        <v>0.26034336662134999</v>
      </c>
      <c r="AN13" s="17">
        <v>0.17887088476982099</v>
      </c>
      <c r="AO13" s="17"/>
      <c r="AP13" s="17">
        <v>0.109771625728491</v>
      </c>
      <c r="AQ13" s="17">
        <v>0.16378911345625999</v>
      </c>
      <c r="AR13" s="17">
        <v>0.14210080054600199</v>
      </c>
      <c r="AS13" s="17"/>
      <c r="AT13" s="17">
        <v>0.12321775265868599</v>
      </c>
      <c r="AU13" s="17">
        <v>0.138547967013984</v>
      </c>
      <c r="AV13" s="17">
        <v>0.12357262879783799</v>
      </c>
      <c r="AW13" s="17">
        <v>0.155650559609294</v>
      </c>
      <c r="AX13" s="17">
        <v>0.12564970828903399</v>
      </c>
      <c r="AY13" s="17"/>
      <c r="AZ13" s="17">
        <v>0.12775513032858801</v>
      </c>
      <c r="BA13" s="17">
        <v>0.123152140325285</v>
      </c>
      <c r="BB13" s="17">
        <v>0.20361426670464899</v>
      </c>
      <c r="BC13" s="17">
        <v>0.127646192874179</v>
      </c>
      <c r="BD13" s="17">
        <v>0.150154039913733</v>
      </c>
      <c r="BE13" s="17">
        <v>4.0159140673467202E-2</v>
      </c>
      <c r="BF13" s="17"/>
      <c r="BG13" s="17">
        <v>0.14678367058969999</v>
      </c>
      <c r="BH13" s="17">
        <v>0.12268040627998</v>
      </c>
      <c r="BI13" s="17" t="s">
        <v>95</v>
      </c>
      <c r="BJ13" s="17">
        <v>0.23138685607530399</v>
      </c>
      <c r="BK13" s="17">
        <v>0.18679949862327699</v>
      </c>
      <c r="BL13" s="17">
        <v>0.102546781229632</v>
      </c>
      <c r="BM13" s="17">
        <v>0</v>
      </c>
    </row>
    <row r="14" spans="2:65" ht="29" x14ac:dyDescent="0.35">
      <c r="B14" s="18" t="s">
        <v>106</v>
      </c>
      <c r="C14" s="17">
        <v>8.4930157053020303E-2</v>
      </c>
      <c r="D14" s="17">
        <v>7.3324413303354694E-2</v>
      </c>
      <c r="E14" s="17">
        <v>9.37684656556418E-2</v>
      </c>
      <c r="F14" s="17"/>
      <c r="G14" s="17">
        <v>5.1213307418182898E-2</v>
      </c>
      <c r="H14" s="17">
        <v>0.116886092238723</v>
      </c>
      <c r="I14" s="17">
        <v>5.4933040517245103E-2</v>
      </c>
      <c r="J14" s="17">
        <v>3.18364379579259E-2</v>
      </c>
      <c r="K14" s="17">
        <v>6.5560361774337397E-2</v>
      </c>
      <c r="L14" s="17">
        <v>0.16254705105401401</v>
      </c>
      <c r="M14" s="17"/>
      <c r="N14" s="17">
        <v>8.8902990398561102E-2</v>
      </c>
      <c r="O14" s="17">
        <v>7.8278619815772998E-2</v>
      </c>
      <c r="P14" s="17">
        <v>5.5951886276425E-2</v>
      </c>
      <c r="Q14" s="17">
        <v>0.112415943546446</v>
      </c>
      <c r="R14" s="17"/>
      <c r="S14" s="17">
        <v>6.8617386874062894E-2</v>
      </c>
      <c r="T14" s="17">
        <v>9.7617681345338297E-2</v>
      </c>
      <c r="U14" s="17">
        <v>6.4366686959322794E-2</v>
      </c>
      <c r="V14" s="17">
        <v>2.7436354049984901E-2</v>
      </c>
      <c r="W14" s="17">
        <v>0.16129062257436999</v>
      </c>
      <c r="X14" s="17">
        <v>6.3524134524661005E-2</v>
      </c>
      <c r="Y14" s="17">
        <v>9.9075782216251795E-2</v>
      </c>
      <c r="Z14" s="17">
        <v>7.4089680073682607E-2</v>
      </c>
      <c r="AA14" s="17">
        <v>6.5230090663270901E-2</v>
      </c>
      <c r="AB14" s="17">
        <v>0.105061199847418</v>
      </c>
      <c r="AC14" s="17">
        <v>0.194631369712536</v>
      </c>
      <c r="AD14" s="17">
        <v>0</v>
      </c>
      <c r="AE14" s="17"/>
      <c r="AF14" s="17">
        <v>0.101195729124055</v>
      </c>
      <c r="AG14" s="17">
        <v>8.1448922959077602E-2</v>
      </c>
      <c r="AH14" s="17">
        <v>8.1435518869339196E-2</v>
      </c>
      <c r="AI14" s="17"/>
      <c r="AJ14" s="17">
        <v>8.8857891086349797E-2</v>
      </c>
      <c r="AK14" s="17">
        <v>9.3417177581352401E-2</v>
      </c>
      <c r="AL14" s="17">
        <v>8.8673828035360502E-2</v>
      </c>
      <c r="AM14" s="17">
        <v>8.48426160611713E-2</v>
      </c>
      <c r="AN14" s="17">
        <v>3.8658023129616297E-2</v>
      </c>
      <c r="AO14" s="17"/>
      <c r="AP14" s="17">
        <v>0.125569479938755</v>
      </c>
      <c r="AQ14" s="17">
        <v>8.2229858890535801E-2</v>
      </c>
      <c r="AR14" s="17">
        <v>4.8018074126855499E-2</v>
      </c>
      <c r="AS14" s="17"/>
      <c r="AT14" s="17">
        <v>8.4985085296968493E-2</v>
      </c>
      <c r="AU14" s="17">
        <v>8.41015853725018E-2</v>
      </c>
      <c r="AV14" s="17">
        <v>6.15220284759165E-2</v>
      </c>
      <c r="AW14" s="17">
        <v>0.111911358685329</v>
      </c>
      <c r="AX14" s="17">
        <v>0.22415371692015501</v>
      </c>
      <c r="AY14" s="17"/>
      <c r="AZ14" s="17">
        <v>7.5884394299018706E-2</v>
      </c>
      <c r="BA14" s="17">
        <v>7.5496755127512194E-2</v>
      </c>
      <c r="BB14" s="17">
        <v>4.4336690157086203E-2</v>
      </c>
      <c r="BC14" s="17">
        <v>0.113048013743159</v>
      </c>
      <c r="BD14" s="17">
        <v>0.10444678097328999</v>
      </c>
      <c r="BE14" s="17">
        <v>0.12675886778690201</v>
      </c>
      <c r="BF14" s="17"/>
      <c r="BG14" s="17">
        <v>9.6216206048315905E-2</v>
      </c>
      <c r="BH14" s="17">
        <v>4.4199396424373101E-2</v>
      </c>
      <c r="BI14" s="17" t="s">
        <v>95</v>
      </c>
      <c r="BJ14" s="17">
        <v>0.13113475943165401</v>
      </c>
      <c r="BK14" s="17">
        <v>0.116164051968348</v>
      </c>
      <c r="BL14" s="17">
        <v>9.5642169508805303E-2</v>
      </c>
      <c r="BM14" s="17">
        <v>3.4426758790017303E-2</v>
      </c>
    </row>
    <row r="15" spans="2:65" x14ac:dyDescent="0.35">
      <c r="B15" s="18" t="s">
        <v>110</v>
      </c>
      <c r="C15" s="17">
        <v>8.2715493937801199E-2</v>
      </c>
      <c r="D15" s="17">
        <v>8.5567040141016307E-2</v>
      </c>
      <c r="E15" s="17">
        <v>8.1039689065210599E-2</v>
      </c>
      <c r="F15" s="17"/>
      <c r="G15" s="17">
        <v>0.10750551343527399</v>
      </c>
      <c r="H15" s="17">
        <v>6.9586411606612997E-2</v>
      </c>
      <c r="I15" s="17">
        <v>6.4616739439950194E-2</v>
      </c>
      <c r="J15" s="17">
        <v>8.23720258715194E-2</v>
      </c>
      <c r="K15" s="17">
        <v>0.100239280031725</v>
      </c>
      <c r="L15" s="17">
        <v>7.86229904964829E-2</v>
      </c>
      <c r="M15" s="17"/>
      <c r="N15" s="17">
        <v>7.2049677095439094E-2</v>
      </c>
      <c r="O15" s="17">
        <v>5.8746144231791801E-2</v>
      </c>
      <c r="P15" s="17">
        <v>9.3957356167163802E-2</v>
      </c>
      <c r="Q15" s="17">
        <v>0.10506401257195599</v>
      </c>
      <c r="R15" s="17"/>
      <c r="S15" s="17">
        <v>3.00964542343394E-2</v>
      </c>
      <c r="T15" s="17">
        <v>8.7506259732132705E-2</v>
      </c>
      <c r="U15" s="17">
        <v>0.119312810027487</v>
      </c>
      <c r="V15" s="17">
        <v>6.2304586029321998E-2</v>
      </c>
      <c r="W15" s="17">
        <v>0.12044194863550001</v>
      </c>
      <c r="X15" s="17">
        <v>0.132633775388391</v>
      </c>
      <c r="Y15" s="17">
        <v>6.8941220691153507E-2</v>
      </c>
      <c r="Z15" s="17">
        <v>0.142173920680774</v>
      </c>
      <c r="AA15" s="17">
        <v>0.121463530708056</v>
      </c>
      <c r="AB15" s="17">
        <v>1.9925823796553201E-2</v>
      </c>
      <c r="AC15" s="17">
        <v>2.42128429426921E-2</v>
      </c>
      <c r="AD15" s="17">
        <v>0.113256739263177</v>
      </c>
      <c r="AE15" s="17"/>
      <c r="AF15" s="17">
        <v>0.120621798336013</v>
      </c>
      <c r="AG15" s="17">
        <v>4.9778381253313603E-2</v>
      </c>
      <c r="AH15" s="17">
        <v>0.115625227356387</v>
      </c>
      <c r="AI15" s="17"/>
      <c r="AJ15" s="17">
        <v>7.5005865609073699E-2</v>
      </c>
      <c r="AK15" s="17">
        <v>9.7356752885581294E-2</v>
      </c>
      <c r="AL15" s="17">
        <v>0.158706018519784</v>
      </c>
      <c r="AM15" s="17">
        <v>0.226090075403167</v>
      </c>
      <c r="AN15" s="17">
        <v>5.5409012701789002E-2</v>
      </c>
      <c r="AO15" s="17"/>
      <c r="AP15" s="17">
        <v>7.0820621533124906E-2</v>
      </c>
      <c r="AQ15" s="17">
        <v>8.0491969770869101E-2</v>
      </c>
      <c r="AR15" s="17">
        <v>0.21876094051973</v>
      </c>
      <c r="AS15" s="17"/>
      <c r="AT15" s="17">
        <v>0.13133338621486701</v>
      </c>
      <c r="AU15" s="17">
        <v>7.8397572178519295E-2</v>
      </c>
      <c r="AV15" s="17">
        <v>5.7584859088085798E-2</v>
      </c>
      <c r="AW15" s="17">
        <v>6.7207751125398604E-2</v>
      </c>
      <c r="AX15" s="17">
        <v>0.32017580304292298</v>
      </c>
      <c r="AY15" s="17"/>
      <c r="AZ15" s="17">
        <v>5.5505369963201601E-2</v>
      </c>
      <c r="BA15" s="17">
        <v>7.4561484769375894E-2</v>
      </c>
      <c r="BB15" s="17">
        <v>0.14469460093443701</v>
      </c>
      <c r="BC15" s="17">
        <v>0.10582325325895101</v>
      </c>
      <c r="BD15" s="17">
        <v>6.4620622030687594E-2</v>
      </c>
      <c r="BE15" s="17">
        <v>7.5633213950998202E-2</v>
      </c>
      <c r="BF15" s="17"/>
      <c r="BG15" s="17">
        <v>8.1041245292626699E-2</v>
      </c>
      <c r="BH15" s="17">
        <v>7.7960228184614802E-2</v>
      </c>
      <c r="BI15" s="17" t="s">
        <v>95</v>
      </c>
      <c r="BJ15" s="17">
        <v>0.164737524762816</v>
      </c>
      <c r="BK15" s="17">
        <v>0.111146146494463</v>
      </c>
      <c r="BL15" s="17">
        <v>6.5571077191672905E-2</v>
      </c>
      <c r="BM15" s="17">
        <v>4.0693466385209098E-2</v>
      </c>
    </row>
    <row r="16" spans="2:65" x14ac:dyDescent="0.35">
      <c r="B16" s="18" t="s">
        <v>107</v>
      </c>
      <c r="C16" s="17">
        <v>6.3285751054495298E-2</v>
      </c>
      <c r="D16" s="17">
        <v>8.7205642208787307E-2</v>
      </c>
      <c r="E16" s="17">
        <v>4.1029410427610401E-2</v>
      </c>
      <c r="F16" s="17"/>
      <c r="G16" s="17">
        <v>7.4523081648093306E-2</v>
      </c>
      <c r="H16" s="17">
        <v>0.107581849705632</v>
      </c>
      <c r="I16" s="17">
        <v>6.4648151867456705E-2</v>
      </c>
      <c r="J16" s="17">
        <v>2.0346496954955901E-2</v>
      </c>
      <c r="K16" s="17">
        <v>7.0283083972365004E-2</v>
      </c>
      <c r="L16" s="17">
        <v>5.0964597503026898E-2</v>
      </c>
      <c r="M16" s="17"/>
      <c r="N16" s="17">
        <v>7.5628057681206506E-2</v>
      </c>
      <c r="O16" s="17">
        <v>5.1223529252427798E-2</v>
      </c>
      <c r="P16" s="17">
        <v>6.1637347924594202E-2</v>
      </c>
      <c r="Q16" s="17">
        <v>6.4145179343971306E-2</v>
      </c>
      <c r="R16" s="17"/>
      <c r="S16" s="17">
        <v>7.8986415485781794E-2</v>
      </c>
      <c r="T16" s="17">
        <v>4.1748201968668699E-2</v>
      </c>
      <c r="U16" s="17">
        <v>4.5896338903304801E-2</v>
      </c>
      <c r="V16" s="17">
        <v>4.0138854224938597E-2</v>
      </c>
      <c r="W16" s="17">
        <v>0.120552363845989</v>
      </c>
      <c r="X16" s="17">
        <v>8.3378523814286801E-2</v>
      </c>
      <c r="Y16" s="17">
        <v>6.6826517829203902E-2</v>
      </c>
      <c r="Z16" s="17">
        <v>7.8366098509426899E-2</v>
      </c>
      <c r="AA16" s="17">
        <v>3.03087153403938E-2</v>
      </c>
      <c r="AB16" s="17">
        <v>4.8610051250726198E-2</v>
      </c>
      <c r="AC16" s="17">
        <v>5.4193765803087497E-2</v>
      </c>
      <c r="AD16" s="17">
        <v>0.14477150718426701</v>
      </c>
      <c r="AE16" s="17"/>
      <c r="AF16" s="17">
        <v>6.3909920586620997E-2</v>
      </c>
      <c r="AG16" s="17">
        <v>7.1727739418330105E-2</v>
      </c>
      <c r="AH16" s="17">
        <v>3.7778060955679801E-2</v>
      </c>
      <c r="AI16" s="17"/>
      <c r="AJ16" s="17">
        <v>7.5898327024041798E-2</v>
      </c>
      <c r="AK16" s="17">
        <v>5.4241187062747699E-2</v>
      </c>
      <c r="AL16" s="17">
        <v>6.9347230382184294E-2</v>
      </c>
      <c r="AM16" s="17">
        <v>8.3835240210893294E-2</v>
      </c>
      <c r="AN16" s="17">
        <v>1.7521374928553601E-2</v>
      </c>
      <c r="AO16" s="17"/>
      <c r="AP16" s="17">
        <v>0.10395199058113</v>
      </c>
      <c r="AQ16" s="17">
        <v>4.5850021654492902E-2</v>
      </c>
      <c r="AR16" s="17">
        <v>8.44549430775101E-2</v>
      </c>
      <c r="AS16" s="17"/>
      <c r="AT16" s="17">
        <v>7.4921291096179704E-2</v>
      </c>
      <c r="AU16" s="17">
        <v>3.08472042824867E-2</v>
      </c>
      <c r="AV16" s="17">
        <v>6.0421609142074298E-2</v>
      </c>
      <c r="AW16" s="17">
        <v>9.9430777868265499E-2</v>
      </c>
      <c r="AX16" s="17">
        <v>0.19452609475388799</v>
      </c>
      <c r="AY16" s="17"/>
      <c r="AZ16" s="17">
        <v>7.1724606201510693E-2</v>
      </c>
      <c r="BA16" s="17">
        <v>7.4730370129941007E-2</v>
      </c>
      <c r="BB16" s="17">
        <v>8.5548597593838704E-2</v>
      </c>
      <c r="BC16" s="17">
        <v>4.7795916340890601E-2</v>
      </c>
      <c r="BD16" s="17">
        <v>4.9434615920948499E-2</v>
      </c>
      <c r="BE16" s="17">
        <v>0</v>
      </c>
      <c r="BF16" s="17"/>
      <c r="BG16" s="17">
        <v>7.5224377224881095E-2</v>
      </c>
      <c r="BH16" s="17">
        <v>9.3012927417453095E-2</v>
      </c>
      <c r="BI16" s="17" t="s">
        <v>95</v>
      </c>
      <c r="BJ16" s="17">
        <v>1.6284866751062801E-2</v>
      </c>
      <c r="BK16" s="17">
        <v>4.6660747733088398E-2</v>
      </c>
      <c r="BL16" s="17">
        <v>3.8860847043440797E-2</v>
      </c>
      <c r="BM16" s="17">
        <v>3.9340620047255401E-2</v>
      </c>
    </row>
    <row r="17" spans="2:65" x14ac:dyDescent="0.35">
      <c r="B17" s="18" t="s">
        <v>109</v>
      </c>
      <c r="C17" s="17">
        <v>6.0781334688188499E-2</v>
      </c>
      <c r="D17" s="17">
        <v>7.9887639380457204E-2</v>
      </c>
      <c r="E17" s="17">
        <v>4.4761344821100502E-2</v>
      </c>
      <c r="F17" s="17"/>
      <c r="G17" s="17">
        <v>4.7117666208640101E-2</v>
      </c>
      <c r="H17" s="17">
        <v>9.2470621002174597E-2</v>
      </c>
      <c r="I17" s="17">
        <v>8.3596434411920495E-2</v>
      </c>
      <c r="J17" s="17">
        <v>3.7905746278242197E-2</v>
      </c>
      <c r="K17" s="17">
        <v>6.2298318371906802E-2</v>
      </c>
      <c r="L17" s="17">
        <v>4.4814371989054302E-2</v>
      </c>
      <c r="M17" s="17"/>
      <c r="N17" s="17">
        <v>6.5863070729315201E-2</v>
      </c>
      <c r="O17" s="17">
        <v>5.2765449293406402E-2</v>
      </c>
      <c r="P17" s="17">
        <v>6.5467468643847407E-2</v>
      </c>
      <c r="Q17" s="17">
        <v>5.2556135064472501E-2</v>
      </c>
      <c r="R17" s="17"/>
      <c r="S17" s="17">
        <v>8.4521977029854603E-2</v>
      </c>
      <c r="T17" s="17">
        <v>4.1823401929835503E-2</v>
      </c>
      <c r="U17" s="17">
        <v>8.0357425572918306E-2</v>
      </c>
      <c r="V17" s="17">
        <v>9.3307114325860502E-2</v>
      </c>
      <c r="W17" s="17">
        <v>0.116398130566228</v>
      </c>
      <c r="X17" s="17">
        <v>3.2377565499595098E-2</v>
      </c>
      <c r="Y17" s="17">
        <v>3.9038870081291803E-2</v>
      </c>
      <c r="Z17" s="17">
        <v>5.5650301217687902E-2</v>
      </c>
      <c r="AA17" s="17">
        <v>3.5627938530834097E-2</v>
      </c>
      <c r="AB17" s="17">
        <v>1.8848797362688199E-2</v>
      </c>
      <c r="AC17" s="17">
        <v>5.71744410671466E-2</v>
      </c>
      <c r="AD17" s="17">
        <v>0.114788885705157</v>
      </c>
      <c r="AE17" s="17"/>
      <c r="AF17" s="17">
        <v>8.2191034125468507E-2</v>
      </c>
      <c r="AG17" s="17">
        <v>5.0373965641871701E-2</v>
      </c>
      <c r="AH17" s="17">
        <v>4.7323949501158098E-2</v>
      </c>
      <c r="AI17" s="17"/>
      <c r="AJ17" s="17">
        <v>7.9747581371299794E-2</v>
      </c>
      <c r="AK17" s="17">
        <v>4.9999120319458801E-2</v>
      </c>
      <c r="AL17" s="17">
        <v>4.6428837498681902E-2</v>
      </c>
      <c r="AM17" s="17">
        <v>0.14352504305653299</v>
      </c>
      <c r="AN17" s="17">
        <v>2.4348934823985601E-2</v>
      </c>
      <c r="AO17" s="17"/>
      <c r="AP17" s="17">
        <v>7.4470928301888895E-2</v>
      </c>
      <c r="AQ17" s="17">
        <v>4.8321289148790199E-2</v>
      </c>
      <c r="AR17" s="17">
        <v>7.6822063884790501E-2</v>
      </c>
      <c r="AS17" s="17"/>
      <c r="AT17" s="17">
        <v>4.5775778854784697E-2</v>
      </c>
      <c r="AU17" s="17">
        <v>5.5598620941795497E-2</v>
      </c>
      <c r="AV17" s="17">
        <v>7.7291883032354E-2</v>
      </c>
      <c r="AW17" s="17">
        <v>3.2688368298141798E-2</v>
      </c>
      <c r="AX17" s="17">
        <v>0</v>
      </c>
      <c r="AY17" s="17"/>
      <c r="AZ17" s="17">
        <v>5.63676646978769E-2</v>
      </c>
      <c r="BA17" s="17">
        <v>7.0362207268760399E-2</v>
      </c>
      <c r="BB17" s="17">
        <v>8.6647246548577694E-2</v>
      </c>
      <c r="BC17" s="17">
        <v>5.5424540735691703E-2</v>
      </c>
      <c r="BD17" s="17">
        <v>4.9229040581982103E-2</v>
      </c>
      <c r="BE17" s="17">
        <v>1.6030941014232001E-2</v>
      </c>
      <c r="BF17" s="17"/>
      <c r="BG17" s="17">
        <v>4.7211849432658097E-2</v>
      </c>
      <c r="BH17" s="17">
        <v>9.9388393047736501E-2</v>
      </c>
      <c r="BI17" s="17" t="s">
        <v>95</v>
      </c>
      <c r="BJ17" s="17">
        <v>4.6561548200944498E-2</v>
      </c>
      <c r="BK17" s="17">
        <v>3.6964698952587798E-2</v>
      </c>
      <c r="BL17" s="17">
        <v>4.3064795913468103E-2</v>
      </c>
      <c r="BM17" s="17">
        <v>0.143979377446944</v>
      </c>
    </row>
    <row r="18" spans="2:65" x14ac:dyDescent="0.35">
      <c r="B18" s="18" t="s">
        <v>111</v>
      </c>
      <c r="C18" s="17">
        <v>5.5764486464985198E-2</v>
      </c>
      <c r="D18" s="17">
        <v>7.1474499941066597E-2</v>
      </c>
      <c r="E18" s="17">
        <v>4.2648371258213802E-2</v>
      </c>
      <c r="F18" s="17"/>
      <c r="G18" s="17">
        <v>3.3110670626405603E-2</v>
      </c>
      <c r="H18" s="17">
        <v>3.2894905342740602E-2</v>
      </c>
      <c r="I18" s="17">
        <v>4.4464115789071397E-2</v>
      </c>
      <c r="J18" s="17">
        <v>7.7320341998422595E-2</v>
      </c>
      <c r="K18" s="17">
        <v>6.5460199830541202E-2</v>
      </c>
      <c r="L18" s="17">
        <v>7.2797851463596797E-2</v>
      </c>
      <c r="M18" s="17"/>
      <c r="N18" s="17">
        <v>6.0050677638507501E-2</v>
      </c>
      <c r="O18" s="17">
        <v>5.1586721479395602E-2</v>
      </c>
      <c r="P18" s="17">
        <v>5.6752467083867303E-2</v>
      </c>
      <c r="Q18" s="17">
        <v>5.1343830394900203E-2</v>
      </c>
      <c r="R18" s="17"/>
      <c r="S18" s="17">
        <v>4.8773347278667702E-2</v>
      </c>
      <c r="T18" s="17">
        <v>4.8727478158661498E-2</v>
      </c>
      <c r="U18" s="17">
        <v>4.8699643989332998E-2</v>
      </c>
      <c r="V18" s="17">
        <v>5.5175635575524899E-2</v>
      </c>
      <c r="W18" s="17">
        <v>8.8853790421878201E-2</v>
      </c>
      <c r="X18" s="17">
        <v>6.1894313058258002E-2</v>
      </c>
      <c r="Y18" s="17">
        <v>4.61907806534042E-2</v>
      </c>
      <c r="Z18" s="17">
        <v>0.164276780054988</v>
      </c>
      <c r="AA18" s="17">
        <v>3.8334039915603198E-2</v>
      </c>
      <c r="AB18" s="17">
        <v>2.97680978398846E-2</v>
      </c>
      <c r="AC18" s="17">
        <v>0</v>
      </c>
      <c r="AD18" s="17">
        <v>0.105174088398167</v>
      </c>
      <c r="AE18" s="17"/>
      <c r="AF18" s="17">
        <v>7.8577460966295004E-2</v>
      </c>
      <c r="AG18" s="17">
        <v>5.8063106648715002E-2</v>
      </c>
      <c r="AH18" s="17">
        <v>3.1210325899632501E-2</v>
      </c>
      <c r="AI18" s="17"/>
      <c r="AJ18" s="17">
        <v>8.80454701562597E-2</v>
      </c>
      <c r="AK18" s="17">
        <v>4.9487969732573002E-2</v>
      </c>
      <c r="AL18" s="17">
        <v>5.37346858792365E-2</v>
      </c>
      <c r="AM18" s="17">
        <v>0</v>
      </c>
      <c r="AN18" s="17">
        <v>1.6829857384857101E-2</v>
      </c>
      <c r="AO18" s="17"/>
      <c r="AP18" s="17">
        <v>9.4325871981978601E-2</v>
      </c>
      <c r="AQ18" s="17">
        <v>4.1731798336075002E-2</v>
      </c>
      <c r="AR18" s="17">
        <v>8.1057845201595799E-2</v>
      </c>
      <c r="AS18" s="17"/>
      <c r="AT18" s="17">
        <v>5.7219942599607797E-2</v>
      </c>
      <c r="AU18" s="17">
        <v>2.0079136794189899E-2</v>
      </c>
      <c r="AV18" s="17">
        <v>6.7248228441323998E-2</v>
      </c>
      <c r="AW18" s="17">
        <v>8.6509371069268606E-2</v>
      </c>
      <c r="AX18" s="17">
        <v>0.12564970828903399</v>
      </c>
      <c r="AY18" s="17"/>
      <c r="AZ18" s="17">
        <v>3.98476658767596E-2</v>
      </c>
      <c r="BA18" s="17">
        <v>7.5109849867921102E-2</v>
      </c>
      <c r="BB18" s="17">
        <v>8.5220782144193596E-2</v>
      </c>
      <c r="BC18" s="17">
        <v>2.1049531045075801E-2</v>
      </c>
      <c r="BD18" s="17">
        <v>6.2242016691180797E-2</v>
      </c>
      <c r="BE18" s="17">
        <v>4.7701698407593598E-2</v>
      </c>
      <c r="BF18" s="17"/>
      <c r="BG18" s="17">
        <v>7.6822154746752594E-2</v>
      </c>
      <c r="BH18" s="17">
        <v>6.6205061553677003E-2</v>
      </c>
      <c r="BI18" s="17" t="s">
        <v>95</v>
      </c>
      <c r="BJ18" s="17">
        <v>0</v>
      </c>
      <c r="BK18" s="17">
        <v>2.95059092400577E-2</v>
      </c>
      <c r="BL18" s="17">
        <v>3.7947371485244803E-2</v>
      </c>
      <c r="BM18" s="17">
        <v>3.8467750347709502E-2</v>
      </c>
    </row>
    <row r="19" spans="2:65" x14ac:dyDescent="0.35">
      <c r="B19" s="18" t="s">
        <v>112</v>
      </c>
      <c r="C19" s="17">
        <v>5.0857689624923E-2</v>
      </c>
      <c r="D19" s="17">
        <v>5.5987104034033598E-2</v>
      </c>
      <c r="E19" s="17">
        <v>4.6892248501656297E-2</v>
      </c>
      <c r="F19" s="17"/>
      <c r="G19" s="17">
        <v>2.6679354256222299E-2</v>
      </c>
      <c r="H19" s="17">
        <v>4.4953761024858298E-2</v>
      </c>
      <c r="I19" s="17">
        <v>6.3275979901578502E-2</v>
      </c>
      <c r="J19" s="17">
        <v>7.1158209605666795E-2</v>
      </c>
      <c r="K19" s="17">
        <v>2.28833989210298E-2</v>
      </c>
      <c r="L19" s="17">
        <v>6.4933500709784001E-2</v>
      </c>
      <c r="M19" s="17"/>
      <c r="N19" s="17">
        <v>4.9320439340963002E-2</v>
      </c>
      <c r="O19" s="17">
        <v>6.3993322599809596E-2</v>
      </c>
      <c r="P19" s="17">
        <v>4.5620700287069903E-2</v>
      </c>
      <c r="Q19" s="17">
        <v>4.1272074362690599E-2</v>
      </c>
      <c r="R19" s="17"/>
      <c r="S19" s="17">
        <v>2.61650089531941E-2</v>
      </c>
      <c r="T19" s="17">
        <v>7.6326784706036599E-2</v>
      </c>
      <c r="U19" s="17">
        <v>1.34967220286279E-2</v>
      </c>
      <c r="V19" s="17">
        <v>6.6775552929462106E-2</v>
      </c>
      <c r="W19" s="17">
        <v>3.4131609514889298E-2</v>
      </c>
      <c r="X19" s="17">
        <v>3.2457837953744503E-2</v>
      </c>
      <c r="Y19" s="17">
        <v>5.8342397580725E-2</v>
      </c>
      <c r="Z19" s="17">
        <v>8.4920856809022699E-2</v>
      </c>
      <c r="AA19" s="17">
        <v>3.6640177981085799E-2</v>
      </c>
      <c r="AB19" s="17">
        <v>8.1151384530488604E-2</v>
      </c>
      <c r="AC19" s="17">
        <v>5.6079290674156602E-2</v>
      </c>
      <c r="AD19" s="17">
        <v>5.2538275302598199E-2</v>
      </c>
      <c r="AE19" s="17"/>
      <c r="AF19" s="17">
        <v>2.5883137181467401E-2</v>
      </c>
      <c r="AG19" s="17">
        <v>7.9023031638223704E-2</v>
      </c>
      <c r="AH19" s="17">
        <v>5.4299263994685598E-2</v>
      </c>
      <c r="AI19" s="17"/>
      <c r="AJ19" s="17">
        <v>4.4282278700774502E-2</v>
      </c>
      <c r="AK19" s="17">
        <v>6.1714213785765401E-2</v>
      </c>
      <c r="AL19" s="17">
        <v>6.7103737942058705E-2</v>
      </c>
      <c r="AM19" s="17">
        <v>0</v>
      </c>
      <c r="AN19" s="17">
        <v>3.1945393323423901E-2</v>
      </c>
      <c r="AO19" s="17"/>
      <c r="AP19" s="17">
        <v>4.23313100238394E-2</v>
      </c>
      <c r="AQ19" s="17">
        <v>6.2666808405034899E-2</v>
      </c>
      <c r="AR19" s="17">
        <v>4.9597995830227101E-2</v>
      </c>
      <c r="AS19" s="17"/>
      <c r="AT19" s="17">
        <v>5.7267290865271901E-2</v>
      </c>
      <c r="AU19" s="17">
        <v>3.9966523387673501E-2</v>
      </c>
      <c r="AV19" s="17">
        <v>4.3059696164455298E-2</v>
      </c>
      <c r="AW19" s="17">
        <v>6.7449725959688595E-2</v>
      </c>
      <c r="AX19" s="17">
        <v>0.104274145416866</v>
      </c>
      <c r="AY19" s="17"/>
      <c r="AZ19" s="17">
        <v>5.66580806309636E-2</v>
      </c>
      <c r="BA19" s="17">
        <v>5.0462887514494001E-2</v>
      </c>
      <c r="BB19" s="17">
        <v>6.3072657651350603E-2</v>
      </c>
      <c r="BC19" s="17">
        <v>6.1679602537744703E-2</v>
      </c>
      <c r="BD19" s="17">
        <v>2.58258224831137E-2</v>
      </c>
      <c r="BE19" s="17">
        <v>2.8496789359088701E-2</v>
      </c>
      <c r="BF19" s="17"/>
      <c r="BG19" s="17">
        <v>4.6608272526513402E-2</v>
      </c>
      <c r="BH19" s="17">
        <v>4.5661683196375903E-2</v>
      </c>
      <c r="BI19" s="17" t="s">
        <v>95</v>
      </c>
      <c r="BJ19" s="17">
        <v>9.7074416136775393E-2</v>
      </c>
      <c r="BK19" s="17">
        <v>5.9709435435326502E-2</v>
      </c>
      <c r="BL19" s="17">
        <v>5.6880412837220597E-2</v>
      </c>
      <c r="BM19" s="17">
        <v>0</v>
      </c>
    </row>
    <row r="20" spans="2:65" x14ac:dyDescent="0.35">
      <c r="B20" s="18" t="s">
        <v>108</v>
      </c>
      <c r="C20" s="17">
        <v>4.8296972246451797E-2</v>
      </c>
      <c r="D20" s="17">
        <v>5.86763626308551E-2</v>
      </c>
      <c r="E20" s="17">
        <v>3.7666617019606601E-2</v>
      </c>
      <c r="F20" s="17"/>
      <c r="G20" s="17">
        <v>0.14471773913199601</v>
      </c>
      <c r="H20" s="17">
        <v>0.106115171162698</v>
      </c>
      <c r="I20" s="17">
        <v>3.8307090189177502E-2</v>
      </c>
      <c r="J20" s="17">
        <v>3.0193051748910599E-2</v>
      </c>
      <c r="K20" s="17">
        <v>0</v>
      </c>
      <c r="L20" s="17">
        <v>0</v>
      </c>
      <c r="M20" s="17"/>
      <c r="N20" s="17">
        <v>8.7885345372173101E-2</v>
      </c>
      <c r="O20" s="17">
        <v>3.8979030176396201E-2</v>
      </c>
      <c r="P20" s="17">
        <v>3.8037211510004498E-2</v>
      </c>
      <c r="Q20" s="17">
        <v>2.38134685326673E-2</v>
      </c>
      <c r="R20" s="17"/>
      <c r="S20" s="17">
        <v>0.10619956245475901</v>
      </c>
      <c r="T20" s="17">
        <v>1.76281149186714E-2</v>
      </c>
      <c r="U20" s="17">
        <v>1.11562020058963E-2</v>
      </c>
      <c r="V20" s="17">
        <v>2.8983544002649402E-2</v>
      </c>
      <c r="W20" s="17">
        <v>0.117578535264764</v>
      </c>
      <c r="X20" s="17">
        <v>6.0912030769650898E-2</v>
      </c>
      <c r="Y20" s="17">
        <v>6.5112227607768094E-2</v>
      </c>
      <c r="Z20" s="17">
        <v>1.9420853379508801E-2</v>
      </c>
      <c r="AA20" s="17">
        <v>6.2797236136034496E-2</v>
      </c>
      <c r="AB20" s="17">
        <v>1.3009447040907E-2</v>
      </c>
      <c r="AC20" s="17">
        <v>0</v>
      </c>
      <c r="AD20" s="17">
        <v>3.9884151892852299E-2</v>
      </c>
      <c r="AE20" s="17"/>
      <c r="AF20" s="17">
        <v>1.4416761706443199E-2</v>
      </c>
      <c r="AG20" s="17">
        <v>5.2276158560078001E-2</v>
      </c>
      <c r="AH20" s="17">
        <v>6.2998286000728598E-2</v>
      </c>
      <c r="AI20" s="17"/>
      <c r="AJ20" s="17">
        <v>3.18429831366107E-2</v>
      </c>
      <c r="AK20" s="17">
        <v>5.1379196010987602E-2</v>
      </c>
      <c r="AL20" s="17">
        <v>4.8170027507313001E-2</v>
      </c>
      <c r="AM20" s="17">
        <v>0</v>
      </c>
      <c r="AN20" s="17">
        <v>4.3216035661655397E-2</v>
      </c>
      <c r="AO20" s="17"/>
      <c r="AP20" s="17">
        <v>6.1134585688358202E-2</v>
      </c>
      <c r="AQ20" s="17">
        <v>4.7991855506912297E-2</v>
      </c>
      <c r="AR20" s="17">
        <v>4.56057155574357E-2</v>
      </c>
      <c r="AS20" s="17"/>
      <c r="AT20" s="17">
        <v>1.53514211689787E-2</v>
      </c>
      <c r="AU20" s="17">
        <v>2.7816959895843901E-2</v>
      </c>
      <c r="AV20" s="17">
        <v>9.44817810190553E-2</v>
      </c>
      <c r="AW20" s="17">
        <v>6.54540717453828E-2</v>
      </c>
      <c r="AX20" s="17">
        <v>0.29274090307239498</v>
      </c>
      <c r="AY20" s="17"/>
      <c r="AZ20" s="17">
        <v>0.11615170822496999</v>
      </c>
      <c r="BA20" s="17">
        <v>3.17030935991027E-2</v>
      </c>
      <c r="BB20" s="17">
        <v>2.54452108564335E-2</v>
      </c>
      <c r="BC20" s="17">
        <v>4.0266563896499102E-2</v>
      </c>
      <c r="BD20" s="17">
        <v>9.0876385161430696E-3</v>
      </c>
      <c r="BE20" s="17">
        <v>2.3133031745643899E-2</v>
      </c>
      <c r="BF20" s="17"/>
      <c r="BG20" s="17">
        <v>2.3665826635713899E-2</v>
      </c>
      <c r="BH20" s="17">
        <v>3.7574762033385702E-2</v>
      </c>
      <c r="BI20" s="17" t="s">
        <v>95</v>
      </c>
      <c r="BJ20" s="17">
        <v>8.9450124838109199E-2</v>
      </c>
      <c r="BK20" s="17">
        <v>4.4991430654783802E-2</v>
      </c>
      <c r="BL20" s="17">
        <v>7.78181729340197E-2</v>
      </c>
      <c r="BM20" s="17">
        <v>8.0146816262507595E-2</v>
      </c>
    </row>
    <row r="21" spans="2:65" ht="29" x14ac:dyDescent="0.35">
      <c r="B21" s="18" t="s">
        <v>104</v>
      </c>
      <c r="C21" s="17">
        <v>4.4565653587612601E-2</v>
      </c>
      <c r="D21" s="17">
        <v>5.5231579081081797E-2</v>
      </c>
      <c r="E21" s="17">
        <v>3.5725907173238203E-2</v>
      </c>
      <c r="F21" s="17"/>
      <c r="G21" s="17">
        <v>8.1355491187168005E-2</v>
      </c>
      <c r="H21" s="17">
        <v>1.86540918152725E-2</v>
      </c>
      <c r="I21" s="17">
        <v>3.5432989672682998E-2</v>
      </c>
      <c r="J21" s="17">
        <v>4.7175451974828898E-2</v>
      </c>
      <c r="K21" s="17">
        <v>3.3836723422901803E-2</v>
      </c>
      <c r="L21" s="17">
        <v>5.2200575866588099E-2</v>
      </c>
      <c r="M21" s="17"/>
      <c r="N21" s="17">
        <v>2.65271287620416E-2</v>
      </c>
      <c r="O21" s="17">
        <v>3.2273271967048697E-2</v>
      </c>
      <c r="P21" s="17">
        <v>4.6634205477348901E-2</v>
      </c>
      <c r="Q21" s="17">
        <v>7.4842217806822098E-2</v>
      </c>
      <c r="R21" s="17"/>
      <c r="S21" s="17">
        <v>4.3838653893201997E-2</v>
      </c>
      <c r="T21" s="17">
        <v>3.2564895217049701E-2</v>
      </c>
      <c r="U21" s="17">
        <v>3.2697142081893199E-2</v>
      </c>
      <c r="V21" s="17">
        <v>3.1736403711019899E-2</v>
      </c>
      <c r="W21" s="17">
        <v>5.6949514052824397E-2</v>
      </c>
      <c r="X21" s="17">
        <v>3.3511922669642397E-2</v>
      </c>
      <c r="Y21" s="17">
        <v>8.2784254774680002E-2</v>
      </c>
      <c r="Z21" s="17">
        <v>4.4224232097038498E-2</v>
      </c>
      <c r="AA21" s="17">
        <v>6.6662581906911503E-2</v>
      </c>
      <c r="AB21" s="17">
        <v>1.92096179420293E-2</v>
      </c>
      <c r="AC21" s="17">
        <v>8.7633072509552296E-2</v>
      </c>
      <c r="AD21" s="17">
        <v>0</v>
      </c>
      <c r="AE21" s="17"/>
      <c r="AF21" s="17">
        <v>4.39648663869159E-2</v>
      </c>
      <c r="AG21" s="17">
        <v>3.9043199889570002E-2</v>
      </c>
      <c r="AH21" s="17">
        <v>5.0583977844860503E-2</v>
      </c>
      <c r="AI21" s="17"/>
      <c r="AJ21" s="17">
        <v>4.1352529499470998E-2</v>
      </c>
      <c r="AK21" s="17">
        <v>5.0997747070475399E-2</v>
      </c>
      <c r="AL21" s="17">
        <v>0</v>
      </c>
      <c r="AM21" s="17">
        <v>0</v>
      </c>
      <c r="AN21" s="17">
        <v>5.3883719287685802E-2</v>
      </c>
      <c r="AO21" s="17"/>
      <c r="AP21" s="17">
        <v>2.6771468281678999E-2</v>
      </c>
      <c r="AQ21" s="17">
        <v>5.5420203084098001E-2</v>
      </c>
      <c r="AR21" s="17">
        <v>3.4212678236409701E-2</v>
      </c>
      <c r="AS21" s="17"/>
      <c r="AT21" s="17">
        <v>7.9376907067802802E-2</v>
      </c>
      <c r="AU21" s="17">
        <v>5.4375856837929303E-2</v>
      </c>
      <c r="AV21" s="17">
        <v>2.0859624808504802E-2</v>
      </c>
      <c r="AW21" s="17">
        <v>0</v>
      </c>
      <c r="AX21" s="17">
        <v>0</v>
      </c>
      <c r="AY21" s="17"/>
      <c r="AZ21" s="17">
        <v>4.8710737603988398E-2</v>
      </c>
      <c r="BA21" s="17">
        <v>5.6040674208571097E-2</v>
      </c>
      <c r="BB21" s="17">
        <v>2.8402158011945001E-2</v>
      </c>
      <c r="BC21" s="17">
        <v>4.4886249408077297E-2</v>
      </c>
      <c r="BD21" s="17">
        <v>3.62040124939495E-2</v>
      </c>
      <c r="BE21" s="17">
        <v>2.0468196656634699E-2</v>
      </c>
      <c r="BF21" s="17"/>
      <c r="BG21" s="17">
        <v>4.3569268436871901E-2</v>
      </c>
      <c r="BH21" s="17">
        <v>2.4526723718225701E-2</v>
      </c>
      <c r="BI21" s="17" t="s">
        <v>95</v>
      </c>
      <c r="BJ21" s="17">
        <v>5.4574118754950399E-2</v>
      </c>
      <c r="BK21" s="17">
        <v>6.02087613259676E-2</v>
      </c>
      <c r="BL21" s="17">
        <v>5.4477066495722801E-2</v>
      </c>
      <c r="BM21" s="17">
        <v>0.106262349227066</v>
      </c>
    </row>
    <row r="22" spans="2:65" x14ac:dyDescent="0.35">
      <c r="B22" s="18" t="s">
        <v>113</v>
      </c>
      <c r="C22" s="17">
        <v>2.7934662393982901E-2</v>
      </c>
      <c r="D22" s="17">
        <v>3.4194120538088499E-2</v>
      </c>
      <c r="E22" s="17">
        <v>2.2764215689379998E-2</v>
      </c>
      <c r="F22" s="17"/>
      <c r="G22" s="17">
        <v>0</v>
      </c>
      <c r="H22" s="17">
        <v>1.7503647523981699E-2</v>
      </c>
      <c r="I22" s="17">
        <v>5.5186438339725301E-2</v>
      </c>
      <c r="J22" s="17">
        <v>4.6189800709580502E-2</v>
      </c>
      <c r="K22" s="17">
        <v>3.5480437176350799E-2</v>
      </c>
      <c r="L22" s="17">
        <v>1.21970507450081E-2</v>
      </c>
      <c r="M22" s="17"/>
      <c r="N22" s="17">
        <v>4.5595225844962499E-2</v>
      </c>
      <c r="O22" s="17">
        <v>1.74928609313811E-2</v>
      </c>
      <c r="P22" s="17">
        <v>3.1607528847257399E-2</v>
      </c>
      <c r="Q22" s="17">
        <v>1.6323647697072799E-2</v>
      </c>
      <c r="R22" s="17"/>
      <c r="S22" s="17">
        <v>1.8106025063291099E-2</v>
      </c>
      <c r="T22" s="17">
        <v>4.2974332176499E-2</v>
      </c>
      <c r="U22" s="17">
        <v>1.4650069379958001E-2</v>
      </c>
      <c r="V22" s="17">
        <v>4.07562488481681E-2</v>
      </c>
      <c r="W22" s="17">
        <v>0</v>
      </c>
      <c r="X22" s="17">
        <v>3.33822901261321E-2</v>
      </c>
      <c r="Y22" s="17">
        <v>1.61598107654632E-2</v>
      </c>
      <c r="Z22" s="17">
        <v>4.7815342370882197E-2</v>
      </c>
      <c r="AA22" s="17">
        <v>2.47897320994706E-2</v>
      </c>
      <c r="AB22" s="17">
        <v>2.8766740989267601E-2</v>
      </c>
      <c r="AC22" s="17">
        <v>3.05902671274156E-2</v>
      </c>
      <c r="AD22" s="17">
        <v>5.1414700016983401E-2</v>
      </c>
      <c r="AE22" s="17"/>
      <c r="AF22" s="17">
        <v>3.8485401104123101E-2</v>
      </c>
      <c r="AG22" s="17">
        <v>3.1738415755660998E-2</v>
      </c>
      <c r="AH22" s="17">
        <v>9.5246179626054406E-3</v>
      </c>
      <c r="AI22" s="17"/>
      <c r="AJ22" s="17">
        <v>3.5966512363554803E-2</v>
      </c>
      <c r="AK22" s="17">
        <v>3.3769988051061302E-2</v>
      </c>
      <c r="AL22" s="17">
        <v>1.8068742237488201E-2</v>
      </c>
      <c r="AM22" s="17">
        <v>0</v>
      </c>
      <c r="AN22" s="17">
        <v>9.1554781107136499E-3</v>
      </c>
      <c r="AO22" s="17"/>
      <c r="AP22" s="17">
        <v>3.3166883392485198E-2</v>
      </c>
      <c r="AQ22" s="17">
        <v>3.3411211412202102E-2</v>
      </c>
      <c r="AR22" s="17">
        <v>3.5701271330604002E-2</v>
      </c>
      <c r="AS22" s="17"/>
      <c r="AT22" s="17">
        <v>2.2582847106359601E-2</v>
      </c>
      <c r="AU22" s="17">
        <v>1.5587234068370899E-2</v>
      </c>
      <c r="AV22" s="17">
        <v>2.61170123839366E-2</v>
      </c>
      <c r="AW22" s="17">
        <v>7.46715280315252E-2</v>
      </c>
      <c r="AX22" s="17">
        <v>0</v>
      </c>
      <c r="AY22" s="17"/>
      <c r="AZ22" s="17">
        <v>1.6093745100451699E-2</v>
      </c>
      <c r="BA22" s="17">
        <v>3.4221560521112498E-2</v>
      </c>
      <c r="BB22" s="17">
        <v>5.5447230555643601E-2</v>
      </c>
      <c r="BC22" s="17">
        <v>2.1860188832559201E-2</v>
      </c>
      <c r="BD22" s="17">
        <v>2.90085277309532E-2</v>
      </c>
      <c r="BE22" s="17">
        <v>0</v>
      </c>
      <c r="BF22" s="17"/>
      <c r="BG22" s="17">
        <v>3.0715911188629898E-2</v>
      </c>
      <c r="BH22" s="17">
        <v>3.9413320436103801E-2</v>
      </c>
      <c r="BI22" s="17" t="s">
        <v>95</v>
      </c>
      <c r="BJ22" s="17">
        <v>0</v>
      </c>
      <c r="BK22" s="17">
        <v>2.8777335998150199E-2</v>
      </c>
      <c r="BL22" s="17">
        <v>1.89572757318698E-2</v>
      </c>
      <c r="BM22" s="17">
        <v>3.8467750347709502E-2</v>
      </c>
    </row>
    <row r="23" spans="2:65" x14ac:dyDescent="0.35">
      <c r="B23" s="18" t="s">
        <v>114</v>
      </c>
      <c r="C23" s="17">
        <v>1.8074210703472499E-2</v>
      </c>
      <c r="D23" s="17">
        <v>2.2274166751618099E-2</v>
      </c>
      <c r="E23" s="17">
        <v>1.45984574741374E-2</v>
      </c>
      <c r="F23" s="17"/>
      <c r="G23" s="17">
        <v>1.5051498717261301E-2</v>
      </c>
      <c r="H23" s="17">
        <v>2.52023550902797E-2</v>
      </c>
      <c r="I23" s="17">
        <v>1.28024637293151E-2</v>
      </c>
      <c r="J23" s="17">
        <v>6.6444841091871897E-3</v>
      </c>
      <c r="K23" s="17">
        <v>3.42341969139709E-2</v>
      </c>
      <c r="L23" s="17">
        <v>1.656180051124E-2</v>
      </c>
      <c r="M23" s="17"/>
      <c r="N23" s="17">
        <v>2.4370408682491702E-2</v>
      </c>
      <c r="O23" s="17">
        <v>9.5686639760596097E-3</v>
      </c>
      <c r="P23" s="17">
        <v>2.31269659400728E-2</v>
      </c>
      <c r="Q23" s="17">
        <v>1.55394829099676E-2</v>
      </c>
      <c r="R23" s="17"/>
      <c r="S23" s="17">
        <v>1.9319411202222799E-2</v>
      </c>
      <c r="T23" s="17">
        <v>1.59116134991731E-2</v>
      </c>
      <c r="U23" s="17">
        <v>0</v>
      </c>
      <c r="V23" s="17">
        <v>1.7231745406762599E-2</v>
      </c>
      <c r="W23" s="17">
        <v>1.5261120179444801E-2</v>
      </c>
      <c r="X23" s="17">
        <v>1.8091048323004798E-2</v>
      </c>
      <c r="Y23" s="17">
        <v>7.7968776717777494E-2</v>
      </c>
      <c r="Z23" s="17">
        <v>0</v>
      </c>
      <c r="AA23" s="17">
        <v>0</v>
      </c>
      <c r="AB23" s="17">
        <v>1.59603223829364E-2</v>
      </c>
      <c r="AC23" s="17">
        <v>2.4893440927900599E-2</v>
      </c>
      <c r="AD23" s="17">
        <v>0</v>
      </c>
      <c r="AE23" s="17"/>
      <c r="AF23" s="17">
        <v>1.90717195659342E-2</v>
      </c>
      <c r="AG23" s="17">
        <v>1.6385170502392899E-2</v>
      </c>
      <c r="AH23" s="17">
        <v>8.0650224166773695E-3</v>
      </c>
      <c r="AI23" s="17"/>
      <c r="AJ23" s="17">
        <v>1.09648514349869E-2</v>
      </c>
      <c r="AK23" s="17">
        <v>1.9495126158235999E-2</v>
      </c>
      <c r="AL23" s="17">
        <v>1.7772559416516499E-2</v>
      </c>
      <c r="AM23" s="17">
        <v>0</v>
      </c>
      <c r="AN23" s="17">
        <v>0</v>
      </c>
      <c r="AO23" s="17"/>
      <c r="AP23" s="17">
        <v>5.92980839026071E-3</v>
      </c>
      <c r="AQ23" s="17">
        <v>1.32084105683936E-2</v>
      </c>
      <c r="AR23" s="17">
        <v>1.62588341817047E-2</v>
      </c>
      <c r="AS23" s="17"/>
      <c r="AT23" s="17">
        <v>1.8515746111191299E-2</v>
      </c>
      <c r="AU23" s="17">
        <v>4.4847102689402002E-3</v>
      </c>
      <c r="AV23" s="17">
        <v>1.4991850633161399E-2</v>
      </c>
      <c r="AW23" s="17">
        <v>4.6843057154509898E-2</v>
      </c>
      <c r="AX23" s="17">
        <v>8.9183483761056906E-2</v>
      </c>
      <c r="AY23" s="17"/>
      <c r="AZ23" s="17">
        <v>1.16472267591542E-2</v>
      </c>
      <c r="BA23" s="17">
        <v>2.5545373833242201E-2</v>
      </c>
      <c r="BB23" s="17">
        <v>9.6563627026011508E-3</v>
      </c>
      <c r="BC23" s="17">
        <v>8.9201678413320992E-3</v>
      </c>
      <c r="BD23" s="17">
        <v>3.9624367912064203E-2</v>
      </c>
      <c r="BE23" s="17">
        <v>0</v>
      </c>
      <c r="BF23" s="17"/>
      <c r="BG23" s="17">
        <v>2.5163835845721998E-2</v>
      </c>
      <c r="BH23" s="17">
        <v>2.3222754632185701E-2</v>
      </c>
      <c r="BI23" s="17" t="s">
        <v>95</v>
      </c>
      <c r="BJ23" s="17">
        <v>1.91081698482167E-2</v>
      </c>
      <c r="BK23" s="17">
        <v>0</v>
      </c>
      <c r="BL23" s="17">
        <v>0</v>
      </c>
      <c r="BM23" s="17">
        <v>3.6244612839939599E-2</v>
      </c>
    </row>
    <row r="24" spans="2:65" x14ac:dyDescent="0.35">
      <c r="B24" s="18" t="s">
        <v>115</v>
      </c>
      <c r="C24" s="19">
        <v>5.70441556326622E-2</v>
      </c>
      <c r="D24" s="19">
        <v>5.9342076255920001E-2</v>
      </c>
      <c r="E24" s="19">
        <v>5.33327127117924E-2</v>
      </c>
      <c r="F24" s="19"/>
      <c r="G24" s="19">
        <v>5.4592079206922398E-2</v>
      </c>
      <c r="H24" s="19">
        <v>4.32036458952487E-2</v>
      </c>
      <c r="I24" s="19">
        <v>4.6548577586605203E-2</v>
      </c>
      <c r="J24" s="19">
        <v>4.5287294086393898E-2</v>
      </c>
      <c r="K24" s="19">
        <v>7.3267190572999505E-2</v>
      </c>
      <c r="L24" s="19">
        <v>7.4663852905074601E-2</v>
      </c>
      <c r="M24" s="19"/>
      <c r="N24" s="19">
        <v>3.84566483544194E-2</v>
      </c>
      <c r="O24" s="19">
        <v>7.1885571889174299E-2</v>
      </c>
      <c r="P24" s="19">
        <v>3.8989542725158498E-2</v>
      </c>
      <c r="Q24" s="19">
        <v>7.4363171544829798E-2</v>
      </c>
      <c r="R24" s="19"/>
      <c r="S24" s="19">
        <v>3.1931376091666797E-2</v>
      </c>
      <c r="T24" s="19">
        <v>6.8941110189856797E-2</v>
      </c>
      <c r="U24" s="19">
        <v>7.9216023293172594E-2</v>
      </c>
      <c r="V24" s="19">
        <v>0.113667838724807</v>
      </c>
      <c r="W24" s="19">
        <v>4.7672337048829998E-2</v>
      </c>
      <c r="X24" s="19">
        <v>5.0044691397466999E-2</v>
      </c>
      <c r="Y24" s="19">
        <v>3.9915066445614399E-2</v>
      </c>
      <c r="Z24" s="19">
        <v>1.96604811239981E-2</v>
      </c>
      <c r="AA24" s="19">
        <v>3.4711898444436097E-2</v>
      </c>
      <c r="AB24" s="19">
        <v>0.100571398240626</v>
      </c>
      <c r="AC24" s="19">
        <v>4.8465432241895701E-2</v>
      </c>
      <c r="AD24" s="19">
        <v>0</v>
      </c>
      <c r="AE24" s="19"/>
      <c r="AF24" s="19">
        <v>5.30160860871303E-2</v>
      </c>
      <c r="AG24" s="19">
        <v>5.7261858454037397E-2</v>
      </c>
      <c r="AH24" s="19">
        <v>6.2710530294024097E-2</v>
      </c>
      <c r="AI24" s="19"/>
      <c r="AJ24" s="19">
        <v>6.3486530175845504E-2</v>
      </c>
      <c r="AK24" s="19">
        <v>3.8902902349105803E-2</v>
      </c>
      <c r="AL24" s="19">
        <v>0.12340082482303399</v>
      </c>
      <c r="AM24" s="19">
        <v>8.6358532518781506E-2</v>
      </c>
      <c r="AN24" s="19">
        <v>6.34433356698135E-2</v>
      </c>
      <c r="AO24" s="19"/>
      <c r="AP24" s="19">
        <v>5.8666077226353502E-2</v>
      </c>
      <c r="AQ24" s="19">
        <v>5.4440145088421203E-2</v>
      </c>
      <c r="AR24" s="19">
        <v>5.7432748444544303E-2</v>
      </c>
      <c r="AS24" s="19"/>
      <c r="AT24" s="19">
        <v>3.7857510218389102E-2</v>
      </c>
      <c r="AU24" s="19">
        <v>8.25951187507145E-2</v>
      </c>
      <c r="AV24" s="19">
        <v>6.4672296831899401E-2</v>
      </c>
      <c r="AW24" s="19">
        <v>4.49009292291183E-2</v>
      </c>
      <c r="AX24" s="19">
        <v>0</v>
      </c>
      <c r="AY24" s="19"/>
      <c r="AZ24" s="19">
        <v>2.79626375114525E-2</v>
      </c>
      <c r="BA24" s="19">
        <v>6.9371212745643507E-2</v>
      </c>
      <c r="BB24" s="19">
        <v>8.1475257449933197E-2</v>
      </c>
      <c r="BC24" s="19">
        <v>5.7670835369948402E-2</v>
      </c>
      <c r="BD24" s="19">
        <v>6.3271041784207199E-2</v>
      </c>
      <c r="BE24" s="19">
        <v>4.2257221946638501E-2</v>
      </c>
      <c r="BF24" s="19"/>
      <c r="BG24" s="19">
        <v>6.2092769017541703E-2</v>
      </c>
      <c r="BH24" s="19">
        <v>5.4119756308001199E-2</v>
      </c>
      <c r="BI24" s="19" t="s">
        <v>95</v>
      </c>
      <c r="BJ24" s="19">
        <v>2.19591202842742E-2</v>
      </c>
      <c r="BK24" s="19">
        <v>4.45525990765646E-2</v>
      </c>
      <c r="BL24" s="19">
        <v>6.7797540408226803E-2</v>
      </c>
      <c r="BM24" s="19">
        <v>9.1770118503036097E-2</v>
      </c>
    </row>
    <row r="25" spans="2:65" x14ac:dyDescent="0.35">
      <c r="B25" s="16"/>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ht="29" x14ac:dyDescent="0.35">
      <c r="B9" s="18" t="s">
        <v>121</v>
      </c>
      <c r="C9" s="17">
        <v>0.35238680701422598</v>
      </c>
      <c r="D9" s="17">
        <v>0.334345629777063</v>
      </c>
      <c r="E9" s="17">
        <v>0.37032357391298298</v>
      </c>
      <c r="F9" s="17"/>
      <c r="G9" s="17">
        <v>0.372291666215878</v>
      </c>
      <c r="H9" s="17">
        <v>0.36429893527462298</v>
      </c>
      <c r="I9" s="17">
        <v>0.34576788759959598</v>
      </c>
      <c r="J9" s="17">
        <v>0.37557904062196101</v>
      </c>
      <c r="K9" s="17">
        <v>0.361632597328154</v>
      </c>
      <c r="L9" s="17">
        <v>0.32699197167386002</v>
      </c>
      <c r="M9" s="17"/>
      <c r="N9" s="17">
        <v>0.326090090788835</v>
      </c>
      <c r="O9" s="17">
        <v>0.35198760572092103</v>
      </c>
      <c r="P9" s="17">
        <v>0.37254832811351501</v>
      </c>
      <c r="Q9" s="17">
        <v>0.37457406948976402</v>
      </c>
      <c r="R9" s="17"/>
      <c r="S9" s="17">
        <v>0.31761742868639797</v>
      </c>
      <c r="T9" s="17">
        <v>0.35926472352270999</v>
      </c>
      <c r="U9" s="17">
        <v>0.321104662920428</v>
      </c>
      <c r="V9" s="17">
        <v>0.330335574127121</v>
      </c>
      <c r="W9" s="17">
        <v>0.334616883228807</v>
      </c>
      <c r="X9" s="17">
        <v>0.41235716932097399</v>
      </c>
      <c r="Y9" s="17">
        <v>0.35847181994458799</v>
      </c>
      <c r="Z9" s="17">
        <v>0.37127554279096298</v>
      </c>
      <c r="AA9" s="17">
        <v>0.38753948939822802</v>
      </c>
      <c r="AB9" s="17">
        <v>0.37713695063132702</v>
      </c>
      <c r="AC9" s="17">
        <v>0.30993606914281502</v>
      </c>
      <c r="AD9" s="17">
        <v>0.29836375663345599</v>
      </c>
      <c r="AE9" s="17"/>
      <c r="AF9" s="17">
        <v>0.34686987566856597</v>
      </c>
      <c r="AG9" s="17">
        <v>0.35553841473202002</v>
      </c>
      <c r="AH9" s="17">
        <v>0.338968995426423</v>
      </c>
      <c r="AI9" s="17"/>
      <c r="AJ9" s="17">
        <v>0.36741156419750998</v>
      </c>
      <c r="AK9" s="17">
        <v>0.34502792876696398</v>
      </c>
      <c r="AL9" s="17">
        <v>0.35925405279810002</v>
      </c>
      <c r="AM9" s="17">
        <v>0.29905161161862398</v>
      </c>
      <c r="AN9" s="17">
        <v>0.31682307731222198</v>
      </c>
      <c r="AO9" s="17"/>
      <c r="AP9" s="17">
        <v>0.34210441035420203</v>
      </c>
      <c r="AQ9" s="17">
        <v>0.37219008770753798</v>
      </c>
      <c r="AR9" s="17">
        <v>0.35587200089860699</v>
      </c>
      <c r="AS9" s="17"/>
      <c r="AT9" s="17">
        <v>0.35524927534829098</v>
      </c>
      <c r="AU9" s="17">
        <v>0.36211620396447097</v>
      </c>
      <c r="AV9" s="17">
        <v>0.33147234334277198</v>
      </c>
      <c r="AW9" s="17">
        <v>0.32646717303442402</v>
      </c>
      <c r="AX9" s="17">
        <v>0.245972046184843</v>
      </c>
      <c r="AY9" s="17"/>
      <c r="AZ9" s="17">
        <v>0.337228435308778</v>
      </c>
      <c r="BA9" s="17">
        <v>0.36480263474684799</v>
      </c>
      <c r="BB9" s="17">
        <v>0.380708357059798</v>
      </c>
      <c r="BC9" s="17">
        <v>0.36757858949446098</v>
      </c>
      <c r="BD9" s="17">
        <v>0.31381854117961799</v>
      </c>
      <c r="BE9" s="17">
        <v>0.31711550766867402</v>
      </c>
      <c r="BF9" s="17"/>
      <c r="BG9" s="17">
        <v>0.32748811868302102</v>
      </c>
      <c r="BH9" s="17">
        <v>0.39149022579659098</v>
      </c>
      <c r="BI9" s="17" t="s">
        <v>95</v>
      </c>
      <c r="BJ9" s="17" t="s">
        <v>95</v>
      </c>
      <c r="BK9" s="17" t="s">
        <v>95</v>
      </c>
      <c r="BL9" s="17" t="s">
        <v>95</v>
      </c>
      <c r="BM9" s="17" t="s">
        <v>95</v>
      </c>
    </row>
    <row r="10" spans="2:65" x14ac:dyDescent="0.35">
      <c r="B10" s="18" t="s">
        <v>109</v>
      </c>
      <c r="C10" s="17">
        <v>0.35226545940890602</v>
      </c>
      <c r="D10" s="17">
        <v>0.37743573127552799</v>
      </c>
      <c r="E10" s="17">
        <v>0.32493380226324797</v>
      </c>
      <c r="F10" s="17"/>
      <c r="G10" s="17">
        <v>0.45848573647208402</v>
      </c>
      <c r="H10" s="17">
        <v>0.48469534157512101</v>
      </c>
      <c r="I10" s="17">
        <v>0.43503876762682803</v>
      </c>
      <c r="J10" s="17">
        <v>0.37236266911523402</v>
      </c>
      <c r="K10" s="17">
        <v>0.293675789926853</v>
      </c>
      <c r="L10" s="17">
        <v>0.25560522333159302</v>
      </c>
      <c r="M10" s="17"/>
      <c r="N10" s="17">
        <v>0.40985252532015598</v>
      </c>
      <c r="O10" s="17">
        <v>0.34533585010436402</v>
      </c>
      <c r="P10" s="17">
        <v>0.329109588219969</v>
      </c>
      <c r="Q10" s="17">
        <v>0.28658620695131798</v>
      </c>
      <c r="R10" s="17"/>
      <c r="S10" s="17">
        <v>0.36415566954645501</v>
      </c>
      <c r="T10" s="17">
        <v>0.31252121253160497</v>
      </c>
      <c r="U10" s="17">
        <v>0.39854716752191999</v>
      </c>
      <c r="V10" s="17">
        <v>0.32550518830786002</v>
      </c>
      <c r="W10" s="17">
        <v>0.38142996602958501</v>
      </c>
      <c r="X10" s="17">
        <v>0.37677641317579202</v>
      </c>
      <c r="Y10" s="17">
        <v>0.34084755901515101</v>
      </c>
      <c r="Z10" s="17">
        <v>0.27195954956246299</v>
      </c>
      <c r="AA10" s="17">
        <v>0.32868751781274902</v>
      </c>
      <c r="AB10" s="17">
        <v>0.328413062091374</v>
      </c>
      <c r="AC10" s="17">
        <v>0.37009892066560901</v>
      </c>
      <c r="AD10" s="17">
        <v>0.56583485971788305</v>
      </c>
      <c r="AE10" s="17"/>
      <c r="AF10" s="17">
        <v>0.31679954615406603</v>
      </c>
      <c r="AG10" s="17">
        <v>0.37242808791360399</v>
      </c>
      <c r="AH10" s="17">
        <v>0.384550825558235</v>
      </c>
      <c r="AI10" s="17"/>
      <c r="AJ10" s="17">
        <v>0.324281375621921</v>
      </c>
      <c r="AK10" s="17">
        <v>0.39617077679153301</v>
      </c>
      <c r="AL10" s="17">
        <v>0.34105459077148698</v>
      </c>
      <c r="AM10" s="17">
        <v>0.23309054230017601</v>
      </c>
      <c r="AN10" s="17">
        <v>0.33803169276734002</v>
      </c>
      <c r="AO10" s="17"/>
      <c r="AP10" s="17">
        <v>0.31584845423232299</v>
      </c>
      <c r="AQ10" s="17">
        <v>0.37273450843932598</v>
      </c>
      <c r="AR10" s="17">
        <v>0.375550960331763</v>
      </c>
      <c r="AS10" s="17"/>
      <c r="AT10" s="17">
        <v>0.27329796611510898</v>
      </c>
      <c r="AU10" s="17">
        <v>0.367723850776007</v>
      </c>
      <c r="AV10" s="17">
        <v>0.41779109569016798</v>
      </c>
      <c r="AW10" s="17">
        <v>0.397618098070809</v>
      </c>
      <c r="AX10" s="17">
        <v>0.37355706684097001</v>
      </c>
      <c r="AY10" s="17"/>
      <c r="AZ10" s="17">
        <v>0.40382801197377499</v>
      </c>
      <c r="BA10" s="17">
        <v>0.33089845610354202</v>
      </c>
      <c r="BB10" s="17">
        <v>0.38413855044564998</v>
      </c>
      <c r="BC10" s="17">
        <v>0.32637992464641402</v>
      </c>
      <c r="BD10" s="17">
        <v>0.360294974044714</v>
      </c>
      <c r="BE10" s="17">
        <v>0.34549802319748302</v>
      </c>
      <c r="BF10" s="17"/>
      <c r="BG10" s="17">
        <v>0.29661330958842402</v>
      </c>
      <c r="BH10" s="17">
        <v>0.43966722498070299</v>
      </c>
      <c r="BI10" s="17" t="s">
        <v>95</v>
      </c>
      <c r="BJ10" s="17" t="s">
        <v>95</v>
      </c>
      <c r="BK10" s="17" t="s">
        <v>95</v>
      </c>
      <c r="BL10" s="17" t="s">
        <v>95</v>
      </c>
      <c r="BM10" s="17" t="s">
        <v>95</v>
      </c>
    </row>
    <row r="11" spans="2:65" ht="58" x14ac:dyDescent="0.35">
      <c r="B11" s="18" t="s">
        <v>122</v>
      </c>
      <c r="C11" s="17">
        <v>0.33314989852999199</v>
      </c>
      <c r="D11" s="17">
        <v>0.323917169363869</v>
      </c>
      <c r="E11" s="17">
        <v>0.34210319296643399</v>
      </c>
      <c r="F11" s="17"/>
      <c r="G11" s="17">
        <v>0.46168413320530199</v>
      </c>
      <c r="H11" s="17">
        <v>0.399597318340977</v>
      </c>
      <c r="I11" s="17">
        <v>0.35290976924349798</v>
      </c>
      <c r="J11" s="17">
        <v>0.31814316094245498</v>
      </c>
      <c r="K11" s="17">
        <v>0.28570085818829899</v>
      </c>
      <c r="L11" s="17">
        <v>0.30368295767289299</v>
      </c>
      <c r="M11" s="17"/>
      <c r="N11" s="17">
        <v>0.33432043535739198</v>
      </c>
      <c r="O11" s="17">
        <v>0.33220919337554</v>
      </c>
      <c r="P11" s="17">
        <v>0.33046793006347802</v>
      </c>
      <c r="Q11" s="17">
        <v>0.33780549054181402</v>
      </c>
      <c r="R11" s="17"/>
      <c r="S11" s="17">
        <v>0.44893691200777103</v>
      </c>
      <c r="T11" s="17">
        <v>0.27053738353781898</v>
      </c>
      <c r="U11" s="17">
        <v>0.29600959057998799</v>
      </c>
      <c r="V11" s="17">
        <v>0.33308419414081503</v>
      </c>
      <c r="W11" s="17">
        <v>0.29567540601820702</v>
      </c>
      <c r="X11" s="17">
        <v>0.35171522130279598</v>
      </c>
      <c r="Y11" s="17">
        <v>0.31963354200326399</v>
      </c>
      <c r="Z11" s="17">
        <v>0.26864013502245598</v>
      </c>
      <c r="AA11" s="17">
        <v>0.35669694501774102</v>
      </c>
      <c r="AB11" s="17">
        <v>0.34229567708159703</v>
      </c>
      <c r="AC11" s="17">
        <v>0.30633751868567299</v>
      </c>
      <c r="AD11" s="17">
        <v>0.37580814733305401</v>
      </c>
      <c r="AE11" s="17"/>
      <c r="AF11" s="17">
        <v>0.34543485909937799</v>
      </c>
      <c r="AG11" s="17">
        <v>0.30910011125695502</v>
      </c>
      <c r="AH11" s="17">
        <v>0.33403342228604199</v>
      </c>
      <c r="AI11" s="17"/>
      <c r="AJ11" s="17">
        <v>0.33729347169870599</v>
      </c>
      <c r="AK11" s="17">
        <v>0.32368981355353899</v>
      </c>
      <c r="AL11" s="17">
        <v>0.336103679054779</v>
      </c>
      <c r="AM11" s="17">
        <v>0.21975110278853599</v>
      </c>
      <c r="AN11" s="17">
        <v>0.33085465958010501</v>
      </c>
      <c r="AO11" s="17"/>
      <c r="AP11" s="17">
        <v>0.35433728632205602</v>
      </c>
      <c r="AQ11" s="17">
        <v>0.35011984399947998</v>
      </c>
      <c r="AR11" s="17">
        <v>0.31692854077822102</v>
      </c>
      <c r="AS11" s="17"/>
      <c r="AT11" s="17">
        <v>0.30249481082873397</v>
      </c>
      <c r="AU11" s="17">
        <v>0.35998387909252899</v>
      </c>
      <c r="AV11" s="17">
        <v>0.33058831463900801</v>
      </c>
      <c r="AW11" s="17">
        <v>0.34303533810361098</v>
      </c>
      <c r="AX11" s="17">
        <v>0.34151149952958298</v>
      </c>
      <c r="AY11" s="17"/>
      <c r="AZ11" s="17">
        <v>0.457623359962404</v>
      </c>
      <c r="BA11" s="17">
        <v>0.32740126604617598</v>
      </c>
      <c r="BB11" s="17">
        <v>0.36354832248636199</v>
      </c>
      <c r="BC11" s="17">
        <v>0.28477841827219702</v>
      </c>
      <c r="BD11" s="17">
        <v>0.28178687382346301</v>
      </c>
      <c r="BE11" s="17">
        <v>0.26916024301200803</v>
      </c>
      <c r="BF11" s="17"/>
      <c r="BG11" s="17">
        <v>0.329413437715459</v>
      </c>
      <c r="BH11" s="17">
        <v>0.33901801455486202</v>
      </c>
      <c r="BI11" s="17" t="s">
        <v>95</v>
      </c>
      <c r="BJ11" s="17" t="s">
        <v>95</v>
      </c>
      <c r="BK11" s="17" t="s">
        <v>95</v>
      </c>
      <c r="BL11" s="17" t="s">
        <v>95</v>
      </c>
      <c r="BM11" s="17" t="s">
        <v>95</v>
      </c>
    </row>
    <row r="12" spans="2:65" ht="29" x14ac:dyDescent="0.35">
      <c r="B12" s="18" t="s">
        <v>123</v>
      </c>
      <c r="C12" s="17">
        <v>0.270462782399295</v>
      </c>
      <c r="D12" s="17">
        <v>0.26591625196826701</v>
      </c>
      <c r="E12" s="17">
        <v>0.27435279947743701</v>
      </c>
      <c r="F12" s="17"/>
      <c r="G12" s="17">
        <v>0.37606860681493998</v>
      </c>
      <c r="H12" s="17">
        <v>0.28800910426896997</v>
      </c>
      <c r="I12" s="17">
        <v>0.27190177911968799</v>
      </c>
      <c r="J12" s="17">
        <v>0.273306327106073</v>
      </c>
      <c r="K12" s="17">
        <v>0.28198381268498102</v>
      </c>
      <c r="L12" s="17">
        <v>0.22924213032327301</v>
      </c>
      <c r="M12" s="17"/>
      <c r="N12" s="17">
        <v>0.26083708766802099</v>
      </c>
      <c r="O12" s="17">
        <v>0.25858178316682501</v>
      </c>
      <c r="P12" s="17">
        <v>0.29932430320314302</v>
      </c>
      <c r="Q12" s="17">
        <v>0.27468686936210801</v>
      </c>
      <c r="R12" s="17"/>
      <c r="S12" s="17">
        <v>0.33858539211798999</v>
      </c>
      <c r="T12" s="17">
        <v>0.272919045188039</v>
      </c>
      <c r="U12" s="17">
        <v>0.256248977666517</v>
      </c>
      <c r="V12" s="17">
        <v>0.264820749906512</v>
      </c>
      <c r="W12" s="17">
        <v>0.269705443776807</v>
      </c>
      <c r="X12" s="17">
        <v>0.30774656592449201</v>
      </c>
      <c r="Y12" s="17">
        <v>0.24649011403576199</v>
      </c>
      <c r="Z12" s="17">
        <v>0.24982951800835099</v>
      </c>
      <c r="AA12" s="17">
        <v>0.27153182524866398</v>
      </c>
      <c r="AB12" s="17">
        <v>0.234300573858546</v>
      </c>
      <c r="AC12" s="17">
        <v>0.27836816280293197</v>
      </c>
      <c r="AD12" s="17">
        <v>0.161480330771331</v>
      </c>
      <c r="AE12" s="17"/>
      <c r="AF12" s="17">
        <v>0.28560313829381601</v>
      </c>
      <c r="AG12" s="17">
        <v>0.264858100248545</v>
      </c>
      <c r="AH12" s="17">
        <v>0.18055147480138301</v>
      </c>
      <c r="AI12" s="17"/>
      <c r="AJ12" s="17">
        <v>0.29624480434813899</v>
      </c>
      <c r="AK12" s="17">
        <v>0.26558696671142501</v>
      </c>
      <c r="AL12" s="17">
        <v>0.23052319263520801</v>
      </c>
      <c r="AM12" s="17">
        <v>0.33051366794706399</v>
      </c>
      <c r="AN12" s="17">
        <v>0.19837843179276601</v>
      </c>
      <c r="AO12" s="17"/>
      <c r="AP12" s="17">
        <v>0.297104595853594</v>
      </c>
      <c r="AQ12" s="17">
        <v>0.26263834885867099</v>
      </c>
      <c r="AR12" s="17">
        <v>0.26346751937193202</v>
      </c>
      <c r="AS12" s="17"/>
      <c r="AT12" s="17">
        <v>0.27808632388435001</v>
      </c>
      <c r="AU12" s="17">
        <v>0.26124743927966998</v>
      </c>
      <c r="AV12" s="17">
        <v>0.25655301172882899</v>
      </c>
      <c r="AW12" s="17">
        <v>0.27789590659052898</v>
      </c>
      <c r="AX12" s="17">
        <v>0.219551650526214</v>
      </c>
      <c r="AY12" s="17"/>
      <c r="AZ12" s="17">
        <v>0.34294572337319401</v>
      </c>
      <c r="BA12" s="17">
        <v>0.27790027662820699</v>
      </c>
      <c r="BB12" s="17">
        <v>0.27955526248951201</v>
      </c>
      <c r="BC12" s="17">
        <v>0.23467915846121001</v>
      </c>
      <c r="BD12" s="17">
        <v>0.22740402574829099</v>
      </c>
      <c r="BE12" s="17">
        <v>0.24634846417690301</v>
      </c>
      <c r="BF12" s="17"/>
      <c r="BG12" s="17">
        <v>0.26644575830823902</v>
      </c>
      <c r="BH12" s="17">
        <v>0.27677152337399702</v>
      </c>
      <c r="BI12" s="17" t="s">
        <v>95</v>
      </c>
      <c r="BJ12" s="17" t="s">
        <v>95</v>
      </c>
      <c r="BK12" s="17" t="s">
        <v>95</v>
      </c>
      <c r="BL12" s="17" t="s">
        <v>95</v>
      </c>
      <c r="BM12" s="17" t="s">
        <v>95</v>
      </c>
    </row>
    <row r="13" spans="2:65" x14ac:dyDescent="0.35">
      <c r="B13" s="18" t="s">
        <v>124</v>
      </c>
      <c r="C13" s="17">
        <v>0.22305768523724301</v>
      </c>
      <c r="D13" s="17">
        <v>0.24148614072055699</v>
      </c>
      <c r="E13" s="17">
        <v>0.20301138236844399</v>
      </c>
      <c r="F13" s="17"/>
      <c r="G13" s="17">
        <v>0.22946889702914</v>
      </c>
      <c r="H13" s="17">
        <v>0.23565838708400599</v>
      </c>
      <c r="I13" s="17">
        <v>0.21917130487768699</v>
      </c>
      <c r="J13" s="17">
        <v>0.218092358911576</v>
      </c>
      <c r="K13" s="17">
        <v>0.21192648884739701</v>
      </c>
      <c r="L13" s="17">
        <v>0.22797438346621399</v>
      </c>
      <c r="M13" s="17"/>
      <c r="N13" s="17">
        <v>0.231688094626192</v>
      </c>
      <c r="O13" s="17">
        <v>0.24382088924873099</v>
      </c>
      <c r="P13" s="17">
        <v>0.21563106918038699</v>
      </c>
      <c r="Q13" s="17">
        <v>0.18632299007573999</v>
      </c>
      <c r="R13" s="17"/>
      <c r="S13" s="17">
        <v>0.23992550259975301</v>
      </c>
      <c r="T13" s="17">
        <v>0.23160853977469401</v>
      </c>
      <c r="U13" s="17">
        <v>0.23241723776766801</v>
      </c>
      <c r="V13" s="17">
        <v>0.17648699109882801</v>
      </c>
      <c r="W13" s="17">
        <v>0.229151442332371</v>
      </c>
      <c r="X13" s="17">
        <v>0.22763436578168</v>
      </c>
      <c r="Y13" s="17">
        <v>0.237722130204366</v>
      </c>
      <c r="Z13" s="17">
        <v>0.21353952566753001</v>
      </c>
      <c r="AA13" s="17">
        <v>0.216309946919545</v>
      </c>
      <c r="AB13" s="17">
        <v>0.21192108965144801</v>
      </c>
      <c r="AC13" s="17">
        <v>0.19179841263834199</v>
      </c>
      <c r="AD13" s="17">
        <v>0.30812421373501703</v>
      </c>
      <c r="AE13" s="17"/>
      <c r="AF13" s="17">
        <v>0.211789944402205</v>
      </c>
      <c r="AG13" s="17">
        <v>0.244010354979141</v>
      </c>
      <c r="AH13" s="17">
        <v>0.15901147939677701</v>
      </c>
      <c r="AI13" s="17"/>
      <c r="AJ13" s="17">
        <v>0.21514160924577799</v>
      </c>
      <c r="AK13" s="17">
        <v>0.222954238825186</v>
      </c>
      <c r="AL13" s="17">
        <v>0.27826975627717798</v>
      </c>
      <c r="AM13" s="17">
        <v>0.32590227185054699</v>
      </c>
      <c r="AN13" s="17">
        <v>0.183782036334592</v>
      </c>
      <c r="AO13" s="17"/>
      <c r="AP13" s="17">
        <v>0.22079173766357199</v>
      </c>
      <c r="AQ13" s="17">
        <v>0.211660520628596</v>
      </c>
      <c r="AR13" s="17">
        <v>0.25999675237424003</v>
      </c>
      <c r="AS13" s="17"/>
      <c r="AT13" s="17">
        <v>0.19463081940045801</v>
      </c>
      <c r="AU13" s="17">
        <v>0.228984234319346</v>
      </c>
      <c r="AV13" s="17">
        <v>0.256770733677814</v>
      </c>
      <c r="AW13" s="17">
        <v>0.21415131561419401</v>
      </c>
      <c r="AX13" s="17">
        <v>0.23127047771477499</v>
      </c>
      <c r="AY13" s="17"/>
      <c r="AZ13" s="17">
        <v>0.23659970073230199</v>
      </c>
      <c r="BA13" s="17">
        <v>0.214741419566326</v>
      </c>
      <c r="BB13" s="17">
        <v>0.25651169157769599</v>
      </c>
      <c r="BC13" s="17">
        <v>0.202295708815806</v>
      </c>
      <c r="BD13" s="17">
        <v>0.24672222165093299</v>
      </c>
      <c r="BE13" s="17">
        <v>0.183648235180665</v>
      </c>
      <c r="BF13" s="17"/>
      <c r="BG13" s="17">
        <v>0.21576643342625601</v>
      </c>
      <c r="BH13" s="17">
        <v>0.234508604627859</v>
      </c>
      <c r="BI13" s="17" t="s">
        <v>95</v>
      </c>
      <c r="BJ13" s="17" t="s">
        <v>95</v>
      </c>
      <c r="BK13" s="17" t="s">
        <v>95</v>
      </c>
      <c r="BL13" s="17" t="s">
        <v>95</v>
      </c>
      <c r="BM13" s="17" t="s">
        <v>95</v>
      </c>
    </row>
    <row r="14" spans="2:65" x14ac:dyDescent="0.35">
      <c r="B14" s="18" t="s">
        <v>113</v>
      </c>
      <c r="C14" s="17">
        <v>0.173212695147375</v>
      </c>
      <c r="D14" s="17">
        <v>0.20374732901304199</v>
      </c>
      <c r="E14" s="17">
        <v>0.14053441229233801</v>
      </c>
      <c r="F14" s="17"/>
      <c r="G14" s="17">
        <v>0.20887562362361101</v>
      </c>
      <c r="H14" s="17">
        <v>0.19352079204266201</v>
      </c>
      <c r="I14" s="17">
        <v>0.19448370057451</v>
      </c>
      <c r="J14" s="17">
        <v>0.18316145310473</v>
      </c>
      <c r="K14" s="17">
        <v>0.16530893080235801</v>
      </c>
      <c r="L14" s="17">
        <v>0.14498214301093101</v>
      </c>
      <c r="M14" s="17"/>
      <c r="N14" s="17">
        <v>0.20507276949327199</v>
      </c>
      <c r="O14" s="17">
        <v>0.166256390130782</v>
      </c>
      <c r="P14" s="17">
        <v>0.14940444555709601</v>
      </c>
      <c r="Q14" s="17">
        <v>0.15660353906185101</v>
      </c>
      <c r="R14" s="17"/>
      <c r="S14" s="17">
        <v>0.21250496432673699</v>
      </c>
      <c r="T14" s="17">
        <v>0.19674014543006099</v>
      </c>
      <c r="U14" s="17">
        <v>0.15065506155667199</v>
      </c>
      <c r="V14" s="17">
        <v>0.13124611971996999</v>
      </c>
      <c r="W14" s="17">
        <v>0.18041167237675201</v>
      </c>
      <c r="X14" s="17">
        <v>0.178933945368038</v>
      </c>
      <c r="Y14" s="17">
        <v>0.16035570522832501</v>
      </c>
      <c r="Z14" s="17">
        <v>0.140106561180773</v>
      </c>
      <c r="AA14" s="17">
        <v>0.14947937675275</v>
      </c>
      <c r="AB14" s="17">
        <v>0.177184722941477</v>
      </c>
      <c r="AC14" s="17">
        <v>0.22028083668206999</v>
      </c>
      <c r="AD14" s="17">
        <v>0.17450344056890199</v>
      </c>
      <c r="AE14" s="17"/>
      <c r="AF14" s="17">
        <v>0.13799360775326999</v>
      </c>
      <c r="AG14" s="17">
        <v>0.216429172640736</v>
      </c>
      <c r="AH14" s="17">
        <v>0.119683083317776</v>
      </c>
      <c r="AI14" s="17"/>
      <c r="AJ14" s="17">
        <v>0.146212613112324</v>
      </c>
      <c r="AK14" s="17">
        <v>0.22244125907427101</v>
      </c>
      <c r="AL14" s="17">
        <v>0.24118602270748499</v>
      </c>
      <c r="AM14" s="17">
        <v>2.9763929559626E-2</v>
      </c>
      <c r="AN14" s="17">
        <v>0.11256236813758901</v>
      </c>
      <c r="AO14" s="17"/>
      <c r="AP14" s="17">
        <v>0.16535695083024299</v>
      </c>
      <c r="AQ14" s="17">
        <v>0.20333162169625699</v>
      </c>
      <c r="AR14" s="17">
        <v>0.23412962863711401</v>
      </c>
      <c r="AS14" s="17"/>
      <c r="AT14" s="17">
        <v>0.10865588520533399</v>
      </c>
      <c r="AU14" s="17">
        <v>0.13601892144153599</v>
      </c>
      <c r="AV14" s="17">
        <v>0.236074222147371</v>
      </c>
      <c r="AW14" s="17">
        <v>0.20736225113280901</v>
      </c>
      <c r="AX14" s="17">
        <v>0.29634196749193498</v>
      </c>
      <c r="AY14" s="17"/>
      <c r="AZ14" s="17">
        <v>0.197654084231213</v>
      </c>
      <c r="BA14" s="17">
        <v>0.16172949470796999</v>
      </c>
      <c r="BB14" s="17">
        <v>0.14964038125412801</v>
      </c>
      <c r="BC14" s="17">
        <v>0.17268097761937201</v>
      </c>
      <c r="BD14" s="17">
        <v>0.194383022233661</v>
      </c>
      <c r="BE14" s="17">
        <v>0.16334721164011701</v>
      </c>
      <c r="BF14" s="17"/>
      <c r="BG14" s="17">
        <v>0.17774277578808401</v>
      </c>
      <c r="BH14" s="17">
        <v>0.16609819826885799</v>
      </c>
      <c r="BI14" s="17" t="s">
        <v>95</v>
      </c>
      <c r="BJ14" s="17" t="s">
        <v>95</v>
      </c>
      <c r="BK14" s="17" t="s">
        <v>95</v>
      </c>
      <c r="BL14" s="17" t="s">
        <v>95</v>
      </c>
      <c r="BM14" s="17" t="s">
        <v>95</v>
      </c>
    </row>
    <row r="15" spans="2:65" x14ac:dyDescent="0.35">
      <c r="B15" s="18" t="s">
        <v>114</v>
      </c>
      <c r="C15" s="17">
        <v>8.8114736223659201E-2</v>
      </c>
      <c r="D15" s="17">
        <v>8.2975826319424698E-2</v>
      </c>
      <c r="E15" s="17">
        <v>9.3703577481490705E-2</v>
      </c>
      <c r="F15" s="17"/>
      <c r="G15" s="17">
        <v>5.7800982635504199E-2</v>
      </c>
      <c r="H15" s="17">
        <v>6.3602378105590399E-2</v>
      </c>
      <c r="I15" s="17">
        <v>5.9170629536334098E-2</v>
      </c>
      <c r="J15" s="17">
        <v>7.8487864815285802E-2</v>
      </c>
      <c r="K15" s="17">
        <v>0.100281237526139</v>
      </c>
      <c r="L15" s="17">
        <v>0.117874275749639</v>
      </c>
      <c r="M15" s="17"/>
      <c r="N15" s="17">
        <v>7.4631518398920502E-2</v>
      </c>
      <c r="O15" s="17">
        <v>0.100792217734024</v>
      </c>
      <c r="P15" s="17">
        <v>8.0918959794415504E-2</v>
      </c>
      <c r="Q15" s="17">
        <v>0.10109388505384601</v>
      </c>
      <c r="R15" s="17"/>
      <c r="S15" s="17">
        <v>9.0843546252399002E-2</v>
      </c>
      <c r="T15" s="17">
        <v>8.6265136239061901E-2</v>
      </c>
      <c r="U15" s="17">
        <v>7.5580101177837797E-2</v>
      </c>
      <c r="V15" s="17">
        <v>0.10822966149058801</v>
      </c>
      <c r="W15" s="17">
        <v>0.108020410646371</v>
      </c>
      <c r="X15" s="17">
        <v>5.6599793913162201E-2</v>
      </c>
      <c r="Y15" s="17">
        <v>0.11466628893782201</v>
      </c>
      <c r="Z15" s="17">
        <v>0.111028703023686</v>
      </c>
      <c r="AA15" s="17">
        <v>8.0982480753568606E-2</v>
      </c>
      <c r="AB15" s="17">
        <v>9.3778339668025595E-2</v>
      </c>
      <c r="AC15" s="17">
        <v>6.2518990093655899E-2</v>
      </c>
      <c r="AD15" s="17">
        <v>5.5405103977505102E-2</v>
      </c>
      <c r="AE15" s="17"/>
      <c r="AF15" s="17">
        <v>9.7196585925795706E-2</v>
      </c>
      <c r="AG15" s="17">
        <v>7.6333152604286997E-2</v>
      </c>
      <c r="AH15" s="17">
        <v>0.100845829473069</v>
      </c>
      <c r="AI15" s="17"/>
      <c r="AJ15" s="17">
        <v>9.0598508467509706E-2</v>
      </c>
      <c r="AK15" s="17">
        <v>7.5861606137627297E-2</v>
      </c>
      <c r="AL15" s="17">
        <v>6.1896086058230999E-2</v>
      </c>
      <c r="AM15" s="17">
        <v>0.192873971820506</v>
      </c>
      <c r="AN15" s="17">
        <v>0.112882198910701</v>
      </c>
      <c r="AO15" s="17"/>
      <c r="AP15" s="17">
        <v>8.5076272352646407E-2</v>
      </c>
      <c r="AQ15" s="17">
        <v>7.7612095159687006E-2</v>
      </c>
      <c r="AR15" s="17">
        <v>4.7797323519425602E-2</v>
      </c>
      <c r="AS15" s="17"/>
      <c r="AT15" s="17">
        <v>0.123186009561273</v>
      </c>
      <c r="AU15" s="17">
        <v>8.6889370887040504E-2</v>
      </c>
      <c r="AV15" s="17">
        <v>7.2803570869917497E-2</v>
      </c>
      <c r="AW15" s="17">
        <v>6.1702581844847601E-2</v>
      </c>
      <c r="AX15" s="17">
        <v>0.11647695207313399</v>
      </c>
      <c r="AY15" s="17"/>
      <c r="AZ15" s="17">
        <v>5.9705471667290302E-2</v>
      </c>
      <c r="BA15" s="17">
        <v>9.3648570452742802E-2</v>
      </c>
      <c r="BB15" s="17">
        <v>7.1663305205882696E-2</v>
      </c>
      <c r="BC15" s="17">
        <v>9.6176326631324596E-2</v>
      </c>
      <c r="BD15" s="17">
        <v>0.104469160644363</v>
      </c>
      <c r="BE15" s="17">
        <v>9.3852772691259301E-2</v>
      </c>
      <c r="BF15" s="17"/>
      <c r="BG15" s="17">
        <v>0.104654268547862</v>
      </c>
      <c r="BH15" s="17">
        <v>6.2139381605192001E-2</v>
      </c>
      <c r="BI15" s="17" t="s">
        <v>95</v>
      </c>
      <c r="BJ15" s="17" t="s">
        <v>95</v>
      </c>
      <c r="BK15" s="17" t="s">
        <v>95</v>
      </c>
      <c r="BL15" s="17" t="s">
        <v>95</v>
      </c>
      <c r="BM15" s="17" t="s">
        <v>95</v>
      </c>
    </row>
    <row r="16" spans="2:65" ht="29" x14ac:dyDescent="0.35">
      <c r="B16" s="18" t="s">
        <v>125</v>
      </c>
      <c r="C16" s="17">
        <v>7.6445691417201103E-2</v>
      </c>
      <c r="D16" s="17">
        <v>8.7371975226932699E-2</v>
      </c>
      <c r="E16" s="17">
        <v>6.5456062590009301E-2</v>
      </c>
      <c r="F16" s="17"/>
      <c r="G16" s="17">
        <v>0.121665470695073</v>
      </c>
      <c r="H16" s="17">
        <v>9.1391089096354503E-2</v>
      </c>
      <c r="I16" s="17">
        <v>0.106908493625155</v>
      </c>
      <c r="J16" s="17">
        <v>7.0083691728745595E-2</v>
      </c>
      <c r="K16" s="17">
        <v>6.5868476828557607E-2</v>
      </c>
      <c r="L16" s="17">
        <v>5.4749173815455202E-2</v>
      </c>
      <c r="M16" s="17"/>
      <c r="N16" s="17">
        <v>8.0378280453737405E-2</v>
      </c>
      <c r="O16" s="17">
        <v>5.9099055046602698E-2</v>
      </c>
      <c r="P16" s="17">
        <v>8.4317105975883794E-2</v>
      </c>
      <c r="Q16" s="17">
        <v>8.4608620028482406E-2</v>
      </c>
      <c r="R16" s="17"/>
      <c r="S16" s="17">
        <v>0.10009576736334901</v>
      </c>
      <c r="T16" s="17">
        <v>5.38038621053821E-2</v>
      </c>
      <c r="U16" s="17">
        <v>6.3269375157816998E-2</v>
      </c>
      <c r="V16" s="17">
        <v>5.0070405316108402E-2</v>
      </c>
      <c r="W16" s="17">
        <v>9.3721457782589598E-2</v>
      </c>
      <c r="X16" s="17">
        <v>7.3463828187615807E-2</v>
      </c>
      <c r="Y16" s="17">
        <v>7.4812967832752403E-2</v>
      </c>
      <c r="Z16" s="17">
        <v>8.7204380283150307E-2</v>
      </c>
      <c r="AA16" s="17">
        <v>7.6888260808711001E-2</v>
      </c>
      <c r="AB16" s="17">
        <v>0.10461039289969</v>
      </c>
      <c r="AC16" s="17">
        <v>7.3541873201482894E-2</v>
      </c>
      <c r="AD16" s="17">
        <v>8.6718324284011702E-2</v>
      </c>
      <c r="AE16" s="17"/>
      <c r="AF16" s="17">
        <v>7.3868392224040402E-2</v>
      </c>
      <c r="AG16" s="17">
        <v>7.5259792501636905E-2</v>
      </c>
      <c r="AH16" s="17">
        <v>9.6480941051430305E-2</v>
      </c>
      <c r="AI16" s="17"/>
      <c r="AJ16" s="17">
        <v>7.6266355294523899E-2</v>
      </c>
      <c r="AK16" s="17">
        <v>8.2011838752994407E-2</v>
      </c>
      <c r="AL16" s="17">
        <v>5.6255123445739498E-2</v>
      </c>
      <c r="AM16" s="17">
        <v>7.2924741481532496E-2</v>
      </c>
      <c r="AN16" s="17">
        <v>5.4955541417153399E-2</v>
      </c>
      <c r="AO16" s="17"/>
      <c r="AP16" s="17">
        <v>8.6335636910454996E-2</v>
      </c>
      <c r="AQ16" s="17">
        <v>7.7309410228375897E-2</v>
      </c>
      <c r="AR16" s="17">
        <v>5.0737734145862003E-2</v>
      </c>
      <c r="AS16" s="17"/>
      <c r="AT16" s="17">
        <v>6.5820601992830297E-2</v>
      </c>
      <c r="AU16" s="17">
        <v>6.06455673434729E-2</v>
      </c>
      <c r="AV16" s="17">
        <v>8.8044818457611904E-2</v>
      </c>
      <c r="AW16" s="17">
        <v>0.101241449302012</v>
      </c>
      <c r="AX16" s="17">
        <v>0.167624244644377</v>
      </c>
      <c r="AY16" s="17"/>
      <c r="AZ16" s="17">
        <v>0.10341451195783601</v>
      </c>
      <c r="BA16" s="17">
        <v>8.2149626345489696E-2</v>
      </c>
      <c r="BB16" s="17">
        <v>5.8165525335444501E-2</v>
      </c>
      <c r="BC16" s="17">
        <v>5.4265155077440098E-2</v>
      </c>
      <c r="BD16" s="17">
        <v>6.8416587182712402E-2</v>
      </c>
      <c r="BE16" s="17">
        <v>9.9895995422632597E-2</v>
      </c>
      <c r="BF16" s="17"/>
      <c r="BG16" s="17">
        <v>7.6733200430125506E-2</v>
      </c>
      <c r="BH16" s="17">
        <v>7.5994158180327898E-2</v>
      </c>
      <c r="BI16" s="17" t="s">
        <v>95</v>
      </c>
      <c r="BJ16" s="17" t="s">
        <v>95</v>
      </c>
      <c r="BK16" s="17" t="s">
        <v>95</v>
      </c>
      <c r="BL16" s="17" t="s">
        <v>95</v>
      </c>
      <c r="BM16" s="17" t="s">
        <v>95</v>
      </c>
    </row>
    <row r="17" spans="2:65" x14ac:dyDescent="0.35">
      <c r="B17" s="18" t="s">
        <v>115</v>
      </c>
      <c r="C17" s="19">
        <v>3.2950682585215697E-2</v>
      </c>
      <c r="D17" s="19">
        <v>3.5574391709542998E-2</v>
      </c>
      <c r="E17" s="19">
        <v>3.0361182307199499E-2</v>
      </c>
      <c r="F17" s="19"/>
      <c r="G17" s="19">
        <v>0</v>
      </c>
      <c r="H17" s="19">
        <v>3.1901103941844901E-2</v>
      </c>
      <c r="I17" s="19">
        <v>1.7066100399767799E-2</v>
      </c>
      <c r="J17" s="19">
        <v>3.89818181183271E-2</v>
      </c>
      <c r="K17" s="19">
        <v>4.3654661658352398E-2</v>
      </c>
      <c r="L17" s="19">
        <v>3.88706275047608E-2</v>
      </c>
      <c r="M17" s="19"/>
      <c r="N17" s="19">
        <v>3.3284902849763397E-2</v>
      </c>
      <c r="O17" s="19">
        <v>3.3197832885603899E-2</v>
      </c>
      <c r="P17" s="19">
        <v>2.9307469148225299E-2</v>
      </c>
      <c r="Q17" s="19">
        <v>3.4527049734981802E-2</v>
      </c>
      <c r="R17" s="19"/>
      <c r="S17" s="19">
        <v>2.99825302395464E-2</v>
      </c>
      <c r="T17" s="19">
        <v>3.3492578168552598E-2</v>
      </c>
      <c r="U17" s="19">
        <v>3.8839539782199201E-2</v>
      </c>
      <c r="V17" s="19">
        <v>3.7435030815428802E-2</v>
      </c>
      <c r="W17" s="19">
        <v>3.2511340169666503E-2</v>
      </c>
      <c r="X17" s="19">
        <v>5.4404318171991199E-2</v>
      </c>
      <c r="Y17" s="19">
        <v>2.1506757795792201E-2</v>
      </c>
      <c r="Z17" s="19">
        <v>1.7185455944838501E-2</v>
      </c>
      <c r="AA17" s="19">
        <v>2.9063802130913498E-2</v>
      </c>
      <c r="AB17" s="19">
        <v>2.2710655195562299E-2</v>
      </c>
      <c r="AC17" s="19">
        <v>4.1720642823174101E-2</v>
      </c>
      <c r="AD17" s="19">
        <v>3.4220719226323602E-2</v>
      </c>
      <c r="AE17" s="19"/>
      <c r="AF17" s="19">
        <v>4.4649520438091103E-2</v>
      </c>
      <c r="AG17" s="19">
        <v>2.2505908935278499E-2</v>
      </c>
      <c r="AH17" s="19">
        <v>5.1335097684496497E-2</v>
      </c>
      <c r="AI17" s="19"/>
      <c r="AJ17" s="19">
        <v>3.4067798037900401E-2</v>
      </c>
      <c r="AK17" s="19">
        <v>2.9759696391774899E-2</v>
      </c>
      <c r="AL17" s="19">
        <v>1.36210188159623E-2</v>
      </c>
      <c r="AM17" s="19">
        <v>5.8440185411925798E-2</v>
      </c>
      <c r="AN17" s="19">
        <v>5.6757899804532601E-2</v>
      </c>
      <c r="AO17" s="19"/>
      <c r="AP17" s="19">
        <v>3.3598218176452199E-2</v>
      </c>
      <c r="AQ17" s="19">
        <v>2.59484189979944E-2</v>
      </c>
      <c r="AR17" s="19">
        <v>3.1369019866052998E-2</v>
      </c>
      <c r="AS17" s="19"/>
      <c r="AT17" s="19">
        <v>3.38200116528692E-2</v>
      </c>
      <c r="AU17" s="19">
        <v>3.13577876831884E-2</v>
      </c>
      <c r="AV17" s="19">
        <v>2.1714768098420101E-2</v>
      </c>
      <c r="AW17" s="19">
        <v>5.45557292972969E-2</v>
      </c>
      <c r="AX17" s="19">
        <v>3.9409591899174701E-2</v>
      </c>
      <c r="AY17" s="19"/>
      <c r="AZ17" s="19">
        <v>3.9546282336598397E-2</v>
      </c>
      <c r="BA17" s="19">
        <v>3.1604831145484798E-2</v>
      </c>
      <c r="BB17" s="19">
        <v>7.2868864940507797E-3</v>
      </c>
      <c r="BC17" s="19">
        <v>3.6075327403038503E-2</v>
      </c>
      <c r="BD17" s="19">
        <v>3.4193874783951403E-2</v>
      </c>
      <c r="BE17" s="19">
        <v>5.56440208980057E-2</v>
      </c>
      <c r="BF17" s="19"/>
      <c r="BG17" s="19">
        <v>3.3310827749005997E-2</v>
      </c>
      <c r="BH17" s="19">
        <v>3.23850741895121E-2</v>
      </c>
      <c r="BI17" s="19" t="s">
        <v>95</v>
      </c>
      <c r="BJ17" s="19" t="s">
        <v>95</v>
      </c>
      <c r="BK17" s="19" t="s">
        <v>95</v>
      </c>
      <c r="BL17" s="19" t="s">
        <v>95</v>
      </c>
      <c r="BM17" s="19" t="s">
        <v>95</v>
      </c>
    </row>
    <row r="18" spans="2:65" x14ac:dyDescent="0.35">
      <c r="B18" s="16" t="s">
        <v>127</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43.5" x14ac:dyDescent="0.35">
      <c r="B9" s="18" t="s">
        <v>128</v>
      </c>
      <c r="C9" s="17">
        <v>0.715289681221003</v>
      </c>
      <c r="D9" s="17">
        <v>0.69961864589145295</v>
      </c>
      <c r="E9" s="17">
        <v>0.73052498567221402</v>
      </c>
      <c r="F9" s="17"/>
      <c r="G9" s="17">
        <v>0.77912649960073199</v>
      </c>
      <c r="H9" s="17">
        <v>0.72706441261901</v>
      </c>
      <c r="I9" s="17">
        <v>0.69014541201718405</v>
      </c>
      <c r="J9" s="17">
        <v>0.69440459033028101</v>
      </c>
      <c r="K9" s="17">
        <v>0.70008416841919696</v>
      </c>
      <c r="L9" s="17">
        <v>0.71099227229547302</v>
      </c>
      <c r="M9" s="17"/>
      <c r="N9" s="17">
        <v>0.76917694950051796</v>
      </c>
      <c r="O9" s="17">
        <v>0.728376411077576</v>
      </c>
      <c r="P9" s="17">
        <v>0.63248783985236301</v>
      </c>
      <c r="Q9" s="17">
        <v>0.71563758942739097</v>
      </c>
      <c r="R9" s="17"/>
      <c r="S9" s="17">
        <v>0.71930645447347696</v>
      </c>
      <c r="T9" s="17">
        <v>0.72280492704218002</v>
      </c>
      <c r="U9" s="17">
        <v>0.74106184001446496</v>
      </c>
      <c r="V9" s="17">
        <v>0.71889529896860804</v>
      </c>
      <c r="W9" s="17">
        <v>0.66911467568620298</v>
      </c>
      <c r="X9" s="17">
        <v>0.77321803155058499</v>
      </c>
      <c r="Y9" s="17">
        <v>0.70712798987483505</v>
      </c>
      <c r="Z9" s="17">
        <v>0.73127284468171105</v>
      </c>
      <c r="AA9" s="17">
        <v>0.71109801952549001</v>
      </c>
      <c r="AB9" s="17">
        <v>0.72865892898528695</v>
      </c>
      <c r="AC9" s="17">
        <v>0.59572243178506001</v>
      </c>
      <c r="AD9" s="17">
        <v>0.69381468181566597</v>
      </c>
      <c r="AE9" s="17"/>
      <c r="AF9" s="17">
        <v>0.60109780053337303</v>
      </c>
      <c r="AG9" s="17">
        <v>0.802058865842324</v>
      </c>
      <c r="AH9" s="17">
        <v>0.68828664634375203</v>
      </c>
      <c r="AI9" s="17"/>
      <c r="AJ9" s="17">
        <v>0.64185677954628395</v>
      </c>
      <c r="AK9" s="17">
        <v>0.77126783266107002</v>
      </c>
      <c r="AL9" s="17">
        <v>0.80524162474815397</v>
      </c>
      <c r="AM9" s="17">
        <v>0.40059520280460098</v>
      </c>
      <c r="AN9" s="17">
        <v>0.71162298960725001</v>
      </c>
      <c r="AO9" s="17"/>
      <c r="AP9" s="17">
        <v>0.63584515131866803</v>
      </c>
      <c r="AQ9" s="17">
        <v>0.79740027269938296</v>
      </c>
      <c r="AR9" s="17">
        <v>0.81596339388493999</v>
      </c>
      <c r="AS9" s="17"/>
      <c r="AT9" s="17">
        <v>0.67205029870461896</v>
      </c>
      <c r="AU9" s="17">
        <v>0.69316387705710303</v>
      </c>
      <c r="AV9" s="17">
        <v>0.76370192046730501</v>
      </c>
      <c r="AW9" s="17">
        <v>0.782639748668011</v>
      </c>
      <c r="AX9" s="17">
        <v>0.72007739101717805</v>
      </c>
      <c r="AY9" s="17"/>
      <c r="AZ9" s="17">
        <v>0.76144314697649196</v>
      </c>
      <c r="BA9" s="17">
        <v>0.70270643380600095</v>
      </c>
      <c r="BB9" s="17">
        <v>0.68321105883821698</v>
      </c>
      <c r="BC9" s="17">
        <v>0.71717216707784004</v>
      </c>
      <c r="BD9" s="17">
        <v>0.70737495717807897</v>
      </c>
      <c r="BE9" s="17">
        <v>0.66700461868393401</v>
      </c>
      <c r="BF9" s="17"/>
      <c r="BG9" s="17">
        <v>0.70517088352351498</v>
      </c>
      <c r="BH9" s="17">
        <v>0.71953748115629601</v>
      </c>
      <c r="BI9" s="17" t="s">
        <v>95</v>
      </c>
      <c r="BJ9" s="17">
        <v>0.65492483916742295</v>
      </c>
      <c r="BK9" s="17">
        <v>0.69152736991965902</v>
      </c>
      <c r="BL9" s="17">
        <v>0.74732208900229502</v>
      </c>
      <c r="BM9" s="17">
        <v>0.73660204409756902</v>
      </c>
    </row>
    <row r="10" spans="2:65" ht="58" x14ac:dyDescent="0.35">
      <c r="B10" s="18" t="s">
        <v>129</v>
      </c>
      <c r="C10" s="17">
        <v>0.204177075830027</v>
      </c>
      <c r="D10" s="17">
        <v>0.21258835848193799</v>
      </c>
      <c r="E10" s="17">
        <v>0.19604472935977901</v>
      </c>
      <c r="F10" s="17"/>
      <c r="G10" s="17">
        <v>0.16565947750451801</v>
      </c>
      <c r="H10" s="17">
        <v>0.20333667293004101</v>
      </c>
      <c r="I10" s="17">
        <v>0.21086808810306201</v>
      </c>
      <c r="J10" s="17">
        <v>0.21142909008244201</v>
      </c>
      <c r="K10" s="17">
        <v>0.205958492285404</v>
      </c>
      <c r="L10" s="17">
        <v>0.21788174464744101</v>
      </c>
      <c r="M10" s="17"/>
      <c r="N10" s="17">
        <v>0.17565275254026899</v>
      </c>
      <c r="O10" s="17">
        <v>0.18660549106260499</v>
      </c>
      <c r="P10" s="17">
        <v>0.26522410849605399</v>
      </c>
      <c r="Q10" s="17">
        <v>0.200945277436689</v>
      </c>
      <c r="R10" s="17"/>
      <c r="S10" s="17">
        <v>0.19942281900341499</v>
      </c>
      <c r="T10" s="17">
        <v>0.19791155953943701</v>
      </c>
      <c r="U10" s="17">
        <v>0.20249813687049101</v>
      </c>
      <c r="V10" s="17">
        <v>0.19735624068308399</v>
      </c>
      <c r="W10" s="17">
        <v>0.24838073711433301</v>
      </c>
      <c r="X10" s="17">
        <v>0.165164236772426</v>
      </c>
      <c r="Y10" s="17">
        <v>0.203718788010053</v>
      </c>
      <c r="Z10" s="17">
        <v>0.178815648474063</v>
      </c>
      <c r="AA10" s="17">
        <v>0.199039870457447</v>
      </c>
      <c r="AB10" s="17">
        <v>0.213859091625727</v>
      </c>
      <c r="AC10" s="17">
        <v>0.28830927843767001</v>
      </c>
      <c r="AD10" s="17">
        <v>0.176829887158967</v>
      </c>
      <c r="AE10" s="17"/>
      <c r="AF10" s="17">
        <v>0.28147335107185301</v>
      </c>
      <c r="AG10" s="17">
        <v>0.153821022611487</v>
      </c>
      <c r="AH10" s="17">
        <v>0.20403245193773401</v>
      </c>
      <c r="AI10" s="17"/>
      <c r="AJ10" s="17">
        <v>0.26563029192202597</v>
      </c>
      <c r="AK10" s="17">
        <v>0.178197805743741</v>
      </c>
      <c r="AL10" s="17">
        <v>0.146066593615825</v>
      </c>
      <c r="AM10" s="17">
        <v>0.36381858954776503</v>
      </c>
      <c r="AN10" s="17">
        <v>0.167070437588872</v>
      </c>
      <c r="AO10" s="17"/>
      <c r="AP10" s="17">
        <v>0.28664361768176799</v>
      </c>
      <c r="AQ10" s="17">
        <v>0.158336148650252</v>
      </c>
      <c r="AR10" s="17">
        <v>0.138119382373497</v>
      </c>
      <c r="AS10" s="17"/>
      <c r="AT10" s="17">
        <v>0.23005528413225901</v>
      </c>
      <c r="AU10" s="17">
        <v>0.21621807822546599</v>
      </c>
      <c r="AV10" s="17">
        <v>0.18052239382947499</v>
      </c>
      <c r="AW10" s="17">
        <v>0.15856334024236601</v>
      </c>
      <c r="AX10" s="17">
        <v>0.21195478122070599</v>
      </c>
      <c r="AY10" s="17"/>
      <c r="AZ10" s="17">
        <v>0.170694464023114</v>
      </c>
      <c r="BA10" s="17">
        <v>0.215205996698275</v>
      </c>
      <c r="BB10" s="17">
        <v>0.21259389469838599</v>
      </c>
      <c r="BC10" s="17">
        <v>0.20032986032577099</v>
      </c>
      <c r="BD10" s="17">
        <v>0.219096430477495</v>
      </c>
      <c r="BE10" s="17">
        <v>0.24966248043386399</v>
      </c>
      <c r="BF10" s="17"/>
      <c r="BG10" s="17">
        <v>0.21319833316971101</v>
      </c>
      <c r="BH10" s="17">
        <v>0.209660547087127</v>
      </c>
      <c r="BI10" s="17" t="s">
        <v>95</v>
      </c>
      <c r="BJ10" s="17">
        <v>0.243449966791738</v>
      </c>
      <c r="BK10" s="17">
        <v>0.169992975104439</v>
      </c>
      <c r="BL10" s="17">
        <v>0.195222307213964</v>
      </c>
      <c r="BM10" s="17">
        <v>0.17056372828462801</v>
      </c>
    </row>
    <row r="11" spans="2:65" ht="29" x14ac:dyDescent="0.35">
      <c r="B11" s="18" t="s">
        <v>130</v>
      </c>
      <c r="C11" s="17">
        <v>4.0141971399630903E-2</v>
      </c>
      <c r="D11" s="17">
        <v>5.3332690911465697E-2</v>
      </c>
      <c r="E11" s="17">
        <v>2.7032079895723801E-2</v>
      </c>
      <c r="F11" s="17"/>
      <c r="G11" s="17">
        <v>2.7307596915334201E-2</v>
      </c>
      <c r="H11" s="17">
        <v>2.81012534209635E-2</v>
      </c>
      <c r="I11" s="17">
        <v>5.1667894380601299E-2</v>
      </c>
      <c r="J11" s="17">
        <v>5.2743256008008603E-2</v>
      </c>
      <c r="K11" s="17">
        <v>4.2017702223347698E-2</v>
      </c>
      <c r="L11" s="17">
        <v>3.7569612715040897E-2</v>
      </c>
      <c r="M11" s="17"/>
      <c r="N11" s="17">
        <v>2.8461239040254702E-2</v>
      </c>
      <c r="O11" s="17">
        <v>3.9496157633338802E-2</v>
      </c>
      <c r="P11" s="17">
        <v>5.5198963419787E-2</v>
      </c>
      <c r="Q11" s="17">
        <v>3.9836855382347998E-2</v>
      </c>
      <c r="R11" s="17"/>
      <c r="S11" s="17">
        <v>3.4371402928114199E-2</v>
      </c>
      <c r="T11" s="17">
        <v>4.8764645226723698E-2</v>
      </c>
      <c r="U11" s="17">
        <v>2.3574999444532799E-2</v>
      </c>
      <c r="V11" s="17">
        <v>3.6925764357034201E-2</v>
      </c>
      <c r="W11" s="17">
        <v>3.9810115139454698E-2</v>
      </c>
      <c r="X11" s="17">
        <v>2.5203420681372601E-2</v>
      </c>
      <c r="Y11" s="17">
        <v>4.3905844467280401E-2</v>
      </c>
      <c r="Z11" s="17">
        <v>4.22219155907676E-2</v>
      </c>
      <c r="AA11" s="17">
        <v>4.2066150095494297E-2</v>
      </c>
      <c r="AB11" s="17">
        <v>3.2305183529739698E-2</v>
      </c>
      <c r="AC11" s="17">
        <v>7.2996603165792207E-2</v>
      </c>
      <c r="AD11" s="17">
        <v>7.7716768919900106E-2</v>
      </c>
      <c r="AE11" s="17"/>
      <c r="AF11" s="17">
        <v>6.9973462401212494E-2</v>
      </c>
      <c r="AG11" s="17">
        <v>1.6974049588953901E-2</v>
      </c>
      <c r="AH11" s="17">
        <v>3.9334732412514499E-2</v>
      </c>
      <c r="AI11" s="17"/>
      <c r="AJ11" s="17">
        <v>5.5224493582237098E-2</v>
      </c>
      <c r="AK11" s="17">
        <v>1.8467344011209499E-2</v>
      </c>
      <c r="AL11" s="17">
        <v>2.4413806429211399E-2</v>
      </c>
      <c r="AM11" s="17">
        <v>0.215793910968162</v>
      </c>
      <c r="AN11" s="17">
        <v>4.7277344238137599E-2</v>
      </c>
      <c r="AO11" s="17"/>
      <c r="AP11" s="17">
        <v>4.8529159222514197E-2</v>
      </c>
      <c r="AQ11" s="17">
        <v>1.5726469545728899E-2</v>
      </c>
      <c r="AR11" s="17">
        <v>2.5735056943373101E-2</v>
      </c>
      <c r="AS11" s="17"/>
      <c r="AT11" s="17">
        <v>4.6845550179004998E-2</v>
      </c>
      <c r="AU11" s="17">
        <v>4.1981673232814903E-2</v>
      </c>
      <c r="AV11" s="17">
        <v>2.8957529450361699E-2</v>
      </c>
      <c r="AW11" s="17">
        <v>2.9104554813409698E-2</v>
      </c>
      <c r="AX11" s="17">
        <v>1.5928246537330701E-2</v>
      </c>
      <c r="AY11" s="17"/>
      <c r="AZ11" s="17">
        <v>3.0257154345408599E-2</v>
      </c>
      <c r="BA11" s="17">
        <v>3.8481100812874897E-2</v>
      </c>
      <c r="BB11" s="17">
        <v>5.0192107876301698E-2</v>
      </c>
      <c r="BC11" s="17">
        <v>4.3587740780657698E-2</v>
      </c>
      <c r="BD11" s="17">
        <v>4.28244194518516E-2</v>
      </c>
      <c r="BE11" s="17">
        <v>5.3158775878127701E-2</v>
      </c>
      <c r="BF11" s="17"/>
      <c r="BG11" s="17">
        <v>3.5726669599697801E-2</v>
      </c>
      <c r="BH11" s="17">
        <v>4.5039124088453703E-2</v>
      </c>
      <c r="BI11" s="17" t="s">
        <v>95</v>
      </c>
      <c r="BJ11" s="17">
        <v>4.4343229321869897E-2</v>
      </c>
      <c r="BK11" s="17">
        <v>7.4495002309782399E-2</v>
      </c>
      <c r="BL11" s="17">
        <v>2.9139484101711799E-2</v>
      </c>
      <c r="BM11" s="17">
        <v>4.1594283270619099E-2</v>
      </c>
    </row>
    <row r="12" spans="2:65" x14ac:dyDescent="0.35">
      <c r="B12" s="18" t="s">
        <v>114</v>
      </c>
      <c r="C12" s="19">
        <v>4.0391271549338997E-2</v>
      </c>
      <c r="D12" s="19">
        <v>3.4460304715143199E-2</v>
      </c>
      <c r="E12" s="19">
        <v>4.6398205072283101E-2</v>
      </c>
      <c r="F12" s="19"/>
      <c r="G12" s="19">
        <v>2.79064259794163E-2</v>
      </c>
      <c r="H12" s="19">
        <v>4.1497661029986102E-2</v>
      </c>
      <c r="I12" s="19">
        <v>4.7318605499152698E-2</v>
      </c>
      <c r="J12" s="19">
        <v>4.14230635792684E-2</v>
      </c>
      <c r="K12" s="19">
        <v>5.19396370720508E-2</v>
      </c>
      <c r="L12" s="19">
        <v>3.3556370342044603E-2</v>
      </c>
      <c r="M12" s="19"/>
      <c r="N12" s="19">
        <v>2.6709058918958101E-2</v>
      </c>
      <c r="O12" s="19">
        <v>4.5521940226480401E-2</v>
      </c>
      <c r="P12" s="19">
        <v>4.7089088231796201E-2</v>
      </c>
      <c r="Q12" s="19">
        <v>4.3580277753572601E-2</v>
      </c>
      <c r="R12" s="19"/>
      <c r="S12" s="19">
        <v>4.6899323594993401E-2</v>
      </c>
      <c r="T12" s="19">
        <v>3.0518868191658499E-2</v>
      </c>
      <c r="U12" s="19">
        <v>3.2865023670510397E-2</v>
      </c>
      <c r="V12" s="19">
        <v>4.68226959912744E-2</v>
      </c>
      <c r="W12" s="19">
        <v>4.2694472060009897E-2</v>
      </c>
      <c r="X12" s="19">
        <v>3.6414310995615803E-2</v>
      </c>
      <c r="Y12" s="19">
        <v>4.5247377647831197E-2</v>
      </c>
      <c r="Z12" s="19">
        <v>4.7689591253457501E-2</v>
      </c>
      <c r="AA12" s="19">
        <v>4.7795959921568397E-2</v>
      </c>
      <c r="AB12" s="19">
        <v>2.5176795859246499E-2</v>
      </c>
      <c r="AC12" s="19">
        <v>4.2971686611478301E-2</v>
      </c>
      <c r="AD12" s="19">
        <v>5.1638662105467401E-2</v>
      </c>
      <c r="AE12" s="19"/>
      <c r="AF12" s="19">
        <v>4.7455385993562103E-2</v>
      </c>
      <c r="AG12" s="19">
        <v>2.7146061957234902E-2</v>
      </c>
      <c r="AH12" s="19">
        <v>6.8346169305999405E-2</v>
      </c>
      <c r="AI12" s="19"/>
      <c r="AJ12" s="19">
        <v>3.72884349494529E-2</v>
      </c>
      <c r="AK12" s="19">
        <v>3.2067017583979403E-2</v>
      </c>
      <c r="AL12" s="19">
        <v>2.4277975206810201E-2</v>
      </c>
      <c r="AM12" s="19">
        <v>1.9792296679472601E-2</v>
      </c>
      <c r="AN12" s="19">
        <v>7.4029228565740707E-2</v>
      </c>
      <c r="AO12" s="19"/>
      <c r="AP12" s="19">
        <v>2.8982071777049999E-2</v>
      </c>
      <c r="AQ12" s="19">
        <v>2.85371091046361E-2</v>
      </c>
      <c r="AR12" s="19">
        <v>2.01821667981897E-2</v>
      </c>
      <c r="AS12" s="19"/>
      <c r="AT12" s="19">
        <v>5.1048866984116502E-2</v>
      </c>
      <c r="AU12" s="19">
        <v>4.8636371484616699E-2</v>
      </c>
      <c r="AV12" s="19">
        <v>2.68181562528583E-2</v>
      </c>
      <c r="AW12" s="19">
        <v>2.9692356276213399E-2</v>
      </c>
      <c r="AX12" s="19">
        <v>5.2039581224784602E-2</v>
      </c>
      <c r="AY12" s="19"/>
      <c r="AZ12" s="19">
        <v>3.7605234654985401E-2</v>
      </c>
      <c r="BA12" s="19">
        <v>4.3606468682849397E-2</v>
      </c>
      <c r="BB12" s="19">
        <v>5.4002938587095303E-2</v>
      </c>
      <c r="BC12" s="19">
        <v>3.8910231815731902E-2</v>
      </c>
      <c r="BD12" s="19">
        <v>3.07041928925747E-2</v>
      </c>
      <c r="BE12" s="19">
        <v>3.0174125004074102E-2</v>
      </c>
      <c r="BF12" s="19"/>
      <c r="BG12" s="19">
        <v>4.5904113707075998E-2</v>
      </c>
      <c r="BH12" s="19">
        <v>2.5762847668123201E-2</v>
      </c>
      <c r="BI12" s="19" t="s">
        <v>95</v>
      </c>
      <c r="BJ12" s="19">
        <v>5.7281964718969701E-2</v>
      </c>
      <c r="BK12" s="19">
        <v>6.3984652666119204E-2</v>
      </c>
      <c r="BL12" s="19">
        <v>2.8316119682028899E-2</v>
      </c>
      <c r="BM12" s="19">
        <v>5.1239944347183201E-2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3695</v>
      </c>
      <c r="D7" s="10">
        <v>1780</v>
      </c>
      <c r="E7" s="10">
        <v>1905</v>
      </c>
      <c r="F7" s="10"/>
      <c r="G7" s="10">
        <v>449</v>
      </c>
      <c r="H7" s="10">
        <v>649</v>
      </c>
      <c r="I7" s="10">
        <v>632</v>
      </c>
      <c r="J7" s="10">
        <v>632</v>
      </c>
      <c r="K7" s="10">
        <v>527</v>
      </c>
      <c r="L7" s="10">
        <v>806</v>
      </c>
      <c r="M7" s="10"/>
      <c r="N7" s="10">
        <v>1112</v>
      </c>
      <c r="O7" s="10">
        <v>1013</v>
      </c>
      <c r="P7" s="10">
        <v>710</v>
      </c>
      <c r="Q7" s="10">
        <v>846</v>
      </c>
      <c r="R7" s="10"/>
      <c r="S7" s="10">
        <v>509</v>
      </c>
      <c r="T7" s="10">
        <v>504</v>
      </c>
      <c r="U7" s="10">
        <v>314</v>
      </c>
      <c r="V7" s="10">
        <v>328</v>
      </c>
      <c r="W7" s="10">
        <v>269</v>
      </c>
      <c r="X7" s="10">
        <v>329</v>
      </c>
      <c r="Y7" s="10">
        <v>313</v>
      </c>
      <c r="Z7" s="10">
        <v>160</v>
      </c>
      <c r="AA7" s="10">
        <v>427</v>
      </c>
      <c r="AB7" s="10">
        <v>291</v>
      </c>
      <c r="AC7" s="10">
        <v>171</v>
      </c>
      <c r="AD7" s="10">
        <v>80</v>
      </c>
      <c r="AE7" s="10"/>
      <c r="AF7" s="10">
        <v>1288</v>
      </c>
      <c r="AG7" s="10">
        <v>1603</v>
      </c>
      <c r="AH7" s="10">
        <v>500</v>
      </c>
      <c r="AI7" s="10"/>
      <c r="AJ7" s="10">
        <v>1301</v>
      </c>
      <c r="AK7" s="10">
        <v>1122</v>
      </c>
      <c r="AL7" s="10">
        <v>267</v>
      </c>
      <c r="AM7" s="10">
        <v>40</v>
      </c>
      <c r="AN7" s="10">
        <v>460</v>
      </c>
      <c r="AO7" s="10"/>
      <c r="AP7" s="10">
        <v>705</v>
      </c>
      <c r="AQ7" s="10">
        <v>1451</v>
      </c>
      <c r="AR7" s="10">
        <v>275</v>
      </c>
      <c r="AS7" s="10"/>
      <c r="AT7" s="10">
        <v>801</v>
      </c>
      <c r="AU7" s="10">
        <v>846</v>
      </c>
      <c r="AV7" s="10">
        <v>1047</v>
      </c>
      <c r="AW7" s="10">
        <v>454</v>
      </c>
      <c r="AX7" s="10">
        <v>56</v>
      </c>
      <c r="AY7" s="10"/>
      <c r="AZ7" s="10">
        <v>851</v>
      </c>
      <c r="BA7" s="10">
        <v>1135</v>
      </c>
      <c r="BB7" s="10">
        <v>416</v>
      </c>
      <c r="BC7" s="10">
        <v>665</v>
      </c>
      <c r="BD7" s="10">
        <v>439</v>
      </c>
      <c r="BE7" s="10">
        <v>189</v>
      </c>
      <c r="BF7" s="10"/>
      <c r="BG7" s="10">
        <v>1384</v>
      </c>
      <c r="BH7" s="10">
        <v>885</v>
      </c>
      <c r="BI7" s="10" t="s">
        <v>94</v>
      </c>
      <c r="BJ7" s="10">
        <v>245</v>
      </c>
      <c r="BK7" s="10">
        <v>276</v>
      </c>
      <c r="BL7" s="10">
        <v>754</v>
      </c>
      <c r="BM7" s="10">
        <v>106</v>
      </c>
    </row>
    <row r="8" spans="2:65" ht="30" customHeight="1" x14ac:dyDescent="0.35">
      <c r="B8" s="11" t="s">
        <v>19</v>
      </c>
      <c r="C8" s="11">
        <v>3693</v>
      </c>
      <c r="D8" s="11">
        <v>1804</v>
      </c>
      <c r="E8" s="11">
        <v>1878</v>
      </c>
      <c r="F8" s="11"/>
      <c r="G8" s="11">
        <v>527</v>
      </c>
      <c r="H8" s="11">
        <v>636</v>
      </c>
      <c r="I8" s="11">
        <v>617</v>
      </c>
      <c r="J8" s="11">
        <v>619</v>
      </c>
      <c r="K8" s="11">
        <v>511</v>
      </c>
      <c r="L8" s="11">
        <v>782</v>
      </c>
      <c r="M8" s="11"/>
      <c r="N8" s="11">
        <v>1020</v>
      </c>
      <c r="O8" s="11">
        <v>952</v>
      </c>
      <c r="P8" s="11">
        <v>790</v>
      </c>
      <c r="Q8" s="11">
        <v>917</v>
      </c>
      <c r="R8" s="11"/>
      <c r="S8" s="11">
        <v>516</v>
      </c>
      <c r="T8" s="11">
        <v>481</v>
      </c>
      <c r="U8" s="11">
        <v>303</v>
      </c>
      <c r="V8" s="11">
        <v>331</v>
      </c>
      <c r="W8" s="11">
        <v>258</v>
      </c>
      <c r="X8" s="11">
        <v>339</v>
      </c>
      <c r="Y8" s="11">
        <v>292</v>
      </c>
      <c r="Z8" s="11">
        <v>147</v>
      </c>
      <c r="AA8" s="11">
        <v>402</v>
      </c>
      <c r="AB8" s="11">
        <v>341</v>
      </c>
      <c r="AC8" s="11">
        <v>178</v>
      </c>
      <c r="AD8" s="11">
        <v>105</v>
      </c>
      <c r="AE8" s="11"/>
      <c r="AF8" s="11">
        <v>1265</v>
      </c>
      <c r="AG8" s="11">
        <v>1568</v>
      </c>
      <c r="AH8" s="11">
        <v>521</v>
      </c>
      <c r="AI8" s="11"/>
      <c r="AJ8" s="11">
        <v>1266</v>
      </c>
      <c r="AK8" s="11">
        <v>1112</v>
      </c>
      <c r="AL8" s="11">
        <v>256</v>
      </c>
      <c r="AM8" s="11">
        <v>39</v>
      </c>
      <c r="AN8" s="11">
        <v>480</v>
      </c>
      <c r="AO8" s="11"/>
      <c r="AP8" s="11">
        <v>689</v>
      </c>
      <c r="AQ8" s="11">
        <v>1444</v>
      </c>
      <c r="AR8" s="11">
        <v>271</v>
      </c>
      <c r="AS8" s="11"/>
      <c r="AT8" s="11">
        <v>822</v>
      </c>
      <c r="AU8" s="11">
        <v>866</v>
      </c>
      <c r="AV8" s="11">
        <v>1029</v>
      </c>
      <c r="AW8" s="11">
        <v>430</v>
      </c>
      <c r="AX8" s="11">
        <v>50</v>
      </c>
      <c r="AY8" s="11"/>
      <c r="AZ8" s="11">
        <v>865</v>
      </c>
      <c r="BA8" s="11">
        <v>1117</v>
      </c>
      <c r="BB8" s="11">
        <v>422</v>
      </c>
      <c r="BC8" s="11">
        <v>662</v>
      </c>
      <c r="BD8" s="11">
        <v>435</v>
      </c>
      <c r="BE8" s="11">
        <v>191</v>
      </c>
      <c r="BF8" s="11"/>
      <c r="BG8" s="11">
        <v>1346</v>
      </c>
      <c r="BH8" s="11">
        <v>867</v>
      </c>
      <c r="BI8" s="11" t="s">
        <v>94</v>
      </c>
      <c r="BJ8" s="11">
        <v>257</v>
      </c>
      <c r="BK8" s="11">
        <v>291</v>
      </c>
      <c r="BL8" s="11">
        <v>769</v>
      </c>
      <c r="BM8" s="11">
        <v>113</v>
      </c>
    </row>
    <row r="9" spans="2:65" ht="29" x14ac:dyDescent="0.35">
      <c r="B9" s="18" t="s">
        <v>132</v>
      </c>
      <c r="C9" s="17">
        <v>0.37656733911547302</v>
      </c>
      <c r="D9" s="17">
        <v>0.36534273046647098</v>
      </c>
      <c r="E9" s="17">
        <v>0.38617566067236803</v>
      </c>
      <c r="F9" s="17"/>
      <c r="G9" s="17">
        <v>0.38527582881503403</v>
      </c>
      <c r="H9" s="17">
        <v>0.38437289366816701</v>
      </c>
      <c r="I9" s="17">
        <v>0.38825504262733002</v>
      </c>
      <c r="J9" s="17">
        <v>0.35298959912594002</v>
      </c>
      <c r="K9" s="17">
        <v>0.36256357217249802</v>
      </c>
      <c r="L9" s="17">
        <v>0.38292612305843099</v>
      </c>
      <c r="M9" s="17"/>
      <c r="N9" s="17">
        <v>0.42112228924649298</v>
      </c>
      <c r="O9" s="17">
        <v>0.38171424697308898</v>
      </c>
      <c r="P9" s="17">
        <v>0.352317837993677</v>
      </c>
      <c r="Q9" s="17">
        <v>0.34015120487092898</v>
      </c>
      <c r="R9" s="17"/>
      <c r="S9" s="17">
        <v>0.41645146961373403</v>
      </c>
      <c r="T9" s="17">
        <v>0.39755622935367302</v>
      </c>
      <c r="U9" s="17">
        <v>0.33309816044402502</v>
      </c>
      <c r="V9" s="17">
        <v>0.38417278476439798</v>
      </c>
      <c r="W9" s="17">
        <v>0.37138469151126602</v>
      </c>
      <c r="X9" s="17">
        <v>0.32848685630582303</v>
      </c>
      <c r="Y9" s="17">
        <v>0.40868353407382602</v>
      </c>
      <c r="Z9" s="17">
        <v>0.424863051338222</v>
      </c>
      <c r="AA9" s="17">
        <v>0.35470399524210999</v>
      </c>
      <c r="AB9" s="17">
        <v>0.36642753792545701</v>
      </c>
      <c r="AC9" s="17">
        <v>0.35873921734879999</v>
      </c>
      <c r="AD9" s="17">
        <v>0.34384434754508802</v>
      </c>
      <c r="AE9" s="17"/>
      <c r="AF9" s="17">
        <v>0.31109254283943399</v>
      </c>
      <c r="AG9" s="17">
        <v>0.45247994882236903</v>
      </c>
      <c r="AH9" s="17">
        <v>0.30756810651966299</v>
      </c>
      <c r="AI9" s="17"/>
      <c r="AJ9" s="17">
        <v>0.322357360415301</v>
      </c>
      <c r="AK9" s="17">
        <v>0.44411908440581499</v>
      </c>
      <c r="AL9" s="17">
        <v>0.44131836009320902</v>
      </c>
      <c r="AM9" s="17">
        <v>0.230822020084264</v>
      </c>
      <c r="AN9" s="17">
        <v>0.29549711560817199</v>
      </c>
      <c r="AO9" s="17"/>
      <c r="AP9" s="17">
        <v>0.31930020610114701</v>
      </c>
      <c r="AQ9" s="17">
        <v>0.43440632339949498</v>
      </c>
      <c r="AR9" s="17">
        <v>0.436407447041049</v>
      </c>
      <c r="AS9" s="17"/>
      <c r="AT9" s="17">
        <v>0.337956924862863</v>
      </c>
      <c r="AU9" s="17">
        <v>0.331067603980992</v>
      </c>
      <c r="AV9" s="17">
        <v>0.423185353643316</v>
      </c>
      <c r="AW9" s="17">
        <v>0.46727214645596898</v>
      </c>
      <c r="AX9" s="17">
        <v>0.483944705206311</v>
      </c>
      <c r="AY9" s="17"/>
      <c r="AZ9" s="17">
        <v>0.44166605987848001</v>
      </c>
      <c r="BA9" s="17">
        <v>0.36998322362161301</v>
      </c>
      <c r="BB9" s="17">
        <v>0.33442217171481298</v>
      </c>
      <c r="BC9" s="17">
        <v>0.33250382089832797</v>
      </c>
      <c r="BD9" s="17">
        <v>0.38657556020425099</v>
      </c>
      <c r="BE9" s="17">
        <v>0.34335985615592701</v>
      </c>
      <c r="BF9" s="17"/>
      <c r="BG9" s="17">
        <v>0.361639273107634</v>
      </c>
      <c r="BH9" s="17">
        <v>0.37462159047635302</v>
      </c>
      <c r="BI9" s="17" t="s">
        <v>95</v>
      </c>
      <c r="BJ9" s="17">
        <v>0.35657993817911698</v>
      </c>
      <c r="BK9" s="17">
        <v>0.39652302002048201</v>
      </c>
      <c r="BL9" s="17">
        <v>0.40098458945058502</v>
      </c>
      <c r="BM9" s="17">
        <v>0.39471001428985603</v>
      </c>
    </row>
    <row r="10" spans="2:65" ht="29" x14ac:dyDescent="0.35">
      <c r="B10" s="18" t="s">
        <v>133</v>
      </c>
      <c r="C10" s="17">
        <v>0.47181564584461499</v>
      </c>
      <c r="D10" s="17">
        <v>0.45793718344550299</v>
      </c>
      <c r="E10" s="17">
        <v>0.48666055519950402</v>
      </c>
      <c r="F10" s="17"/>
      <c r="G10" s="17">
        <v>0.49966825342468402</v>
      </c>
      <c r="H10" s="17">
        <v>0.47758858285415701</v>
      </c>
      <c r="I10" s="17">
        <v>0.45263576781474302</v>
      </c>
      <c r="J10" s="17">
        <v>0.48934699638892598</v>
      </c>
      <c r="K10" s="17">
        <v>0.46429648317057498</v>
      </c>
      <c r="L10" s="17">
        <v>0.45450800386032503</v>
      </c>
      <c r="M10" s="17"/>
      <c r="N10" s="17">
        <v>0.458977629124737</v>
      </c>
      <c r="O10" s="17">
        <v>0.47318545675000201</v>
      </c>
      <c r="P10" s="17">
        <v>0.46767963520350098</v>
      </c>
      <c r="Q10" s="17">
        <v>0.49134200100958397</v>
      </c>
      <c r="R10" s="17"/>
      <c r="S10" s="17">
        <v>0.44309097373884199</v>
      </c>
      <c r="T10" s="17">
        <v>0.45347422135076498</v>
      </c>
      <c r="U10" s="17">
        <v>0.51218283035622603</v>
      </c>
      <c r="V10" s="17">
        <v>0.49786666674985702</v>
      </c>
      <c r="W10" s="17">
        <v>0.45858270696842202</v>
      </c>
      <c r="X10" s="17">
        <v>0.53452557281983604</v>
      </c>
      <c r="Y10" s="17">
        <v>0.46188315583031597</v>
      </c>
      <c r="Z10" s="17">
        <v>0.41977723641154202</v>
      </c>
      <c r="AA10" s="17">
        <v>0.49704875680423399</v>
      </c>
      <c r="AB10" s="17">
        <v>0.45471854242860299</v>
      </c>
      <c r="AC10" s="17">
        <v>0.44348478397394703</v>
      </c>
      <c r="AD10" s="17">
        <v>0.435881981795671</v>
      </c>
      <c r="AE10" s="17"/>
      <c r="AF10" s="17">
        <v>0.46594239607705601</v>
      </c>
      <c r="AG10" s="17">
        <v>0.45472298186030502</v>
      </c>
      <c r="AH10" s="17">
        <v>0.50299159355932999</v>
      </c>
      <c r="AI10" s="17"/>
      <c r="AJ10" s="17">
        <v>0.47418318184897901</v>
      </c>
      <c r="AK10" s="17">
        <v>0.45752267829666299</v>
      </c>
      <c r="AL10" s="17">
        <v>0.46490259136453499</v>
      </c>
      <c r="AM10" s="17">
        <v>0.37935712609189298</v>
      </c>
      <c r="AN10" s="17">
        <v>0.511157907823382</v>
      </c>
      <c r="AO10" s="17"/>
      <c r="AP10" s="17">
        <v>0.480619310023218</v>
      </c>
      <c r="AQ10" s="17">
        <v>0.47145735379952503</v>
      </c>
      <c r="AR10" s="17">
        <v>0.48435222169091702</v>
      </c>
      <c r="AS10" s="17"/>
      <c r="AT10" s="17">
        <v>0.47811031834789403</v>
      </c>
      <c r="AU10" s="17">
        <v>0.49156939425477097</v>
      </c>
      <c r="AV10" s="17">
        <v>0.459192672235954</v>
      </c>
      <c r="AW10" s="17">
        <v>0.43972838200555298</v>
      </c>
      <c r="AX10" s="17">
        <v>0.44644918245367599</v>
      </c>
      <c r="AY10" s="17"/>
      <c r="AZ10" s="17">
        <v>0.44563482091515899</v>
      </c>
      <c r="BA10" s="17">
        <v>0.47963624585710801</v>
      </c>
      <c r="BB10" s="17">
        <v>0.49524567256367502</v>
      </c>
      <c r="BC10" s="17">
        <v>0.48986613563813503</v>
      </c>
      <c r="BD10" s="17">
        <v>0.45577336839640598</v>
      </c>
      <c r="BE10" s="17">
        <v>0.46680343411614</v>
      </c>
      <c r="BF10" s="17"/>
      <c r="BG10" s="17">
        <v>0.47345802815031401</v>
      </c>
      <c r="BH10" s="17">
        <v>0.50070902455174704</v>
      </c>
      <c r="BI10" s="17" t="s">
        <v>95</v>
      </c>
      <c r="BJ10" s="17">
        <v>0.46442351587878899</v>
      </c>
      <c r="BK10" s="17">
        <v>0.43388616913000999</v>
      </c>
      <c r="BL10" s="17">
        <v>0.45676737332614398</v>
      </c>
      <c r="BM10" s="17">
        <v>0.43610831185487497</v>
      </c>
    </row>
    <row r="11" spans="2:65" ht="29" x14ac:dyDescent="0.35">
      <c r="B11" s="18" t="s">
        <v>134</v>
      </c>
      <c r="C11" s="17">
        <v>0.123601423927509</v>
      </c>
      <c r="D11" s="17">
        <v>0.13598485031905599</v>
      </c>
      <c r="E11" s="17">
        <v>0.11121794641758601</v>
      </c>
      <c r="F11" s="17"/>
      <c r="G11" s="17">
        <v>9.7666664471194806E-2</v>
      </c>
      <c r="H11" s="17">
        <v>0.108199099679189</v>
      </c>
      <c r="I11" s="17">
        <v>0.13550937248234199</v>
      </c>
      <c r="J11" s="17">
        <v>0.123838628149883</v>
      </c>
      <c r="K11" s="17">
        <v>0.132753350976549</v>
      </c>
      <c r="L11" s="17">
        <v>0.13806334017529501</v>
      </c>
      <c r="M11" s="17"/>
      <c r="N11" s="17">
        <v>0.102683480744756</v>
      </c>
      <c r="O11" s="17">
        <v>0.12013402302172201</v>
      </c>
      <c r="P11" s="17">
        <v>0.14530625159715799</v>
      </c>
      <c r="Q11" s="17">
        <v>0.13367130829868601</v>
      </c>
      <c r="R11" s="17"/>
      <c r="S11" s="17">
        <v>0.12759223544707901</v>
      </c>
      <c r="T11" s="17">
        <v>0.11652537599940101</v>
      </c>
      <c r="U11" s="17">
        <v>0.124647973339816</v>
      </c>
      <c r="V11" s="17">
        <v>7.9693201436447605E-2</v>
      </c>
      <c r="W11" s="17">
        <v>0.13893661058135501</v>
      </c>
      <c r="X11" s="17">
        <v>0.117120969861907</v>
      </c>
      <c r="Y11" s="17">
        <v>9.2395294438912104E-2</v>
      </c>
      <c r="Z11" s="17">
        <v>0.113293977153443</v>
      </c>
      <c r="AA11" s="17">
        <v>0.11924012981679601</v>
      </c>
      <c r="AB11" s="17">
        <v>0.14982910401972199</v>
      </c>
      <c r="AC11" s="17">
        <v>0.16324727729812299</v>
      </c>
      <c r="AD11" s="17">
        <v>0.220273670659242</v>
      </c>
      <c r="AE11" s="17"/>
      <c r="AF11" s="17">
        <v>0.174622872232958</v>
      </c>
      <c r="AG11" s="17">
        <v>8.4912637368213001E-2</v>
      </c>
      <c r="AH11" s="17">
        <v>0.14618216649907001</v>
      </c>
      <c r="AI11" s="17"/>
      <c r="AJ11" s="17">
        <v>0.16379324179392499</v>
      </c>
      <c r="AK11" s="17">
        <v>8.3790996796212602E-2</v>
      </c>
      <c r="AL11" s="17">
        <v>8.2073570965551595E-2</v>
      </c>
      <c r="AM11" s="17">
        <v>0.220928646786691</v>
      </c>
      <c r="AN11" s="17">
        <v>0.15772206500312599</v>
      </c>
      <c r="AO11" s="17"/>
      <c r="AP11" s="17">
        <v>0.16341631489696701</v>
      </c>
      <c r="AQ11" s="17">
        <v>8.0966911289038199E-2</v>
      </c>
      <c r="AR11" s="17">
        <v>7.59674785451213E-2</v>
      </c>
      <c r="AS11" s="17"/>
      <c r="AT11" s="17">
        <v>0.14093128464625301</v>
      </c>
      <c r="AU11" s="17">
        <v>0.14614305670588201</v>
      </c>
      <c r="AV11" s="17">
        <v>9.5653015910042993E-2</v>
      </c>
      <c r="AW11" s="17">
        <v>7.7016264606323895E-2</v>
      </c>
      <c r="AX11" s="17">
        <v>6.9606112340012696E-2</v>
      </c>
      <c r="AY11" s="17"/>
      <c r="AZ11" s="17">
        <v>9.2184220801880601E-2</v>
      </c>
      <c r="BA11" s="17">
        <v>0.132065378630531</v>
      </c>
      <c r="BB11" s="17">
        <v>0.131483188139395</v>
      </c>
      <c r="BC11" s="17">
        <v>0.136693466721451</v>
      </c>
      <c r="BD11" s="17">
        <v>0.12507600323312601</v>
      </c>
      <c r="BE11" s="17">
        <v>0.150275840304678</v>
      </c>
      <c r="BF11" s="17"/>
      <c r="BG11" s="17">
        <v>0.13540464447933401</v>
      </c>
      <c r="BH11" s="17">
        <v>0.109861963282907</v>
      </c>
      <c r="BI11" s="17" t="s">
        <v>95</v>
      </c>
      <c r="BJ11" s="17">
        <v>0.14664556219422001</v>
      </c>
      <c r="BK11" s="17">
        <v>0.14567511543853401</v>
      </c>
      <c r="BL11" s="17">
        <v>0.111748245651481</v>
      </c>
      <c r="BM11" s="17">
        <v>9.0001813164832994E-2</v>
      </c>
    </row>
    <row r="12" spans="2:65" ht="29" x14ac:dyDescent="0.35">
      <c r="B12" s="18" t="s">
        <v>135</v>
      </c>
      <c r="C12" s="17">
        <v>2.5490760874001199E-2</v>
      </c>
      <c r="D12" s="17">
        <v>4.0200955910438298E-2</v>
      </c>
      <c r="E12" s="17">
        <v>1.1495092135910099E-2</v>
      </c>
      <c r="F12" s="17"/>
      <c r="G12" s="17">
        <v>1.7389253289086599E-2</v>
      </c>
      <c r="H12" s="17">
        <v>2.4866645269646302E-2</v>
      </c>
      <c r="I12" s="17">
        <v>2.0341570208023602E-2</v>
      </c>
      <c r="J12" s="17">
        <v>3.0572808557254499E-2</v>
      </c>
      <c r="K12" s="17">
        <v>3.83063485900298E-2</v>
      </c>
      <c r="L12" s="17">
        <v>2.3131304132289199E-2</v>
      </c>
      <c r="M12" s="17"/>
      <c r="N12" s="17">
        <v>1.7216600884014801E-2</v>
      </c>
      <c r="O12" s="17">
        <v>2.4966273255187601E-2</v>
      </c>
      <c r="P12" s="17">
        <v>2.9218009975290098E-2</v>
      </c>
      <c r="Q12" s="17">
        <v>3.0396934480488001E-2</v>
      </c>
      <c r="R12" s="17"/>
      <c r="S12" s="17">
        <v>8.9689081934567899E-3</v>
      </c>
      <c r="T12" s="17">
        <v>3.2444173296160603E-2</v>
      </c>
      <c r="U12" s="17">
        <v>2.3402930510137799E-2</v>
      </c>
      <c r="V12" s="17">
        <v>3.2071753169629701E-2</v>
      </c>
      <c r="W12" s="17">
        <v>3.1095990938956899E-2</v>
      </c>
      <c r="X12" s="17">
        <v>1.9866601012433701E-2</v>
      </c>
      <c r="Y12" s="17">
        <v>2.96139985589862E-2</v>
      </c>
      <c r="Z12" s="17">
        <v>4.20657350967924E-2</v>
      </c>
      <c r="AA12" s="17">
        <v>2.63427495379569E-2</v>
      </c>
      <c r="AB12" s="17">
        <v>2.9024815626218298E-2</v>
      </c>
      <c r="AC12" s="17">
        <v>3.4528721379129802E-2</v>
      </c>
      <c r="AD12" s="17">
        <v>0</v>
      </c>
      <c r="AE12" s="17"/>
      <c r="AF12" s="17">
        <v>4.5869910930722999E-2</v>
      </c>
      <c r="AG12" s="17">
        <v>7.8844319491125602E-3</v>
      </c>
      <c r="AH12" s="17">
        <v>3.3143357830539101E-2</v>
      </c>
      <c r="AI12" s="17"/>
      <c r="AJ12" s="17">
        <v>3.9666215941795202E-2</v>
      </c>
      <c r="AK12" s="17">
        <v>1.0800023687536801E-2</v>
      </c>
      <c r="AL12" s="17">
        <v>1.1705477576703999E-2</v>
      </c>
      <c r="AM12" s="17">
        <v>0.16889220703715199</v>
      </c>
      <c r="AN12" s="17">
        <v>2.9099523730927598E-2</v>
      </c>
      <c r="AO12" s="17"/>
      <c r="AP12" s="17">
        <v>3.6664168978667901E-2</v>
      </c>
      <c r="AQ12" s="17">
        <v>9.5254842992491505E-3</v>
      </c>
      <c r="AR12" s="17">
        <v>3.2728527229123499E-3</v>
      </c>
      <c r="AS12" s="17"/>
      <c r="AT12" s="17">
        <v>3.6441421895662601E-2</v>
      </c>
      <c r="AU12" s="17">
        <v>3.01414956560935E-2</v>
      </c>
      <c r="AV12" s="17">
        <v>1.99550395584897E-2</v>
      </c>
      <c r="AW12" s="17">
        <v>1.5983206932154999E-2</v>
      </c>
      <c r="AX12" s="17">
        <v>0</v>
      </c>
      <c r="AY12" s="17"/>
      <c r="AZ12" s="17">
        <v>1.8190064026432501E-2</v>
      </c>
      <c r="BA12" s="17">
        <v>1.5546557727884E-2</v>
      </c>
      <c r="BB12" s="17">
        <v>3.6566947449723698E-2</v>
      </c>
      <c r="BC12" s="17">
        <v>3.6021389513192899E-2</v>
      </c>
      <c r="BD12" s="17">
        <v>3.25750681662164E-2</v>
      </c>
      <c r="BE12" s="17">
        <v>3.9560869423255499E-2</v>
      </c>
      <c r="BF12" s="17"/>
      <c r="BG12" s="17">
        <v>2.87017096781647E-2</v>
      </c>
      <c r="BH12" s="17">
        <v>1.24782198976774E-2</v>
      </c>
      <c r="BI12" s="17" t="s">
        <v>95</v>
      </c>
      <c r="BJ12" s="17">
        <v>2.4013195949796898E-2</v>
      </c>
      <c r="BK12" s="17">
        <v>1.74025187692964E-2</v>
      </c>
      <c r="BL12" s="17">
        <v>3.0499791571790801E-2</v>
      </c>
      <c r="BM12" s="17">
        <v>6.9343804098135398E-2</v>
      </c>
    </row>
    <row r="13" spans="2:65" x14ac:dyDescent="0.35">
      <c r="B13" s="18" t="s">
        <v>114</v>
      </c>
      <c r="C13" s="19">
        <v>2.5248302384020798E-3</v>
      </c>
      <c r="D13" s="19">
        <v>5.3427985853157496E-4</v>
      </c>
      <c r="E13" s="19">
        <v>4.45074557463192E-3</v>
      </c>
      <c r="F13" s="19"/>
      <c r="G13" s="19">
        <v>0</v>
      </c>
      <c r="H13" s="19">
        <v>4.9727785288414001E-3</v>
      </c>
      <c r="I13" s="19">
        <v>3.2582468675609899E-3</v>
      </c>
      <c r="J13" s="19">
        <v>3.2519677779970402E-3</v>
      </c>
      <c r="K13" s="19">
        <v>2.0802450903488401E-3</v>
      </c>
      <c r="L13" s="19">
        <v>1.3712287736598E-3</v>
      </c>
      <c r="M13" s="19"/>
      <c r="N13" s="19">
        <v>0</v>
      </c>
      <c r="O13" s="19">
        <v>0</v>
      </c>
      <c r="P13" s="19">
        <v>5.4782652303729104E-3</v>
      </c>
      <c r="Q13" s="19">
        <v>4.4385513403128202E-3</v>
      </c>
      <c r="R13" s="19"/>
      <c r="S13" s="19">
        <v>3.8964130068883098E-3</v>
      </c>
      <c r="T13" s="19">
        <v>0</v>
      </c>
      <c r="U13" s="19">
        <v>6.6681053497957702E-3</v>
      </c>
      <c r="V13" s="19">
        <v>6.19559387966766E-3</v>
      </c>
      <c r="W13" s="19">
        <v>0</v>
      </c>
      <c r="X13" s="19">
        <v>0</v>
      </c>
      <c r="Y13" s="19">
        <v>7.4240170979604104E-3</v>
      </c>
      <c r="Z13" s="19">
        <v>0</v>
      </c>
      <c r="AA13" s="19">
        <v>2.6643685989037498E-3</v>
      </c>
      <c r="AB13" s="19">
        <v>0</v>
      </c>
      <c r="AC13" s="19">
        <v>0</v>
      </c>
      <c r="AD13" s="19">
        <v>0</v>
      </c>
      <c r="AE13" s="19"/>
      <c r="AF13" s="19">
        <v>2.4722779198289501E-3</v>
      </c>
      <c r="AG13" s="19">
        <v>0</v>
      </c>
      <c r="AH13" s="19">
        <v>1.01147755913983E-2</v>
      </c>
      <c r="AI13" s="19"/>
      <c r="AJ13" s="19">
        <v>0</v>
      </c>
      <c r="AK13" s="19">
        <v>3.7672168137723502E-3</v>
      </c>
      <c r="AL13" s="19">
        <v>0</v>
      </c>
      <c r="AM13" s="19">
        <v>0</v>
      </c>
      <c r="AN13" s="19">
        <v>6.5233878343919803E-3</v>
      </c>
      <c r="AO13" s="19"/>
      <c r="AP13" s="19">
        <v>0</v>
      </c>
      <c r="AQ13" s="19">
        <v>3.6439272126921099E-3</v>
      </c>
      <c r="AR13" s="19">
        <v>0</v>
      </c>
      <c r="AS13" s="19"/>
      <c r="AT13" s="19">
        <v>6.5600502473282104E-3</v>
      </c>
      <c r="AU13" s="19">
        <v>1.07844940226207E-3</v>
      </c>
      <c r="AV13" s="19">
        <v>2.0139186521967202E-3</v>
      </c>
      <c r="AW13" s="19">
        <v>0</v>
      </c>
      <c r="AX13" s="19">
        <v>0</v>
      </c>
      <c r="AY13" s="19"/>
      <c r="AZ13" s="19">
        <v>2.3248343780474402E-3</v>
      </c>
      <c r="BA13" s="19">
        <v>2.7685941628637798E-3</v>
      </c>
      <c r="BB13" s="19">
        <v>2.2820201323936898E-3</v>
      </c>
      <c r="BC13" s="19">
        <v>4.9151872288933701E-3</v>
      </c>
      <c r="BD13" s="19">
        <v>0</v>
      </c>
      <c r="BE13" s="19">
        <v>0</v>
      </c>
      <c r="BF13" s="19"/>
      <c r="BG13" s="19">
        <v>7.9634458455321501E-4</v>
      </c>
      <c r="BH13" s="19">
        <v>2.3292017913151999E-3</v>
      </c>
      <c r="BI13" s="19" t="s">
        <v>95</v>
      </c>
      <c r="BJ13" s="19">
        <v>8.3377877980770308E-3</v>
      </c>
      <c r="BK13" s="19">
        <v>6.5131766416776501E-3</v>
      </c>
      <c r="BL13" s="19">
        <v>0</v>
      </c>
      <c r="BM13" s="19">
        <v>9.8360565922998699E-3</v>
      </c>
    </row>
    <row r="14" spans="2:65" x14ac:dyDescent="0.35">
      <c r="B14" s="16" t="s">
        <v>137</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144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43.5" x14ac:dyDescent="0.35">
      <c r="B9" s="18" t="s">
        <v>138</v>
      </c>
      <c r="C9" s="17">
        <v>0.100937077893284</v>
      </c>
      <c r="D9" s="17">
        <v>0.123334152680526</v>
      </c>
      <c r="E9" s="17">
        <v>7.8679052861210103E-2</v>
      </c>
      <c r="F9" s="17"/>
      <c r="G9" s="17">
        <v>0.10165079481539099</v>
      </c>
      <c r="H9" s="17">
        <v>0.118561430705465</v>
      </c>
      <c r="I9" s="17">
        <v>9.9253410967080097E-2</v>
      </c>
      <c r="J9" s="17">
        <v>0.102885070842893</v>
      </c>
      <c r="K9" s="17">
        <v>9.8706091392267797E-2</v>
      </c>
      <c r="L9" s="17">
        <v>8.7424080568989898E-2</v>
      </c>
      <c r="M9" s="17"/>
      <c r="N9" s="17">
        <v>0.116013081342588</v>
      </c>
      <c r="O9" s="17">
        <v>0.102348362894199</v>
      </c>
      <c r="P9" s="17">
        <v>9.1409742288120197E-2</v>
      </c>
      <c r="Q9" s="17">
        <v>9.1305423874108699E-2</v>
      </c>
      <c r="R9" s="17"/>
      <c r="S9" s="17">
        <v>0.11256823698651</v>
      </c>
      <c r="T9" s="17">
        <v>0.10535137731217301</v>
      </c>
      <c r="U9" s="17">
        <v>9.1677814641260194E-2</v>
      </c>
      <c r="V9" s="17">
        <v>0.11710222485301799</v>
      </c>
      <c r="W9" s="17">
        <v>8.2810152822508601E-2</v>
      </c>
      <c r="X9" s="17">
        <v>8.4199015723027404E-2</v>
      </c>
      <c r="Y9" s="17">
        <v>9.8477736192439699E-2</v>
      </c>
      <c r="Z9" s="17">
        <v>8.3455481649951799E-2</v>
      </c>
      <c r="AA9" s="17">
        <v>0.10846683136876099</v>
      </c>
      <c r="AB9" s="17">
        <v>9.6628449552589896E-2</v>
      </c>
      <c r="AC9" s="17">
        <v>0.106629412596808</v>
      </c>
      <c r="AD9" s="17">
        <v>0.101965602186521</v>
      </c>
      <c r="AE9" s="17"/>
      <c r="AF9" s="17">
        <v>8.3199293740671504E-2</v>
      </c>
      <c r="AG9" s="17">
        <v>0.130401340978025</v>
      </c>
      <c r="AH9" s="17">
        <v>8.39189437639484E-2</v>
      </c>
      <c r="AI9" s="17"/>
      <c r="AJ9" s="17">
        <v>8.1420422534651801E-2</v>
      </c>
      <c r="AK9" s="17">
        <v>0.130900869614888</v>
      </c>
      <c r="AL9" s="17">
        <v>0.119257129847615</v>
      </c>
      <c r="AM9" s="17">
        <v>4.0106560869174898E-2</v>
      </c>
      <c r="AN9" s="17">
        <v>7.1787886649133298E-2</v>
      </c>
      <c r="AO9" s="17"/>
      <c r="AP9" s="17">
        <v>8.5197772587083803E-2</v>
      </c>
      <c r="AQ9" s="17">
        <v>0.122965733361649</v>
      </c>
      <c r="AR9" s="17">
        <v>0.104667988689661</v>
      </c>
      <c r="AS9" s="17"/>
      <c r="AT9" s="17">
        <v>8.3754530464595203E-2</v>
      </c>
      <c r="AU9" s="17">
        <v>9.1582030051329297E-2</v>
      </c>
      <c r="AV9" s="17">
        <v>0.116022721387313</v>
      </c>
      <c r="AW9" s="17">
        <v>0.130463306482173</v>
      </c>
      <c r="AX9" s="17">
        <v>0.18383261425483099</v>
      </c>
      <c r="AY9" s="17"/>
      <c r="AZ9" s="17">
        <v>0.13329974590090499</v>
      </c>
      <c r="BA9" s="17">
        <v>9.8866362331299903E-2</v>
      </c>
      <c r="BB9" s="17">
        <v>7.5393672760053099E-2</v>
      </c>
      <c r="BC9" s="17">
        <v>8.3818524907260994E-2</v>
      </c>
      <c r="BD9" s="17">
        <v>9.9553634122156107E-2</v>
      </c>
      <c r="BE9" s="17">
        <v>8.9084938765632601E-2</v>
      </c>
      <c r="BF9" s="17"/>
      <c r="BG9" s="17">
        <v>9.7265517736191298E-2</v>
      </c>
      <c r="BH9" s="17">
        <v>0.119058491382597</v>
      </c>
      <c r="BI9" s="17" t="s">
        <v>95</v>
      </c>
      <c r="BJ9" s="17">
        <v>0.115947625918459</v>
      </c>
      <c r="BK9" s="17">
        <v>7.8456781634464498E-2</v>
      </c>
      <c r="BL9" s="17">
        <v>9.2477421316215294E-2</v>
      </c>
      <c r="BM9" s="17">
        <v>0.11805378198663199</v>
      </c>
    </row>
    <row r="10" spans="2:65" ht="43.5" x14ac:dyDescent="0.35">
      <c r="B10" s="18" t="s">
        <v>139</v>
      </c>
      <c r="C10" s="17">
        <v>0.46418220888280498</v>
      </c>
      <c r="D10" s="17">
        <v>0.45639765601390597</v>
      </c>
      <c r="E10" s="17">
        <v>0.471835515625178</v>
      </c>
      <c r="F10" s="17"/>
      <c r="G10" s="17">
        <v>0.542756961000745</v>
      </c>
      <c r="H10" s="17">
        <v>0.51098387849201399</v>
      </c>
      <c r="I10" s="17">
        <v>0.46136756246817601</v>
      </c>
      <c r="J10" s="17">
        <v>0.42468505550698399</v>
      </c>
      <c r="K10" s="17">
        <v>0.40617321333844197</v>
      </c>
      <c r="L10" s="17">
        <v>0.447253086946653</v>
      </c>
      <c r="M10" s="17"/>
      <c r="N10" s="17">
        <v>0.50526231474968297</v>
      </c>
      <c r="O10" s="17">
        <v>0.48022493820166501</v>
      </c>
      <c r="P10" s="17">
        <v>0.42036026391089298</v>
      </c>
      <c r="Q10" s="17">
        <v>0.44066109846606699</v>
      </c>
      <c r="R10" s="17"/>
      <c r="S10" s="17">
        <v>0.51234750964854503</v>
      </c>
      <c r="T10" s="17">
        <v>0.470363648790105</v>
      </c>
      <c r="U10" s="17">
        <v>0.47884138789376401</v>
      </c>
      <c r="V10" s="17">
        <v>0.470146548413165</v>
      </c>
      <c r="W10" s="17">
        <v>0.465086736718611</v>
      </c>
      <c r="X10" s="17">
        <v>0.49577254756232803</v>
      </c>
      <c r="Y10" s="17">
        <v>0.43560516547171202</v>
      </c>
      <c r="Z10" s="17">
        <v>0.48956191128034199</v>
      </c>
      <c r="AA10" s="17">
        <v>0.455600390483759</v>
      </c>
      <c r="AB10" s="17">
        <v>0.44032895156329799</v>
      </c>
      <c r="AC10" s="17">
        <v>0.36941931738769701</v>
      </c>
      <c r="AD10" s="17">
        <v>0.36296515813504698</v>
      </c>
      <c r="AE10" s="17"/>
      <c r="AF10" s="17">
        <v>0.36136345542165299</v>
      </c>
      <c r="AG10" s="17">
        <v>0.53938142740734196</v>
      </c>
      <c r="AH10" s="17">
        <v>0.44952714747287498</v>
      </c>
      <c r="AI10" s="17"/>
      <c r="AJ10" s="17">
        <v>0.406063517085822</v>
      </c>
      <c r="AK10" s="17">
        <v>0.52816146537739395</v>
      </c>
      <c r="AL10" s="17">
        <v>0.56503413231146105</v>
      </c>
      <c r="AM10" s="17">
        <v>0.25326570862755698</v>
      </c>
      <c r="AN10" s="17">
        <v>0.41641309729491699</v>
      </c>
      <c r="AO10" s="17"/>
      <c r="AP10" s="17">
        <v>0.41241762637989998</v>
      </c>
      <c r="AQ10" s="17">
        <v>0.53675828555611604</v>
      </c>
      <c r="AR10" s="17">
        <v>0.609522209014425</v>
      </c>
      <c r="AS10" s="17"/>
      <c r="AT10" s="17">
        <v>0.42191151830023399</v>
      </c>
      <c r="AU10" s="17">
        <v>0.42025241316536599</v>
      </c>
      <c r="AV10" s="17">
        <v>0.51710259730223695</v>
      </c>
      <c r="AW10" s="17">
        <v>0.53936612381419702</v>
      </c>
      <c r="AX10" s="17">
        <v>0.61943672708423303</v>
      </c>
      <c r="AY10" s="17"/>
      <c r="AZ10" s="17">
        <v>0.505747851935066</v>
      </c>
      <c r="BA10" s="17">
        <v>0.47624177375541898</v>
      </c>
      <c r="BB10" s="17">
        <v>0.45548195707157602</v>
      </c>
      <c r="BC10" s="17">
        <v>0.42408034845540699</v>
      </c>
      <c r="BD10" s="17">
        <v>0.43384109369449703</v>
      </c>
      <c r="BE10" s="17">
        <v>0.43558615293652497</v>
      </c>
      <c r="BF10" s="17"/>
      <c r="BG10" s="17">
        <v>0.43493715731869498</v>
      </c>
      <c r="BH10" s="17">
        <v>0.47292485248455002</v>
      </c>
      <c r="BI10" s="17" t="s">
        <v>95</v>
      </c>
      <c r="BJ10" s="17">
        <v>0.40041500578823302</v>
      </c>
      <c r="BK10" s="17">
        <v>0.47272159777509198</v>
      </c>
      <c r="BL10" s="17">
        <v>0.52676518955265295</v>
      </c>
      <c r="BM10" s="17">
        <v>0.39254813458743099</v>
      </c>
    </row>
    <row r="11" spans="2:65" ht="43.5" x14ac:dyDescent="0.35">
      <c r="B11" s="18" t="s">
        <v>140</v>
      </c>
      <c r="C11" s="17">
        <v>0.33764239716659</v>
      </c>
      <c r="D11" s="17">
        <v>0.29737883874654603</v>
      </c>
      <c r="E11" s="17">
        <v>0.37720655774900402</v>
      </c>
      <c r="F11" s="17"/>
      <c r="G11" s="17">
        <v>0.308226525306179</v>
      </c>
      <c r="H11" s="17">
        <v>0.28634654772691298</v>
      </c>
      <c r="I11" s="17">
        <v>0.31814857779636102</v>
      </c>
      <c r="J11" s="17">
        <v>0.34767901147378699</v>
      </c>
      <c r="K11" s="17">
        <v>0.38327502151550902</v>
      </c>
      <c r="L11" s="17">
        <v>0.375990158767182</v>
      </c>
      <c r="M11" s="17"/>
      <c r="N11" s="17">
        <v>0.31501258581291502</v>
      </c>
      <c r="O11" s="17">
        <v>0.32076926316569798</v>
      </c>
      <c r="P11" s="17">
        <v>0.36761116258736998</v>
      </c>
      <c r="Q11" s="17">
        <v>0.35584371657056302</v>
      </c>
      <c r="R11" s="17"/>
      <c r="S11" s="17">
        <v>0.29063056232864898</v>
      </c>
      <c r="T11" s="17">
        <v>0.34024447224781501</v>
      </c>
      <c r="U11" s="17">
        <v>0.36464731489013802</v>
      </c>
      <c r="V11" s="17">
        <v>0.32283462168390797</v>
      </c>
      <c r="W11" s="17">
        <v>0.33284342280376999</v>
      </c>
      <c r="X11" s="17">
        <v>0.32260330129477799</v>
      </c>
      <c r="Y11" s="17">
        <v>0.36371606952243202</v>
      </c>
      <c r="Z11" s="17">
        <v>0.31413699980204401</v>
      </c>
      <c r="AA11" s="17">
        <v>0.32381870956764203</v>
      </c>
      <c r="AB11" s="17">
        <v>0.365215890155203</v>
      </c>
      <c r="AC11" s="17">
        <v>0.39870939566545299</v>
      </c>
      <c r="AD11" s="17">
        <v>0.401964993095415</v>
      </c>
      <c r="AE11" s="17"/>
      <c r="AF11" s="17">
        <v>0.40502520412179799</v>
      </c>
      <c r="AG11" s="17">
        <v>0.28034618925114302</v>
      </c>
      <c r="AH11" s="17">
        <v>0.34384230025172502</v>
      </c>
      <c r="AI11" s="17"/>
      <c r="AJ11" s="17">
        <v>0.38270633959772898</v>
      </c>
      <c r="AK11" s="17">
        <v>0.29087411414181702</v>
      </c>
      <c r="AL11" s="17">
        <v>0.25918181081334701</v>
      </c>
      <c r="AM11" s="17">
        <v>0.36426673871765303</v>
      </c>
      <c r="AN11" s="17">
        <v>0.3749945947635</v>
      </c>
      <c r="AO11" s="17"/>
      <c r="AP11" s="17">
        <v>0.39238529370734399</v>
      </c>
      <c r="AQ11" s="17">
        <v>0.29436834817984803</v>
      </c>
      <c r="AR11" s="17">
        <v>0.24336488528608399</v>
      </c>
      <c r="AS11" s="17"/>
      <c r="AT11" s="17">
        <v>0.37346790744797398</v>
      </c>
      <c r="AU11" s="17">
        <v>0.37037218030466001</v>
      </c>
      <c r="AV11" s="17">
        <v>0.300866954705654</v>
      </c>
      <c r="AW11" s="17">
        <v>0.27868102448623799</v>
      </c>
      <c r="AX11" s="17">
        <v>9.6969805270669895E-2</v>
      </c>
      <c r="AY11" s="17"/>
      <c r="AZ11" s="17">
        <v>0.279859771985559</v>
      </c>
      <c r="BA11" s="17">
        <v>0.34146310179824002</v>
      </c>
      <c r="BB11" s="17">
        <v>0.35676887966633303</v>
      </c>
      <c r="BC11" s="17">
        <v>0.37604400993602699</v>
      </c>
      <c r="BD11" s="17">
        <v>0.36669054603304402</v>
      </c>
      <c r="BE11" s="17">
        <v>0.33093989845632699</v>
      </c>
      <c r="BF11" s="17"/>
      <c r="BG11" s="17">
        <v>0.36276773984002603</v>
      </c>
      <c r="BH11" s="17">
        <v>0.32866725292657401</v>
      </c>
      <c r="BI11" s="17" t="s">
        <v>95</v>
      </c>
      <c r="BJ11" s="17">
        <v>0.38261294237993099</v>
      </c>
      <c r="BK11" s="17">
        <v>0.29178123463731198</v>
      </c>
      <c r="BL11" s="17">
        <v>0.30640474172690801</v>
      </c>
      <c r="BM11" s="17">
        <v>0.375841993919526</v>
      </c>
    </row>
    <row r="12" spans="2:65" ht="29" x14ac:dyDescent="0.35">
      <c r="B12" s="18" t="s">
        <v>141</v>
      </c>
      <c r="C12" s="17">
        <v>4.2622380046354498E-2</v>
      </c>
      <c r="D12" s="17">
        <v>4.8065475427496597E-2</v>
      </c>
      <c r="E12" s="17">
        <v>3.7542039142080402E-2</v>
      </c>
      <c r="F12" s="17"/>
      <c r="G12" s="17">
        <v>1.9344735812057E-2</v>
      </c>
      <c r="H12" s="17">
        <v>3.9071461843543903E-2</v>
      </c>
      <c r="I12" s="17">
        <v>4.6225308314098199E-2</v>
      </c>
      <c r="J12" s="17">
        <v>5.3559134172190603E-2</v>
      </c>
      <c r="K12" s="17">
        <v>3.8636190656253601E-2</v>
      </c>
      <c r="L12" s="17">
        <v>5.1808810492222697E-2</v>
      </c>
      <c r="M12" s="17"/>
      <c r="N12" s="17">
        <v>3.3641623165712398E-2</v>
      </c>
      <c r="O12" s="17">
        <v>4.1555634938791303E-2</v>
      </c>
      <c r="P12" s="17">
        <v>3.9096921639666E-2</v>
      </c>
      <c r="Q12" s="17">
        <v>5.6256933095196603E-2</v>
      </c>
      <c r="R12" s="17"/>
      <c r="S12" s="17">
        <v>3.8761271901622499E-2</v>
      </c>
      <c r="T12" s="17">
        <v>3.6436434977437801E-2</v>
      </c>
      <c r="U12" s="17">
        <v>3.9034526281773403E-2</v>
      </c>
      <c r="V12" s="17">
        <v>3.5864678947338899E-2</v>
      </c>
      <c r="W12" s="17">
        <v>5.0111470485876899E-2</v>
      </c>
      <c r="X12" s="17">
        <v>4.0074169702000298E-2</v>
      </c>
      <c r="Y12" s="17">
        <v>4.8145357763466998E-2</v>
      </c>
      <c r="Z12" s="17">
        <v>3.9506803004406697E-2</v>
      </c>
      <c r="AA12" s="17">
        <v>5.3532432038761298E-2</v>
      </c>
      <c r="AB12" s="17">
        <v>3.7586780958735397E-2</v>
      </c>
      <c r="AC12" s="17">
        <v>5.8829414630292197E-2</v>
      </c>
      <c r="AD12" s="17">
        <v>4.4912167729012603E-2</v>
      </c>
      <c r="AE12" s="17"/>
      <c r="AF12" s="17">
        <v>6.5667660723254306E-2</v>
      </c>
      <c r="AG12" s="17">
        <v>2.6347113475480799E-2</v>
      </c>
      <c r="AH12" s="17">
        <v>4.8818025874861302E-2</v>
      </c>
      <c r="AI12" s="17"/>
      <c r="AJ12" s="17">
        <v>6.1234517750029999E-2</v>
      </c>
      <c r="AK12" s="17">
        <v>2.2674977386983101E-2</v>
      </c>
      <c r="AL12" s="17">
        <v>2.78435667469452E-2</v>
      </c>
      <c r="AM12" s="17">
        <v>0.15261002519116501</v>
      </c>
      <c r="AN12" s="17">
        <v>5.2741696748229601E-2</v>
      </c>
      <c r="AO12" s="17"/>
      <c r="AP12" s="17">
        <v>5.1327162324300103E-2</v>
      </c>
      <c r="AQ12" s="17">
        <v>1.9914482805361702E-2</v>
      </c>
      <c r="AR12" s="17">
        <v>2.3580072993896601E-2</v>
      </c>
      <c r="AS12" s="17"/>
      <c r="AT12" s="17">
        <v>4.8172984330617501E-2</v>
      </c>
      <c r="AU12" s="17">
        <v>5.9306508823100797E-2</v>
      </c>
      <c r="AV12" s="17">
        <v>2.5365918823866001E-2</v>
      </c>
      <c r="AW12" s="17">
        <v>2.6144437382876799E-2</v>
      </c>
      <c r="AX12" s="17">
        <v>5.3255141642425799E-2</v>
      </c>
      <c r="AY12" s="17"/>
      <c r="AZ12" s="17">
        <v>3.21891724872772E-2</v>
      </c>
      <c r="BA12" s="17">
        <v>3.1543059195957797E-2</v>
      </c>
      <c r="BB12" s="17">
        <v>4.3539444431608301E-2</v>
      </c>
      <c r="BC12" s="17">
        <v>5.9471157533309699E-2</v>
      </c>
      <c r="BD12" s="17">
        <v>5.2658643463120602E-2</v>
      </c>
      <c r="BE12" s="17">
        <v>7.0744057240329103E-2</v>
      </c>
      <c r="BF12" s="17"/>
      <c r="BG12" s="17">
        <v>5.0322278637626797E-2</v>
      </c>
      <c r="BH12" s="17">
        <v>3.5759781880973299E-2</v>
      </c>
      <c r="BI12" s="17" t="s">
        <v>95</v>
      </c>
      <c r="BJ12" s="17">
        <v>4.0027561082956402E-2</v>
      </c>
      <c r="BK12" s="17">
        <v>5.8375958886609E-2</v>
      </c>
      <c r="BL12" s="17">
        <v>3.3660196251404199E-2</v>
      </c>
      <c r="BM12" s="17">
        <v>2.6171982955211E-2</v>
      </c>
    </row>
    <row r="13" spans="2:65" ht="29" x14ac:dyDescent="0.35">
      <c r="B13" s="18" t="s">
        <v>142</v>
      </c>
      <c r="C13" s="17">
        <v>4.0715989987953401E-2</v>
      </c>
      <c r="D13" s="17">
        <v>6.0899056091202601E-2</v>
      </c>
      <c r="E13" s="17">
        <v>2.0785729893088498E-2</v>
      </c>
      <c r="F13" s="17"/>
      <c r="G13" s="17">
        <v>1.01830283488521E-2</v>
      </c>
      <c r="H13" s="17">
        <v>2.8339852472741602E-2</v>
      </c>
      <c r="I13" s="17">
        <v>5.2316448766861999E-2</v>
      </c>
      <c r="J13" s="17">
        <v>6.06839777876532E-2</v>
      </c>
      <c r="K13" s="17">
        <v>6.1080491950936303E-2</v>
      </c>
      <c r="L13" s="17">
        <v>3.1725070527640897E-2</v>
      </c>
      <c r="M13" s="17"/>
      <c r="N13" s="17">
        <v>2.59178221123482E-2</v>
      </c>
      <c r="O13" s="17">
        <v>4.26597468299309E-2</v>
      </c>
      <c r="P13" s="17">
        <v>5.4460143818506702E-2</v>
      </c>
      <c r="Q13" s="17">
        <v>4.1349513401033898E-2</v>
      </c>
      <c r="R13" s="17"/>
      <c r="S13" s="17">
        <v>2.23271827379956E-2</v>
      </c>
      <c r="T13" s="17">
        <v>4.16872213938582E-2</v>
      </c>
      <c r="U13" s="17">
        <v>1.64480230782518E-2</v>
      </c>
      <c r="V13" s="17">
        <v>3.9709886025126803E-2</v>
      </c>
      <c r="W13" s="17">
        <v>5.4863596254863402E-2</v>
      </c>
      <c r="X13" s="17">
        <v>3.0792993295652799E-2</v>
      </c>
      <c r="Y13" s="17">
        <v>4.2085997153767797E-2</v>
      </c>
      <c r="Z13" s="17">
        <v>4.77990887025962E-2</v>
      </c>
      <c r="AA13" s="17">
        <v>4.4163327847104299E-2</v>
      </c>
      <c r="AB13" s="17">
        <v>5.7153853368030597E-2</v>
      </c>
      <c r="AC13" s="17">
        <v>6.0888776815594299E-2</v>
      </c>
      <c r="AD13" s="17">
        <v>7.7716768919900106E-2</v>
      </c>
      <c r="AE13" s="17"/>
      <c r="AF13" s="17">
        <v>7.2574075968113202E-2</v>
      </c>
      <c r="AG13" s="17">
        <v>1.4461007066645701E-2</v>
      </c>
      <c r="AH13" s="17">
        <v>4.7722262246941899E-2</v>
      </c>
      <c r="AI13" s="17"/>
      <c r="AJ13" s="17">
        <v>5.7724717223765702E-2</v>
      </c>
      <c r="AK13" s="17">
        <v>1.6074821696501599E-2</v>
      </c>
      <c r="AL13" s="17">
        <v>1.7667376536530902E-2</v>
      </c>
      <c r="AM13" s="17">
        <v>0.18975096659445001</v>
      </c>
      <c r="AN13" s="17">
        <v>5.7069425515357403E-2</v>
      </c>
      <c r="AO13" s="17"/>
      <c r="AP13" s="17">
        <v>5.0057968171470901E-2</v>
      </c>
      <c r="AQ13" s="17">
        <v>1.38431136185536E-2</v>
      </c>
      <c r="AR13" s="17">
        <v>1.1519933633985501E-2</v>
      </c>
      <c r="AS13" s="17"/>
      <c r="AT13" s="17">
        <v>5.1510761455674903E-2</v>
      </c>
      <c r="AU13" s="17">
        <v>4.0540446225976801E-2</v>
      </c>
      <c r="AV13" s="17">
        <v>3.1351932324279103E-2</v>
      </c>
      <c r="AW13" s="17">
        <v>2.0395048585462601E-2</v>
      </c>
      <c r="AX13" s="17">
        <v>2.9736206876590999E-2</v>
      </c>
      <c r="AY13" s="17"/>
      <c r="AZ13" s="17">
        <v>3.3629983238259303E-2</v>
      </c>
      <c r="BA13" s="17">
        <v>3.9013850305677097E-2</v>
      </c>
      <c r="BB13" s="17">
        <v>4.40839936860443E-2</v>
      </c>
      <c r="BC13" s="17">
        <v>3.96704464933147E-2</v>
      </c>
      <c r="BD13" s="17">
        <v>4.5127674160037899E-2</v>
      </c>
      <c r="BE13" s="17">
        <v>6.8310467551469994E-2</v>
      </c>
      <c r="BF13" s="17"/>
      <c r="BG13" s="17">
        <v>4.2286238680325203E-2</v>
      </c>
      <c r="BH13" s="17">
        <v>3.38042840626991E-2</v>
      </c>
      <c r="BI13" s="17" t="s">
        <v>95</v>
      </c>
      <c r="BJ13" s="17">
        <v>3.9215965132015702E-2</v>
      </c>
      <c r="BK13" s="17">
        <v>6.5195269633871997E-2</v>
      </c>
      <c r="BL13" s="17">
        <v>3.3288405421909598E-2</v>
      </c>
      <c r="BM13" s="17">
        <v>6.8250967133200197E-2</v>
      </c>
    </row>
    <row r="14" spans="2:65" x14ac:dyDescent="0.35">
      <c r="B14" s="18" t="s">
        <v>143</v>
      </c>
      <c r="C14" s="19">
        <v>1.3899946023013299E-2</v>
      </c>
      <c r="D14" s="19">
        <v>1.39248210403223E-2</v>
      </c>
      <c r="E14" s="19">
        <v>1.3951104729438399E-2</v>
      </c>
      <c r="F14" s="19"/>
      <c r="G14" s="19">
        <v>1.7837954716775101E-2</v>
      </c>
      <c r="H14" s="19">
        <v>1.6696828759322602E-2</v>
      </c>
      <c r="I14" s="19">
        <v>2.2688691687423199E-2</v>
      </c>
      <c r="J14" s="19">
        <v>1.0507750216493099E-2</v>
      </c>
      <c r="K14" s="19">
        <v>1.2128991146591999E-2</v>
      </c>
      <c r="L14" s="19">
        <v>5.7987926973112102E-3</v>
      </c>
      <c r="M14" s="19"/>
      <c r="N14" s="19">
        <v>4.1525728167540301E-3</v>
      </c>
      <c r="O14" s="19">
        <v>1.2442053969716701E-2</v>
      </c>
      <c r="P14" s="19">
        <v>2.7061765755444101E-2</v>
      </c>
      <c r="Q14" s="19">
        <v>1.4583314593030999E-2</v>
      </c>
      <c r="R14" s="19"/>
      <c r="S14" s="19">
        <v>2.3365236396677799E-2</v>
      </c>
      <c r="T14" s="19">
        <v>5.9168452786117296E-3</v>
      </c>
      <c r="U14" s="19">
        <v>9.3509332148128798E-3</v>
      </c>
      <c r="V14" s="19">
        <v>1.43420400774433E-2</v>
      </c>
      <c r="W14" s="19">
        <v>1.42846209143701E-2</v>
      </c>
      <c r="X14" s="19">
        <v>2.6557972422213499E-2</v>
      </c>
      <c r="Y14" s="19">
        <v>1.1969673896181299E-2</v>
      </c>
      <c r="Z14" s="19">
        <v>2.5539715560659499E-2</v>
      </c>
      <c r="AA14" s="19">
        <v>1.4418308693972001E-2</v>
      </c>
      <c r="AB14" s="19">
        <v>3.0860744021426298E-3</v>
      </c>
      <c r="AC14" s="19">
        <v>5.52368290415597E-3</v>
      </c>
      <c r="AD14" s="19">
        <v>1.04753099341047E-2</v>
      </c>
      <c r="AE14" s="19"/>
      <c r="AF14" s="19">
        <v>1.21703100245105E-2</v>
      </c>
      <c r="AG14" s="19">
        <v>9.0629218213631804E-3</v>
      </c>
      <c r="AH14" s="19">
        <v>2.6171320389648201E-2</v>
      </c>
      <c r="AI14" s="19"/>
      <c r="AJ14" s="19">
        <v>1.0850485808000901E-2</v>
      </c>
      <c r="AK14" s="19">
        <v>1.1313751782415799E-2</v>
      </c>
      <c r="AL14" s="19">
        <v>1.10159837441014E-2</v>
      </c>
      <c r="AM14" s="19">
        <v>0</v>
      </c>
      <c r="AN14" s="19">
        <v>2.6993299028862799E-2</v>
      </c>
      <c r="AO14" s="19"/>
      <c r="AP14" s="19">
        <v>8.6141768299015393E-3</v>
      </c>
      <c r="AQ14" s="19">
        <v>1.2150036478471999E-2</v>
      </c>
      <c r="AR14" s="19">
        <v>7.3449103819482903E-3</v>
      </c>
      <c r="AS14" s="19"/>
      <c r="AT14" s="19">
        <v>2.11822980009038E-2</v>
      </c>
      <c r="AU14" s="19">
        <v>1.7946421429567701E-2</v>
      </c>
      <c r="AV14" s="19">
        <v>9.2898754566514505E-3</v>
      </c>
      <c r="AW14" s="19">
        <v>4.9500592490517798E-3</v>
      </c>
      <c r="AX14" s="19">
        <v>1.6769504871249601E-2</v>
      </c>
      <c r="AY14" s="19"/>
      <c r="AZ14" s="19">
        <v>1.5273474452933301E-2</v>
      </c>
      <c r="BA14" s="19">
        <v>1.2871852613406801E-2</v>
      </c>
      <c r="BB14" s="19">
        <v>2.4732052384385E-2</v>
      </c>
      <c r="BC14" s="19">
        <v>1.6915512674680899E-2</v>
      </c>
      <c r="BD14" s="19">
        <v>2.1284085271435702E-3</v>
      </c>
      <c r="BE14" s="19">
        <v>5.3344850497162701E-3</v>
      </c>
      <c r="BF14" s="19"/>
      <c r="BG14" s="19">
        <v>1.24210677871357E-2</v>
      </c>
      <c r="BH14" s="19">
        <v>9.7853372626066307E-3</v>
      </c>
      <c r="BI14" s="19" t="s">
        <v>95</v>
      </c>
      <c r="BJ14" s="19">
        <v>2.17808996984045E-2</v>
      </c>
      <c r="BK14" s="19">
        <v>3.3469157432650699E-2</v>
      </c>
      <c r="BL14" s="19">
        <v>7.4040457309097396E-3</v>
      </c>
      <c r="BM14" s="19">
        <v>1.91331394179995E-2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147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43.5" x14ac:dyDescent="0.35">
      <c r="B9" s="18" t="s">
        <v>145</v>
      </c>
      <c r="C9" s="17">
        <v>0.31234360385263399</v>
      </c>
      <c r="D9" s="17">
        <v>0.32274964128849098</v>
      </c>
      <c r="E9" s="17">
        <v>0.30292884259341901</v>
      </c>
      <c r="F9" s="17"/>
      <c r="G9" s="17">
        <v>0.34185880896395199</v>
      </c>
      <c r="H9" s="17">
        <v>0.38033558331540501</v>
      </c>
      <c r="I9" s="17">
        <v>0.31966190222803598</v>
      </c>
      <c r="J9" s="17">
        <v>0.29428061781393899</v>
      </c>
      <c r="K9" s="17">
        <v>0.27283679968046798</v>
      </c>
      <c r="L9" s="17">
        <v>0.27268499049114803</v>
      </c>
      <c r="M9" s="17"/>
      <c r="N9" s="17">
        <v>0.35321758673164599</v>
      </c>
      <c r="O9" s="17">
        <v>0.26807200598655201</v>
      </c>
      <c r="P9" s="17">
        <v>0.34350061163654999</v>
      </c>
      <c r="Q9" s="17">
        <v>0.286448953120017</v>
      </c>
      <c r="R9" s="17"/>
      <c r="S9" s="17">
        <v>0.34157752829257199</v>
      </c>
      <c r="T9" s="17">
        <v>0.26196057957581598</v>
      </c>
      <c r="U9" s="17">
        <v>0.29250534119107902</v>
      </c>
      <c r="V9" s="17">
        <v>0.32127520859611902</v>
      </c>
      <c r="W9" s="17">
        <v>0.29607439611286002</v>
      </c>
      <c r="X9" s="17">
        <v>0.34906004499638399</v>
      </c>
      <c r="Y9" s="17">
        <v>0.31174399627592497</v>
      </c>
      <c r="Z9" s="17">
        <v>0.30842126475767401</v>
      </c>
      <c r="AA9" s="17">
        <v>0.33275958363417102</v>
      </c>
      <c r="AB9" s="17">
        <v>0.29369822073874402</v>
      </c>
      <c r="AC9" s="17">
        <v>0.32863576578111803</v>
      </c>
      <c r="AD9" s="17">
        <v>0.30909396249855697</v>
      </c>
      <c r="AE9" s="17"/>
      <c r="AF9" s="17">
        <v>0.32410671913931299</v>
      </c>
      <c r="AG9" s="17">
        <v>0.302922116568558</v>
      </c>
      <c r="AH9" s="17">
        <v>0.31600621503554899</v>
      </c>
      <c r="AI9" s="17"/>
      <c r="AJ9" s="17">
        <v>0.346435312444482</v>
      </c>
      <c r="AK9" s="17">
        <v>0.35015771914703703</v>
      </c>
      <c r="AL9" s="17">
        <v>0.23752280061318401</v>
      </c>
      <c r="AM9" s="17">
        <v>0.147657677053631</v>
      </c>
      <c r="AN9" s="17">
        <v>0.25398498967386701</v>
      </c>
      <c r="AO9" s="17"/>
      <c r="AP9" s="17">
        <v>0.43285319029569902</v>
      </c>
      <c r="AQ9" s="17">
        <v>0.32816006045586099</v>
      </c>
      <c r="AR9" s="17">
        <v>0.254655864789611</v>
      </c>
      <c r="AS9" s="17"/>
      <c r="AT9" s="17">
        <v>0.28749209146768701</v>
      </c>
      <c r="AU9" s="17">
        <v>0.28490484389682103</v>
      </c>
      <c r="AV9" s="17">
        <v>0.34912337713376101</v>
      </c>
      <c r="AW9" s="17">
        <v>0.36090390110150899</v>
      </c>
      <c r="AX9" s="17">
        <v>0.34394346535417097</v>
      </c>
      <c r="AY9" s="17"/>
      <c r="AZ9" s="17">
        <v>0.36085394495537298</v>
      </c>
      <c r="BA9" s="17">
        <v>0.29943718272557901</v>
      </c>
      <c r="BB9" s="17">
        <v>0.353676771223841</v>
      </c>
      <c r="BC9" s="17">
        <v>0.28653918686000102</v>
      </c>
      <c r="BD9" s="17">
        <v>0.255101123531837</v>
      </c>
      <c r="BE9" s="17">
        <v>0.296420182456128</v>
      </c>
      <c r="BF9" s="17"/>
      <c r="BG9" s="17">
        <v>0.30048097596642598</v>
      </c>
      <c r="BH9" s="17">
        <v>0.31004244075166298</v>
      </c>
      <c r="BI9" s="17" t="s">
        <v>95</v>
      </c>
      <c r="BJ9" s="17">
        <v>0.327425100879634</v>
      </c>
      <c r="BK9" s="17">
        <v>0.311842371100857</v>
      </c>
      <c r="BL9" s="17">
        <v>0.34232721653555398</v>
      </c>
      <c r="BM9" s="17">
        <v>0.27100172173988102</v>
      </c>
    </row>
    <row r="10" spans="2:65" ht="43.5" x14ac:dyDescent="0.35">
      <c r="B10" s="18" t="s">
        <v>146</v>
      </c>
      <c r="C10" s="17">
        <v>0.515652322405039</v>
      </c>
      <c r="D10" s="17">
        <v>0.51797202830500999</v>
      </c>
      <c r="E10" s="17">
        <v>0.51319215614980995</v>
      </c>
      <c r="F10" s="17"/>
      <c r="G10" s="17">
        <v>0.53125219868747298</v>
      </c>
      <c r="H10" s="17">
        <v>0.47699318553381598</v>
      </c>
      <c r="I10" s="17">
        <v>0.47993170547618702</v>
      </c>
      <c r="J10" s="17">
        <v>0.49454202391515101</v>
      </c>
      <c r="K10" s="17">
        <v>0.53813911020444904</v>
      </c>
      <c r="L10" s="17">
        <v>0.56787827827766801</v>
      </c>
      <c r="M10" s="17"/>
      <c r="N10" s="17">
        <v>0.51948927187684102</v>
      </c>
      <c r="O10" s="17">
        <v>0.56126580593269404</v>
      </c>
      <c r="P10" s="17">
        <v>0.48010999907207502</v>
      </c>
      <c r="Q10" s="17">
        <v>0.496739727710446</v>
      </c>
      <c r="R10" s="17"/>
      <c r="S10" s="17">
        <v>0.50638290120101204</v>
      </c>
      <c r="T10" s="17">
        <v>0.56007934139618498</v>
      </c>
      <c r="U10" s="17">
        <v>0.55250478870002795</v>
      </c>
      <c r="V10" s="17">
        <v>0.530720602428156</v>
      </c>
      <c r="W10" s="17">
        <v>0.52383140273109896</v>
      </c>
      <c r="X10" s="17">
        <v>0.43970134127067001</v>
      </c>
      <c r="Y10" s="17">
        <v>0.51565192417332195</v>
      </c>
      <c r="Z10" s="17">
        <v>0.50414945966446001</v>
      </c>
      <c r="AA10" s="17">
        <v>0.49891502855115599</v>
      </c>
      <c r="AB10" s="17">
        <v>0.54409627712736797</v>
      </c>
      <c r="AC10" s="17">
        <v>0.49404096119691499</v>
      </c>
      <c r="AD10" s="17">
        <v>0.45918657542010299</v>
      </c>
      <c r="AE10" s="17"/>
      <c r="AF10" s="17">
        <v>0.47178975373707499</v>
      </c>
      <c r="AG10" s="17">
        <v>0.56872426653910602</v>
      </c>
      <c r="AH10" s="17">
        <v>0.45313880306491</v>
      </c>
      <c r="AI10" s="17"/>
      <c r="AJ10" s="17">
        <v>0.45905014925850401</v>
      </c>
      <c r="AK10" s="17">
        <v>0.53821896686895798</v>
      </c>
      <c r="AL10" s="17">
        <v>0.64389330649685095</v>
      </c>
      <c r="AM10" s="17">
        <v>0.61170279935363103</v>
      </c>
      <c r="AN10" s="17">
        <v>0.47068426858460699</v>
      </c>
      <c r="AO10" s="17"/>
      <c r="AP10" s="17">
        <v>0.40123263628314798</v>
      </c>
      <c r="AQ10" s="17">
        <v>0.546660133546786</v>
      </c>
      <c r="AR10" s="17">
        <v>0.64777792526677902</v>
      </c>
      <c r="AS10" s="17"/>
      <c r="AT10" s="17">
        <v>0.50260296568488905</v>
      </c>
      <c r="AU10" s="17">
        <v>0.51647746253355398</v>
      </c>
      <c r="AV10" s="17">
        <v>0.52630755870233403</v>
      </c>
      <c r="AW10" s="17">
        <v>0.54037983619728902</v>
      </c>
      <c r="AX10" s="17">
        <v>0.49671424595188401</v>
      </c>
      <c r="AY10" s="17"/>
      <c r="AZ10" s="17">
        <v>0.49810677671943498</v>
      </c>
      <c r="BA10" s="17">
        <v>0.53069248310515305</v>
      </c>
      <c r="BB10" s="17">
        <v>0.42422722047989597</v>
      </c>
      <c r="BC10" s="17">
        <v>0.53620959472030505</v>
      </c>
      <c r="BD10" s="17">
        <v>0.55868921985702902</v>
      </c>
      <c r="BE10" s="17">
        <v>0.54474921281730904</v>
      </c>
      <c r="BF10" s="17"/>
      <c r="BG10" s="17">
        <v>0.52664627083245297</v>
      </c>
      <c r="BH10" s="17">
        <v>0.535356999884256</v>
      </c>
      <c r="BI10" s="17" t="s">
        <v>95</v>
      </c>
      <c r="BJ10" s="17">
        <v>0.47403204724949399</v>
      </c>
      <c r="BK10" s="17">
        <v>0.476591331921557</v>
      </c>
      <c r="BL10" s="17">
        <v>0.50562641908503403</v>
      </c>
      <c r="BM10" s="17">
        <v>0.53105122756332601</v>
      </c>
    </row>
    <row r="11" spans="2:65" x14ac:dyDescent="0.35">
      <c r="B11" s="18" t="s">
        <v>114</v>
      </c>
      <c r="C11" s="19">
        <v>0.17200407374232801</v>
      </c>
      <c r="D11" s="19">
        <v>0.159278330406499</v>
      </c>
      <c r="E11" s="19">
        <v>0.18387900125677101</v>
      </c>
      <c r="F11" s="19"/>
      <c r="G11" s="19">
        <v>0.12688899234857501</v>
      </c>
      <c r="H11" s="19">
        <v>0.14267123115077901</v>
      </c>
      <c r="I11" s="19">
        <v>0.200406392295777</v>
      </c>
      <c r="J11" s="19">
        <v>0.21117735827091</v>
      </c>
      <c r="K11" s="19">
        <v>0.189024090115083</v>
      </c>
      <c r="L11" s="19">
        <v>0.15943673123118399</v>
      </c>
      <c r="M11" s="19"/>
      <c r="N11" s="19">
        <v>0.12729314139151299</v>
      </c>
      <c r="O11" s="19">
        <v>0.17066218808075401</v>
      </c>
      <c r="P11" s="19">
        <v>0.17638938929137399</v>
      </c>
      <c r="Q11" s="19">
        <v>0.216811319169537</v>
      </c>
      <c r="R11" s="19"/>
      <c r="S11" s="19">
        <v>0.15203957050641601</v>
      </c>
      <c r="T11" s="19">
        <v>0.17796007902799901</v>
      </c>
      <c r="U11" s="19">
        <v>0.15498987010889301</v>
      </c>
      <c r="V11" s="19">
        <v>0.14800418897572501</v>
      </c>
      <c r="W11" s="19">
        <v>0.18009420115604099</v>
      </c>
      <c r="X11" s="19">
        <v>0.211238613732946</v>
      </c>
      <c r="Y11" s="19">
        <v>0.17260407955075299</v>
      </c>
      <c r="Z11" s="19">
        <v>0.18742927557786601</v>
      </c>
      <c r="AA11" s="19">
        <v>0.16832538781467399</v>
      </c>
      <c r="AB11" s="19">
        <v>0.16220550213388699</v>
      </c>
      <c r="AC11" s="19">
        <v>0.17732327302196599</v>
      </c>
      <c r="AD11" s="19">
        <v>0.23171946208133901</v>
      </c>
      <c r="AE11" s="19"/>
      <c r="AF11" s="19">
        <v>0.20410352712361199</v>
      </c>
      <c r="AG11" s="19">
        <v>0.12835361689233599</v>
      </c>
      <c r="AH11" s="19">
        <v>0.23085498189954101</v>
      </c>
      <c r="AI11" s="19"/>
      <c r="AJ11" s="19">
        <v>0.19451453829701501</v>
      </c>
      <c r="AK11" s="19">
        <v>0.111623313984005</v>
      </c>
      <c r="AL11" s="19">
        <v>0.118583892889965</v>
      </c>
      <c r="AM11" s="19">
        <v>0.24063952359273799</v>
      </c>
      <c r="AN11" s="19">
        <v>0.275330741741526</v>
      </c>
      <c r="AO11" s="19"/>
      <c r="AP11" s="19">
        <v>0.165914173421153</v>
      </c>
      <c r="AQ11" s="19">
        <v>0.12517980599735301</v>
      </c>
      <c r="AR11" s="19">
        <v>9.7566209943609206E-2</v>
      </c>
      <c r="AS11" s="19"/>
      <c r="AT11" s="19">
        <v>0.209904942847424</v>
      </c>
      <c r="AU11" s="19">
        <v>0.198617693569626</v>
      </c>
      <c r="AV11" s="19">
        <v>0.12456906416390599</v>
      </c>
      <c r="AW11" s="19">
        <v>9.8716262701201596E-2</v>
      </c>
      <c r="AX11" s="19">
        <v>0.15934228869394501</v>
      </c>
      <c r="AY11" s="19"/>
      <c r="AZ11" s="19">
        <v>0.141039278325192</v>
      </c>
      <c r="BA11" s="19">
        <v>0.169870334169268</v>
      </c>
      <c r="BB11" s="19">
        <v>0.222096008296263</v>
      </c>
      <c r="BC11" s="19">
        <v>0.17725121841969399</v>
      </c>
      <c r="BD11" s="19">
        <v>0.18620965661113401</v>
      </c>
      <c r="BE11" s="19">
        <v>0.15883060472656299</v>
      </c>
      <c r="BF11" s="19"/>
      <c r="BG11" s="19">
        <v>0.172872753201122</v>
      </c>
      <c r="BH11" s="19">
        <v>0.15460055936408101</v>
      </c>
      <c r="BI11" s="19" t="s">
        <v>95</v>
      </c>
      <c r="BJ11" s="19">
        <v>0.19854285187087101</v>
      </c>
      <c r="BK11" s="19">
        <v>0.211566296977586</v>
      </c>
      <c r="BL11" s="19">
        <v>0.15204636437941199</v>
      </c>
      <c r="BM11" s="19">
        <v>0.197947050696792</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148</v>
      </c>
      <c r="C9" s="17">
        <v>0.52542186312987205</v>
      </c>
      <c r="D9" s="17">
        <v>0.60789957679832296</v>
      </c>
      <c r="E9" s="17">
        <v>0.444864077986382</v>
      </c>
      <c r="F9" s="17"/>
      <c r="G9" s="17">
        <v>0.44775067761204701</v>
      </c>
      <c r="H9" s="17">
        <v>0.47080695644356502</v>
      </c>
      <c r="I9" s="17">
        <v>0.48907732719820901</v>
      </c>
      <c r="J9" s="17">
        <v>0.53310074823640596</v>
      </c>
      <c r="K9" s="17">
        <v>0.54799350177432105</v>
      </c>
      <c r="L9" s="17">
        <v>0.62956769612557895</v>
      </c>
      <c r="M9" s="17"/>
      <c r="N9" s="17">
        <v>0.63900030484728199</v>
      </c>
      <c r="O9" s="17">
        <v>0.51532416455334296</v>
      </c>
      <c r="P9" s="17">
        <v>0.49193189580392599</v>
      </c>
      <c r="Q9" s="17">
        <v>0.43964816688067898</v>
      </c>
      <c r="R9" s="17"/>
      <c r="S9" s="17">
        <v>0.53654810775151596</v>
      </c>
      <c r="T9" s="17">
        <v>0.55059043695603205</v>
      </c>
      <c r="U9" s="17">
        <v>0.49193016690702002</v>
      </c>
      <c r="V9" s="17">
        <v>0.56295066263950999</v>
      </c>
      <c r="W9" s="17">
        <v>0.48978122377630501</v>
      </c>
      <c r="X9" s="17">
        <v>0.47200427390764998</v>
      </c>
      <c r="Y9" s="17">
        <v>0.54372292278677403</v>
      </c>
      <c r="Z9" s="17">
        <v>0.48200560824604399</v>
      </c>
      <c r="AA9" s="17">
        <v>0.48277480349572599</v>
      </c>
      <c r="AB9" s="17">
        <v>0.58102363710263405</v>
      </c>
      <c r="AC9" s="17">
        <v>0.55882626797359503</v>
      </c>
      <c r="AD9" s="17">
        <v>0.52737706087626302</v>
      </c>
      <c r="AE9" s="17"/>
      <c r="AF9" s="17">
        <v>0.56071340742526599</v>
      </c>
      <c r="AG9" s="17">
        <v>0.55570868995189304</v>
      </c>
      <c r="AH9" s="17">
        <v>0.38104131869607999</v>
      </c>
      <c r="AI9" s="17"/>
      <c r="AJ9" s="17">
        <v>0.57465791297420199</v>
      </c>
      <c r="AK9" s="17">
        <v>0.49926186317791699</v>
      </c>
      <c r="AL9" s="17">
        <v>0.58028065923166205</v>
      </c>
      <c r="AM9" s="17">
        <v>0.55777089839252803</v>
      </c>
      <c r="AN9" s="17">
        <v>0.42330730780060799</v>
      </c>
      <c r="AO9" s="17"/>
      <c r="AP9" s="17">
        <v>0.54641899292321405</v>
      </c>
      <c r="AQ9" s="17">
        <v>0.50281380041758095</v>
      </c>
      <c r="AR9" s="17">
        <v>0.56746586920793896</v>
      </c>
      <c r="AS9" s="17"/>
      <c r="AT9" s="17">
        <v>0.450205058090343</v>
      </c>
      <c r="AU9" s="17">
        <v>0.50940419271551396</v>
      </c>
      <c r="AV9" s="17">
        <v>0.57546636505646898</v>
      </c>
      <c r="AW9" s="17">
        <v>0.59698616521204895</v>
      </c>
      <c r="AX9" s="17">
        <v>0.60476254236995197</v>
      </c>
      <c r="AY9" s="17"/>
      <c r="AZ9" s="17">
        <v>0.50833821270910895</v>
      </c>
      <c r="BA9" s="17">
        <v>0.53258578685511304</v>
      </c>
      <c r="BB9" s="17">
        <v>0.50681675773257295</v>
      </c>
      <c r="BC9" s="17">
        <v>0.52337649194690505</v>
      </c>
      <c r="BD9" s="17">
        <v>0.54882301733883199</v>
      </c>
      <c r="BE9" s="17">
        <v>0.55620138526407403</v>
      </c>
      <c r="BF9" s="17"/>
      <c r="BG9" s="17">
        <v>0.590266614904291</v>
      </c>
      <c r="BH9" s="17">
        <v>0.51855145413069803</v>
      </c>
      <c r="BI9" s="17" t="s">
        <v>95</v>
      </c>
      <c r="BJ9" s="17">
        <v>0.41186622447205601</v>
      </c>
      <c r="BK9" s="17">
        <v>0.471009280769358</v>
      </c>
      <c r="BL9" s="17">
        <v>0.498820651669522</v>
      </c>
      <c r="BM9" s="17">
        <v>0.466056304131785</v>
      </c>
    </row>
    <row r="10" spans="2:65" ht="29" x14ac:dyDescent="0.35">
      <c r="B10" s="18" t="s">
        <v>149</v>
      </c>
      <c r="C10" s="17">
        <v>0.36615211291342498</v>
      </c>
      <c r="D10" s="17">
        <v>0.30845881244408702</v>
      </c>
      <c r="E10" s="17">
        <v>0.42247362424696899</v>
      </c>
      <c r="F10" s="17"/>
      <c r="G10" s="17">
        <v>0.34572197333681598</v>
      </c>
      <c r="H10" s="17">
        <v>0.38394919331796301</v>
      </c>
      <c r="I10" s="17">
        <v>0.39380096990145103</v>
      </c>
      <c r="J10" s="17">
        <v>0.380697644911626</v>
      </c>
      <c r="K10" s="17">
        <v>0.38512863884475901</v>
      </c>
      <c r="L10" s="17">
        <v>0.31820069113476102</v>
      </c>
      <c r="M10" s="17"/>
      <c r="N10" s="17">
        <v>0.28542640467002001</v>
      </c>
      <c r="O10" s="17">
        <v>0.39306477145825702</v>
      </c>
      <c r="P10" s="17">
        <v>0.37731461428017699</v>
      </c>
      <c r="Q10" s="17">
        <v>0.41945848993246299</v>
      </c>
      <c r="R10" s="17"/>
      <c r="S10" s="17">
        <v>0.336170577297777</v>
      </c>
      <c r="T10" s="17">
        <v>0.32917985856852</v>
      </c>
      <c r="U10" s="17">
        <v>0.378282560009368</v>
      </c>
      <c r="V10" s="17">
        <v>0.36455670678197999</v>
      </c>
      <c r="W10" s="17">
        <v>0.39662737592566299</v>
      </c>
      <c r="X10" s="17">
        <v>0.40537887591150001</v>
      </c>
      <c r="Y10" s="17">
        <v>0.343434120453601</v>
      </c>
      <c r="Z10" s="17">
        <v>0.42558467521096099</v>
      </c>
      <c r="AA10" s="17">
        <v>0.41263646250716801</v>
      </c>
      <c r="AB10" s="17">
        <v>0.35530094159220299</v>
      </c>
      <c r="AC10" s="17">
        <v>0.33698849560556599</v>
      </c>
      <c r="AD10" s="17">
        <v>0.34194061817250998</v>
      </c>
      <c r="AE10" s="17"/>
      <c r="AF10" s="17">
        <v>0.36367673356638502</v>
      </c>
      <c r="AG10" s="17">
        <v>0.36450826747199599</v>
      </c>
      <c r="AH10" s="17">
        <v>0.41383134215258</v>
      </c>
      <c r="AI10" s="17"/>
      <c r="AJ10" s="17">
        <v>0.362629685220905</v>
      </c>
      <c r="AK10" s="17">
        <v>0.38627934242242601</v>
      </c>
      <c r="AL10" s="17">
        <v>0.33837078548399102</v>
      </c>
      <c r="AM10" s="17">
        <v>0.35651453138451</v>
      </c>
      <c r="AN10" s="17">
        <v>0.39001184349047702</v>
      </c>
      <c r="AO10" s="17"/>
      <c r="AP10" s="17">
        <v>0.37781595497387199</v>
      </c>
      <c r="AQ10" s="17">
        <v>0.38668477744993401</v>
      </c>
      <c r="AR10" s="17">
        <v>0.335422708277339</v>
      </c>
      <c r="AS10" s="17"/>
      <c r="AT10" s="17">
        <v>0.42926478762610898</v>
      </c>
      <c r="AU10" s="17">
        <v>0.38202587440187302</v>
      </c>
      <c r="AV10" s="17">
        <v>0.326519702160048</v>
      </c>
      <c r="AW10" s="17">
        <v>0.30770716859425401</v>
      </c>
      <c r="AX10" s="17">
        <v>0.27522245696539499</v>
      </c>
      <c r="AY10" s="17"/>
      <c r="AZ10" s="17">
        <v>0.33247514017707203</v>
      </c>
      <c r="BA10" s="17">
        <v>0.37607031203357599</v>
      </c>
      <c r="BB10" s="17">
        <v>0.389305249664403</v>
      </c>
      <c r="BC10" s="17">
        <v>0.37489944481949999</v>
      </c>
      <c r="BD10" s="17">
        <v>0.37140747313171502</v>
      </c>
      <c r="BE10" s="17">
        <v>0.36371960292488698</v>
      </c>
      <c r="BF10" s="17"/>
      <c r="BG10" s="17">
        <v>0.33638361203819001</v>
      </c>
      <c r="BH10" s="17">
        <v>0.37157730275672002</v>
      </c>
      <c r="BI10" s="17" t="s">
        <v>95</v>
      </c>
      <c r="BJ10" s="17">
        <v>0.42797873524647401</v>
      </c>
      <c r="BK10" s="17">
        <v>0.35802009426027798</v>
      </c>
      <c r="BL10" s="17">
        <v>0.39346518611452103</v>
      </c>
      <c r="BM10" s="17">
        <v>0.37535604283991503</v>
      </c>
    </row>
    <row r="11" spans="2:65" x14ac:dyDescent="0.35">
      <c r="B11" s="18" t="s">
        <v>150</v>
      </c>
      <c r="C11" s="17">
        <v>8.50495084286053E-2</v>
      </c>
      <c r="D11" s="17">
        <v>6.1244864814296002E-2</v>
      </c>
      <c r="E11" s="17">
        <v>0.10820281279426699</v>
      </c>
      <c r="F11" s="17"/>
      <c r="G11" s="17">
        <v>0.171898234864617</v>
      </c>
      <c r="H11" s="17">
        <v>0.119262503626116</v>
      </c>
      <c r="I11" s="17">
        <v>8.8161267811017296E-2</v>
      </c>
      <c r="J11" s="17">
        <v>6.3203644664770298E-2</v>
      </c>
      <c r="K11" s="17">
        <v>5.1515468918730802E-2</v>
      </c>
      <c r="L11" s="17">
        <v>3.7305398827782298E-2</v>
      </c>
      <c r="M11" s="17"/>
      <c r="N11" s="17">
        <v>6.4673240224067396E-2</v>
      </c>
      <c r="O11" s="17">
        <v>7.1973665074386295E-2</v>
      </c>
      <c r="P11" s="17">
        <v>9.3644245129742398E-2</v>
      </c>
      <c r="Q11" s="17">
        <v>0.111864341387733</v>
      </c>
      <c r="R11" s="17"/>
      <c r="S11" s="17">
        <v>8.7890963763214397E-2</v>
      </c>
      <c r="T11" s="17">
        <v>9.2987118930575693E-2</v>
      </c>
      <c r="U11" s="17">
        <v>0.109239223550175</v>
      </c>
      <c r="V11" s="17">
        <v>5.2037925227570801E-2</v>
      </c>
      <c r="W11" s="17">
        <v>9.5903434008249494E-2</v>
      </c>
      <c r="X11" s="17">
        <v>9.3155853192014207E-2</v>
      </c>
      <c r="Y11" s="17">
        <v>9.0984557394425306E-2</v>
      </c>
      <c r="Z11" s="17">
        <v>8.1683620107442498E-2</v>
      </c>
      <c r="AA11" s="17">
        <v>8.2595145494359701E-2</v>
      </c>
      <c r="AB11" s="17">
        <v>5.3911657068947301E-2</v>
      </c>
      <c r="AC11" s="17">
        <v>8.22762880906341E-2</v>
      </c>
      <c r="AD11" s="17">
        <v>0.117998825976528</v>
      </c>
      <c r="AE11" s="17"/>
      <c r="AF11" s="17">
        <v>5.6776126617991703E-2</v>
      </c>
      <c r="AG11" s="17">
        <v>6.3787879795064201E-2</v>
      </c>
      <c r="AH11" s="17">
        <v>0.16076404187750701</v>
      </c>
      <c r="AI11" s="17"/>
      <c r="AJ11" s="17">
        <v>4.8005846528662799E-2</v>
      </c>
      <c r="AK11" s="17">
        <v>9.3647518359116305E-2</v>
      </c>
      <c r="AL11" s="17">
        <v>4.9768302128104201E-2</v>
      </c>
      <c r="AM11" s="17">
        <v>3.7495564036138698E-2</v>
      </c>
      <c r="AN11" s="17">
        <v>0.14214246408343301</v>
      </c>
      <c r="AO11" s="17"/>
      <c r="AP11" s="17">
        <v>5.74843962367853E-2</v>
      </c>
      <c r="AQ11" s="17">
        <v>8.9306670026936499E-2</v>
      </c>
      <c r="AR11" s="17">
        <v>6.3717582062032499E-2</v>
      </c>
      <c r="AS11" s="17"/>
      <c r="AT11" s="17">
        <v>8.7368877161961206E-2</v>
      </c>
      <c r="AU11" s="17">
        <v>8.6047926316451404E-2</v>
      </c>
      <c r="AV11" s="17">
        <v>8.5205245489935494E-2</v>
      </c>
      <c r="AW11" s="17">
        <v>7.5846404873692902E-2</v>
      </c>
      <c r="AX11" s="17">
        <v>0.120015000664653</v>
      </c>
      <c r="AY11" s="17"/>
      <c r="AZ11" s="17">
        <v>0.124115136432384</v>
      </c>
      <c r="BA11" s="17">
        <v>7.0064187041196796E-2</v>
      </c>
      <c r="BB11" s="17">
        <v>6.73523608227901E-2</v>
      </c>
      <c r="BC11" s="17">
        <v>8.4598695151432798E-2</v>
      </c>
      <c r="BD11" s="17">
        <v>7.1321366313180895E-2</v>
      </c>
      <c r="BE11" s="17">
        <v>7.1037367609446303E-2</v>
      </c>
      <c r="BF11" s="17"/>
      <c r="BG11" s="17">
        <v>5.4904921847325101E-2</v>
      </c>
      <c r="BH11" s="17">
        <v>9.2166100839943102E-2</v>
      </c>
      <c r="BI11" s="17" t="s">
        <v>95</v>
      </c>
      <c r="BJ11" s="17">
        <v>0.11635286396111499</v>
      </c>
      <c r="BK11" s="17">
        <v>0.11812529858172401</v>
      </c>
      <c r="BL11" s="17">
        <v>8.9393079965079295E-2</v>
      </c>
      <c r="BM11" s="17">
        <v>0.11849350197468</v>
      </c>
    </row>
    <row r="12" spans="2:65" x14ac:dyDescent="0.35">
      <c r="B12" s="18" t="s">
        <v>143</v>
      </c>
      <c r="C12" s="19">
        <v>2.3376515528097001E-2</v>
      </c>
      <c r="D12" s="19">
        <v>2.2396745943294001E-2</v>
      </c>
      <c r="E12" s="19">
        <v>2.4459484972381599E-2</v>
      </c>
      <c r="F12" s="19"/>
      <c r="G12" s="19">
        <v>3.4629114186519601E-2</v>
      </c>
      <c r="H12" s="19">
        <v>2.5981346612356598E-2</v>
      </c>
      <c r="I12" s="19">
        <v>2.8960435089322199E-2</v>
      </c>
      <c r="J12" s="19">
        <v>2.2997962187197501E-2</v>
      </c>
      <c r="K12" s="19">
        <v>1.53623904621892E-2</v>
      </c>
      <c r="L12" s="19">
        <v>1.4926213911878001E-2</v>
      </c>
      <c r="M12" s="19"/>
      <c r="N12" s="19">
        <v>1.09000502586305E-2</v>
      </c>
      <c r="O12" s="19">
        <v>1.9637398914014299E-2</v>
      </c>
      <c r="P12" s="19">
        <v>3.7109244786155002E-2</v>
      </c>
      <c r="Q12" s="19">
        <v>2.90290017991254E-2</v>
      </c>
      <c r="R12" s="19"/>
      <c r="S12" s="19">
        <v>3.9390351187492303E-2</v>
      </c>
      <c r="T12" s="19">
        <v>2.72425855448723E-2</v>
      </c>
      <c r="U12" s="19">
        <v>2.0548049533436599E-2</v>
      </c>
      <c r="V12" s="19">
        <v>2.0454705350938501E-2</v>
      </c>
      <c r="W12" s="19">
        <v>1.7687966289782898E-2</v>
      </c>
      <c r="X12" s="19">
        <v>2.94609969888356E-2</v>
      </c>
      <c r="Y12" s="19">
        <v>2.1858399365199802E-2</v>
      </c>
      <c r="Z12" s="19">
        <v>1.07260964355523E-2</v>
      </c>
      <c r="AA12" s="19">
        <v>2.19935885027461E-2</v>
      </c>
      <c r="AB12" s="19">
        <v>9.7637642362162404E-3</v>
      </c>
      <c r="AC12" s="19">
        <v>2.1908948330204198E-2</v>
      </c>
      <c r="AD12" s="19">
        <v>1.2683494974699601E-2</v>
      </c>
      <c r="AE12" s="19"/>
      <c r="AF12" s="19">
        <v>1.88337323903571E-2</v>
      </c>
      <c r="AG12" s="19">
        <v>1.5995162781046301E-2</v>
      </c>
      <c r="AH12" s="19">
        <v>4.4363297273832002E-2</v>
      </c>
      <c r="AI12" s="19"/>
      <c r="AJ12" s="19">
        <v>1.4706555276230699E-2</v>
      </c>
      <c r="AK12" s="19">
        <v>2.0811276040540599E-2</v>
      </c>
      <c r="AL12" s="19">
        <v>3.1580253156243097E-2</v>
      </c>
      <c r="AM12" s="19">
        <v>4.82190061868236E-2</v>
      </c>
      <c r="AN12" s="19">
        <v>4.4538384625481799E-2</v>
      </c>
      <c r="AO12" s="19"/>
      <c r="AP12" s="19">
        <v>1.82806558661288E-2</v>
      </c>
      <c r="AQ12" s="19">
        <v>2.1194752105548598E-2</v>
      </c>
      <c r="AR12" s="19">
        <v>3.3393840452689998E-2</v>
      </c>
      <c r="AS12" s="19"/>
      <c r="AT12" s="19">
        <v>3.3161277121586501E-2</v>
      </c>
      <c r="AU12" s="19">
        <v>2.2522006566161101E-2</v>
      </c>
      <c r="AV12" s="19">
        <v>1.2808687293547401E-2</v>
      </c>
      <c r="AW12" s="19">
        <v>1.9460261320004401E-2</v>
      </c>
      <c r="AX12" s="19">
        <v>0</v>
      </c>
      <c r="AY12" s="19"/>
      <c r="AZ12" s="19">
        <v>3.5071510681435401E-2</v>
      </c>
      <c r="BA12" s="19">
        <v>2.12797140701135E-2</v>
      </c>
      <c r="BB12" s="19">
        <v>3.6525631780233402E-2</v>
      </c>
      <c r="BC12" s="19">
        <v>1.7125368082162199E-2</v>
      </c>
      <c r="BD12" s="19">
        <v>8.44814321627195E-3</v>
      </c>
      <c r="BE12" s="19">
        <v>9.0416442015929608E-3</v>
      </c>
      <c r="BF12" s="19"/>
      <c r="BG12" s="19">
        <v>1.8444851210194201E-2</v>
      </c>
      <c r="BH12" s="19">
        <v>1.77051422726387E-2</v>
      </c>
      <c r="BI12" s="19" t="s">
        <v>95</v>
      </c>
      <c r="BJ12" s="19">
        <v>4.3802176320354498E-2</v>
      </c>
      <c r="BK12" s="19">
        <v>5.2845326388640299E-2</v>
      </c>
      <c r="BL12" s="19">
        <v>1.8321082250876999E-2</v>
      </c>
      <c r="BM12" s="19">
        <v>4.0094151053619999E-2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87" x14ac:dyDescent="0.35">
      <c r="B9" s="18" t="s">
        <v>152</v>
      </c>
      <c r="C9" s="17">
        <v>0.549205135077381</v>
      </c>
      <c r="D9" s="17">
        <v>0.59096096920543495</v>
      </c>
      <c r="E9" s="17">
        <v>0.50628394945564303</v>
      </c>
      <c r="F9" s="17"/>
      <c r="G9" s="17">
        <v>0.49782746456930799</v>
      </c>
      <c r="H9" s="17">
        <v>0.50657686253050604</v>
      </c>
      <c r="I9" s="17">
        <v>0.51070083605784899</v>
      </c>
      <c r="J9" s="17">
        <v>0.54573990726791499</v>
      </c>
      <c r="K9" s="17">
        <v>0.62589484454173305</v>
      </c>
      <c r="L9" s="17">
        <v>0.59277336687014304</v>
      </c>
      <c r="M9" s="17"/>
      <c r="N9" s="17">
        <v>0.62203216391051996</v>
      </c>
      <c r="O9" s="17">
        <v>0.58737137862720901</v>
      </c>
      <c r="P9" s="17">
        <v>0.49893768294869401</v>
      </c>
      <c r="Q9" s="17">
        <v>0.47271046367797098</v>
      </c>
      <c r="R9" s="17"/>
      <c r="S9" s="17">
        <v>0.52263499066788899</v>
      </c>
      <c r="T9" s="17">
        <v>0.56991736469038301</v>
      </c>
      <c r="U9" s="17">
        <v>0.538301799126777</v>
      </c>
      <c r="V9" s="17">
        <v>0.55743566203272099</v>
      </c>
      <c r="W9" s="17">
        <v>0.46943906493986898</v>
      </c>
      <c r="X9" s="17">
        <v>0.54675113797465003</v>
      </c>
      <c r="Y9" s="17">
        <v>0.55928435051201997</v>
      </c>
      <c r="Z9" s="17">
        <v>0.709992590607331</v>
      </c>
      <c r="AA9" s="17">
        <v>0.48681943807516997</v>
      </c>
      <c r="AB9" s="17">
        <v>0.63651620718037205</v>
      </c>
      <c r="AC9" s="17">
        <v>0.57616540034680397</v>
      </c>
      <c r="AD9" s="17">
        <v>0.53627793362041398</v>
      </c>
      <c r="AE9" s="17"/>
      <c r="AF9" s="17">
        <v>0.52629598377826003</v>
      </c>
      <c r="AG9" s="17">
        <v>0.59250452864148095</v>
      </c>
      <c r="AH9" s="17">
        <v>0.48052007068477798</v>
      </c>
      <c r="AI9" s="17"/>
      <c r="AJ9" s="17">
        <v>0.57327489090239703</v>
      </c>
      <c r="AK9" s="17">
        <v>0.50281052408591798</v>
      </c>
      <c r="AL9" s="17">
        <v>0.65771801476317104</v>
      </c>
      <c r="AM9" s="17">
        <v>0.42029671329299201</v>
      </c>
      <c r="AN9" s="17">
        <v>0.48469551472204297</v>
      </c>
      <c r="AO9" s="17"/>
      <c r="AP9" s="17">
        <v>0.551524700043306</v>
      </c>
      <c r="AQ9" s="17">
        <v>0.53734390720629999</v>
      </c>
      <c r="AR9" s="17">
        <v>0.54191330466383203</v>
      </c>
      <c r="AS9" s="17"/>
      <c r="AT9" s="17">
        <v>0.49228611992290999</v>
      </c>
      <c r="AU9" s="17">
        <v>0.53706763137248903</v>
      </c>
      <c r="AV9" s="17">
        <v>0.61548350861512702</v>
      </c>
      <c r="AW9" s="17">
        <v>0.57186401802264897</v>
      </c>
      <c r="AX9" s="17">
        <v>0.74139399403186801</v>
      </c>
      <c r="AY9" s="17"/>
      <c r="AZ9" s="17">
        <v>0.50116479797846702</v>
      </c>
      <c r="BA9" s="17">
        <v>0.56084480212602705</v>
      </c>
      <c r="BB9" s="17">
        <v>0.53113457839856903</v>
      </c>
      <c r="BC9" s="17">
        <v>0.589045803414317</v>
      </c>
      <c r="BD9" s="17">
        <v>0.56313264586690004</v>
      </c>
      <c r="BE9" s="17">
        <v>0.56039356752912795</v>
      </c>
      <c r="BF9" s="17"/>
      <c r="BG9" s="17">
        <v>0.59015120233918605</v>
      </c>
      <c r="BH9" s="17">
        <v>0.57303633064450199</v>
      </c>
      <c r="BI9" s="17" t="s">
        <v>95</v>
      </c>
      <c r="BJ9" s="17">
        <v>0.41053157419147401</v>
      </c>
      <c r="BK9" s="17">
        <v>0.45563229374582098</v>
      </c>
      <c r="BL9" s="17">
        <v>0.54600060796078198</v>
      </c>
      <c r="BM9" s="17">
        <v>0.54881228615397104</v>
      </c>
    </row>
    <row r="10" spans="2:65" ht="58" x14ac:dyDescent="0.35">
      <c r="B10" s="18" t="s">
        <v>153</v>
      </c>
      <c r="C10" s="17">
        <v>0.148381326311359</v>
      </c>
      <c r="D10" s="17">
        <v>0.14540551429586199</v>
      </c>
      <c r="E10" s="17">
        <v>0.15193690546973301</v>
      </c>
      <c r="F10" s="17"/>
      <c r="G10" s="17">
        <v>7.5474786258472704E-2</v>
      </c>
      <c r="H10" s="17">
        <v>0.149545097714259</v>
      </c>
      <c r="I10" s="17">
        <v>0.18017515445083099</v>
      </c>
      <c r="J10" s="17">
        <v>0.15870664181320401</v>
      </c>
      <c r="K10" s="17">
        <v>0.135340221223409</v>
      </c>
      <c r="L10" s="17">
        <v>0.166493568797009</v>
      </c>
      <c r="M10" s="17"/>
      <c r="N10" s="17">
        <v>0.148941201910328</v>
      </c>
      <c r="O10" s="17">
        <v>0.14020789531932501</v>
      </c>
      <c r="P10" s="17">
        <v>0.18132778431212401</v>
      </c>
      <c r="Q10" s="17">
        <v>0.130383298754153</v>
      </c>
      <c r="R10" s="17"/>
      <c r="S10" s="17">
        <v>0.127436694047174</v>
      </c>
      <c r="T10" s="17">
        <v>0.124813266099969</v>
      </c>
      <c r="U10" s="17">
        <v>0.12603395840387399</v>
      </c>
      <c r="V10" s="17">
        <v>0.153519336329518</v>
      </c>
      <c r="W10" s="17">
        <v>0.19353803173852899</v>
      </c>
      <c r="X10" s="17">
        <v>0.14990132378594201</v>
      </c>
      <c r="Y10" s="17">
        <v>0.14317007578728999</v>
      </c>
      <c r="Z10" s="17">
        <v>0.10561231091418501</v>
      </c>
      <c r="AA10" s="17">
        <v>0.18337534258520799</v>
      </c>
      <c r="AB10" s="17">
        <v>0.15329668574789301</v>
      </c>
      <c r="AC10" s="17">
        <v>0.14501914818348499</v>
      </c>
      <c r="AD10" s="17">
        <v>0.202769128632107</v>
      </c>
      <c r="AE10" s="17"/>
      <c r="AF10" s="17">
        <v>0.166857229820629</v>
      </c>
      <c r="AG10" s="17">
        <v>0.14748809178394701</v>
      </c>
      <c r="AH10" s="17">
        <v>0.14769865896560699</v>
      </c>
      <c r="AI10" s="17"/>
      <c r="AJ10" s="17">
        <v>0.15863991099120101</v>
      </c>
      <c r="AK10" s="17">
        <v>0.15905156533725201</v>
      </c>
      <c r="AL10" s="17">
        <v>0.118629502754917</v>
      </c>
      <c r="AM10" s="17">
        <v>0.16037951248316401</v>
      </c>
      <c r="AN10" s="17">
        <v>0.130340715824942</v>
      </c>
      <c r="AO10" s="17"/>
      <c r="AP10" s="17">
        <v>0.16324140738583101</v>
      </c>
      <c r="AQ10" s="17">
        <v>0.15107261895308199</v>
      </c>
      <c r="AR10" s="17">
        <v>0.165871442309934</v>
      </c>
      <c r="AS10" s="17"/>
      <c r="AT10" s="17">
        <v>0.17708682784955301</v>
      </c>
      <c r="AU10" s="17">
        <v>0.157351344609268</v>
      </c>
      <c r="AV10" s="17">
        <v>0.137337668086293</v>
      </c>
      <c r="AW10" s="17">
        <v>0.111248882571682</v>
      </c>
      <c r="AX10" s="17">
        <v>0.108855558070537</v>
      </c>
      <c r="AY10" s="17"/>
      <c r="AZ10" s="17">
        <v>0.121577565110606</v>
      </c>
      <c r="BA10" s="17">
        <v>0.16633142457838601</v>
      </c>
      <c r="BB10" s="17">
        <v>0.15099197654763599</v>
      </c>
      <c r="BC10" s="17">
        <v>0.123897956662835</v>
      </c>
      <c r="BD10" s="17">
        <v>0.17441290066299001</v>
      </c>
      <c r="BE10" s="17">
        <v>0.17929521732527301</v>
      </c>
      <c r="BF10" s="17"/>
      <c r="BG10" s="17">
        <v>0.159040358960613</v>
      </c>
      <c r="BH10" s="17">
        <v>0.13601286964491499</v>
      </c>
      <c r="BI10" s="17" t="s">
        <v>95</v>
      </c>
      <c r="BJ10" s="17">
        <v>0.232844142245101</v>
      </c>
      <c r="BK10" s="17">
        <v>0.16318393759566599</v>
      </c>
      <c r="BL10" s="17">
        <v>0.11721696953239399</v>
      </c>
      <c r="BM10" s="17">
        <v>9.3328889427579706E-2</v>
      </c>
    </row>
    <row r="11" spans="2:65" ht="72.5" x14ac:dyDescent="0.35">
      <c r="B11" s="18" t="s">
        <v>154</v>
      </c>
      <c r="C11" s="17">
        <v>4.9584185706153097E-2</v>
      </c>
      <c r="D11" s="17">
        <v>4.8728249705069802E-2</v>
      </c>
      <c r="E11" s="17">
        <v>5.0636383917920497E-2</v>
      </c>
      <c r="F11" s="17"/>
      <c r="G11" s="17">
        <v>5.1753116537951997E-2</v>
      </c>
      <c r="H11" s="17">
        <v>5.7828703120072697E-2</v>
      </c>
      <c r="I11" s="17">
        <v>3.4445268496659999E-2</v>
      </c>
      <c r="J11" s="17">
        <v>6.14627138758191E-2</v>
      </c>
      <c r="K11" s="17">
        <v>3.8670203418024802E-2</v>
      </c>
      <c r="L11" s="17">
        <v>5.1372920956855597E-2</v>
      </c>
      <c r="M11" s="17"/>
      <c r="N11" s="17">
        <v>3.2562011026217502E-2</v>
      </c>
      <c r="O11" s="17">
        <v>4.9392198475030999E-2</v>
      </c>
      <c r="P11" s="17">
        <v>5.0126506213553503E-2</v>
      </c>
      <c r="Q11" s="17">
        <v>6.7868174420715396E-2</v>
      </c>
      <c r="R11" s="17"/>
      <c r="S11" s="17">
        <v>5.7533003914863302E-2</v>
      </c>
      <c r="T11" s="17">
        <v>5.3657111516673003E-2</v>
      </c>
      <c r="U11" s="17">
        <v>5.87036390634302E-2</v>
      </c>
      <c r="V11" s="17">
        <v>5.1346269875849802E-2</v>
      </c>
      <c r="W11" s="17">
        <v>5.9853875848224103E-2</v>
      </c>
      <c r="X11" s="17">
        <v>5.37005872059622E-2</v>
      </c>
      <c r="Y11" s="17">
        <v>4.53802179713702E-2</v>
      </c>
      <c r="Z11" s="17">
        <v>2.32624097443207E-2</v>
      </c>
      <c r="AA11" s="17">
        <v>5.5867525772294598E-2</v>
      </c>
      <c r="AB11" s="17">
        <v>3.0557514044705299E-2</v>
      </c>
      <c r="AC11" s="17">
        <v>2.2340106123162499E-2</v>
      </c>
      <c r="AD11" s="17">
        <v>4.2017064299307003E-2</v>
      </c>
      <c r="AE11" s="17"/>
      <c r="AF11" s="17">
        <v>5.5969732877091199E-2</v>
      </c>
      <c r="AG11" s="17">
        <v>4.5414227713039899E-2</v>
      </c>
      <c r="AH11" s="17">
        <v>4.7282561871134499E-2</v>
      </c>
      <c r="AI11" s="17"/>
      <c r="AJ11" s="17">
        <v>4.8196409000453501E-2</v>
      </c>
      <c r="AK11" s="17">
        <v>6.42835125744875E-2</v>
      </c>
      <c r="AL11" s="17">
        <v>2.5670788530739001E-2</v>
      </c>
      <c r="AM11" s="17">
        <v>7.1396759790468195E-2</v>
      </c>
      <c r="AN11" s="17">
        <v>2.92594067867618E-2</v>
      </c>
      <c r="AO11" s="17"/>
      <c r="AP11" s="17">
        <v>4.7567912111919401E-2</v>
      </c>
      <c r="AQ11" s="17">
        <v>5.71367737859831E-2</v>
      </c>
      <c r="AR11" s="17">
        <v>4.9313333516685799E-2</v>
      </c>
      <c r="AS11" s="17"/>
      <c r="AT11" s="17">
        <v>3.9978804887586802E-2</v>
      </c>
      <c r="AU11" s="17">
        <v>5.2622048669413599E-2</v>
      </c>
      <c r="AV11" s="17">
        <v>5.3501869684681402E-2</v>
      </c>
      <c r="AW11" s="17">
        <v>3.9508039671211803E-2</v>
      </c>
      <c r="AX11" s="17">
        <v>0</v>
      </c>
      <c r="AY11" s="17"/>
      <c r="AZ11" s="17">
        <v>6.5832646547158397E-2</v>
      </c>
      <c r="BA11" s="17">
        <v>4.5968095718802802E-2</v>
      </c>
      <c r="BB11" s="17">
        <v>5.4302673870655703E-2</v>
      </c>
      <c r="BC11" s="17">
        <v>3.48687171915966E-2</v>
      </c>
      <c r="BD11" s="17">
        <v>5.3141183623254498E-2</v>
      </c>
      <c r="BE11" s="17">
        <v>3.09589421866386E-2</v>
      </c>
      <c r="BF11" s="17"/>
      <c r="BG11" s="17">
        <v>4.2219614923073703E-2</v>
      </c>
      <c r="BH11" s="17">
        <v>5.12313777554044E-2</v>
      </c>
      <c r="BI11" s="17" t="s">
        <v>95</v>
      </c>
      <c r="BJ11" s="17">
        <v>7.3383077011390394E-2</v>
      </c>
      <c r="BK11" s="17">
        <v>5.7651410144693403E-2</v>
      </c>
      <c r="BL11" s="17">
        <v>5.6958411002357802E-2</v>
      </c>
      <c r="BM11" s="17">
        <v>1.7501475722013101E-2</v>
      </c>
    </row>
    <row r="12" spans="2:65" ht="58" x14ac:dyDescent="0.35">
      <c r="B12" s="18" t="s">
        <v>155</v>
      </c>
      <c r="C12" s="17">
        <v>6.6799394125738903E-2</v>
      </c>
      <c r="D12" s="17">
        <v>7.0317128656792904E-2</v>
      </c>
      <c r="E12" s="17">
        <v>6.3631159588675296E-2</v>
      </c>
      <c r="F12" s="17"/>
      <c r="G12" s="17">
        <v>8.0925906069869394E-2</v>
      </c>
      <c r="H12" s="17">
        <v>0.11119435480949801</v>
      </c>
      <c r="I12" s="17">
        <v>6.7817372446530994E-2</v>
      </c>
      <c r="J12" s="17">
        <v>7.8053511411292201E-2</v>
      </c>
      <c r="K12" s="17">
        <v>4.6618976487986498E-2</v>
      </c>
      <c r="L12" s="17">
        <v>2.7648535899765798E-2</v>
      </c>
      <c r="M12" s="17"/>
      <c r="N12" s="17">
        <v>5.6793152047607501E-2</v>
      </c>
      <c r="O12" s="17">
        <v>7.3910404416977299E-2</v>
      </c>
      <c r="P12" s="17">
        <v>6.1897949271569101E-2</v>
      </c>
      <c r="Q12" s="17">
        <v>7.3014803857761004E-2</v>
      </c>
      <c r="R12" s="17"/>
      <c r="S12" s="17">
        <v>0.102452017549446</v>
      </c>
      <c r="T12" s="17">
        <v>5.7921520099057898E-2</v>
      </c>
      <c r="U12" s="17">
        <v>4.6138508186525602E-2</v>
      </c>
      <c r="V12" s="17">
        <v>5.2833009173777402E-2</v>
      </c>
      <c r="W12" s="17">
        <v>4.9728317643977497E-2</v>
      </c>
      <c r="X12" s="17">
        <v>6.9311929291054994E-2</v>
      </c>
      <c r="Y12" s="17">
        <v>8.7728625849805106E-2</v>
      </c>
      <c r="Z12" s="17">
        <v>2.3473302712259399E-2</v>
      </c>
      <c r="AA12" s="17">
        <v>8.2462128960503603E-2</v>
      </c>
      <c r="AB12" s="17">
        <v>4.3778500247663797E-2</v>
      </c>
      <c r="AC12" s="17">
        <v>7.8892125580734496E-2</v>
      </c>
      <c r="AD12" s="17">
        <v>4.0850073782282302E-2</v>
      </c>
      <c r="AE12" s="17"/>
      <c r="AF12" s="17">
        <v>5.6237233324623499E-2</v>
      </c>
      <c r="AG12" s="17">
        <v>7.29729879616237E-2</v>
      </c>
      <c r="AH12" s="17">
        <v>7.7791100621351E-2</v>
      </c>
      <c r="AI12" s="17"/>
      <c r="AJ12" s="17">
        <v>4.9713713869610397E-2</v>
      </c>
      <c r="AK12" s="17">
        <v>9.80382126385968E-2</v>
      </c>
      <c r="AL12" s="17">
        <v>4.4866903524175002E-2</v>
      </c>
      <c r="AM12" s="17">
        <v>3.9411056050721101E-2</v>
      </c>
      <c r="AN12" s="17">
        <v>7.1927481626251302E-2</v>
      </c>
      <c r="AO12" s="17"/>
      <c r="AP12" s="17">
        <v>6.5397320545364193E-2</v>
      </c>
      <c r="AQ12" s="17">
        <v>8.7019104660966504E-2</v>
      </c>
      <c r="AR12" s="17">
        <v>5.85548627590078E-2</v>
      </c>
      <c r="AS12" s="17"/>
      <c r="AT12" s="17">
        <v>5.6067832775338902E-2</v>
      </c>
      <c r="AU12" s="17">
        <v>6.9746776667632501E-2</v>
      </c>
      <c r="AV12" s="17">
        <v>6.7718773820596503E-2</v>
      </c>
      <c r="AW12" s="17">
        <v>7.704670995257E-2</v>
      </c>
      <c r="AX12" s="17">
        <v>6.8409167732172302E-2</v>
      </c>
      <c r="AY12" s="17"/>
      <c r="AZ12" s="17">
        <v>9.5263758243364402E-2</v>
      </c>
      <c r="BA12" s="17">
        <v>7.8651300042533706E-2</v>
      </c>
      <c r="BB12" s="17">
        <v>4.7824814814201103E-2</v>
      </c>
      <c r="BC12" s="17">
        <v>5.4492973920501397E-2</v>
      </c>
      <c r="BD12" s="17">
        <v>3.9033082595836398E-2</v>
      </c>
      <c r="BE12" s="17">
        <v>2.0721301909491799E-2</v>
      </c>
      <c r="BF12" s="17"/>
      <c r="BG12" s="17">
        <v>4.06504532240623E-2</v>
      </c>
      <c r="BH12" s="17">
        <v>7.9009125886169193E-2</v>
      </c>
      <c r="BI12" s="17" t="s">
        <v>95</v>
      </c>
      <c r="BJ12" s="17">
        <v>7.8970035398826993E-2</v>
      </c>
      <c r="BK12" s="17">
        <v>6.4905769470659597E-2</v>
      </c>
      <c r="BL12" s="17">
        <v>0.105848846188535</v>
      </c>
      <c r="BM12" s="17">
        <v>1.53213168492899E-2</v>
      </c>
    </row>
    <row r="13" spans="2:65" ht="72.5" x14ac:dyDescent="0.35">
      <c r="B13" s="18" t="s">
        <v>156</v>
      </c>
      <c r="C13" s="17">
        <v>3.8324833766417502E-2</v>
      </c>
      <c r="D13" s="17">
        <v>3.8467772338657003E-2</v>
      </c>
      <c r="E13" s="17">
        <v>3.8348248330538799E-2</v>
      </c>
      <c r="F13" s="17"/>
      <c r="G13" s="17">
        <v>7.24640197758393E-2</v>
      </c>
      <c r="H13" s="17">
        <v>2.2706907731748299E-2</v>
      </c>
      <c r="I13" s="17">
        <v>3.26436065260855E-2</v>
      </c>
      <c r="J13" s="17">
        <v>4.1789785066863101E-2</v>
      </c>
      <c r="K13" s="17">
        <v>3.4684527726565301E-2</v>
      </c>
      <c r="L13" s="17">
        <v>3.4372475088379102E-2</v>
      </c>
      <c r="M13" s="17"/>
      <c r="N13" s="17">
        <v>2.2367452168016E-2</v>
      </c>
      <c r="O13" s="17">
        <v>2.6147669334353901E-2</v>
      </c>
      <c r="P13" s="17">
        <v>4.2040238414372301E-2</v>
      </c>
      <c r="Q13" s="17">
        <v>6.5316399205842507E-2</v>
      </c>
      <c r="R13" s="17"/>
      <c r="S13" s="17">
        <v>3.5891380971325902E-2</v>
      </c>
      <c r="T13" s="17">
        <v>4.4074159480522498E-2</v>
      </c>
      <c r="U13" s="17">
        <v>2.52678456236262E-2</v>
      </c>
      <c r="V13" s="17">
        <v>3.7175223257547102E-2</v>
      </c>
      <c r="W13" s="17">
        <v>3.3912227276698299E-2</v>
      </c>
      <c r="X13" s="17">
        <v>4.5792998943722303E-2</v>
      </c>
      <c r="Y13" s="17">
        <v>3.2836737314490202E-2</v>
      </c>
      <c r="Z13" s="17">
        <v>5.7014201562470397E-2</v>
      </c>
      <c r="AA13" s="17">
        <v>4.7529842804847303E-2</v>
      </c>
      <c r="AB13" s="17">
        <v>2.1308109881308698E-2</v>
      </c>
      <c r="AC13" s="17">
        <v>5.9461965632708003E-2</v>
      </c>
      <c r="AD13" s="17">
        <v>1.8482486600348499E-2</v>
      </c>
      <c r="AE13" s="17"/>
      <c r="AF13" s="17">
        <v>5.3725455183151402E-2</v>
      </c>
      <c r="AG13" s="17">
        <v>2.5822586431497301E-2</v>
      </c>
      <c r="AH13" s="17">
        <v>2.3099846590620601E-2</v>
      </c>
      <c r="AI13" s="17"/>
      <c r="AJ13" s="17">
        <v>4.8584269268271502E-2</v>
      </c>
      <c r="AK13" s="17">
        <v>3.41015744821399E-2</v>
      </c>
      <c r="AL13" s="17">
        <v>3.0649426682095401E-2</v>
      </c>
      <c r="AM13" s="17">
        <v>7.19080487917374E-2</v>
      </c>
      <c r="AN13" s="17">
        <v>2.7118785680346799E-2</v>
      </c>
      <c r="AO13" s="17"/>
      <c r="AP13" s="17">
        <v>5.3902288477855401E-2</v>
      </c>
      <c r="AQ13" s="17">
        <v>3.1325949724750599E-2</v>
      </c>
      <c r="AR13" s="17">
        <v>4.5554663962995602E-2</v>
      </c>
      <c r="AS13" s="17"/>
      <c r="AT13" s="17">
        <v>5.8433428994009398E-2</v>
      </c>
      <c r="AU13" s="17">
        <v>4.3022949538696099E-2</v>
      </c>
      <c r="AV13" s="17">
        <v>2.0834508718967901E-2</v>
      </c>
      <c r="AW13" s="17">
        <v>3.4894005367260603E-2</v>
      </c>
      <c r="AX13" s="17">
        <v>0</v>
      </c>
      <c r="AY13" s="17"/>
      <c r="AZ13" s="17">
        <v>3.9067635306402698E-2</v>
      </c>
      <c r="BA13" s="17">
        <v>2.8860161616109398E-2</v>
      </c>
      <c r="BB13" s="17">
        <v>4.8825592005346301E-2</v>
      </c>
      <c r="BC13" s="17">
        <v>4.1468684974527402E-2</v>
      </c>
      <c r="BD13" s="17">
        <v>3.7224340833330101E-2</v>
      </c>
      <c r="BE13" s="17">
        <v>6.0294398533931502E-2</v>
      </c>
      <c r="BF13" s="17"/>
      <c r="BG13" s="17">
        <v>4.1164199023930502E-2</v>
      </c>
      <c r="BH13" s="17">
        <v>3.7998130376219401E-2</v>
      </c>
      <c r="BI13" s="17" t="s">
        <v>95</v>
      </c>
      <c r="BJ13" s="17">
        <v>4.2951946982789799E-2</v>
      </c>
      <c r="BK13" s="17">
        <v>5.3817882949146099E-2</v>
      </c>
      <c r="BL13" s="17">
        <v>2.6455084623670699E-2</v>
      </c>
      <c r="BM13" s="17">
        <v>5.0874352702268401E-2</v>
      </c>
    </row>
    <row r="14" spans="2:65" ht="72.5" x14ac:dyDescent="0.35">
      <c r="B14" s="18" t="s">
        <v>157</v>
      </c>
      <c r="C14" s="17">
        <v>2.09807857699628E-2</v>
      </c>
      <c r="D14" s="17">
        <v>2.5152052734233699E-2</v>
      </c>
      <c r="E14" s="17">
        <v>1.6975158067411698E-2</v>
      </c>
      <c r="F14" s="17"/>
      <c r="G14" s="17">
        <v>4.3549458802733497E-2</v>
      </c>
      <c r="H14" s="17">
        <v>3.1716232293814303E-2</v>
      </c>
      <c r="I14" s="17">
        <v>3.0618314233417099E-2</v>
      </c>
      <c r="J14" s="17">
        <v>1.08798622738689E-2</v>
      </c>
      <c r="K14" s="17">
        <v>9.9362575966167894E-3</v>
      </c>
      <c r="L14" s="17">
        <v>7.6645393482814702E-3</v>
      </c>
      <c r="M14" s="17"/>
      <c r="N14" s="17">
        <v>1.7963012709863901E-2</v>
      </c>
      <c r="O14" s="17">
        <v>1.4626205811881499E-2</v>
      </c>
      <c r="P14" s="17">
        <v>2.7089107433299401E-2</v>
      </c>
      <c r="Q14" s="17">
        <v>2.5954094643974201E-2</v>
      </c>
      <c r="R14" s="17"/>
      <c r="S14" s="17">
        <v>3.4288272746792102E-2</v>
      </c>
      <c r="T14" s="17">
        <v>1.6175455546952801E-2</v>
      </c>
      <c r="U14" s="17">
        <v>3.8064939240497697E-2</v>
      </c>
      <c r="V14" s="17">
        <v>1.50183542687931E-2</v>
      </c>
      <c r="W14" s="17">
        <v>2.29968852564232E-2</v>
      </c>
      <c r="X14" s="17">
        <v>4.9512181414420502E-3</v>
      </c>
      <c r="Y14" s="17">
        <v>2.8327912357157401E-2</v>
      </c>
      <c r="Z14" s="17">
        <v>0</v>
      </c>
      <c r="AA14" s="17">
        <v>1.59700060619468E-2</v>
      </c>
      <c r="AB14" s="17">
        <v>2.7754909351472502E-2</v>
      </c>
      <c r="AC14" s="17">
        <v>1.21933719871881E-2</v>
      </c>
      <c r="AD14" s="17">
        <v>1.8001690717623101E-2</v>
      </c>
      <c r="AE14" s="17"/>
      <c r="AF14" s="17">
        <v>1.95705989377691E-2</v>
      </c>
      <c r="AG14" s="17">
        <v>2.36139131364397E-2</v>
      </c>
      <c r="AH14" s="17">
        <v>1.5137526175520199E-2</v>
      </c>
      <c r="AI14" s="17"/>
      <c r="AJ14" s="17">
        <v>1.8909511934828E-2</v>
      </c>
      <c r="AK14" s="17">
        <v>3.0285137754896899E-2</v>
      </c>
      <c r="AL14" s="17">
        <v>2.4526394427748399E-2</v>
      </c>
      <c r="AM14" s="17">
        <v>3.2226506857069501E-2</v>
      </c>
      <c r="AN14" s="17">
        <v>8.5603597043441004E-3</v>
      </c>
      <c r="AO14" s="17"/>
      <c r="AP14" s="17">
        <v>2.14520599793879E-2</v>
      </c>
      <c r="AQ14" s="17">
        <v>2.29436649886147E-2</v>
      </c>
      <c r="AR14" s="17">
        <v>3.1202070830093999E-2</v>
      </c>
      <c r="AS14" s="17"/>
      <c r="AT14" s="17">
        <v>2.1347016902441399E-2</v>
      </c>
      <c r="AU14" s="17">
        <v>1.1241561176795201E-2</v>
      </c>
      <c r="AV14" s="17">
        <v>2.1623522742174502E-2</v>
      </c>
      <c r="AW14" s="17">
        <v>4.4312059302756703E-2</v>
      </c>
      <c r="AX14" s="17">
        <v>4.2811839754609601E-2</v>
      </c>
      <c r="AY14" s="17"/>
      <c r="AZ14" s="17">
        <v>4.3626573799046102E-2</v>
      </c>
      <c r="BA14" s="17">
        <v>1.57206127091499E-2</v>
      </c>
      <c r="BB14" s="17">
        <v>1.46643327822323E-2</v>
      </c>
      <c r="BC14" s="17">
        <v>1.49116332286044E-2</v>
      </c>
      <c r="BD14" s="17">
        <v>7.3431767170537201E-3</v>
      </c>
      <c r="BE14" s="17">
        <v>2.1043093902240399E-2</v>
      </c>
      <c r="BF14" s="17"/>
      <c r="BG14" s="17">
        <v>1.14974849221761E-2</v>
      </c>
      <c r="BH14" s="17">
        <v>2.2420635809005801E-2</v>
      </c>
      <c r="BI14" s="17" t="s">
        <v>95</v>
      </c>
      <c r="BJ14" s="17">
        <v>3.1187299698333299E-2</v>
      </c>
      <c r="BK14" s="17">
        <v>1.9796192545697699E-2</v>
      </c>
      <c r="BL14" s="17">
        <v>2.6913083312194799E-2</v>
      </c>
      <c r="BM14" s="17">
        <v>5.7919536191305999E-2</v>
      </c>
    </row>
    <row r="15" spans="2:65" ht="43.5" x14ac:dyDescent="0.35">
      <c r="B15" s="18" t="s">
        <v>158</v>
      </c>
      <c r="C15" s="17">
        <v>2.8144748011284099E-2</v>
      </c>
      <c r="D15" s="17">
        <v>2.5599427061944301E-2</v>
      </c>
      <c r="E15" s="17">
        <v>3.07639491753697E-2</v>
      </c>
      <c r="F15" s="17"/>
      <c r="G15" s="17">
        <v>8.1083864401659093E-3</v>
      </c>
      <c r="H15" s="17">
        <v>2.8186796148024301E-2</v>
      </c>
      <c r="I15" s="17">
        <v>3.08677272328007E-2</v>
      </c>
      <c r="J15" s="17">
        <v>2.3517875937527601E-2</v>
      </c>
      <c r="K15" s="17">
        <v>3.4655455051963303E-2</v>
      </c>
      <c r="L15" s="17">
        <v>3.7177365936160701E-2</v>
      </c>
      <c r="M15" s="17"/>
      <c r="N15" s="17">
        <v>3.5950199131720498E-2</v>
      </c>
      <c r="O15" s="17">
        <v>2.42638008868305E-2</v>
      </c>
      <c r="P15" s="17">
        <v>3.2927685696234103E-2</v>
      </c>
      <c r="Q15" s="17">
        <v>2.0356119687985799E-2</v>
      </c>
      <c r="R15" s="17"/>
      <c r="S15" s="17">
        <v>2.4905519462017599E-2</v>
      </c>
      <c r="T15" s="17">
        <v>3.1597128118947798E-2</v>
      </c>
      <c r="U15" s="17">
        <v>1.12377104388885E-2</v>
      </c>
      <c r="V15" s="17">
        <v>4.8166468018093003E-2</v>
      </c>
      <c r="W15" s="17">
        <v>3.0998481162913299E-2</v>
      </c>
      <c r="X15" s="17">
        <v>1.7056086448767899E-2</v>
      </c>
      <c r="Y15" s="17">
        <v>2.02343246852855E-2</v>
      </c>
      <c r="Z15" s="17">
        <v>2.12662087757991E-2</v>
      </c>
      <c r="AA15" s="17">
        <v>3.46305562690312E-2</v>
      </c>
      <c r="AB15" s="17">
        <v>2.1234016350180001E-2</v>
      </c>
      <c r="AC15" s="17">
        <v>2.1491456452692799E-2</v>
      </c>
      <c r="AD15" s="17">
        <v>7.6612600700151204E-2</v>
      </c>
      <c r="AE15" s="17"/>
      <c r="AF15" s="17">
        <v>3.6826456516436602E-2</v>
      </c>
      <c r="AG15" s="17">
        <v>2.26591058340667E-2</v>
      </c>
      <c r="AH15" s="17">
        <v>3.2150994177783797E-2</v>
      </c>
      <c r="AI15" s="17"/>
      <c r="AJ15" s="17">
        <v>3.07237721843369E-2</v>
      </c>
      <c r="AK15" s="17">
        <v>2.86072944935577E-2</v>
      </c>
      <c r="AL15" s="17">
        <v>1.2872462075905099E-2</v>
      </c>
      <c r="AM15" s="17">
        <v>3.6862751933177999E-2</v>
      </c>
      <c r="AN15" s="17">
        <v>5.3966531350861803E-2</v>
      </c>
      <c r="AO15" s="17"/>
      <c r="AP15" s="17">
        <v>2.9006955843941001E-2</v>
      </c>
      <c r="AQ15" s="17">
        <v>2.2523171976330299E-2</v>
      </c>
      <c r="AR15" s="17">
        <v>1.8894057701112601E-2</v>
      </c>
      <c r="AS15" s="17"/>
      <c r="AT15" s="17">
        <v>1.90474386769332E-2</v>
      </c>
      <c r="AU15" s="17">
        <v>2.4276836195099901E-2</v>
      </c>
      <c r="AV15" s="17">
        <v>2.8785026262755399E-2</v>
      </c>
      <c r="AW15" s="17">
        <v>4.93503316299507E-2</v>
      </c>
      <c r="AX15" s="17">
        <v>0</v>
      </c>
      <c r="AY15" s="17"/>
      <c r="AZ15" s="17">
        <v>2.6162150627260201E-2</v>
      </c>
      <c r="BA15" s="17">
        <v>2.0135676281049099E-2</v>
      </c>
      <c r="BB15" s="17">
        <v>4.16265428370289E-2</v>
      </c>
      <c r="BC15" s="17">
        <v>2.8738295397837201E-2</v>
      </c>
      <c r="BD15" s="17">
        <v>3.7037295289226203E-2</v>
      </c>
      <c r="BE15" s="17">
        <v>3.0591441222673099E-2</v>
      </c>
      <c r="BF15" s="17"/>
      <c r="BG15" s="17">
        <v>3.4479994739173798E-2</v>
      </c>
      <c r="BH15" s="17">
        <v>2.8206014677720301E-2</v>
      </c>
      <c r="BI15" s="17" t="s">
        <v>95</v>
      </c>
      <c r="BJ15" s="17">
        <v>2.0493375331785999E-2</v>
      </c>
      <c r="BK15" s="17">
        <v>1.6015614597321402E-2</v>
      </c>
      <c r="BL15" s="17">
        <v>2.3294080398690301E-2</v>
      </c>
      <c r="BM15" s="17">
        <v>4.9910475128482297E-2</v>
      </c>
    </row>
    <row r="16" spans="2:65" x14ac:dyDescent="0.35">
      <c r="B16" s="18" t="s">
        <v>114</v>
      </c>
      <c r="C16" s="19">
        <v>9.8579591231703706E-2</v>
      </c>
      <c r="D16" s="19">
        <v>5.5368886002006103E-2</v>
      </c>
      <c r="E16" s="19">
        <v>0.14142424599470799</v>
      </c>
      <c r="F16" s="19"/>
      <c r="G16" s="19">
        <v>0.169896861545659</v>
      </c>
      <c r="H16" s="19">
        <v>9.2245045652077598E-2</v>
      </c>
      <c r="I16" s="19">
        <v>0.112731720555825</v>
      </c>
      <c r="J16" s="19">
        <v>7.9849702353510896E-2</v>
      </c>
      <c r="K16" s="19">
        <v>7.4199513953701099E-2</v>
      </c>
      <c r="L16" s="19">
        <v>8.2497227103404999E-2</v>
      </c>
      <c r="M16" s="19"/>
      <c r="N16" s="19">
        <v>6.3390807095727003E-2</v>
      </c>
      <c r="O16" s="19">
        <v>8.4080447128392202E-2</v>
      </c>
      <c r="P16" s="19">
        <v>0.10565304571015401</v>
      </c>
      <c r="Q16" s="19">
        <v>0.144396645751597</v>
      </c>
      <c r="R16" s="19"/>
      <c r="S16" s="19">
        <v>9.4858120640492802E-2</v>
      </c>
      <c r="T16" s="19">
        <v>0.10184399444749399</v>
      </c>
      <c r="U16" s="19">
        <v>0.15625159991638099</v>
      </c>
      <c r="V16" s="19">
        <v>8.4505677043700503E-2</v>
      </c>
      <c r="W16" s="19">
        <v>0.139533116133366</v>
      </c>
      <c r="X16" s="19">
        <v>0.11253471820845901</v>
      </c>
      <c r="Y16" s="19">
        <v>8.3037755522581594E-2</v>
      </c>
      <c r="Z16" s="19">
        <v>5.9378975683634497E-2</v>
      </c>
      <c r="AA16" s="19">
        <v>9.3345159470998904E-2</v>
      </c>
      <c r="AB16" s="19">
        <v>6.5554057196404697E-2</v>
      </c>
      <c r="AC16" s="19">
        <v>8.44364256932255E-2</v>
      </c>
      <c r="AD16" s="19">
        <v>6.4989021647766002E-2</v>
      </c>
      <c r="AE16" s="19"/>
      <c r="AF16" s="19">
        <v>8.4517309562039497E-2</v>
      </c>
      <c r="AG16" s="19">
        <v>6.9524558497903996E-2</v>
      </c>
      <c r="AH16" s="19">
        <v>0.176319240913205</v>
      </c>
      <c r="AI16" s="19"/>
      <c r="AJ16" s="19">
        <v>7.1957521848902098E-2</v>
      </c>
      <c r="AK16" s="19">
        <v>8.2822178633150306E-2</v>
      </c>
      <c r="AL16" s="19">
        <v>8.5066507241249006E-2</v>
      </c>
      <c r="AM16" s="19">
        <v>0.16751865080067099</v>
      </c>
      <c r="AN16" s="19">
        <v>0.194131204304449</v>
      </c>
      <c r="AO16" s="19"/>
      <c r="AP16" s="19">
        <v>6.7907355612394693E-2</v>
      </c>
      <c r="AQ16" s="19">
        <v>9.0634808703972294E-2</v>
      </c>
      <c r="AR16" s="19">
        <v>8.8696264256338198E-2</v>
      </c>
      <c r="AS16" s="19"/>
      <c r="AT16" s="19">
        <v>0.135752529991227</v>
      </c>
      <c r="AU16" s="19">
        <v>0.10467085177060501</v>
      </c>
      <c r="AV16" s="19">
        <v>5.4715122069404598E-2</v>
      </c>
      <c r="AW16" s="19">
        <v>7.1775953481919397E-2</v>
      </c>
      <c r="AX16" s="19">
        <v>3.8529440410812903E-2</v>
      </c>
      <c r="AY16" s="19"/>
      <c r="AZ16" s="19">
        <v>0.107304872387696</v>
      </c>
      <c r="BA16" s="19">
        <v>8.3487926927942296E-2</v>
      </c>
      <c r="BB16" s="19">
        <v>0.110629488744331</v>
      </c>
      <c r="BC16" s="19">
        <v>0.112575935209781</v>
      </c>
      <c r="BD16" s="19">
        <v>8.8675374411408894E-2</v>
      </c>
      <c r="BE16" s="19">
        <v>9.6702037390623705E-2</v>
      </c>
      <c r="BF16" s="19"/>
      <c r="BG16" s="19">
        <v>8.0796691867784695E-2</v>
      </c>
      <c r="BH16" s="19">
        <v>7.2085515206063905E-2</v>
      </c>
      <c r="BI16" s="19" t="s">
        <v>95</v>
      </c>
      <c r="BJ16" s="19">
        <v>0.109638549140299</v>
      </c>
      <c r="BK16" s="19">
        <v>0.16899689895099501</v>
      </c>
      <c r="BL16" s="19">
        <v>9.7312916981375397E-2</v>
      </c>
      <c r="BM16" s="19">
        <v>0.16633166782509001</v>
      </c>
    </row>
    <row r="17" spans="2:2" x14ac:dyDescent="0.35">
      <c r="B17" s="16" t="s">
        <v>160</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0.27363289095565801</v>
      </c>
      <c r="D9" s="17">
        <v>0.29197365965317501</v>
      </c>
      <c r="E9" s="17">
        <v>0.25425887322096702</v>
      </c>
      <c r="F9" s="17"/>
      <c r="G9" s="17">
        <v>0.37452709164630699</v>
      </c>
      <c r="H9" s="17">
        <v>0.282428814451336</v>
      </c>
      <c r="I9" s="17">
        <v>0.28629501427260401</v>
      </c>
      <c r="J9" s="17">
        <v>0.26322155944805598</v>
      </c>
      <c r="K9" s="17">
        <v>0.23421655061086699</v>
      </c>
      <c r="L9" s="17">
        <v>0.22411198071265101</v>
      </c>
      <c r="M9" s="17"/>
      <c r="N9" s="17">
        <v>0.33002105944045501</v>
      </c>
      <c r="O9" s="17">
        <v>0.28576739610613899</v>
      </c>
      <c r="P9" s="17">
        <v>0.234979709224238</v>
      </c>
      <c r="Q9" s="17">
        <v>0.23116490454064301</v>
      </c>
      <c r="R9" s="17"/>
      <c r="S9" s="17">
        <v>0.32374605047274102</v>
      </c>
      <c r="T9" s="17">
        <v>0.26669974188723</v>
      </c>
      <c r="U9" s="17">
        <v>0.26223377633520401</v>
      </c>
      <c r="V9" s="17">
        <v>0.25665593918737201</v>
      </c>
      <c r="W9" s="17">
        <v>0.23977684582000799</v>
      </c>
      <c r="X9" s="17">
        <v>0.26688383601827698</v>
      </c>
      <c r="Y9" s="17">
        <v>0.28302529029319601</v>
      </c>
      <c r="Z9" s="17">
        <v>0.26393546474016599</v>
      </c>
      <c r="AA9" s="17">
        <v>0.29554451227323703</v>
      </c>
      <c r="AB9" s="17">
        <v>0.26363587994703203</v>
      </c>
      <c r="AC9" s="17">
        <v>0.223695410304728</v>
      </c>
      <c r="AD9" s="17">
        <v>0.271281633277273</v>
      </c>
      <c r="AE9" s="17"/>
      <c r="AF9" s="17">
        <v>0.20064049798918099</v>
      </c>
      <c r="AG9" s="17">
        <v>0.329931031971398</v>
      </c>
      <c r="AH9" s="17">
        <v>0.229401923852349</v>
      </c>
      <c r="AI9" s="17"/>
      <c r="AJ9" s="17">
        <v>0.21777519025835901</v>
      </c>
      <c r="AK9" s="17">
        <v>0.32354579478497802</v>
      </c>
      <c r="AL9" s="17">
        <v>0.314592540158458</v>
      </c>
      <c r="AM9" s="17">
        <v>0.12984203303317299</v>
      </c>
      <c r="AN9" s="17">
        <v>0.235829543928497</v>
      </c>
      <c r="AO9" s="17"/>
      <c r="AP9" s="17">
        <v>0.238785857581437</v>
      </c>
      <c r="AQ9" s="17">
        <v>0.343314680304388</v>
      </c>
      <c r="AR9" s="17">
        <v>0.33671796316976899</v>
      </c>
      <c r="AS9" s="17"/>
      <c r="AT9" s="17">
        <v>0.20272267631361099</v>
      </c>
      <c r="AU9" s="17">
        <v>0.23492210746539899</v>
      </c>
      <c r="AV9" s="17">
        <v>0.34483005746095702</v>
      </c>
      <c r="AW9" s="17">
        <v>0.35512627583089801</v>
      </c>
      <c r="AX9" s="17">
        <v>0.43983097455581499</v>
      </c>
      <c r="AY9" s="17"/>
      <c r="AZ9" s="17">
        <v>0.3356826929501</v>
      </c>
      <c r="BA9" s="17">
        <v>0.27188639079324101</v>
      </c>
      <c r="BB9" s="17">
        <v>0.25346106651211903</v>
      </c>
      <c r="BC9" s="17">
        <v>0.22081963878697999</v>
      </c>
      <c r="BD9" s="17">
        <v>0.27663650471533702</v>
      </c>
      <c r="BE9" s="17">
        <v>0.22923854449654099</v>
      </c>
      <c r="BF9" s="17"/>
      <c r="BG9" s="17">
        <v>0.24178939090187601</v>
      </c>
      <c r="BH9" s="17">
        <v>0.31233577980795502</v>
      </c>
      <c r="BI9" s="17" t="s">
        <v>95</v>
      </c>
      <c r="BJ9" s="17">
        <v>0.264148470129558</v>
      </c>
      <c r="BK9" s="17">
        <v>0.21416922182576201</v>
      </c>
      <c r="BL9" s="17">
        <v>0.31195541949021099</v>
      </c>
      <c r="BM9" s="17">
        <v>0.30689020694010499</v>
      </c>
    </row>
    <row r="10" spans="2:65" x14ac:dyDescent="0.35">
      <c r="B10" s="18" t="s">
        <v>162</v>
      </c>
      <c r="C10" s="17">
        <v>0.40935757620640201</v>
      </c>
      <c r="D10" s="17">
        <v>0.393454750600162</v>
      </c>
      <c r="E10" s="17">
        <v>0.42561487920095697</v>
      </c>
      <c r="F10" s="17"/>
      <c r="G10" s="17">
        <v>0.40135499139577901</v>
      </c>
      <c r="H10" s="17">
        <v>0.45541126941064503</v>
      </c>
      <c r="I10" s="17">
        <v>0.40869312336226898</v>
      </c>
      <c r="J10" s="17">
        <v>0.39180258529458101</v>
      </c>
      <c r="K10" s="17">
        <v>0.386039549325848</v>
      </c>
      <c r="L10" s="17">
        <v>0.40765569525710099</v>
      </c>
      <c r="M10" s="17"/>
      <c r="N10" s="17">
        <v>0.423518526502139</v>
      </c>
      <c r="O10" s="17">
        <v>0.437254200888754</v>
      </c>
      <c r="P10" s="17">
        <v>0.39863359325919401</v>
      </c>
      <c r="Q10" s="17">
        <v>0.37618257048040099</v>
      </c>
      <c r="R10" s="17"/>
      <c r="S10" s="17">
        <v>0.39554467758703099</v>
      </c>
      <c r="T10" s="17">
        <v>0.43005593812044901</v>
      </c>
      <c r="U10" s="17">
        <v>0.41118474743009098</v>
      </c>
      <c r="V10" s="17">
        <v>0.40161060244742403</v>
      </c>
      <c r="W10" s="17">
        <v>0.43773276582023402</v>
      </c>
      <c r="X10" s="17">
        <v>0.45644877215930102</v>
      </c>
      <c r="Y10" s="17">
        <v>0.41184445041140499</v>
      </c>
      <c r="Z10" s="17">
        <v>0.397246460394373</v>
      </c>
      <c r="AA10" s="17">
        <v>0.394200787478451</v>
      </c>
      <c r="AB10" s="17">
        <v>0.39647518227129402</v>
      </c>
      <c r="AC10" s="17">
        <v>0.374923680523845</v>
      </c>
      <c r="AD10" s="17">
        <v>0.35670756245816598</v>
      </c>
      <c r="AE10" s="17"/>
      <c r="AF10" s="17">
        <v>0.37233510122270203</v>
      </c>
      <c r="AG10" s="17">
        <v>0.45041997277086998</v>
      </c>
      <c r="AH10" s="17">
        <v>0.41234254515538199</v>
      </c>
      <c r="AI10" s="17"/>
      <c r="AJ10" s="17">
        <v>0.39344016472835203</v>
      </c>
      <c r="AK10" s="17">
        <v>0.46040171619354198</v>
      </c>
      <c r="AL10" s="17">
        <v>0.451784986800979</v>
      </c>
      <c r="AM10" s="17">
        <v>0.18726258642291799</v>
      </c>
      <c r="AN10" s="17">
        <v>0.35965081704776602</v>
      </c>
      <c r="AO10" s="17"/>
      <c r="AP10" s="17">
        <v>0.41150936998480903</v>
      </c>
      <c r="AQ10" s="17">
        <v>0.44808243956496702</v>
      </c>
      <c r="AR10" s="17">
        <v>0.46686859485260501</v>
      </c>
      <c r="AS10" s="17"/>
      <c r="AT10" s="17">
        <v>0.38612699173973802</v>
      </c>
      <c r="AU10" s="17">
        <v>0.42800476944871002</v>
      </c>
      <c r="AV10" s="17">
        <v>0.41036046513081798</v>
      </c>
      <c r="AW10" s="17">
        <v>0.418259139353441</v>
      </c>
      <c r="AX10" s="17">
        <v>0.32622639173142298</v>
      </c>
      <c r="AY10" s="17"/>
      <c r="AZ10" s="17">
        <v>0.40939833942235498</v>
      </c>
      <c r="BA10" s="17">
        <v>0.41342981026241798</v>
      </c>
      <c r="BB10" s="17">
        <v>0.41710806563069203</v>
      </c>
      <c r="BC10" s="17">
        <v>0.44274537321482799</v>
      </c>
      <c r="BD10" s="17">
        <v>0.34886784997866499</v>
      </c>
      <c r="BE10" s="17">
        <v>0.38845199547684001</v>
      </c>
      <c r="BF10" s="17"/>
      <c r="BG10" s="17">
        <v>0.41158527446440801</v>
      </c>
      <c r="BH10" s="17">
        <v>0.40788917169710198</v>
      </c>
      <c r="BI10" s="17" t="s">
        <v>95</v>
      </c>
      <c r="BJ10" s="17">
        <v>0.36137583649532901</v>
      </c>
      <c r="BK10" s="17">
        <v>0.39012690783287102</v>
      </c>
      <c r="BL10" s="17">
        <v>0.43365604180950601</v>
      </c>
      <c r="BM10" s="17">
        <v>0.40749767490768102</v>
      </c>
    </row>
    <row r="11" spans="2:65" x14ac:dyDescent="0.35">
      <c r="B11" s="18" t="s">
        <v>163</v>
      </c>
      <c r="C11" s="17">
        <v>0.19506761365375599</v>
      </c>
      <c r="D11" s="17">
        <v>0.17092873367800601</v>
      </c>
      <c r="E11" s="17">
        <v>0.21915500179641401</v>
      </c>
      <c r="F11" s="17"/>
      <c r="G11" s="17">
        <v>0.13758281324261001</v>
      </c>
      <c r="H11" s="17">
        <v>0.15420817627311001</v>
      </c>
      <c r="I11" s="17">
        <v>0.18602547030942099</v>
      </c>
      <c r="J11" s="17">
        <v>0.213499997025245</v>
      </c>
      <c r="K11" s="17">
        <v>0.24351678439593899</v>
      </c>
      <c r="L11" s="17">
        <v>0.22633913401958</v>
      </c>
      <c r="M11" s="17"/>
      <c r="N11" s="17">
        <v>0.152043916817034</v>
      </c>
      <c r="O11" s="17">
        <v>0.15820768231911</v>
      </c>
      <c r="P11" s="17">
        <v>0.22872564482958399</v>
      </c>
      <c r="Q11" s="17">
        <v>0.251450461678694</v>
      </c>
      <c r="R11" s="17"/>
      <c r="S11" s="17">
        <v>0.17352586626288299</v>
      </c>
      <c r="T11" s="17">
        <v>0.17027301529393801</v>
      </c>
      <c r="U11" s="17">
        <v>0.21639501615133</v>
      </c>
      <c r="V11" s="17">
        <v>0.22800077164275701</v>
      </c>
      <c r="W11" s="17">
        <v>0.201683093418113</v>
      </c>
      <c r="X11" s="17">
        <v>0.15629289561280499</v>
      </c>
      <c r="Y11" s="17">
        <v>0.17737498870450599</v>
      </c>
      <c r="Z11" s="17">
        <v>0.21364229449624</v>
      </c>
      <c r="AA11" s="17">
        <v>0.19881663477066799</v>
      </c>
      <c r="AB11" s="17">
        <v>0.211949137579548</v>
      </c>
      <c r="AC11" s="17">
        <v>0.24048890233981601</v>
      </c>
      <c r="AD11" s="17">
        <v>0.23012266721468599</v>
      </c>
      <c r="AE11" s="17"/>
      <c r="AF11" s="17">
        <v>0.238472917974836</v>
      </c>
      <c r="AG11" s="17">
        <v>0.156677012780257</v>
      </c>
      <c r="AH11" s="17">
        <v>0.23401708634079399</v>
      </c>
      <c r="AI11" s="17"/>
      <c r="AJ11" s="17">
        <v>0.22673941470290301</v>
      </c>
      <c r="AK11" s="17">
        <v>0.147623751257285</v>
      </c>
      <c r="AL11" s="17">
        <v>0.14412549457977</v>
      </c>
      <c r="AM11" s="17">
        <v>0.30783139550452598</v>
      </c>
      <c r="AN11" s="17">
        <v>0.259239436899868</v>
      </c>
      <c r="AO11" s="17"/>
      <c r="AP11" s="17">
        <v>0.226195303849377</v>
      </c>
      <c r="AQ11" s="17">
        <v>0.14322722678526201</v>
      </c>
      <c r="AR11" s="17">
        <v>0.13601983808260501</v>
      </c>
      <c r="AS11" s="17"/>
      <c r="AT11" s="17">
        <v>0.25894927673949802</v>
      </c>
      <c r="AU11" s="17">
        <v>0.19804944934331001</v>
      </c>
      <c r="AV11" s="17">
        <v>0.15376887747141399</v>
      </c>
      <c r="AW11" s="17">
        <v>0.15340949758335201</v>
      </c>
      <c r="AX11" s="17">
        <v>0.138342365664329</v>
      </c>
      <c r="AY11" s="17"/>
      <c r="AZ11" s="17">
        <v>0.163813823343855</v>
      </c>
      <c r="BA11" s="17">
        <v>0.186535465733012</v>
      </c>
      <c r="BB11" s="17">
        <v>0.21122807562030499</v>
      </c>
      <c r="BC11" s="17">
        <v>0.199945021016316</v>
      </c>
      <c r="BD11" s="17">
        <v>0.24285821214850201</v>
      </c>
      <c r="BE11" s="17">
        <v>0.222979907737066</v>
      </c>
      <c r="BF11" s="17"/>
      <c r="BG11" s="17">
        <v>0.21826259227202499</v>
      </c>
      <c r="BH11" s="17">
        <v>0.172434646392021</v>
      </c>
      <c r="BI11" s="17" t="s">
        <v>95</v>
      </c>
      <c r="BJ11" s="17">
        <v>0.25408665976360101</v>
      </c>
      <c r="BK11" s="17">
        <v>0.23047851159820101</v>
      </c>
      <c r="BL11" s="17">
        <v>0.146015932738911</v>
      </c>
      <c r="BM11" s="17">
        <v>0.16406818249035299</v>
      </c>
    </row>
    <row r="12" spans="2:65" x14ac:dyDescent="0.35">
      <c r="B12" s="18" t="s">
        <v>164</v>
      </c>
      <c r="C12" s="17">
        <v>4.60031331720459E-2</v>
      </c>
      <c r="D12" s="17">
        <v>5.5730366929337999E-2</v>
      </c>
      <c r="E12" s="17">
        <v>3.6760461292064901E-2</v>
      </c>
      <c r="F12" s="17"/>
      <c r="G12" s="17">
        <v>3.1399358681119302E-2</v>
      </c>
      <c r="H12" s="17">
        <v>5.1290489642091701E-2</v>
      </c>
      <c r="I12" s="17">
        <v>4.1309930040845599E-2</v>
      </c>
      <c r="J12" s="17">
        <v>4.3346213744122397E-2</v>
      </c>
      <c r="K12" s="17">
        <v>4.8106085233593998E-2</v>
      </c>
      <c r="L12" s="17">
        <v>5.5962577950088598E-2</v>
      </c>
      <c r="M12" s="17"/>
      <c r="N12" s="17">
        <v>4.1992317758252698E-2</v>
      </c>
      <c r="O12" s="17">
        <v>4.40362604157708E-2</v>
      </c>
      <c r="P12" s="17">
        <v>4.84648262354197E-2</v>
      </c>
      <c r="Q12" s="17">
        <v>5.0050602321624997E-2</v>
      </c>
      <c r="R12" s="17"/>
      <c r="S12" s="17">
        <v>4.9974314495189499E-2</v>
      </c>
      <c r="T12" s="17">
        <v>4.9939580259952501E-2</v>
      </c>
      <c r="U12" s="17">
        <v>3.2454299342508798E-2</v>
      </c>
      <c r="V12" s="17">
        <v>4.1016760077935997E-2</v>
      </c>
      <c r="W12" s="17">
        <v>6.0724538286452003E-2</v>
      </c>
      <c r="X12" s="17">
        <v>4.5519251269254601E-2</v>
      </c>
      <c r="Y12" s="17">
        <v>4.4447236028830002E-2</v>
      </c>
      <c r="Z12" s="17">
        <v>2.7012310879752199E-2</v>
      </c>
      <c r="AA12" s="17">
        <v>3.2528182258998298E-2</v>
      </c>
      <c r="AB12" s="17">
        <v>5.3195879934398602E-2</v>
      </c>
      <c r="AC12" s="17">
        <v>4.9998222945521802E-2</v>
      </c>
      <c r="AD12" s="17">
        <v>7.9120236645465303E-2</v>
      </c>
      <c r="AE12" s="17"/>
      <c r="AF12" s="17">
        <v>7.0356990076331505E-2</v>
      </c>
      <c r="AG12" s="17">
        <v>2.9097441393312499E-2</v>
      </c>
      <c r="AH12" s="17">
        <v>3.7098265041294202E-2</v>
      </c>
      <c r="AI12" s="17"/>
      <c r="AJ12" s="17">
        <v>7.0237114549775395E-2</v>
      </c>
      <c r="AK12" s="17">
        <v>2.8723710430207199E-2</v>
      </c>
      <c r="AL12" s="17">
        <v>3.5953150863379503E-2</v>
      </c>
      <c r="AM12" s="17">
        <v>5.5141235462967397E-2</v>
      </c>
      <c r="AN12" s="17">
        <v>3.8611979469767098E-2</v>
      </c>
      <c r="AO12" s="17"/>
      <c r="AP12" s="17">
        <v>5.2263769709059098E-2</v>
      </c>
      <c r="AQ12" s="17">
        <v>2.71313157341996E-2</v>
      </c>
      <c r="AR12" s="17">
        <v>2.2550300039441699E-2</v>
      </c>
      <c r="AS12" s="17"/>
      <c r="AT12" s="17">
        <v>4.9992279208599E-2</v>
      </c>
      <c r="AU12" s="17">
        <v>4.9082236952622399E-2</v>
      </c>
      <c r="AV12" s="17">
        <v>4.1249215351396397E-2</v>
      </c>
      <c r="AW12" s="17">
        <v>4.1378516381408201E-2</v>
      </c>
      <c r="AX12" s="17">
        <v>6.2902516639852996E-2</v>
      </c>
      <c r="AY12" s="17"/>
      <c r="AZ12" s="17">
        <v>3.4796806046350097E-2</v>
      </c>
      <c r="BA12" s="17">
        <v>5.8216526373594098E-2</v>
      </c>
      <c r="BB12" s="17">
        <v>3.3046042340868997E-2</v>
      </c>
      <c r="BC12" s="17">
        <v>4.0656903353570702E-2</v>
      </c>
      <c r="BD12" s="17">
        <v>5.4729450802516302E-2</v>
      </c>
      <c r="BE12" s="17">
        <v>5.2815510400702197E-2</v>
      </c>
      <c r="BF12" s="17"/>
      <c r="BG12" s="17">
        <v>4.9786258585310703E-2</v>
      </c>
      <c r="BH12" s="17">
        <v>4.2463797488590499E-2</v>
      </c>
      <c r="BI12" s="17" t="s">
        <v>95</v>
      </c>
      <c r="BJ12" s="17">
        <v>4.7451311181887702E-2</v>
      </c>
      <c r="BK12" s="17">
        <v>4.1981674568213299E-2</v>
      </c>
      <c r="BL12" s="17">
        <v>4.1087586593526099E-2</v>
      </c>
      <c r="BM12" s="17">
        <v>5.3361508082621398E-2</v>
      </c>
    </row>
    <row r="13" spans="2:65" x14ac:dyDescent="0.35">
      <c r="B13" s="18" t="s">
        <v>165</v>
      </c>
      <c r="C13" s="17">
        <v>4.8697947945837199E-2</v>
      </c>
      <c r="D13" s="17">
        <v>7.21229755083789E-2</v>
      </c>
      <c r="E13" s="17">
        <v>2.5647335634562E-2</v>
      </c>
      <c r="F13" s="17"/>
      <c r="G13" s="17">
        <v>1.9367383958428901E-2</v>
      </c>
      <c r="H13" s="17">
        <v>3.2948655531840197E-2</v>
      </c>
      <c r="I13" s="17">
        <v>4.8499496685678802E-2</v>
      </c>
      <c r="J13" s="17">
        <v>6.0652595702671397E-2</v>
      </c>
      <c r="K13" s="17">
        <v>7.0511076325008401E-2</v>
      </c>
      <c r="L13" s="17">
        <v>5.6793017846581598E-2</v>
      </c>
      <c r="M13" s="17"/>
      <c r="N13" s="17">
        <v>4.0825226070510597E-2</v>
      </c>
      <c r="O13" s="17">
        <v>5.2694646702027101E-2</v>
      </c>
      <c r="P13" s="17">
        <v>5.6068048187730202E-2</v>
      </c>
      <c r="Q13" s="17">
        <v>4.6353327972010402E-2</v>
      </c>
      <c r="R13" s="17"/>
      <c r="S13" s="17">
        <v>2.72265528491853E-2</v>
      </c>
      <c r="T13" s="17">
        <v>4.9810187920020801E-2</v>
      </c>
      <c r="U13" s="17">
        <v>4.8007146560268402E-2</v>
      </c>
      <c r="V13" s="17">
        <v>4.7171942628759102E-2</v>
      </c>
      <c r="W13" s="17">
        <v>3.60321903854205E-2</v>
      </c>
      <c r="X13" s="17">
        <v>3.3878340355452202E-2</v>
      </c>
      <c r="Y13" s="17">
        <v>5.6362973087648899E-2</v>
      </c>
      <c r="Z13" s="17">
        <v>7.6828442873074707E-2</v>
      </c>
      <c r="AA13" s="17">
        <v>5.3610789745965698E-2</v>
      </c>
      <c r="AB13" s="17">
        <v>6.1892456152294897E-2</v>
      </c>
      <c r="AC13" s="17">
        <v>8.8658375980476906E-2</v>
      </c>
      <c r="AD13" s="17">
        <v>4.2061251410101502E-2</v>
      </c>
      <c r="AE13" s="17"/>
      <c r="AF13" s="17">
        <v>9.2262045803977899E-2</v>
      </c>
      <c r="AG13" s="17">
        <v>1.7385658607366E-2</v>
      </c>
      <c r="AH13" s="17">
        <v>3.9715046055497298E-2</v>
      </c>
      <c r="AI13" s="17"/>
      <c r="AJ13" s="17">
        <v>7.3907840606071001E-2</v>
      </c>
      <c r="AK13" s="17">
        <v>1.7440338723221899E-2</v>
      </c>
      <c r="AL13" s="17">
        <v>3.2883359899254103E-2</v>
      </c>
      <c r="AM13" s="17">
        <v>0.26487920010821198</v>
      </c>
      <c r="AN13" s="17">
        <v>5.6067776403570399E-2</v>
      </c>
      <c r="AO13" s="17"/>
      <c r="AP13" s="17">
        <v>5.7307112727495599E-2</v>
      </c>
      <c r="AQ13" s="17">
        <v>1.50313285091426E-2</v>
      </c>
      <c r="AR13" s="17">
        <v>2.0936120275615901E-2</v>
      </c>
      <c r="AS13" s="17"/>
      <c r="AT13" s="17">
        <v>5.8160933538388498E-2</v>
      </c>
      <c r="AU13" s="17">
        <v>6.0084154692527703E-2</v>
      </c>
      <c r="AV13" s="17">
        <v>3.6399007355623701E-2</v>
      </c>
      <c r="AW13" s="17">
        <v>1.8451674675202201E-2</v>
      </c>
      <c r="AX13" s="17">
        <v>1.5928246537330701E-2</v>
      </c>
      <c r="AY13" s="17"/>
      <c r="AZ13" s="17">
        <v>2.94675813821564E-2</v>
      </c>
      <c r="BA13" s="17">
        <v>4.0179939471959303E-2</v>
      </c>
      <c r="BB13" s="17">
        <v>6.0457868764709599E-2</v>
      </c>
      <c r="BC13" s="17">
        <v>6.4730517156356707E-2</v>
      </c>
      <c r="BD13" s="17">
        <v>5.27575622286863E-2</v>
      </c>
      <c r="BE13" s="17">
        <v>9.28297765108934E-2</v>
      </c>
      <c r="BF13" s="17"/>
      <c r="BG13" s="17">
        <v>5.6989852522034201E-2</v>
      </c>
      <c r="BH13" s="17">
        <v>4.0506615870360099E-2</v>
      </c>
      <c r="BI13" s="17" t="s">
        <v>95</v>
      </c>
      <c r="BJ13" s="17">
        <v>3.4698311209119002E-2</v>
      </c>
      <c r="BK13" s="17">
        <v>7.5804394917111995E-2</v>
      </c>
      <c r="BL13" s="17">
        <v>3.8528791549589499E-2</v>
      </c>
      <c r="BM13" s="17">
        <v>5.8319593792337199E-2</v>
      </c>
    </row>
    <row r="14" spans="2:65" x14ac:dyDescent="0.35">
      <c r="B14" s="18" t="s">
        <v>143</v>
      </c>
      <c r="C14" s="17">
        <v>2.72408380663012E-2</v>
      </c>
      <c r="D14" s="17">
        <v>1.57895136309401E-2</v>
      </c>
      <c r="E14" s="17">
        <v>3.8563448855034897E-2</v>
      </c>
      <c r="F14" s="17"/>
      <c r="G14" s="17">
        <v>3.5768361075755102E-2</v>
      </c>
      <c r="H14" s="17">
        <v>2.37125946909767E-2</v>
      </c>
      <c r="I14" s="17">
        <v>2.9176965329181001E-2</v>
      </c>
      <c r="J14" s="17">
        <v>2.7477048785323699E-2</v>
      </c>
      <c r="K14" s="17">
        <v>1.7609954108743602E-2</v>
      </c>
      <c r="L14" s="17">
        <v>2.9137594213997999E-2</v>
      </c>
      <c r="M14" s="17"/>
      <c r="N14" s="17">
        <v>1.1598953411608499E-2</v>
      </c>
      <c r="O14" s="17">
        <v>2.2039813568199399E-2</v>
      </c>
      <c r="P14" s="17">
        <v>3.3128178263834199E-2</v>
      </c>
      <c r="Q14" s="17">
        <v>4.4798133006627001E-2</v>
      </c>
      <c r="R14" s="17"/>
      <c r="S14" s="17">
        <v>2.9982538332970401E-2</v>
      </c>
      <c r="T14" s="17">
        <v>3.3221536518409298E-2</v>
      </c>
      <c r="U14" s="17">
        <v>2.9725014180597E-2</v>
      </c>
      <c r="V14" s="17">
        <v>2.5543984015750899E-2</v>
      </c>
      <c r="W14" s="17">
        <v>2.4050566269772599E-2</v>
      </c>
      <c r="X14" s="17">
        <v>4.0976904584909497E-2</v>
      </c>
      <c r="Y14" s="17">
        <v>2.6945061474414202E-2</v>
      </c>
      <c r="Z14" s="17">
        <v>2.1335026616393402E-2</v>
      </c>
      <c r="AA14" s="17">
        <v>2.52990934726799E-2</v>
      </c>
      <c r="AB14" s="17">
        <v>1.28514641154339E-2</v>
      </c>
      <c r="AC14" s="17">
        <v>2.2235407905612702E-2</v>
      </c>
      <c r="AD14" s="17">
        <v>2.0706648994308099E-2</v>
      </c>
      <c r="AE14" s="17"/>
      <c r="AF14" s="17">
        <v>2.5932446932972499E-2</v>
      </c>
      <c r="AG14" s="17">
        <v>1.6488882476797102E-2</v>
      </c>
      <c r="AH14" s="17">
        <v>4.7425133554683002E-2</v>
      </c>
      <c r="AI14" s="17"/>
      <c r="AJ14" s="17">
        <v>1.7900275154539399E-2</v>
      </c>
      <c r="AK14" s="17">
        <v>2.22646886107658E-2</v>
      </c>
      <c r="AL14" s="17">
        <v>2.06604676981594E-2</v>
      </c>
      <c r="AM14" s="17">
        <v>5.5043549468202897E-2</v>
      </c>
      <c r="AN14" s="17">
        <v>5.0600446250531103E-2</v>
      </c>
      <c r="AO14" s="17"/>
      <c r="AP14" s="17">
        <v>1.3938586147822901E-2</v>
      </c>
      <c r="AQ14" s="17">
        <v>2.32130091020415E-2</v>
      </c>
      <c r="AR14" s="17">
        <v>1.69071835799623E-2</v>
      </c>
      <c r="AS14" s="17"/>
      <c r="AT14" s="17">
        <v>4.4047842460166201E-2</v>
      </c>
      <c r="AU14" s="17">
        <v>2.9857282097430899E-2</v>
      </c>
      <c r="AV14" s="17">
        <v>1.33923772297908E-2</v>
      </c>
      <c r="AW14" s="17">
        <v>1.3374896175699501E-2</v>
      </c>
      <c r="AX14" s="17">
        <v>1.6769504871249601E-2</v>
      </c>
      <c r="AY14" s="17"/>
      <c r="AZ14" s="17">
        <v>2.6840756855183799E-2</v>
      </c>
      <c r="BA14" s="17">
        <v>2.9751867365776199E-2</v>
      </c>
      <c r="BB14" s="17">
        <v>2.46988811313055E-2</v>
      </c>
      <c r="BC14" s="17">
        <v>3.1102546471948499E-2</v>
      </c>
      <c r="BD14" s="17">
        <v>2.4150420126293499E-2</v>
      </c>
      <c r="BE14" s="17">
        <v>1.3684265377956801E-2</v>
      </c>
      <c r="BF14" s="17"/>
      <c r="BG14" s="17">
        <v>2.1586631254346799E-2</v>
      </c>
      <c r="BH14" s="17">
        <v>2.4369988743972299E-2</v>
      </c>
      <c r="BI14" s="17" t="s">
        <v>95</v>
      </c>
      <c r="BJ14" s="17">
        <v>3.8239411220505198E-2</v>
      </c>
      <c r="BK14" s="17">
        <v>4.7439289257841702E-2</v>
      </c>
      <c r="BL14" s="17">
        <v>2.87562278182566E-2</v>
      </c>
      <c r="BM14" s="17">
        <v>9.8628337869019807E-3</v>
      </c>
    </row>
    <row r="15" spans="2:65" x14ac:dyDescent="0.35">
      <c r="B15" s="18" t="s">
        <v>166</v>
      </c>
      <c r="C15" s="20">
        <v>0.68299046716206002</v>
      </c>
      <c r="D15" s="20">
        <v>0.68542841025333701</v>
      </c>
      <c r="E15" s="20">
        <v>0.67987375242192405</v>
      </c>
      <c r="F15" s="20"/>
      <c r="G15" s="20">
        <v>0.77588208304208595</v>
      </c>
      <c r="H15" s="20">
        <v>0.73784008386198097</v>
      </c>
      <c r="I15" s="20">
        <v>0.69498813763487399</v>
      </c>
      <c r="J15" s="20">
        <v>0.65502414474263704</v>
      </c>
      <c r="K15" s="20">
        <v>0.62025609993671504</v>
      </c>
      <c r="L15" s="20">
        <v>0.63176767596975203</v>
      </c>
      <c r="M15" s="20"/>
      <c r="N15" s="20">
        <v>0.75353958594259396</v>
      </c>
      <c r="O15" s="20">
        <v>0.72302159699489299</v>
      </c>
      <c r="P15" s="20">
        <v>0.63361330248343195</v>
      </c>
      <c r="Q15" s="20">
        <v>0.60734747502104403</v>
      </c>
      <c r="R15" s="20"/>
      <c r="S15" s="20">
        <v>0.71929072805977101</v>
      </c>
      <c r="T15" s="20">
        <v>0.69675568000767896</v>
      </c>
      <c r="U15" s="20">
        <v>0.67341852376529499</v>
      </c>
      <c r="V15" s="20">
        <v>0.65826654163479703</v>
      </c>
      <c r="W15" s="20">
        <v>0.67750961164024204</v>
      </c>
      <c r="X15" s="20">
        <v>0.72333260817757805</v>
      </c>
      <c r="Y15" s="20">
        <v>0.69486974070460095</v>
      </c>
      <c r="Z15" s="20">
        <v>0.66118192513453899</v>
      </c>
      <c r="AA15" s="20">
        <v>0.68974529975168797</v>
      </c>
      <c r="AB15" s="20">
        <v>0.66011106221832505</v>
      </c>
      <c r="AC15" s="20">
        <v>0.59861909082857301</v>
      </c>
      <c r="AD15" s="20">
        <v>0.62798919573543899</v>
      </c>
      <c r="AE15" s="20"/>
      <c r="AF15" s="20">
        <v>0.57297559921188301</v>
      </c>
      <c r="AG15" s="20">
        <v>0.78035100474226804</v>
      </c>
      <c r="AH15" s="20">
        <v>0.64174446900773097</v>
      </c>
      <c r="AI15" s="20"/>
      <c r="AJ15" s="20">
        <v>0.61121535498671098</v>
      </c>
      <c r="AK15" s="20">
        <v>0.78394751097852</v>
      </c>
      <c r="AL15" s="20">
        <v>0.76637752695943695</v>
      </c>
      <c r="AM15" s="20">
        <v>0.31710461945609097</v>
      </c>
      <c r="AN15" s="20">
        <v>0.595480360976263</v>
      </c>
      <c r="AO15" s="20"/>
      <c r="AP15" s="20">
        <v>0.65029522756624503</v>
      </c>
      <c r="AQ15" s="20">
        <v>0.79139711986935501</v>
      </c>
      <c r="AR15" s="20">
        <v>0.803586558022375</v>
      </c>
      <c r="AS15" s="20"/>
      <c r="AT15" s="20">
        <v>0.58884966805334804</v>
      </c>
      <c r="AU15" s="20">
        <v>0.66292687691410901</v>
      </c>
      <c r="AV15" s="20">
        <v>0.75519052259177499</v>
      </c>
      <c r="AW15" s="20">
        <v>0.77338541518433901</v>
      </c>
      <c r="AX15" s="20">
        <v>0.76605736628723797</v>
      </c>
      <c r="AY15" s="20"/>
      <c r="AZ15" s="20">
        <v>0.74508103237245504</v>
      </c>
      <c r="BA15" s="20">
        <v>0.68531620105565905</v>
      </c>
      <c r="BB15" s="20">
        <v>0.670569132142811</v>
      </c>
      <c r="BC15" s="20">
        <v>0.66356501200180795</v>
      </c>
      <c r="BD15" s="20">
        <v>0.62550435469400201</v>
      </c>
      <c r="BE15" s="20">
        <v>0.61769053997338097</v>
      </c>
      <c r="BF15" s="20"/>
      <c r="BG15" s="20">
        <v>0.65337466536628397</v>
      </c>
      <c r="BH15" s="20">
        <v>0.72022495150505605</v>
      </c>
      <c r="BI15" s="20" t="s">
        <v>95</v>
      </c>
      <c r="BJ15" s="20">
        <v>0.62552430662488701</v>
      </c>
      <c r="BK15" s="20">
        <v>0.604296129658632</v>
      </c>
      <c r="BL15" s="20">
        <v>0.74561146129971601</v>
      </c>
      <c r="BM15" s="20">
        <v>0.71438788184778601</v>
      </c>
    </row>
    <row r="16" spans="2:65" x14ac:dyDescent="0.35">
      <c r="B16" s="18" t="s">
        <v>167</v>
      </c>
      <c r="C16" s="20">
        <v>9.4701081117883099E-2</v>
      </c>
      <c r="D16" s="20">
        <v>0.12785334243771701</v>
      </c>
      <c r="E16" s="20">
        <v>6.2407796926626902E-2</v>
      </c>
      <c r="F16" s="20"/>
      <c r="G16" s="20">
        <v>5.0766742639548203E-2</v>
      </c>
      <c r="H16" s="20">
        <v>8.4239145173931898E-2</v>
      </c>
      <c r="I16" s="20">
        <v>8.9809426726524297E-2</v>
      </c>
      <c r="J16" s="20">
        <v>0.103998809446794</v>
      </c>
      <c r="K16" s="20">
        <v>0.118617161558602</v>
      </c>
      <c r="L16" s="20">
        <v>0.11275559579666999</v>
      </c>
      <c r="M16" s="20"/>
      <c r="N16" s="20">
        <v>8.2817543828763204E-2</v>
      </c>
      <c r="O16" s="20">
        <v>9.6730907117797901E-2</v>
      </c>
      <c r="P16" s="20">
        <v>0.10453287442315</v>
      </c>
      <c r="Q16" s="20">
        <v>9.6403930293635406E-2</v>
      </c>
      <c r="R16" s="20"/>
      <c r="S16" s="20">
        <v>7.7200867344374799E-2</v>
      </c>
      <c r="T16" s="20">
        <v>9.97497681799734E-2</v>
      </c>
      <c r="U16" s="20">
        <v>8.0461445902777207E-2</v>
      </c>
      <c r="V16" s="20">
        <v>8.8188702706695002E-2</v>
      </c>
      <c r="W16" s="20">
        <v>9.6756728671872502E-2</v>
      </c>
      <c r="X16" s="20">
        <v>7.9397591624706804E-2</v>
      </c>
      <c r="Y16" s="20">
        <v>0.100810209116479</v>
      </c>
      <c r="Z16" s="20">
        <v>0.103840753752827</v>
      </c>
      <c r="AA16" s="20">
        <v>8.6138972004964107E-2</v>
      </c>
      <c r="AB16" s="20">
        <v>0.115088336086693</v>
      </c>
      <c r="AC16" s="20">
        <v>0.13865659892599899</v>
      </c>
      <c r="AD16" s="20">
        <v>0.121181488055567</v>
      </c>
      <c r="AE16" s="20"/>
      <c r="AF16" s="20">
        <v>0.16261903588030899</v>
      </c>
      <c r="AG16" s="20">
        <v>4.6483100000678401E-2</v>
      </c>
      <c r="AH16" s="20">
        <v>7.6813311096791501E-2</v>
      </c>
      <c r="AI16" s="20"/>
      <c r="AJ16" s="20">
        <v>0.14414495515584599</v>
      </c>
      <c r="AK16" s="20">
        <v>4.6164049153429101E-2</v>
      </c>
      <c r="AL16" s="20">
        <v>6.8836510762633696E-2</v>
      </c>
      <c r="AM16" s="20">
        <v>0.32002043557117998</v>
      </c>
      <c r="AN16" s="20">
        <v>9.4679755873337601E-2</v>
      </c>
      <c r="AO16" s="20"/>
      <c r="AP16" s="20">
        <v>0.10957088243655499</v>
      </c>
      <c r="AQ16" s="20">
        <v>4.2162644243342297E-2</v>
      </c>
      <c r="AR16" s="20">
        <v>4.34864203150577E-2</v>
      </c>
      <c r="AS16" s="20"/>
      <c r="AT16" s="20">
        <v>0.108153212746987</v>
      </c>
      <c r="AU16" s="20">
        <v>0.10916639164515</v>
      </c>
      <c r="AV16" s="20">
        <v>7.7648222707020098E-2</v>
      </c>
      <c r="AW16" s="20">
        <v>5.9830191056610402E-2</v>
      </c>
      <c r="AX16" s="20">
        <v>7.8830763177183696E-2</v>
      </c>
      <c r="AY16" s="20"/>
      <c r="AZ16" s="20">
        <v>6.42643874285065E-2</v>
      </c>
      <c r="BA16" s="20">
        <v>9.8396465845553296E-2</v>
      </c>
      <c r="BB16" s="20">
        <v>9.3503911105578597E-2</v>
      </c>
      <c r="BC16" s="20">
        <v>0.105387420509927</v>
      </c>
      <c r="BD16" s="20">
        <v>0.107487013031203</v>
      </c>
      <c r="BE16" s="20">
        <v>0.14564528691159601</v>
      </c>
      <c r="BF16" s="20"/>
      <c r="BG16" s="20">
        <v>0.106776111107345</v>
      </c>
      <c r="BH16" s="20">
        <v>8.2970413358950598E-2</v>
      </c>
      <c r="BI16" s="20" t="s">
        <v>95</v>
      </c>
      <c r="BJ16" s="20">
        <v>8.2149622391006705E-2</v>
      </c>
      <c r="BK16" s="20">
        <v>0.117786069485325</v>
      </c>
      <c r="BL16" s="20">
        <v>7.9616378143115604E-2</v>
      </c>
      <c r="BM16" s="20">
        <v>0.111681101874959</v>
      </c>
    </row>
    <row r="17" spans="2:65" x14ac:dyDescent="0.35">
      <c r="B17" s="18" t="s">
        <v>168</v>
      </c>
      <c r="C17" s="21">
        <v>0.58828938604417702</v>
      </c>
      <c r="D17" s="21">
        <v>0.55757506781562005</v>
      </c>
      <c r="E17" s="21">
        <v>0.61746595549529704</v>
      </c>
      <c r="F17" s="21"/>
      <c r="G17" s="21">
        <v>0.725115340402538</v>
      </c>
      <c r="H17" s="21">
        <v>0.65360093868804903</v>
      </c>
      <c r="I17" s="21">
        <v>0.60517871090834896</v>
      </c>
      <c r="J17" s="21">
        <v>0.55102533529584297</v>
      </c>
      <c r="K17" s="21">
        <v>0.50163893837811302</v>
      </c>
      <c r="L17" s="21">
        <v>0.51901208017308198</v>
      </c>
      <c r="M17" s="21"/>
      <c r="N17" s="21">
        <v>0.67072204211383102</v>
      </c>
      <c r="O17" s="21">
        <v>0.62629068987709502</v>
      </c>
      <c r="P17" s="21">
        <v>0.52908042806028199</v>
      </c>
      <c r="Q17" s="21">
        <v>0.51094354472740899</v>
      </c>
      <c r="R17" s="21"/>
      <c r="S17" s="21">
        <v>0.64208986071539698</v>
      </c>
      <c r="T17" s="21">
        <v>0.59700591182770602</v>
      </c>
      <c r="U17" s="21">
        <v>0.59295707786251795</v>
      </c>
      <c r="V17" s="21">
        <v>0.57007783892810204</v>
      </c>
      <c r="W17" s="21">
        <v>0.58075288296837002</v>
      </c>
      <c r="X17" s="21">
        <v>0.643935016552871</v>
      </c>
      <c r="Y17" s="21">
        <v>0.59405953158812197</v>
      </c>
      <c r="Z17" s="21">
        <v>0.55734117138171202</v>
      </c>
      <c r="AA17" s="21">
        <v>0.60360632774672296</v>
      </c>
      <c r="AB17" s="21">
        <v>0.54502272613163205</v>
      </c>
      <c r="AC17" s="21">
        <v>0.45996249190257399</v>
      </c>
      <c r="AD17" s="21">
        <v>0.50680770767987204</v>
      </c>
      <c r="AE17" s="21"/>
      <c r="AF17" s="21">
        <v>0.410356563331573</v>
      </c>
      <c r="AG17" s="21">
        <v>0.73386790474158903</v>
      </c>
      <c r="AH17" s="21">
        <v>0.56493115791093995</v>
      </c>
      <c r="AI17" s="21"/>
      <c r="AJ17" s="21">
        <v>0.46707039983086501</v>
      </c>
      <c r="AK17" s="21">
        <v>0.73778346182509102</v>
      </c>
      <c r="AL17" s="21">
        <v>0.69754101619680298</v>
      </c>
      <c r="AM17" s="21">
        <v>-2.9158161150887301E-3</v>
      </c>
      <c r="AN17" s="21">
        <v>0.50080060510292501</v>
      </c>
      <c r="AO17" s="21"/>
      <c r="AP17" s="21">
        <v>0.54072434512969103</v>
      </c>
      <c r="AQ17" s="21">
        <v>0.74923447562601198</v>
      </c>
      <c r="AR17" s="21">
        <v>0.76010013770731699</v>
      </c>
      <c r="AS17" s="21"/>
      <c r="AT17" s="21">
        <v>0.48069645530636101</v>
      </c>
      <c r="AU17" s="21">
        <v>0.55376048526895905</v>
      </c>
      <c r="AV17" s="21">
        <v>0.67754229988475501</v>
      </c>
      <c r="AW17" s="21">
        <v>0.71355522412772798</v>
      </c>
      <c r="AX17" s="21">
        <v>0.68722660311005401</v>
      </c>
      <c r="AY17" s="21"/>
      <c r="AZ17" s="21">
        <v>0.680816644943948</v>
      </c>
      <c r="BA17" s="21">
        <v>0.58691973521010499</v>
      </c>
      <c r="BB17" s="21">
        <v>0.57706522103723201</v>
      </c>
      <c r="BC17" s="21">
        <v>0.55817759149188095</v>
      </c>
      <c r="BD17" s="21">
        <v>0.5180173416628</v>
      </c>
      <c r="BE17" s="21">
        <v>0.47204525306178602</v>
      </c>
      <c r="BF17" s="21"/>
      <c r="BG17" s="21">
        <v>0.546598554258939</v>
      </c>
      <c r="BH17" s="21">
        <v>0.637254538146106</v>
      </c>
      <c r="BI17" s="21" t="s">
        <v>95</v>
      </c>
      <c r="BJ17" s="21">
        <v>0.54337468423388002</v>
      </c>
      <c r="BK17" s="21">
        <v>0.486510060173307</v>
      </c>
      <c r="BL17" s="21">
        <v>0.66599508315660105</v>
      </c>
      <c r="BM17" s="21">
        <v>0.60270677997282696</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170</v>
      </c>
      <c r="C9" s="17">
        <v>5.5785067184656603E-2</v>
      </c>
      <c r="D9" s="17">
        <v>7.8217877169675598E-2</v>
      </c>
      <c r="E9" s="17">
        <v>3.4196739733096698E-2</v>
      </c>
      <c r="F9" s="17"/>
      <c r="G9" s="17">
        <v>0.10889473357919099</v>
      </c>
      <c r="H9" s="17">
        <v>9.5419447347052197E-2</v>
      </c>
      <c r="I9" s="17">
        <v>7.3362277017897298E-2</v>
      </c>
      <c r="J9" s="17">
        <v>3.4497005343778302E-2</v>
      </c>
      <c r="K9" s="17">
        <v>1.6999899577304401E-2</v>
      </c>
      <c r="L9" s="17">
        <v>1.7303524607977801E-2</v>
      </c>
      <c r="M9" s="17"/>
      <c r="N9" s="17">
        <v>7.4283763235020603E-2</v>
      </c>
      <c r="O9" s="17">
        <v>3.9381071527594E-2</v>
      </c>
      <c r="P9" s="17">
        <v>6.21780089233318E-2</v>
      </c>
      <c r="Q9" s="17">
        <v>4.6145261754941297E-2</v>
      </c>
      <c r="R9" s="17"/>
      <c r="S9" s="17">
        <v>0.103339605445866</v>
      </c>
      <c r="T9" s="17">
        <v>5.0489036454460401E-2</v>
      </c>
      <c r="U9" s="17">
        <v>2.22010734767513E-2</v>
      </c>
      <c r="V9" s="17">
        <v>4.19921672289916E-2</v>
      </c>
      <c r="W9" s="17">
        <v>7.0931577548994401E-2</v>
      </c>
      <c r="X9" s="17">
        <v>4.3308480280326002E-2</v>
      </c>
      <c r="Y9" s="17">
        <v>4.7166678344666403E-2</v>
      </c>
      <c r="Z9" s="17">
        <v>7.0189153641343496E-2</v>
      </c>
      <c r="AA9" s="17">
        <v>4.9300328608485898E-2</v>
      </c>
      <c r="AB9" s="17">
        <v>4.6856561226452501E-2</v>
      </c>
      <c r="AC9" s="17">
        <v>5.3420257083930098E-2</v>
      </c>
      <c r="AD9" s="17">
        <v>4.8105271481709802E-2</v>
      </c>
      <c r="AE9" s="17"/>
      <c r="AF9" s="17">
        <v>4.2703577029530003E-2</v>
      </c>
      <c r="AG9" s="17">
        <v>6.2589183729269096E-2</v>
      </c>
      <c r="AH9" s="17">
        <v>6.5750461713181593E-2</v>
      </c>
      <c r="AI9" s="17"/>
      <c r="AJ9" s="17">
        <v>5.3600698876712101E-2</v>
      </c>
      <c r="AK9" s="17">
        <v>7.3827900445946795E-2</v>
      </c>
      <c r="AL9" s="17">
        <v>3.5054136178328997E-2</v>
      </c>
      <c r="AM9" s="17">
        <v>3.4970809730304399E-2</v>
      </c>
      <c r="AN9" s="17">
        <v>4.1642063839202499E-2</v>
      </c>
      <c r="AO9" s="17"/>
      <c r="AP9" s="17">
        <v>8.5038296872966102E-2</v>
      </c>
      <c r="AQ9" s="17">
        <v>6.4812115675370097E-2</v>
      </c>
      <c r="AR9" s="17">
        <v>5.1710223816518699E-2</v>
      </c>
      <c r="AS9" s="17"/>
      <c r="AT9" s="17">
        <v>2.3960822466559301E-2</v>
      </c>
      <c r="AU9" s="17">
        <v>3.3510331334983399E-2</v>
      </c>
      <c r="AV9" s="17">
        <v>7.2666553450354304E-2</v>
      </c>
      <c r="AW9" s="17">
        <v>0.108011924602627</v>
      </c>
      <c r="AX9" s="17">
        <v>0.15379899483110401</v>
      </c>
      <c r="AY9" s="17"/>
      <c r="AZ9" s="17">
        <v>0.12417359937432799</v>
      </c>
      <c r="BA9" s="17">
        <v>3.3813400250012102E-2</v>
      </c>
      <c r="BB9" s="17">
        <v>5.4414801160656397E-2</v>
      </c>
      <c r="BC9" s="17">
        <v>4.1957999043384202E-2</v>
      </c>
      <c r="BD9" s="17">
        <v>1.4656636656635601E-2</v>
      </c>
      <c r="BE9" s="17">
        <v>2.3048834292505399E-2</v>
      </c>
      <c r="BF9" s="17"/>
      <c r="BG9" s="17">
        <v>4.4394155380339903E-2</v>
      </c>
      <c r="BH9" s="17">
        <v>4.9062132049743003E-2</v>
      </c>
      <c r="BI9" s="17" t="s">
        <v>95</v>
      </c>
      <c r="BJ9" s="17">
        <v>8.7288989409678594E-2</v>
      </c>
      <c r="BK9" s="17">
        <v>4.2375383665110698E-2</v>
      </c>
      <c r="BL9" s="17">
        <v>8.4700324608067701E-2</v>
      </c>
      <c r="BM9" s="17">
        <v>3.0467133039880499E-2</v>
      </c>
    </row>
    <row r="10" spans="2:65" ht="29" x14ac:dyDescent="0.35">
      <c r="B10" s="18" t="s">
        <v>171</v>
      </c>
      <c r="C10" s="17">
        <v>0.26224585451080901</v>
      </c>
      <c r="D10" s="17">
        <v>0.25310096143405197</v>
      </c>
      <c r="E10" s="17">
        <v>0.27205505550891501</v>
      </c>
      <c r="F10" s="17"/>
      <c r="G10" s="17">
        <v>0.32361449439816498</v>
      </c>
      <c r="H10" s="17">
        <v>0.325287042110049</v>
      </c>
      <c r="I10" s="17">
        <v>0.27072835844472598</v>
      </c>
      <c r="J10" s="17">
        <v>0.23564727168249899</v>
      </c>
      <c r="K10" s="17">
        <v>0.21443548447539401</v>
      </c>
      <c r="L10" s="17">
        <v>0.217026864463917</v>
      </c>
      <c r="M10" s="17"/>
      <c r="N10" s="17">
        <v>0.28578148413079102</v>
      </c>
      <c r="O10" s="17">
        <v>0.248879899189037</v>
      </c>
      <c r="P10" s="17">
        <v>0.26580493022713603</v>
      </c>
      <c r="Q10" s="17">
        <v>0.245409670225083</v>
      </c>
      <c r="R10" s="17"/>
      <c r="S10" s="17">
        <v>0.296221031246797</v>
      </c>
      <c r="T10" s="17">
        <v>0.257527382875685</v>
      </c>
      <c r="U10" s="17">
        <v>0.30020728768965099</v>
      </c>
      <c r="V10" s="17">
        <v>0.262731728560327</v>
      </c>
      <c r="W10" s="17">
        <v>0.22889906064965701</v>
      </c>
      <c r="X10" s="17">
        <v>0.294972334263013</v>
      </c>
      <c r="Y10" s="17">
        <v>0.24745402392263499</v>
      </c>
      <c r="Z10" s="17">
        <v>0.20332859646762999</v>
      </c>
      <c r="AA10" s="17">
        <v>0.28525091195461799</v>
      </c>
      <c r="AB10" s="17">
        <v>0.22026497526005601</v>
      </c>
      <c r="AC10" s="17">
        <v>0.22874553592243899</v>
      </c>
      <c r="AD10" s="17">
        <v>0.21731235639847299</v>
      </c>
      <c r="AE10" s="17"/>
      <c r="AF10" s="17">
        <v>0.24859300970101</v>
      </c>
      <c r="AG10" s="17">
        <v>0.26758066363451599</v>
      </c>
      <c r="AH10" s="17">
        <v>0.27543952792252702</v>
      </c>
      <c r="AI10" s="17"/>
      <c r="AJ10" s="17">
        <v>0.27422715190560298</v>
      </c>
      <c r="AK10" s="17">
        <v>0.309443505913165</v>
      </c>
      <c r="AL10" s="17">
        <v>0.17713789067383001</v>
      </c>
      <c r="AM10" s="17">
        <v>0.16575188864593901</v>
      </c>
      <c r="AN10" s="17">
        <v>0.22819062282913699</v>
      </c>
      <c r="AO10" s="17"/>
      <c r="AP10" s="17">
        <v>0.34128014516319299</v>
      </c>
      <c r="AQ10" s="17">
        <v>0.30885315445204398</v>
      </c>
      <c r="AR10" s="17">
        <v>0.21931620587779299</v>
      </c>
      <c r="AS10" s="17"/>
      <c r="AT10" s="17">
        <v>0.23316056218211101</v>
      </c>
      <c r="AU10" s="17">
        <v>0.23410207707692299</v>
      </c>
      <c r="AV10" s="17">
        <v>0.280902841532576</v>
      </c>
      <c r="AW10" s="17">
        <v>0.318947174103901</v>
      </c>
      <c r="AX10" s="17">
        <v>0.298984915670167</v>
      </c>
      <c r="AY10" s="17"/>
      <c r="AZ10" s="17">
        <v>0.31537359038770901</v>
      </c>
      <c r="BA10" s="17">
        <v>0.26056600805755697</v>
      </c>
      <c r="BB10" s="17">
        <v>0.27567905541875598</v>
      </c>
      <c r="BC10" s="17">
        <v>0.232731074135994</v>
      </c>
      <c r="BD10" s="17">
        <v>0.20233665726050801</v>
      </c>
      <c r="BE10" s="17">
        <v>0.24221431064610399</v>
      </c>
      <c r="BF10" s="17"/>
      <c r="BG10" s="17">
        <v>0.226377591073541</v>
      </c>
      <c r="BH10" s="17">
        <v>0.29911120425559801</v>
      </c>
      <c r="BI10" s="17" t="s">
        <v>95</v>
      </c>
      <c r="BJ10" s="17">
        <v>0.28797532695570599</v>
      </c>
      <c r="BK10" s="17">
        <v>0.25380601314593598</v>
      </c>
      <c r="BL10" s="17">
        <v>0.28223500350707498</v>
      </c>
      <c r="BM10" s="17">
        <v>0.27136609686846502</v>
      </c>
    </row>
    <row r="11" spans="2:65" ht="43.5" x14ac:dyDescent="0.35">
      <c r="B11" s="18" t="s">
        <v>172</v>
      </c>
      <c r="C11" s="17">
        <v>0.40120484409625001</v>
      </c>
      <c r="D11" s="17">
        <v>0.38418437367763603</v>
      </c>
      <c r="E11" s="17">
        <v>0.41744747126133402</v>
      </c>
      <c r="F11" s="17"/>
      <c r="G11" s="17">
        <v>0.380107597678772</v>
      </c>
      <c r="H11" s="17">
        <v>0.33494235649987902</v>
      </c>
      <c r="I11" s="17">
        <v>0.37687243682162602</v>
      </c>
      <c r="J11" s="17">
        <v>0.416889009032056</v>
      </c>
      <c r="K11" s="17">
        <v>0.41947802866523698</v>
      </c>
      <c r="L11" s="17">
        <v>0.46388892474203097</v>
      </c>
      <c r="M11" s="17"/>
      <c r="N11" s="17">
        <v>0.41547656712470299</v>
      </c>
      <c r="O11" s="17">
        <v>0.42542021856669299</v>
      </c>
      <c r="P11" s="17">
        <v>0.37833346199746498</v>
      </c>
      <c r="Q11" s="17">
        <v>0.38138404008147903</v>
      </c>
      <c r="R11" s="17"/>
      <c r="S11" s="17">
        <v>0.34559722824838701</v>
      </c>
      <c r="T11" s="17">
        <v>0.42336276108748699</v>
      </c>
      <c r="U11" s="17">
        <v>0.43920818583196702</v>
      </c>
      <c r="V11" s="17">
        <v>0.43225542154783703</v>
      </c>
      <c r="W11" s="17">
        <v>0.41495750486134397</v>
      </c>
      <c r="X11" s="17">
        <v>0.39163522338766299</v>
      </c>
      <c r="Y11" s="17">
        <v>0.370382508619434</v>
      </c>
      <c r="Z11" s="17">
        <v>0.41368014684016202</v>
      </c>
      <c r="AA11" s="17">
        <v>0.37343490486507902</v>
      </c>
      <c r="AB11" s="17">
        <v>0.42416232656610298</v>
      </c>
      <c r="AC11" s="17">
        <v>0.418337747603792</v>
      </c>
      <c r="AD11" s="17">
        <v>0.43647900311813598</v>
      </c>
      <c r="AE11" s="17"/>
      <c r="AF11" s="17">
        <v>0.38162506265078799</v>
      </c>
      <c r="AG11" s="17">
        <v>0.42437197340682598</v>
      </c>
      <c r="AH11" s="17">
        <v>0.37985859988840898</v>
      </c>
      <c r="AI11" s="17"/>
      <c r="AJ11" s="17">
        <v>0.404635152050695</v>
      </c>
      <c r="AK11" s="17">
        <v>0.37270246427933701</v>
      </c>
      <c r="AL11" s="17">
        <v>0.53301455992110702</v>
      </c>
      <c r="AM11" s="17">
        <v>0.264995338077326</v>
      </c>
      <c r="AN11" s="17">
        <v>0.39537432483240198</v>
      </c>
      <c r="AO11" s="17"/>
      <c r="AP11" s="17">
        <v>0.36772996251204798</v>
      </c>
      <c r="AQ11" s="17">
        <v>0.39030011381231999</v>
      </c>
      <c r="AR11" s="17">
        <v>0.49271691305398602</v>
      </c>
      <c r="AS11" s="17"/>
      <c r="AT11" s="17">
        <v>0.41073661839662801</v>
      </c>
      <c r="AU11" s="17">
        <v>0.43657929135120099</v>
      </c>
      <c r="AV11" s="17">
        <v>0.39844879239808201</v>
      </c>
      <c r="AW11" s="17">
        <v>0.37506409087061798</v>
      </c>
      <c r="AX11" s="17">
        <v>0.28365881675904397</v>
      </c>
      <c r="AY11" s="17"/>
      <c r="AZ11" s="17">
        <v>0.321560316381929</v>
      </c>
      <c r="BA11" s="17">
        <v>0.42634832400468697</v>
      </c>
      <c r="BB11" s="17">
        <v>0.39414106543942801</v>
      </c>
      <c r="BC11" s="17">
        <v>0.41943706573240702</v>
      </c>
      <c r="BD11" s="17">
        <v>0.46356841606292098</v>
      </c>
      <c r="BE11" s="17">
        <v>0.42152845747610201</v>
      </c>
      <c r="BF11" s="17"/>
      <c r="BG11" s="17">
        <v>0.43637925566774399</v>
      </c>
      <c r="BH11" s="17">
        <v>0.39158628610365698</v>
      </c>
      <c r="BI11" s="17" t="s">
        <v>95</v>
      </c>
      <c r="BJ11" s="17">
        <v>0.32206635587726401</v>
      </c>
      <c r="BK11" s="17">
        <v>0.39481163306641098</v>
      </c>
      <c r="BL11" s="17">
        <v>0.375562275086603</v>
      </c>
      <c r="BM11" s="17">
        <v>0.40975699977992203</v>
      </c>
    </row>
    <row r="12" spans="2:65" ht="43.5" x14ac:dyDescent="0.35">
      <c r="B12" s="18" t="s">
        <v>173</v>
      </c>
      <c r="C12" s="17">
        <v>0.20848167130787701</v>
      </c>
      <c r="D12" s="17">
        <v>0.23389240257843699</v>
      </c>
      <c r="E12" s="17">
        <v>0.18288830028800299</v>
      </c>
      <c r="F12" s="17"/>
      <c r="G12" s="17">
        <v>0.141525057282789</v>
      </c>
      <c r="H12" s="17">
        <v>0.18244302414060301</v>
      </c>
      <c r="I12" s="17">
        <v>0.19029877318201999</v>
      </c>
      <c r="J12" s="17">
        <v>0.22934706697539001</v>
      </c>
      <c r="K12" s="17">
        <v>0.27094528633832099</v>
      </c>
      <c r="L12" s="17">
        <v>0.230066638201743</v>
      </c>
      <c r="M12" s="17"/>
      <c r="N12" s="17">
        <v>0.18401289848402999</v>
      </c>
      <c r="O12" s="17">
        <v>0.22127297490176301</v>
      </c>
      <c r="P12" s="17">
        <v>0.215650946454987</v>
      </c>
      <c r="Q12" s="17">
        <v>0.216771568674894</v>
      </c>
      <c r="R12" s="17"/>
      <c r="S12" s="17">
        <v>0.17065944795281199</v>
      </c>
      <c r="T12" s="17">
        <v>0.201967885384714</v>
      </c>
      <c r="U12" s="17">
        <v>0.181485246331233</v>
      </c>
      <c r="V12" s="17">
        <v>0.19305421299453199</v>
      </c>
      <c r="W12" s="17">
        <v>0.206991563782981</v>
      </c>
      <c r="X12" s="17">
        <v>0.17563625549895401</v>
      </c>
      <c r="Y12" s="17">
        <v>0.26129799635179801</v>
      </c>
      <c r="Z12" s="17">
        <v>0.24100507535054499</v>
      </c>
      <c r="AA12" s="17">
        <v>0.21843776381612201</v>
      </c>
      <c r="AB12" s="17">
        <v>0.25967478324757598</v>
      </c>
      <c r="AC12" s="17">
        <v>0.226128864829895</v>
      </c>
      <c r="AD12" s="17">
        <v>0.229106132678983</v>
      </c>
      <c r="AE12" s="17"/>
      <c r="AF12" s="17">
        <v>0.24855829699003901</v>
      </c>
      <c r="AG12" s="17">
        <v>0.18820449227529901</v>
      </c>
      <c r="AH12" s="17">
        <v>0.17503238033805299</v>
      </c>
      <c r="AI12" s="17"/>
      <c r="AJ12" s="17">
        <v>0.20508694358982599</v>
      </c>
      <c r="AK12" s="17">
        <v>0.18242807593158</v>
      </c>
      <c r="AL12" s="17">
        <v>0.21069324345467499</v>
      </c>
      <c r="AM12" s="17">
        <v>0.46675307664239102</v>
      </c>
      <c r="AN12" s="17">
        <v>0.202651763863092</v>
      </c>
      <c r="AO12" s="17"/>
      <c r="AP12" s="17">
        <v>0.145022283440704</v>
      </c>
      <c r="AQ12" s="17">
        <v>0.18110034375203199</v>
      </c>
      <c r="AR12" s="17">
        <v>0.19030151991769301</v>
      </c>
      <c r="AS12" s="17"/>
      <c r="AT12" s="17">
        <v>0.23248816907506201</v>
      </c>
      <c r="AU12" s="17">
        <v>0.215150062863076</v>
      </c>
      <c r="AV12" s="17">
        <v>0.20015112197700299</v>
      </c>
      <c r="AW12" s="17">
        <v>0.17210137559684699</v>
      </c>
      <c r="AX12" s="17">
        <v>0.17472492588148</v>
      </c>
      <c r="AY12" s="17"/>
      <c r="AZ12" s="17">
        <v>0.174467892079466</v>
      </c>
      <c r="BA12" s="17">
        <v>0.201643855873924</v>
      </c>
      <c r="BB12" s="17">
        <v>0.183737380117211</v>
      </c>
      <c r="BC12" s="17">
        <v>0.240228671174986</v>
      </c>
      <c r="BD12" s="17">
        <v>0.24100545707507301</v>
      </c>
      <c r="BE12" s="17">
        <v>0.27271265873697098</v>
      </c>
      <c r="BF12" s="17"/>
      <c r="BG12" s="17">
        <v>0.22197092974893101</v>
      </c>
      <c r="BH12" s="17">
        <v>0.19691565549131099</v>
      </c>
      <c r="BI12" s="17" t="s">
        <v>95</v>
      </c>
      <c r="BJ12" s="17">
        <v>0.188623727661062</v>
      </c>
      <c r="BK12" s="17">
        <v>0.207117739705169</v>
      </c>
      <c r="BL12" s="17">
        <v>0.19455944014978499</v>
      </c>
      <c r="BM12" s="17">
        <v>0.26432065037337998</v>
      </c>
    </row>
    <row r="13" spans="2:65" x14ac:dyDescent="0.35">
      <c r="B13" s="18" t="s">
        <v>114</v>
      </c>
      <c r="C13" s="19">
        <v>7.2282562900407493E-2</v>
      </c>
      <c r="D13" s="19">
        <v>5.0604385140199097E-2</v>
      </c>
      <c r="E13" s="19">
        <v>9.3412433208651002E-2</v>
      </c>
      <c r="F13" s="19"/>
      <c r="G13" s="19">
        <v>4.5858117061082303E-2</v>
      </c>
      <c r="H13" s="19">
        <v>6.1908129902416301E-2</v>
      </c>
      <c r="I13" s="19">
        <v>8.8738154533731198E-2</v>
      </c>
      <c r="J13" s="19">
        <v>8.3619646966276898E-2</v>
      </c>
      <c r="K13" s="19">
        <v>7.8141300943744399E-2</v>
      </c>
      <c r="L13" s="19">
        <v>7.17140479843313E-2</v>
      </c>
      <c r="M13" s="19"/>
      <c r="N13" s="19">
        <v>4.0445287025455801E-2</v>
      </c>
      <c r="O13" s="19">
        <v>6.5045835814912495E-2</v>
      </c>
      <c r="P13" s="19">
        <v>7.8032652397081098E-2</v>
      </c>
      <c r="Q13" s="19">
        <v>0.11028945926360401</v>
      </c>
      <c r="R13" s="19"/>
      <c r="S13" s="19">
        <v>8.4182687106138299E-2</v>
      </c>
      <c r="T13" s="19">
        <v>6.6652934197653196E-2</v>
      </c>
      <c r="U13" s="19">
        <v>5.6898206670397099E-2</v>
      </c>
      <c r="V13" s="19">
        <v>6.99664696683127E-2</v>
      </c>
      <c r="W13" s="19">
        <v>7.8220293157024195E-2</v>
      </c>
      <c r="X13" s="19">
        <v>9.4447706570043602E-2</v>
      </c>
      <c r="Y13" s="19">
        <v>7.3698792761466597E-2</v>
      </c>
      <c r="Z13" s="19">
        <v>7.1797027700319996E-2</v>
      </c>
      <c r="AA13" s="19">
        <v>7.3576090755695295E-2</v>
      </c>
      <c r="AB13" s="19">
        <v>4.9041353699812301E-2</v>
      </c>
      <c r="AC13" s="19">
        <v>7.3367594559943697E-2</v>
      </c>
      <c r="AD13" s="19">
        <v>6.8997236322698594E-2</v>
      </c>
      <c r="AE13" s="19"/>
      <c r="AF13" s="19">
        <v>7.8520053628632999E-2</v>
      </c>
      <c r="AG13" s="19">
        <v>5.72536869540907E-2</v>
      </c>
      <c r="AH13" s="19">
        <v>0.10391903013782899</v>
      </c>
      <c r="AI13" s="19"/>
      <c r="AJ13" s="19">
        <v>6.24500535771631E-2</v>
      </c>
      <c r="AK13" s="19">
        <v>6.1598053429970698E-2</v>
      </c>
      <c r="AL13" s="19">
        <v>4.4100169772058703E-2</v>
      </c>
      <c r="AM13" s="19">
        <v>6.7528886904039506E-2</v>
      </c>
      <c r="AN13" s="19">
        <v>0.13214122463616701</v>
      </c>
      <c r="AO13" s="19"/>
      <c r="AP13" s="19">
        <v>6.0929312011088498E-2</v>
      </c>
      <c r="AQ13" s="19">
        <v>5.4934272308234201E-2</v>
      </c>
      <c r="AR13" s="19">
        <v>4.59551373340083E-2</v>
      </c>
      <c r="AS13" s="19"/>
      <c r="AT13" s="19">
        <v>9.9653827879639695E-2</v>
      </c>
      <c r="AU13" s="19">
        <v>8.0658237373816194E-2</v>
      </c>
      <c r="AV13" s="19">
        <v>4.7830690641985002E-2</v>
      </c>
      <c r="AW13" s="19">
        <v>2.58754348260068E-2</v>
      </c>
      <c r="AX13" s="19">
        <v>8.8832346858204597E-2</v>
      </c>
      <c r="AY13" s="19"/>
      <c r="AZ13" s="19">
        <v>6.4424601776568294E-2</v>
      </c>
      <c r="BA13" s="19">
        <v>7.7628411813820006E-2</v>
      </c>
      <c r="BB13" s="19">
        <v>9.2027697863949307E-2</v>
      </c>
      <c r="BC13" s="19">
        <v>6.5645189913228194E-2</v>
      </c>
      <c r="BD13" s="19">
        <v>7.8432832944861294E-2</v>
      </c>
      <c r="BE13" s="19">
        <v>4.0495738848317302E-2</v>
      </c>
      <c r="BF13" s="19"/>
      <c r="BG13" s="19">
        <v>7.0878068129444097E-2</v>
      </c>
      <c r="BH13" s="19">
        <v>6.3324722099690103E-2</v>
      </c>
      <c r="BI13" s="19" t="s">
        <v>95</v>
      </c>
      <c r="BJ13" s="19">
        <v>0.11404560009629</v>
      </c>
      <c r="BK13" s="19">
        <v>0.10188923041737399</v>
      </c>
      <c r="BL13" s="19">
        <v>6.2942956648470494E-2</v>
      </c>
      <c r="BM13" s="19">
        <v>2.40891199383526E-2</v>
      </c>
    </row>
    <row r="14" spans="2:65" x14ac:dyDescent="0.35">
      <c r="B14" s="16"/>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2459</v>
      </c>
      <c r="D7" s="10">
        <v>1215</v>
      </c>
      <c r="E7" s="10">
        <v>1235</v>
      </c>
      <c r="F7" s="10"/>
      <c r="G7" s="10">
        <v>253</v>
      </c>
      <c r="H7" s="10">
        <v>357</v>
      </c>
      <c r="I7" s="10">
        <v>394</v>
      </c>
      <c r="J7" s="10">
        <v>448</v>
      </c>
      <c r="K7" s="10">
        <v>401</v>
      </c>
      <c r="L7" s="10">
        <v>606</v>
      </c>
      <c r="M7" s="10"/>
      <c r="N7" s="10">
        <v>703</v>
      </c>
      <c r="O7" s="10">
        <v>717</v>
      </c>
      <c r="P7" s="10">
        <v>476</v>
      </c>
      <c r="Q7" s="10">
        <v>555</v>
      </c>
      <c r="R7" s="10"/>
      <c r="S7" s="10">
        <v>288</v>
      </c>
      <c r="T7" s="10">
        <v>344</v>
      </c>
      <c r="U7" s="10">
        <v>208</v>
      </c>
      <c r="V7" s="10">
        <v>223</v>
      </c>
      <c r="W7" s="10">
        <v>184</v>
      </c>
      <c r="X7" s="10">
        <v>199</v>
      </c>
      <c r="Y7" s="10">
        <v>219</v>
      </c>
      <c r="Z7" s="10">
        <v>115</v>
      </c>
      <c r="AA7" s="10">
        <v>280</v>
      </c>
      <c r="AB7" s="10">
        <v>212</v>
      </c>
      <c r="AC7" s="10">
        <v>125</v>
      </c>
      <c r="AD7" s="10">
        <v>62</v>
      </c>
      <c r="AE7" s="10"/>
      <c r="AF7" s="10">
        <v>920</v>
      </c>
      <c r="AG7" s="10">
        <v>1031</v>
      </c>
      <c r="AH7" s="10">
        <v>312</v>
      </c>
      <c r="AI7" s="10"/>
      <c r="AJ7" s="10">
        <v>875</v>
      </c>
      <c r="AK7" s="10">
        <v>666</v>
      </c>
      <c r="AL7" s="10">
        <v>209</v>
      </c>
      <c r="AM7" s="10">
        <v>38</v>
      </c>
      <c r="AN7" s="10">
        <v>313</v>
      </c>
      <c r="AO7" s="10"/>
      <c r="AP7" s="10">
        <v>391</v>
      </c>
      <c r="AQ7" s="10">
        <v>873</v>
      </c>
      <c r="AR7" s="10">
        <v>200</v>
      </c>
      <c r="AS7" s="10"/>
      <c r="AT7" s="10">
        <v>574</v>
      </c>
      <c r="AU7" s="10">
        <v>609</v>
      </c>
      <c r="AV7" s="10">
        <v>668</v>
      </c>
      <c r="AW7" s="10">
        <v>264</v>
      </c>
      <c r="AX7" s="10">
        <v>29</v>
      </c>
      <c r="AY7" s="10"/>
      <c r="AZ7" s="10">
        <v>453</v>
      </c>
      <c r="BA7" s="10">
        <v>770</v>
      </c>
      <c r="BB7" s="10">
        <v>269</v>
      </c>
      <c r="BC7" s="10">
        <v>485</v>
      </c>
      <c r="BD7" s="10">
        <v>338</v>
      </c>
      <c r="BE7" s="10">
        <v>144</v>
      </c>
      <c r="BF7" s="10"/>
      <c r="BG7" s="10">
        <v>994</v>
      </c>
      <c r="BH7" s="10">
        <v>563</v>
      </c>
      <c r="BI7" s="10" t="s">
        <v>94</v>
      </c>
      <c r="BJ7" s="10">
        <v>139</v>
      </c>
      <c r="BK7" s="10">
        <v>194</v>
      </c>
      <c r="BL7" s="10">
        <v>458</v>
      </c>
      <c r="BM7" s="10">
        <v>79</v>
      </c>
    </row>
    <row r="8" spans="2:65" ht="30" customHeight="1" x14ac:dyDescent="0.35">
      <c r="B8" s="11" t="s">
        <v>19</v>
      </c>
      <c r="C8" s="11">
        <v>2449</v>
      </c>
      <c r="D8" s="11">
        <v>1223</v>
      </c>
      <c r="E8" s="11">
        <v>1217</v>
      </c>
      <c r="F8" s="11"/>
      <c r="G8" s="11">
        <v>291</v>
      </c>
      <c r="H8" s="11">
        <v>354</v>
      </c>
      <c r="I8" s="11">
        <v>389</v>
      </c>
      <c r="J8" s="11">
        <v>441</v>
      </c>
      <c r="K8" s="11">
        <v>389</v>
      </c>
      <c r="L8" s="11">
        <v>584</v>
      </c>
      <c r="M8" s="11"/>
      <c r="N8" s="11">
        <v>647</v>
      </c>
      <c r="O8" s="11">
        <v>673</v>
      </c>
      <c r="P8" s="11">
        <v>523</v>
      </c>
      <c r="Q8" s="11">
        <v>598</v>
      </c>
      <c r="R8" s="11"/>
      <c r="S8" s="11">
        <v>290</v>
      </c>
      <c r="T8" s="11">
        <v>326</v>
      </c>
      <c r="U8" s="11">
        <v>199</v>
      </c>
      <c r="V8" s="11">
        <v>226</v>
      </c>
      <c r="W8" s="11">
        <v>175</v>
      </c>
      <c r="X8" s="11">
        <v>205</v>
      </c>
      <c r="Y8" s="11">
        <v>203</v>
      </c>
      <c r="Z8" s="11">
        <v>105</v>
      </c>
      <c r="AA8" s="11">
        <v>262</v>
      </c>
      <c r="AB8" s="11">
        <v>248</v>
      </c>
      <c r="AC8" s="11">
        <v>130</v>
      </c>
      <c r="AD8" s="11">
        <v>81</v>
      </c>
      <c r="AE8" s="11"/>
      <c r="AF8" s="11">
        <v>903</v>
      </c>
      <c r="AG8" s="11">
        <v>1005</v>
      </c>
      <c r="AH8" s="11">
        <v>324</v>
      </c>
      <c r="AI8" s="11"/>
      <c r="AJ8" s="11">
        <v>850</v>
      </c>
      <c r="AK8" s="11">
        <v>650</v>
      </c>
      <c r="AL8" s="11">
        <v>200</v>
      </c>
      <c r="AM8" s="11">
        <v>37</v>
      </c>
      <c r="AN8" s="11">
        <v>326</v>
      </c>
      <c r="AO8" s="11"/>
      <c r="AP8" s="11">
        <v>383</v>
      </c>
      <c r="AQ8" s="11">
        <v>863</v>
      </c>
      <c r="AR8" s="11">
        <v>194</v>
      </c>
      <c r="AS8" s="11"/>
      <c r="AT8" s="11">
        <v>586</v>
      </c>
      <c r="AU8" s="11">
        <v>620</v>
      </c>
      <c r="AV8" s="11">
        <v>652</v>
      </c>
      <c r="AW8" s="11">
        <v>250</v>
      </c>
      <c r="AX8" s="11">
        <v>25</v>
      </c>
      <c r="AY8" s="11"/>
      <c r="AZ8" s="11">
        <v>460</v>
      </c>
      <c r="BA8" s="11">
        <v>764</v>
      </c>
      <c r="BB8" s="11">
        <v>273</v>
      </c>
      <c r="BC8" s="11">
        <v>476</v>
      </c>
      <c r="BD8" s="11">
        <v>331</v>
      </c>
      <c r="BE8" s="11">
        <v>144</v>
      </c>
      <c r="BF8" s="11"/>
      <c r="BG8" s="11">
        <v>965</v>
      </c>
      <c r="BH8" s="11">
        <v>549</v>
      </c>
      <c r="BI8" s="11" t="s">
        <v>94</v>
      </c>
      <c r="BJ8" s="11">
        <v>146</v>
      </c>
      <c r="BK8" s="11">
        <v>204</v>
      </c>
      <c r="BL8" s="11">
        <v>465</v>
      </c>
      <c r="BM8" s="11">
        <v>84</v>
      </c>
    </row>
    <row r="9" spans="2:65" x14ac:dyDescent="0.35">
      <c r="B9" s="18" t="s">
        <v>175</v>
      </c>
      <c r="C9" s="17">
        <v>2.37761471066146E-2</v>
      </c>
      <c r="D9" s="17">
        <v>1.77310521539609E-2</v>
      </c>
      <c r="E9" s="17">
        <v>3.0026688217853498E-2</v>
      </c>
      <c r="F9" s="17"/>
      <c r="G9" s="17">
        <v>4.1110632839574397E-2</v>
      </c>
      <c r="H9" s="17">
        <v>3.6238498888029297E-2</v>
      </c>
      <c r="I9" s="17">
        <v>1.2556125863266101E-2</v>
      </c>
      <c r="J9" s="17">
        <v>1.4651135542539899E-2</v>
      </c>
      <c r="K9" s="17">
        <v>2.2365175363821599E-2</v>
      </c>
      <c r="L9" s="17">
        <v>2.2887178651835299E-2</v>
      </c>
      <c r="M9" s="17"/>
      <c r="N9" s="17">
        <v>2.9092240451368101E-2</v>
      </c>
      <c r="O9" s="17">
        <v>1.8903371967986599E-2</v>
      </c>
      <c r="P9" s="17">
        <v>2.5200837580690499E-2</v>
      </c>
      <c r="Q9" s="17">
        <v>2.2559154387732101E-2</v>
      </c>
      <c r="R9" s="17"/>
      <c r="S9" s="17">
        <v>2.51943734800643E-2</v>
      </c>
      <c r="T9" s="17">
        <v>2.38329192981886E-2</v>
      </c>
      <c r="U9" s="17">
        <v>3.3367315515856803E-2</v>
      </c>
      <c r="V9" s="17">
        <v>5.4279508598292801E-2</v>
      </c>
      <c r="W9" s="17">
        <v>1.9371429039996599E-2</v>
      </c>
      <c r="X9" s="17">
        <v>1.5805342714545399E-2</v>
      </c>
      <c r="Y9" s="17">
        <v>2.70801878465372E-2</v>
      </c>
      <c r="Z9" s="17">
        <v>2.99167171028311E-2</v>
      </c>
      <c r="AA9" s="17">
        <v>1.6635487263433099E-2</v>
      </c>
      <c r="AB9" s="17">
        <v>9.6842047228974295E-3</v>
      </c>
      <c r="AC9" s="17">
        <v>7.4400876907747904E-3</v>
      </c>
      <c r="AD9" s="17">
        <v>1.5466197973799899E-2</v>
      </c>
      <c r="AE9" s="17"/>
      <c r="AF9" s="17">
        <v>1.8546283215326701E-2</v>
      </c>
      <c r="AG9" s="17">
        <v>2.0392187250638599E-2</v>
      </c>
      <c r="AH9" s="17">
        <v>3.6655731948728697E-2</v>
      </c>
      <c r="AI9" s="17"/>
      <c r="AJ9" s="17">
        <v>2.2827526574251699E-2</v>
      </c>
      <c r="AK9" s="17">
        <v>2.7203186787323801E-2</v>
      </c>
      <c r="AL9" s="17">
        <v>1.8127410837942001E-2</v>
      </c>
      <c r="AM9" s="17">
        <v>0</v>
      </c>
      <c r="AN9" s="17">
        <v>3.0423539208172801E-2</v>
      </c>
      <c r="AO9" s="17"/>
      <c r="AP9" s="17">
        <v>3.17844175501662E-2</v>
      </c>
      <c r="AQ9" s="17">
        <v>2.3073699266473301E-2</v>
      </c>
      <c r="AR9" s="17">
        <v>3.01220145850991E-2</v>
      </c>
      <c r="AS9" s="17"/>
      <c r="AT9" s="17">
        <v>2.1809832724308E-2</v>
      </c>
      <c r="AU9" s="17">
        <v>2.1144613065155901E-2</v>
      </c>
      <c r="AV9" s="17">
        <v>2.2310115313281899E-2</v>
      </c>
      <c r="AW9" s="17">
        <v>3.4895785652285398E-2</v>
      </c>
      <c r="AX9" s="17">
        <v>0</v>
      </c>
      <c r="AY9" s="17"/>
      <c r="AZ9" s="17">
        <v>3.1637383109558E-2</v>
      </c>
      <c r="BA9" s="17">
        <v>1.6604437892063301E-2</v>
      </c>
      <c r="BB9" s="17">
        <v>2.4169820635368901E-2</v>
      </c>
      <c r="BC9" s="17">
        <v>3.4451110041605802E-2</v>
      </c>
      <c r="BD9" s="17">
        <v>1.3142064646658701E-2</v>
      </c>
      <c r="BE9" s="17">
        <v>2.5060468944071101E-2</v>
      </c>
      <c r="BF9" s="17"/>
      <c r="BG9" s="17">
        <v>2.0872653445429899E-2</v>
      </c>
      <c r="BH9" s="17">
        <v>1.0918473802281E-2</v>
      </c>
      <c r="BI9" s="17" t="s">
        <v>95</v>
      </c>
      <c r="BJ9" s="17">
        <v>3.4932976584986397E-2</v>
      </c>
      <c r="BK9" s="17">
        <v>2.41837635401955E-2</v>
      </c>
      <c r="BL9" s="17">
        <v>3.8480615252025598E-2</v>
      </c>
      <c r="BM9" s="17">
        <v>2.59606851568694E-2</v>
      </c>
    </row>
    <row r="10" spans="2:65" x14ac:dyDescent="0.35">
      <c r="B10" s="18" t="s">
        <v>176</v>
      </c>
      <c r="C10" s="17">
        <v>0.10182877991585</v>
      </c>
      <c r="D10" s="17">
        <v>0.10497452053510201</v>
      </c>
      <c r="E10" s="17">
        <v>9.94267936110311E-2</v>
      </c>
      <c r="F10" s="17"/>
      <c r="G10" s="17">
        <v>0.12704598267412701</v>
      </c>
      <c r="H10" s="17">
        <v>8.2133976878492401E-2</v>
      </c>
      <c r="I10" s="17">
        <v>0.114799571300255</v>
      </c>
      <c r="J10" s="17">
        <v>0.100880013621253</v>
      </c>
      <c r="K10" s="17">
        <v>9.6436731456359198E-2</v>
      </c>
      <c r="L10" s="17">
        <v>9.6869079553913801E-2</v>
      </c>
      <c r="M10" s="17"/>
      <c r="N10" s="17">
        <v>0.111529421772503</v>
      </c>
      <c r="O10" s="17">
        <v>8.8623144079126401E-2</v>
      </c>
      <c r="P10" s="17">
        <v>0.102718449136786</v>
      </c>
      <c r="Q10" s="17">
        <v>0.103622601279991</v>
      </c>
      <c r="R10" s="17"/>
      <c r="S10" s="17">
        <v>0.108639780307176</v>
      </c>
      <c r="T10" s="17">
        <v>0.101862006080913</v>
      </c>
      <c r="U10" s="17">
        <v>0.10756361086750001</v>
      </c>
      <c r="V10" s="17">
        <v>0.121035297876269</v>
      </c>
      <c r="W10" s="17">
        <v>8.4766048208484698E-2</v>
      </c>
      <c r="X10" s="17">
        <v>0.10606902220881</v>
      </c>
      <c r="Y10" s="17">
        <v>8.1988192033649696E-2</v>
      </c>
      <c r="Z10" s="17">
        <v>0.11445345709853499</v>
      </c>
      <c r="AA10" s="17">
        <v>9.75989522549119E-2</v>
      </c>
      <c r="AB10" s="17">
        <v>9.2169385362595196E-2</v>
      </c>
      <c r="AC10" s="17">
        <v>0.110600645863727</v>
      </c>
      <c r="AD10" s="17">
        <v>9.8131694253980106E-2</v>
      </c>
      <c r="AE10" s="17"/>
      <c r="AF10" s="17">
        <v>8.7252997886248407E-2</v>
      </c>
      <c r="AG10" s="17">
        <v>0.113181952793536</v>
      </c>
      <c r="AH10" s="17">
        <v>9.9430900838575795E-2</v>
      </c>
      <c r="AI10" s="17"/>
      <c r="AJ10" s="17">
        <v>0.104620822706452</v>
      </c>
      <c r="AK10" s="17">
        <v>9.2733474117766002E-2</v>
      </c>
      <c r="AL10" s="17">
        <v>0.14485820822623499</v>
      </c>
      <c r="AM10" s="17">
        <v>2.30063280501932E-2</v>
      </c>
      <c r="AN10" s="17">
        <v>7.5851669401656302E-2</v>
      </c>
      <c r="AO10" s="17"/>
      <c r="AP10" s="17">
        <v>0.127057927229485</v>
      </c>
      <c r="AQ10" s="17">
        <v>0.112014732246978</v>
      </c>
      <c r="AR10" s="17">
        <v>0.14934843451113899</v>
      </c>
      <c r="AS10" s="17"/>
      <c r="AT10" s="17">
        <v>0.113004354039484</v>
      </c>
      <c r="AU10" s="17">
        <v>0.106541618508652</v>
      </c>
      <c r="AV10" s="17">
        <v>9.4971647160328396E-2</v>
      </c>
      <c r="AW10" s="17">
        <v>9.24759441631373E-2</v>
      </c>
      <c r="AX10" s="17">
        <v>0.109697343436615</v>
      </c>
      <c r="AY10" s="17"/>
      <c r="AZ10" s="17">
        <v>0.108360247418225</v>
      </c>
      <c r="BA10" s="17">
        <v>9.2251408279221306E-2</v>
      </c>
      <c r="BB10" s="17">
        <v>7.5618934154081802E-2</v>
      </c>
      <c r="BC10" s="17">
        <v>0.10797164157406899</v>
      </c>
      <c r="BD10" s="17">
        <v>0.114893869755929</v>
      </c>
      <c r="BE10" s="17">
        <v>0.130923696510755</v>
      </c>
      <c r="BF10" s="17"/>
      <c r="BG10" s="17">
        <v>0.104603989933436</v>
      </c>
      <c r="BH10" s="17">
        <v>0.104360191146404</v>
      </c>
      <c r="BI10" s="17" t="s">
        <v>95</v>
      </c>
      <c r="BJ10" s="17">
        <v>9.5489472193482805E-2</v>
      </c>
      <c r="BK10" s="17">
        <v>0.104285751908668</v>
      </c>
      <c r="BL10" s="17">
        <v>0.108770345690534</v>
      </c>
      <c r="BM10" s="17">
        <v>5.1318664038848397E-2</v>
      </c>
    </row>
    <row r="11" spans="2:65" x14ac:dyDescent="0.35">
      <c r="B11" s="18" t="s">
        <v>177</v>
      </c>
      <c r="C11" s="17">
        <v>0.104958052646594</v>
      </c>
      <c r="D11" s="17">
        <v>0.112943991612762</v>
      </c>
      <c r="E11" s="17">
        <v>9.7716484250550295E-2</v>
      </c>
      <c r="F11" s="17"/>
      <c r="G11" s="17">
        <v>0.14180933499225301</v>
      </c>
      <c r="H11" s="17">
        <v>0.143515695020763</v>
      </c>
      <c r="I11" s="17">
        <v>0.116418599175432</v>
      </c>
      <c r="J11" s="17">
        <v>8.6092146600366307E-2</v>
      </c>
      <c r="K11" s="17">
        <v>9.2094806246092897E-2</v>
      </c>
      <c r="L11" s="17">
        <v>7.8430834973289204E-2</v>
      </c>
      <c r="M11" s="17"/>
      <c r="N11" s="17">
        <v>0.110546600449731</v>
      </c>
      <c r="O11" s="17">
        <v>0.112543888127242</v>
      </c>
      <c r="P11" s="17">
        <v>7.6000829142865406E-2</v>
      </c>
      <c r="Q11" s="17">
        <v>0.117022936371242</v>
      </c>
      <c r="R11" s="17"/>
      <c r="S11" s="17">
        <v>0.13034454212329299</v>
      </c>
      <c r="T11" s="17">
        <v>8.61026514379854E-2</v>
      </c>
      <c r="U11" s="17">
        <v>0.116598840392451</v>
      </c>
      <c r="V11" s="17">
        <v>7.3079391791618403E-2</v>
      </c>
      <c r="W11" s="17">
        <v>0.107015965471906</v>
      </c>
      <c r="X11" s="17">
        <v>0.102902554501135</v>
      </c>
      <c r="Y11" s="17">
        <v>8.27103303410575E-2</v>
      </c>
      <c r="Z11" s="17">
        <v>7.7792341614904906E-2</v>
      </c>
      <c r="AA11" s="17">
        <v>0.12545553774774101</v>
      </c>
      <c r="AB11" s="17">
        <v>0.109794662210115</v>
      </c>
      <c r="AC11" s="17">
        <v>0.134609766688843</v>
      </c>
      <c r="AD11" s="17">
        <v>0.113677589825984</v>
      </c>
      <c r="AE11" s="17"/>
      <c r="AF11" s="17">
        <v>8.9422121669426702E-2</v>
      </c>
      <c r="AG11" s="17">
        <v>0.112832916361144</v>
      </c>
      <c r="AH11" s="17">
        <v>0.120221318791896</v>
      </c>
      <c r="AI11" s="17"/>
      <c r="AJ11" s="17">
        <v>9.9872667042824104E-2</v>
      </c>
      <c r="AK11" s="17">
        <v>0.122969568339031</v>
      </c>
      <c r="AL11" s="17">
        <v>8.7644749937102903E-2</v>
      </c>
      <c r="AM11" s="17">
        <v>0.15273772797276</v>
      </c>
      <c r="AN11" s="17">
        <v>0.108414797988552</v>
      </c>
      <c r="AO11" s="17"/>
      <c r="AP11" s="17">
        <v>0.119168880949304</v>
      </c>
      <c r="AQ11" s="17">
        <v>0.13098104899510499</v>
      </c>
      <c r="AR11" s="17">
        <v>9.8885235367749E-2</v>
      </c>
      <c r="AS11" s="17"/>
      <c r="AT11" s="17">
        <v>9.8819431895394896E-2</v>
      </c>
      <c r="AU11" s="17">
        <v>0.10296327675755799</v>
      </c>
      <c r="AV11" s="17">
        <v>0.111716084120642</v>
      </c>
      <c r="AW11" s="17">
        <v>0.1399206263935</v>
      </c>
      <c r="AX11" s="17">
        <v>0.11855777183117799</v>
      </c>
      <c r="AY11" s="17"/>
      <c r="AZ11" s="17">
        <v>0.116452588938558</v>
      </c>
      <c r="BA11" s="17">
        <v>0.101043568035253</v>
      </c>
      <c r="BB11" s="17">
        <v>0.115431355318187</v>
      </c>
      <c r="BC11" s="17">
        <v>9.92064543162164E-2</v>
      </c>
      <c r="BD11" s="17">
        <v>9.4452722121064703E-2</v>
      </c>
      <c r="BE11" s="17">
        <v>0.112282575409172</v>
      </c>
      <c r="BF11" s="17"/>
      <c r="BG11" s="17">
        <v>9.3676304983323203E-2</v>
      </c>
      <c r="BH11" s="17">
        <v>0.109984302466508</v>
      </c>
      <c r="BI11" s="17" t="s">
        <v>95</v>
      </c>
      <c r="BJ11" s="17">
        <v>8.1199179303860197E-2</v>
      </c>
      <c r="BK11" s="17">
        <v>0.13607950407675101</v>
      </c>
      <c r="BL11" s="17">
        <v>0.124100882720098</v>
      </c>
      <c r="BM11" s="17">
        <v>8.4063781377694505E-2</v>
      </c>
    </row>
    <row r="12" spans="2:65" x14ac:dyDescent="0.35">
      <c r="B12" s="18" t="s">
        <v>178</v>
      </c>
      <c r="C12" s="17">
        <v>0.1004269002482</v>
      </c>
      <c r="D12" s="17">
        <v>0.1028530372977</v>
      </c>
      <c r="E12" s="17">
        <v>9.7986592579067805E-2</v>
      </c>
      <c r="F12" s="17"/>
      <c r="G12" s="17">
        <v>0.18050892825630099</v>
      </c>
      <c r="H12" s="17">
        <v>0.108491437642145</v>
      </c>
      <c r="I12" s="17">
        <v>9.2507022339319803E-2</v>
      </c>
      <c r="J12" s="17">
        <v>7.6203107820145305E-2</v>
      </c>
      <c r="K12" s="17">
        <v>9.9544835632798895E-2</v>
      </c>
      <c r="L12" s="17">
        <v>7.9780419964804797E-2</v>
      </c>
      <c r="M12" s="17"/>
      <c r="N12" s="17">
        <v>9.7542301806644305E-2</v>
      </c>
      <c r="O12" s="17">
        <v>0.107594033567742</v>
      </c>
      <c r="P12" s="17">
        <v>0.106861070132047</v>
      </c>
      <c r="Q12" s="17">
        <v>8.9595867103747603E-2</v>
      </c>
      <c r="R12" s="17"/>
      <c r="S12" s="17">
        <v>9.7890039341048493E-2</v>
      </c>
      <c r="T12" s="17">
        <v>7.9462909210254298E-2</v>
      </c>
      <c r="U12" s="17">
        <v>0.12857943941275601</v>
      </c>
      <c r="V12" s="17">
        <v>8.1919502731356605E-2</v>
      </c>
      <c r="W12" s="17">
        <v>0.129479050647928</v>
      </c>
      <c r="X12" s="17">
        <v>0.13337973343176199</v>
      </c>
      <c r="Y12" s="17">
        <v>9.7905368509495605E-2</v>
      </c>
      <c r="Z12" s="17">
        <v>0.11233029762087</v>
      </c>
      <c r="AA12" s="17">
        <v>6.9029197931375602E-2</v>
      </c>
      <c r="AB12" s="17">
        <v>0.114847446048323</v>
      </c>
      <c r="AC12" s="17">
        <v>5.82851748808033E-2</v>
      </c>
      <c r="AD12" s="17">
        <v>0.14613594781164099</v>
      </c>
      <c r="AE12" s="17"/>
      <c r="AF12" s="17">
        <v>8.5387807346933894E-2</v>
      </c>
      <c r="AG12" s="17">
        <v>0.101837040727758</v>
      </c>
      <c r="AH12" s="17">
        <v>0.105441020116881</v>
      </c>
      <c r="AI12" s="17"/>
      <c r="AJ12" s="17">
        <v>8.2694491527457295E-2</v>
      </c>
      <c r="AK12" s="17">
        <v>0.112961130976607</v>
      </c>
      <c r="AL12" s="17">
        <v>0.13995256987052501</v>
      </c>
      <c r="AM12" s="17">
        <v>4.75691162372626E-2</v>
      </c>
      <c r="AN12" s="17">
        <v>8.3570202819006401E-2</v>
      </c>
      <c r="AO12" s="17"/>
      <c r="AP12" s="17">
        <v>9.7776531527583393E-2</v>
      </c>
      <c r="AQ12" s="17">
        <v>0.117485581500003</v>
      </c>
      <c r="AR12" s="17">
        <v>0.14370721472942299</v>
      </c>
      <c r="AS12" s="17"/>
      <c r="AT12" s="17">
        <v>8.7172937107843004E-2</v>
      </c>
      <c r="AU12" s="17">
        <v>8.8079587571015402E-2</v>
      </c>
      <c r="AV12" s="17">
        <v>0.128475127159244</v>
      </c>
      <c r="AW12" s="17">
        <v>0.102543013392108</v>
      </c>
      <c r="AX12" s="17">
        <v>2.8154210467234202E-2</v>
      </c>
      <c r="AY12" s="17"/>
      <c r="AZ12" s="17">
        <v>0.126986468236545</v>
      </c>
      <c r="BA12" s="17">
        <v>9.3639218780361494E-2</v>
      </c>
      <c r="BB12" s="17">
        <v>8.8938351034803506E-2</v>
      </c>
      <c r="BC12" s="17">
        <v>9.2310996165616693E-2</v>
      </c>
      <c r="BD12" s="17">
        <v>9.4070963792693404E-2</v>
      </c>
      <c r="BE12" s="17">
        <v>0.11464993378638499</v>
      </c>
      <c r="BF12" s="17"/>
      <c r="BG12" s="17">
        <v>8.9735419781666007E-2</v>
      </c>
      <c r="BH12" s="17">
        <v>0.104562431402</v>
      </c>
      <c r="BI12" s="17" t="s">
        <v>95</v>
      </c>
      <c r="BJ12" s="17">
        <v>0.114688316314331</v>
      </c>
      <c r="BK12" s="17">
        <v>0.10270244807944</v>
      </c>
      <c r="BL12" s="17">
        <v>0.11034359826829</v>
      </c>
      <c r="BM12" s="17">
        <v>0.100767106353084</v>
      </c>
    </row>
    <row r="13" spans="2:65" x14ac:dyDescent="0.35">
      <c r="B13" s="18" t="s">
        <v>179</v>
      </c>
      <c r="C13" s="17">
        <v>6.6532962171850604E-2</v>
      </c>
      <c r="D13" s="17">
        <v>6.7372514501634895E-2</v>
      </c>
      <c r="E13" s="17">
        <v>6.4548420758057404E-2</v>
      </c>
      <c r="F13" s="17"/>
      <c r="G13" s="17">
        <v>7.5815027874595306E-2</v>
      </c>
      <c r="H13" s="17">
        <v>8.6628365194776097E-2</v>
      </c>
      <c r="I13" s="17">
        <v>6.3790673433372094E-2</v>
      </c>
      <c r="J13" s="17">
        <v>6.6935919815088799E-2</v>
      </c>
      <c r="K13" s="17">
        <v>5.7144538228556002E-2</v>
      </c>
      <c r="L13" s="17">
        <v>5.75078440451477E-2</v>
      </c>
      <c r="M13" s="17"/>
      <c r="N13" s="17">
        <v>9.2813341701592902E-2</v>
      </c>
      <c r="O13" s="17">
        <v>6.2893604232962405E-2</v>
      </c>
      <c r="P13" s="17">
        <v>6.7733089866098606E-2</v>
      </c>
      <c r="Q13" s="17">
        <v>4.1978817931893599E-2</v>
      </c>
      <c r="R13" s="17"/>
      <c r="S13" s="17">
        <v>6.9348577206255299E-2</v>
      </c>
      <c r="T13" s="17">
        <v>7.6764439090623707E-2</v>
      </c>
      <c r="U13" s="17">
        <v>4.2060480055936399E-2</v>
      </c>
      <c r="V13" s="17">
        <v>7.4267213310994701E-2</v>
      </c>
      <c r="W13" s="17">
        <v>6.0354024080089302E-2</v>
      </c>
      <c r="X13" s="17">
        <v>8.42627395301421E-2</v>
      </c>
      <c r="Y13" s="17">
        <v>9.3344095396637503E-2</v>
      </c>
      <c r="Z13" s="17">
        <v>6.0150186721079003E-2</v>
      </c>
      <c r="AA13" s="17">
        <v>5.7353414872903602E-2</v>
      </c>
      <c r="AB13" s="17">
        <v>5.7928355268896899E-2</v>
      </c>
      <c r="AC13" s="17">
        <v>7.8487683149737503E-2</v>
      </c>
      <c r="AD13" s="17">
        <v>0</v>
      </c>
      <c r="AE13" s="17"/>
      <c r="AF13" s="17">
        <v>6.4717330945791199E-2</v>
      </c>
      <c r="AG13" s="17">
        <v>7.0073299938245306E-2</v>
      </c>
      <c r="AH13" s="17">
        <v>4.73157879130452E-2</v>
      </c>
      <c r="AI13" s="17"/>
      <c r="AJ13" s="17">
        <v>7.0143061290102601E-2</v>
      </c>
      <c r="AK13" s="17">
        <v>6.1810698125087299E-2</v>
      </c>
      <c r="AL13" s="17">
        <v>7.3728434318350106E-2</v>
      </c>
      <c r="AM13" s="17">
        <v>0</v>
      </c>
      <c r="AN13" s="17">
        <v>5.3215242392710298E-2</v>
      </c>
      <c r="AO13" s="17"/>
      <c r="AP13" s="17">
        <v>7.5907614000126702E-2</v>
      </c>
      <c r="AQ13" s="17">
        <v>5.9980819995733702E-2</v>
      </c>
      <c r="AR13" s="17">
        <v>9.47531137617907E-2</v>
      </c>
      <c r="AS13" s="17"/>
      <c r="AT13" s="17">
        <v>4.8115009112491801E-2</v>
      </c>
      <c r="AU13" s="17">
        <v>5.4131051619092402E-2</v>
      </c>
      <c r="AV13" s="17">
        <v>7.76194945206332E-2</v>
      </c>
      <c r="AW13" s="17">
        <v>9.0839238177230205E-2</v>
      </c>
      <c r="AX13" s="17">
        <v>9.4778332019242101E-2</v>
      </c>
      <c r="AY13" s="17"/>
      <c r="AZ13" s="17">
        <v>8.3813603766995204E-2</v>
      </c>
      <c r="BA13" s="17">
        <v>6.0553946812772402E-2</v>
      </c>
      <c r="BB13" s="17">
        <v>4.28887607139921E-2</v>
      </c>
      <c r="BC13" s="17">
        <v>7.2921240207028601E-2</v>
      </c>
      <c r="BD13" s="17">
        <v>7.7025578364625993E-2</v>
      </c>
      <c r="BE13" s="17">
        <v>4.25933630017898E-2</v>
      </c>
      <c r="BF13" s="17"/>
      <c r="BG13" s="17">
        <v>6.3890899589409605E-2</v>
      </c>
      <c r="BH13" s="17">
        <v>8.77895433238981E-2</v>
      </c>
      <c r="BI13" s="17" t="s">
        <v>95</v>
      </c>
      <c r="BJ13" s="17">
        <v>5.2043393270361199E-2</v>
      </c>
      <c r="BK13" s="17">
        <v>4.6382368781310003E-2</v>
      </c>
      <c r="BL13" s="17">
        <v>6.0222123410848101E-2</v>
      </c>
      <c r="BM13" s="17">
        <v>8.7319617371850899E-2</v>
      </c>
    </row>
    <row r="14" spans="2:65" x14ac:dyDescent="0.35">
      <c r="B14" s="18" t="s">
        <v>180</v>
      </c>
      <c r="C14" s="17">
        <v>2.6207691904085301E-2</v>
      </c>
      <c r="D14" s="17">
        <v>3.0290879561046698E-2</v>
      </c>
      <c r="E14" s="17">
        <v>2.2300576427899201E-2</v>
      </c>
      <c r="F14" s="17"/>
      <c r="G14" s="17">
        <v>3.9809930327857498E-2</v>
      </c>
      <c r="H14" s="17">
        <v>3.6881218044563999E-2</v>
      </c>
      <c r="I14" s="17">
        <v>3.6548785240838301E-2</v>
      </c>
      <c r="J14" s="17">
        <v>2.5193680793943699E-2</v>
      </c>
      <c r="K14" s="17">
        <v>6.6675550623187304E-3</v>
      </c>
      <c r="L14" s="17">
        <v>1.9870542416493001E-2</v>
      </c>
      <c r="M14" s="17"/>
      <c r="N14" s="17">
        <v>3.0446725307468499E-2</v>
      </c>
      <c r="O14" s="17">
        <v>2.987726168273E-2</v>
      </c>
      <c r="P14" s="17">
        <v>2.12072384919356E-2</v>
      </c>
      <c r="Q14" s="17">
        <v>2.21972929816893E-2</v>
      </c>
      <c r="R14" s="17"/>
      <c r="S14" s="17">
        <v>2.0050711572943698E-2</v>
      </c>
      <c r="T14" s="17">
        <v>4.0128895500981102E-2</v>
      </c>
      <c r="U14" s="17">
        <v>3.5012329248995097E-2</v>
      </c>
      <c r="V14" s="17">
        <v>0</v>
      </c>
      <c r="W14" s="17">
        <v>3.0896907315156999E-2</v>
      </c>
      <c r="X14" s="17">
        <v>1.9699249951417499E-2</v>
      </c>
      <c r="Y14" s="17">
        <v>3.6425984644988897E-2</v>
      </c>
      <c r="Z14" s="17">
        <v>2.2662423573229E-2</v>
      </c>
      <c r="AA14" s="17">
        <v>2.6384455424902999E-2</v>
      </c>
      <c r="AB14" s="17">
        <v>1.82686038669122E-2</v>
      </c>
      <c r="AC14" s="17">
        <v>3.0434129638557E-2</v>
      </c>
      <c r="AD14" s="17">
        <v>4.5959418072877498E-2</v>
      </c>
      <c r="AE14" s="17"/>
      <c r="AF14" s="17">
        <v>2.5605443029468999E-2</v>
      </c>
      <c r="AG14" s="17">
        <v>2.6855899559307402E-2</v>
      </c>
      <c r="AH14" s="17">
        <v>2.0616907457312102E-2</v>
      </c>
      <c r="AI14" s="17"/>
      <c r="AJ14" s="17">
        <v>2.5425206083249101E-2</v>
      </c>
      <c r="AK14" s="17">
        <v>3.0811402811637401E-2</v>
      </c>
      <c r="AL14" s="17">
        <v>2.7662128929384799E-2</v>
      </c>
      <c r="AM14" s="17">
        <v>2.4204808353011399E-2</v>
      </c>
      <c r="AN14" s="17">
        <v>3.1236557521044601E-2</v>
      </c>
      <c r="AO14" s="17"/>
      <c r="AP14" s="17">
        <v>3.3243705715515701E-2</v>
      </c>
      <c r="AQ14" s="17">
        <v>2.8005364446419299E-2</v>
      </c>
      <c r="AR14" s="17">
        <v>3.3566627357614703E-2</v>
      </c>
      <c r="AS14" s="17"/>
      <c r="AT14" s="17">
        <v>2.3011973555781901E-2</v>
      </c>
      <c r="AU14" s="17">
        <v>1.5106987247578E-2</v>
      </c>
      <c r="AV14" s="17">
        <v>3.1316573048554501E-2</v>
      </c>
      <c r="AW14" s="17">
        <v>4.55645664851635E-2</v>
      </c>
      <c r="AX14" s="17">
        <v>6.5496292869117706E-2</v>
      </c>
      <c r="AY14" s="17"/>
      <c r="AZ14" s="17">
        <v>2.6538607399898401E-2</v>
      </c>
      <c r="BA14" s="17">
        <v>2.5536810150556401E-2</v>
      </c>
      <c r="BB14" s="17">
        <v>2.8337826112485899E-2</v>
      </c>
      <c r="BC14" s="17">
        <v>3.38449479886253E-2</v>
      </c>
      <c r="BD14" s="17">
        <v>1.14157578598499E-2</v>
      </c>
      <c r="BE14" s="17">
        <v>3.33744309192038E-2</v>
      </c>
      <c r="BF14" s="17"/>
      <c r="BG14" s="17">
        <v>2.0429799138602302E-2</v>
      </c>
      <c r="BH14" s="17">
        <v>3.2041102902824803E-2</v>
      </c>
      <c r="BI14" s="17" t="s">
        <v>95</v>
      </c>
      <c r="BJ14" s="17">
        <v>1.9544323879210401E-2</v>
      </c>
      <c r="BK14" s="17">
        <v>1.8511827202614298E-2</v>
      </c>
      <c r="BL14" s="17">
        <v>3.4937708670831902E-2</v>
      </c>
      <c r="BM14" s="17">
        <v>2.7871721052163501E-2</v>
      </c>
    </row>
    <row r="15" spans="2:65" x14ac:dyDescent="0.35">
      <c r="B15" s="18" t="s">
        <v>181</v>
      </c>
      <c r="C15" s="17">
        <v>1.6799873964774399E-2</v>
      </c>
      <c r="D15" s="17">
        <v>1.73577140751539E-2</v>
      </c>
      <c r="E15" s="17">
        <v>1.63645574726871E-2</v>
      </c>
      <c r="F15" s="17"/>
      <c r="G15" s="17">
        <v>1.7145214483164199E-2</v>
      </c>
      <c r="H15" s="17">
        <v>2.3498298691269098E-2</v>
      </c>
      <c r="I15" s="17">
        <v>2.7032378931471601E-2</v>
      </c>
      <c r="J15" s="17">
        <v>1.10177582645849E-2</v>
      </c>
      <c r="K15" s="17">
        <v>1.96085775050635E-2</v>
      </c>
      <c r="L15" s="17">
        <v>8.2575756243307707E-3</v>
      </c>
      <c r="M15" s="17"/>
      <c r="N15" s="17">
        <v>1.1217442080978499E-2</v>
      </c>
      <c r="O15" s="17">
        <v>1.6540189408488299E-2</v>
      </c>
      <c r="P15" s="17">
        <v>3.3495526872857902E-2</v>
      </c>
      <c r="Q15" s="17">
        <v>8.7588985442263699E-3</v>
      </c>
      <c r="R15" s="17"/>
      <c r="S15" s="17">
        <v>2.7625990014164301E-2</v>
      </c>
      <c r="T15" s="17">
        <v>1.0806612867081899E-2</v>
      </c>
      <c r="U15" s="17">
        <v>4.38981417239324E-3</v>
      </c>
      <c r="V15" s="17">
        <v>2.2485960991347101E-2</v>
      </c>
      <c r="W15" s="17">
        <v>1.17829126714783E-2</v>
      </c>
      <c r="X15" s="17">
        <v>2.53023908423059E-2</v>
      </c>
      <c r="Y15" s="17">
        <v>2.2697750635161499E-2</v>
      </c>
      <c r="Z15" s="17">
        <v>0</v>
      </c>
      <c r="AA15" s="17">
        <v>1.47253401818132E-2</v>
      </c>
      <c r="AB15" s="17">
        <v>1.4207541191215201E-2</v>
      </c>
      <c r="AC15" s="17">
        <v>2.29832524732334E-2</v>
      </c>
      <c r="AD15" s="17">
        <v>1.8024610982388799E-2</v>
      </c>
      <c r="AE15" s="17"/>
      <c r="AF15" s="17">
        <v>1.3587509124582901E-2</v>
      </c>
      <c r="AG15" s="17">
        <v>1.7994591179426402E-2</v>
      </c>
      <c r="AH15" s="17">
        <v>2.6546630840519701E-2</v>
      </c>
      <c r="AI15" s="17"/>
      <c r="AJ15" s="17">
        <v>1.9065709642704699E-2</v>
      </c>
      <c r="AK15" s="17">
        <v>1.59216630888959E-2</v>
      </c>
      <c r="AL15" s="17">
        <v>4.6688352218030799E-3</v>
      </c>
      <c r="AM15" s="17">
        <v>2.5246133512062899E-2</v>
      </c>
      <c r="AN15" s="17">
        <v>2.36951100632934E-2</v>
      </c>
      <c r="AO15" s="17"/>
      <c r="AP15" s="17">
        <v>1.5803284049672701E-2</v>
      </c>
      <c r="AQ15" s="17">
        <v>2.5615928920860901E-2</v>
      </c>
      <c r="AR15" s="17">
        <v>9.1729087577170198E-3</v>
      </c>
      <c r="AS15" s="17"/>
      <c r="AT15" s="17">
        <v>1.40902804678133E-2</v>
      </c>
      <c r="AU15" s="17">
        <v>2.2394860772305202E-2</v>
      </c>
      <c r="AV15" s="17">
        <v>1.8482700220827899E-2</v>
      </c>
      <c r="AW15" s="17">
        <v>1.6280930957125499E-2</v>
      </c>
      <c r="AX15" s="17">
        <v>0</v>
      </c>
      <c r="AY15" s="17"/>
      <c r="AZ15" s="17">
        <v>1.9576397808762601E-2</v>
      </c>
      <c r="BA15" s="17">
        <v>1.7940485241104101E-2</v>
      </c>
      <c r="BB15" s="17">
        <v>1.9121775427685499E-2</v>
      </c>
      <c r="BC15" s="17">
        <v>1.06044503810361E-2</v>
      </c>
      <c r="BD15" s="17">
        <v>1.3764749916589601E-2</v>
      </c>
      <c r="BE15" s="17">
        <v>2.4912256591748401E-2</v>
      </c>
      <c r="BF15" s="17"/>
      <c r="BG15" s="17">
        <v>1.5004264155714301E-2</v>
      </c>
      <c r="BH15" s="17">
        <v>2.08936789782843E-2</v>
      </c>
      <c r="BI15" s="17" t="s">
        <v>95</v>
      </c>
      <c r="BJ15" s="17">
        <v>1.3172466959647199E-2</v>
      </c>
      <c r="BK15" s="17">
        <v>2.2546715737139299E-2</v>
      </c>
      <c r="BL15" s="17">
        <v>1.2412212798333501E-2</v>
      </c>
      <c r="BM15" s="17">
        <v>3.4577062385143603E-2</v>
      </c>
    </row>
    <row r="16" spans="2:65" x14ac:dyDescent="0.35">
      <c r="B16" s="18" t="s">
        <v>182</v>
      </c>
      <c r="C16" s="17">
        <v>4.2272359363485799E-2</v>
      </c>
      <c r="D16" s="17">
        <v>4.6757558749825998E-2</v>
      </c>
      <c r="E16" s="17">
        <v>3.8081009960033801E-2</v>
      </c>
      <c r="F16" s="17"/>
      <c r="G16" s="17">
        <v>4.8762009750621498E-2</v>
      </c>
      <c r="H16" s="17">
        <v>4.5185783553259203E-2</v>
      </c>
      <c r="I16" s="17">
        <v>5.4367307972762798E-2</v>
      </c>
      <c r="J16" s="17">
        <v>4.9748558397212699E-2</v>
      </c>
      <c r="K16" s="17">
        <v>1.9391097871248E-2</v>
      </c>
      <c r="L16" s="17">
        <v>3.8825963739765497E-2</v>
      </c>
      <c r="M16" s="17"/>
      <c r="N16" s="17">
        <v>3.3691601695811098E-2</v>
      </c>
      <c r="O16" s="17">
        <v>3.6484156853148202E-2</v>
      </c>
      <c r="P16" s="17">
        <v>3.9491098376031999E-2</v>
      </c>
      <c r="Q16" s="17">
        <v>5.7747523863024702E-2</v>
      </c>
      <c r="R16" s="17"/>
      <c r="S16" s="17">
        <v>4.0528214489081602E-2</v>
      </c>
      <c r="T16" s="17">
        <v>3.6392749810005197E-2</v>
      </c>
      <c r="U16" s="17">
        <v>4.0714127872188199E-2</v>
      </c>
      <c r="V16" s="17">
        <v>3.0709136843560102E-2</v>
      </c>
      <c r="W16" s="17">
        <v>4.8018738055468198E-2</v>
      </c>
      <c r="X16" s="17">
        <v>3.4190433064671802E-2</v>
      </c>
      <c r="Y16" s="17">
        <v>6.1550725618785003E-2</v>
      </c>
      <c r="Z16" s="17">
        <v>4.8619932379053502E-2</v>
      </c>
      <c r="AA16" s="17">
        <v>4.9487019603757801E-2</v>
      </c>
      <c r="AB16" s="17">
        <v>2.8102290738591901E-2</v>
      </c>
      <c r="AC16" s="17">
        <v>3.2350521596346403E-2</v>
      </c>
      <c r="AD16" s="17">
        <v>9.5966658770921906E-2</v>
      </c>
      <c r="AE16" s="17"/>
      <c r="AF16" s="17">
        <v>5.0430725881949197E-2</v>
      </c>
      <c r="AG16" s="17">
        <v>3.3058136893723798E-2</v>
      </c>
      <c r="AH16" s="17">
        <v>4.36829950290007E-2</v>
      </c>
      <c r="AI16" s="17"/>
      <c r="AJ16" s="17">
        <v>3.9527761854728997E-2</v>
      </c>
      <c r="AK16" s="17">
        <v>5.4028358809917902E-2</v>
      </c>
      <c r="AL16" s="17">
        <v>9.7808413396999107E-3</v>
      </c>
      <c r="AM16" s="17">
        <v>2.4098006331360101E-2</v>
      </c>
      <c r="AN16" s="17">
        <v>3.3166889508355703E-2</v>
      </c>
      <c r="AO16" s="17"/>
      <c r="AP16" s="17">
        <v>4.0338152018081601E-2</v>
      </c>
      <c r="AQ16" s="17">
        <v>4.7110009525791398E-2</v>
      </c>
      <c r="AR16" s="17">
        <v>2.0355059186405899E-2</v>
      </c>
      <c r="AS16" s="17"/>
      <c r="AT16" s="17">
        <v>4.2628108470073298E-2</v>
      </c>
      <c r="AU16" s="17">
        <v>4.9369994047325901E-2</v>
      </c>
      <c r="AV16" s="17">
        <v>3.3344881645898897E-2</v>
      </c>
      <c r="AW16" s="17">
        <v>5.1247361801096201E-2</v>
      </c>
      <c r="AX16" s="17">
        <v>0</v>
      </c>
      <c r="AY16" s="17"/>
      <c r="AZ16" s="17">
        <v>5.6499171382790703E-2</v>
      </c>
      <c r="BA16" s="17">
        <v>4.0648671718758099E-2</v>
      </c>
      <c r="BB16" s="17">
        <v>4.7261922502636201E-2</v>
      </c>
      <c r="BC16" s="17">
        <v>3.6830267667066603E-2</v>
      </c>
      <c r="BD16" s="17">
        <v>3.0160226970714601E-2</v>
      </c>
      <c r="BE16" s="17">
        <v>4.17798726036539E-2</v>
      </c>
      <c r="BF16" s="17"/>
      <c r="BG16" s="17">
        <v>3.1928906783601302E-2</v>
      </c>
      <c r="BH16" s="17">
        <v>4.9680549028672603E-2</v>
      </c>
      <c r="BI16" s="17" t="s">
        <v>95</v>
      </c>
      <c r="BJ16" s="17">
        <v>6.2980958829339906E-2</v>
      </c>
      <c r="BK16" s="17">
        <v>5.2679552777519803E-2</v>
      </c>
      <c r="BL16" s="17">
        <v>4.7925425853764303E-2</v>
      </c>
      <c r="BM16" s="17">
        <v>3.8122944894070199E-2</v>
      </c>
    </row>
    <row r="17" spans="2:65" x14ac:dyDescent="0.35">
      <c r="B17" s="18" t="s">
        <v>183</v>
      </c>
      <c r="C17" s="17">
        <v>0.35866743386692901</v>
      </c>
      <c r="D17" s="17">
        <v>0.37368021256462097</v>
      </c>
      <c r="E17" s="17">
        <v>0.342841073686313</v>
      </c>
      <c r="F17" s="17"/>
      <c r="G17" s="17">
        <v>0.234170766885689</v>
      </c>
      <c r="H17" s="17">
        <v>0.31961613482038598</v>
      </c>
      <c r="I17" s="17">
        <v>0.32778806887666101</v>
      </c>
      <c r="J17" s="17">
        <v>0.38250393576958702</v>
      </c>
      <c r="K17" s="17">
        <v>0.40605455476990099</v>
      </c>
      <c r="L17" s="17">
        <v>0.415343432658277</v>
      </c>
      <c r="M17" s="17"/>
      <c r="N17" s="17">
        <v>0.32905842541347402</v>
      </c>
      <c r="O17" s="17">
        <v>0.35358147350000102</v>
      </c>
      <c r="P17" s="17">
        <v>0.365360411041323</v>
      </c>
      <c r="Q17" s="17">
        <v>0.39343527551833002</v>
      </c>
      <c r="R17" s="17"/>
      <c r="S17" s="17">
        <v>0.30785071113579698</v>
      </c>
      <c r="T17" s="17">
        <v>0.36995005359590599</v>
      </c>
      <c r="U17" s="17">
        <v>0.34616772706802901</v>
      </c>
      <c r="V17" s="17">
        <v>0.35632423932087298</v>
      </c>
      <c r="W17" s="17">
        <v>0.37002903125639097</v>
      </c>
      <c r="X17" s="17">
        <v>0.34167567709594499</v>
      </c>
      <c r="Y17" s="17">
        <v>0.35525246862905202</v>
      </c>
      <c r="Z17" s="17">
        <v>0.42651217325181401</v>
      </c>
      <c r="AA17" s="17">
        <v>0.37127691433704102</v>
      </c>
      <c r="AB17" s="17">
        <v>0.38370592182492003</v>
      </c>
      <c r="AC17" s="17">
        <v>0.39993946183763401</v>
      </c>
      <c r="AD17" s="17">
        <v>0.28752092499314402</v>
      </c>
      <c r="AE17" s="17"/>
      <c r="AF17" s="17">
        <v>0.43093871650993898</v>
      </c>
      <c r="AG17" s="17">
        <v>0.31715281474736401</v>
      </c>
      <c r="AH17" s="17">
        <v>0.33059840968395199</v>
      </c>
      <c r="AI17" s="17"/>
      <c r="AJ17" s="17">
        <v>0.40052171086203098</v>
      </c>
      <c r="AK17" s="17">
        <v>0.31084525174447297</v>
      </c>
      <c r="AL17" s="17">
        <v>0.30652243191102901</v>
      </c>
      <c r="AM17" s="17">
        <v>0.60181594365472302</v>
      </c>
      <c r="AN17" s="17">
        <v>0.37791134816777999</v>
      </c>
      <c r="AO17" s="17"/>
      <c r="AP17" s="17">
        <v>0.33642537855468602</v>
      </c>
      <c r="AQ17" s="17">
        <v>0.31427179669890098</v>
      </c>
      <c r="AR17" s="17">
        <v>0.29359194219616103</v>
      </c>
      <c r="AS17" s="17"/>
      <c r="AT17" s="17">
        <v>0.39865505615588998</v>
      </c>
      <c r="AU17" s="17">
        <v>0.39161650791686903</v>
      </c>
      <c r="AV17" s="17">
        <v>0.30686620827774402</v>
      </c>
      <c r="AW17" s="17">
        <v>0.26288503871836799</v>
      </c>
      <c r="AX17" s="17">
        <v>0.34318619794597599</v>
      </c>
      <c r="AY17" s="17"/>
      <c r="AZ17" s="17">
        <v>0.29373034389289798</v>
      </c>
      <c r="BA17" s="17">
        <v>0.38083796158708799</v>
      </c>
      <c r="BB17" s="17">
        <v>0.41199789408321402</v>
      </c>
      <c r="BC17" s="17">
        <v>0.34627026718460902</v>
      </c>
      <c r="BD17" s="17">
        <v>0.36323848779872597</v>
      </c>
      <c r="BE17" s="17">
        <v>0.37819208269809501</v>
      </c>
      <c r="BF17" s="17"/>
      <c r="BG17" s="17">
        <v>0.38295495614157798</v>
      </c>
      <c r="BH17" s="17">
        <v>0.34252817829903698</v>
      </c>
      <c r="BI17" s="17" t="s">
        <v>95</v>
      </c>
      <c r="BJ17" s="17">
        <v>0.34793228650114799</v>
      </c>
      <c r="BK17" s="17">
        <v>0.33432781078342</v>
      </c>
      <c r="BL17" s="17">
        <v>0.33646805643573102</v>
      </c>
      <c r="BM17" s="17">
        <v>0.362013791887834</v>
      </c>
    </row>
    <row r="18" spans="2:65" x14ac:dyDescent="0.35">
      <c r="B18" s="18" t="s">
        <v>143</v>
      </c>
      <c r="C18" s="19">
        <v>0.158529798811616</v>
      </c>
      <c r="D18" s="19">
        <v>0.12603851894819201</v>
      </c>
      <c r="E18" s="19">
        <v>0.190707803036506</v>
      </c>
      <c r="F18" s="19"/>
      <c r="G18" s="19">
        <v>9.3822171915817307E-2</v>
      </c>
      <c r="H18" s="19">
        <v>0.117810591266316</v>
      </c>
      <c r="I18" s="19">
        <v>0.154191466866621</v>
      </c>
      <c r="J18" s="19">
        <v>0.186773743375278</v>
      </c>
      <c r="K18" s="19">
        <v>0.18069212786384001</v>
      </c>
      <c r="L18" s="19">
        <v>0.182227128372143</v>
      </c>
      <c r="M18" s="19"/>
      <c r="N18" s="19">
        <v>0.15406189932042799</v>
      </c>
      <c r="O18" s="19">
        <v>0.17295887658057299</v>
      </c>
      <c r="P18" s="19">
        <v>0.16193144935936499</v>
      </c>
      <c r="Q18" s="19">
        <v>0.14308163201812299</v>
      </c>
      <c r="R18" s="19"/>
      <c r="S18" s="19">
        <v>0.17252706033017601</v>
      </c>
      <c r="T18" s="19">
        <v>0.17469676310806101</v>
      </c>
      <c r="U18" s="19">
        <v>0.14554631539389401</v>
      </c>
      <c r="V18" s="19">
        <v>0.185899748535688</v>
      </c>
      <c r="W18" s="19">
        <v>0.13828589325310101</v>
      </c>
      <c r="X18" s="19">
        <v>0.136712856659266</v>
      </c>
      <c r="Y18" s="19">
        <v>0.14104489634463599</v>
      </c>
      <c r="Z18" s="19">
        <v>0.107562470637684</v>
      </c>
      <c r="AA18" s="19">
        <v>0.17205368038211999</v>
      </c>
      <c r="AB18" s="19">
        <v>0.17129158876553299</v>
      </c>
      <c r="AC18" s="19">
        <v>0.124869276180344</v>
      </c>
      <c r="AD18" s="19">
        <v>0.179116957315262</v>
      </c>
      <c r="AE18" s="19"/>
      <c r="AF18" s="19">
        <v>0.13411106439033299</v>
      </c>
      <c r="AG18" s="19">
        <v>0.186621160548857</v>
      </c>
      <c r="AH18" s="19">
        <v>0.169490297380088</v>
      </c>
      <c r="AI18" s="19"/>
      <c r="AJ18" s="19">
        <v>0.135301042416198</v>
      </c>
      <c r="AK18" s="19">
        <v>0.170715265199261</v>
      </c>
      <c r="AL18" s="19">
        <v>0.18705438940792801</v>
      </c>
      <c r="AM18" s="19">
        <v>0.10132193588862699</v>
      </c>
      <c r="AN18" s="19">
        <v>0.18251464292942901</v>
      </c>
      <c r="AO18" s="19"/>
      <c r="AP18" s="19">
        <v>0.122494108405379</v>
      </c>
      <c r="AQ18" s="19">
        <v>0.14146101840373501</v>
      </c>
      <c r="AR18" s="19">
        <v>0.12649744954690101</v>
      </c>
      <c r="AS18" s="19"/>
      <c r="AT18" s="19">
        <v>0.15269301647091901</v>
      </c>
      <c r="AU18" s="19">
        <v>0.148651502494449</v>
      </c>
      <c r="AV18" s="19">
        <v>0.17489716853284401</v>
      </c>
      <c r="AW18" s="19">
        <v>0.16334749425998599</v>
      </c>
      <c r="AX18" s="19">
        <v>0.240129851430637</v>
      </c>
      <c r="AY18" s="19"/>
      <c r="AZ18" s="19">
        <v>0.13640518804576901</v>
      </c>
      <c r="BA18" s="19">
        <v>0.17094349150282201</v>
      </c>
      <c r="BB18" s="19">
        <v>0.146233360017545</v>
      </c>
      <c r="BC18" s="19">
        <v>0.16558862447412701</v>
      </c>
      <c r="BD18" s="19">
        <v>0.18783557877314899</v>
      </c>
      <c r="BE18" s="19">
        <v>9.6231319535125606E-2</v>
      </c>
      <c r="BF18" s="19"/>
      <c r="BG18" s="19">
        <v>0.17690280604723899</v>
      </c>
      <c r="BH18" s="19">
        <v>0.137241548650089</v>
      </c>
      <c r="BI18" s="19" t="s">
        <v>95</v>
      </c>
      <c r="BJ18" s="19">
        <v>0.17801662616363301</v>
      </c>
      <c r="BK18" s="19">
        <v>0.15830025711294199</v>
      </c>
      <c r="BL18" s="19">
        <v>0.12633903089954299</v>
      </c>
      <c r="BM18" s="19">
        <v>0.18798462548244199</v>
      </c>
    </row>
    <row r="19" spans="2:65" x14ac:dyDescent="0.35">
      <c r="B19" s="16" t="s">
        <v>185</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193</v>
      </c>
      <c r="E2" s="28"/>
      <c r="F2" s="28"/>
      <c r="G2" s="28"/>
      <c r="H2" s="28"/>
    </row>
    <row r="6" spans="2:8" ht="50" customHeight="1" x14ac:dyDescent="0.35">
      <c r="B6" s="23" t="s">
        <v>14</v>
      </c>
      <c r="C6" s="23" t="s">
        <v>186</v>
      </c>
      <c r="D6" s="23" t="s">
        <v>187</v>
      </c>
      <c r="E6" s="23" t="s">
        <v>188</v>
      </c>
      <c r="F6" s="23" t="s">
        <v>189</v>
      </c>
      <c r="G6" s="23" t="s">
        <v>190</v>
      </c>
    </row>
    <row r="7" spans="2:8" x14ac:dyDescent="0.35">
      <c r="B7" s="18" t="s">
        <v>161</v>
      </c>
      <c r="C7" s="17">
        <v>0.42534872341782398</v>
      </c>
      <c r="D7" s="17">
        <v>0.53471308884174995</v>
      </c>
      <c r="E7" s="17">
        <v>0.46758265744052602</v>
      </c>
      <c r="F7" s="17">
        <v>0.38694413137765499</v>
      </c>
      <c r="G7" s="17">
        <v>0.20335840910171901</v>
      </c>
    </row>
    <row r="8" spans="2:8" x14ac:dyDescent="0.35">
      <c r="B8" s="18" t="s">
        <v>191</v>
      </c>
      <c r="C8" s="17">
        <v>0.36016471148735602</v>
      </c>
      <c r="D8" s="17">
        <v>0.31909933518529099</v>
      </c>
      <c r="E8" s="17">
        <v>0.34706955951164498</v>
      </c>
      <c r="F8" s="17">
        <v>0.37442701253327898</v>
      </c>
      <c r="G8" s="17">
        <v>0.27685851185230598</v>
      </c>
    </row>
    <row r="9" spans="2:8" x14ac:dyDescent="0.35">
      <c r="B9" s="18" t="s">
        <v>163</v>
      </c>
      <c r="C9" s="17">
        <v>0.14094026462840301</v>
      </c>
      <c r="D9" s="17">
        <v>9.6685974408329295E-2</v>
      </c>
      <c r="E9" s="17">
        <v>0.11363822861662901</v>
      </c>
      <c r="F9" s="17">
        <v>0.133927415181291</v>
      </c>
      <c r="G9" s="17">
        <v>0.23698732884200899</v>
      </c>
    </row>
    <row r="10" spans="2:8" x14ac:dyDescent="0.35">
      <c r="B10" s="18" t="s">
        <v>192</v>
      </c>
      <c r="C10" s="17">
        <v>1.3830030755916101E-2</v>
      </c>
      <c r="D10" s="17">
        <v>1.98391717834175E-2</v>
      </c>
      <c r="E10" s="17">
        <v>2.4773683796014401E-2</v>
      </c>
      <c r="F10" s="17">
        <v>4.4590723879810903E-2</v>
      </c>
      <c r="G10" s="17">
        <v>0.11569011929516</v>
      </c>
    </row>
    <row r="11" spans="2:8" x14ac:dyDescent="0.35">
      <c r="B11" s="18" t="s">
        <v>165</v>
      </c>
      <c r="C11" s="17">
        <v>6.4663405533612597E-3</v>
      </c>
      <c r="D11" s="17">
        <v>1.0292706874794199E-2</v>
      </c>
      <c r="E11" s="17">
        <v>2.26918599689768E-2</v>
      </c>
      <c r="F11" s="17">
        <v>3.03217810245026E-2</v>
      </c>
      <c r="G11" s="17">
        <v>0.107664933413554</v>
      </c>
    </row>
    <row r="12" spans="2:8" x14ac:dyDescent="0.35">
      <c r="B12" s="18" t="s">
        <v>143</v>
      </c>
      <c r="C12" s="17">
        <v>5.3249929157139601E-2</v>
      </c>
      <c r="D12" s="17">
        <v>1.9369722906417999E-2</v>
      </c>
      <c r="E12" s="17">
        <v>2.42440106662094E-2</v>
      </c>
      <c r="F12" s="17">
        <v>2.9788936003461299E-2</v>
      </c>
      <c r="G12" s="17">
        <v>5.94406974952532E-2</v>
      </c>
    </row>
    <row r="13" spans="2:8" x14ac:dyDescent="0.35">
      <c r="B13" s="22" t="s">
        <v>166</v>
      </c>
      <c r="C13" s="20">
        <v>0.78551343490518</v>
      </c>
      <c r="D13" s="20">
        <v>0.85381242402704105</v>
      </c>
      <c r="E13" s="20">
        <v>0.81465221695217105</v>
      </c>
      <c r="F13" s="20">
        <v>0.76137114391093397</v>
      </c>
      <c r="G13" s="20">
        <v>0.48021692095402502</v>
      </c>
    </row>
    <row r="14" spans="2:8" x14ac:dyDescent="0.35">
      <c r="B14" s="22" t="s">
        <v>167</v>
      </c>
      <c r="C14" s="20">
        <v>2.0296371309277299E-2</v>
      </c>
      <c r="D14" s="20">
        <v>3.0131878658211701E-2</v>
      </c>
      <c r="E14" s="20">
        <v>4.7465543764991097E-2</v>
      </c>
      <c r="F14" s="20">
        <v>7.4912504904313504E-2</v>
      </c>
      <c r="G14" s="20">
        <v>0.223355052708714</v>
      </c>
    </row>
    <row r="15" spans="2:8" x14ac:dyDescent="0.35">
      <c r="B15" s="22" t="s">
        <v>168</v>
      </c>
      <c r="C15" s="21">
        <v>0.76521706359590302</v>
      </c>
      <c r="D15" s="21">
        <v>0.82368054536882895</v>
      </c>
      <c r="E15" s="21">
        <v>0.76718667318717904</v>
      </c>
      <c r="F15" s="21">
        <v>0.68645863900662096</v>
      </c>
      <c r="G15" s="21">
        <v>0.25686186824531099</v>
      </c>
    </row>
    <row r="16" spans="2:8" x14ac:dyDescent="0.35">
      <c r="B16" s="16"/>
      <c r="C16" s="16"/>
      <c r="D16" s="16"/>
      <c r="E16" s="16"/>
      <c r="F16" s="16"/>
      <c r="G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194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0.53471308884174995</v>
      </c>
      <c r="D9" s="17">
        <v>0.56356575523533403</v>
      </c>
      <c r="E9" s="17">
        <v>0.50691493042154001</v>
      </c>
      <c r="F9" s="17"/>
      <c r="G9" s="17">
        <v>0.55004054905639299</v>
      </c>
      <c r="H9" s="17">
        <v>0.52395679520518401</v>
      </c>
      <c r="I9" s="17">
        <v>0.54644690917875205</v>
      </c>
      <c r="J9" s="17">
        <v>0.519519039550844</v>
      </c>
      <c r="K9" s="17">
        <v>0.55445665020354096</v>
      </c>
      <c r="L9" s="17">
        <v>0.52283663339202602</v>
      </c>
      <c r="M9" s="17"/>
      <c r="N9" s="17">
        <v>0.59044999149771904</v>
      </c>
      <c r="O9" s="17">
        <v>0.54002626337083903</v>
      </c>
      <c r="P9" s="17">
        <v>0.51606356806702602</v>
      </c>
      <c r="Q9" s="17">
        <v>0.482864563724764</v>
      </c>
      <c r="R9" s="17"/>
      <c r="S9" s="17">
        <v>0.52018717362773303</v>
      </c>
      <c r="T9" s="17">
        <v>0.58949778629976202</v>
      </c>
      <c r="U9" s="17">
        <v>0.52698808387921503</v>
      </c>
      <c r="V9" s="17">
        <v>0.48822641960437102</v>
      </c>
      <c r="W9" s="17">
        <v>0.54221118840504001</v>
      </c>
      <c r="X9" s="17">
        <v>0.50651441076757697</v>
      </c>
      <c r="Y9" s="17">
        <v>0.53463560338947602</v>
      </c>
      <c r="Z9" s="17">
        <v>0.59615226565002</v>
      </c>
      <c r="AA9" s="17">
        <v>0.53283429610636701</v>
      </c>
      <c r="AB9" s="17">
        <v>0.50203928068255899</v>
      </c>
      <c r="AC9" s="17">
        <v>0.582155373004965</v>
      </c>
      <c r="AD9" s="17">
        <v>0.53599781849320105</v>
      </c>
      <c r="AE9" s="17"/>
      <c r="AF9" s="17">
        <v>0.47910994336536</v>
      </c>
      <c r="AG9" s="17">
        <v>0.59818836623277605</v>
      </c>
      <c r="AH9" s="17">
        <v>0.48427613644796802</v>
      </c>
      <c r="AI9" s="17"/>
      <c r="AJ9" s="17">
        <v>0.492811671702514</v>
      </c>
      <c r="AK9" s="17">
        <v>0.58061078849981096</v>
      </c>
      <c r="AL9" s="17">
        <v>0.605172505568497</v>
      </c>
      <c r="AM9" s="17">
        <v>0.37277301837063898</v>
      </c>
      <c r="AN9" s="17">
        <v>0.46502043941801002</v>
      </c>
      <c r="AO9" s="17"/>
      <c r="AP9" s="17">
        <v>0.49345103910278998</v>
      </c>
      <c r="AQ9" s="17">
        <v>0.59707599817703205</v>
      </c>
      <c r="AR9" s="17">
        <v>0.63386413223579396</v>
      </c>
      <c r="AS9" s="17"/>
      <c r="AT9" s="17">
        <v>0.46310520169633801</v>
      </c>
      <c r="AU9" s="17">
        <v>0.50597342549774205</v>
      </c>
      <c r="AV9" s="17">
        <v>0.57929601459146995</v>
      </c>
      <c r="AW9" s="17">
        <v>0.62270163471623596</v>
      </c>
      <c r="AX9" s="17">
        <v>0.59062375227085595</v>
      </c>
      <c r="AY9" s="17"/>
      <c r="AZ9" s="17">
        <v>0.52333930962861896</v>
      </c>
      <c r="BA9" s="17">
        <v>0.54874580275539098</v>
      </c>
      <c r="BB9" s="17">
        <v>0.54019992981718001</v>
      </c>
      <c r="BC9" s="17">
        <v>0.51169672402285404</v>
      </c>
      <c r="BD9" s="17">
        <v>0.55069766238541895</v>
      </c>
      <c r="BE9" s="17">
        <v>0.534771225407911</v>
      </c>
      <c r="BF9" s="17"/>
      <c r="BG9" s="17">
        <v>0.52428821632378997</v>
      </c>
      <c r="BH9" s="17">
        <v>0.55730926812019099</v>
      </c>
      <c r="BI9" s="17" t="s">
        <v>95</v>
      </c>
      <c r="BJ9" s="17">
        <v>0.53395461196001104</v>
      </c>
      <c r="BK9" s="17">
        <v>0.48589304497994701</v>
      </c>
      <c r="BL9" s="17">
        <v>0.55018987871407599</v>
      </c>
      <c r="BM9" s="17">
        <v>0.55350471934698298</v>
      </c>
    </row>
    <row r="10" spans="2:65" x14ac:dyDescent="0.35">
      <c r="B10" s="18" t="s">
        <v>191</v>
      </c>
      <c r="C10" s="17">
        <v>0.31909933518529099</v>
      </c>
      <c r="D10" s="17">
        <v>0.28546298362292599</v>
      </c>
      <c r="E10" s="17">
        <v>0.35164493729053697</v>
      </c>
      <c r="F10" s="17"/>
      <c r="G10" s="17">
        <v>0.31516660590795298</v>
      </c>
      <c r="H10" s="17">
        <v>0.32049768370889598</v>
      </c>
      <c r="I10" s="17">
        <v>0.31528944852456903</v>
      </c>
      <c r="J10" s="17">
        <v>0.33372557716867002</v>
      </c>
      <c r="K10" s="17">
        <v>0.30432573400208501</v>
      </c>
      <c r="L10" s="17">
        <v>0.32170069536617901</v>
      </c>
      <c r="M10" s="17"/>
      <c r="N10" s="17">
        <v>0.29112605692376198</v>
      </c>
      <c r="O10" s="17">
        <v>0.31940255861320099</v>
      </c>
      <c r="P10" s="17">
        <v>0.31668001714635702</v>
      </c>
      <c r="Q10" s="17">
        <v>0.35326618164120799</v>
      </c>
      <c r="R10" s="17"/>
      <c r="S10" s="17">
        <v>0.324416969506437</v>
      </c>
      <c r="T10" s="17">
        <v>0.30537240758610901</v>
      </c>
      <c r="U10" s="17">
        <v>0.33103068990585</v>
      </c>
      <c r="V10" s="17">
        <v>0.35734609507459503</v>
      </c>
      <c r="W10" s="17">
        <v>0.31646535055372899</v>
      </c>
      <c r="X10" s="17">
        <v>0.34897109189558301</v>
      </c>
      <c r="Y10" s="17">
        <v>0.30816575369330101</v>
      </c>
      <c r="Z10" s="17">
        <v>0.25278419622819698</v>
      </c>
      <c r="AA10" s="17">
        <v>0.32863129205393399</v>
      </c>
      <c r="AB10" s="17">
        <v>0.322269260332812</v>
      </c>
      <c r="AC10" s="17">
        <v>0.26495330411559698</v>
      </c>
      <c r="AD10" s="17">
        <v>0.28774216922028301</v>
      </c>
      <c r="AE10" s="17"/>
      <c r="AF10" s="17">
        <v>0.32651031762771998</v>
      </c>
      <c r="AG10" s="17">
        <v>0.30169189316370298</v>
      </c>
      <c r="AH10" s="17">
        <v>0.34254071592890201</v>
      </c>
      <c r="AI10" s="17"/>
      <c r="AJ10" s="17">
        <v>0.34280123933266798</v>
      </c>
      <c r="AK10" s="17">
        <v>0.30359758782966301</v>
      </c>
      <c r="AL10" s="17">
        <v>0.30036372450714099</v>
      </c>
      <c r="AM10" s="17">
        <v>0.30051095776306103</v>
      </c>
      <c r="AN10" s="17">
        <v>0.33988435689271401</v>
      </c>
      <c r="AO10" s="17"/>
      <c r="AP10" s="17">
        <v>0.34853701410374299</v>
      </c>
      <c r="AQ10" s="17">
        <v>0.296509347133389</v>
      </c>
      <c r="AR10" s="17">
        <v>0.27495168923042801</v>
      </c>
      <c r="AS10" s="17"/>
      <c r="AT10" s="17">
        <v>0.35731707240059302</v>
      </c>
      <c r="AU10" s="17">
        <v>0.34375156476954499</v>
      </c>
      <c r="AV10" s="17">
        <v>0.30414930158939801</v>
      </c>
      <c r="AW10" s="17">
        <v>0.25364404237326399</v>
      </c>
      <c r="AX10" s="17">
        <v>0.278030974512607</v>
      </c>
      <c r="AY10" s="17"/>
      <c r="AZ10" s="17">
        <v>0.33163878842563599</v>
      </c>
      <c r="BA10" s="17">
        <v>0.29649201836866701</v>
      </c>
      <c r="BB10" s="17">
        <v>0.287581299197535</v>
      </c>
      <c r="BC10" s="17">
        <v>0.35424539758277901</v>
      </c>
      <c r="BD10" s="17">
        <v>0.33438319622451201</v>
      </c>
      <c r="BE10" s="17">
        <v>0.31032614058520502</v>
      </c>
      <c r="BF10" s="17"/>
      <c r="BG10" s="17">
        <v>0.31754427883645397</v>
      </c>
      <c r="BH10" s="17">
        <v>0.32725609369685699</v>
      </c>
      <c r="BI10" s="17" t="s">
        <v>95</v>
      </c>
      <c r="BJ10" s="17">
        <v>0.31103438777290499</v>
      </c>
      <c r="BK10" s="17">
        <v>0.34806455027794198</v>
      </c>
      <c r="BL10" s="17">
        <v>0.29880105688620301</v>
      </c>
      <c r="BM10" s="17">
        <v>0.31723913641105</v>
      </c>
    </row>
    <row r="11" spans="2:65" x14ac:dyDescent="0.35">
      <c r="B11" s="18" t="s">
        <v>163</v>
      </c>
      <c r="C11" s="17">
        <v>9.6685974408329295E-2</v>
      </c>
      <c r="D11" s="17">
        <v>0.102037614827241</v>
      </c>
      <c r="E11" s="17">
        <v>9.1988275179762699E-2</v>
      </c>
      <c r="F11" s="17"/>
      <c r="G11" s="17">
        <v>8.6294453345167901E-2</v>
      </c>
      <c r="H11" s="17">
        <v>0.10632655638885601</v>
      </c>
      <c r="I11" s="17">
        <v>9.3596113462889499E-2</v>
      </c>
      <c r="J11" s="17">
        <v>8.8868990646146603E-2</v>
      </c>
      <c r="K11" s="17">
        <v>9.9401850667257999E-2</v>
      </c>
      <c r="L11" s="17">
        <v>0.10278586143882699</v>
      </c>
      <c r="M11" s="17"/>
      <c r="N11" s="17">
        <v>8.2490543439636299E-2</v>
      </c>
      <c r="O11" s="17">
        <v>8.4683892089684604E-2</v>
      </c>
      <c r="P11" s="17">
        <v>0.10737509013669</v>
      </c>
      <c r="Q11" s="17">
        <v>0.115681318442739</v>
      </c>
      <c r="R11" s="17"/>
      <c r="S11" s="17">
        <v>9.8151076703630102E-2</v>
      </c>
      <c r="T11" s="17">
        <v>7.70470895463541E-2</v>
      </c>
      <c r="U11" s="17">
        <v>0.103577363058935</v>
      </c>
      <c r="V11" s="17">
        <v>7.9528040539830203E-2</v>
      </c>
      <c r="W11" s="17">
        <v>9.4386772291309207E-2</v>
      </c>
      <c r="X11" s="17">
        <v>8.7135549838410001E-2</v>
      </c>
      <c r="Y11" s="17">
        <v>0.118615693095458</v>
      </c>
      <c r="Z11" s="17">
        <v>0.121093041169806</v>
      </c>
      <c r="AA11" s="17">
        <v>7.8343281552351304E-2</v>
      </c>
      <c r="AB11" s="17">
        <v>0.120036160365663</v>
      </c>
      <c r="AC11" s="17">
        <v>0.103976021620669</v>
      </c>
      <c r="AD11" s="17">
        <v>0.13572865136373799</v>
      </c>
      <c r="AE11" s="17"/>
      <c r="AF11" s="17">
        <v>0.128446875147079</v>
      </c>
      <c r="AG11" s="17">
        <v>7.1251623917545998E-2</v>
      </c>
      <c r="AH11" s="17">
        <v>0.10062959069498199</v>
      </c>
      <c r="AI11" s="17"/>
      <c r="AJ11" s="17">
        <v>0.110076010759767</v>
      </c>
      <c r="AK11" s="17">
        <v>8.3079345571350202E-2</v>
      </c>
      <c r="AL11" s="17">
        <v>6.8693781583830202E-2</v>
      </c>
      <c r="AM11" s="17">
        <v>0.21033189004480299</v>
      </c>
      <c r="AN11" s="17">
        <v>0.109100777966937</v>
      </c>
      <c r="AO11" s="17"/>
      <c r="AP11" s="17">
        <v>0.114702959164032</v>
      </c>
      <c r="AQ11" s="17">
        <v>7.4633012930038795E-2</v>
      </c>
      <c r="AR11" s="17">
        <v>6.9113394237737893E-2</v>
      </c>
      <c r="AS11" s="17"/>
      <c r="AT11" s="17">
        <v>0.115628655238741</v>
      </c>
      <c r="AU11" s="17">
        <v>9.5952050582113396E-2</v>
      </c>
      <c r="AV11" s="17">
        <v>8.3591916123498602E-2</v>
      </c>
      <c r="AW11" s="17">
        <v>8.9063736903332899E-2</v>
      </c>
      <c r="AX11" s="17">
        <v>8.1911257481593003E-2</v>
      </c>
      <c r="AY11" s="17"/>
      <c r="AZ11" s="17">
        <v>9.0977924023853698E-2</v>
      </c>
      <c r="BA11" s="17">
        <v>9.97144965710903E-2</v>
      </c>
      <c r="BB11" s="17">
        <v>0.11616529593158401</v>
      </c>
      <c r="BC11" s="17">
        <v>9.4512220318121204E-2</v>
      </c>
      <c r="BD11" s="17">
        <v>8.9569664617157402E-2</v>
      </c>
      <c r="BE11" s="17">
        <v>8.3900686176967804E-2</v>
      </c>
      <c r="BF11" s="17"/>
      <c r="BG11" s="17">
        <v>0.106201203297607</v>
      </c>
      <c r="BH11" s="17">
        <v>8.3005978187213003E-2</v>
      </c>
      <c r="BI11" s="17" t="s">
        <v>95</v>
      </c>
      <c r="BJ11" s="17">
        <v>0.101222917741767</v>
      </c>
      <c r="BK11" s="17">
        <v>0.101650858019524</v>
      </c>
      <c r="BL11" s="17">
        <v>9.2651802589083496E-2</v>
      </c>
      <c r="BM11" s="17">
        <v>8.2587815114971305E-2</v>
      </c>
    </row>
    <row r="12" spans="2:65" x14ac:dyDescent="0.35">
      <c r="B12" s="18" t="s">
        <v>192</v>
      </c>
      <c r="C12" s="17">
        <v>1.98391717834175E-2</v>
      </c>
      <c r="D12" s="17">
        <v>2.5184464322048999E-2</v>
      </c>
      <c r="E12" s="17">
        <v>1.4730630633166999E-2</v>
      </c>
      <c r="F12" s="17"/>
      <c r="G12" s="17">
        <v>2.1156272088527502E-2</v>
      </c>
      <c r="H12" s="17">
        <v>2.9969297389280201E-2</v>
      </c>
      <c r="I12" s="17">
        <v>7.3910353360346097E-3</v>
      </c>
      <c r="J12" s="17">
        <v>1.6516808483729401E-2</v>
      </c>
      <c r="K12" s="17">
        <v>1.06584012853701E-2</v>
      </c>
      <c r="L12" s="17">
        <v>2.9718124802652901E-2</v>
      </c>
      <c r="M12" s="17"/>
      <c r="N12" s="17">
        <v>1.7053728885788301E-2</v>
      </c>
      <c r="O12" s="17">
        <v>2.4182444574657801E-2</v>
      </c>
      <c r="P12" s="17">
        <v>2.59471055232855E-2</v>
      </c>
      <c r="Q12" s="17">
        <v>1.32728914674179E-2</v>
      </c>
      <c r="R12" s="17"/>
      <c r="S12" s="17">
        <v>1.9551037490899901E-2</v>
      </c>
      <c r="T12" s="17">
        <v>7.8211756116792208E-3</v>
      </c>
      <c r="U12" s="17">
        <v>1.40893083444076E-2</v>
      </c>
      <c r="V12" s="17">
        <v>2.48409418221733E-2</v>
      </c>
      <c r="W12" s="17">
        <v>2.3028541740959401E-2</v>
      </c>
      <c r="X12" s="17">
        <v>2.2968125724428801E-2</v>
      </c>
      <c r="Y12" s="17">
        <v>2.1799433705557598E-2</v>
      </c>
      <c r="Z12" s="17">
        <v>1.4085899161995701E-2</v>
      </c>
      <c r="AA12" s="17">
        <v>1.4213720067289101E-2</v>
      </c>
      <c r="AB12" s="17">
        <v>3.6585513005171801E-2</v>
      </c>
      <c r="AC12" s="17">
        <v>1.3207445698356799E-2</v>
      </c>
      <c r="AD12" s="17">
        <v>4.0531360922778002E-2</v>
      </c>
      <c r="AE12" s="17"/>
      <c r="AF12" s="17">
        <v>3.0313801980758701E-2</v>
      </c>
      <c r="AG12" s="17">
        <v>1.0325367952108099E-2</v>
      </c>
      <c r="AH12" s="17">
        <v>2.9184533028327998E-2</v>
      </c>
      <c r="AI12" s="17"/>
      <c r="AJ12" s="17">
        <v>2.6691583094842201E-2</v>
      </c>
      <c r="AK12" s="17">
        <v>1.1380351329329901E-2</v>
      </c>
      <c r="AL12" s="17">
        <v>7.6540971416107998E-3</v>
      </c>
      <c r="AM12" s="17">
        <v>5.9691793872681802E-2</v>
      </c>
      <c r="AN12" s="17">
        <v>2.6044400913966401E-2</v>
      </c>
      <c r="AO12" s="17"/>
      <c r="AP12" s="17">
        <v>2.3895127815400999E-2</v>
      </c>
      <c r="AQ12" s="17">
        <v>1.07365076304042E-2</v>
      </c>
      <c r="AR12" s="17">
        <v>6.5435296121705896E-3</v>
      </c>
      <c r="AS12" s="17"/>
      <c r="AT12" s="17">
        <v>2.25516970215398E-2</v>
      </c>
      <c r="AU12" s="17">
        <v>2.01522067939994E-2</v>
      </c>
      <c r="AV12" s="17">
        <v>1.29927957663126E-2</v>
      </c>
      <c r="AW12" s="17">
        <v>1.8765132834868099E-2</v>
      </c>
      <c r="AX12" s="17">
        <v>1.6636789149965001E-2</v>
      </c>
      <c r="AY12" s="17"/>
      <c r="AZ12" s="17">
        <v>2.09944121876369E-2</v>
      </c>
      <c r="BA12" s="17">
        <v>1.9373179086561901E-2</v>
      </c>
      <c r="BB12" s="17">
        <v>2.0602697057312699E-2</v>
      </c>
      <c r="BC12" s="17">
        <v>1.9173270001678299E-2</v>
      </c>
      <c r="BD12" s="17">
        <v>1.2493556895229701E-2</v>
      </c>
      <c r="BE12" s="17">
        <v>3.4560903564267401E-2</v>
      </c>
      <c r="BF12" s="17"/>
      <c r="BG12" s="17">
        <v>2.57747394580711E-2</v>
      </c>
      <c r="BH12" s="17">
        <v>1.1164437666305999E-2</v>
      </c>
      <c r="BI12" s="17" t="s">
        <v>95</v>
      </c>
      <c r="BJ12" s="17">
        <v>2.1975922059538199E-2</v>
      </c>
      <c r="BK12" s="17">
        <v>1.2198905884358501E-2</v>
      </c>
      <c r="BL12" s="17">
        <v>2.3356186994987999E-2</v>
      </c>
      <c r="BM12" s="17">
        <v>1.61633130778297E-2</v>
      </c>
    </row>
    <row r="13" spans="2:65" x14ac:dyDescent="0.35">
      <c r="B13" s="18" t="s">
        <v>165</v>
      </c>
      <c r="C13" s="17">
        <v>1.0292706874794199E-2</v>
      </c>
      <c r="D13" s="17">
        <v>1.24409766834934E-2</v>
      </c>
      <c r="E13" s="17">
        <v>7.7966058744088499E-3</v>
      </c>
      <c r="F13" s="17"/>
      <c r="G13" s="17">
        <v>5.6290477733169503E-3</v>
      </c>
      <c r="H13" s="17">
        <v>2.9701128748079301E-3</v>
      </c>
      <c r="I13" s="17">
        <v>8.4341000742325801E-3</v>
      </c>
      <c r="J13" s="17">
        <v>1.7307767277685598E-2</v>
      </c>
      <c r="K13" s="17">
        <v>1.2085529874831601E-2</v>
      </c>
      <c r="L13" s="17">
        <v>1.3954727690737301E-2</v>
      </c>
      <c r="M13" s="17"/>
      <c r="N13" s="17">
        <v>1.0069894445267499E-2</v>
      </c>
      <c r="O13" s="17">
        <v>9.7064820251858003E-3</v>
      </c>
      <c r="P13" s="17">
        <v>1.3701289462742501E-2</v>
      </c>
      <c r="Q13" s="17">
        <v>7.3240769278684597E-3</v>
      </c>
      <c r="R13" s="17"/>
      <c r="S13" s="17">
        <v>3.5998159715269198E-3</v>
      </c>
      <c r="T13" s="17">
        <v>1.1278433561444701E-2</v>
      </c>
      <c r="U13" s="17">
        <v>3.3615951189005901E-3</v>
      </c>
      <c r="V13" s="17">
        <v>2.75650224107605E-2</v>
      </c>
      <c r="W13" s="17">
        <v>8.9088297792523398E-3</v>
      </c>
      <c r="X13" s="17">
        <v>1.36493435443972E-2</v>
      </c>
      <c r="Y13" s="17">
        <v>5.2515701733895099E-3</v>
      </c>
      <c r="Z13" s="17">
        <v>5.0813526564143499E-3</v>
      </c>
      <c r="AA13" s="17">
        <v>6.66543012716734E-3</v>
      </c>
      <c r="AB13" s="17">
        <v>1.24171362472678E-2</v>
      </c>
      <c r="AC13" s="17">
        <v>2.4967826375065599E-2</v>
      </c>
      <c r="AD13" s="17">
        <v>0</v>
      </c>
      <c r="AE13" s="17"/>
      <c r="AF13" s="17">
        <v>1.8381396927339401E-2</v>
      </c>
      <c r="AG13" s="17">
        <v>4.3231839961009998E-3</v>
      </c>
      <c r="AH13" s="17">
        <v>1.05680880171977E-2</v>
      </c>
      <c r="AI13" s="17"/>
      <c r="AJ13" s="17">
        <v>1.6231395984475899E-2</v>
      </c>
      <c r="AK13" s="17">
        <v>2.11921466947145E-3</v>
      </c>
      <c r="AL13" s="17">
        <v>3.4601199156403398E-3</v>
      </c>
      <c r="AM13" s="17">
        <v>5.6692339948814903E-2</v>
      </c>
      <c r="AN13" s="17">
        <v>1.1504580233840401E-2</v>
      </c>
      <c r="AO13" s="17"/>
      <c r="AP13" s="17">
        <v>1.03599839288777E-2</v>
      </c>
      <c r="AQ13" s="17">
        <v>2.6687994109202799E-3</v>
      </c>
      <c r="AR13" s="17">
        <v>4.9838440394899802E-3</v>
      </c>
      <c r="AS13" s="17"/>
      <c r="AT13" s="17">
        <v>1.25263783481077E-2</v>
      </c>
      <c r="AU13" s="17">
        <v>1.03850271238041E-2</v>
      </c>
      <c r="AV13" s="17">
        <v>1.02619497564843E-2</v>
      </c>
      <c r="AW13" s="17">
        <v>3.33471192057384E-3</v>
      </c>
      <c r="AX13" s="17">
        <v>1.60277217137288E-2</v>
      </c>
      <c r="AY13" s="17"/>
      <c r="AZ13" s="17">
        <v>6.7266380089994202E-3</v>
      </c>
      <c r="BA13" s="17">
        <v>1.19315017476172E-2</v>
      </c>
      <c r="BB13" s="17">
        <v>1.17902658277354E-2</v>
      </c>
      <c r="BC13" s="17">
        <v>8.4599440695560107E-3</v>
      </c>
      <c r="BD13" s="17">
        <v>7.4289024046104201E-3</v>
      </c>
      <c r="BE13" s="17">
        <v>2.6043165872699298E-2</v>
      </c>
      <c r="BF13" s="17"/>
      <c r="BG13" s="17">
        <v>1.25677664474766E-2</v>
      </c>
      <c r="BH13" s="17">
        <v>8.1591365756050697E-3</v>
      </c>
      <c r="BI13" s="17" t="s">
        <v>95</v>
      </c>
      <c r="BJ13" s="17">
        <v>7.44132322953213E-3</v>
      </c>
      <c r="BK13" s="17">
        <v>1.15331297194637E-2</v>
      </c>
      <c r="BL13" s="17">
        <v>1.03013191812083E-2</v>
      </c>
      <c r="BM13" s="17">
        <v>6.9713322632436103E-3</v>
      </c>
    </row>
    <row r="14" spans="2:65" x14ac:dyDescent="0.35">
      <c r="B14" s="18" t="s">
        <v>143</v>
      </c>
      <c r="C14" s="17">
        <v>1.9369722906417999E-2</v>
      </c>
      <c r="D14" s="17">
        <v>1.1308205308956799E-2</v>
      </c>
      <c r="E14" s="17">
        <v>2.69246206005848E-2</v>
      </c>
      <c r="F14" s="17"/>
      <c r="G14" s="17">
        <v>2.1713071828641999E-2</v>
      </c>
      <c r="H14" s="17">
        <v>1.6279554432976399E-2</v>
      </c>
      <c r="I14" s="17">
        <v>2.8842393423522999E-2</v>
      </c>
      <c r="J14" s="17">
        <v>2.4061816872924101E-2</v>
      </c>
      <c r="K14" s="17">
        <v>1.9071833966914101E-2</v>
      </c>
      <c r="L14" s="17">
        <v>9.0039573095772197E-3</v>
      </c>
      <c r="M14" s="17"/>
      <c r="N14" s="17">
        <v>8.8097848078266105E-3</v>
      </c>
      <c r="O14" s="17">
        <v>2.1998359326431599E-2</v>
      </c>
      <c r="P14" s="17">
        <v>2.02329296638987E-2</v>
      </c>
      <c r="Q14" s="17">
        <v>2.7590967796002001E-2</v>
      </c>
      <c r="R14" s="17"/>
      <c r="S14" s="17">
        <v>3.4093926699772799E-2</v>
      </c>
      <c r="T14" s="17">
        <v>8.9831073946506704E-3</v>
      </c>
      <c r="U14" s="17">
        <v>2.0952959692691401E-2</v>
      </c>
      <c r="V14" s="17">
        <v>2.2493480548269801E-2</v>
      </c>
      <c r="W14" s="17">
        <v>1.49993172297105E-2</v>
      </c>
      <c r="X14" s="17">
        <v>2.0761478229604401E-2</v>
      </c>
      <c r="Y14" s="17">
        <v>1.1531945942818001E-2</v>
      </c>
      <c r="Z14" s="17">
        <v>1.0803245133566701E-2</v>
      </c>
      <c r="AA14" s="17">
        <v>3.9311980092890497E-2</v>
      </c>
      <c r="AB14" s="17">
        <v>6.6526493665266598E-3</v>
      </c>
      <c r="AC14" s="17">
        <v>1.0740029185347E-2</v>
      </c>
      <c r="AD14" s="17">
        <v>0</v>
      </c>
      <c r="AE14" s="17"/>
      <c r="AF14" s="17">
        <v>1.7237664951742601E-2</v>
      </c>
      <c r="AG14" s="17">
        <v>1.42195647377654E-2</v>
      </c>
      <c r="AH14" s="17">
        <v>3.2800935882622201E-2</v>
      </c>
      <c r="AI14" s="17"/>
      <c r="AJ14" s="17">
        <v>1.1388099125732199E-2</v>
      </c>
      <c r="AK14" s="17">
        <v>1.9212712100374101E-2</v>
      </c>
      <c r="AL14" s="17">
        <v>1.46557712832808E-2</v>
      </c>
      <c r="AM14" s="17">
        <v>0</v>
      </c>
      <c r="AN14" s="17">
        <v>4.8445444574533099E-2</v>
      </c>
      <c r="AO14" s="17"/>
      <c r="AP14" s="17">
        <v>9.0538758851555698E-3</v>
      </c>
      <c r="AQ14" s="17">
        <v>1.8376334718216199E-2</v>
      </c>
      <c r="AR14" s="17">
        <v>1.0543410644379501E-2</v>
      </c>
      <c r="AS14" s="17"/>
      <c r="AT14" s="17">
        <v>2.8870995294679999E-2</v>
      </c>
      <c r="AU14" s="17">
        <v>2.3785725232795901E-2</v>
      </c>
      <c r="AV14" s="17">
        <v>9.7080221728368405E-3</v>
      </c>
      <c r="AW14" s="17">
        <v>1.2490741251725199E-2</v>
      </c>
      <c r="AX14" s="17">
        <v>1.6769504871249601E-2</v>
      </c>
      <c r="AY14" s="17"/>
      <c r="AZ14" s="17">
        <v>2.63229277252553E-2</v>
      </c>
      <c r="BA14" s="17">
        <v>2.3743001470672799E-2</v>
      </c>
      <c r="BB14" s="17">
        <v>2.3660512168653301E-2</v>
      </c>
      <c r="BC14" s="17">
        <v>1.19124440050108E-2</v>
      </c>
      <c r="BD14" s="17">
        <v>5.4270174730710399E-3</v>
      </c>
      <c r="BE14" s="17">
        <v>1.0397878392949301E-2</v>
      </c>
      <c r="BF14" s="17"/>
      <c r="BG14" s="17">
        <v>1.36237956366009E-2</v>
      </c>
      <c r="BH14" s="17">
        <v>1.3105085753828001E-2</v>
      </c>
      <c r="BI14" s="17" t="s">
        <v>95</v>
      </c>
      <c r="BJ14" s="17">
        <v>2.4370837236246602E-2</v>
      </c>
      <c r="BK14" s="17">
        <v>4.0659511118764501E-2</v>
      </c>
      <c r="BL14" s="17">
        <v>2.4699755634440799E-2</v>
      </c>
      <c r="BM14" s="17">
        <v>2.3533683785922299E-2</v>
      </c>
    </row>
    <row r="15" spans="2:65" x14ac:dyDescent="0.35">
      <c r="B15" s="18" t="s">
        <v>166</v>
      </c>
      <c r="C15" s="20">
        <v>0.85381242402704105</v>
      </c>
      <c r="D15" s="20">
        <v>0.84902873885826002</v>
      </c>
      <c r="E15" s="20">
        <v>0.85855986771207704</v>
      </c>
      <c r="F15" s="20"/>
      <c r="G15" s="20">
        <v>0.86520715496434597</v>
      </c>
      <c r="H15" s="20">
        <v>0.84445447891407899</v>
      </c>
      <c r="I15" s="20">
        <v>0.86173635770332002</v>
      </c>
      <c r="J15" s="20">
        <v>0.85324461671951402</v>
      </c>
      <c r="K15" s="20">
        <v>0.85878238420562603</v>
      </c>
      <c r="L15" s="20">
        <v>0.84453732875820497</v>
      </c>
      <c r="M15" s="20"/>
      <c r="N15" s="20">
        <v>0.88157604842148096</v>
      </c>
      <c r="O15" s="20">
        <v>0.85942882198404003</v>
      </c>
      <c r="P15" s="20">
        <v>0.83274358521338299</v>
      </c>
      <c r="Q15" s="20">
        <v>0.83613074536597198</v>
      </c>
      <c r="R15" s="20"/>
      <c r="S15" s="20">
        <v>0.84460414313416998</v>
      </c>
      <c r="T15" s="20">
        <v>0.89487019388587097</v>
      </c>
      <c r="U15" s="20">
        <v>0.85801877378506597</v>
      </c>
      <c r="V15" s="20">
        <v>0.84557251467896599</v>
      </c>
      <c r="W15" s="20">
        <v>0.85867653895876905</v>
      </c>
      <c r="X15" s="20">
        <v>0.85548550266316004</v>
      </c>
      <c r="Y15" s="20">
        <v>0.84280135708277704</v>
      </c>
      <c r="Z15" s="20">
        <v>0.84893646187821803</v>
      </c>
      <c r="AA15" s="20">
        <v>0.86146558816030205</v>
      </c>
      <c r="AB15" s="20">
        <v>0.82430854101537099</v>
      </c>
      <c r="AC15" s="20">
        <v>0.84710867712056204</v>
      </c>
      <c r="AD15" s="20">
        <v>0.823739987713484</v>
      </c>
      <c r="AE15" s="20"/>
      <c r="AF15" s="20">
        <v>0.80562026099308004</v>
      </c>
      <c r="AG15" s="20">
        <v>0.89988025939647898</v>
      </c>
      <c r="AH15" s="20">
        <v>0.82681685237686997</v>
      </c>
      <c r="AI15" s="20"/>
      <c r="AJ15" s="20">
        <v>0.83561291103518298</v>
      </c>
      <c r="AK15" s="20">
        <v>0.88420837632947402</v>
      </c>
      <c r="AL15" s="20">
        <v>0.90553623007563799</v>
      </c>
      <c r="AM15" s="20">
        <v>0.67328397613369995</v>
      </c>
      <c r="AN15" s="20">
        <v>0.80490479631072298</v>
      </c>
      <c r="AO15" s="20"/>
      <c r="AP15" s="20">
        <v>0.84198805320653303</v>
      </c>
      <c r="AQ15" s="20">
        <v>0.893585345310421</v>
      </c>
      <c r="AR15" s="20">
        <v>0.90881582146622197</v>
      </c>
      <c r="AS15" s="20"/>
      <c r="AT15" s="20">
        <v>0.82042227409693103</v>
      </c>
      <c r="AU15" s="20">
        <v>0.84972499026728698</v>
      </c>
      <c r="AV15" s="20">
        <v>0.88344531618086797</v>
      </c>
      <c r="AW15" s="20">
        <v>0.87634567708949995</v>
      </c>
      <c r="AX15" s="20">
        <v>0.868654726783463</v>
      </c>
      <c r="AY15" s="20"/>
      <c r="AZ15" s="20">
        <v>0.85497809805425495</v>
      </c>
      <c r="BA15" s="20">
        <v>0.84523782112405799</v>
      </c>
      <c r="BB15" s="20">
        <v>0.82778122901471496</v>
      </c>
      <c r="BC15" s="20">
        <v>0.865942121605634</v>
      </c>
      <c r="BD15" s="20">
        <v>0.88508085860993102</v>
      </c>
      <c r="BE15" s="20">
        <v>0.84509736599311602</v>
      </c>
      <c r="BF15" s="20"/>
      <c r="BG15" s="20">
        <v>0.84183249516024505</v>
      </c>
      <c r="BH15" s="20">
        <v>0.88456536181704803</v>
      </c>
      <c r="BI15" s="20" t="s">
        <v>95</v>
      </c>
      <c r="BJ15" s="20">
        <v>0.84498899973291597</v>
      </c>
      <c r="BK15" s="20">
        <v>0.83395759525788904</v>
      </c>
      <c r="BL15" s="20">
        <v>0.84899093560027905</v>
      </c>
      <c r="BM15" s="20">
        <v>0.87074385575803304</v>
      </c>
    </row>
    <row r="16" spans="2:65" x14ac:dyDescent="0.35">
      <c r="B16" s="18" t="s">
        <v>167</v>
      </c>
      <c r="C16" s="20">
        <v>3.0131878658211701E-2</v>
      </c>
      <c r="D16" s="20">
        <v>3.7625441005542298E-2</v>
      </c>
      <c r="E16" s="20">
        <v>2.25272365075758E-2</v>
      </c>
      <c r="F16" s="20"/>
      <c r="G16" s="20">
        <v>2.67853198618444E-2</v>
      </c>
      <c r="H16" s="20">
        <v>3.2939410264088101E-2</v>
      </c>
      <c r="I16" s="20">
        <v>1.5825135410267199E-2</v>
      </c>
      <c r="J16" s="20">
        <v>3.3824575761415003E-2</v>
      </c>
      <c r="K16" s="20">
        <v>2.27439311602016E-2</v>
      </c>
      <c r="L16" s="20">
        <v>4.3672852493390299E-2</v>
      </c>
      <c r="M16" s="20"/>
      <c r="N16" s="20">
        <v>2.71236233310558E-2</v>
      </c>
      <c r="O16" s="20">
        <v>3.3888926599843598E-2</v>
      </c>
      <c r="P16" s="20">
        <v>3.9648394986027999E-2</v>
      </c>
      <c r="Q16" s="20">
        <v>2.0596968395286401E-2</v>
      </c>
      <c r="R16" s="20"/>
      <c r="S16" s="20">
        <v>2.3150853462426801E-2</v>
      </c>
      <c r="T16" s="20">
        <v>1.9099609173124001E-2</v>
      </c>
      <c r="U16" s="20">
        <v>1.7450903463308201E-2</v>
      </c>
      <c r="V16" s="20">
        <v>5.2405964232933699E-2</v>
      </c>
      <c r="W16" s="20">
        <v>3.1937371520211699E-2</v>
      </c>
      <c r="X16" s="20">
        <v>3.6617469268826003E-2</v>
      </c>
      <c r="Y16" s="20">
        <v>2.70510038789471E-2</v>
      </c>
      <c r="Z16" s="20">
        <v>1.9167251818409999E-2</v>
      </c>
      <c r="AA16" s="20">
        <v>2.0879150194456499E-2</v>
      </c>
      <c r="AB16" s="20">
        <v>4.9002649252439502E-2</v>
      </c>
      <c r="AC16" s="20">
        <v>3.8175272073422299E-2</v>
      </c>
      <c r="AD16" s="20">
        <v>4.0531360922778002E-2</v>
      </c>
      <c r="AE16" s="20"/>
      <c r="AF16" s="20">
        <v>4.8695198908098099E-2</v>
      </c>
      <c r="AG16" s="20">
        <v>1.4648551948209101E-2</v>
      </c>
      <c r="AH16" s="20">
        <v>3.9752621045525703E-2</v>
      </c>
      <c r="AI16" s="20"/>
      <c r="AJ16" s="20">
        <v>4.2922979079318198E-2</v>
      </c>
      <c r="AK16" s="20">
        <v>1.3499565998801401E-2</v>
      </c>
      <c r="AL16" s="20">
        <v>1.1114217057251101E-2</v>
      </c>
      <c r="AM16" s="20">
        <v>0.116384133821497</v>
      </c>
      <c r="AN16" s="20">
        <v>3.7548981147806797E-2</v>
      </c>
      <c r="AO16" s="20"/>
      <c r="AP16" s="20">
        <v>3.4255111744278699E-2</v>
      </c>
      <c r="AQ16" s="20">
        <v>1.3405307041324499E-2</v>
      </c>
      <c r="AR16" s="20">
        <v>1.1527373651660599E-2</v>
      </c>
      <c r="AS16" s="20"/>
      <c r="AT16" s="20">
        <v>3.5078075369647597E-2</v>
      </c>
      <c r="AU16" s="20">
        <v>3.0537233917803601E-2</v>
      </c>
      <c r="AV16" s="20">
        <v>2.3254745522796799E-2</v>
      </c>
      <c r="AW16" s="20">
        <v>2.20998447554419E-2</v>
      </c>
      <c r="AX16" s="20">
        <v>3.2664510863693798E-2</v>
      </c>
      <c r="AY16" s="20"/>
      <c r="AZ16" s="20">
        <v>2.7721050196636399E-2</v>
      </c>
      <c r="BA16" s="20">
        <v>3.1304680834179102E-2</v>
      </c>
      <c r="BB16" s="20">
        <v>3.2392962885048102E-2</v>
      </c>
      <c r="BC16" s="20">
        <v>2.76332140712344E-2</v>
      </c>
      <c r="BD16" s="20">
        <v>1.9922459299840101E-2</v>
      </c>
      <c r="BE16" s="20">
        <v>6.0604069436966702E-2</v>
      </c>
      <c r="BF16" s="20"/>
      <c r="BG16" s="20">
        <v>3.8342505905547698E-2</v>
      </c>
      <c r="BH16" s="20">
        <v>1.9323574241911098E-2</v>
      </c>
      <c r="BI16" s="20" t="s">
        <v>95</v>
      </c>
      <c r="BJ16" s="20">
        <v>2.9417245289070301E-2</v>
      </c>
      <c r="BK16" s="20">
        <v>2.3732035603822199E-2</v>
      </c>
      <c r="BL16" s="20">
        <v>3.3657506176196297E-2</v>
      </c>
      <c r="BM16" s="20">
        <v>2.31346453410733E-2</v>
      </c>
    </row>
    <row r="17" spans="2:65" x14ac:dyDescent="0.35">
      <c r="B17" s="18" t="s">
        <v>168</v>
      </c>
      <c r="C17" s="21">
        <v>0.82368054536882895</v>
      </c>
      <c r="D17" s="21">
        <v>0.81140329785271703</v>
      </c>
      <c r="E17" s="21">
        <v>0.836032631204501</v>
      </c>
      <c r="F17" s="21"/>
      <c r="G17" s="21">
        <v>0.83842183510250101</v>
      </c>
      <c r="H17" s="21">
        <v>0.81151506864999101</v>
      </c>
      <c r="I17" s="21">
        <v>0.84591122229305304</v>
      </c>
      <c r="J17" s="21">
        <v>0.81942004095809895</v>
      </c>
      <c r="K17" s="21">
        <v>0.83603845304542501</v>
      </c>
      <c r="L17" s="21">
        <v>0.80086447626481505</v>
      </c>
      <c r="M17" s="21"/>
      <c r="N17" s="21">
        <v>0.85445242509042496</v>
      </c>
      <c r="O17" s="21">
        <v>0.82553989538419703</v>
      </c>
      <c r="P17" s="21">
        <v>0.79309519022735497</v>
      </c>
      <c r="Q17" s="21">
        <v>0.81553377697068596</v>
      </c>
      <c r="R17" s="21"/>
      <c r="S17" s="21">
        <v>0.82145328967174303</v>
      </c>
      <c r="T17" s="21">
        <v>0.87577058471274705</v>
      </c>
      <c r="U17" s="21">
        <v>0.84056787032175695</v>
      </c>
      <c r="V17" s="21">
        <v>0.79316655044603201</v>
      </c>
      <c r="W17" s="21">
        <v>0.82673916743855702</v>
      </c>
      <c r="X17" s="21">
        <v>0.81886803339433401</v>
      </c>
      <c r="Y17" s="21">
        <v>0.81575035320383005</v>
      </c>
      <c r="Z17" s="21">
        <v>0.82976921005980797</v>
      </c>
      <c r="AA17" s="21">
        <v>0.84058643796584498</v>
      </c>
      <c r="AB17" s="21">
        <v>0.77530589176293196</v>
      </c>
      <c r="AC17" s="21">
        <v>0.80893340504713895</v>
      </c>
      <c r="AD17" s="21">
        <v>0.78320862679070602</v>
      </c>
      <c r="AE17" s="21"/>
      <c r="AF17" s="21">
        <v>0.756925062084982</v>
      </c>
      <c r="AG17" s="21">
        <v>0.88523170744826996</v>
      </c>
      <c r="AH17" s="21">
        <v>0.78706423133134396</v>
      </c>
      <c r="AI17" s="21"/>
      <c r="AJ17" s="21">
        <v>0.79268993195586401</v>
      </c>
      <c r="AK17" s="21">
        <v>0.87070881033067304</v>
      </c>
      <c r="AL17" s="21">
        <v>0.89442201301838697</v>
      </c>
      <c r="AM17" s="21">
        <v>0.55689984231220302</v>
      </c>
      <c r="AN17" s="21">
        <v>0.76735581516291695</v>
      </c>
      <c r="AO17" s="21"/>
      <c r="AP17" s="21">
        <v>0.80773294146225505</v>
      </c>
      <c r="AQ17" s="21">
        <v>0.88018003826909597</v>
      </c>
      <c r="AR17" s="21">
        <v>0.89728844781456196</v>
      </c>
      <c r="AS17" s="21"/>
      <c r="AT17" s="21">
        <v>0.785344198727284</v>
      </c>
      <c r="AU17" s="21">
        <v>0.81918775634948404</v>
      </c>
      <c r="AV17" s="21">
        <v>0.86019057065807103</v>
      </c>
      <c r="AW17" s="21">
        <v>0.85424583233405804</v>
      </c>
      <c r="AX17" s="21">
        <v>0.83599021591976996</v>
      </c>
      <c r="AY17" s="21"/>
      <c r="AZ17" s="21">
        <v>0.827257047857618</v>
      </c>
      <c r="BA17" s="21">
        <v>0.81393314028987895</v>
      </c>
      <c r="BB17" s="21">
        <v>0.79538826612966695</v>
      </c>
      <c r="BC17" s="21">
        <v>0.83830890753439902</v>
      </c>
      <c r="BD17" s="21">
        <v>0.86515839931009098</v>
      </c>
      <c r="BE17" s="21">
        <v>0.78449329655614897</v>
      </c>
      <c r="BF17" s="21"/>
      <c r="BG17" s="21">
        <v>0.80348998925469695</v>
      </c>
      <c r="BH17" s="21">
        <v>0.86524178757513703</v>
      </c>
      <c r="BI17" s="21" t="s">
        <v>95</v>
      </c>
      <c r="BJ17" s="21">
        <v>0.815571754443846</v>
      </c>
      <c r="BK17" s="21">
        <v>0.81022555965406695</v>
      </c>
      <c r="BL17" s="21">
        <v>0.81533342942408304</v>
      </c>
      <c r="BM17" s="21">
        <v>0.84760921041696002</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0.38694413137765499</v>
      </c>
      <c r="D9" s="17">
        <v>0.43212169949031498</v>
      </c>
      <c r="E9" s="17">
        <v>0.34294054102905103</v>
      </c>
      <c r="F9" s="17"/>
      <c r="G9" s="17">
        <v>0.34943877717339</v>
      </c>
      <c r="H9" s="17">
        <v>0.36342775298345498</v>
      </c>
      <c r="I9" s="17">
        <v>0.38576606188183299</v>
      </c>
      <c r="J9" s="17">
        <v>0.40370786165475497</v>
      </c>
      <c r="K9" s="17">
        <v>0.42788317540364401</v>
      </c>
      <c r="L9" s="17">
        <v>0.39085071548883099</v>
      </c>
      <c r="M9" s="17"/>
      <c r="N9" s="17">
        <v>0.40504371630716801</v>
      </c>
      <c r="O9" s="17">
        <v>0.39564516542164901</v>
      </c>
      <c r="P9" s="17">
        <v>0.36436630717797902</v>
      </c>
      <c r="Q9" s="17">
        <v>0.37709475497693601</v>
      </c>
      <c r="R9" s="17"/>
      <c r="S9" s="17">
        <v>0.37009598504819602</v>
      </c>
      <c r="T9" s="17">
        <v>0.42220681322242798</v>
      </c>
      <c r="U9" s="17">
        <v>0.41115326866844398</v>
      </c>
      <c r="V9" s="17">
        <v>0.37382501856015099</v>
      </c>
      <c r="W9" s="17">
        <v>0.393244398872232</v>
      </c>
      <c r="X9" s="17">
        <v>0.36017560585007102</v>
      </c>
      <c r="Y9" s="17">
        <v>0.39615481256937901</v>
      </c>
      <c r="Z9" s="17">
        <v>0.39990858824082998</v>
      </c>
      <c r="AA9" s="17">
        <v>0.38550525502788002</v>
      </c>
      <c r="AB9" s="17">
        <v>0.38057024125585198</v>
      </c>
      <c r="AC9" s="17">
        <v>0.34142511771814199</v>
      </c>
      <c r="AD9" s="17">
        <v>0.41147613662271598</v>
      </c>
      <c r="AE9" s="17"/>
      <c r="AF9" s="17">
        <v>0.34620976871277598</v>
      </c>
      <c r="AG9" s="17">
        <v>0.44850613945471002</v>
      </c>
      <c r="AH9" s="17">
        <v>0.33276877637424002</v>
      </c>
      <c r="AI9" s="17"/>
      <c r="AJ9" s="17">
        <v>0.35120558405974101</v>
      </c>
      <c r="AK9" s="17">
        <v>0.43181594108476601</v>
      </c>
      <c r="AL9" s="17">
        <v>0.454705239004696</v>
      </c>
      <c r="AM9" s="17">
        <v>0.316986064034949</v>
      </c>
      <c r="AN9" s="17">
        <v>0.32522092379217399</v>
      </c>
      <c r="AO9" s="17"/>
      <c r="AP9" s="17">
        <v>0.35584799739214301</v>
      </c>
      <c r="AQ9" s="17">
        <v>0.43325214933363998</v>
      </c>
      <c r="AR9" s="17">
        <v>0.454873750452502</v>
      </c>
      <c r="AS9" s="17"/>
      <c r="AT9" s="17">
        <v>0.35582758249299701</v>
      </c>
      <c r="AU9" s="17">
        <v>0.37464706184833801</v>
      </c>
      <c r="AV9" s="17">
        <v>0.38921689937829401</v>
      </c>
      <c r="AW9" s="17">
        <v>0.44047713282927597</v>
      </c>
      <c r="AX9" s="17">
        <v>0.47210094463793101</v>
      </c>
      <c r="AY9" s="17"/>
      <c r="AZ9" s="17">
        <v>0.371365482978879</v>
      </c>
      <c r="BA9" s="17">
        <v>0.40130185128367102</v>
      </c>
      <c r="BB9" s="17">
        <v>0.38684989156914801</v>
      </c>
      <c r="BC9" s="17">
        <v>0.39126475943531303</v>
      </c>
      <c r="BD9" s="17">
        <v>0.380709505838143</v>
      </c>
      <c r="BE9" s="17">
        <v>0.37179619099556499</v>
      </c>
      <c r="BF9" s="17"/>
      <c r="BG9" s="17">
        <v>0.384856278139876</v>
      </c>
      <c r="BH9" s="17">
        <v>0.40915539704894999</v>
      </c>
      <c r="BI9" s="17" t="s">
        <v>95</v>
      </c>
      <c r="BJ9" s="17">
        <v>0.35696345637794302</v>
      </c>
      <c r="BK9" s="17">
        <v>0.33879596758660102</v>
      </c>
      <c r="BL9" s="17">
        <v>0.40527100850138498</v>
      </c>
      <c r="BM9" s="17">
        <v>0.37331994315362199</v>
      </c>
    </row>
    <row r="10" spans="2:65" x14ac:dyDescent="0.35">
      <c r="B10" s="18" t="s">
        <v>191</v>
      </c>
      <c r="C10" s="17">
        <v>0.37442701253327898</v>
      </c>
      <c r="D10" s="17">
        <v>0.34859691694502898</v>
      </c>
      <c r="E10" s="17">
        <v>0.40010589848977901</v>
      </c>
      <c r="F10" s="17"/>
      <c r="G10" s="17">
        <v>0.412352735175878</v>
      </c>
      <c r="H10" s="17">
        <v>0.39106861101300699</v>
      </c>
      <c r="I10" s="17">
        <v>0.394225785864663</v>
      </c>
      <c r="J10" s="17">
        <v>0.360684168780042</v>
      </c>
      <c r="K10" s="17">
        <v>0.33811498705944498</v>
      </c>
      <c r="L10" s="17">
        <v>0.35511353198359702</v>
      </c>
      <c r="M10" s="17"/>
      <c r="N10" s="17">
        <v>0.38222098110174801</v>
      </c>
      <c r="O10" s="17">
        <v>0.35848754653999798</v>
      </c>
      <c r="P10" s="17">
        <v>0.39738634545125201</v>
      </c>
      <c r="Q10" s="17">
        <v>0.36161667876833198</v>
      </c>
      <c r="R10" s="17"/>
      <c r="S10" s="17">
        <v>0.38143041133486899</v>
      </c>
      <c r="T10" s="17">
        <v>0.39027457619903599</v>
      </c>
      <c r="U10" s="17">
        <v>0.34874293614697299</v>
      </c>
      <c r="V10" s="17">
        <v>0.35903496797529999</v>
      </c>
      <c r="W10" s="17">
        <v>0.37718521726548199</v>
      </c>
      <c r="X10" s="17">
        <v>0.39058667210341602</v>
      </c>
      <c r="Y10" s="17">
        <v>0.37528474005873402</v>
      </c>
      <c r="Z10" s="17">
        <v>0.41265179214924802</v>
      </c>
      <c r="AA10" s="17">
        <v>0.36313074255310002</v>
      </c>
      <c r="AB10" s="17">
        <v>0.374341177279023</v>
      </c>
      <c r="AC10" s="17">
        <v>0.35974180030812802</v>
      </c>
      <c r="AD10" s="17">
        <v>0.34575499343654997</v>
      </c>
      <c r="AE10" s="17"/>
      <c r="AF10" s="17">
        <v>0.35621872403994798</v>
      </c>
      <c r="AG10" s="17">
        <v>0.376454641525517</v>
      </c>
      <c r="AH10" s="17">
        <v>0.40311832452674401</v>
      </c>
      <c r="AI10" s="17"/>
      <c r="AJ10" s="17">
        <v>0.37608756603589399</v>
      </c>
      <c r="AK10" s="17">
        <v>0.37752824872027302</v>
      </c>
      <c r="AL10" s="17">
        <v>0.36018082253709599</v>
      </c>
      <c r="AM10" s="17">
        <v>0.30476388284332401</v>
      </c>
      <c r="AN10" s="17">
        <v>0.39203058381309602</v>
      </c>
      <c r="AO10" s="17"/>
      <c r="AP10" s="17">
        <v>0.39878360331138601</v>
      </c>
      <c r="AQ10" s="17">
        <v>0.380426255494003</v>
      </c>
      <c r="AR10" s="17">
        <v>0.382129347215937</v>
      </c>
      <c r="AS10" s="17"/>
      <c r="AT10" s="17">
        <v>0.36968922924171099</v>
      </c>
      <c r="AU10" s="17">
        <v>0.36886614685327301</v>
      </c>
      <c r="AV10" s="17">
        <v>0.40290389337493299</v>
      </c>
      <c r="AW10" s="17">
        <v>0.35389711183761102</v>
      </c>
      <c r="AX10" s="17">
        <v>0.37670617550698499</v>
      </c>
      <c r="AY10" s="17"/>
      <c r="AZ10" s="17">
        <v>0.38921129719373199</v>
      </c>
      <c r="BA10" s="17">
        <v>0.39136088288755999</v>
      </c>
      <c r="BB10" s="17">
        <v>0.35325757527707502</v>
      </c>
      <c r="BC10" s="17">
        <v>0.35039100666205703</v>
      </c>
      <c r="BD10" s="17">
        <v>0.37179799564710297</v>
      </c>
      <c r="BE10" s="17">
        <v>0.34679077749431397</v>
      </c>
      <c r="BF10" s="17"/>
      <c r="BG10" s="17">
        <v>0.36221298705034599</v>
      </c>
      <c r="BH10" s="17">
        <v>0.39062348215289699</v>
      </c>
      <c r="BI10" s="17" t="s">
        <v>95</v>
      </c>
      <c r="BJ10" s="17">
        <v>0.39397339970101802</v>
      </c>
      <c r="BK10" s="17">
        <v>0.37822283938768902</v>
      </c>
      <c r="BL10" s="17">
        <v>0.37977813539446797</v>
      </c>
      <c r="BM10" s="17">
        <v>0.33546551160009203</v>
      </c>
    </row>
    <row r="11" spans="2:65" x14ac:dyDescent="0.35">
      <c r="B11" s="18" t="s">
        <v>163</v>
      </c>
      <c r="C11" s="17">
        <v>0.133927415181291</v>
      </c>
      <c r="D11" s="17">
        <v>0.119483064110773</v>
      </c>
      <c r="E11" s="17">
        <v>0.14777182911441999</v>
      </c>
      <c r="F11" s="17"/>
      <c r="G11" s="17">
        <v>0.152777418951797</v>
      </c>
      <c r="H11" s="17">
        <v>0.14376642826344499</v>
      </c>
      <c r="I11" s="17">
        <v>0.123962069269049</v>
      </c>
      <c r="J11" s="17">
        <v>0.13044508559576001</v>
      </c>
      <c r="K11" s="17">
        <v>0.117201993008097</v>
      </c>
      <c r="L11" s="17">
        <v>0.135576689028887</v>
      </c>
      <c r="M11" s="17"/>
      <c r="N11" s="17">
        <v>0.12452361735767301</v>
      </c>
      <c r="O11" s="17">
        <v>0.123608035971467</v>
      </c>
      <c r="P11" s="17">
        <v>0.13106526988565001</v>
      </c>
      <c r="Q11" s="17">
        <v>0.157546049957659</v>
      </c>
      <c r="R11" s="17"/>
      <c r="S11" s="17">
        <v>0.15149299036498901</v>
      </c>
      <c r="T11" s="17">
        <v>9.6959912068074E-2</v>
      </c>
      <c r="U11" s="17">
        <v>0.15107728300443299</v>
      </c>
      <c r="V11" s="17">
        <v>0.12951620955258</v>
      </c>
      <c r="W11" s="17">
        <v>0.112442120844482</v>
      </c>
      <c r="X11" s="17">
        <v>0.152267659082715</v>
      </c>
      <c r="Y11" s="17">
        <v>0.13987355454627301</v>
      </c>
      <c r="Z11" s="17">
        <v>0.10941351318810399</v>
      </c>
      <c r="AA11" s="17">
        <v>0.140044756229216</v>
      </c>
      <c r="AB11" s="17">
        <v>0.12464172103175</v>
      </c>
      <c r="AC11" s="17">
        <v>0.15950399518667999</v>
      </c>
      <c r="AD11" s="17">
        <v>0.154459044632489</v>
      </c>
      <c r="AE11" s="17"/>
      <c r="AF11" s="17">
        <v>0.153687224607751</v>
      </c>
      <c r="AG11" s="17">
        <v>0.103445311681262</v>
      </c>
      <c r="AH11" s="17">
        <v>0.155214131326014</v>
      </c>
      <c r="AI11" s="17"/>
      <c r="AJ11" s="17">
        <v>0.14698047535014899</v>
      </c>
      <c r="AK11" s="17">
        <v>0.111249637791642</v>
      </c>
      <c r="AL11" s="17">
        <v>0.10428514834007301</v>
      </c>
      <c r="AM11" s="17">
        <v>0.177634705467033</v>
      </c>
      <c r="AN11" s="17">
        <v>0.15320446565620799</v>
      </c>
      <c r="AO11" s="17"/>
      <c r="AP11" s="17">
        <v>0.14249773519986</v>
      </c>
      <c r="AQ11" s="17">
        <v>0.11017636663365001</v>
      </c>
      <c r="AR11" s="17">
        <v>0.110677530433265</v>
      </c>
      <c r="AS11" s="17"/>
      <c r="AT11" s="17">
        <v>0.15448762257533699</v>
      </c>
      <c r="AU11" s="17">
        <v>0.14019559068555401</v>
      </c>
      <c r="AV11" s="17">
        <v>0.10746735033949401</v>
      </c>
      <c r="AW11" s="17">
        <v>0.13580868087206899</v>
      </c>
      <c r="AX11" s="17">
        <v>7.0046946922616302E-2</v>
      </c>
      <c r="AY11" s="17"/>
      <c r="AZ11" s="17">
        <v>0.14993040219350301</v>
      </c>
      <c r="BA11" s="17">
        <v>0.111545242320197</v>
      </c>
      <c r="BB11" s="17">
        <v>0.15929763960923399</v>
      </c>
      <c r="BC11" s="17">
        <v>0.13512390401753599</v>
      </c>
      <c r="BD11" s="17">
        <v>0.12279256186927601</v>
      </c>
      <c r="BE11" s="17">
        <v>0.156858968418189</v>
      </c>
      <c r="BF11" s="17"/>
      <c r="BG11" s="17">
        <v>0.138800630566076</v>
      </c>
      <c r="BH11" s="17">
        <v>0.108076931383737</v>
      </c>
      <c r="BI11" s="17" t="s">
        <v>95</v>
      </c>
      <c r="BJ11" s="17">
        <v>0.14296279870815101</v>
      </c>
      <c r="BK11" s="17">
        <v>0.16237757149238699</v>
      </c>
      <c r="BL11" s="17">
        <v>0.129033317326572</v>
      </c>
      <c r="BM11" s="17">
        <v>0.15599595518197201</v>
      </c>
    </row>
    <row r="12" spans="2:65" x14ac:dyDescent="0.35">
      <c r="B12" s="18" t="s">
        <v>192</v>
      </c>
      <c r="C12" s="17">
        <v>4.4590723879810903E-2</v>
      </c>
      <c r="D12" s="17">
        <v>5.2467929120268701E-2</v>
      </c>
      <c r="E12" s="17">
        <v>3.7145737991432802E-2</v>
      </c>
      <c r="F12" s="17"/>
      <c r="G12" s="17">
        <v>5.3151740424566697E-2</v>
      </c>
      <c r="H12" s="17">
        <v>4.7967572693416602E-2</v>
      </c>
      <c r="I12" s="17">
        <v>2.9047276331483001E-2</v>
      </c>
      <c r="J12" s="17">
        <v>3.0710370020562101E-2</v>
      </c>
      <c r="K12" s="17">
        <v>5.5629946641760998E-2</v>
      </c>
      <c r="L12" s="17">
        <v>5.2693971325643497E-2</v>
      </c>
      <c r="M12" s="17"/>
      <c r="N12" s="17">
        <v>4.1563473041362903E-2</v>
      </c>
      <c r="O12" s="17">
        <v>5.9395242918987602E-2</v>
      </c>
      <c r="P12" s="17">
        <v>4.27500349115904E-2</v>
      </c>
      <c r="Q12" s="17">
        <v>3.4796712858701999E-2</v>
      </c>
      <c r="R12" s="17"/>
      <c r="S12" s="17">
        <v>3.9305234272377997E-2</v>
      </c>
      <c r="T12" s="17">
        <v>4.5916386575477301E-2</v>
      </c>
      <c r="U12" s="17">
        <v>5.0269835841078997E-2</v>
      </c>
      <c r="V12" s="17">
        <v>5.6955871129486697E-2</v>
      </c>
      <c r="W12" s="17">
        <v>5.3655848150224797E-2</v>
      </c>
      <c r="X12" s="17">
        <v>2.2432653216422498E-2</v>
      </c>
      <c r="Y12" s="17">
        <v>4.9862563565945803E-2</v>
      </c>
      <c r="Z12" s="17">
        <v>4.30586514972775E-2</v>
      </c>
      <c r="AA12" s="17">
        <v>3.3434433494275703E-2</v>
      </c>
      <c r="AB12" s="17">
        <v>4.9604632781109298E-2</v>
      </c>
      <c r="AC12" s="17">
        <v>5.3354730025556997E-2</v>
      </c>
      <c r="AD12" s="17">
        <v>5.5764452635474103E-2</v>
      </c>
      <c r="AE12" s="17"/>
      <c r="AF12" s="17">
        <v>6.5846618369094306E-2</v>
      </c>
      <c r="AG12" s="17">
        <v>2.8273390738656201E-2</v>
      </c>
      <c r="AH12" s="17">
        <v>3.6347075169545703E-2</v>
      </c>
      <c r="AI12" s="17"/>
      <c r="AJ12" s="17">
        <v>5.75762731840977E-2</v>
      </c>
      <c r="AK12" s="17">
        <v>3.4954053464196201E-2</v>
      </c>
      <c r="AL12" s="17">
        <v>4.7920651192331902E-2</v>
      </c>
      <c r="AM12" s="17">
        <v>6.1842185801958098E-2</v>
      </c>
      <c r="AN12" s="17">
        <v>3.4547303774581303E-2</v>
      </c>
      <c r="AO12" s="17"/>
      <c r="AP12" s="17">
        <v>3.8291842315412397E-2</v>
      </c>
      <c r="AQ12" s="17">
        <v>3.6197248804370599E-2</v>
      </c>
      <c r="AR12" s="17">
        <v>2.5271949106485399E-2</v>
      </c>
      <c r="AS12" s="17"/>
      <c r="AT12" s="17">
        <v>4.90062710052857E-2</v>
      </c>
      <c r="AU12" s="17">
        <v>4.2335915927979202E-2</v>
      </c>
      <c r="AV12" s="17">
        <v>4.2749938440575001E-2</v>
      </c>
      <c r="AW12" s="17">
        <v>3.5209135506652701E-2</v>
      </c>
      <c r="AX12" s="17">
        <v>1.6636789149965001E-2</v>
      </c>
      <c r="AY12" s="17"/>
      <c r="AZ12" s="17">
        <v>3.7115921744904502E-2</v>
      </c>
      <c r="BA12" s="17">
        <v>3.6653740579141898E-2</v>
      </c>
      <c r="BB12" s="17">
        <v>4.1922770297254601E-2</v>
      </c>
      <c r="BC12" s="17">
        <v>5.5450512912097599E-2</v>
      </c>
      <c r="BD12" s="17">
        <v>6.1545497630795698E-2</v>
      </c>
      <c r="BE12" s="17">
        <v>5.4443130775006301E-2</v>
      </c>
      <c r="BF12" s="17"/>
      <c r="BG12" s="17">
        <v>5.2991141533387701E-2</v>
      </c>
      <c r="BH12" s="17">
        <v>3.9331587169509297E-2</v>
      </c>
      <c r="BI12" s="17" t="s">
        <v>95</v>
      </c>
      <c r="BJ12" s="17">
        <v>3.2349575285607897E-2</v>
      </c>
      <c r="BK12" s="17">
        <v>4.3433716527732598E-2</v>
      </c>
      <c r="BL12" s="17">
        <v>3.5016623573453899E-2</v>
      </c>
      <c r="BM12" s="17">
        <v>4.5021358478708001E-2</v>
      </c>
    </row>
    <row r="13" spans="2:65" x14ac:dyDescent="0.35">
      <c r="B13" s="18" t="s">
        <v>165</v>
      </c>
      <c r="C13" s="17">
        <v>3.03217810245026E-2</v>
      </c>
      <c r="D13" s="17">
        <v>3.3838402843178003E-2</v>
      </c>
      <c r="E13" s="17">
        <v>2.6599068161500899E-2</v>
      </c>
      <c r="F13" s="17"/>
      <c r="G13" s="17">
        <v>7.5237027804252298E-3</v>
      </c>
      <c r="H13" s="17">
        <v>1.8960391728706099E-2</v>
      </c>
      <c r="I13" s="17">
        <v>2.34823593886179E-2</v>
      </c>
      <c r="J13" s="17">
        <v>3.7570060180843703E-2</v>
      </c>
      <c r="K13" s="17">
        <v>3.6872588898084403E-2</v>
      </c>
      <c r="L13" s="17">
        <v>4.9973756090320301E-2</v>
      </c>
      <c r="M13" s="17"/>
      <c r="N13" s="17">
        <v>2.8225404650056098E-2</v>
      </c>
      <c r="O13" s="17">
        <v>3.1002782457039298E-2</v>
      </c>
      <c r="P13" s="17">
        <v>3.58400198010679E-2</v>
      </c>
      <c r="Q13" s="17">
        <v>2.7506724392081301E-2</v>
      </c>
      <c r="R13" s="17"/>
      <c r="S13" s="17">
        <v>1.57187570722646E-2</v>
      </c>
      <c r="T13" s="17">
        <v>2.9017650382343101E-2</v>
      </c>
      <c r="U13" s="17">
        <v>1.38485433802856E-2</v>
      </c>
      <c r="V13" s="17">
        <v>5.7943961585158098E-2</v>
      </c>
      <c r="W13" s="17">
        <v>3.1887051488752899E-2</v>
      </c>
      <c r="X13" s="17">
        <v>3.2860797413493403E-2</v>
      </c>
      <c r="Y13" s="17">
        <v>1.9362766089691199E-2</v>
      </c>
      <c r="Z13" s="17">
        <v>2.92475907873463E-2</v>
      </c>
      <c r="AA13" s="17">
        <v>1.4989489171833899E-2</v>
      </c>
      <c r="AB13" s="17">
        <v>4.7384983392206197E-2</v>
      </c>
      <c r="AC13" s="17">
        <v>7.0650779301347597E-2</v>
      </c>
      <c r="AD13" s="17">
        <v>2.2309853817717901E-2</v>
      </c>
      <c r="AE13" s="17"/>
      <c r="AF13" s="17">
        <v>5.6320604222781401E-2</v>
      </c>
      <c r="AG13" s="17">
        <v>1.6369461979018299E-2</v>
      </c>
      <c r="AH13" s="17">
        <v>1.5657107500921901E-2</v>
      </c>
      <c r="AI13" s="17"/>
      <c r="AJ13" s="17">
        <v>5.1174903202838302E-2</v>
      </c>
      <c r="AK13" s="17">
        <v>1.1613116829966999E-2</v>
      </c>
      <c r="AL13" s="17">
        <v>1.46417797234943E-2</v>
      </c>
      <c r="AM13" s="17">
        <v>0.11892517886229</v>
      </c>
      <c r="AN13" s="17">
        <v>2.7310688002598699E-2</v>
      </c>
      <c r="AO13" s="17"/>
      <c r="AP13" s="17">
        <v>4.8641761271782602E-2</v>
      </c>
      <c r="AQ13" s="17">
        <v>1.00047934414645E-2</v>
      </c>
      <c r="AR13" s="17">
        <v>1.3867579483991E-2</v>
      </c>
      <c r="AS13" s="17"/>
      <c r="AT13" s="17">
        <v>3.02653784058373E-2</v>
      </c>
      <c r="AU13" s="17">
        <v>3.41518573881412E-2</v>
      </c>
      <c r="AV13" s="17">
        <v>3.2021015442999103E-2</v>
      </c>
      <c r="AW13" s="17">
        <v>2.0485202666988701E-2</v>
      </c>
      <c r="AX13" s="17">
        <v>4.7739638911252803E-2</v>
      </c>
      <c r="AY13" s="17"/>
      <c r="AZ13" s="17">
        <v>2.2576837559115499E-2</v>
      </c>
      <c r="BA13" s="17">
        <v>2.18808595074798E-2</v>
      </c>
      <c r="BB13" s="17">
        <v>2.2562949093389802E-2</v>
      </c>
      <c r="BC13" s="17">
        <v>3.9292488081229197E-2</v>
      </c>
      <c r="BD13" s="17">
        <v>4.8138416915409502E-2</v>
      </c>
      <c r="BE13" s="17">
        <v>6.0467539677001303E-2</v>
      </c>
      <c r="BF13" s="17"/>
      <c r="BG13" s="17">
        <v>4.02929560911321E-2</v>
      </c>
      <c r="BH13" s="17">
        <v>2.3527216967595899E-2</v>
      </c>
      <c r="BI13" s="17" t="s">
        <v>95</v>
      </c>
      <c r="BJ13" s="17">
        <v>2.5081814804757199E-2</v>
      </c>
      <c r="BK13" s="17">
        <v>2.3907324079787799E-2</v>
      </c>
      <c r="BL13" s="17">
        <v>2.42118985747669E-2</v>
      </c>
      <c r="BM13" s="17">
        <v>4.6272986615488197E-2</v>
      </c>
    </row>
    <row r="14" spans="2:65" x14ac:dyDescent="0.35">
      <c r="B14" s="18" t="s">
        <v>143</v>
      </c>
      <c r="C14" s="17">
        <v>2.9788936003461299E-2</v>
      </c>
      <c r="D14" s="17">
        <v>1.3491987490436201E-2</v>
      </c>
      <c r="E14" s="17">
        <v>4.5436925213816599E-2</v>
      </c>
      <c r="F14" s="17"/>
      <c r="G14" s="17">
        <v>2.4755625493943698E-2</v>
      </c>
      <c r="H14" s="17">
        <v>3.4809243317970098E-2</v>
      </c>
      <c r="I14" s="17">
        <v>4.3516447264354302E-2</v>
      </c>
      <c r="J14" s="17">
        <v>3.6882453768037803E-2</v>
      </c>
      <c r="K14" s="17">
        <v>2.4297308988969198E-2</v>
      </c>
      <c r="L14" s="17">
        <v>1.57913360827216E-2</v>
      </c>
      <c r="M14" s="17"/>
      <c r="N14" s="17">
        <v>1.84228075419922E-2</v>
      </c>
      <c r="O14" s="17">
        <v>3.1861226690858599E-2</v>
      </c>
      <c r="P14" s="17">
        <v>2.8592022772460701E-2</v>
      </c>
      <c r="Q14" s="17">
        <v>4.1439079046290697E-2</v>
      </c>
      <c r="R14" s="17"/>
      <c r="S14" s="17">
        <v>4.1956621907303503E-2</v>
      </c>
      <c r="T14" s="17">
        <v>1.5624661552641601E-2</v>
      </c>
      <c r="U14" s="17">
        <v>2.4908132958786501E-2</v>
      </c>
      <c r="V14" s="17">
        <v>2.27239711973246E-2</v>
      </c>
      <c r="W14" s="17">
        <v>3.1585363378826503E-2</v>
      </c>
      <c r="X14" s="17">
        <v>4.1676612333882299E-2</v>
      </c>
      <c r="Y14" s="17">
        <v>1.9461563169976999E-2</v>
      </c>
      <c r="Z14" s="17">
        <v>5.7198641371951301E-3</v>
      </c>
      <c r="AA14" s="17">
        <v>6.2895323523694105E-2</v>
      </c>
      <c r="AB14" s="17">
        <v>2.3457244260059799E-2</v>
      </c>
      <c r="AC14" s="17">
        <v>1.5323577460144599E-2</v>
      </c>
      <c r="AD14" s="17">
        <v>1.0235518855052301E-2</v>
      </c>
      <c r="AE14" s="17"/>
      <c r="AF14" s="17">
        <v>2.1717060047649801E-2</v>
      </c>
      <c r="AG14" s="17">
        <v>2.6951054620836402E-2</v>
      </c>
      <c r="AH14" s="17">
        <v>5.6894585102535103E-2</v>
      </c>
      <c r="AI14" s="17"/>
      <c r="AJ14" s="17">
        <v>1.6975198167279999E-2</v>
      </c>
      <c r="AK14" s="17">
        <v>3.2839002109154601E-2</v>
      </c>
      <c r="AL14" s="17">
        <v>1.8266359202309401E-2</v>
      </c>
      <c r="AM14" s="17">
        <v>1.9847982990446801E-2</v>
      </c>
      <c r="AN14" s="17">
        <v>6.7686034961341596E-2</v>
      </c>
      <c r="AO14" s="17"/>
      <c r="AP14" s="17">
        <v>1.59370605094157E-2</v>
      </c>
      <c r="AQ14" s="17">
        <v>2.9943186292871699E-2</v>
      </c>
      <c r="AR14" s="17">
        <v>1.31798433078199E-2</v>
      </c>
      <c r="AS14" s="17"/>
      <c r="AT14" s="17">
        <v>4.0723916278832498E-2</v>
      </c>
      <c r="AU14" s="17">
        <v>3.9803427296715099E-2</v>
      </c>
      <c r="AV14" s="17">
        <v>2.5640903023704399E-2</v>
      </c>
      <c r="AW14" s="17">
        <v>1.41227362874029E-2</v>
      </c>
      <c r="AX14" s="17">
        <v>1.6769504871249601E-2</v>
      </c>
      <c r="AY14" s="17"/>
      <c r="AZ14" s="17">
        <v>2.9800058329865899E-2</v>
      </c>
      <c r="BA14" s="17">
        <v>3.7257423421949799E-2</v>
      </c>
      <c r="BB14" s="17">
        <v>3.6109174153898402E-2</v>
      </c>
      <c r="BC14" s="17">
        <v>2.8477328891767299E-2</v>
      </c>
      <c r="BD14" s="17">
        <v>1.50160220992728E-2</v>
      </c>
      <c r="BE14" s="17">
        <v>9.6433926399248793E-3</v>
      </c>
      <c r="BF14" s="17"/>
      <c r="BG14" s="17">
        <v>2.0846006619181501E-2</v>
      </c>
      <c r="BH14" s="17">
        <v>2.9285385277310599E-2</v>
      </c>
      <c r="BI14" s="17" t="s">
        <v>95</v>
      </c>
      <c r="BJ14" s="17">
        <v>4.8668955122522603E-2</v>
      </c>
      <c r="BK14" s="17">
        <v>5.3262580925802799E-2</v>
      </c>
      <c r="BL14" s="17">
        <v>2.6689016629353898E-2</v>
      </c>
      <c r="BM14" s="17">
        <v>4.3924244970117397E-2</v>
      </c>
    </row>
    <row r="15" spans="2:65" x14ac:dyDescent="0.35">
      <c r="B15" s="18" t="s">
        <v>166</v>
      </c>
      <c r="C15" s="20">
        <v>0.76137114391093397</v>
      </c>
      <c r="D15" s="20">
        <v>0.78071861643534501</v>
      </c>
      <c r="E15" s="20">
        <v>0.74304643951882898</v>
      </c>
      <c r="F15" s="20"/>
      <c r="G15" s="20">
        <v>0.76179151234926801</v>
      </c>
      <c r="H15" s="20">
        <v>0.75449636399646203</v>
      </c>
      <c r="I15" s="20">
        <v>0.77999184774649599</v>
      </c>
      <c r="J15" s="20">
        <v>0.76439203043479698</v>
      </c>
      <c r="K15" s="20">
        <v>0.76599816246308805</v>
      </c>
      <c r="L15" s="20">
        <v>0.74596424747242795</v>
      </c>
      <c r="M15" s="20"/>
      <c r="N15" s="20">
        <v>0.78726469740891603</v>
      </c>
      <c r="O15" s="20">
        <v>0.754132711961647</v>
      </c>
      <c r="P15" s="20">
        <v>0.76175265262923197</v>
      </c>
      <c r="Q15" s="20">
        <v>0.73871143374526704</v>
      </c>
      <c r="R15" s="20"/>
      <c r="S15" s="20">
        <v>0.75152639638306495</v>
      </c>
      <c r="T15" s="20">
        <v>0.81248138942146397</v>
      </c>
      <c r="U15" s="20">
        <v>0.75989620481541598</v>
      </c>
      <c r="V15" s="20">
        <v>0.73285998653545104</v>
      </c>
      <c r="W15" s="20">
        <v>0.77042961613771299</v>
      </c>
      <c r="X15" s="20">
        <v>0.75076227795348704</v>
      </c>
      <c r="Y15" s="20">
        <v>0.77143955262811303</v>
      </c>
      <c r="Z15" s="20">
        <v>0.81256038039007705</v>
      </c>
      <c r="AA15" s="20">
        <v>0.74863599758097998</v>
      </c>
      <c r="AB15" s="20">
        <v>0.75491141853487498</v>
      </c>
      <c r="AC15" s="20">
        <v>0.70116691802627096</v>
      </c>
      <c r="AD15" s="20">
        <v>0.75723113005926601</v>
      </c>
      <c r="AE15" s="20"/>
      <c r="AF15" s="20">
        <v>0.70242849275272401</v>
      </c>
      <c r="AG15" s="20">
        <v>0.82496078098022696</v>
      </c>
      <c r="AH15" s="20">
        <v>0.73588710090098397</v>
      </c>
      <c r="AI15" s="20"/>
      <c r="AJ15" s="20">
        <v>0.727293150095635</v>
      </c>
      <c r="AK15" s="20">
        <v>0.80934418980503997</v>
      </c>
      <c r="AL15" s="20">
        <v>0.814886061541792</v>
      </c>
      <c r="AM15" s="20">
        <v>0.62174994687827201</v>
      </c>
      <c r="AN15" s="20">
        <v>0.71725150760527001</v>
      </c>
      <c r="AO15" s="20"/>
      <c r="AP15" s="20">
        <v>0.75463160070352897</v>
      </c>
      <c r="AQ15" s="20">
        <v>0.81367840482764298</v>
      </c>
      <c r="AR15" s="20">
        <v>0.83700309766843894</v>
      </c>
      <c r="AS15" s="20"/>
      <c r="AT15" s="20">
        <v>0.72551681173470794</v>
      </c>
      <c r="AU15" s="20">
        <v>0.74351320870161097</v>
      </c>
      <c r="AV15" s="20">
        <v>0.792120792753227</v>
      </c>
      <c r="AW15" s="20">
        <v>0.794374244666887</v>
      </c>
      <c r="AX15" s="20">
        <v>0.84880712014491599</v>
      </c>
      <c r="AY15" s="20"/>
      <c r="AZ15" s="20">
        <v>0.76057678017261099</v>
      </c>
      <c r="BA15" s="20">
        <v>0.79266273417123101</v>
      </c>
      <c r="BB15" s="20">
        <v>0.74010746684622297</v>
      </c>
      <c r="BC15" s="20">
        <v>0.74165576609736905</v>
      </c>
      <c r="BD15" s="20">
        <v>0.75250750148524603</v>
      </c>
      <c r="BE15" s="20">
        <v>0.71858696848987802</v>
      </c>
      <c r="BF15" s="20"/>
      <c r="BG15" s="20">
        <v>0.74706926519022299</v>
      </c>
      <c r="BH15" s="20">
        <v>0.79977887920184698</v>
      </c>
      <c r="BI15" s="20" t="s">
        <v>95</v>
      </c>
      <c r="BJ15" s="20">
        <v>0.75093685607896099</v>
      </c>
      <c r="BK15" s="20">
        <v>0.71701880697428999</v>
      </c>
      <c r="BL15" s="20">
        <v>0.78504914389585301</v>
      </c>
      <c r="BM15" s="20">
        <v>0.70878545475371402</v>
      </c>
    </row>
    <row r="16" spans="2:65" x14ac:dyDescent="0.35">
      <c r="B16" s="18" t="s">
        <v>167</v>
      </c>
      <c r="C16" s="20">
        <v>7.4912504904313504E-2</v>
      </c>
      <c r="D16" s="20">
        <v>8.6306331963446697E-2</v>
      </c>
      <c r="E16" s="20">
        <v>6.3744806152933695E-2</v>
      </c>
      <c r="F16" s="20"/>
      <c r="G16" s="20">
        <v>6.0675443204991901E-2</v>
      </c>
      <c r="H16" s="20">
        <v>6.6927964422122704E-2</v>
      </c>
      <c r="I16" s="20">
        <v>5.2529635720100901E-2</v>
      </c>
      <c r="J16" s="20">
        <v>6.8280430201405798E-2</v>
      </c>
      <c r="K16" s="20">
        <v>9.2502535539845401E-2</v>
      </c>
      <c r="L16" s="20">
        <v>0.102667727415964</v>
      </c>
      <c r="M16" s="20"/>
      <c r="N16" s="20">
        <v>6.9788877691418894E-2</v>
      </c>
      <c r="O16" s="20">
        <v>9.0398025376026897E-2</v>
      </c>
      <c r="P16" s="20">
        <v>7.85900547126583E-2</v>
      </c>
      <c r="Q16" s="20">
        <v>6.2303437250783203E-2</v>
      </c>
      <c r="R16" s="20"/>
      <c r="S16" s="20">
        <v>5.50239913446426E-2</v>
      </c>
      <c r="T16" s="20">
        <v>7.4934036957820305E-2</v>
      </c>
      <c r="U16" s="20">
        <v>6.4118379221364694E-2</v>
      </c>
      <c r="V16" s="20">
        <v>0.114899832714645</v>
      </c>
      <c r="W16" s="20">
        <v>8.5542899638977696E-2</v>
      </c>
      <c r="X16" s="20">
        <v>5.5293450629915898E-2</v>
      </c>
      <c r="Y16" s="20">
        <v>6.9225329655637005E-2</v>
      </c>
      <c r="Z16" s="20">
        <v>7.2306242284623803E-2</v>
      </c>
      <c r="AA16" s="20">
        <v>4.8423922666109599E-2</v>
      </c>
      <c r="AB16" s="20">
        <v>9.6989616173315502E-2</v>
      </c>
      <c r="AC16" s="20">
        <v>0.124005509326905</v>
      </c>
      <c r="AD16" s="20">
        <v>7.8074306453191994E-2</v>
      </c>
      <c r="AE16" s="20"/>
      <c r="AF16" s="20">
        <v>0.122167222591876</v>
      </c>
      <c r="AG16" s="20">
        <v>4.46428527176745E-2</v>
      </c>
      <c r="AH16" s="20">
        <v>5.2004182670467497E-2</v>
      </c>
      <c r="AI16" s="20"/>
      <c r="AJ16" s="20">
        <v>0.108751176386936</v>
      </c>
      <c r="AK16" s="20">
        <v>4.6567170294163199E-2</v>
      </c>
      <c r="AL16" s="20">
        <v>6.2562430915826195E-2</v>
      </c>
      <c r="AM16" s="20">
        <v>0.180767364664248</v>
      </c>
      <c r="AN16" s="20">
        <v>6.1857991777180002E-2</v>
      </c>
      <c r="AO16" s="20"/>
      <c r="AP16" s="20">
        <v>8.6933603587194999E-2</v>
      </c>
      <c r="AQ16" s="20">
        <v>4.6202042245835101E-2</v>
      </c>
      <c r="AR16" s="20">
        <v>3.9139528590476397E-2</v>
      </c>
      <c r="AS16" s="20"/>
      <c r="AT16" s="20">
        <v>7.9271649411122996E-2</v>
      </c>
      <c r="AU16" s="20">
        <v>7.6487773316120306E-2</v>
      </c>
      <c r="AV16" s="20">
        <v>7.4770953883574201E-2</v>
      </c>
      <c r="AW16" s="20">
        <v>5.5694338173641403E-2</v>
      </c>
      <c r="AX16" s="20">
        <v>6.4376428061217794E-2</v>
      </c>
      <c r="AY16" s="20"/>
      <c r="AZ16" s="20">
        <v>5.9692759304020002E-2</v>
      </c>
      <c r="BA16" s="20">
        <v>5.8534600086621702E-2</v>
      </c>
      <c r="BB16" s="20">
        <v>6.4485719390644403E-2</v>
      </c>
      <c r="BC16" s="20">
        <v>9.4743000993326706E-2</v>
      </c>
      <c r="BD16" s="20">
        <v>0.10968391454620501</v>
      </c>
      <c r="BE16" s="20">
        <v>0.11491067045200801</v>
      </c>
      <c r="BF16" s="20"/>
      <c r="BG16" s="20">
        <v>9.3284097624519904E-2</v>
      </c>
      <c r="BH16" s="20">
        <v>6.2858804137105206E-2</v>
      </c>
      <c r="BI16" s="20" t="s">
        <v>95</v>
      </c>
      <c r="BJ16" s="20">
        <v>5.7431390090365103E-2</v>
      </c>
      <c r="BK16" s="20">
        <v>6.73410406075204E-2</v>
      </c>
      <c r="BL16" s="20">
        <v>5.92285221482209E-2</v>
      </c>
      <c r="BM16" s="20">
        <v>9.1294345094196205E-2</v>
      </c>
    </row>
    <row r="17" spans="2:65" x14ac:dyDescent="0.35">
      <c r="B17" s="18" t="s">
        <v>168</v>
      </c>
      <c r="C17" s="21">
        <v>0.68645863900662096</v>
      </c>
      <c r="D17" s="21">
        <v>0.69441228447189796</v>
      </c>
      <c r="E17" s="21">
        <v>0.679301633365896</v>
      </c>
      <c r="F17" s="21"/>
      <c r="G17" s="21">
        <v>0.70111606914427604</v>
      </c>
      <c r="H17" s="21">
        <v>0.68756839957434002</v>
      </c>
      <c r="I17" s="21">
        <v>0.72746221202639505</v>
      </c>
      <c r="J17" s="21">
        <v>0.69611160023339103</v>
      </c>
      <c r="K17" s="21">
        <v>0.67349562692324305</v>
      </c>
      <c r="L17" s="21">
        <v>0.64329652005646398</v>
      </c>
      <c r="M17" s="21"/>
      <c r="N17" s="21">
        <v>0.71747581971749697</v>
      </c>
      <c r="O17" s="21">
        <v>0.66373468658561996</v>
      </c>
      <c r="P17" s="21">
        <v>0.68316259791657297</v>
      </c>
      <c r="Q17" s="21">
        <v>0.67640799649448402</v>
      </c>
      <c r="R17" s="21"/>
      <c r="S17" s="21">
        <v>0.69650240503842298</v>
      </c>
      <c r="T17" s="21">
        <v>0.737547352463644</v>
      </c>
      <c r="U17" s="21">
        <v>0.69577782559405099</v>
      </c>
      <c r="V17" s="21">
        <v>0.61796015382080605</v>
      </c>
      <c r="W17" s="21">
        <v>0.684886716498736</v>
      </c>
      <c r="X17" s="21">
        <v>0.69546882732357096</v>
      </c>
      <c r="Y17" s="21">
        <v>0.70221422297247604</v>
      </c>
      <c r="Z17" s="21">
        <v>0.74025413810545404</v>
      </c>
      <c r="AA17" s="21">
        <v>0.70021207491487003</v>
      </c>
      <c r="AB17" s="21">
        <v>0.65792180236155895</v>
      </c>
      <c r="AC17" s="21">
        <v>0.57716140869936605</v>
      </c>
      <c r="AD17" s="21">
        <v>0.67915682360607499</v>
      </c>
      <c r="AE17" s="21"/>
      <c r="AF17" s="21">
        <v>0.58026127016084805</v>
      </c>
      <c r="AG17" s="21">
        <v>0.78031792826255297</v>
      </c>
      <c r="AH17" s="21">
        <v>0.68388291823051595</v>
      </c>
      <c r="AI17" s="21"/>
      <c r="AJ17" s="21">
        <v>0.61854197370869901</v>
      </c>
      <c r="AK17" s="21">
        <v>0.76277701951087695</v>
      </c>
      <c r="AL17" s="21">
        <v>0.75232363062596597</v>
      </c>
      <c r="AM17" s="21">
        <v>0.44098258221402398</v>
      </c>
      <c r="AN17" s="21">
        <v>0.65539351582809002</v>
      </c>
      <c r="AO17" s="21"/>
      <c r="AP17" s="21">
        <v>0.66769799711633404</v>
      </c>
      <c r="AQ17" s="21">
        <v>0.76747636258180796</v>
      </c>
      <c r="AR17" s="21">
        <v>0.79786356907796196</v>
      </c>
      <c r="AS17" s="21"/>
      <c r="AT17" s="21">
        <v>0.64624516232358498</v>
      </c>
      <c r="AU17" s="21">
        <v>0.66702543538548997</v>
      </c>
      <c r="AV17" s="21">
        <v>0.71734983886965298</v>
      </c>
      <c r="AW17" s="21">
        <v>0.738679906493246</v>
      </c>
      <c r="AX17" s="21">
        <v>0.78443069208369798</v>
      </c>
      <c r="AY17" s="21"/>
      <c r="AZ17" s="21">
        <v>0.70088402086859103</v>
      </c>
      <c r="BA17" s="21">
        <v>0.73412813408460897</v>
      </c>
      <c r="BB17" s="21">
        <v>0.67562174745557901</v>
      </c>
      <c r="BC17" s="21">
        <v>0.64691276510404305</v>
      </c>
      <c r="BD17" s="21">
        <v>0.64282358693904096</v>
      </c>
      <c r="BE17" s="21">
        <v>0.60367629803787104</v>
      </c>
      <c r="BF17" s="21"/>
      <c r="BG17" s="21">
        <v>0.65378516756570304</v>
      </c>
      <c r="BH17" s="21">
        <v>0.736920075064742</v>
      </c>
      <c r="BI17" s="21" t="s">
        <v>95</v>
      </c>
      <c r="BJ17" s="21">
        <v>0.69350546598859597</v>
      </c>
      <c r="BK17" s="21">
        <v>0.64967776636676899</v>
      </c>
      <c r="BL17" s="21">
        <v>0.72582062174763196</v>
      </c>
      <c r="BM17" s="21">
        <v>0.61749110965951803</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196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0.46758265744052602</v>
      </c>
      <c r="D9" s="17">
        <v>0.51304423940294297</v>
      </c>
      <c r="E9" s="17">
        <v>0.42321237617423602</v>
      </c>
      <c r="F9" s="17"/>
      <c r="G9" s="17">
        <v>0.37668180622992298</v>
      </c>
      <c r="H9" s="17">
        <v>0.39022053726469802</v>
      </c>
      <c r="I9" s="17">
        <v>0.46354650030550898</v>
      </c>
      <c r="J9" s="17">
        <v>0.49629655216719898</v>
      </c>
      <c r="K9" s="17">
        <v>0.53335604932625602</v>
      </c>
      <c r="L9" s="17">
        <v>0.52665554727210195</v>
      </c>
      <c r="M9" s="17"/>
      <c r="N9" s="17">
        <v>0.52096404348598602</v>
      </c>
      <c r="O9" s="17">
        <v>0.472554246826139</v>
      </c>
      <c r="P9" s="17">
        <v>0.42141350774558001</v>
      </c>
      <c r="Q9" s="17">
        <v>0.44273717211722102</v>
      </c>
      <c r="R9" s="17"/>
      <c r="S9" s="17">
        <v>0.41909852630803102</v>
      </c>
      <c r="T9" s="17">
        <v>0.50702053812979597</v>
      </c>
      <c r="U9" s="17">
        <v>0.48407860405033798</v>
      </c>
      <c r="V9" s="17">
        <v>0.45484634248231298</v>
      </c>
      <c r="W9" s="17">
        <v>0.46924692357572501</v>
      </c>
      <c r="X9" s="17">
        <v>0.416297452956988</v>
      </c>
      <c r="Y9" s="17">
        <v>0.53358598320432904</v>
      </c>
      <c r="Z9" s="17">
        <v>0.54435373228492501</v>
      </c>
      <c r="AA9" s="17">
        <v>0.45267704184228702</v>
      </c>
      <c r="AB9" s="17">
        <v>0.45417596913025599</v>
      </c>
      <c r="AC9" s="17">
        <v>0.500288972466988</v>
      </c>
      <c r="AD9" s="17">
        <v>0.428972098437853</v>
      </c>
      <c r="AE9" s="17"/>
      <c r="AF9" s="17">
        <v>0.455001893536221</v>
      </c>
      <c r="AG9" s="17">
        <v>0.52828353645606196</v>
      </c>
      <c r="AH9" s="17">
        <v>0.36275594100282899</v>
      </c>
      <c r="AI9" s="17"/>
      <c r="AJ9" s="17">
        <v>0.47616540741504298</v>
      </c>
      <c r="AK9" s="17">
        <v>0.493860334518399</v>
      </c>
      <c r="AL9" s="17">
        <v>0.56010537290868501</v>
      </c>
      <c r="AM9" s="17">
        <v>0.45374195313359</v>
      </c>
      <c r="AN9" s="17">
        <v>0.35210452203381498</v>
      </c>
      <c r="AO9" s="17"/>
      <c r="AP9" s="17">
        <v>0.45141665086120297</v>
      </c>
      <c r="AQ9" s="17">
        <v>0.50593696402188004</v>
      </c>
      <c r="AR9" s="17">
        <v>0.53900789679296002</v>
      </c>
      <c r="AS9" s="17"/>
      <c r="AT9" s="17">
        <v>0.425264914302866</v>
      </c>
      <c r="AU9" s="17">
        <v>0.44694251979071897</v>
      </c>
      <c r="AV9" s="17">
        <v>0.485081378880102</v>
      </c>
      <c r="AW9" s="17">
        <v>0.50134900334847599</v>
      </c>
      <c r="AX9" s="17">
        <v>0.64728977014428901</v>
      </c>
      <c r="AY9" s="17"/>
      <c r="AZ9" s="17">
        <v>0.42351172546990501</v>
      </c>
      <c r="BA9" s="17">
        <v>0.47927504776823299</v>
      </c>
      <c r="BB9" s="17">
        <v>0.46032085394343802</v>
      </c>
      <c r="BC9" s="17">
        <v>0.45281078761822402</v>
      </c>
      <c r="BD9" s="17">
        <v>0.53317491776708004</v>
      </c>
      <c r="BE9" s="17">
        <v>0.51552251237354096</v>
      </c>
      <c r="BF9" s="17"/>
      <c r="BG9" s="17">
        <v>0.50060545085291996</v>
      </c>
      <c r="BH9" s="17">
        <v>0.50009017762166796</v>
      </c>
      <c r="BI9" s="17" t="s">
        <v>95</v>
      </c>
      <c r="BJ9" s="17">
        <v>0.40133257035571401</v>
      </c>
      <c r="BK9" s="17">
        <v>0.380282689614313</v>
      </c>
      <c r="BL9" s="17">
        <v>0.45329626096440701</v>
      </c>
      <c r="BM9" s="17">
        <v>0.40584919865750502</v>
      </c>
    </row>
    <row r="10" spans="2:65" x14ac:dyDescent="0.35">
      <c r="B10" s="18" t="s">
        <v>191</v>
      </c>
      <c r="C10" s="17">
        <v>0.34706955951164498</v>
      </c>
      <c r="D10" s="17">
        <v>0.31994081291597198</v>
      </c>
      <c r="E10" s="17">
        <v>0.37439441907850401</v>
      </c>
      <c r="F10" s="17"/>
      <c r="G10" s="17">
        <v>0.40391912756519099</v>
      </c>
      <c r="H10" s="17">
        <v>0.39419032668426401</v>
      </c>
      <c r="I10" s="17">
        <v>0.34041075208001198</v>
      </c>
      <c r="J10" s="17">
        <v>0.32516733849320201</v>
      </c>
      <c r="K10" s="17">
        <v>0.29391597833275801</v>
      </c>
      <c r="L10" s="17">
        <v>0.32988493151068898</v>
      </c>
      <c r="M10" s="17"/>
      <c r="N10" s="17">
        <v>0.333077663269294</v>
      </c>
      <c r="O10" s="17">
        <v>0.33848752935512399</v>
      </c>
      <c r="P10" s="17">
        <v>0.38084423671016399</v>
      </c>
      <c r="Q10" s="17">
        <v>0.343986045118856</v>
      </c>
      <c r="R10" s="17"/>
      <c r="S10" s="17">
        <v>0.38049870124027402</v>
      </c>
      <c r="T10" s="17">
        <v>0.35087704011531801</v>
      </c>
      <c r="U10" s="17">
        <v>0.34490106553970101</v>
      </c>
      <c r="V10" s="17">
        <v>0.34005488718093402</v>
      </c>
      <c r="W10" s="17">
        <v>0.35060011798826701</v>
      </c>
      <c r="X10" s="17">
        <v>0.36208178694637599</v>
      </c>
      <c r="Y10" s="17">
        <v>0.27906291754703699</v>
      </c>
      <c r="Z10" s="17">
        <v>0.30302576923014402</v>
      </c>
      <c r="AA10" s="17">
        <v>0.35228900550590803</v>
      </c>
      <c r="AB10" s="17">
        <v>0.37666211751457601</v>
      </c>
      <c r="AC10" s="17">
        <v>0.316568276917434</v>
      </c>
      <c r="AD10" s="17">
        <v>0.33117953109652298</v>
      </c>
      <c r="AE10" s="17"/>
      <c r="AF10" s="17">
        <v>0.33201446617149699</v>
      </c>
      <c r="AG10" s="17">
        <v>0.33789793807686702</v>
      </c>
      <c r="AH10" s="17">
        <v>0.40488352666184402</v>
      </c>
      <c r="AI10" s="17"/>
      <c r="AJ10" s="17">
        <v>0.34415891815331301</v>
      </c>
      <c r="AK10" s="17">
        <v>0.34703443541423301</v>
      </c>
      <c r="AL10" s="17">
        <v>0.30575263786566198</v>
      </c>
      <c r="AM10" s="17">
        <v>0.25139908112088</v>
      </c>
      <c r="AN10" s="17">
        <v>0.407262207481151</v>
      </c>
      <c r="AO10" s="17"/>
      <c r="AP10" s="17">
        <v>0.37180307292891701</v>
      </c>
      <c r="AQ10" s="17">
        <v>0.344721656289392</v>
      </c>
      <c r="AR10" s="17">
        <v>0.33078378533863201</v>
      </c>
      <c r="AS10" s="17"/>
      <c r="AT10" s="17">
        <v>0.354424770083067</v>
      </c>
      <c r="AU10" s="17">
        <v>0.346966206248423</v>
      </c>
      <c r="AV10" s="17">
        <v>0.35997057692055201</v>
      </c>
      <c r="AW10" s="17">
        <v>0.34511769313291202</v>
      </c>
      <c r="AX10" s="17">
        <v>0.249660709463351</v>
      </c>
      <c r="AY10" s="17"/>
      <c r="AZ10" s="17">
        <v>0.36987759366370099</v>
      </c>
      <c r="BA10" s="17">
        <v>0.35465927779267498</v>
      </c>
      <c r="BB10" s="17">
        <v>0.32569979000538302</v>
      </c>
      <c r="BC10" s="17">
        <v>0.359010452463704</v>
      </c>
      <c r="BD10" s="17">
        <v>0.306794235224988</v>
      </c>
      <c r="BE10" s="17">
        <v>0.29884201142719902</v>
      </c>
      <c r="BF10" s="17"/>
      <c r="BG10" s="17">
        <v>0.33754128576621001</v>
      </c>
      <c r="BH10" s="17">
        <v>0.33621137055794797</v>
      </c>
      <c r="BI10" s="17" t="s">
        <v>95</v>
      </c>
      <c r="BJ10" s="17">
        <v>0.367865963857052</v>
      </c>
      <c r="BK10" s="17">
        <v>0.37885467755614399</v>
      </c>
      <c r="BL10" s="17">
        <v>0.34312506091421202</v>
      </c>
      <c r="BM10" s="17">
        <v>0.33382826521169801</v>
      </c>
    </row>
    <row r="11" spans="2:65" x14ac:dyDescent="0.35">
      <c r="B11" s="18" t="s">
        <v>163</v>
      </c>
      <c r="C11" s="17">
        <v>0.11363822861662901</v>
      </c>
      <c r="D11" s="17">
        <v>0.103156953073591</v>
      </c>
      <c r="E11" s="17">
        <v>0.123505167514637</v>
      </c>
      <c r="F11" s="17"/>
      <c r="G11" s="17">
        <v>0.145548418613939</v>
      </c>
      <c r="H11" s="17">
        <v>0.151723148137584</v>
      </c>
      <c r="I11" s="17">
        <v>0.114233372950399</v>
      </c>
      <c r="J11" s="17">
        <v>0.109379260140416</v>
      </c>
      <c r="K11" s="17">
        <v>9.9389817443014603E-2</v>
      </c>
      <c r="L11" s="17">
        <v>7.4038442421072603E-2</v>
      </c>
      <c r="M11" s="17"/>
      <c r="N11" s="17">
        <v>9.0445761528812896E-2</v>
      </c>
      <c r="O11" s="17">
        <v>0.10548098536436799</v>
      </c>
      <c r="P11" s="17">
        <v>0.12824370417887199</v>
      </c>
      <c r="Q11" s="17">
        <v>0.13420387146249299</v>
      </c>
      <c r="R11" s="17"/>
      <c r="S11" s="17">
        <v>0.124311231400503</v>
      </c>
      <c r="T11" s="17">
        <v>7.9192056810232794E-2</v>
      </c>
      <c r="U11" s="17">
        <v>0.12685205228926399</v>
      </c>
      <c r="V11" s="17">
        <v>0.12470821784696801</v>
      </c>
      <c r="W11" s="17">
        <v>0.109636652504874</v>
      </c>
      <c r="X11" s="17">
        <v>0.13261039897458601</v>
      </c>
      <c r="Y11" s="17">
        <v>0.107745131849652</v>
      </c>
      <c r="Z11" s="17">
        <v>0.117952915859296</v>
      </c>
      <c r="AA11" s="17">
        <v>0.109895667525157</v>
      </c>
      <c r="AB11" s="17">
        <v>0.101885698516772</v>
      </c>
      <c r="AC11" s="17">
        <v>0.10262926072445699</v>
      </c>
      <c r="AD11" s="17">
        <v>0.17428648584621501</v>
      </c>
      <c r="AE11" s="17"/>
      <c r="AF11" s="17">
        <v>0.120666133207582</v>
      </c>
      <c r="AG11" s="17">
        <v>9.1749282381530697E-2</v>
      </c>
      <c r="AH11" s="17">
        <v>0.14449989335934299</v>
      </c>
      <c r="AI11" s="17"/>
      <c r="AJ11" s="17">
        <v>0.104279931116009</v>
      </c>
      <c r="AK11" s="17">
        <v>0.108429197682248</v>
      </c>
      <c r="AL11" s="17">
        <v>7.8078899746408498E-2</v>
      </c>
      <c r="AM11" s="17">
        <v>9.9036730380079097E-2</v>
      </c>
      <c r="AN11" s="17">
        <v>0.144876369294066</v>
      </c>
      <c r="AO11" s="17"/>
      <c r="AP11" s="17">
        <v>0.106402936951629</v>
      </c>
      <c r="AQ11" s="17">
        <v>0.106030203989555</v>
      </c>
      <c r="AR11" s="17">
        <v>7.2078996443660101E-2</v>
      </c>
      <c r="AS11" s="17"/>
      <c r="AT11" s="17">
        <v>0.12890347554379</v>
      </c>
      <c r="AU11" s="17">
        <v>0.124513983891995</v>
      </c>
      <c r="AV11" s="17">
        <v>9.29382442156063E-2</v>
      </c>
      <c r="AW11" s="17">
        <v>0.11036425106209601</v>
      </c>
      <c r="AX11" s="17">
        <v>5.6238986583356E-2</v>
      </c>
      <c r="AY11" s="17"/>
      <c r="AZ11" s="17">
        <v>0.12991811161827399</v>
      </c>
      <c r="BA11" s="17">
        <v>0.10219265555578599</v>
      </c>
      <c r="BB11" s="17">
        <v>0.13695385957165199</v>
      </c>
      <c r="BC11" s="17">
        <v>0.113251859721619</v>
      </c>
      <c r="BD11" s="17">
        <v>0.10442340897887201</v>
      </c>
      <c r="BE11" s="17">
        <v>7.7228820407507795E-2</v>
      </c>
      <c r="BF11" s="17"/>
      <c r="BG11" s="17">
        <v>9.9445432732849004E-2</v>
      </c>
      <c r="BH11" s="17">
        <v>0.101230857402656</v>
      </c>
      <c r="BI11" s="17" t="s">
        <v>95</v>
      </c>
      <c r="BJ11" s="17">
        <v>0.12657249885834701</v>
      </c>
      <c r="BK11" s="17">
        <v>0.13906259449083</v>
      </c>
      <c r="BL11" s="17">
        <v>0.131319906623903</v>
      </c>
      <c r="BM11" s="17">
        <v>0.15474894962584099</v>
      </c>
    </row>
    <row r="12" spans="2:65" x14ac:dyDescent="0.35">
      <c r="B12" s="18" t="s">
        <v>192</v>
      </c>
      <c r="C12" s="17">
        <v>2.4773683796014401E-2</v>
      </c>
      <c r="D12" s="17">
        <v>2.6635185877301099E-2</v>
      </c>
      <c r="E12" s="17">
        <v>2.3091579586629302E-2</v>
      </c>
      <c r="F12" s="17"/>
      <c r="G12" s="17">
        <v>3.2471272389862499E-2</v>
      </c>
      <c r="H12" s="17">
        <v>2.2973654618409198E-2</v>
      </c>
      <c r="I12" s="17">
        <v>2.0974021335213401E-2</v>
      </c>
      <c r="J12" s="17">
        <v>1.6311784556736299E-2</v>
      </c>
      <c r="K12" s="17">
        <v>2.3170155414753299E-2</v>
      </c>
      <c r="L12" s="17">
        <v>3.2168541500696701E-2</v>
      </c>
      <c r="M12" s="17"/>
      <c r="N12" s="17">
        <v>2.34554268197044E-2</v>
      </c>
      <c r="O12" s="17">
        <v>3.0826180796882E-2</v>
      </c>
      <c r="P12" s="17">
        <v>2.34246495783389E-2</v>
      </c>
      <c r="Q12" s="17">
        <v>2.05022616548079E-2</v>
      </c>
      <c r="R12" s="17"/>
      <c r="S12" s="17">
        <v>2.3902550416006099E-2</v>
      </c>
      <c r="T12" s="17">
        <v>2.6675564840122599E-2</v>
      </c>
      <c r="U12" s="17">
        <v>1.13477458491182E-2</v>
      </c>
      <c r="V12" s="17">
        <v>3.1390789382354199E-2</v>
      </c>
      <c r="W12" s="17">
        <v>2.6513998064340901E-2</v>
      </c>
      <c r="X12" s="17">
        <v>2.0159825621055599E-2</v>
      </c>
      <c r="Y12" s="17">
        <v>4.70434630733104E-2</v>
      </c>
      <c r="Z12" s="17">
        <v>8.0825355695167307E-3</v>
      </c>
      <c r="AA12" s="17">
        <v>2.0294831456241499E-2</v>
      </c>
      <c r="AB12" s="17">
        <v>2.6182158495966799E-2</v>
      </c>
      <c r="AC12" s="17">
        <v>2.5456613730935201E-2</v>
      </c>
      <c r="AD12" s="17">
        <v>2.0358470779002401E-2</v>
      </c>
      <c r="AE12" s="17"/>
      <c r="AF12" s="17">
        <v>3.7878600439498498E-2</v>
      </c>
      <c r="AG12" s="17">
        <v>1.11981608406391E-2</v>
      </c>
      <c r="AH12" s="17">
        <v>1.9878218997826901E-2</v>
      </c>
      <c r="AI12" s="17"/>
      <c r="AJ12" s="17">
        <v>3.2046628424610001E-2</v>
      </c>
      <c r="AK12" s="17">
        <v>1.7994325391802998E-2</v>
      </c>
      <c r="AL12" s="17">
        <v>2.52257418080707E-2</v>
      </c>
      <c r="AM12" s="17">
        <v>8.2391456716709499E-2</v>
      </c>
      <c r="AN12" s="17">
        <v>1.19873688794185E-2</v>
      </c>
      <c r="AO12" s="17"/>
      <c r="AP12" s="17">
        <v>2.5392117231860099E-2</v>
      </c>
      <c r="AQ12" s="17">
        <v>1.62556987370314E-2</v>
      </c>
      <c r="AR12" s="17">
        <v>3.2629395037141899E-2</v>
      </c>
      <c r="AS12" s="17"/>
      <c r="AT12" s="17">
        <v>3.1586660462804998E-2</v>
      </c>
      <c r="AU12" s="17">
        <v>2.25591948518402E-2</v>
      </c>
      <c r="AV12" s="17">
        <v>2.3101133613728599E-2</v>
      </c>
      <c r="AW12" s="17">
        <v>1.85918936229106E-2</v>
      </c>
      <c r="AX12" s="17">
        <v>0</v>
      </c>
      <c r="AY12" s="17"/>
      <c r="AZ12" s="17">
        <v>2.7851465142969298E-2</v>
      </c>
      <c r="BA12" s="17">
        <v>1.6778814648704499E-2</v>
      </c>
      <c r="BB12" s="17">
        <v>2.7533912820837E-2</v>
      </c>
      <c r="BC12" s="17">
        <v>2.9322157471119398E-2</v>
      </c>
      <c r="BD12" s="17">
        <v>2.7446756286106301E-2</v>
      </c>
      <c r="BE12" s="17">
        <v>2.9712883616186399E-2</v>
      </c>
      <c r="BF12" s="17"/>
      <c r="BG12" s="17">
        <v>2.7758088135812101E-2</v>
      </c>
      <c r="BH12" s="17">
        <v>1.57178005051773E-2</v>
      </c>
      <c r="BI12" s="17" t="s">
        <v>95</v>
      </c>
      <c r="BJ12" s="17">
        <v>2.9855112567718601E-2</v>
      </c>
      <c r="BK12" s="17">
        <v>2.9055557926271701E-2</v>
      </c>
      <c r="BL12" s="17">
        <v>2.34058527925281E-2</v>
      </c>
      <c r="BM12" s="17">
        <v>4.54610071822883E-2</v>
      </c>
    </row>
    <row r="13" spans="2:65" x14ac:dyDescent="0.35">
      <c r="B13" s="18" t="s">
        <v>165</v>
      </c>
      <c r="C13" s="17">
        <v>2.26918599689768E-2</v>
      </c>
      <c r="D13" s="17">
        <v>2.6503483074920099E-2</v>
      </c>
      <c r="E13" s="17">
        <v>1.8639863523398699E-2</v>
      </c>
      <c r="F13" s="17"/>
      <c r="G13" s="17">
        <v>2.3148632888294E-2</v>
      </c>
      <c r="H13" s="17">
        <v>1.2820852240721201E-2</v>
      </c>
      <c r="I13" s="17">
        <v>1.8645528507910802E-2</v>
      </c>
      <c r="J13" s="17">
        <v>3.0833956536938E-2</v>
      </c>
      <c r="K13" s="17">
        <v>2.9612325147375499E-2</v>
      </c>
      <c r="L13" s="17">
        <v>2.2458455310545598E-2</v>
      </c>
      <c r="M13" s="17"/>
      <c r="N13" s="17">
        <v>2.2795768514947499E-2</v>
      </c>
      <c r="O13" s="17">
        <v>2.1060760430489298E-2</v>
      </c>
      <c r="P13" s="17">
        <v>2.2211707812305598E-2</v>
      </c>
      <c r="Q13" s="17">
        <v>2.5061585916729499E-2</v>
      </c>
      <c r="R13" s="17"/>
      <c r="S13" s="17">
        <v>1.20761765610592E-2</v>
      </c>
      <c r="T13" s="17">
        <v>2.38784401831252E-2</v>
      </c>
      <c r="U13" s="17">
        <v>1.1748409306159099E-2</v>
      </c>
      <c r="V13" s="17">
        <v>3.2942418848880703E-2</v>
      </c>
      <c r="W13" s="17">
        <v>1.8651816482671699E-2</v>
      </c>
      <c r="X13" s="17">
        <v>3.1542754550188103E-2</v>
      </c>
      <c r="Y13" s="17">
        <v>1.63029027675753E-2</v>
      </c>
      <c r="Z13" s="17">
        <v>1.5931110893946099E-2</v>
      </c>
      <c r="AA13" s="17">
        <v>1.69063705221199E-2</v>
      </c>
      <c r="AB13" s="17">
        <v>3.1270379777416903E-2</v>
      </c>
      <c r="AC13" s="17">
        <v>4.5080125222830197E-2</v>
      </c>
      <c r="AD13" s="17">
        <v>3.2519918865707598E-2</v>
      </c>
      <c r="AE13" s="17"/>
      <c r="AF13" s="17">
        <v>3.5457646422769801E-2</v>
      </c>
      <c r="AG13" s="17">
        <v>1.12351539603449E-2</v>
      </c>
      <c r="AH13" s="17">
        <v>2.19955201042689E-2</v>
      </c>
      <c r="AI13" s="17"/>
      <c r="AJ13" s="17">
        <v>3.0403242871396199E-2</v>
      </c>
      <c r="AK13" s="17">
        <v>1.0864894862135399E-2</v>
      </c>
      <c r="AL13" s="17">
        <v>1.37185340565912E-2</v>
      </c>
      <c r="AM13" s="17">
        <v>7.4326017879693299E-2</v>
      </c>
      <c r="AN13" s="17">
        <v>2.3805355571149801E-2</v>
      </c>
      <c r="AO13" s="17"/>
      <c r="AP13" s="17">
        <v>3.10263434048146E-2</v>
      </c>
      <c r="AQ13" s="17">
        <v>7.2212869934307998E-3</v>
      </c>
      <c r="AR13" s="17">
        <v>1.2993151449229299E-2</v>
      </c>
      <c r="AS13" s="17"/>
      <c r="AT13" s="17">
        <v>2.1553188021080399E-2</v>
      </c>
      <c r="AU13" s="17">
        <v>2.9700049156516101E-2</v>
      </c>
      <c r="AV13" s="17">
        <v>2.2975943245765299E-2</v>
      </c>
      <c r="AW13" s="17">
        <v>1.0223456216047601E-2</v>
      </c>
      <c r="AX13" s="17">
        <v>3.0041028937754601E-2</v>
      </c>
      <c r="AY13" s="17"/>
      <c r="AZ13" s="17">
        <v>1.7010824123247201E-2</v>
      </c>
      <c r="BA13" s="17">
        <v>1.8854002979759501E-2</v>
      </c>
      <c r="BB13" s="17">
        <v>2.1849958372835501E-2</v>
      </c>
      <c r="BC13" s="17">
        <v>2.3904389668767199E-2</v>
      </c>
      <c r="BD13" s="17">
        <v>2.42593484416685E-2</v>
      </c>
      <c r="BE13" s="17">
        <v>6.4624608629352001E-2</v>
      </c>
      <c r="BF13" s="17"/>
      <c r="BG13" s="17">
        <v>2.07174679107297E-2</v>
      </c>
      <c r="BH13" s="17">
        <v>2.6464617264920599E-2</v>
      </c>
      <c r="BI13" s="17" t="s">
        <v>95</v>
      </c>
      <c r="BJ13" s="17">
        <v>1.38018545993903E-2</v>
      </c>
      <c r="BK13" s="17">
        <v>3.4790427959629402E-2</v>
      </c>
      <c r="BL13" s="17">
        <v>2.0459569173132401E-2</v>
      </c>
      <c r="BM13" s="17">
        <v>2.94632724448297E-2</v>
      </c>
    </row>
    <row r="14" spans="2:65" x14ac:dyDescent="0.35">
      <c r="B14" s="18" t="s">
        <v>143</v>
      </c>
      <c r="C14" s="17">
        <v>2.42440106662094E-2</v>
      </c>
      <c r="D14" s="17">
        <v>1.07193256552732E-2</v>
      </c>
      <c r="E14" s="17">
        <v>3.7156594122595102E-2</v>
      </c>
      <c r="F14" s="17"/>
      <c r="G14" s="17">
        <v>1.82307423127895E-2</v>
      </c>
      <c r="H14" s="17">
        <v>2.80714810543236E-2</v>
      </c>
      <c r="I14" s="17">
        <v>4.21898248209552E-2</v>
      </c>
      <c r="J14" s="17">
        <v>2.2011108105508999E-2</v>
      </c>
      <c r="K14" s="17">
        <v>2.0555674335842999E-2</v>
      </c>
      <c r="L14" s="17">
        <v>1.47940819848939E-2</v>
      </c>
      <c r="M14" s="17"/>
      <c r="N14" s="17">
        <v>9.2613363812546392E-3</v>
      </c>
      <c r="O14" s="17">
        <v>3.1590297226997702E-2</v>
      </c>
      <c r="P14" s="17">
        <v>2.38621939747399E-2</v>
      </c>
      <c r="Q14" s="17">
        <v>3.3509063729893103E-2</v>
      </c>
      <c r="R14" s="17"/>
      <c r="S14" s="17">
        <v>4.0112814074127298E-2</v>
      </c>
      <c r="T14" s="17">
        <v>1.23563599214048E-2</v>
      </c>
      <c r="U14" s="17">
        <v>2.10721229654207E-2</v>
      </c>
      <c r="V14" s="17">
        <v>1.60573442585503E-2</v>
      </c>
      <c r="W14" s="17">
        <v>2.53504913841224E-2</v>
      </c>
      <c r="X14" s="17">
        <v>3.7307780950806599E-2</v>
      </c>
      <c r="Y14" s="17">
        <v>1.6259601558096599E-2</v>
      </c>
      <c r="Z14" s="17">
        <v>1.06539361621716E-2</v>
      </c>
      <c r="AA14" s="17">
        <v>4.7937083148287297E-2</v>
      </c>
      <c r="AB14" s="17">
        <v>9.8236765650131196E-3</v>
      </c>
      <c r="AC14" s="17">
        <v>9.97675093735635E-3</v>
      </c>
      <c r="AD14" s="17">
        <v>1.2683494974699601E-2</v>
      </c>
      <c r="AE14" s="17"/>
      <c r="AF14" s="17">
        <v>1.8981260222431001E-2</v>
      </c>
      <c r="AG14" s="17">
        <v>1.9635928284556101E-2</v>
      </c>
      <c r="AH14" s="17">
        <v>4.5986899873887897E-2</v>
      </c>
      <c r="AI14" s="17"/>
      <c r="AJ14" s="17">
        <v>1.2945872019629E-2</v>
      </c>
      <c r="AK14" s="17">
        <v>2.1816812131181799E-2</v>
      </c>
      <c r="AL14" s="17">
        <v>1.7118813614583301E-2</v>
      </c>
      <c r="AM14" s="17">
        <v>3.91047607690478E-2</v>
      </c>
      <c r="AN14" s="17">
        <v>5.9964176740400103E-2</v>
      </c>
      <c r="AO14" s="17"/>
      <c r="AP14" s="17">
        <v>1.3958878621576401E-2</v>
      </c>
      <c r="AQ14" s="17">
        <v>1.9834189968711599E-2</v>
      </c>
      <c r="AR14" s="17">
        <v>1.25067749383777E-2</v>
      </c>
      <c r="AS14" s="17"/>
      <c r="AT14" s="17">
        <v>3.8266991586391401E-2</v>
      </c>
      <c r="AU14" s="17">
        <v>2.9318046060506201E-2</v>
      </c>
      <c r="AV14" s="17">
        <v>1.5932723124246699E-2</v>
      </c>
      <c r="AW14" s="17">
        <v>1.4353702617558001E-2</v>
      </c>
      <c r="AX14" s="17">
        <v>1.6769504871249601E-2</v>
      </c>
      <c r="AY14" s="17"/>
      <c r="AZ14" s="17">
        <v>3.1830279981903499E-2</v>
      </c>
      <c r="BA14" s="17">
        <v>2.8240201254842199E-2</v>
      </c>
      <c r="BB14" s="17">
        <v>2.7641625285854302E-2</v>
      </c>
      <c r="BC14" s="17">
        <v>2.1700353056567201E-2</v>
      </c>
      <c r="BD14" s="17">
        <v>3.90133330128511E-3</v>
      </c>
      <c r="BE14" s="17">
        <v>1.4069163546213299E-2</v>
      </c>
      <c r="BF14" s="17"/>
      <c r="BG14" s="17">
        <v>1.3932274601478899E-2</v>
      </c>
      <c r="BH14" s="17">
        <v>2.02851766476305E-2</v>
      </c>
      <c r="BI14" s="17" t="s">
        <v>95</v>
      </c>
      <c r="BJ14" s="17">
        <v>6.0571999761777802E-2</v>
      </c>
      <c r="BK14" s="17">
        <v>3.7954052452812102E-2</v>
      </c>
      <c r="BL14" s="17">
        <v>2.8393349531817699E-2</v>
      </c>
      <c r="BM14" s="17">
        <v>3.0649306877837401E-2</v>
      </c>
    </row>
    <row r="15" spans="2:65" x14ac:dyDescent="0.35">
      <c r="B15" s="18" t="s">
        <v>166</v>
      </c>
      <c r="C15" s="20">
        <v>0.81465221695217105</v>
      </c>
      <c r="D15" s="20">
        <v>0.83298505231891495</v>
      </c>
      <c r="E15" s="20">
        <v>0.79760679525274003</v>
      </c>
      <c r="F15" s="20"/>
      <c r="G15" s="20">
        <v>0.78060093379511497</v>
      </c>
      <c r="H15" s="20">
        <v>0.78441086394896198</v>
      </c>
      <c r="I15" s="20">
        <v>0.80395725238552096</v>
      </c>
      <c r="J15" s="20">
        <v>0.82146389066040004</v>
      </c>
      <c r="K15" s="20">
        <v>0.82727202765901398</v>
      </c>
      <c r="L15" s="20">
        <v>0.85654047878279105</v>
      </c>
      <c r="M15" s="20"/>
      <c r="N15" s="20">
        <v>0.85404170675528102</v>
      </c>
      <c r="O15" s="20">
        <v>0.81104177618126305</v>
      </c>
      <c r="P15" s="20">
        <v>0.80225774445574405</v>
      </c>
      <c r="Q15" s="20">
        <v>0.78672321723607697</v>
      </c>
      <c r="R15" s="20"/>
      <c r="S15" s="20">
        <v>0.79959722754830498</v>
      </c>
      <c r="T15" s="20">
        <v>0.85789757824511503</v>
      </c>
      <c r="U15" s="20">
        <v>0.82897966959003799</v>
      </c>
      <c r="V15" s="20">
        <v>0.79490122966324706</v>
      </c>
      <c r="W15" s="20">
        <v>0.81984704156399102</v>
      </c>
      <c r="X15" s="20">
        <v>0.778379239903363</v>
      </c>
      <c r="Y15" s="20">
        <v>0.81264890075136598</v>
      </c>
      <c r="Z15" s="20">
        <v>0.84737950151506902</v>
      </c>
      <c r="AA15" s="20">
        <v>0.80496604734819499</v>
      </c>
      <c r="AB15" s="20">
        <v>0.83083808664483105</v>
      </c>
      <c r="AC15" s="20">
        <v>0.81685724938442195</v>
      </c>
      <c r="AD15" s="20">
        <v>0.76015162953437498</v>
      </c>
      <c r="AE15" s="20"/>
      <c r="AF15" s="20">
        <v>0.78701635970771799</v>
      </c>
      <c r="AG15" s="20">
        <v>0.86618147453292904</v>
      </c>
      <c r="AH15" s="20">
        <v>0.76763946766467295</v>
      </c>
      <c r="AI15" s="20"/>
      <c r="AJ15" s="20">
        <v>0.820324325568355</v>
      </c>
      <c r="AK15" s="20">
        <v>0.84089476993263101</v>
      </c>
      <c r="AL15" s="20">
        <v>0.86585801077434599</v>
      </c>
      <c r="AM15" s="20">
        <v>0.70514103425446994</v>
      </c>
      <c r="AN15" s="20">
        <v>0.75936672951496598</v>
      </c>
      <c r="AO15" s="20"/>
      <c r="AP15" s="20">
        <v>0.82321972379011998</v>
      </c>
      <c r="AQ15" s="20">
        <v>0.85065862031127204</v>
      </c>
      <c r="AR15" s="20">
        <v>0.86979168213159097</v>
      </c>
      <c r="AS15" s="20"/>
      <c r="AT15" s="20">
        <v>0.779689684385933</v>
      </c>
      <c r="AU15" s="20">
        <v>0.79390872603914198</v>
      </c>
      <c r="AV15" s="20">
        <v>0.84505195580065295</v>
      </c>
      <c r="AW15" s="20">
        <v>0.84646669648138795</v>
      </c>
      <c r="AX15" s="20">
        <v>0.89695047960763996</v>
      </c>
      <c r="AY15" s="20"/>
      <c r="AZ15" s="20">
        <v>0.793389319133606</v>
      </c>
      <c r="BA15" s="20">
        <v>0.83393432556090796</v>
      </c>
      <c r="BB15" s="20">
        <v>0.78602064394882099</v>
      </c>
      <c r="BC15" s="20">
        <v>0.81182124008192802</v>
      </c>
      <c r="BD15" s="20">
        <v>0.83996915299206798</v>
      </c>
      <c r="BE15" s="20">
        <v>0.81436452380073998</v>
      </c>
      <c r="BF15" s="20"/>
      <c r="BG15" s="20">
        <v>0.83814673661912997</v>
      </c>
      <c r="BH15" s="20">
        <v>0.83630154817961599</v>
      </c>
      <c r="BI15" s="20" t="s">
        <v>95</v>
      </c>
      <c r="BJ15" s="20">
        <v>0.76919853421276596</v>
      </c>
      <c r="BK15" s="20">
        <v>0.75913736717045699</v>
      </c>
      <c r="BL15" s="20">
        <v>0.79642132187861803</v>
      </c>
      <c r="BM15" s="20">
        <v>0.73967746386920297</v>
      </c>
    </row>
    <row r="16" spans="2:65" x14ac:dyDescent="0.35">
      <c r="B16" s="18" t="s">
        <v>167</v>
      </c>
      <c r="C16" s="20">
        <v>4.7465543764991097E-2</v>
      </c>
      <c r="D16" s="20">
        <v>5.3138668952221198E-2</v>
      </c>
      <c r="E16" s="20">
        <v>4.1731443110027903E-2</v>
      </c>
      <c r="F16" s="20"/>
      <c r="G16" s="20">
        <v>5.5619905278156502E-2</v>
      </c>
      <c r="H16" s="20">
        <v>3.57945068591305E-2</v>
      </c>
      <c r="I16" s="20">
        <v>3.9619549843124199E-2</v>
      </c>
      <c r="J16" s="20">
        <v>4.7145741093674302E-2</v>
      </c>
      <c r="K16" s="20">
        <v>5.2782480562128802E-2</v>
      </c>
      <c r="L16" s="20">
        <v>5.46269968112423E-2</v>
      </c>
      <c r="M16" s="20"/>
      <c r="N16" s="20">
        <v>4.6251195334651801E-2</v>
      </c>
      <c r="O16" s="20">
        <v>5.1886941227371398E-2</v>
      </c>
      <c r="P16" s="20">
        <v>4.5636357390644401E-2</v>
      </c>
      <c r="Q16" s="20">
        <v>4.5563847571537502E-2</v>
      </c>
      <c r="R16" s="20"/>
      <c r="S16" s="20">
        <v>3.5978726977065299E-2</v>
      </c>
      <c r="T16" s="20">
        <v>5.0554005023247799E-2</v>
      </c>
      <c r="U16" s="20">
        <v>2.3096155155277302E-2</v>
      </c>
      <c r="V16" s="20">
        <v>6.4333208231234895E-2</v>
      </c>
      <c r="W16" s="20">
        <v>4.51658145470126E-2</v>
      </c>
      <c r="X16" s="20">
        <v>5.1702580171243698E-2</v>
      </c>
      <c r="Y16" s="20">
        <v>6.3346365840885696E-2</v>
      </c>
      <c r="Z16" s="20">
        <v>2.4013646463462799E-2</v>
      </c>
      <c r="AA16" s="20">
        <v>3.7201201978361402E-2</v>
      </c>
      <c r="AB16" s="20">
        <v>5.7452538273383702E-2</v>
      </c>
      <c r="AC16" s="20">
        <v>7.0536738953765402E-2</v>
      </c>
      <c r="AD16" s="20">
        <v>5.2878389644709901E-2</v>
      </c>
      <c r="AE16" s="20"/>
      <c r="AF16" s="20">
        <v>7.3336246862268306E-2</v>
      </c>
      <c r="AG16" s="20">
        <v>2.2433314800984001E-2</v>
      </c>
      <c r="AH16" s="20">
        <v>4.1873739102095797E-2</v>
      </c>
      <c r="AI16" s="20"/>
      <c r="AJ16" s="20">
        <v>6.2449871296006203E-2</v>
      </c>
      <c r="AK16" s="20">
        <v>2.8859220253938399E-2</v>
      </c>
      <c r="AL16" s="20">
        <v>3.8944275864661898E-2</v>
      </c>
      <c r="AM16" s="20">
        <v>0.15671747459640301</v>
      </c>
      <c r="AN16" s="20">
        <v>3.5792724450568303E-2</v>
      </c>
      <c r="AO16" s="20"/>
      <c r="AP16" s="20">
        <v>5.64184606366748E-2</v>
      </c>
      <c r="AQ16" s="20">
        <v>2.34769857304622E-2</v>
      </c>
      <c r="AR16" s="20">
        <v>4.56225464863712E-2</v>
      </c>
      <c r="AS16" s="20"/>
      <c r="AT16" s="20">
        <v>5.3139848483885498E-2</v>
      </c>
      <c r="AU16" s="20">
        <v>5.2259244008356298E-2</v>
      </c>
      <c r="AV16" s="20">
        <v>4.6077076859493901E-2</v>
      </c>
      <c r="AW16" s="20">
        <v>2.8815349838958199E-2</v>
      </c>
      <c r="AX16" s="20">
        <v>3.0041028937754601E-2</v>
      </c>
      <c r="AY16" s="20"/>
      <c r="AZ16" s="20">
        <v>4.48622892662165E-2</v>
      </c>
      <c r="BA16" s="20">
        <v>3.5632817628464E-2</v>
      </c>
      <c r="BB16" s="20">
        <v>4.9383871193672498E-2</v>
      </c>
      <c r="BC16" s="20">
        <v>5.3226547139886601E-2</v>
      </c>
      <c r="BD16" s="20">
        <v>5.1706104727774801E-2</v>
      </c>
      <c r="BE16" s="20">
        <v>9.4337492245538501E-2</v>
      </c>
      <c r="BF16" s="20"/>
      <c r="BG16" s="20">
        <v>4.8475556046541801E-2</v>
      </c>
      <c r="BH16" s="20">
        <v>4.2182417770097902E-2</v>
      </c>
      <c r="BI16" s="20" t="s">
        <v>95</v>
      </c>
      <c r="BJ16" s="20">
        <v>4.3656967167108901E-2</v>
      </c>
      <c r="BK16" s="20">
        <v>6.3845985885901194E-2</v>
      </c>
      <c r="BL16" s="20">
        <v>4.3865421965660401E-2</v>
      </c>
      <c r="BM16" s="20">
        <v>7.4924279627118007E-2</v>
      </c>
    </row>
    <row r="17" spans="2:65" x14ac:dyDescent="0.35">
      <c r="B17" s="18" t="s">
        <v>168</v>
      </c>
      <c r="C17" s="21">
        <v>0.76718667318717904</v>
      </c>
      <c r="D17" s="21">
        <v>0.77984638336669398</v>
      </c>
      <c r="E17" s="21">
        <v>0.75587535214271295</v>
      </c>
      <c r="F17" s="21"/>
      <c r="G17" s="21">
        <v>0.724981028516958</v>
      </c>
      <c r="H17" s="21">
        <v>0.74861635708983099</v>
      </c>
      <c r="I17" s="21">
        <v>0.76433770254239697</v>
      </c>
      <c r="J17" s="21">
        <v>0.77431814956672596</v>
      </c>
      <c r="K17" s="21">
        <v>0.774489547096885</v>
      </c>
      <c r="L17" s="21">
        <v>0.80191348197154899</v>
      </c>
      <c r="M17" s="21"/>
      <c r="N17" s="21">
        <v>0.80779051142062896</v>
      </c>
      <c r="O17" s="21">
        <v>0.75915483495389102</v>
      </c>
      <c r="P17" s="21">
        <v>0.75662138706509896</v>
      </c>
      <c r="Q17" s="21">
        <v>0.74115936966453899</v>
      </c>
      <c r="R17" s="21"/>
      <c r="S17" s="21">
        <v>0.76361850057123903</v>
      </c>
      <c r="T17" s="21">
        <v>0.80734357322186701</v>
      </c>
      <c r="U17" s="21">
        <v>0.80588351443476103</v>
      </c>
      <c r="V17" s="21">
        <v>0.73056802143201205</v>
      </c>
      <c r="W17" s="21">
        <v>0.77468122701697895</v>
      </c>
      <c r="X17" s="21">
        <v>0.72667665973211903</v>
      </c>
      <c r="Y17" s="21">
        <v>0.74930253491048004</v>
      </c>
      <c r="Z17" s="21">
        <v>0.82336585505160598</v>
      </c>
      <c r="AA17" s="21">
        <v>0.76776484536983303</v>
      </c>
      <c r="AB17" s="21">
        <v>0.77338554837144802</v>
      </c>
      <c r="AC17" s="21">
        <v>0.74632051043065595</v>
      </c>
      <c r="AD17" s="21">
        <v>0.70727323988966495</v>
      </c>
      <c r="AE17" s="21"/>
      <c r="AF17" s="21">
        <v>0.71368011284544997</v>
      </c>
      <c r="AG17" s="21">
        <v>0.84374815973194495</v>
      </c>
      <c r="AH17" s="21">
        <v>0.72576572856257704</v>
      </c>
      <c r="AI17" s="21"/>
      <c r="AJ17" s="21">
        <v>0.75787445427234901</v>
      </c>
      <c r="AK17" s="21">
        <v>0.81203554967869296</v>
      </c>
      <c r="AL17" s="21">
        <v>0.82691373490968401</v>
      </c>
      <c r="AM17" s="21">
        <v>0.54842355965806699</v>
      </c>
      <c r="AN17" s="21">
        <v>0.72357400506439695</v>
      </c>
      <c r="AO17" s="21"/>
      <c r="AP17" s="21">
        <v>0.76680126315344499</v>
      </c>
      <c r="AQ17" s="21">
        <v>0.82718163458080995</v>
      </c>
      <c r="AR17" s="21">
        <v>0.82416913564521999</v>
      </c>
      <c r="AS17" s="21"/>
      <c r="AT17" s="21">
        <v>0.72654983590204802</v>
      </c>
      <c r="AU17" s="21">
        <v>0.74164948203078596</v>
      </c>
      <c r="AV17" s="21">
        <v>0.79897487894115904</v>
      </c>
      <c r="AW17" s="21">
        <v>0.81765134664243</v>
      </c>
      <c r="AX17" s="21">
        <v>0.86690945066988501</v>
      </c>
      <c r="AY17" s="21"/>
      <c r="AZ17" s="21">
        <v>0.74852702986738995</v>
      </c>
      <c r="BA17" s="21">
        <v>0.79830150793244403</v>
      </c>
      <c r="BB17" s="21">
        <v>0.73663677275514905</v>
      </c>
      <c r="BC17" s="21">
        <v>0.75859469294204096</v>
      </c>
      <c r="BD17" s="21">
        <v>0.78826304826429305</v>
      </c>
      <c r="BE17" s="21">
        <v>0.72002703155520198</v>
      </c>
      <c r="BF17" s="21"/>
      <c r="BG17" s="21">
        <v>0.78967118057258801</v>
      </c>
      <c r="BH17" s="21">
        <v>0.79411913040951798</v>
      </c>
      <c r="BI17" s="21" t="s">
        <v>95</v>
      </c>
      <c r="BJ17" s="21">
        <v>0.72554156704565698</v>
      </c>
      <c r="BK17" s="21">
        <v>0.69529138128455603</v>
      </c>
      <c r="BL17" s="21">
        <v>0.75255589991295802</v>
      </c>
      <c r="BM17" s="21">
        <v>0.66475318424208496</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0.20335840910171901</v>
      </c>
      <c r="D9" s="17">
        <v>0.30502094840209198</v>
      </c>
      <c r="E9" s="17">
        <v>0.104271865830949</v>
      </c>
      <c r="F9" s="17"/>
      <c r="G9" s="17">
        <v>0.18466675170157501</v>
      </c>
      <c r="H9" s="17">
        <v>0.19542892562989</v>
      </c>
      <c r="I9" s="17">
        <v>0.15903721084021999</v>
      </c>
      <c r="J9" s="17">
        <v>0.179168237174401</v>
      </c>
      <c r="K9" s="17">
        <v>0.21314684638335701</v>
      </c>
      <c r="L9" s="17">
        <v>0.271370054953182</v>
      </c>
      <c r="M9" s="17"/>
      <c r="N9" s="17">
        <v>0.26251056870761802</v>
      </c>
      <c r="O9" s="17">
        <v>0.205338757178124</v>
      </c>
      <c r="P9" s="17">
        <v>0.17142660073632399</v>
      </c>
      <c r="Q9" s="17">
        <v>0.16783926446733999</v>
      </c>
      <c r="R9" s="17"/>
      <c r="S9" s="17">
        <v>0.208239734531355</v>
      </c>
      <c r="T9" s="17">
        <v>0.205722971836027</v>
      </c>
      <c r="U9" s="17">
        <v>0.15775060562320101</v>
      </c>
      <c r="V9" s="17">
        <v>0.20233754349771099</v>
      </c>
      <c r="W9" s="17">
        <v>0.216116320358891</v>
      </c>
      <c r="X9" s="17">
        <v>0.203361622335378</v>
      </c>
      <c r="Y9" s="17">
        <v>0.24664497640102401</v>
      </c>
      <c r="Z9" s="17">
        <v>0.163983636545628</v>
      </c>
      <c r="AA9" s="17">
        <v>0.205957868402045</v>
      </c>
      <c r="AB9" s="17">
        <v>0.17810332637298101</v>
      </c>
      <c r="AC9" s="17">
        <v>0.234125933941077</v>
      </c>
      <c r="AD9" s="17">
        <v>0.21739961385711701</v>
      </c>
      <c r="AE9" s="17"/>
      <c r="AF9" s="17">
        <v>0.25840260187677599</v>
      </c>
      <c r="AG9" s="17">
        <v>0.17957141221732001</v>
      </c>
      <c r="AH9" s="17">
        <v>0.151560710188787</v>
      </c>
      <c r="AI9" s="17"/>
      <c r="AJ9" s="17">
        <v>0.28829987238563498</v>
      </c>
      <c r="AK9" s="17">
        <v>0.15410118510322299</v>
      </c>
      <c r="AL9" s="17">
        <v>0.158177549242599</v>
      </c>
      <c r="AM9" s="17">
        <v>0.29642353177497499</v>
      </c>
      <c r="AN9" s="17">
        <v>0.17116763548980901</v>
      </c>
      <c r="AO9" s="17"/>
      <c r="AP9" s="17">
        <v>0.290832287749892</v>
      </c>
      <c r="AQ9" s="17">
        <v>0.16509411639709201</v>
      </c>
      <c r="AR9" s="17">
        <v>0.13892595186436901</v>
      </c>
      <c r="AS9" s="17"/>
      <c r="AT9" s="17">
        <v>0.178944869146095</v>
      </c>
      <c r="AU9" s="17">
        <v>0.17608587908512799</v>
      </c>
      <c r="AV9" s="17">
        <v>0.21465469810125901</v>
      </c>
      <c r="AW9" s="17">
        <v>0.221560000490477</v>
      </c>
      <c r="AX9" s="17">
        <v>0.31436702044727299</v>
      </c>
      <c r="AY9" s="17"/>
      <c r="AZ9" s="17">
        <v>0.22456947417188</v>
      </c>
      <c r="BA9" s="17">
        <v>0.21140391611046699</v>
      </c>
      <c r="BB9" s="17">
        <v>0.19765528394008999</v>
      </c>
      <c r="BC9" s="17">
        <v>0.17464489821778001</v>
      </c>
      <c r="BD9" s="17">
        <v>0.19034630548396</v>
      </c>
      <c r="BE9" s="17">
        <v>0.203614668232766</v>
      </c>
      <c r="BF9" s="17"/>
      <c r="BG9" s="17">
        <v>0.24408922833117999</v>
      </c>
      <c r="BH9" s="17">
        <v>0.19668486915351799</v>
      </c>
      <c r="BI9" s="17" t="s">
        <v>95</v>
      </c>
      <c r="BJ9" s="17">
        <v>0.17132277431680101</v>
      </c>
      <c r="BK9" s="17">
        <v>0.14340963327634501</v>
      </c>
      <c r="BL9" s="17">
        <v>0.189743725042302</v>
      </c>
      <c r="BM9" s="17">
        <v>0.151034454243924</v>
      </c>
    </row>
    <row r="10" spans="2:65" x14ac:dyDescent="0.35">
      <c r="B10" s="18" t="s">
        <v>191</v>
      </c>
      <c r="C10" s="17">
        <v>0.27685851185230598</v>
      </c>
      <c r="D10" s="17">
        <v>0.30429153903373901</v>
      </c>
      <c r="E10" s="17">
        <v>0.25109623771416401</v>
      </c>
      <c r="F10" s="17"/>
      <c r="G10" s="17">
        <v>0.31275595710690501</v>
      </c>
      <c r="H10" s="17">
        <v>0.26866515225839799</v>
      </c>
      <c r="I10" s="17">
        <v>0.26536173561535698</v>
      </c>
      <c r="J10" s="17">
        <v>0.253475052371406</v>
      </c>
      <c r="K10" s="17">
        <v>0.27661842684927701</v>
      </c>
      <c r="L10" s="17">
        <v>0.28821032780272499</v>
      </c>
      <c r="M10" s="17"/>
      <c r="N10" s="17">
        <v>0.309080519178975</v>
      </c>
      <c r="O10" s="17">
        <v>0.278140156515021</v>
      </c>
      <c r="P10" s="17">
        <v>0.27276621939689</v>
      </c>
      <c r="Q10" s="17">
        <v>0.24117565835018001</v>
      </c>
      <c r="R10" s="17"/>
      <c r="S10" s="17">
        <v>0.30994329644052698</v>
      </c>
      <c r="T10" s="17">
        <v>0.26342663141535599</v>
      </c>
      <c r="U10" s="17">
        <v>0.28961178405363702</v>
      </c>
      <c r="V10" s="17">
        <v>0.28580372522273101</v>
      </c>
      <c r="W10" s="17">
        <v>0.24562204899637</v>
      </c>
      <c r="X10" s="17">
        <v>0.28915019075375498</v>
      </c>
      <c r="Y10" s="17">
        <v>0.24244225687721699</v>
      </c>
      <c r="Z10" s="17">
        <v>0.33086348504841501</v>
      </c>
      <c r="AA10" s="17">
        <v>0.299014576164151</v>
      </c>
      <c r="AB10" s="17">
        <v>0.25901938248020601</v>
      </c>
      <c r="AC10" s="17">
        <v>0.24385802784036001</v>
      </c>
      <c r="AD10" s="17">
        <v>0.20319804811382899</v>
      </c>
      <c r="AE10" s="17"/>
      <c r="AF10" s="17">
        <v>0.28000638633235397</v>
      </c>
      <c r="AG10" s="17">
        <v>0.28340467900641703</v>
      </c>
      <c r="AH10" s="17">
        <v>0.25321019267426498</v>
      </c>
      <c r="AI10" s="17"/>
      <c r="AJ10" s="17">
        <v>0.28516148365246502</v>
      </c>
      <c r="AK10" s="17">
        <v>0.30444460868402801</v>
      </c>
      <c r="AL10" s="17">
        <v>0.296912240975029</v>
      </c>
      <c r="AM10" s="17">
        <v>0.25127434176253499</v>
      </c>
      <c r="AN10" s="17">
        <v>0.242530338285629</v>
      </c>
      <c r="AO10" s="17"/>
      <c r="AP10" s="17">
        <v>0.30467516541293899</v>
      </c>
      <c r="AQ10" s="17">
        <v>0.30355579477358502</v>
      </c>
      <c r="AR10" s="17">
        <v>0.31990375396957998</v>
      </c>
      <c r="AS10" s="17"/>
      <c r="AT10" s="17">
        <v>0.23177902007179599</v>
      </c>
      <c r="AU10" s="17">
        <v>0.25681466798161801</v>
      </c>
      <c r="AV10" s="17">
        <v>0.31595382156152002</v>
      </c>
      <c r="AW10" s="17">
        <v>0.29547339942957901</v>
      </c>
      <c r="AX10" s="17">
        <v>0.27179920889676001</v>
      </c>
      <c r="AY10" s="17"/>
      <c r="AZ10" s="17">
        <v>0.29114427352529298</v>
      </c>
      <c r="BA10" s="17">
        <v>0.27505308026264302</v>
      </c>
      <c r="BB10" s="17">
        <v>0.27445667395809598</v>
      </c>
      <c r="BC10" s="17">
        <v>0.27654643947076202</v>
      </c>
      <c r="BD10" s="17">
        <v>0.25647541311684402</v>
      </c>
      <c r="BE10" s="17">
        <v>0.276203911144764</v>
      </c>
      <c r="BF10" s="17"/>
      <c r="BG10" s="17">
        <v>0.28506220761643303</v>
      </c>
      <c r="BH10" s="17">
        <v>0.27141990779081998</v>
      </c>
      <c r="BI10" s="17" t="s">
        <v>95</v>
      </c>
      <c r="BJ10" s="17">
        <v>0.29351662920088201</v>
      </c>
      <c r="BK10" s="17">
        <v>0.23071201181988901</v>
      </c>
      <c r="BL10" s="17">
        <v>0.29676051394153402</v>
      </c>
      <c r="BM10" s="17">
        <v>0.208950970556779</v>
      </c>
    </row>
    <row r="11" spans="2:65" x14ac:dyDescent="0.35">
      <c r="B11" s="18" t="s">
        <v>163</v>
      </c>
      <c r="C11" s="17">
        <v>0.23698732884200899</v>
      </c>
      <c r="D11" s="17">
        <v>0.19442543596727499</v>
      </c>
      <c r="E11" s="17">
        <v>0.27877522887802098</v>
      </c>
      <c r="F11" s="17"/>
      <c r="G11" s="17">
        <v>0.21232417255171099</v>
      </c>
      <c r="H11" s="17">
        <v>0.239374775456697</v>
      </c>
      <c r="I11" s="17">
        <v>0.23156260730064099</v>
      </c>
      <c r="J11" s="17">
        <v>0.27414664295501001</v>
      </c>
      <c r="K11" s="17">
        <v>0.24102998512379201</v>
      </c>
      <c r="L11" s="17">
        <v>0.222948475350114</v>
      </c>
      <c r="M11" s="17"/>
      <c r="N11" s="17">
        <v>0.188048544005117</v>
      </c>
      <c r="O11" s="17">
        <v>0.220625125696394</v>
      </c>
      <c r="P11" s="17">
        <v>0.27686466173413898</v>
      </c>
      <c r="Q11" s="17">
        <v>0.27276395771296602</v>
      </c>
      <c r="R11" s="17"/>
      <c r="S11" s="17">
        <v>0.22953153643391799</v>
      </c>
      <c r="T11" s="17">
        <v>0.26638322288815502</v>
      </c>
      <c r="U11" s="17">
        <v>0.27189288009193502</v>
      </c>
      <c r="V11" s="17">
        <v>0.263859181197799</v>
      </c>
      <c r="W11" s="17">
        <v>0.21717578791165601</v>
      </c>
      <c r="X11" s="17">
        <v>0.21093450210454801</v>
      </c>
      <c r="Y11" s="17">
        <v>0.23373668730789299</v>
      </c>
      <c r="Z11" s="17">
        <v>0.21991427477622</v>
      </c>
      <c r="AA11" s="17">
        <v>0.24504222524082001</v>
      </c>
      <c r="AB11" s="17">
        <v>0.22862612485321501</v>
      </c>
      <c r="AC11" s="17">
        <v>0.20091003419801301</v>
      </c>
      <c r="AD11" s="17">
        <v>0.182632575228203</v>
      </c>
      <c r="AE11" s="17"/>
      <c r="AF11" s="17">
        <v>0.237246880918182</v>
      </c>
      <c r="AG11" s="17">
        <v>0.23241295869919601</v>
      </c>
      <c r="AH11" s="17">
        <v>0.256522638863666</v>
      </c>
      <c r="AI11" s="17"/>
      <c r="AJ11" s="17">
        <v>0.23771621833095599</v>
      </c>
      <c r="AK11" s="17">
        <v>0.24368422828957401</v>
      </c>
      <c r="AL11" s="17">
        <v>0.20486674663110399</v>
      </c>
      <c r="AM11" s="17">
        <v>0.19833732992702</v>
      </c>
      <c r="AN11" s="17">
        <v>0.227392566867128</v>
      </c>
      <c r="AO11" s="17"/>
      <c r="AP11" s="17">
        <v>0.231455068603278</v>
      </c>
      <c r="AQ11" s="17">
        <v>0.245161496298717</v>
      </c>
      <c r="AR11" s="17">
        <v>0.236390778662634</v>
      </c>
      <c r="AS11" s="17"/>
      <c r="AT11" s="17">
        <v>0.27857675481801197</v>
      </c>
      <c r="AU11" s="17">
        <v>0.258594767959824</v>
      </c>
      <c r="AV11" s="17">
        <v>0.19955239340959199</v>
      </c>
      <c r="AW11" s="17">
        <v>0.22315802859592301</v>
      </c>
      <c r="AX11" s="17">
        <v>0.14776755855203499</v>
      </c>
      <c r="AY11" s="17"/>
      <c r="AZ11" s="17">
        <v>0.22666466993183701</v>
      </c>
      <c r="BA11" s="17">
        <v>0.23014092118406301</v>
      </c>
      <c r="BB11" s="17">
        <v>0.25587151921801299</v>
      </c>
      <c r="BC11" s="17">
        <v>0.230916579230423</v>
      </c>
      <c r="BD11" s="17">
        <v>0.26717341243822601</v>
      </c>
      <c r="BE11" s="17">
        <v>0.23321682709320399</v>
      </c>
      <c r="BF11" s="17"/>
      <c r="BG11" s="17">
        <v>0.233085893542649</v>
      </c>
      <c r="BH11" s="17">
        <v>0.22987673477973</v>
      </c>
      <c r="BI11" s="17" t="s">
        <v>95</v>
      </c>
      <c r="BJ11" s="17">
        <v>0.236109066702822</v>
      </c>
      <c r="BK11" s="17">
        <v>0.26862959567547701</v>
      </c>
      <c r="BL11" s="17">
        <v>0.23229389325837899</v>
      </c>
      <c r="BM11" s="17">
        <v>0.27335427077257302</v>
      </c>
    </row>
    <row r="12" spans="2:65" x14ac:dyDescent="0.35">
      <c r="B12" s="18" t="s">
        <v>192</v>
      </c>
      <c r="C12" s="17">
        <v>0.11569011929516</v>
      </c>
      <c r="D12" s="17">
        <v>8.5021241383461094E-2</v>
      </c>
      <c r="E12" s="17">
        <v>0.145719037856816</v>
      </c>
      <c r="F12" s="17"/>
      <c r="G12" s="17">
        <v>0.12765055268765799</v>
      </c>
      <c r="H12" s="17">
        <v>0.14390825947993</v>
      </c>
      <c r="I12" s="17">
        <v>0.13656383246082199</v>
      </c>
      <c r="J12" s="17">
        <v>0.111570018842649</v>
      </c>
      <c r="K12" s="17">
        <v>9.73355168514589E-2</v>
      </c>
      <c r="L12" s="17">
        <v>8.3470430566260398E-2</v>
      </c>
      <c r="M12" s="17"/>
      <c r="N12" s="17">
        <v>0.114615114423891</v>
      </c>
      <c r="O12" s="17">
        <v>0.119604851010498</v>
      </c>
      <c r="P12" s="17">
        <v>0.11580225104418</v>
      </c>
      <c r="Q12" s="17">
        <v>0.11267200338519601</v>
      </c>
      <c r="R12" s="17"/>
      <c r="S12" s="17">
        <v>9.0731607267835607E-2</v>
      </c>
      <c r="T12" s="17">
        <v>0.116612820710284</v>
      </c>
      <c r="U12" s="17">
        <v>0.116819380148264</v>
      </c>
      <c r="V12" s="17">
        <v>9.6109444453285398E-2</v>
      </c>
      <c r="W12" s="17">
        <v>0.11661603384824901</v>
      </c>
      <c r="X12" s="17">
        <v>0.118541078787678</v>
      </c>
      <c r="Y12" s="17">
        <v>0.120516404180082</v>
      </c>
      <c r="Z12" s="17">
        <v>0.106006371300435</v>
      </c>
      <c r="AA12" s="17">
        <v>0.101450392560855</v>
      </c>
      <c r="AB12" s="17">
        <v>0.15540447058051701</v>
      </c>
      <c r="AC12" s="17">
        <v>0.140345532562338</v>
      </c>
      <c r="AD12" s="17">
        <v>0.16471381932613</v>
      </c>
      <c r="AE12" s="17"/>
      <c r="AF12" s="17">
        <v>8.2115313482066202E-2</v>
      </c>
      <c r="AG12" s="17">
        <v>0.13634621973470401</v>
      </c>
      <c r="AH12" s="17">
        <v>0.13342094855497799</v>
      </c>
      <c r="AI12" s="17"/>
      <c r="AJ12" s="17">
        <v>7.7715009514655903E-2</v>
      </c>
      <c r="AK12" s="17">
        <v>0.123338114019034</v>
      </c>
      <c r="AL12" s="17">
        <v>0.16255727466637801</v>
      </c>
      <c r="AM12" s="17">
        <v>3.8189287927563098E-2</v>
      </c>
      <c r="AN12" s="17">
        <v>0.139333125543254</v>
      </c>
      <c r="AO12" s="17"/>
      <c r="AP12" s="17">
        <v>8.0435265194295502E-2</v>
      </c>
      <c r="AQ12" s="17">
        <v>0.119665611526604</v>
      </c>
      <c r="AR12" s="17">
        <v>0.133008679195003</v>
      </c>
      <c r="AS12" s="17"/>
      <c r="AT12" s="17">
        <v>0.111133100150921</v>
      </c>
      <c r="AU12" s="17">
        <v>0.12541661921344399</v>
      </c>
      <c r="AV12" s="17">
        <v>0.113131210637837</v>
      </c>
      <c r="AW12" s="17">
        <v>0.120791071427247</v>
      </c>
      <c r="AX12" s="17">
        <v>8.8818544932119603E-2</v>
      </c>
      <c r="AY12" s="17"/>
      <c r="AZ12" s="17">
        <v>9.8972140905565803E-2</v>
      </c>
      <c r="BA12" s="17">
        <v>0.121238758370389</v>
      </c>
      <c r="BB12" s="17">
        <v>9.7379573004299502E-2</v>
      </c>
      <c r="BC12" s="17">
        <v>0.14163490635603501</v>
      </c>
      <c r="BD12" s="17">
        <v>0.11781607823096001</v>
      </c>
      <c r="BE12" s="17">
        <v>0.104512351356933</v>
      </c>
      <c r="BF12" s="17"/>
      <c r="BG12" s="17">
        <v>9.9268609823367396E-2</v>
      </c>
      <c r="BH12" s="17">
        <v>0.12029423815604701</v>
      </c>
      <c r="BI12" s="17" t="s">
        <v>95</v>
      </c>
      <c r="BJ12" s="17">
        <v>0.123449662677351</v>
      </c>
      <c r="BK12" s="17">
        <v>0.149391067486292</v>
      </c>
      <c r="BL12" s="17">
        <v>0.113778358471313</v>
      </c>
      <c r="BM12" s="17">
        <v>0.13215588366859199</v>
      </c>
    </row>
    <row r="13" spans="2:65" x14ac:dyDescent="0.35">
      <c r="B13" s="18" t="s">
        <v>165</v>
      </c>
      <c r="C13" s="17">
        <v>0.107664933413554</v>
      </c>
      <c r="D13" s="17">
        <v>8.7034967172222102E-2</v>
      </c>
      <c r="E13" s="17">
        <v>0.12640748987904099</v>
      </c>
      <c r="F13" s="17"/>
      <c r="G13" s="17">
        <v>0.119969998495723</v>
      </c>
      <c r="H13" s="17">
        <v>9.6443120319983797E-2</v>
      </c>
      <c r="I13" s="17">
        <v>0.126544764427275</v>
      </c>
      <c r="J13" s="17">
        <v>0.107903775821034</v>
      </c>
      <c r="K13" s="17">
        <v>0.11554889384193701</v>
      </c>
      <c r="L13" s="17">
        <v>8.7772075533790503E-2</v>
      </c>
      <c r="M13" s="17"/>
      <c r="N13" s="17">
        <v>8.88174923370183E-2</v>
      </c>
      <c r="O13" s="17">
        <v>0.116539680238262</v>
      </c>
      <c r="P13" s="17">
        <v>9.7888356354234901E-2</v>
      </c>
      <c r="Q13" s="17">
        <v>0.12720750325869001</v>
      </c>
      <c r="R13" s="17"/>
      <c r="S13" s="17">
        <v>9.4301782279148802E-2</v>
      </c>
      <c r="T13" s="17">
        <v>9.3403162680359003E-2</v>
      </c>
      <c r="U13" s="17">
        <v>0.11372517763580201</v>
      </c>
      <c r="V13" s="17">
        <v>0.104236271915117</v>
      </c>
      <c r="W13" s="17">
        <v>0.15308172056454</v>
      </c>
      <c r="X13" s="17">
        <v>9.2626130815018803E-2</v>
      </c>
      <c r="Y13" s="17">
        <v>9.1723525776320397E-2</v>
      </c>
      <c r="Z13" s="17">
        <v>0.14308293971108901</v>
      </c>
      <c r="AA13" s="17">
        <v>7.5162277447558101E-2</v>
      </c>
      <c r="AB13" s="17">
        <v>0.122251425612754</v>
      </c>
      <c r="AC13" s="17">
        <v>0.123296182285258</v>
      </c>
      <c r="AD13" s="17">
        <v>0.209078377021365</v>
      </c>
      <c r="AE13" s="17"/>
      <c r="AF13" s="17">
        <v>9.1399728837159994E-2</v>
      </c>
      <c r="AG13" s="17">
        <v>0.113768513483008</v>
      </c>
      <c r="AH13" s="17">
        <v>0.12232350804530701</v>
      </c>
      <c r="AI13" s="17"/>
      <c r="AJ13" s="17">
        <v>5.8246073664884997E-2</v>
      </c>
      <c r="AK13" s="17">
        <v>0.123063023534024</v>
      </c>
      <c r="AL13" s="17">
        <v>0.133221919614088</v>
      </c>
      <c r="AM13" s="17">
        <v>0.16126459160621301</v>
      </c>
      <c r="AN13" s="17">
        <v>0.11870679583061899</v>
      </c>
      <c r="AO13" s="17"/>
      <c r="AP13" s="17">
        <v>5.4130078188090403E-2</v>
      </c>
      <c r="AQ13" s="17">
        <v>0.113038687725144</v>
      </c>
      <c r="AR13" s="17">
        <v>0.14385783141554301</v>
      </c>
      <c r="AS13" s="17"/>
      <c r="AT13" s="17">
        <v>0.113087147021491</v>
      </c>
      <c r="AU13" s="17">
        <v>0.108388901267526</v>
      </c>
      <c r="AV13" s="17">
        <v>0.114138700276483</v>
      </c>
      <c r="AW13" s="17">
        <v>0.108526160306485</v>
      </c>
      <c r="AX13" s="17">
        <v>0.14249957279295</v>
      </c>
      <c r="AY13" s="17"/>
      <c r="AZ13" s="17">
        <v>0.11483651277342501</v>
      </c>
      <c r="BA13" s="17">
        <v>0.100738537781944</v>
      </c>
      <c r="BB13" s="17">
        <v>9.7644526033208598E-2</v>
      </c>
      <c r="BC13" s="17">
        <v>9.8448906838836697E-2</v>
      </c>
      <c r="BD13" s="17">
        <v>0.119387633551181</v>
      </c>
      <c r="BE13" s="17">
        <v>0.14439145981106499</v>
      </c>
      <c r="BF13" s="17"/>
      <c r="BG13" s="17">
        <v>8.93765627543536E-2</v>
      </c>
      <c r="BH13" s="17">
        <v>0.11902806393003799</v>
      </c>
      <c r="BI13" s="17" t="s">
        <v>95</v>
      </c>
      <c r="BJ13" s="17">
        <v>9.4703921275282807E-2</v>
      </c>
      <c r="BK13" s="17">
        <v>0.14395326885630599</v>
      </c>
      <c r="BL13" s="17">
        <v>0.111416446378671</v>
      </c>
      <c r="BM13" s="17">
        <v>0.14983270528162901</v>
      </c>
    </row>
    <row r="14" spans="2:65" x14ac:dyDescent="0.35">
      <c r="B14" s="18" t="s">
        <v>143</v>
      </c>
      <c r="C14" s="17">
        <v>5.94406974952532E-2</v>
      </c>
      <c r="D14" s="17">
        <v>2.4205868041210901E-2</v>
      </c>
      <c r="E14" s="17">
        <v>9.3730139841008794E-2</v>
      </c>
      <c r="F14" s="17"/>
      <c r="G14" s="17">
        <v>4.2632567456428502E-2</v>
      </c>
      <c r="H14" s="17">
        <v>5.61797668551011E-2</v>
      </c>
      <c r="I14" s="17">
        <v>8.0929849355685202E-2</v>
      </c>
      <c r="J14" s="17">
        <v>7.3736272835501104E-2</v>
      </c>
      <c r="K14" s="17">
        <v>5.63203309501773E-2</v>
      </c>
      <c r="L14" s="17">
        <v>4.62286357939279E-2</v>
      </c>
      <c r="M14" s="17"/>
      <c r="N14" s="17">
        <v>3.6927761347381301E-2</v>
      </c>
      <c r="O14" s="17">
        <v>5.9751429361700602E-2</v>
      </c>
      <c r="P14" s="17">
        <v>6.5251910734233295E-2</v>
      </c>
      <c r="Q14" s="17">
        <v>7.8341612825628307E-2</v>
      </c>
      <c r="R14" s="17"/>
      <c r="S14" s="17">
        <v>6.7252043047214494E-2</v>
      </c>
      <c r="T14" s="17">
        <v>5.4451190469818903E-2</v>
      </c>
      <c r="U14" s="17">
        <v>5.02001724471604E-2</v>
      </c>
      <c r="V14" s="17">
        <v>4.7653833713357199E-2</v>
      </c>
      <c r="W14" s="17">
        <v>5.1388088320294699E-2</v>
      </c>
      <c r="X14" s="17">
        <v>8.5386475203621803E-2</v>
      </c>
      <c r="Y14" s="17">
        <v>6.4936149457463802E-2</v>
      </c>
      <c r="Z14" s="17">
        <v>3.61492926182133E-2</v>
      </c>
      <c r="AA14" s="17">
        <v>7.3372660184571795E-2</v>
      </c>
      <c r="AB14" s="17">
        <v>5.6595270100327201E-2</v>
      </c>
      <c r="AC14" s="17">
        <v>5.7464289172953299E-2</v>
      </c>
      <c r="AD14" s="17">
        <v>2.2977566453356298E-2</v>
      </c>
      <c r="AE14" s="17"/>
      <c r="AF14" s="17">
        <v>5.0829088553462201E-2</v>
      </c>
      <c r="AG14" s="17">
        <v>5.44962168593561E-2</v>
      </c>
      <c r="AH14" s="17">
        <v>8.2962001672997499E-2</v>
      </c>
      <c r="AI14" s="17"/>
      <c r="AJ14" s="17">
        <v>5.2861342451403601E-2</v>
      </c>
      <c r="AK14" s="17">
        <v>5.1368840370116103E-2</v>
      </c>
      <c r="AL14" s="17">
        <v>4.4264268870802301E-2</v>
      </c>
      <c r="AM14" s="17">
        <v>5.4510917001694303E-2</v>
      </c>
      <c r="AN14" s="17">
        <v>0.10086953798356101</v>
      </c>
      <c r="AO14" s="17"/>
      <c r="AP14" s="17">
        <v>3.8472134851504601E-2</v>
      </c>
      <c r="AQ14" s="17">
        <v>5.3484293278856898E-2</v>
      </c>
      <c r="AR14" s="17">
        <v>2.7913004892870599E-2</v>
      </c>
      <c r="AS14" s="17"/>
      <c r="AT14" s="17">
        <v>8.6479108791685105E-2</v>
      </c>
      <c r="AU14" s="17">
        <v>7.4699164492461306E-2</v>
      </c>
      <c r="AV14" s="17">
        <v>4.2569176013310103E-2</v>
      </c>
      <c r="AW14" s="17">
        <v>3.0491339750289299E-2</v>
      </c>
      <c r="AX14" s="17">
        <v>3.4748094378862698E-2</v>
      </c>
      <c r="AY14" s="17"/>
      <c r="AZ14" s="17">
        <v>4.3812928691999299E-2</v>
      </c>
      <c r="BA14" s="17">
        <v>6.1424786290493298E-2</v>
      </c>
      <c r="BB14" s="17">
        <v>7.6992423846292901E-2</v>
      </c>
      <c r="BC14" s="17">
        <v>7.7808269886163503E-2</v>
      </c>
      <c r="BD14" s="17">
        <v>4.8801157178828602E-2</v>
      </c>
      <c r="BE14" s="17">
        <v>3.8060782361267698E-2</v>
      </c>
      <c r="BF14" s="17"/>
      <c r="BG14" s="17">
        <v>4.9117497932018001E-2</v>
      </c>
      <c r="BH14" s="17">
        <v>6.2696186189846403E-2</v>
      </c>
      <c r="BI14" s="17" t="s">
        <v>95</v>
      </c>
      <c r="BJ14" s="17">
        <v>8.0897945826861897E-2</v>
      </c>
      <c r="BK14" s="17">
        <v>6.3904422885691106E-2</v>
      </c>
      <c r="BL14" s="17">
        <v>5.6007062907801802E-2</v>
      </c>
      <c r="BM14" s="17">
        <v>8.4671715476502402E-2</v>
      </c>
    </row>
    <row r="15" spans="2:65" x14ac:dyDescent="0.35">
      <c r="B15" s="18" t="s">
        <v>166</v>
      </c>
      <c r="C15" s="20">
        <v>0.48021692095402502</v>
      </c>
      <c r="D15" s="20">
        <v>0.609312487435831</v>
      </c>
      <c r="E15" s="20">
        <v>0.355368103545112</v>
      </c>
      <c r="F15" s="20"/>
      <c r="G15" s="20">
        <v>0.497422708808479</v>
      </c>
      <c r="H15" s="20">
        <v>0.46409407788828799</v>
      </c>
      <c r="I15" s="20">
        <v>0.42439894645557602</v>
      </c>
      <c r="J15" s="20">
        <v>0.432643289545807</v>
      </c>
      <c r="K15" s="20">
        <v>0.48976527323263502</v>
      </c>
      <c r="L15" s="20">
        <v>0.55958038275590705</v>
      </c>
      <c r="M15" s="20"/>
      <c r="N15" s="20">
        <v>0.57159108788659296</v>
      </c>
      <c r="O15" s="20">
        <v>0.483478913693145</v>
      </c>
      <c r="P15" s="20">
        <v>0.44419282013321298</v>
      </c>
      <c r="Q15" s="20">
        <v>0.40901492281752</v>
      </c>
      <c r="R15" s="20"/>
      <c r="S15" s="20">
        <v>0.51818303097188301</v>
      </c>
      <c r="T15" s="20">
        <v>0.469149603251383</v>
      </c>
      <c r="U15" s="20">
        <v>0.447362389676839</v>
      </c>
      <c r="V15" s="20">
        <v>0.488141268720442</v>
      </c>
      <c r="W15" s="20">
        <v>0.46173836935526102</v>
      </c>
      <c r="X15" s="20">
        <v>0.492511813089134</v>
      </c>
      <c r="Y15" s="20">
        <v>0.489087233278241</v>
      </c>
      <c r="Z15" s="20">
        <v>0.49484712159404298</v>
      </c>
      <c r="AA15" s="20">
        <v>0.50497244456619605</v>
      </c>
      <c r="AB15" s="20">
        <v>0.43712270885318699</v>
      </c>
      <c r="AC15" s="20">
        <v>0.47798396178143798</v>
      </c>
      <c r="AD15" s="20">
        <v>0.420597661970946</v>
      </c>
      <c r="AE15" s="20"/>
      <c r="AF15" s="20">
        <v>0.53840898820912997</v>
      </c>
      <c r="AG15" s="20">
        <v>0.46297609122373601</v>
      </c>
      <c r="AH15" s="20">
        <v>0.40477090286305201</v>
      </c>
      <c r="AI15" s="20"/>
      <c r="AJ15" s="20">
        <v>0.5734613560381</v>
      </c>
      <c r="AK15" s="20">
        <v>0.45854579378725102</v>
      </c>
      <c r="AL15" s="20">
        <v>0.45508979021762802</v>
      </c>
      <c r="AM15" s="20">
        <v>0.54769787353750898</v>
      </c>
      <c r="AN15" s="20">
        <v>0.41369797377543799</v>
      </c>
      <c r="AO15" s="20"/>
      <c r="AP15" s="20">
        <v>0.59550745316283105</v>
      </c>
      <c r="AQ15" s="20">
        <v>0.468649911170677</v>
      </c>
      <c r="AR15" s="20">
        <v>0.45882970583395</v>
      </c>
      <c r="AS15" s="20"/>
      <c r="AT15" s="20">
        <v>0.41072388921789099</v>
      </c>
      <c r="AU15" s="20">
        <v>0.43290054706674502</v>
      </c>
      <c r="AV15" s="20">
        <v>0.530608519662778</v>
      </c>
      <c r="AW15" s="20">
        <v>0.51703339992005604</v>
      </c>
      <c r="AX15" s="20">
        <v>0.58616622934403295</v>
      </c>
      <c r="AY15" s="20"/>
      <c r="AZ15" s="20">
        <v>0.51571374769717304</v>
      </c>
      <c r="BA15" s="20">
        <v>0.48645699637311002</v>
      </c>
      <c r="BB15" s="20">
        <v>0.472111957898186</v>
      </c>
      <c r="BC15" s="20">
        <v>0.45119133768854203</v>
      </c>
      <c r="BD15" s="20">
        <v>0.446821718600805</v>
      </c>
      <c r="BE15" s="20">
        <v>0.47981857937752997</v>
      </c>
      <c r="BF15" s="20"/>
      <c r="BG15" s="20">
        <v>0.52915143594761205</v>
      </c>
      <c r="BH15" s="20">
        <v>0.468104776944338</v>
      </c>
      <c r="BI15" s="20" t="s">
        <v>95</v>
      </c>
      <c r="BJ15" s="20">
        <v>0.46483940351768299</v>
      </c>
      <c r="BK15" s="20">
        <v>0.37412164509623402</v>
      </c>
      <c r="BL15" s="20">
        <v>0.48650423898383499</v>
      </c>
      <c r="BM15" s="20">
        <v>0.359985424800703</v>
      </c>
    </row>
    <row r="16" spans="2:65" x14ac:dyDescent="0.35">
      <c r="B16" s="18" t="s">
        <v>167</v>
      </c>
      <c r="C16" s="20">
        <v>0.223355052708714</v>
      </c>
      <c r="D16" s="20">
        <v>0.17205620855568299</v>
      </c>
      <c r="E16" s="20">
        <v>0.27212652773585699</v>
      </c>
      <c r="F16" s="20"/>
      <c r="G16" s="20">
        <v>0.247620551183381</v>
      </c>
      <c r="H16" s="20">
        <v>0.240351379799914</v>
      </c>
      <c r="I16" s="20">
        <v>0.26310859688809701</v>
      </c>
      <c r="J16" s="20">
        <v>0.219473794663682</v>
      </c>
      <c r="K16" s="20">
        <v>0.212884410693396</v>
      </c>
      <c r="L16" s="20">
        <v>0.17124250610005101</v>
      </c>
      <c r="M16" s="20"/>
      <c r="N16" s="20">
        <v>0.20343260676090899</v>
      </c>
      <c r="O16" s="20">
        <v>0.236144531248761</v>
      </c>
      <c r="P16" s="20">
        <v>0.213690607398414</v>
      </c>
      <c r="Q16" s="20">
        <v>0.23987950664388599</v>
      </c>
      <c r="R16" s="20"/>
      <c r="S16" s="20">
        <v>0.18503338954698401</v>
      </c>
      <c r="T16" s="20">
        <v>0.21001598339064301</v>
      </c>
      <c r="U16" s="20">
        <v>0.23054455778406599</v>
      </c>
      <c r="V16" s="20">
        <v>0.20034571636840201</v>
      </c>
      <c r="W16" s="20">
        <v>0.26969775441278898</v>
      </c>
      <c r="X16" s="20">
        <v>0.211167209602696</v>
      </c>
      <c r="Y16" s="20">
        <v>0.21223992995640301</v>
      </c>
      <c r="Z16" s="20">
        <v>0.24908931101152401</v>
      </c>
      <c r="AA16" s="20">
        <v>0.17661267000841299</v>
      </c>
      <c r="AB16" s="20">
        <v>0.27765589619327002</v>
      </c>
      <c r="AC16" s="20">
        <v>0.26364171484759602</v>
      </c>
      <c r="AD16" s="20">
        <v>0.373792196347495</v>
      </c>
      <c r="AE16" s="20"/>
      <c r="AF16" s="20">
        <v>0.17351504231922599</v>
      </c>
      <c r="AG16" s="20">
        <v>0.25011473321771099</v>
      </c>
      <c r="AH16" s="20">
        <v>0.255744456600285</v>
      </c>
      <c r="AI16" s="20"/>
      <c r="AJ16" s="20">
        <v>0.135961083179541</v>
      </c>
      <c r="AK16" s="20">
        <v>0.24640113755305901</v>
      </c>
      <c r="AL16" s="20">
        <v>0.29577919428046601</v>
      </c>
      <c r="AM16" s="20">
        <v>0.199453879533776</v>
      </c>
      <c r="AN16" s="20">
        <v>0.25803992137387299</v>
      </c>
      <c r="AO16" s="20"/>
      <c r="AP16" s="20">
        <v>0.13456534338238599</v>
      </c>
      <c r="AQ16" s="20">
        <v>0.23270429925174799</v>
      </c>
      <c r="AR16" s="20">
        <v>0.27686651061054601</v>
      </c>
      <c r="AS16" s="20"/>
      <c r="AT16" s="20">
        <v>0.22422024717241201</v>
      </c>
      <c r="AU16" s="20">
        <v>0.23380552048097</v>
      </c>
      <c r="AV16" s="20">
        <v>0.22726991091432</v>
      </c>
      <c r="AW16" s="20">
        <v>0.229317231733732</v>
      </c>
      <c r="AX16" s="20">
        <v>0.23131811772506999</v>
      </c>
      <c r="AY16" s="20"/>
      <c r="AZ16" s="20">
        <v>0.21380865367899099</v>
      </c>
      <c r="BA16" s="20">
        <v>0.221977296152333</v>
      </c>
      <c r="BB16" s="20">
        <v>0.195024099037508</v>
      </c>
      <c r="BC16" s="20">
        <v>0.24008381319487199</v>
      </c>
      <c r="BD16" s="20">
        <v>0.237203711782141</v>
      </c>
      <c r="BE16" s="20">
        <v>0.24890381116799801</v>
      </c>
      <c r="BF16" s="20"/>
      <c r="BG16" s="20">
        <v>0.18864517257772101</v>
      </c>
      <c r="BH16" s="20">
        <v>0.23932230208608499</v>
      </c>
      <c r="BI16" s="20" t="s">
        <v>95</v>
      </c>
      <c r="BJ16" s="20">
        <v>0.21815358395263401</v>
      </c>
      <c r="BK16" s="20">
        <v>0.29334433634259799</v>
      </c>
      <c r="BL16" s="20">
        <v>0.225194804849984</v>
      </c>
      <c r="BM16" s="20">
        <v>0.281988588950222</v>
      </c>
    </row>
    <row r="17" spans="2:65" x14ac:dyDescent="0.35">
      <c r="B17" s="18" t="s">
        <v>168</v>
      </c>
      <c r="C17" s="21">
        <v>0.25686186824531099</v>
      </c>
      <c r="D17" s="21">
        <v>0.43725627888014801</v>
      </c>
      <c r="E17" s="21">
        <v>8.3241575809255106E-2</v>
      </c>
      <c r="F17" s="21"/>
      <c r="G17" s="21">
        <v>0.249802157625098</v>
      </c>
      <c r="H17" s="21">
        <v>0.22374269808837399</v>
      </c>
      <c r="I17" s="21">
        <v>0.16129034956747901</v>
      </c>
      <c r="J17" s="21">
        <v>0.213169494882125</v>
      </c>
      <c r="K17" s="21">
        <v>0.27688086253923799</v>
      </c>
      <c r="L17" s="21">
        <v>0.38833787665585601</v>
      </c>
      <c r="M17" s="21"/>
      <c r="N17" s="21">
        <v>0.368158481125684</v>
      </c>
      <c r="O17" s="21">
        <v>0.24733438244438399</v>
      </c>
      <c r="P17" s="21">
        <v>0.23050221273479901</v>
      </c>
      <c r="Q17" s="21">
        <v>0.16913541617363401</v>
      </c>
      <c r="R17" s="21"/>
      <c r="S17" s="21">
        <v>0.333149641424898</v>
      </c>
      <c r="T17" s="21">
        <v>0.25913361986074002</v>
      </c>
      <c r="U17" s="21">
        <v>0.21681783189277301</v>
      </c>
      <c r="V17" s="21">
        <v>0.28779555235203902</v>
      </c>
      <c r="W17" s="21">
        <v>0.19204061494247199</v>
      </c>
      <c r="X17" s="21">
        <v>0.28134460348643697</v>
      </c>
      <c r="Y17" s="21">
        <v>0.27684730332183799</v>
      </c>
      <c r="Z17" s="21">
        <v>0.245757810582518</v>
      </c>
      <c r="AA17" s="21">
        <v>0.32835977455778298</v>
      </c>
      <c r="AB17" s="21">
        <v>0.159466812659917</v>
      </c>
      <c r="AC17" s="21">
        <v>0.21434224693384199</v>
      </c>
      <c r="AD17" s="21">
        <v>4.6805465623451302E-2</v>
      </c>
      <c r="AE17" s="21"/>
      <c r="AF17" s="21">
        <v>0.36489394588990398</v>
      </c>
      <c r="AG17" s="21">
        <v>0.21286135800602499</v>
      </c>
      <c r="AH17" s="21">
        <v>0.14902644626276701</v>
      </c>
      <c r="AI17" s="21"/>
      <c r="AJ17" s="21">
        <v>0.43750027285855903</v>
      </c>
      <c r="AK17" s="21">
        <v>0.21214465623419301</v>
      </c>
      <c r="AL17" s="21">
        <v>0.15931059593716199</v>
      </c>
      <c r="AM17" s="21">
        <v>0.34824399400373302</v>
      </c>
      <c r="AN17" s="21">
        <v>0.15565805240156499</v>
      </c>
      <c r="AO17" s="21"/>
      <c r="AP17" s="21">
        <v>0.46094210978044597</v>
      </c>
      <c r="AQ17" s="21">
        <v>0.23594561191892899</v>
      </c>
      <c r="AR17" s="21">
        <v>0.18196319522340401</v>
      </c>
      <c r="AS17" s="21"/>
      <c r="AT17" s="21">
        <v>0.18650364204547801</v>
      </c>
      <c r="AU17" s="21">
        <v>0.19909502658577499</v>
      </c>
      <c r="AV17" s="21">
        <v>0.30333860874845803</v>
      </c>
      <c r="AW17" s="21">
        <v>0.28771616818632401</v>
      </c>
      <c r="AX17" s="21">
        <v>0.35484811161896301</v>
      </c>
      <c r="AY17" s="21"/>
      <c r="AZ17" s="21">
        <v>0.301905094018182</v>
      </c>
      <c r="BA17" s="21">
        <v>0.26447970022077699</v>
      </c>
      <c r="BB17" s="21">
        <v>0.27708785886067799</v>
      </c>
      <c r="BC17" s="21">
        <v>0.21110752449367101</v>
      </c>
      <c r="BD17" s="21">
        <v>0.20961800681866299</v>
      </c>
      <c r="BE17" s="21">
        <v>0.23091476820953299</v>
      </c>
      <c r="BF17" s="21"/>
      <c r="BG17" s="21">
        <v>0.34050626336989198</v>
      </c>
      <c r="BH17" s="21">
        <v>0.22878247485825301</v>
      </c>
      <c r="BI17" s="21" t="s">
        <v>95</v>
      </c>
      <c r="BJ17" s="21">
        <v>0.24668581956504901</v>
      </c>
      <c r="BK17" s="21">
        <v>8.0777308753635604E-2</v>
      </c>
      <c r="BL17" s="21">
        <v>0.26130943413385099</v>
      </c>
      <c r="BM17" s="21">
        <v>7.7996835850481103E-2</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161</v>
      </c>
      <c r="C9" s="17">
        <v>0.42534872341782398</v>
      </c>
      <c r="D9" s="17">
        <v>0.51494349772292403</v>
      </c>
      <c r="E9" s="17">
        <v>0.33878783548604702</v>
      </c>
      <c r="F9" s="17"/>
      <c r="G9" s="17">
        <v>0.410954384155368</v>
      </c>
      <c r="H9" s="17">
        <v>0.39152093385571901</v>
      </c>
      <c r="I9" s="17">
        <v>0.36561215394211899</v>
      </c>
      <c r="J9" s="17">
        <v>0.42124665488211199</v>
      </c>
      <c r="K9" s="17">
        <v>0.45154913030964</v>
      </c>
      <c r="L9" s="17">
        <v>0.49680390194874502</v>
      </c>
      <c r="M9" s="17"/>
      <c r="N9" s="17">
        <v>0.49716405404200598</v>
      </c>
      <c r="O9" s="17">
        <v>0.43396205570052998</v>
      </c>
      <c r="P9" s="17">
        <v>0.41808051631745302</v>
      </c>
      <c r="Q9" s="17">
        <v>0.344719561923856</v>
      </c>
      <c r="R9" s="17"/>
      <c r="S9" s="17">
        <v>0.397647937538393</v>
      </c>
      <c r="T9" s="17">
        <v>0.46023915637294999</v>
      </c>
      <c r="U9" s="17">
        <v>0.429308289364073</v>
      </c>
      <c r="V9" s="17">
        <v>0.371379845556497</v>
      </c>
      <c r="W9" s="17">
        <v>0.44693598860622702</v>
      </c>
      <c r="X9" s="17">
        <v>0.38377819880027197</v>
      </c>
      <c r="Y9" s="17">
        <v>0.46647107445675201</v>
      </c>
      <c r="Z9" s="17">
        <v>0.49585485040554</v>
      </c>
      <c r="AA9" s="17">
        <v>0.42327556092214302</v>
      </c>
      <c r="AB9" s="17">
        <v>0.41755072761762402</v>
      </c>
      <c r="AC9" s="17">
        <v>0.468837968537266</v>
      </c>
      <c r="AD9" s="17">
        <v>0.38363426359928399</v>
      </c>
      <c r="AE9" s="17"/>
      <c r="AF9" s="17">
        <v>0.41075307365911201</v>
      </c>
      <c r="AG9" s="17">
        <v>0.47855040433513402</v>
      </c>
      <c r="AH9" s="17">
        <v>0.31900918702379399</v>
      </c>
      <c r="AI9" s="17"/>
      <c r="AJ9" s="17">
        <v>0.43283341821566701</v>
      </c>
      <c r="AK9" s="17">
        <v>0.434594528766379</v>
      </c>
      <c r="AL9" s="17">
        <v>0.51936641378219905</v>
      </c>
      <c r="AM9" s="17">
        <v>0.43948332069030999</v>
      </c>
      <c r="AN9" s="17">
        <v>0.32921404948544403</v>
      </c>
      <c r="AO9" s="17"/>
      <c r="AP9" s="17">
        <v>0.41542862116305201</v>
      </c>
      <c r="AQ9" s="17">
        <v>0.439641244835769</v>
      </c>
      <c r="AR9" s="17">
        <v>0.52461986871109401</v>
      </c>
      <c r="AS9" s="17"/>
      <c r="AT9" s="17">
        <v>0.34456771438735401</v>
      </c>
      <c r="AU9" s="17">
        <v>0.37255049904832799</v>
      </c>
      <c r="AV9" s="17">
        <v>0.47857764942518899</v>
      </c>
      <c r="AW9" s="17">
        <v>0.50519521322055405</v>
      </c>
      <c r="AX9" s="17">
        <v>0.55699497340715998</v>
      </c>
      <c r="AY9" s="17"/>
      <c r="AZ9" s="17">
        <v>0.40299325280815801</v>
      </c>
      <c r="BA9" s="17">
        <v>0.442353624168765</v>
      </c>
      <c r="BB9" s="17">
        <v>0.37848611370907598</v>
      </c>
      <c r="BC9" s="17">
        <v>0.42823150290861201</v>
      </c>
      <c r="BD9" s="17">
        <v>0.46706489171662502</v>
      </c>
      <c r="BE9" s="17">
        <v>0.42773611784088</v>
      </c>
      <c r="BF9" s="17"/>
      <c r="BG9" s="17">
        <v>0.47461548786938301</v>
      </c>
      <c r="BH9" s="17">
        <v>0.421096424139835</v>
      </c>
      <c r="BI9" s="17" t="s">
        <v>95</v>
      </c>
      <c r="BJ9" s="17">
        <v>0.34279863681787098</v>
      </c>
      <c r="BK9" s="17">
        <v>0.342732636092832</v>
      </c>
      <c r="BL9" s="17">
        <v>0.41426248204483801</v>
      </c>
      <c r="BM9" s="17">
        <v>0.38484995061333799</v>
      </c>
    </row>
    <row r="10" spans="2:65" x14ac:dyDescent="0.35">
      <c r="B10" s="18" t="s">
        <v>191</v>
      </c>
      <c r="C10" s="17">
        <v>0.36016471148735602</v>
      </c>
      <c r="D10" s="17">
        <v>0.32658315528882598</v>
      </c>
      <c r="E10" s="17">
        <v>0.39282321325105102</v>
      </c>
      <c r="F10" s="17"/>
      <c r="G10" s="17">
        <v>0.35853356168563699</v>
      </c>
      <c r="H10" s="17">
        <v>0.40302586625787101</v>
      </c>
      <c r="I10" s="17">
        <v>0.39124262173014901</v>
      </c>
      <c r="J10" s="17">
        <v>0.32679211782644502</v>
      </c>
      <c r="K10" s="17">
        <v>0.34875330841461399</v>
      </c>
      <c r="L10" s="17">
        <v>0.33584602595667401</v>
      </c>
      <c r="M10" s="17"/>
      <c r="N10" s="17">
        <v>0.34792727953590302</v>
      </c>
      <c r="O10" s="17">
        <v>0.37180151598912298</v>
      </c>
      <c r="P10" s="17">
        <v>0.33846913305983101</v>
      </c>
      <c r="Q10" s="17">
        <v>0.37933146523254302</v>
      </c>
      <c r="R10" s="17"/>
      <c r="S10" s="17">
        <v>0.37604354005597301</v>
      </c>
      <c r="T10" s="17">
        <v>0.35658936833087501</v>
      </c>
      <c r="U10" s="17">
        <v>0.35956623706767499</v>
      </c>
      <c r="V10" s="17">
        <v>0.39679430526810799</v>
      </c>
      <c r="W10" s="17">
        <v>0.35647853104529498</v>
      </c>
      <c r="X10" s="17">
        <v>0.36011734964974501</v>
      </c>
      <c r="Y10" s="17">
        <v>0.33297004743608299</v>
      </c>
      <c r="Z10" s="17">
        <v>0.359896685059723</v>
      </c>
      <c r="AA10" s="17">
        <v>0.326709953658187</v>
      </c>
      <c r="AB10" s="17">
        <v>0.37857686621710301</v>
      </c>
      <c r="AC10" s="17">
        <v>0.34027392195538098</v>
      </c>
      <c r="AD10" s="17">
        <v>0.37551508954445201</v>
      </c>
      <c r="AE10" s="17"/>
      <c r="AF10" s="17">
        <v>0.364984426036841</v>
      </c>
      <c r="AG10" s="17">
        <v>0.34207623711847401</v>
      </c>
      <c r="AH10" s="17">
        <v>0.40039175671576099</v>
      </c>
      <c r="AI10" s="17"/>
      <c r="AJ10" s="17">
        <v>0.36861807782371298</v>
      </c>
      <c r="AK10" s="17">
        <v>0.35776609879528498</v>
      </c>
      <c r="AL10" s="17">
        <v>0.32783255418727197</v>
      </c>
      <c r="AM10" s="17">
        <v>0.235604266811098</v>
      </c>
      <c r="AN10" s="17">
        <v>0.36261829091094799</v>
      </c>
      <c r="AO10" s="17"/>
      <c r="AP10" s="17">
        <v>0.385068561707267</v>
      </c>
      <c r="AQ10" s="17">
        <v>0.35552120906933299</v>
      </c>
      <c r="AR10" s="17">
        <v>0.33302315796517201</v>
      </c>
      <c r="AS10" s="17"/>
      <c r="AT10" s="17">
        <v>0.34933766550511602</v>
      </c>
      <c r="AU10" s="17">
        <v>0.39076153897585902</v>
      </c>
      <c r="AV10" s="17">
        <v>0.36847445568998999</v>
      </c>
      <c r="AW10" s="17">
        <v>0.35818989356511399</v>
      </c>
      <c r="AX10" s="17">
        <v>0.26117350289350799</v>
      </c>
      <c r="AY10" s="17"/>
      <c r="AZ10" s="17">
        <v>0.382570378382462</v>
      </c>
      <c r="BA10" s="17">
        <v>0.33906428564615698</v>
      </c>
      <c r="BB10" s="17">
        <v>0.38400429342694697</v>
      </c>
      <c r="BC10" s="17">
        <v>0.36190870265626301</v>
      </c>
      <c r="BD10" s="17">
        <v>0.34825238514207102</v>
      </c>
      <c r="BE10" s="17">
        <v>0.35037287707981501</v>
      </c>
      <c r="BF10" s="17"/>
      <c r="BG10" s="17">
        <v>0.34745232937537202</v>
      </c>
      <c r="BH10" s="17">
        <v>0.37407152588548498</v>
      </c>
      <c r="BI10" s="17" t="s">
        <v>95</v>
      </c>
      <c r="BJ10" s="17">
        <v>0.35883629166342701</v>
      </c>
      <c r="BK10" s="17">
        <v>0.34785308607508098</v>
      </c>
      <c r="BL10" s="17">
        <v>0.37036700813728002</v>
      </c>
      <c r="BM10" s="17">
        <v>0.38197458915275201</v>
      </c>
    </row>
    <row r="11" spans="2:65" x14ac:dyDescent="0.35">
      <c r="B11" s="18" t="s">
        <v>163</v>
      </c>
      <c r="C11" s="17">
        <v>0.14094026462840301</v>
      </c>
      <c r="D11" s="17">
        <v>0.112608598708901</v>
      </c>
      <c r="E11" s="17">
        <v>0.16784752747003501</v>
      </c>
      <c r="F11" s="17"/>
      <c r="G11" s="17">
        <v>0.13960705363860601</v>
      </c>
      <c r="H11" s="17">
        <v>0.133206484168407</v>
      </c>
      <c r="I11" s="17">
        <v>0.14172180673461701</v>
      </c>
      <c r="J11" s="17">
        <v>0.178118507559371</v>
      </c>
      <c r="K11" s="17">
        <v>0.13210439311606501</v>
      </c>
      <c r="L11" s="17">
        <v>0.123213076696984</v>
      </c>
      <c r="M11" s="17"/>
      <c r="N11" s="17">
        <v>0.11249456403882301</v>
      </c>
      <c r="O11" s="17">
        <v>0.118561234216243</v>
      </c>
      <c r="P11" s="17">
        <v>0.16657857977517501</v>
      </c>
      <c r="Q11" s="17">
        <v>0.17367069902594501</v>
      </c>
      <c r="R11" s="17"/>
      <c r="S11" s="17">
        <v>0.14373045136138701</v>
      </c>
      <c r="T11" s="17">
        <v>0.11881648938324101</v>
      </c>
      <c r="U11" s="17">
        <v>0.139051555242132</v>
      </c>
      <c r="V11" s="17">
        <v>0.15595345333913499</v>
      </c>
      <c r="W11" s="17">
        <v>0.13545295805691601</v>
      </c>
      <c r="X11" s="17">
        <v>0.170245620222294</v>
      </c>
      <c r="Y11" s="17">
        <v>0.13012039600426201</v>
      </c>
      <c r="Z11" s="17">
        <v>0.11200429106168</v>
      </c>
      <c r="AA11" s="17">
        <v>0.13160036499864</v>
      </c>
      <c r="AB11" s="17">
        <v>0.15445161826510001</v>
      </c>
      <c r="AC11" s="17">
        <v>0.13243849109584999</v>
      </c>
      <c r="AD11" s="17">
        <v>0.183975408367066</v>
      </c>
      <c r="AE11" s="17"/>
      <c r="AF11" s="17">
        <v>0.15792069567049499</v>
      </c>
      <c r="AG11" s="17">
        <v>0.115178754284341</v>
      </c>
      <c r="AH11" s="17">
        <v>0.167796704254145</v>
      </c>
      <c r="AI11" s="17"/>
      <c r="AJ11" s="17">
        <v>0.141981169865803</v>
      </c>
      <c r="AK11" s="17">
        <v>0.14043403062864801</v>
      </c>
      <c r="AL11" s="17">
        <v>8.7575171002243796E-2</v>
      </c>
      <c r="AM11" s="17">
        <v>0.266157351027975</v>
      </c>
      <c r="AN11" s="17">
        <v>0.16873221846488701</v>
      </c>
      <c r="AO11" s="17"/>
      <c r="AP11" s="17">
        <v>0.14074877198601299</v>
      </c>
      <c r="AQ11" s="17">
        <v>0.13987153165187499</v>
      </c>
      <c r="AR11" s="17">
        <v>8.6177917390322406E-2</v>
      </c>
      <c r="AS11" s="17"/>
      <c r="AT11" s="17">
        <v>0.20144794564670901</v>
      </c>
      <c r="AU11" s="17">
        <v>0.143165907564788</v>
      </c>
      <c r="AV11" s="17">
        <v>0.104790106567007</v>
      </c>
      <c r="AW11" s="17">
        <v>9.1103584111739994E-2</v>
      </c>
      <c r="AX11" s="17">
        <v>0.126312484480921</v>
      </c>
      <c r="AY11" s="17"/>
      <c r="AZ11" s="17">
        <v>0.12574654934982801</v>
      </c>
      <c r="BA11" s="17">
        <v>0.144833595505512</v>
      </c>
      <c r="BB11" s="17">
        <v>0.15385916519448001</v>
      </c>
      <c r="BC11" s="17">
        <v>0.143439015998472</v>
      </c>
      <c r="BD11" s="17">
        <v>0.13803207194277101</v>
      </c>
      <c r="BE11" s="17">
        <v>0.15456799274532301</v>
      </c>
      <c r="BF11" s="17"/>
      <c r="BG11" s="17">
        <v>0.12324465706559901</v>
      </c>
      <c r="BH11" s="17">
        <v>0.13851016871886199</v>
      </c>
      <c r="BI11" s="17" t="s">
        <v>95</v>
      </c>
      <c r="BJ11" s="17">
        <v>0.167560048995024</v>
      </c>
      <c r="BK11" s="17">
        <v>0.18969996744939699</v>
      </c>
      <c r="BL11" s="17">
        <v>0.14217772562876399</v>
      </c>
      <c r="BM11" s="17">
        <v>0.15423252480347799</v>
      </c>
    </row>
    <row r="12" spans="2:65" x14ac:dyDescent="0.35">
      <c r="B12" s="18" t="s">
        <v>192</v>
      </c>
      <c r="C12" s="17">
        <v>1.3830030755916101E-2</v>
      </c>
      <c r="D12" s="17">
        <v>1.5206045092113599E-2</v>
      </c>
      <c r="E12" s="17">
        <v>1.25623002962697E-2</v>
      </c>
      <c r="F12" s="17"/>
      <c r="G12" s="17">
        <v>3.7058437127455102E-2</v>
      </c>
      <c r="H12" s="17">
        <v>1.37260833056273E-2</v>
      </c>
      <c r="I12" s="17">
        <v>1.25268432070011E-2</v>
      </c>
      <c r="J12" s="17">
        <v>1.2358412307442401E-2</v>
      </c>
      <c r="K12" s="17">
        <v>5.1593867608769996E-3</v>
      </c>
      <c r="L12" s="17">
        <v>6.5722816462727898E-3</v>
      </c>
      <c r="M12" s="17"/>
      <c r="N12" s="17">
        <v>9.3698360543302793E-3</v>
      </c>
      <c r="O12" s="17">
        <v>1.3650302517120299E-2</v>
      </c>
      <c r="P12" s="17">
        <v>1.86288685867875E-2</v>
      </c>
      <c r="Q12" s="17">
        <v>1.48322616029042E-2</v>
      </c>
      <c r="R12" s="17"/>
      <c r="S12" s="17">
        <v>2.0632860726558001E-2</v>
      </c>
      <c r="T12" s="17">
        <v>1.35392887903994E-2</v>
      </c>
      <c r="U12" s="17">
        <v>1.64441776494254E-2</v>
      </c>
      <c r="V12" s="17">
        <v>1.38206805936668E-2</v>
      </c>
      <c r="W12" s="17">
        <v>9.3821771888988204E-3</v>
      </c>
      <c r="X12" s="17">
        <v>6.1765502756146598E-3</v>
      </c>
      <c r="Y12" s="17">
        <v>1.73756698622211E-2</v>
      </c>
      <c r="Z12" s="17">
        <v>0</v>
      </c>
      <c r="AA12" s="17">
        <v>2.6207821134525001E-2</v>
      </c>
      <c r="AB12" s="17">
        <v>9.1621125865368903E-3</v>
      </c>
      <c r="AC12" s="17">
        <v>0</v>
      </c>
      <c r="AD12" s="17">
        <v>1.0471130139255901E-2</v>
      </c>
      <c r="AE12" s="17"/>
      <c r="AF12" s="17">
        <v>1.58379376813318E-2</v>
      </c>
      <c r="AG12" s="17">
        <v>9.3732969860010305E-3</v>
      </c>
      <c r="AH12" s="17">
        <v>2.5805826235557799E-2</v>
      </c>
      <c r="AI12" s="17"/>
      <c r="AJ12" s="17">
        <v>6.7976231304635801E-3</v>
      </c>
      <c r="AK12" s="17">
        <v>1.95386452157181E-2</v>
      </c>
      <c r="AL12" s="17">
        <v>1.14902480459866E-2</v>
      </c>
      <c r="AM12" s="17">
        <v>4.1051794113951198E-2</v>
      </c>
      <c r="AN12" s="17">
        <v>2.25210781309731E-2</v>
      </c>
      <c r="AO12" s="17"/>
      <c r="AP12" s="17">
        <v>1.29041986375283E-2</v>
      </c>
      <c r="AQ12" s="17">
        <v>1.4759359843570199E-2</v>
      </c>
      <c r="AR12" s="17">
        <v>2.0236915278524299E-2</v>
      </c>
      <c r="AS12" s="17"/>
      <c r="AT12" s="17">
        <v>1.7516484124614599E-2</v>
      </c>
      <c r="AU12" s="17">
        <v>1.2071091682565401E-2</v>
      </c>
      <c r="AV12" s="17">
        <v>1.36766491723862E-2</v>
      </c>
      <c r="AW12" s="17">
        <v>1.04682211400114E-2</v>
      </c>
      <c r="AX12" s="17">
        <v>0</v>
      </c>
      <c r="AY12" s="17"/>
      <c r="AZ12" s="17">
        <v>1.8645472240676302E-2</v>
      </c>
      <c r="BA12" s="17">
        <v>1.2040276051284301E-2</v>
      </c>
      <c r="BB12" s="17">
        <v>1.7640139660680901E-2</v>
      </c>
      <c r="BC12" s="17">
        <v>8.0756763340293098E-3</v>
      </c>
      <c r="BD12" s="17">
        <v>1.26130010621784E-2</v>
      </c>
      <c r="BE12" s="17">
        <v>1.6888135336197901E-2</v>
      </c>
      <c r="BF12" s="17"/>
      <c r="BG12" s="17">
        <v>1.0102653485531099E-2</v>
      </c>
      <c r="BH12" s="17">
        <v>8.5213916061198502E-3</v>
      </c>
      <c r="BI12" s="17" t="s">
        <v>95</v>
      </c>
      <c r="BJ12" s="17">
        <v>2.33370235518193E-2</v>
      </c>
      <c r="BK12" s="17">
        <v>4.0989919909792498E-2</v>
      </c>
      <c r="BL12" s="17">
        <v>1.0038854095589E-2</v>
      </c>
      <c r="BM12" s="17">
        <v>1.5509196967417E-2</v>
      </c>
    </row>
    <row r="13" spans="2:65" x14ac:dyDescent="0.35">
      <c r="B13" s="18" t="s">
        <v>165</v>
      </c>
      <c r="C13" s="17">
        <v>6.4663405533612597E-3</v>
      </c>
      <c r="D13" s="17">
        <v>8.0886166304942695E-3</v>
      </c>
      <c r="E13" s="17">
        <v>4.9183338097602402E-3</v>
      </c>
      <c r="F13" s="17"/>
      <c r="G13" s="17">
        <v>8.7944087409279094E-3</v>
      </c>
      <c r="H13" s="17">
        <v>6.6776639266154496E-3</v>
      </c>
      <c r="I13" s="17">
        <v>9.8060571077637892E-3</v>
      </c>
      <c r="J13" s="17">
        <v>7.3833595347900299E-3</v>
      </c>
      <c r="K13" s="17">
        <v>6.2130584123087198E-3</v>
      </c>
      <c r="L13" s="17">
        <v>1.4560968318085201E-3</v>
      </c>
      <c r="M13" s="17"/>
      <c r="N13" s="17">
        <v>3.4746991458718098E-3</v>
      </c>
      <c r="O13" s="17">
        <v>7.7481654499257403E-3</v>
      </c>
      <c r="P13" s="17">
        <v>4.9679391436500504E-3</v>
      </c>
      <c r="Q13" s="17">
        <v>9.7862700704224592E-3</v>
      </c>
      <c r="R13" s="17"/>
      <c r="S13" s="17">
        <v>1.7379811147734401E-3</v>
      </c>
      <c r="T13" s="17">
        <v>5.6837665390689204E-3</v>
      </c>
      <c r="U13" s="17">
        <v>6.0531141453070902E-3</v>
      </c>
      <c r="V13" s="17">
        <v>2.9101059423032802E-3</v>
      </c>
      <c r="W13" s="17">
        <v>1.2804174693849601E-2</v>
      </c>
      <c r="X13" s="17">
        <v>5.8283537469447297E-3</v>
      </c>
      <c r="Y13" s="17">
        <v>5.3067410899873702E-3</v>
      </c>
      <c r="Z13" s="17">
        <v>0</v>
      </c>
      <c r="AA13" s="17">
        <v>4.34225772794494E-3</v>
      </c>
      <c r="AB13" s="17">
        <v>1.6822910316262301E-2</v>
      </c>
      <c r="AC13" s="17">
        <v>1.79928273965313E-2</v>
      </c>
      <c r="AD13" s="17">
        <v>0</v>
      </c>
      <c r="AE13" s="17"/>
      <c r="AF13" s="17">
        <v>7.2836205542018599E-3</v>
      </c>
      <c r="AG13" s="17">
        <v>4.7214199032260202E-3</v>
      </c>
      <c r="AH13" s="17">
        <v>8.3463963567799605E-3</v>
      </c>
      <c r="AI13" s="17"/>
      <c r="AJ13" s="17">
        <v>7.93119148042494E-3</v>
      </c>
      <c r="AK13" s="17">
        <v>3.2126945584003601E-3</v>
      </c>
      <c r="AL13" s="17">
        <v>7.6738281253862896E-3</v>
      </c>
      <c r="AM13" s="17">
        <v>0</v>
      </c>
      <c r="AN13" s="17">
        <v>7.5909952007605997E-3</v>
      </c>
      <c r="AO13" s="17"/>
      <c r="AP13" s="17">
        <v>9.1819812965453305E-3</v>
      </c>
      <c r="AQ13" s="17">
        <v>4.9480698111437202E-3</v>
      </c>
      <c r="AR13" s="17">
        <v>1.1098078366267999E-2</v>
      </c>
      <c r="AS13" s="17"/>
      <c r="AT13" s="17">
        <v>6.9159464149790104E-3</v>
      </c>
      <c r="AU13" s="17">
        <v>1.08499787617955E-2</v>
      </c>
      <c r="AV13" s="17">
        <v>4.6554799116809596E-3</v>
      </c>
      <c r="AW13" s="17">
        <v>4.3384740987396E-3</v>
      </c>
      <c r="AX13" s="17">
        <v>2.0176678092085301E-2</v>
      </c>
      <c r="AY13" s="17"/>
      <c r="AZ13" s="17">
        <v>1.05546189779926E-2</v>
      </c>
      <c r="BA13" s="17">
        <v>3.1509604733967801E-3</v>
      </c>
      <c r="BB13" s="17">
        <v>8.3520236254250903E-3</v>
      </c>
      <c r="BC13" s="17">
        <v>4.16517949562192E-3</v>
      </c>
      <c r="BD13" s="17">
        <v>1.7538056782511399E-3</v>
      </c>
      <c r="BE13" s="17">
        <v>2.19511422243263E-2</v>
      </c>
      <c r="BF13" s="17"/>
      <c r="BG13" s="17">
        <v>6.8364280243479901E-3</v>
      </c>
      <c r="BH13" s="17">
        <v>2.9766706130091901E-3</v>
      </c>
      <c r="BI13" s="17" t="s">
        <v>95</v>
      </c>
      <c r="BJ13" s="17">
        <v>7.4734869686857502E-3</v>
      </c>
      <c r="BK13" s="17">
        <v>2.7934891017097501E-3</v>
      </c>
      <c r="BL13" s="17">
        <v>1.23605504667181E-2</v>
      </c>
      <c r="BM13" s="17">
        <v>0</v>
      </c>
    </row>
    <row r="14" spans="2:65" x14ac:dyDescent="0.35">
      <c r="B14" s="18" t="s">
        <v>143</v>
      </c>
      <c r="C14" s="17">
        <v>5.3249929157139601E-2</v>
      </c>
      <c r="D14" s="17">
        <v>2.2570086556741201E-2</v>
      </c>
      <c r="E14" s="17">
        <v>8.3060789686837305E-2</v>
      </c>
      <c r="F14" s="17"/>
      <c r="G14" s="17">
        <v>4.5052154652005398E-2</v>
      </c>
      <c r="H14" s="17">
        <v>5.1842968485759297E-2</v>
      </c>
      <c r="I14" s="17">
        <v>7.9090517278350606E-2</v>
      </c>
      <c r="J14" s="17">
        <v>5.4100947889839802E-2</v>
      </c>
      <c r="K14" s="17">
        <v>5.6220722986495303E-2</v>
      </c>
      <c r="L14" s="17">
        <v>3.6108616919515703E-2</v>
      </c>
      <c r="M14" s="17"/>
      <c r="N14" s="17">
        <v>2.9569567183065901E-2</v>
      </c>
      <c r="O14" s="17">
        <v>5.4276726127057397E-2</v>
      </c>
      <c r="P14" s="17">
        <v>5.3274963117102302E-2</v>
      </c>
      <c r="Q14" s="17">
        <v>7.76597421443289E-2</v>
      </c>
      <c r="R14" s="17"/>
      <c r="S14" s="17">
        <v>6.0207229202915297E-2</v>
      </c>
      <c r="T14" s="17">
        <v>4.5131930583465797E-2</v>
      </c>
      <c r="U14" s="17">
        <v>4.9576626531387398E-2</v>
      </c>
      <c r="V14" s="17">
        <v>5.9141609300290297E-2</v>
      </c>
      <c r="W14" s="17">
        <v>3.8946170408813603E-2</v>
      </c>
      <c r="X14" s="17">
        <v>7.3853927305129602E-2</v>
      </c>
      <c r="Y14" s="17">
        <v>4.7756071150694503E-2</v>
      </c>
      <c r="Z14" s="17">
        <v>3.2244173473056303E-2</v>
      </c>
      <c r="AA14" s="17">
        <v>8.7864041558561201E-2</v>
      </c>
      <c r="AB14" s="17">
        <v>2.3435764997373001E-2</v>
      </c>
      <c r="AC14" s="17">
        <v>4.0456791014971898E-2</v>
      </c>
      <c r="AD14" s="17">
        <v>4.6404108349942901E-2</v>
      </c>
      <c r="AE14" s="17"/>
      <c r="AF14" s="17">
        <v>4.3220246398019198E-2</v>
      </c>
      <c r="AG14" s="17">
        <v>5.0099887372823899E-2</v>
      </c>
      <c r="AH14" s="17">
        <v>7.8650129413961795E-2</v>
      </c>
      <c r="AI14" s="17"/>
      <c r="AJ14" s="17">
        <v>4.1838519483928097E-2</v>
      </c>
      <c r="AK14" s="17">
        <v>4.4454002035569998E-2</v>
      </c>
      <c r="AL14" s="17">
        <v>4.6061784856912202E-2</v>
      </c>
      <c r="AM14" s="17">
        <v>1.7703267356666101E-2</v>
      </c>
      <c r="AN14" s="17">
        <v>0.10932336780698799</v>
      </c>
      <c r="AO14" s="17"/>
      <c r="AP14" s="17">
        <v>3.6667865209594502E-2</v>
      </c>
      <c r="AQ14" s="17">
        <v>4.5258584788308402E-2</v>
      </c>
      <c r="AR14" s="17">
        <v>2.4844062288619798E-2</v>
      </c>
      <c r="AS14" s="17"/>
      <c r="AT14" s="17">
        <v>8.0214243921227502E-2</v>
      </c>
      <c r="AU14" s="17">
        <v>7.0600983966663505E-2</v>
      </c>
      <c r="AV14" s="17">
        <v>2.98256592337461E-2</v>
      </c>
      <c r="AW14" s="17">
        <v>3.0704613863840501E-2</v>
      </c>
      <c r="AX14" s="17">
        <v>3.5342361126324898E-2</v>
      </c>
      <c r="AY14" s="17"/>
      <c r="AZ14" s="17">
        <v>5.9489728240883E-2</v>
      </c>
      <c r="BA14" s="17">
        <v>5.8557258154885203E-2</v>
      </c>
      <c r="BB14" s="17">
        <v>5.7658264383391299E-2</v>
      </c>
      <c r="BC14" s="17">
        <v>5.41799226070021E-2</v>
      </c>
      <c r="BD14" s="17">
        <v>3.2283844458103797E-2</v>
      </c>
      <c r="BE14" s="17">
        <v>2.8483734773457801E-2</v>
      </c>
      <c r="BF14" s="17"/>
      <c r="BG14" s="17">
        <v>3.77484441797677E-2</v>
      </c>
      <c r="BH14" s="17">
        <v>5.48238190366893E-2</v>
      </c>
      <c r="BI14" s="17" t="s">
        <v>95</v>
      </c>
      <c r="BJ14" s="17">
        <v>9.99945120031729E-2</v>
      </c>
      <c r="BK14" s="17">
        <v>7.5930901371187701E-2</v>
      </c>
      <c r="BL14" s="17">
        <v>5.0793379626810499E-2</v>
      </c>
      <c r="BM14" s="17">
        <v>6.3433738463015393E-2</v>
      </c>
    </row>
    <row r="15" spans="2:65" x14ac:dyDescent="0.35">
      <c r="B15" s="18" t="s">
        <v>166</v>
      </c>
      <c r="C15" s="20">
        <v>0.78551343490518</v>
      </c>
      <c r="D15" s="20">
        <v>0.84152665301175</v>
      </c>
      <c r="E15" s="20">
        <v>0.73161104873709804</v>
      </c>
      <c r="F15" s="20"/>
      <c r="G15" s="20">
        <v>0.76948794584100499</v>
      </c>
      <c r="H15" s="20">
        <v>0.79454680011359102</v>
      </c>
      <c r="I15" s="20">
        <v>0.756854775672268</v>
      </c>
      <c r="J15" s="20">
        <v>0.74803877270855701</v>
      </c>
      <c r="K15" s="20">
        <v>0.800302438724253</v>
      </c>
      <c r="L15" s="20">
        <v>0.83264992790541903</v>
      </c>
      <c r="M15" s="20"/>
      <c r="N15" s="20">
        <v>0.845091333577909</v>
      </c>
      <c r="O15" s="20">
        <v>0.80576357168965296</v>
      </c>
      <c r="P15" s="20">
        <v>0.75654964937728497</v>
      </c>
      <c r="Q15" s="20">
        <v>0.72405102715639902</v>
      </c>
      <c r="R15" s="20"/>
      <c r="S15" s="20">
        <v>0.77369147759436596</v>
      </c>
      <c r="T15" s="20">
        <v>0.81682852470382505</v>
      </c>
      <c r="U15" s="20">
        <v>0.78887452643174805</v>
      </c>
      <c r="V15" s="20">
        <v>0.76817415082460505</v>
      </c>
      <c r="W15" s="20">
        <v>0.803414519651522</v>
      </c>
      <c r="X15" s="20">
        <v>0.74389554845001704</v>
      </c>
      <c r="Y15" s="20">
        <v>0.799441121892835</v>
      </c>
      <c r="Z15" s="20">
        <v>0.85575153546526395</v>
      </c>
      <c r="AA15" s="20">
        <v>0.74998551458032903</v>
      </c>
      <c r="AB15" s="20">
        <v>0.79612759383472798</v>
      </c>
      <c r="AC15" s="20">
        <v>0.80911189049264698</v>
      </c>
      <c r="AD15" s="20">
        <v>0.759149353143735</v>
      </c>
      <c r="AE15" s="20"/>
      <c r="AF15" s="20">
        <v>0.77573749969595196</v>
      </c>
      <c r="AG15" s="20">
        <v>0.82062664145360797</v>
      </c>
      <c r="AH15" s="20">
        <v>0.71940094373955499</v>
      </c>
      <c r="AI15" s="20"/>
      <c r="AJ15" s="20">
        <v>0.80145149603938004</v>
      </c>
      <c r="AK15" s="20">
        <v>0.79236062756166403</v>
      </c>
      <c r="AL15" s="20">
        <v>0.84719896796947103</v>
      </c>
      <c r="AM15" s="20">
        <v>0.67508758750140796</v>
      </c>
      <c r="AN15" s="20">
        <v>0.69183234039639196</v>
      </c>
      <c r="AO15" s="20"/>
      <c r="AP15" s="20">
        <v>0.80049718287031901</v>
      </c>
      <c r="AQ15" s="20">
        <v>0.79516245390510298</v>
      </c>
      <c r="AR15" s="20">
        <v>0.85764302667626602</v>
      </c>
      <c r="AS15" s="20"/>
      <c r="AT15" s="20">
        <v>0.69390537989247003</v>
      </c>
      <c r="AU15" s="20">
        <v>0.76331203802418801</v>
      </c>
      <c r="AV15" s="20">
        <v>0.84705210511518003</v>
      </c>
      <c r="AW15" s="20">
        <v>0.86338510678566904</v>
      </c>
      <c r="AX15" s="20">
        <v>0.81816847630066802</v>
      </c>
      <c r="AY15" s="20"/>
      <c r="AZ15" s="20">
        <v>0.78556363119062</v>
      </c>
      <c r="BA15" s="20">
        <v>0.78141790981492198</v>
      </c>
      <c r="BB15" s="20">
        <v>0.76249040713602301</v>
      </c>
      <c r="BC15" s="20">
        <v>0.79014020556487496</v>
      </c>
      <c r="BD15" s="20">
        <v>0.81531727685869604</v>
      </c>
      <c r="BE15" s="20">
        <v>0.77810899492069496</v>
      </c>
      <c r="BF15" s="20"/>
      <c r="BG15" s="20">
        <v>0.82206781724475497</v>
      </c>
      <c r="BH15" s="20">
        <v>0.79516795002531904</v>
      </c>
      <c r="BI15" s="20" t="s">
        <v>95</v>
      </c>
      <c r="BJ15" s="20">
        <v>0.70163492848129805</v>
      </c>
      <c r="BK15" s="20">
        <v>0.69058572216791303</v>
      </c>
      <c r="BL15" s="20">
        <v>0.78462949018211803</v>
      </c>
      <c r="BM15" s="20">
        <v>0.76682453976609</v>
      </c>
    </row>
    <row r="16" spans="2:65" x14ac:dyDescent="0.35">
      <c r="B16" s="18" t="s">
        <v>167</v>
      </c>
      <c r="C16" s="20">
        <v>2.0296371309277299E-2</v>
      </c>
      <c r="D16" s="20">
        <v>2.3294661722607801E-2</v>
      </c>
      <c r="E16" s="20">
        <v>1.7480634106029899E-2</v>
      </c>
      <c r="F16" s="20"/>
      <c r="G16" s="20">
        <v>4.5852845868383098E-2</v>
      </c>
      <c r="H16" s="20">
        <v>2.0403747232242701E-2</v>
      </c>
      <c r="I16" s="20">
        <v>2.2332900314764901E-2</v>
      </c>
      <c r="J16" s="20">
        <v>1.9741771842232501E-2</v>
      </c>
      <c r="K16" s="20">
        <v>1.13724451731857E-2</v>
      </c>
      <c r="L16" s="20">
        <v>8.0283784780812995E-3</v>
      </c>
      <c r="M16" s="20"/>
      <c r="N16" s="20">
        <v>1.28445352002021E-2</v>
      </c>
      <c r="O16" s="20">
        <v>2.1398467967046E-2</v>
      </c>
      <c r="P16" s="20">
        <v>2.35968077304375E-2</v>
      </c>
      <c r="Q16" s="20">
        <v>2.4618531673326699E-2</v>
      </c>
      <c r="R16" s="20"/>
      <c r="S16" s="20">
        <v>2.2370841841331399E-2</v>
      </c>
      <c r="T16" s="20">
        <v>1.9223055329468299E-2</v>
      </c>
      <c r="U16" s="20">
        <v>2.2497291794732501E-2</v>
      </c>
      <c r="V16" s="20">
        <v>1.6730786535970099E-2</v>
      </c>
      <c r="W16" s="20">
        <v>2.2186351882748499E-2</v>
      </c>
      <c r="X16" s="20">
        <v>1.2004904022559401E-2</v>
      </c>
      <c r="Y16" s="20">
        <v>2.26824109522085E-2</v>
      </c>
      <c r="Z16" s="20">
        <v>0</v>
      </c>
      <c r="AA16" s="20">
        <v>3.0550078862469899E-2</v>
      </c>
      <c r="AB16" s="20">
        <v>2.59850229027992E-2</v>
      </c>
      <c r="AC16" s="20">
        <v>1.79928273965313E-2</v>
      </c>
      <c r="AD16" s="20">
        <v>1.0471130139255901E-2</v>
      </c>
      <c r="AE16" s="20"/>
      <c r="AF16" s="20">
        <v>2.3121558235533701E-2</v>
      </c>
      <c r="AG16" s="20">
        <v>1.40947168892271E-2</v>
      </c>
      <c r="AH16" s="20">
        <v>3.41522225923378E-2</v>
      </c>
      <c r="AI16" s="20"/>
      <c r="AJ16" s="20">
        <v>1.4728814610888499E-2</v>
      </c>
      <c r="AK16" s="20">
        <v>2.27513397741184E-2</v>
      </c>
      <c r="AL16" s="20">
        <v>1.9164076171372901E-2</v>
      </c>
      <c r="AM16" s="20">
        <v>4.1051794113951198E-2</v>
      </c>
      <c r="AN16" s="20">
        <v>3.0112073331733699E-2</v>
      </c>
      <c r="AO16" s="20"/>
      <c r="AP16" s="20">
        <v>2.2086179934073601E-2</v>
      </c>
      <c r="AQ16" s="20">
        <v>1.97074296547139E-2</v>
      </c>
      <c r="AR16" s="20">
        <v>3.1334993644792301E-2</v>
      </c>
      <c r="AS16" s="20"/>
      <c r="AT16" s="20">
        <v>2.44324305395936E-2</v>
      </c>
      <c r="AU16" s="20">
        <v>2.29210704443609E-2</v>
      </c>
      <c r="AV16" s="20">
        <v>1.83321290840671E-2</v>
      </c>
      <c r="AW16" s="20">
        <v>1.4806695238751E-2</v>
      </c>
      <c r="AX16" s="20">
        <v>2.0176678092085301E-2</v>
      </c>
      <c r="AY16" s="20"/>
      <c r="AZ16" s="20">
        <v>2.9200091218668799E-2</v>
      </c>
      <c r="BA16" s="20">
        <v>1.5191236524681099E-2</v>
      </c>
      <c r="BB16" s="20">
        <v>2.5992163286105999E-2</v>
      </c>
      <c r="BC16" s="20">
        <v>1.22408558296512E-2</v>
      </c>
      <c r="BD16" s="20">
        <v>1.43668067404295E-2</v>
      </c>
      <c r="BE16" s="20">
        <v>3.8839277560524202E-2</v>
      </c>
      <c r="BF16" s="20"/>
      <c r="BG16" s="20">
        <v>1.6939081509878998E-2</v>
      </c>
      <c r="BH16" s="20">
        <v>1.1498062219129E-2</v>
      </c>
      <c r="BI16" s="20" t="s">
        <v>95</v>
      </c>
      <c r="BJ16" s="20">
        <v>3.08105105205051E-2</v>
      </c>
      <c r="BK16" s="20">
        <v>4.3783409011502301E-2</v>
      </c>
      <c r="BL16" s="20">
        <v>2.2399404562307101E-2</v>
      </c>
      <c r="BM16" s="20">
        <v>1.5509196967417E-2</v>
      </c>
    </row>
    <row r="17" spans="2:65" x14ac:dyDescent="0.35">
      <c r="B17" s="18" t="s">
        <v>168</v>
      </c>
      <c r="C17" s="21">
        <v>0.76521706359590302</v>
      </c>
      <c r="D17" s="21">
        <v>0.81823199128914204</v>
      </c>
      <c r="E17" s="21">
        <v>0.71413041463106797</v>
      </c>
      <c r="F17" s="21"/>
      <c r="G17" s="21">
        <v>0.72363509997262199</v>
      </c>
      <c r="H17" s="21">
        <v>0.77414305288134799</v>
      </c>
      <c r="I17" s="21">
        <v>0.73452187535750302</v>
      </c>
      <c r="J17" s="21">
        <v>0.72829700086632498</v>
      </c>
      <c r="K17" s="21">
        <v>0.78892999355106797</v>
      </c>
      <c r="L17" s="21">
        <v>0.82462154942733801</v>
      </c>
      <c r="M17" s="21"/>
      <c r="N17" s="21">
        <v>0.83224679837770699</v>
      </c>
      <c r="O17" s="21">
        <v>0.78436510372260704</v>
      </c>
      <c r="P17" s="21">
        <v>0.73295284164684704</v>
      </c>
      <c r="Q17" s="21">
        <v>0.69943249548307296</v>
      </c>
      <c r="R17" s="21"/>
      <c r="S17" s="21">
        <v>0.75132063575303498</v>
      </c>
      <c r="T17" s="21">
        <v>0.79760546937435695</v>
      </c>
      <c r="U17" s="21">
        <v>0.76637723463701601</v>
      </c>
      <c r="V17" s="21">
        <v>0.75144336428863501</v>
      </c>
      <c r="W17" s="21">
        <v>0.78122816776877402</v>
      </c>
      <c r="X17" s="21">
        <v>0.73189064442745799</v>
      </c>
      <c r="Y17" s="21">
        <v>0.77675871094062698</v>
      </c>
      <c r="Z17" s="21">
        <v>0.85575153546526395</v>
      </c>
      <c r="AA17" s="21">
        <v>0.71943543571785895</v>
      </c>
      <c r="AB17" s="21">
        <v>0.77014257093192795</v>
      </c>
      <c r="AC17" s="21">
        <v>0.79111906309611602</v>
      </c>
      <c r="AD17" s="21">
        <v>0.74867822300447995</v>
      </c>
      <c r="AE17" s="21"/>
      <c r="AF17" s="21">
        <v>0.75261594146041899</v>
      </c>
      <c r="AG17" s="21">
        <v>0.80653192456438105</v>
      </c>
      <c r="AH17" s="21">
        <v>0.68524872114721702</v>
      </c>
      <c r="AI17" s="21"/>
      <c r="AJ17" s="21">
        <v>0.786722681428491</v>
      </c>
      <c r="AK17" s="21">
        <v>0.769609287787545</v>
      </c>
      <c r="AL17" s="21">
        <v>0.82803489179809797</v>
      </c>
      <c r="AM17" s="21">
        <v>0.63403579338745697</v>
      </c>
      <c r="AN17" s="21">
        <v>0.66172026706465803</v>
      </c>
      <c r="AO17" s="21"/>
      <c r="AP17" s="21">
        <v>0.77841100293624499</v>
      </c>
      <c r="AQ17" s="21">
        <v>0.77545502425038904</v>
      </c>
      <c r="AR17" s="21">
        <v>0.82630803303147304</v>
      </c>
      <c r="AS17" s="21"/>
      <c r="AT17" s="21">
        <v>0.66947294935287605</v>
      </c>
      <c r="AU17" s="21">
        <v>0.74039096757982703</v>
      </c>
      <c r="AV17" s="21">
        <v>0.82871997603111203</v>
      </c>
      <c r="AW17" s="21">
        <v>0.84857841154691804</v>
      </c>
      <c r="AX17" s="21">
        <v>0.79799179820858301</v>
      </c>
      <c r="AY17" s="21"/>
      <c r="AZ17" s="21">
        <v>0.75636353997195105</v>
      </c>
      <c r="BA17" s="21">
        <v>0.76622667329024097</v>
      </c>
      <c r="BB17" s="21">
        <v>0.73649824384991702</v>
      </c>
      <c r="BC17" s="21">
        <v>0.77789934973522401</v>
      </c>
      <c r="BD17" s="21">
        <v>0.80095047011826603</v>
      </c>
      <c r="BE17" s="21">
        <v>0.739269717360171</v>
      </c>
      <c r="BF17" s="21"/>
      <c r="BG17" s="21">
        <v>0.80512873573487598</v>
      </c>
      <c r="BH17" s="21">
        <v>0.78366988780618996</v>
      </c>
      <c r="BI17" s="21" t="s">
        <v>95</v>
      </c>
      <c r="BJ17" s="21">
        <v>0.67082441796079295</v>
      </c>
      <c r="BK17" s="21">
        <v>0.64680231315641101</v>
      </c>
      <c r="BL17" s="21">
        <v>0.76223008561981098</v>
      </c>
      <c r="BM17" s="21">
        <v>0.75131534279867296</v>
      </c>
    </row>
    <row r="18" spans="2:65" x14ac:dyDescent="0.35">
      <c r="B18" s="16"/>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117</v>
      </c>
      <c r="D7" s="10">
        <v>71</v>
      </c>
      <c r="E7" s="10">
        <v>45</v>
      </c>
      <c r="F7" s="10"/>
      <c r="G7" s="10">
        <v>11</v>
      </c>
      <c r="H7" s="10">
        <v>22</v>
      </c>
      <c r="I7" s="10">
        <v>11</v>
      </c>
      <c r="J7" s="10">
        <v>23</v>
      </c>
      <c r="K7" s="10">
        <v>13</v>
      </c>
      <c r="L7" s="10">
        <v>37</v>
      </c>
      <c r="M7" s="10"/>
      <c r="N7" s="10">
        <v>31</v>
      </c>
      <c r="O7" s="10">
        <v>36</v>
      </c>
      <c r="P7" s="10">
        <v>30</v>
      </c>
      <c r="Q7" s="10">
        <v>19</v>
      </c>
      <c r="R7" s="10"/>
      <c r="S7" s="10">
        <v>12</v>
      </c>
      <c r="T7" s="10">
        <v>10</v>
      </c>
      <c r="U7" s="10">
        <v>6</v>
      </c>
      <c r="V7" s="10">
        <v>19</v>
      </c>
      <c r="W7" s="10">
        <v>9</v>
      </c>
      <c r="X7" s="10">
        <v>13</v>
      </c>
      <c r="Y7" s="10">
        <v>9</v>
      </c>
      <c r="Z7" s="10">
        <v>3</v>
      </c>
      <c r="AA7" s="10">
        <v>9</v>
      </c>
      <c r="AB7" s="10">
        <v>15</v>
      </c>
      <c r="AC7" s="10">
        <v>8</v>
      </c>
      <c r="AD7" s="10">
        <v>4</v>
      </c>
      <c r="AE7" s="10"/>
      <c r="AF7" s="10">
        <v>68</v>
      </c>
      <c r="AG7" s="10">
        <v>24</v>
      </c>
      <c r="AH7" s="10">
        <v>21</v>
      </c>
      <c r="AI7" s="10"/>
      <c r="AJ7" s="10">
        <v>59</v>
      </c>
      <c r="AK7" s="10">
        <v>14</v>
      </c>
      <c r="AL7" s="10">
        <v>3</v>
      </c>
      <c r="AM7" s="10">
        <v>6</v>
      </c>
      <c r="AN7" s="10">
        <v>19</v>
      </c>
      <c r="AO7" s="10"/>
      <c r="AP7" s="10">
        <v>25</v>
      </c>
      <c r="AQ7" s="10">
        <v>19</v>
      </c>
      <c r="AR7" s="10">
        <v>3</v>
      </c>
      <c r="AS7" s="10"/>
      <c r="AT7" s="10">
        <v>30</v>
      </c>
      <c r="AU7" s="10">
        <v>28</v>
      </c>
      <c r="AV7" s="10">
        <v>26</v>
      </c>
      <c r="AW7" s="10">
        <v>10</v>
      </c>
      <c r="AX7" s="10">
        <v>2</v>
      </c>
      <c r="AY7" s="10"/>
      <c r="AZ7" s="10">
        <v>24</v>
      </c>
      <c r="BA7" s="10">
        <v>36</v>
      </c>
      <c r="BB7" s="10">
        <v>14</v>
      </c>
      <c r="BC7" s="10">
        <v>21</v>
      </c>
      <c r="BD7" s="10">
        <v>10</v>
      </c>
      <c r="BE7" s="10">
        <v>12</v>
      </c>
      <c r="BF7" s="10"/>
      <c r="BG7" s="10">
        <v>55</v>
      </c>
      <c r="BH7" s="10">
        <v>18</v>
      </c>
      <c r="BI7" s="10" t="s">
        <v>94</v>
      </c>
      <c r="BJ7" s="10">
        <v>7</v>
      </c>
      <c r="BK7" s="10">
        <v>8</v>
      </c>
      <c r="BL7" s="10">
        <v>26</v>
      </c>
      <c r="BM7" s="10">
        <v>3</v>
      </c>
    </row>
    <row r="8" spans="2:65" ht="30" customHeight="1" x14ac:dyDescent="0.35">
      <c r="B8" s="11" t="s">
        <v>19</v>
      </c>
      <c r="C8" s="11">
        <v>121</v>
      </c>
      <c r="D8" s="11">
        <v>74</v>
      </c>
      <c r="E8" s="11">
        <v>46</v>
      </c>
      <c r="F8" s="11"/>
      <c r="G8" s="11">
        <v>15</v>
      </c>
      <c r="H8" s="11">
        <v>23</v>
      </c>
      <c r="I8" s="11">
        <v>11</v>
      </c>
      <c r="J8" s="11">
        <v>23</v>
      </c>
      <c r="K8" s="11">
        <v>13</v>
      </c>
      <c r="L8" s="11">
        <v>37</v>
      </c>
      <c r="M8" s="11"/>
      <c r="N8" s="11">
        <v>29</v>
      </c>
      <c r="O8" s="11">
        <v>35</v>
      </c>
      <c r="P8" s="11">
        <v>35</v>
      </c>
      <c r="Q8" s="11">
        <v>21</v>
      </c>
      <c r="R8" s="11"/>
      <c r="S8" s="11">
        <v>13</v>
      </c>
      <c r="T8" s="11">
        <v>10</v>
      </c>
      <c r="U8" s="11">
        <v>6</v>
      </c>
      <c r="V8" s="11">
        <v>19</v>
      </c>
      <c r="W8" s="11">
        <v>9</v>
      </c>
      <c r="X8" s="11">
        <v>13</v>
      </c>
      <c r="Y8" s="11">
        <v>9</v>
      </c>
      <c r="Z8" s="11">
        <v>3</v>
      </c>
      <c r="AA8" s="11">
        <v>9</v>
      </c>
      <c r="AB8" s="11">
        <v>18</v>
      </c>
      <c r="AC8" s="11">
        <v>8</v>
      </c>
      <c r="AD8" s="11">
        <v>5</v>
      </c>
      <c r="AE8" s="11"/>
      <c r="AF8" s="11">
        <v>70</v>
      </c>
      <c r="AG8" s="11">
        <v>24</v>
      </c>
      <c r="AH8" s="11">
        <v>23</v>
      </c>
      <c r="AI8" s="11"/>
      <c r="AJ8" s="11">
        <v>60</v>
      </c>
      <c r="AK8" s="11">
        <v>16</v>
      </c>
      <c r="AL8" s="11">
        <v>3</v>
      </c>
      <c r="AM8" s="11">
        <v>6</v>
      </c>
      <c r="AN8" s="11">
        <v>20</v>
      </c>
      <c r="AO8" s="11"/>
      <c r="AP8" s="11">
        <v>26</v>
      </c>
      <c r="AQ8" s="11">
        <v>20</v>
      </c>
      <c r="AR8" s="11">
        <v>3</v>
      </c>
      <c r="AS8" s="11"/>
      <c r="AT8" s="11">
        <v>32</v>
      </c>
      <c r="AU8" s="11">
        <v>29</v>
      </c>
      <c r="AV8" s="11">
        <v>25</v>
      </c>
      <c r="AW8" s="11">
        <v>10</v>
      </c>
      <c r="AX8" s="11">
        <v>2</v>
      </c>
      <c r="AY8" s="11"/>
      <c r="AZ8" s="11">
        <v>26</v>
      </c>
      <c r="BA8" s="11">
        <v>38</v>
      </c>
      <c r="BB8" s="11">
        <v>15</v>
      </c>
      <c r="BC8" s="11">
        <v>20</v>
      </c>
      <c r="BD8" s="11">
        <v>9</v>
      </c>
      <c r="BE8" s="11">
        <v>13</v>
      </c>
      <c r="BF8" s="11"/>
      <c r="BG8" s="11">
        <v>56</v>
      </c>
      <c r="BH8" s="11">
        <v>18</v>
      </c>
      <c r="BI8" s="11" t="s">
        <v>94</v>
      </c>
      <c r="BJ8" s="11">
        <v>8</v>
      </c>
      <c r="BK8" s="11">
        <v>8</v>
      </c>
      <c r="BL8" s="11">
        <v>27</v>
      </c>
      <c r="BM8" s="11">
        <v>3</v>
      </c>
    </row>
    <row r="9" spans="2:65" ht="29" x14ac:dyDescent="0.35">
      <c r="B9" s="18" t="s">
        <v>199</v>
      </c>
      <c r="C9" s="17">
        <v>0.55731218786525005</v>
      </c>
      <c r="D9" s="17">
        <v>0.55290129438247204</v>
      </c>
      <c r="E9" s="17">
        <v>0.55554896146156296</v>
      </c>
      <c r="F9" s="17"/>
      <c r="G9" s="17">
        <v>0.37658950153205201</v>
      </c>
      <c r="H9" s="17">
        <v>0.441136013097089</v>
      </c>
      <c r="I9" s="17">
        <v>0.36641688036952302</v>
      </c>
      <c r="J9" s="17">
        <v>0.70436550522687502</v>
      </c>
      <c r="K9" s="17">
        <v>0.68830809707703899</v>
      </c>
      <c r="L9" s="17">
        <v>0.62020011821517795</v>
      </c>
      <c r="M9" s="17"/>
      <c r="N9" s="17">
        <v>0.69621482452740902</v>
      </c>
      <c r="O9" s="17">
        <v>0.44949890875217802</v>
      </c>
      <c r="P9" s="17">
        <v>0.62627190109715103</v>
      </c>
      <c r="Q9" s="17">
        <v>0.45405754837449402</v>
      </c>
      <c r="R9" s="17"/>
      <c r="S9" s="17">
        <v>0.46780331415245402</v>
      </c>
      <c r="T9" s="17">
        <v>0.64486796656536405</v>
      </c>
      <c r="U9" s="17">
        <v>0.51973005582208198</v>
      </c>
      <c r="V9" s="17">
        <v>0.72817967198215106</v>
      </c>
      <c r="W9" s="17">
        <v>0.30928462596786999</v>
      </c>
      <c r="X9" s="17">
        <v>0.62562256336309996</v>
      </c>
      <c r="Y9" s="17">
        <v>0.47296100803122298</v>
      </c>
      <c r="Z9" s="17">
        <v>1</v>
      </c>
      <c r="AA9" s="17">
        <v>0.40691987870691698</v>
      </c>
      <c r="AB9" s="17">
        <v>0.57929210413966603</v>
      </c>
      <c r="AC9" s="17">
        <v>0.46578245793924899</v>
      </c>
      <c r="AD9" s="17">
        <v>0.487777028279618</v>
      </c>
      <c r="AE9" s="17"/>
      <c r="AF9" s="17">
        <v>0.63819890173412197</v>
      </c>
      <c r="AG9" s="17">
        <v>0.40271417120146302</v>
      </c>
      <c r="AH9" s="17">
        <v>0.43925938618360599</v>
      </c>
      <c r="AI9" s="17"/>
      <c r="AJ9" s="17">
        <v>0.65529821729446103</v>
      </c>
      <c r="AK9" s="17">
        <v>0.116219807834628</v>
      </c>
      <c r="AL9" s="17">
        <v>0.61384677136522603</v>
      </c>
      <c r="AM9" s="17">
        <v>0.51630509404910496</v>
      </c>
      <c r="AN9" s="17">
        <v>0.596468618180928</v>
      </c>
      <c r="AO9" s="17"/>
      <c r="AP9" s="17">
        <v>0.47481126105204902</v>
      </c>
      <c r="AQ9" s="17">
        <v>0.23618420426762199</v>
      </c>
      <c r="AR9" s="17">
        <v>0.27625726241437498</v>
      </c>
      <c r="AS9" s="17"/>
      <c r="AT9" s="17">
        <v>0.455291092627095</v>
      </c>
      <c r="AU9" s="17">
        <v>0.56343322387626904</v>
      </c>
      <c r="AV9" s="17">
        <v>0.65205424450418803</v>
      </c>
      <c r="AW9" s="17">
        <v>0.47994146571849799</v>
      </c>
      <c r="AX9" s="17">
        <v>0.49067692397449503</v>
      </c>
      <c r="AY9" s="17"/>
      <c r="AZ9" s="17">
        <v>0.361922467433275</v>
      </c>
      <c r="BA9" s="17">
        <v>0.73492792103980598</v>
      </c>
      <c r="BB9" s="17">
        <v>0.41908573026379498</v>
      </c>
      <c r="BC9" s="17">
        <v>0.68274549558255804</v>
      </c>
      <c r="BD9" s="17">
        <v>0.30464214773333598</v>
      </c>
      <c r="BE9" s="17">
        <v>0.576050183688541</v>
      </c>
      <c r="BF9" s="17"/>
      <c r="BG9" s="17">
        <v>0.59859182730827598</v>
      </c>
      <c r="BH9" s="17">
        <v>0.57763723694032898</v>
      </c>
      <c r="BI9" s="17" t="s">
        <v>95</v>
      </c>
      <c r="BJ9" s="17">
        <v>0.62705704058384903</v>
      </c>
      <c r="BK9" s="17">
        <v>0.23806524052022601</v>
      </c>
      <c r="BL9" s="17">
        <v>0.51989117656099504</v>
      </c>
      <c r="BM9" s="17">
        <v>0.66800330472043201</v>
      </c>
    </row>
    <row r="10" spans="2:65" ht="29" x14ac:dyDescent="0.35">
      <c r="B10" s="18" t="s">
        <v>200</v>
      </c>
      <c r="C10" s="17">
        <v>0.387653044742019</v>
      </c>
      <c r="D10" s="17">
        <v>0.34705777067980798</v>
      </c>
      <c r="E10" s="17">
        <v>0.461658168662955</v>
      </c>
      <c r="F10" s="17"/>
      <c r="G10" s="17">
        <v>0.26205601514831101</v>
      </c>
      <c r="H10" s="17">
        <v>0.177944254672074</v>
      </c>
      <c r="I10" s="17">
        <v>0.37756132508677698</v>
      </c>
      <c r="J10" s="17">
        <v>0.45624700622966502</v>
      </c>
      <c r="K10" s="17">
        <v>0.52079978639072799</v>
      </c>
      <c r="L10" s="17">
        <v>0.48068316298189401</v>
      </c>
      <c r="M10" s="17"/>
      <c r="N10" s="17">
        <v>0.32754535682931502</v>
      </c>
      <c r="O10" s="17">
        <v>0.45963829332802503</v>
      </c>
      <c r="P10" s="17">
        <v>0.462568756940482</v>
      </c>
      <c r="Q10" s="17">
        <v>0.24157852147438799</v>
      </c>
      <c r="R10" s="17"/>
      <c r="S10" s="17">
        <v>0.38915580373493502</v>
      </c>
      <c r="T10" s="17">
        <v>0.66397166580685196</v>
      </c>
      <c r="U10" s="17">
        <v>0.64221280093632305</v>
      </c>
      <c r="V10" s="17">
        <v>0.39127414276503703</v>
      </c>
      <c r="W10" s="17">
        <v>0.30365192008213399</v>
      </c>
      <c r="X10" s="17">
        <v>0.37478263369891401</v>
      </c>
      <c r="Y10" s="17">
        <v>0.52937045990303699</v>
      </c>
      <c r="Z10" s="17">
        <v>0</v>
      </c>
      <c r="AA10" s="17">
        <v>0.21072970019658799</v>
      </c>
      <c r="AB10" s="17">
        <v>0.316341976684062</v>
      </c>
      <c r="AC10" s="17">
        <v>0.25172808711883599</v>
      </c>
      <c r="AD10" s="17">
        <v>0.50218622125552004</v>
      </c>
      <c r="AE10" s="17"/>
      <c r="AF10" s="17">
        <v>0.407521514330211</v>
      </c>
      <c r="AG10" s="17">
        <v>0.325981799045299</v>
      </c>
      <c r="AH10" s="17">
        <v>0.342662498996127</v>
      </c>
      <c r="AI10" s="17"/>
      <c r="AJ10" s="17">
        <v>0.45725673793076699</v>
      </c>
      <c r="AK10" s="17">
        <v>0.19339308923745599</v>
      </c>
      <c r="AL10" s="17">
        <v>0</v>
      </c>
      <c r="AM10" s="17">
        <v>0.34353272977443999</v>
      </c>
      <c r="AN10" s="17">
        <v>0.38618205174951198</v>
      </c>
      <c r="AO10" s="17"/>
      <c r="AP10" s="17">
        <v>0.47275416646193003</v>
      </c>
      <c r="AQ10" s="17">
        <v>0.25012826436296098</v>
      </c>
      <c r="AR10" s="17">
        <v>0.29139412201246501</v>
      </c>
      <c r="AS10" s="17"/>
      <c r="AT10" s="17">
        <v>0.46458582469215698</v>
      </c>
      <c r="AU10" s="17">
        <v>0.442325488908969</v>
      </c>
      <c r="AV10" s="17">
        <v>0.30171634366266098</v>
      </c>
      <c r="AW10" s="17">
        <v>0.36363338480395502</v>
      </c>
      <c r="AX10" s="17">
        <v>0.49067692397449503</v>
      </c>
      <c r="AY10" s="17"/>
      <c r="AZ10" s="17">
        <v>0.233300085797642</v>
      </c>
      <c r="BA10" s="17">
        <v>0.42540535523920597</v>
      </c>
      <c r="BB10" s="17">
        <v>0.115854455949577</v>
      </c>
      <c r="BC10" s="17">
        <v>0.61997434303539001</v>
      </c>
      <c r="BD10" s="17">
        <v>0.58346922189169503</v>
      </c>
      <c r="BE10" s="17">
        <v>0.40505034055240802</v>
      </c>
      <c r="BF10" s="17"/>
      <c r="BG10" s="17">
        <v>0.434084711872604</v>
      </c>
      <c r="BH10" s="17">
        <v>0.20894705766412799</v>
      </c>
      <c r="BI10" s="17" t="s">
        <v>95</v>
      </c>
      <c r="BJ10" s="17">
        <v>0.49253324194381798</v>
      </c>
      <c r="BK10" s="17">
        <v>0.23246135331574799</v>
      </c>
      <c r="BL10" s="17">
        <v>0.35920915100679401</v>
      </c>
      <c r="BM10" s="17">
        <v>1</v>
      </c>
    </row>
    <row r="11" spans="2:65" x14ac:dyDescent="0.35">
      <c r="B11" s="18" t="s">
        <v>201</v>
      </c>
      <c r="C11" s="17">
        <v>0.33713922017693299</v>
      </c>
      <c r="D11" s="17">
        <v>0.37954072438523501</v>
      </c>
      <c r="E11" s="17">
        <v>0.25462462407353098</v>
      </c>
      <c r="F11" s="17"/>
      <c r="G11" s="17">
        <v>0.44681466669042502</v>
      </c>
      <c r="H11" s="17">
        <v>0.42997574640513597</v>
      </c>
      <c r="I11" s="17">
        <v>0.440939722024495</v>
      </c>
      <c r="J11" s="17">
        <v>0.26560813248394399</v>
      </c>
      <c r="K11" s="17">
        <v>0.28462416582545003</v>
      </c>
      <c r="L11" s="17">
        <v>0.268286013300577</v>
      </c>
      <c r="M11" s="17"/>
      <c r="N11" s="17">
        <v>0.32796695336620801</v>
      </c>
      <c r="O11" s="17">
        <v>0.255581653694402</v>
      </c>
      <c r="P11" s="17">
        <v>0.29490951349661898</v>
      </c>
      <c r="Q11" s="17">
        <v>0.52960729655444205</v>
      </c>
      <c r="R11" s="17"/>
      <c r="S11" s="17">
        <v>0.53647559437576398</v>
      </c>
      <c r="T11" s="17">
        <v>0.38383611599513601</v>
      </c>
      <c r="U11" s="17">
        <v>0</v>
      </c>
      <c r="V11" s="17">
        <v>0.30330169350546199</v>
      </c>
      <c r="W11" s="17">
        <v>0.39065060839535898</v>
      </c>
      <c r="X11" s="17">
        <v>0.39558785214680497</v>
      </c>
      <c r="Y11" s="17">
        <v>0.116243305973644</v>
      </c>
      <c r="Z11" s="17">
        <v>0.68679059213315297</v>
      </c>
      <c r="AA11" s="17">
        <v>0.30733712293406401</v>
      </c>
      <c r="AB11" s="17">
        <v>0.188144835280697</v>
      </c>
      <c r="AC11" s="17">
        <v>0.65403139307154301</v>
      </c>
      <c r="AD11" s="17">
        <v>0.24383984697003999</v>
      </c>
      <c r="AE11" s="17"/>
      <c r="AF11" s="17">
        <v>0.35239866443119999</v>
      </c>
      <c r="AG11" s="17">
        <v>0.24884178659797901</v>
      </c>
      <c r="AH11" s="17">
        <v>0.30611893529635198</v>
      </c>
      <c r="AI11" s="17"/>
      <c r="AJ11" s="17">
        <v>0.33322644390357398</v>
      </c>
      <c r="AK11" s="17">
        <v>0.37114028007405098</v>
      </c>
      <c r="AL11" s="17">
        <v>0</v>
      </c>
      <c r="AM11" s="17">
        <v>0.32428509502131397</v>
      </c>
      <c r="AN11" s="17">
        <v>0.30829290233133899</v>
      </c>
      <c r="AO11" s="17"/>
      <c r="AP11" s="17">
        <v>0.34214510871381099</v>
      </c>
      <c r="AQ11" s="17">
        <v>0.33428565416332601</v>
      </c>
      <c r="AR11" s="17">
        <v>0.29139412201246501</v>
      </c>
      <c r="AS11" s="17"/>
      <c r="AT11" s="17">
        <v>0.30470451862291498</v>
      </c>
      <c r="AU11" s="17">
        <v>0.393135576080334</v>
      </c>
      <c r="AV11" s="17">
        <v>0.44953529177935198</v>
      </c>
      <c r="AW11" s="17">
        <v>0.34829381402020598</v>
      </c>
      <c r="AX11" s="17">
        <v>1</v>
      </c>
      <c r="AY11" s="17"/>
      <c r="AZ11" s="17">
        <v>0.68471050048187798</v>
      </c>
      <c r="BA11" s="17">
        <v>0.26165199301811998</v>
      </c>
      <c r="BB11" s="17">
        <v>0.127779135542996</v>
      </c>
      <c r="BC11" s="17">
        <v>0.24903816354337999</v>
      </c>
      <c r="BD11" s="17">
        <v>0.30969018436902901</v>
      </c>
      <c r="BE11" s="17">
        <v>0.26924485593380898</v>
      </c>
      <c r="BF11" s="17"/>
      <c r="BG11" s="17">
        <v>0.31430785270495598</v>
      </c>
      <c r="BH11" s="17">
        <v>0.23891434803046599</v>
      </c>
      <c r="BI11" s="17" t="s">
        <v>95</v>
      </c>
      <c r="BJ11" s="17">
        <v>0.48377200003028098</v>
      </c>
      <c r="BK11" s="17">
        <v>0.62262780632936499</v>
      </c>
      <c r="BL11" s="17">
        <v>0.28224857904073603</v>
      </c>
      <c r="BM11" s="17">
        <v>0.69866266975501501</v>
      </c>
    </row>
    <row r="12" spans="2:65" x14ac:dyDescent="0.35">
      <c r="B12" s="18" t="s">
        <v>202</v>
      </c>
      <c r="C12" s="17">
        <v>0.33114017940026802</v>
      </c>
      <c r="D12" s="17">
        <v>0.32728515925983298</v>
      </c>
      <c r="E12" s="17">
        <v>0.32389706764092902</v>
      </c>
      <c r="F12" s="17"/>
      <c r="G12" s="17">
        <v>0.32205877459577198</v>
      </c>
      <c r="H12" s="17">
        <v>0.276222399060568</v>
      </c>
      <c r="I12" s="17">
        <v>0.28344044017729603</v>
      </c>
      <c r="J12" s="17">
        <v>0.22446463065474501</v>
      </c>
      <c r="K12" s="17">
        <v>0.49268238375005402</v>
      </c>
      <c r="L12" s="17">
        <v>0.39326724272080299</v>
      </c>
      <c r="M12" s="17"/>
      <c r="N12" s="17">
        <v>0.27772680884733802</v>
      </c>
      <c r="O12" s="17">
        <v>0.48118034505083801</v>
      </c>
      <c r="P12" s="17">
        <v>0.21937974320245199</v>
      </c>
      <c r="Q12" s="17">
        <v>0.35550445060547597</v>
      </c>
      <c r="R12" s="17"/>
      <c r="S12" s="17">
        <v>0.40313685504394198</v>
      </c>
      <c r="T12" s="17">
        <v>0.33227143915554502</v>
      </c>
      <c r="U12" s="17">
        <v>0.48502652673284402</v>
      </c>
      <c r="V12" s="17">
        <v>0.48418798189581203</v>
      </c>
      <c r="W12" s="17">
        <v>9.1750944999865497E-2</v>
      </c>
      <c r="X12" s="17">
        <v>0.14071063722074201</v>
      </c>
      <c r="Y12" s="17">
        <v>0.31451439237636197</v>
      </c>
      <c r="Z12" s="17">
        <v>0.42168463408789197</v>
      </c>
      <c r="AA12" s="17">
        <v>0.100589321811384</v>
      </c>
      <c r="AB12" s="17">
        <v>0.499226528891132</v>
      </c>
      <c r="AC12" s="17">
        <v>0.24646421484890399</v>
      </c>
      <c r="AD12" s="17">
        <v>0.25387659743490198</v>
      </c>
      <c r="AE12" s="17"/>
      <c r="AF12" s="17">
        <v>0.27379657278655301</v>
      </c>
      <c r="AG12" s="17">
        <v>0.37757443071983798</v>
      </c>
      <c r="AH12" s="17">
        <v>0.456273259491078</v>
      </c>
      <c r="AI12" s="17"/>
      <c r="AJ12" s="17">
        <v>0.35275979653620598</v>
      </c>
      <c r="AK12" s="17">
        <v>0.20474748768162601</v>
      </c>
      <c r="AL12" s="17">
        <v>0.38615322863477403</v>
      </c>
      <c r="AM12" s="17">
        <v>0.306444546834089</v>
      </c>
      <c r="AN12" s="17">
        <v>0.56079698128210798</v>
      </c>
      <c r="AO12" s="17"/>
      <c r="AP12" s="17">
        <v>0.23601905289967101</v>
      </c>
      <c r="AQ12" s="17">
        <v>0.18913881322454501</v>
      </c>
      <c r="AR12" s="17">
        <v>0.43234861557316101</v>
      </c>
      <c r="AS12" s="17"/>
      <c r="AT12" s="17">
        <v>0.31936391943220599</v>
      </c>
      <c r="AU12" s="17">
        <v>0.23559980835434099</v>
      </c>
      <c r="AV12" s="17">
        <v>0.403949658989389</v>
      </c>
      <c r="AW12" s="17">
        <v>0.226479079028018</v>
      </c>
      <c r="AX12" s="17">
        <v>0</v>
      </c>
      <c r="AY12" s="17"/>
      <c r="AZ12" s="17">
        <v>0.201217486341771</v>
      </c>
      <c r="BA12" s="17">
        <v>0.31586016924260502</v>
      </c>
      <c r="BB12" s="17">
        <v>0.51612647477545304</v>
      </c>
      <c r="BC12" s="17">
        <v>0.352049290817251</v>
      </c>
      <c r="BD12" s="17">
        <v>0.60800625697061805</v>
      </c>
      <c r="BE12" s="17">
        <v>0.17990104040395299</v>
      </c>
      <c r="BF12" s="17"/>
      <c r="BG12" s="17">
        <v>0.33267419663863002</v>
      </c>
      <c r="BH12" s="17">
        <v>0.24612070557945601</v>
      </c>
      <c r="BI12" s="17" t="s">
        <v>95</v>
      </c>
      <c r="BJ12" s="17">
        <v>0.38801943828018298</v>
      </c>
      <c r="BK12" s="17">
        <v>0.63438256195277698</v>
      </c>
      <c r="BL12" s="17">
        <v>0.31243036981193301</v>
      </c>
      <c r="BM12" s="17">
        <v>0</v>
      </c>
    </row>
    <row r="13" spans="2:65" ht="29" x14ac:dyDescent="0.35">
      <c r="B13" s="18" t="s">
        <v>203</v>
      </c>
      <c r="C13" s="17">
        <v>0.20818888077764899</v>
      </c>
      <c r="D13" s="17">
        <v>0.22918509004814699</v>
      </c>
      <c r="E13" s="17">
        <v>0.17817768293613601</v>
      </c>
      <c r="F13" s="17"/>
      <c r="G13" s="17">
        <v>0.17565104976207599</v>
      </c>
      <c r="H13" s="17">
        <v>0.15871216249404399</v>
      </c>
      <c r="I13" s="17">
        <v>8.5039790661261397E-2</v>
      </c>
      <c r="J13" s="17">
        <v>0.170997798455679</v>
      </c>
      <c r="K13" s="17">
        <v>0.22749175955658499</v>
      </c>
      <c r="L13" s="17">
        <v>0.30473930120804499</v>
      </c>
      <c r="M13" s="17"/>
      <c r="N13" s="17">
        <v>9.8638013765094804E-2</v>
      </c>
      <c r="O13" s="17">
        <v>0.27226144002377101</v>
      </c>
      <c r="P13" s="17">
        <v>0.15904056681645101</v>
      </c>
      <c r="Q13" s="17">
        <v>0.34755948209030901</v>
      </c>
      <c r="R13" s="17"/>
      <c r="S13" s="17">
        <v>7.1478040580400998E-2</v>
      </c>
      <c r="T13" s="17">
        <v>0.10535550230897001</v>
      </c>
      <c r="U13" s="17">
        <v>0.157186274203479</v>
      </c>
      <c r="V13" s="17">
        <v>0</v>
      </c>
      <c r="W13" s="17">
        <v>0.39061302505725098</v>
      </c>
      <c r="X13" s="17">
        <v>0.32415475602083799</v>
      </c>
      <c r="Y13" s="17">
        <v>0.31365709169608302</v>
      </c>
      <c r="Z13" s="17">
        <v>0.26510595804525999</v>
      </c>
      <c r="AA13" s="17">
        <v>0.19165880301757399</v>
      </c>
      <c r="AB13" s="17">
        <v>0.20312922682239201</v>
      </c>
      <c r="AC13" s="17">
        <v>0.40597623836826402</v>
      </c>
      <c r="AD13" s="17">
        <v>0.512222971720382</v>
      </c>
      <c r="AE13" s="17"/>
      <c r="AF13" s="17">
        <v>0.26053327866564002</v>
      </c>
      <c r="AG13" s="17">
        <v>0.21838561206052901</v>
      </c>
      <c r="AH13" s="17">
        <v>7.6016745999854196E-2</v>
      </c>
      <c r="AI13" s="17"/>
      <c r="AJ13" s="17">
        <v>0.217380978183638</v>
      </c>
      <c r="AK13" s="17">
        <v>0.32400746842359501</v>
      </c>
      <c r="AL13" s="17">
        <v>0</v>
      </c>
      <c r="AM13" s="17">
        <v>0</v>
      </c>
      <c r="AN13" s="17">
        <v>0.13383278744771199</v>
      </c>
      <c r="AO13" s="17"/>
      <c r="AP13" s="17">
        <v>0.147100045920288</v>
      </c>
      <c r="AQ13" s="17">
        <v>0.34145841203571797</v>
      </c>
      <c r="AR13" s="17">
        <v>0</v>
      </c>
      <c r="AS13" s="17"/>
      <c r="AT13" s="17">
        <v>0.31771277155927402</v>
      </c>
      <c r="AU13" s="17">
        <v>0.141716834627413</v>
      </c>
      <c r="AV13" s="17">
        <v>7.0425600106249403E-2</v>
      </c>
      <c r="AW13" s="17">
        <v>0.52343611439486903</v>
      </c>
      <c r="AX13" s="17">
        <v>0.50932307602550497</v>
      </c>
      <c r="AY13" s="17"/>
      <c r="AZ13" s="17">
        <v>0.30935764403385102</v>
      </c>
      <c r="BA13" s="17">
        <v>0.158548122913929</v>
      </c>
      <c r="BB13" s="17">
        <v>8.1505633282150797E-2</v>
      </c>
      <c r="BC13" s="17">
        <v>0.20026295790772</v>
      </c>
      <c r="BD13" s="17">
        <v>0.28780154835344701</v>
      </c>
      <c r="BE13" s="17">
        <v>0.25859077545575299</v>
      </c>
      <c r="BF13" s="17"/>
      <c r="BG13" s="17">
        <v>0.26986276570425299</v>
      </c>
      <c r="BH13" s="17">
        <v>0.22218163268958499</v>
      </c>
      <c r="BI13" s="17" t="s">
        <v>95</v>
      </c>
      <c r="BJ13" s="17">
        <v>0.24473439772661601</v>
      </c>
      <c r="BK13" s="17">
        <v>0.114894733650518</v>
      </c>
      <c r="BL13" s="17">
        <v>0.110705259764164</v>
      </c>
      <c r="BM13" s="17">
        <v>0</v>
      </c>
    </row>
    <row r="14" spans="2:65" ht="29" x14ac:dyDescent="0.35">
      <c r="B14" s="18" t="s">
        <v>204</v>
      </c>
      <c r="C14" s="17">
        <v>0.20319664018554601</v>
      </c>
      <c r="D14" s="17">
        <v>0.20455258421964401</v>
      </c>
      <c r="E14" s="17">
        <v>0.205095852776284</v>
      </c>
      <c r="F14" s="17"/>
      <c r="G14" s="17">
        <v>0.229349101209883</v>
      </c>
      <c r="H14" s="17">
        <v>0.17811145489350499</v>
      </c>
      <c r="I14" s="17">
        <v>0</v>
      </c>
      <c r="J14" s="17">
        <v>0.25262231359556098</v>
      </c>
      <c r="K14" s="17">
        <v>0.16027278690723301</v>
      </c>
      <c r="L14" s="17">
        <v>0.25179170532720502</v>
      </c>
      <c r="M14" s="17"/>
      <c r="N14" s="17">
        <v>0.12740590190246801</v>
      </c>
      <c r="O14" s="17">
        <v>0.15704224226106001</v>
      </c>
      <c r="P14" s="17">
        <v>0.35430429199157998</v>
      </c>
      <c r="Q14" s="17">
        <v>0.14370197436049001</v>
      </c>
      <c r="R14" s="17"/>
      <c r="S14" s="17">
        <v>0</v>
      </c>
      <c r="T14" s="17">
        <v>0.21279377959317999</v>
      </c>
      <c r="U14" s="17">
        <v>0.48026994417791802</v>
      </c>
      <c r="V14" s="17">
        <v>0.33474737227625601</v>
      </c>
      <c r="W14" s="17">
        <v>0.28832710417830199</v>
      </c>
      <c r="X14" s="17">
        <v>0.32243031066676597</v>
      </c>
      <c r="Y14" s="17">
        <v>0.11258840192762599</v>
      </c>
      <c r="Z14" s="17">
        <v>0</v>
      </c>
      <c r="AA14" s="17">
        <v>0.40070242905896403</v>
      </c>
      <c r="AB14" s="17">
        <v>0.108123592848826</v>
      </c>
      <c r="AC14" s="17">
        <v>0</v>
      </c>
      <c r="AD14" s="17">
        <v>0</v>
      </c>
      <c r="AE14" s="17"/>
      <c r="AF14" s="17">
        <v>0.21230388843511899</v>
      </c>
      <c r="AG14" s="17">
        <v>0.170995401653077</v>
      </c>
      <c r="AH14" s="17">
        <v>0.24407113794836499</v>
      </c>
      <c r="AI14" s="17"/>
      <c r="AJ14" s="17">
        <v>0.20109272738546</v>
      </c>
      <c r="AK14" s="17">
        <v>0.34456411538718001</v>
      </c>
      <c r="AL14" s="17">
        <v>0</v>
      </c>
      <c r="AM14" s="17">
        <v>0.34353272977443999</v>
      </c>
      <c r="AN14" s="17">
        <v>0.15475683539459401</v>
      </c>
      <c r="AO14" s="17"/>
      <c r="AP14" s="17">
        <v>0.30701703984936701</v>
      </c>
      <c r="AQ14" s="17">
        <v>0.32087157746275302</v>
      </c>
      <c r="AR14" s="17">
        <v>0</v>
      </c>
      <c r="AS14" s="17"/>
      <c r="AT14" s="17">
        <v>0.25599600456507798</v>
      </c>
      <c r="AU14" s="17">
        <v>0.23878987304490201</v>
      </c>
      <c r="AV14" s="17">
        <v>0.20399659666353501</v>
      </c>
      <c r="AW14" s="17">
        <v>0.20566480852558799</v>
      </c>
      <c r="AX14" s="17">
        <v>0</v>
      </c>
      <c r="AY14" s="17"/>
      <c r="AZ14" s="17">
        <v>0.26499076146024902</v>
      </c>
      <c r="BA14" s="17">
        <v>0.18269295377575401</v>
      </c>
      <c r="BB14" s="17">
        <v>0.20057325428037001</v>
      </c>
      <c r="BC14" s="17">
        <v>0.23917145075096399</v>
      </c>
      <c r="BD14" s="17">
        <v>0</v>
      </c>
      <c r="BE14" s="17">
        <v>0.235998973089172</v>
      </c>
      <c r="BF14" s="17"/>
      <c r="BG14" s="17">
        <v>0.31401338915197202</v>
      </c>
      <c r="BH14" s="17">
        <v>0.15428098685122599</v>
      </c>
      <c r="BI14" s="17" t="s">
        <v>95</v>
      </c>
      <c r="BJ14" s="17">
        <v>0.26660228500618799</v>
      </c>
      <c r="BK14" s="17">
        <v>0</v>
      </c>
      <c r="BL14" s="17">
        <v>6.9856991809628594E-2</v>
      </c>
      <c r="BM14" s="17">
        <v>0</v>
      </c>
    </row>
    <row r="15" spans="2:65" ht="43.5" x14ac:dyDescent="0.35">
      <c r="B15" s="18" t="s">
        <v>205</v>
      </c>
      <c r="C15" s="17">
        <v>0.121240458662391</v>
      </c>
      <c r="D15" s="17">
        <v>0.154347734690155</v>
      </c>
      <c r="E15" s="17">
        <v>6.9731260297283895E-2</v>
      </c>
      <c r="F15" s="17"/>
      <c r="G15" s="17">
        <v>0.120358921266082</v>
      </c>
      <c r="H15" s="17">
        <v>0.131179097506888</v>
      </c>
      <c r="I15" s="17">
        <v>0.18394733182964901</v>
      </c>
      <c r="J15" s="17">
        <v>0.116060341110037</v>
      </c>
      <c r="K15" s="17">
        <v>8.4052106684304101E-2</v>
      </c>
      <c r="L15" s="17">
        <v>0.113240909062664</v>
      </c>
      <c r="M15" s="17"/>
      <c r="N15" s="17">
        <v>0.110815171648436</v>
      </c>
      <c r="O15" s="17">
        <v>0.104883073864233</v>
      </c>
      <c r="P15" s="17">
        <v>0.15305513788775099</v>
      </c>
      <c r="Q15" s="17">
        <v>0.11595702743710801</v>
      </c>
      <c r="R15" s="17"/>
      <c r="S15" s="17">
        <v>0.13833436748226399</v>
      </c>
      <c r="T15" s="17">
        <v>0</v>
      </c>
      <c r="U15" s="17">
        <v>0</v>
      </c>
      <c r="V15" s="17">
        <v>0.15747075963527901</v>
      </c>
      <c r="W15" s="17">
        <v>9.1750944999865497E-2</v>
      </c>
      <c r="X15" s="17">
        <v>0.27977316178601802</v>
      </c>
      <c r="Y15" s="17">
        <v>0.101164866632544</v>
      </c>
      <c r="Z15" s="17">
        <v>0</v>
      </c>
      <c r="AA15" s="17">
        <v>0</v>
      </c>
      <c r="AB15" s="17">
        <v>0.18415315186242501</v>
      </c>
      <c r="AC15" s="17">
        <v>0.159680047894486</v>
      </c>
      <c r="AD15" s="17">
        <v>0</v>
      </c>
      <c r="AE15" s="17"/>
      <c r="AF15" s="17">
        <v>0.157015098909493</v>
      </c>
      <c r="AG15" s="17">
        <v>7.3565332142948095E-2</v>
      </c>
      <c r="AH15" s="17">
        <v>8.3883230532210806E-2</v>
      </c>
      <c r="AI15" s="17"/>
      <c r="AJ15" s="17">
        <v>0.114064515439971</v>
      </c>
      <c r="AK15" s="17">
        <v>0.11530184016246101</v>
      </c>
      <c r="AL15" s="17">
        <v>0</v>
      </c>
      <c r="AM15" s="17">
        <v>0</v>
      </c>
      <c r="AN15" s="17">
        <v>9.73297125722421E-2</v>
      </c>
      <c r="AO15" s="17"/>
      <c r="AP15" s="17">
        <v>0.21883081991361</v>
      </c>
      <c r="AQ15" s="17">
        <v>4.3375422827424001E-2</v>
      </c>
      <c r="AR15" s="17">
        <v>0</v>
      </c>
      <c r="AS15" s="17"/>
      <c r="AT15" s="17">
        <v>6.8797762191533704E-2</v>
      </c>
      <c r="AU15" s="17">
        <v>0.162237893560294</v>
      </c>
      <c r="AV15" s="17">
        <v>0.16111582921644799</v>
      </c>
      <c r="AW15" s="17">
        <v>6.88866603502689E-2</v>
      </c>
      <c r="AX15" s="17">
        <v>0</v>
      </c>
      <c r="AY15" s="17"/>
      <c r="AZ15" s="17">
        <v>0.17596980295464701</v>
      </c>
      <c r="BA15" s="17">
        <v>9.1298013063968494E-2</v>
      </c>
      <c r="BB15" s="17">
        <v>7.4795880243025303E-2</v>
      </c>
      <c r="BC15" s="17">
        <v>3.6995469456849103E-2</v>
      </c>
      <c r="BD15" s="17">
        <v>0.30627846045066798</v>
      </c>
      <c r="BE15" s="17">
        <v>0.15226716776973301</v>
      </c>
      <c r="BF15" s="17"/>
      <c r="BG15" s="17">
        <v>0.105447350089951</v>
      </c>
      <c r="BH15" s="17">
        <v>5.9786003640709302E-2</v>
      </c>
      <c r="BI15" s="17" t="s">
        <v>95</v>
      </c>
      <c r="BJ15" s="17">
        <v>0</v>
      </c>
      <c r="BK15" s="17">
        <v>0.37207196393213099</v>
      </c>
      <c r="BL15" s="17">
        <v>0.170374756905985</v>
      </c>
      <c r="BM15" s="17">
        <v>0</v>
      </c>
    </row>
    <row r="16" spans="2:65" x14ac:dyDescent="0.35">
      <c r="B16" s="18" t="s">
        <v>206</v>
      </c>
      <c r="C16" s="17">
        <v>0.104197943886534</v>
      </c>
      <c r="D16" s="17">
        <v>9.4564311743871504E-2</v>
      </c>
      <c r="E16" s="17">
        <v>0.122006848579364</v>
      </c>
      <c r="F16" s="17"/>
      <c r="G16" s="17">
        <v>0.34725536861605799</v>
      </c>
      <c r="H16" s="17">
        <v>9.5377009383174505E-2</v>
      </c>
      <c r="I16" s="17">
        <v>0.162017133630521</v>
      </c>
      <c r="J16" s="17">
        <v>3.5635469245962302E-2</v>
      </c>
      <c r="K16" s="17">
        <v>0.209542967119526</v>
      </c>
      <c r="L16" s="17">
        <v>0</v>
      </c>
      <c r="M16" s="17"/>
      <c r="N16" s="17">
        <v>5.7803186304811703E-2</v>
      </c>
      <c r="O16" s="17">
        <v>0.155890302068459</v>
      </c>
      <c r="P16" s="17">
        <v>0.128231270054668</v>
      </c>
      <c r="Q16" s="17">
        <v>4.5995027051275297E-2</v>
      </c>
      <c r="R16" s="17"/>
      <c r="S16" s="17">
        <v>0.13833436748226399</v>
      </c>
      <c r="T16" s="17">
        <v>8.6805933825642001E-2</v>
      </c>
      <c r="U16" s="17">
        <v>0</v>
      </c>
      <c r="V16" s="17">
        <v>9.8305752442904695E-2</v>
      </c>
      <c r="W16" s="17">
        <v>0.18475633318840801</v>
      </c>
      <c r="X16" s="17">
        <v>0</v>
      </c>
      <c r="Y16" s="17">
        <v>0.21157815184034301</v>
      </c>
      <c r="Z16" s="17">
        <v>0</v>
      </c>
      <c r="AA16" s="17">
        <v>0.27384154763997398</v>
      </c>
      <c r="AB16" s="17">
        <v>6.4227111124275899E-2</v>
      </c>
      <c r="AC16" s="17">
        <v>0.120170040154795</v>
      </c>
      <c r="AD16" s="17">
        <v>0</v>
      </c>
      <c r="AE16" s="17"/>
      <c r="AF16" s="17">
        <v>0.113876091298259</v>
      </c>
      <c r="AG16" s="17">
        <v>0.11059076200597399</v>
      </c>
      <c r="AH16" s="17">
        <v>4.9090373339100803E-2</v>
      </c>
      <c r="AI16" s="17"/>
      <c r="AJ16" s="17">
        <v>8.8698245301595799E-2</v>
      </c>
      <c r="AK16" s="17">
        <v>0.21508777918421701</v>
      </c>
      <c r="AL16" s="17">
        <v>0</v>
      </c>
      <c r="AM16" s="17">
        <v>0.169353278933874</v>
      </c>
      <c r="AN16" s="17">
        <v>5.5593582337043097E-2</v>
      </c>
      <c r="AO16" s="17"/>
      <c r="AP16" s="17">
        <v>0.10296408538188</v>
      </c>
      <c r="AQ16" s="17">
        <v>0.210502802091875</v>
      </c>
      <c r="AR16" s="17">
        <v>0</v>
      </c>
      <c r="AS16" s="17"/>
      <c r="AT16" s="17">
        <v>0.107527485357245</v>
      </c>
      <c r="AU16" s="17">
        <v>0.122008458281884</v>
      </c>
      <c r="AV16" s="17">
        <v>0.10458440048291499</v>
      </c>
      <c r="AW16" s="17">
        <v>8.2006341726258994E-2</v>
      </c>
      <c r="AX16" s="17">
        <v>0</v>
      </c>
      <c r="AY16" s="17"/>
      <c r="AZ16" s="17">
        <v>0.17850310170748299</v>
      </c>
      <c r="BA16" s="17">
        <v>0.12032728030897499</v>
      </c>
      <c r="BB16" s="17">
        <v>0</v>
      </c>
      <c r="BC16" s="17">
        <v>8.3111484342832595E-2</v>
      </c>
      <c r="BD16" s="17">
        <v>0.189776949373374</v>
      </c>
      <c r="BE16" s="17">
        <v>0</v>
      </c>
      <c r="BF16" s="17"/>
      <c r="BG16" s="17">
        <v>6.3831685429852195E-2</v>
      </c>
      <c r="BH16" s="17">
        <v>0.190397244961551</v>
      </c>
      <c r="BI16" s="17" t="s">
        <v>95</v>
      </c>
      <c r="BJ16" s="17">
        <v>0.10253816719651999</v>
      </c>
      <c r="BK16" s="17">
        <v>0.25684971995580402</v>
      </c>
      <c r="BL16" s="17">
        <v>6.5495106117360896E-2</v>
      </c>
      <c r="BM16" s="17">
        <v>0.30133733024498499</v>
      </c>
    </row>
    <row r="17" spans="2:65" ht="29" x14ac:dyDescent="0.35">
      <c r="B17" s="18" t="s">
        <v>207</v>
      </c>
      <c r="C17" s="17">
        <v>5.3498439411776399E-2</v>
      </c>
      <c r="D17" s="17">
        <v>2.9970959382316201E-2</v>
      </c>
      <c r="E17" s="17">
        <v>9.2927418751214505E-2</v>
      </c>
      <c r="F17" s="17"/>
      <c r="G17" s="17">
        <v>5.7659329456061899E-2</v>
      </c>
      <c r="H17" s="17">
        <v>0.100119641727799</v>
      </c>
      <c r="I17" s="17">
        <v>0</v>
      </c>
      <c r="J17" s="17">
        <v>5.0331522059699402E-2</v>
      </c>
      <c r="K17" s="17">
        <v>0</v>
      </c>
      <c r="L17" s="17">
        <v>5.9674354128501202E-2</v>
      </c>
      <c r="M17" s="17"/>
      <c r="N17" s="17">
        <v>7.6145187782299006E-2</v>
      </c>
      <c r="O17" s="17">
        <v>2.44616338235067E-2</v>
      </c>
      <c r="P17" s="17">
        <v>6.3572594335014193E-2</v>
      </c>
      <c r="Q17" s="17">
        <v>5.6466717078758201E-2</v>
      </c>
      <c r="R17" s="17"/>
      <c r="S17" s="17">
        <v>0</v>
      </c>
      <c r="T17" s="17">
        <v>0.107876162516458</v>
      </c>
      <c r="U17" s="17">
        <v>0</v>
      </c>
      <c r="V17" s="17">
        <v>6.1473923594335601E-2</v>
      </c>
      <c r="W17" s="17">
        <v>0</v>
      </c>
      <c r="X17" s="17">
        <v>8.6431304518813895E-2</v>
      </c>
      <c r="Y17" s="17">
        <v>0</v>
      </c>
      <c r="Z17" s="17">
        <v>0</v>
      </c>
      <c r="AA17" s="17">
        <v>9.3419875351416395E-2</v>
      </c>
      <c r="AB17" s="17">
        <v>0.125743832146988</v>
      </c>
      <c r="AC17" s="17">
        <v>0</v>
      </c>
      <c r="AD17" s="17">
        <v>0</v>
      </c>
      <c r="AE17" s="17"/>
      <c r="AF17" s="17">
        <v>4.9058605294873901E-2</v>
      </c>
      <c r="AG17" s="17">
        <v>4.6304716763076403E-2</v>
      </c>
      <c r="AH17" s="17">
        <v>8.3487769288670396E-2</v>
      </c>
      <c r="AI17" s="17"/>
      <c r="AJ17" s="17">
        <v>3.8101088895091603E-2</v>
      </c>
      <c r="AK17" s="17">
        <v>7.0385928926279206E-2</v>
      </c>
      <c r="AL17" s="17">
        <v>0</v>
      </c>
      <c r="AM17" s="17">
        <v>0.144648961387391</v>
      </c>
      <c r="AN17" s="17">
        <v>5.2479379496990698E-2</v>
      </c>
      <c r="AO17" s="17"/>
      <c r="AP17" s="17">
        <v>4.5457787000649598E-2</v>
      </c>
      <c r="AQ17" s="17">
        <v>5.4954801125069598E-2</v>
      </c>
      <c r="AR17" s="17">
        <v>0</v>
      </c>
      <c r="AS17" s="17"/>
      <c r="AT17" s="17">
        <v>3.3658462672798602E-2</v>
      </c>
      <c r="AU17" s="17">
        <v>3.8284564003881798E-2</v>
      </c>
      <c r="AV17" s="17">
        <v>4.5098109675426101E-2</v>
      </c>
      <c r="AW17" s="17">
        <v>0</v>
      </c>
      <c r="AX17" s="17">
        <v>0</v>
      </c>
      <c r="AY17" s="17"/>
      <c r="AZ17" s="17">
        <v>4.1795667455559397E-2</v>
      </c>
      <c r="BA17" s="17">
        <v>2.92252141067358E-2</v>
      </c>
      <c r="BB17" s="17">
        <v>7.4795880243025303E-2</v>
      </c>
      <c r="BC17" s="17">
        <v>9.9229818045035806E-2</v>
      </c>
      <c r="BD17" s="17">
        <v>0.12433577496913201</v>
      </c>
      <c r="BE17" s="17">
        <v>0</v>
      </c>
      <c r="BF17" s="17"/>
      <c r="BG17" s="17">
        <v>3.9027470968680103E-2</v>
      </c>
      <c r="BH17" s="17">
        <v>6.17194033611679E-2</v>
      </c>
      <c r="BI17" s="17" t="s">
        <v>95</v>
      </c>
      <c r="BJ17" s="17">
        <v>0</v>
      </c>
      <c r="BK17" s="17">
        <v>0.14491084035488699</v>
      </c>
      <c r="BL17" s="17">
        <v>7.2958900905951501E-2</v>
      </c>
      <c r="BM17" s="17">
        <v>0</v>
      </c>
    </row>
    <row r="18" spans="2:65" x14ac:dyDescent="0.35">
      <c r="B18" s="18" t="s">
        <v>93</v>
      </c>
      <c r="C18" s="19">
        <v>3.45939795940561E-2</v>
      </c>
      <c r="D18" s="19">
        <v>4.09395204234533E-2</v>
      </c>
      <c r="E18" s="19">
        <v>2.49510734115264E-2</v>
      </c>
      <c r="F18" s="19"/>
      <c r="G18" s="19">
        <v>0</v>
      </c>
      <c r="H18" s="19">
        <v>8.8510947059653705E-2</v>
      </c>
      <c r="I18" s="19">
        <v>0</v>
      </c>
      <c r="J18" s="19">
        <v>4.6497574026600402E-2</v>
      </c>
      <c r="K18" s="19">
        <v>0</v>
      </c>
      <c r="L18" s="19">
        <v>3.0413657494678899E-2</v>
      </c>
      <c r="M18" s="19"/>
      <c r="N18" s="19">
        <v>2.9177055199241901E-2</v>
      </c>
      <c r="O18" s="19">
        <v>3.23261859114145E-2</v>
      </c>
      <c r="P18" s="19">
        <v>3.2035477854451398E-2</v>
      </c>
      <c r="Q18" s="19">
        <v>5.2165427349771303E-2</v>
      </c>
      <c r="R18" s="19"/>
      <c r="S18" s="19">
        <v>0</v>
      </c>
      <c r="T18" s="19">
        <v>0</v>
      </c>
      <c r="U18" s="19">
        <v>0</v>
      </c>
      <c r="V18" s="19">
        <v>5.9079196661950301E-2</v>
      </c>
      <c r="W18" s="19">
        <v>0</v>
      </c>
      <c r="X18" s="19">
        <v>0</v>
      </c>
      <c r="Y18" s="19">
        <v>9.8429655881932296E-2</v>
      </c>
      <c r="Z18" s="19">
        <v>0</v>
      </c>
      <c r="AA18" s="19">
        <v>0</v>
      </c>
      <c r="AB18" s="19">
        <v>0.12479728797343299</v>
      </c>
      <c r="AC18" s="19">
        <v>0</v>
      </c>
      <c r="AD18" s="19">
        <v>0</v>
      </c>
      <c r="AE18" s="19"/>
      <c r="AF18" s="19">
        <v>2.8267114841761899E-2</v>
      </c>
      <c r="AG18" s="19">
        <v>4.7401519971121402E-2</v>
      </c>
      <c r="AH18" s="19">
        <v>4.62952878105806E-2</v>
      </c>
      <c r="AI18" s="19"/>
      <c r="AJ18" s="19">
        <v>1.9033785704906801E-2</v>
      </c>
      <c r="AK18" s="19">
        <v>0</v>
      </c>
      <c r="AL18" s="19">
        <v>0</v>
      </c>
      <c r="AM18" s="19">
        <v>0.18753321381685401</v>
      </c>
      <c r="AN18" s="19">
        <v>5.2428220028724701E-2</v>
      </c>
      <c r="AO18" s="19"/>
      <c r="AP18" s="19">
        <v>0</v>
      </c>
      <c r="AQ18" s="19">
        <v>0</v>
      </c>
      <c r="AR18" s="19">
        <v>0</v>
      </c>
      <c r="AS18" s="19"/>
      <c r="AT18" s="19">
        <v>3.36256507556323E-2</v>
      </c>
      <c r="AU18" s="19">
        <v>0</v>
      </c>
      <c r="AV18" s="19">
        <v>3.3735096183001002E-2</v>
      </c>
      <c r="AW18" s="19">
        <v>0</v>
      </c>
      <c r="AX18" s="19">
        <v>0</v>
      </c>
      <c r="AY18" s="19"/>
      <c r="AZ18" s="19">
        <v>7.4969944046288997E-2</v>
      </c>
      <c r="BA18" s="19">
        <v>0</v>
      </c>
      <c r="BB18" s="19">
        <v>7.3169125521239095E-2</v>
      </c>
      <c r="BC18" s="19">
        <v>0</v>
      </c>
      <c r="BD18" s="19">
        <v>0</v>
      </c>
      <c r="BE18" s="19">
        <v>9.0321439933150699E-2</v>
      </c>
      <c r="BF18" s="19"/>
      <c r="BG18" s="19">
        <v>1.98907579689757E-2</v>
      </c>
      <c r="BH18" s="19">
        <v>0</v>
      </c>
      <c r="BI18" s="19" t="s">
        <v>95</v>
      </c>
      <c r="BJ18" s="19">
        <v>0</v>
      </c>
      <c r="BK18" s="19">
        <v>0</v>
      </c>
      <c r="BL18" s="19">
        <v>0.11167221073811701</v>
      </c>
      <c r="BM18" s="19">
        <v>0</v>
      </c>
    </row>
    <row r="19" spans="2:65" x14ac:dyDescent="0.35">
      <c r="B19" s="16" t="s">
        <v>209</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301</v>
      </c>
      <c r="D7" s="10">
        <v>171</v>
      </c>
      <c r="E7" s="10">
        <v>129</v>
      </c>
      <c r="F7" s="10"/>
      <c r="G7" s="10">
        <v>28</v>
      </c>
      <c r="H7" s="10">
        <v>47</v>
      </c>
      <c r="I7" s="10">
        <v>35</v>
      </c>
      <c r="J7" s="10">
        <v>47</v>
      </c>
      <c r="K7" s="10">
        <v>56</v>
      </c>
      <c r="L7" s="10">
        <v>88</v>
      </c>
      <c r="M7" s="10"/>
      <c r="N7" s="10">
        <v>83</v>
      </c>
      <c r="O7" s="10">
        <v>99</v>
      </c>
      <c r="P7" s="10">
        <v>61</v>
      </c>
      <c r="Q7" s="10">
        <v>58</v>
      </c>
      <c r="R7" s="10"/>
      <c r="S7" s="10">
        <v>30</v>
      </c>
      <c r="T7" s="10">
        <v>39</v>
      </c>
      <c r="U7" s="10">
        <v>21</v>
      </c>
      <c r="V7" s="10">
        <v>42</v>
      </c>
      <c r="W7" s="10">
        <v>27</v>
      </c>
      <c r="X7" s="10">
        <v>20</v>
      </c>
      <c r="Y7" s="10">
        <v>25</v>
      </c>
      <c r="Z7" s="10">
        <v>13</v>
      </c>
      <c r="AA7" s="10">
        <v>22</v>
      </c>
      <c r="AB7" s="10">
        <v>31</v>
      </c>
      <c r="AC7" s="10">
        <v>24</v>
      </c>
      <c r="AD7" s="10">
        <v>7</v>
      </c>
      <c r="AE7" s="10"/>
      <c r="AF7" s="10">
        <v>178</v>
      </c>
      <c r="AG7" s="10">
        <v>74</v>
      </c>
      <c r="AH7" s="10">
        <v>29</v>
      </c>
      <c r="AI7" s="10"/>
      <c r="AJ7" s="10">
        <v>157</v>
      </c>
      <c r="AK7" s="10">
        <v>52</v>
      </c>
      <c r="AL7" s="10">
        <v>17</v>
      </c>
      <c r="AM7" s="10">
        <v>9</v>
      </c>
      <c r="AN7" s="10">
        <v>33</v>
      </c>
      <c r="AO7" s="10"/>
      <c r="AP7" s="10">
        <v>65</v>
      </c>
      <c r="AQ7" s="10">
        <v>69</v>
      </c>
      <c r="AR7" s="10">
        <v>12</v>
      </c>
      <c r="AS7" s="10"/>
      <c r="AT7" s="10">
        <v>71</v>
      </c>
      <c r="AU7" s="10">
        <v>72</v>
      </c>
      <c r="AV7" s="10">
        <v>84</v>
      </c>
      <c r="AW7" s="10">
        <v>26</v>
      </c>
      <c r="AX7" s="10">
        <v>4</v>
      </c>
      <c r="AY7" s="10"/>
      <c r="AZ7" s="10">
        <v>55</v>
      </c>
      <c r="BA7" s="10">
        <v>72</v>
      </c>
      <c r="BB7" s="10">
        <v>28</v>
      </c>
      <c r="BC7" s="10">
        <v>71</v>
      </c>
      <c r="BD7" s="10">
        <v>52</v>
      </c>
      <c r="BE7" s="10">
        <v>23</v>
      </c>
      <c r="BF7" s="10"/>
      <c r="BG7" s="10">
        <v>139</v>
      </c>
      <c r="BH7" s="10">
        <v>61</v>
      </c>
      <c r="BI7" s="10" t="s">
        <v>94</v>
      </c>
      <c r="BJ7" s="10">
        <v>15</v>
      </c>
      <c r="BK7" s="10">
        <v>22</v>
      </c>
      <c r="BL7" s="10">
        <v>47</v>
      </c>
      <c r="BM7" s="10">
        <v>11</v>
      </c>
    </row>
    <row r="8" spans="2:65" ht="30" customHeight="1" x14ac:dyDescent="0.35">
      <c r="B8" s="11" t="s">
        <v>19</v>
      </c>
      <c r="C8" s="11">
        <v>301</v>
      </c>
      <c r="D8" s="11">
        <v>171</v>
      </c>
      <c r="E8" s="11">
        <v>129</v>
      </c>
      <c r="F8" s="11"/>
      <c r="G8" s="11">
        <v>34</v>
      </c>
      <c r="H8" s="11">
        <v>46</v>
      </c>
      <c r="I8" s="11">
        <v>36</v>
      </c>
      <c r="J8" s="11">
        <v>47</v>
      </c>
      <c r="K8" s="11">
        <v>52</v>
      </c>
      <c r="L8" s="11">
        <v>86</v>
      </c>
      <c r="M8" s="11"/>
      <c r="N8" s="11">
        <v>75</v>
      </c>
      <c r="O8" s="11">
        <v>94</v>
      </c>
      <c r="P8" s="11">
        <v>69</v>
      </c>
      <c r="Q8" s="11">
        <v>62</v>
      </c>
      <c r="R8" s="11"/>
      <c r="S8" s="11">
        <v>31</v>
      </c>
      <c r="T8" s="11">
        <v>39</v>
      </c>
      <c r="U8" s="11">
        <v>21</v>
      </c>
      <c r="V8" s="11">
        <v>41</v>
      </c>
      <c r="W8" s="11">
        <v>24</v>
      </c>
      <c r="X8" s="11">
        <v>20</v>
      </c>
      <c r="Y8" s="11">
        <v>22</v>
      </c>
      <c r="Z8" s="11">
        <v>12</v>
      </c>
      <c r="AA8" s="11">
        <v>21</v>
      </c>
      <c r="AB8" s="11">
        <v>35</v>
      </c>
      <c r="AC8" s="11">
        <v>25</v>
      </c>
      <c r="AD8" s="11">
        <v>9</v>
      </c>
      <c r="AE8" s="11"/>
      <c r="AF8" s="11">
        <v>175</v>
      </c>
      <c r="AG8" s="11">
        <v>73</v>
      </c>
      <c r="AH8" s="11">
        <v>30</v>
      </c>
      <c r="AI8" s="11"/>
      <c r="AJ8" s="11">
        <v>152</v>
      </c>
      <c r="AK8" s="11">
        <v>55</v>
      </c>
      <c r="AL8" s="11">
        <v>17</v>
      </c>
      <c r="AM8" s="11">
        <v>9</v>
      </c>
      <c r="AN8" s="11">
        <v>34</v>
      </c>
      <c r="AO8" s="11"/>
      <c r="AP8" s="11">
        <v>65</v>
      </c>
      <c r="AQ8" s="11">
        <v>70</v>
      </c>
      <c r="AR8" s="11">
        <v>11</v>
      </c>
      <c r="AS8" s="11"/>
      <c r="AT8" s="11">
        <v>72</v>
      </c>
      <c r="AU8" s="11">
        <v>73</v>
      </c>
      <c r="AV8" s="11">
        <v>81</v>
      </c>
      <c r="AW8" s="11">
        <v>25</v>
      </c>
      <c r="AX8" s="11">
        <v>3</v>
      </c>
      <c r="AY8" s="11"/>
      <c r="AZ8" s="11">
        <v>55</v>
      </c>
      <c r="BA8" s="11">
        <v>71</v>
      </c>
      <c r="BB8" s="11">
        <v>30</v>
      </c>
      <c r="BC8" s="11">
        <v>68</v>
      </c>
      <c r="BD8" s="11">
        <v>51</v>
      </c>
      <c r="BE8" s="11">
        <v>24</v>
      </c>
      <c r="BF8" s="11"/>
      <c r="BG8" s="11">
        <v>137</v>
      </c>
      <c r="BH8" s="11">
        <v>59</v>
      </c>
      <c r="BI8" s="11" t="s">
        <v>94</v>
      </c>
      <c r="BJ8" s="11">
        <v>16</v>
      </c>
      <c r="BK8" s="11">
        <v>23</v>
      </c>
      <c r="BL8" s="11">
        <v>48</v>
      </c>
      <c r="BM8" s="11">
        <v>11</v>
      </c>
    </row>
    <row r="9" spans="2:65" ht="29" x14ac:dyDescent="0.35">
      <c r="B9" s="18" t="s">
        <v>200</v>
      </c>
      <c r="C9" s="17">
        <v>0.57225274793121905</v>
      </c>
      <c r="D9" s="17">
        <v>0.57821765910567002</v>
      </c>
      <c r="E9" s="17">
        <v>0.56846142816755996</v>
      </c>
      <c r="F9" s="17"/>
      <c r="G9" s="17">
        <v>0.37276169556681199</v>
      </c>
      <c r="H9" s="17">
        <v>0.45749992532598999</v>
      </c>
      <c r="I9" s="17">
        <v>0.60041632356462404</v>
      </c>
      <c r="J9" s="17">
        <v>0.77673640474588002</v>
      </c>
      <c r="K9" s="17">
        <v>0.673752118492979</v>
      </c>
      <c r="L9" s="17">
        <v>0.52783566343408095</v>
      </c>
      <c r="M9" s="17"/>
      <c r="N9" s="17">
        <v>0.61925022402730601</v>
      </c>
      <c r="O9" s="17">
        <v>0.60354862208665805</v>
      </c>
      <c r="P9" s="17">
        <v>0.56466041137583201</v>
      </c>
      <c r="Q9" s="17">
        <v>0.47660053658959001</v>
      </c>
      <c r="R9" s="17"/>
      <c r="S9" s="17">
        <v>0.389627335009676</v>
      </c>
      <c r="T9" s="17">
        <v>0.49112139905366398</v>
      </c>
      <c r="U9" s="17">
        <v>0.73614484108358103</v>
      </c>
      <c r="V9" s="17">
        <v>0.59655273966459399</v>
      </c>
      <c r="W9" s="17">
        <v>0.64677763735006</v>
      </c>
      <c r="X9" s="17">
        <v>0.81078268432251799</v>
      </c>
      <c r="Y9" s="17">
        <v>0.43329441229437399</v>
      </c>
      <c r="Z9" s="17">
        <v>0.56951962105028198</v>
      </c>
      <c r="AA9" s="17">
        <v>0.57895091463832604</v>
      </c>
      <c r="AB9" s="17">
        <v>0.48128439223891201</v>
      </c>
      <c r="AC9" s="17">
        <v>0.63443226049085799</v>
      </c>
      <c r="AD9" s="17">
        <v>0.83754585149848604</v>
      </c>
      <c r="AE9" s="17"/>
      <c r="AF9" s="17">
        <v>0.60039822233649198</v>
      </c>
      <c r="AG9" s="17">
        <v>0.61243296279636195</v>
      </c>
      <c r="AH9" s="17">
        <v>0.37296835177592802</v>
      </c>
      <c r="AI9" s="17"/>
      <c r="AJ9" s="17">
        <v>0.61749528851794599</v>
      </c>
      <c r="AK9" s="17">
        <v>0.41064498726812798</v>
      </c>
      <c r="AL9" s="17">
        <v>0.70636316670919796</v>
      </c>
      <c r="AM9" s="17">
        <v>0.31377124866991901</v>
      </c>
      <c r="AN9" s="17">
        <v>0.49999691827394799</v>
      </c>
      <c r="AO9" s="17"/>
      <c r="AP9" s="17">
        <v>0.64622602658223305</v>
      </c>
      <c r="AQ9" s="17">
        <v>0.50012060672184599</v>
      </c>
      <c r="AR9" s="17">
        <v>0.74952073097385696</v>
      </c>
      <c r="AS9" s="17"/>
      <c r="AT9" s="17">
        <v>0.54175954325026299</v>
      </c>
      <c r="AU9" s="17">
        <v>0.590966945921505</v>
      </c>
      <c r="AV9" s="17">
        <v>0.67825396400867</v>
      </c>
      <c r="AW9" s="17">
        <v>0.48379603943729899</v>
      </c>
      <c r="AX9" s="17">
        <v>0.24896879489007101</v>
      </c>
      <c r="AY9" s="17"/>
      <c r="AZ9" s="17">
        <v>0.44833598308301897</v>
      </c>
      <c r="BA9" s="17">
        <v>0.57683030398887802</v>
      </c>
      <c r="BB9" s="17">
        <v>0.43552184543252398</v>
      </c>
      <c r="BC9" s="17">
        <v>0.59800822549089205</v>
      </c>
      <c r="BD9" s="17">
        <v>0.68197865386621404</v>
      </c>
      <c r="BE9" s="17">
        <v>0.70963437334620105</v>
      </c>
      <c r="BF9" s="17"/>
      <c r="BG9" s="17">
        <v>0.53248758389367801</v>
      </c>
      <c r="BH9" s="17">
        <v>0.71421472260256702</v>
      </c>
      <c r="BI9" s="17" t="s">
        <v>95</v>
      </c>
      <c r="BJ9" s="17">
        <v>0.52010876902280101</v>
      </c>
      <c r="BK9" s="17">
        <v>0.51882494767282905</v>
      </c>
      <c r="BL9" s="17">
        <v>0.59175535020316705</v>
      </c>
      <c r="BM9" s="17">
        <v>0.58907981791517205</v>
      </c>
    </row>
    <row r="10" spans="2:65" x14ac:dyDescent="0.35">
      <c r="B10" s="18" t="s">
        <v>202</v>
      </c>
      <c r="C10" s="17">
        <v>0.47777236360427899</v>
      </c>
      <c r="D10" s="17">
        <v>0.50427409538086498</v>
      </c>
      <c r="E10" s="17">
        <v>0.439025036917707</v>
      </c>
      <c r="F10" s="17"/>
      <c r="G10" s="17">
        <v>0.45979194636096199</v>
      </c>
      <c r="H10" s="17">
        <v>0.37397799802249598</v>
      </c>
      <c r="I10" s="17">
        <v>0.41895170067489101</v>
      </c>
      <c r="J10" s="17">
        <v>0.400370772186598</v>
      </c>
      <c r="K10" s="17">
        <v>0.56388117640776203</v>
      </c>
      <c r="L10" s="17">
        <v>0.554116430890638</v>
      </c>
      <c r="M10" s="17"/>
      <c r="N10" s="17">
        <v>0.43450362369278001</v>
      </c>
      <c r="O10" s="17">
        <v>0.54631587790956204</v>
      </c>
      <c r="P10" s="17">
        <v>0.47651824061942899</v>
      </c>
      <c r="Q10" s="17">
        <v>0.428079099927275</v>
      </c>
      <c r="R10" s="17"/>
      <c r="S10" s="17">
        <v>0.35579869434897599</v>
      </c>
      <c r="T10" s="17">
        <v>0.54816725106436004</v>
      </c>
      <c r="U10" s="17">
        <v>0.60877868008930103</v>
      </c>
      <c r="V10" s="17">
        <v>0.45904021412164903</v>
      </c>
      <c r="W10" s="17">
        <v>0.41588097834938098</v>
      </c>
      <c r="X10" s="17">
        <v>0.39297428511955701</v>
      </c>
      <c r="Y10" s="17">
        <v>0.44184079685469202</v>
      </c>
      <c r="Z10" s="17">
        <v>0.50784229850030205</v>
      </c>
      <c r="AA10" s="17">
        <v>0.65093135864893703</v>
      </c>
      <c r="AB10" s="17">
        <v>0.32889783985381699</v>
      </c>
      <c r="AC10" s="17">
        <v>0.62215432670173898</v>
      </c>
      <c r="AD10" s="17">
        <v>0.54650917228834195</v>
      </c>
      <c r="AE10" s="17"/>
      <c r="AF10" s="17">
        <v>0.52180335327375305</v>
      </c>
      <c r="AG10" s="17">
        <v>0.38794350424063201</v>
      </c>
      <c r="AH10" s="17">
        <v>0.37180987947468302</v>
      </c>
      <c r="AI10" s="17"/>
      <c r="AJ10" s="17">
        <v>0.50223398615322401</v>
      </c>
      <c r="AK10" s="17">
        <v>0.38302544969535102</v>
      </c>
      <c r="AL10" s="17">
        <v>0.34595171585281598</v>
      </c>
      <c r="AM10" s="17">
        <v>0.89096464002139897</v>
      </c>
      <c r="AN10" s="17">
        <v>0.40060641029661798</v>
      </c>
      <c r="AO10" s="17"/>
      <c r="AP10" s="17">
        <v>0.50553121712527704</v>
      </c>
      <c r="AQ10" s="17">
        <v>0.457281142408133</v>
      </c>
      <c r="AR10" s="17">
        <v>0.290038959800962</v>
      </c>
      <c r="AS10" s="17"/>
      <c r="AT10" s="17">
        <v>0.57986485236072705</v>
      </c>
      <c r="AU10" s="17">
        <v>0.46218436588193701</v>
      </c>
      <c r="AV10" s="17">
        <v>0.45968336222313899</v>
      </c>
      <c r="AW10" s="17">
        <v>0.23780451416423801</v>
      </c>
      <c r="AX10" s="17">
        <v>0.49260137837048201</v>
      </c>
      <c r="AY10" s="17"/>
      <c r="AZ10" s="17">
        <v>0.37957755248407499</v>
      </c>
      <c r="BA10" s="17">
        <v>0.48515236014499602</v>
      </c>
      <c r="BB10" s="17">
        <v>0.36431279507873798</v>
      </c>
      <c r="BC10" s="17">
        <v>0.55342382846675497</v>
      </c>
      <c r="BD10" s="17">
        <v>0.52456427013642004</v>
      </c>
      <c r="BE10" s="17">
        <v>0.51043713340243801</v>
      </c>
      <c r="BF10" s="17"/>
      <c r="BG10" s="17">
        <v>0.49158396311867097</v>
      </c>
      <c r="BH10" s="17">
        <v>0.50566331571478096</v>
      </c>
      <c r="BI10" s="17" t="s">
        <v>95</v>
      </c>
      <c r="BJ10" s="17">
        <v>0.40485963868528901</v>
      </c>
      <c r="BK10" s="17">
        <v>0.47320333286912197</v>
      </c>
      <c r="BL10" s="17">
        <v>0.44737918895992801</v>
      </c>
      <c r="BM10" s="17">
        <v>0.440539110448881</v>
      </c>
    </row>
    <row r="11" spans="2:65" ht="29" x14ac:dyDescent="0.35">
      <c r="B11" s="18" t="s">
        <v>204</v>
      </c>
      <c r="C11" s="17">
        <v>0.44092983373063799</v>
      </c>
      <c r="D11" s="17">
        <v>0.43528763529907</v>
      </c>
      <c r="E11" s="17">
        <v>0.45153573649302198</v>
      </c>
      <c r="F11" s="17"/>
      <c r="G11" s="17">
        <v>0.40933022430377602</v>
      </c>
      <c r="H11" s="17">
        <v>0.47296078687929699</v>
      </c>
      <c r="I11" s="17">
        <v>0.41302560698041002</v>
      </c>
      <c r="J11" s="17">
        <v>0.40043008497550198</v>
      </c>
      <c r="K11" s="17">
        <v>0.41339726458208897</v>
      </c>
      <c r="L11" s="17">
        <v>0.48646377123435802</v>
      </c>
      <c r="M11" s="17"/>
      <c r="N11" s="17">
        <v>0.56430303695680095</v>
      </c>
      <c r="O11" s="17">
        <v>0.45560843506438597</v>
      </c>
      <c r="P11" s="17">
        <v>0.377334247554169</v>
      </c>
      <c r="Q11" s="17">
        <v>0.340122331413519</v>
      </c>
      <c r="R11" s="17"/>
      <c r="S11" s="17">
        <v>0.39889292188370701</v>
      </c>
      <c r="T11" s="17">
        <v>0.30175819919504998</v>
      </c>
      <c r="U11" s="17">
        <v>0.51268964529526895</v>
      </c>
      <c r="V11" s="17">
        <v>0.51653932460756302</v>
      </c>
      <c r="W11" s="17">
        <v>0.49524700502336999</v>
      </c>
      <c r="X11" s="17">
        <v>0.51915366102145699</v>
      </c>
      <c r="Y11" s="17">
        <v>0.53934735154477798</v>
      </c>
      <c r="Z11" s="17">
        <v>0.30927411872267202</v>
      </c>
      <c r="AA11" s="17">
        <v>0.31532257337102898</v>
      </c>
      <c r="AB11" s="17">
        <v>0.45183934292918898</v>
      </c>
      <c r="AC11" s="17">
        <v>0.43473495229824799</v>
      </c>
      <c r="AD11" s="17">
        <v>0.55403599288929894</v>
      </c>
      <c r="AE11" s="17"/>
      <c r="AF11" s="17">
        <v>0.39962994341076902</v>
      </c>
      <c r="AG11" s="17">
        <v>0.52821764892880896</v>
      </c>
      <c r="AH11" s="17">
        <v>0.45025522685236602</v>
      </c>
      <c r="AI11" s="17"/>
      <c r="AJ11" s="17">
        <v>0.45401647322671801</v>
      </c>
      <c r="AK11" s="17">
        <v>0.379558816419451</v>
      </c>
      <c r="AL11" s="17">
        <v>0.51775734672420604</v>
      </c>
      <c r="AM11" s="17">
        <v>0.37757668885987</v>
      </c>
      <c r="AN11" s="17">
        <v>0.41759265902084403</v>
      </c>
      <c r="AO11" s="17"/>
      <c r="AP11" s="17">
        <v>0.46465140366027902</v>
      </c>
      <c r="AQ11" s="17">
        <v>0.47441759588225202</v>
      </c>
      <c r="AR11" s="17">
        <v>0.77634419582009695</v>
      </c>
      <c r="AS11" s="17"/>
      <c r="AT11" s="17">
        <v>0.36296189860506001</v>
      </c>
      <c r="AU11" s="17">
        <v>0.45478202262734602</v>
      </c>
      <c r="AV11" s="17">
        <v>0.47707855989229198</v>
      </c>
      <c r="AW11" s="17">
        <v>0.54327645590100104</v>
      </c>
      <c r="AX11" s="17">
        <v>0.72507623509853703</v>
      </c>
      <c r="AY11" s="17"/>
      <c r="AZ11" s="17">
        <v>0.39439983236082399</v>
      </c>
      <c r="BA11" s="17">
        <v>0.40041505416499401</v>
      </c>
      <c r="BB11" s="17">
        <v>0.32474675191427199</v>
      </c>
      <c r="BC11" s="17">
        <v>0.52480626136153397</v>
      </c>
      <c r="BD11" s="17">
        <v>0.45576646757404099</v>
      </c>
      <c r="BE11" s="17">
        <v>0.54523982708263197</v>
      </c>
      <c r="BF11" s="17"/>
      <c r="BG11" s="17">
        <v>0.48469583352085199</v>
      </c>
      <c r="BH11" s="17">
        <v>0.44001034538039402</v>
      </c>
      <c r="BI11" s="17" t="s">
        <v>95</v>
      </c>
      <c r="BJ11" s="17">
        <v>0.31810215368132899</v>
      </c>
      <c r="BK11" s="17">
        <v>0.33803974765212602</v>
      </c>
      <c r="BL11" s="17">
        <v>0.40683282792402697</v>
      </c>
      <c r="BM11" s="17">
        <v>0.54362414781212298</v>
      </c>
    </row>
    <row r="12" spans="2:65" ht="29" x14ac:dyDescent="0.35">
      <c r="B12" s="18" t="s">
        <v>199</v>
      </c>
      <c r="C12" s="17">
        <v>0.43246732330790999</v>
      </c>
      <c r="D12" s="17">
        <v>0.460006254939958</v>
      </c>
      <c r="E12" s="17">
        <v>0.39202582489556898</v>
      </c>
      <c r="F12" s="17"/>
      <c r="G12" s="17">
        <v>0.22850178750608899</v>
      </c>
      <c r="H12" s="17">
        <v>0.29809321006360801</v>
      </c>
      <c r="I12" s="17">
        <v>0.39366331667695997</v>
      </c>
      <c r="J12" s="17">
        <v>0.424377172617452</v>
      </c>
      <c r="K12" s="17">
        <v>0.53747632383684596</v>
      </c>
      <c r="L12" s="17">
        <v>0.54075293462053198</v>
      </c>
      <c r="M12" s="17"/>
      <c r="N12" s="17">
        <v>0.48213991774958398</v>
      </c>
      <c r="O12" s="17">
        <v>0.41437545345823201</v>
      </c>
      <c r="P12" s="17">
        <v>0.42309828627407198</v>
      </c>
      <c r="Q12" s="17">
        <v>0.41007564461683499</v>
      </c>
      <c r="R12" s="17"/>
      <c r="S12" s="17">
        <v>0.36926018208428402</v>
      </c>
      <c r="T12" s="17">
        <v>0.38864452326837801</v>
      </c>
      <c r="U12" s="17">
        <v>0.30606160396544402</v>
      </c>
      <c r="V12" s="17">
        <v>0.517217783800066</v>
      </c>
      <c r="W12" s="17">
        <v>0.43094198370012199</v>
      </c>
      <c r="X12" s="17">
        <v>0.60698106964599696</v>
      </c>
      <c r="Y12" s="17">
        <v>0.56456960890813601</v>
      </c>
      <c r="Z12" s="17">
        <v>0.57848546509444099</v>
      </c>
      <c r="AA12" s="17">
        <v>0.38137320052781398</v>
      </c>
      <c r="AB12" s="17">
        <v>0.403286941814541</v>
      </c>
      <c r="AC12" s="17">
        <v>0.40686915338768398</v>
      </c>
      <c r="AD12" s="17">
        <v>0.160262990504873</v>
      </c>
      <c r="AE12" s="17"/>
      <c r="AF12" s="17">
        <v>0.50242449785100496</v>
      </c>
      <c r="AG12" s="17">
        <v>0.29691152799796999</v>
      </c>
      <c r="AH12" s="17">
        <v>0.45271030147975599</v>
      </c>
      <c r="AI12" s="17"/>
      <c r="AJ12" s="17">
        <v>0.49998957672014399</v>
      </c>
      <c r="AK12" s="17">
        <v>0.22034679764569601</v>
      </c>
      <c r="AL12" s="17">
        <v>0.411047221300128</v>
      </c>
      <c r="AM12" s="17">
        <v>0.67182949456297603</v>
      </c>
      <c r="AN12" s="17">
        <v>0.48590341188998698</v>
      </c>
      <c r="AO12" s="17"/>
      <c r="AP12" s="17">
        <v>0.47425385212728799</v>
      </c>
      <c r="AQ12" s="17">
        <v>0.17211983208319401</v>
      </c>
      <c r="AR12" s="17">
        <v>0.60513680666895098</v>
      </c>
      <c r="AS12" s="17"/>
      <c r="AT12" s="17">
        <v>0.430827007836739</v>
      </c>
      <c r="AU12" s="17">
        <v>0.47186682145150599</v>
      </c>
      <c r="AV12" s="17">
        <v>0.38488371265164001</v>
      </c>
      <c r="AW12" s="17">
        <v>0.45701813709654299</v>
      </c>
      <c r="AX12" s="17">
        <v>0.78232238653098196</v>
      </c>
      <c r="AY12" s="17"/>
      <c r="AZ12" s="17">
        <v>0.40358243034583502</v>
      </c>
      <c r="BA12" s="17">
        <v>0.47103762454638298</v>
      </c>
      <c r="BB12" s="17">
        <v>0.34722719122824902</v>
      </c>
      <c r="BC12" s="17">
        <v>0.41783153983496302</v>
      </c>
      <c r="BD12" s="17">
        <v>0.49579703396001701</v>
      </c>
      <c r="BE12" s="17">
        <v>0.39843173007396698</v>
      </c>
      <c r="BF12" s="17"/>
      <c r="BG12" s="17">
        <v>0.50832293715118604</v>
      </c>
      <c r="BH12" s="17">
        <v>0.39457300984981197</v>
      </c>
      <c r="BI12" s="17" t="s">
        <v>95</v>
      </c>
      <c r="BJ12" s="17">
        <v>0.37394320159356598</v>
      </c>
      <c r="BK12" s="17">
        <v>0.26157604643320498</v>
      </c>
      <c r="BL12" s="17">
        <v>0.37080837741736999</v>
      </c>
      <c r="BM12" s="17">
        <v>0.48252140720115499</v>
      </c>
    </row>
    <row r="13" spans="2:65" x14ac:dyDescent="0.35">
      <c r="B13" s="18" t="s">
        <v>201</v>
      </c>
      <c r="C13" s="17">
        <v>0.23445876589977299</v>
      </c>
      <c r="D13" s="17">
        <v>0.26036706544489202</v>
      </c>
      <c r="E13" s="17">
        <v>0.19475660281673901</v>
      </c>
      <c r="F13" s="17"/>
      <c r="G13" s="17">
        <v>0.32540614445288402</v>
      </c>
      <c r="H13" s="17">
        <v>0.31377076330563197</v>
      </c>
      <c r="I13" s="17">
        <v>0.197672814931176</v>
      </c>
      <c r="J13" s="17">
        <v>0.19097768829735501</v>
      </c>
      <c r="K13" s="17">
        <v>0.255670201990921</v>
      </c>
      <c r="L13" s="17">
        <v>0.18277651994618799</v>
      </c>
      <c r="M13" s="17"/>
      <c r="N13" s="17">
        <v>0.189421540044279</v>
      </c>
      <c r="O13" s="17">
        <v>0.26487224844249702</v>
      </c>
      <c r="P13" s="17">
        <v>0.26709611017719698</v>
      </c>
      <c r="Q13" s="17">
        <v>0.20682111792187699</v>
      </c>
      <c r="R13" s="17"/>
      <c r="S13" s="17">
        <v>0.21003155696429299</v>
      </c>
      <c r="T13" s="17">
        <v>0.27946717124674197</v>
      </c>
      <c r="U13" s="17">
        <v>0.21835649426659101</v>
      </c>
      <c r="V13" s="17">
        <v>0.21661738840866601</v>
      </c>
      <c r="W13" s="17">
        <v>0.23827164002939599</v>
      </c>
      <c r="X13" s="17">
        <v>8.9333518765329203E-2</v>
      </c>
      <c r="Y13" s="17">
        <v>0.20003170524479999</v>
      </c>
      <c r="Z13" s="17">
        <v>0.54021933139744904</v>
      </c>
      <c r="AA13" s="17">
        <v>0.30145416465677799</v>
      </c>
      <c r="AB13" s="17">
        <v>0.21682913356894801</v>
      </c>
      <c r="AC13" s="17">
        <v>0.29370925332986603</v>
      </c>
      <c r="AD13" s="17">
        <v>0</v>
      </c>
      <c r="AE13" s="17"/>
      <c r="AF13" s="17">
        <v>0.23541438751743601</v>
      </c>
      <c r="AG13" s="17">
        <v>0.18241622715000999</v>
      </c>
      <c r="AH13" s="17">
        <v>0.22444812744786399</v>
      </c>
      <c r="AI13" s="17"/>
      <c r="AJ13" s="17">
        <v>0.22924205997726499</v>
      </c>
      <c r="AK13" s="17">
        <v>0.29967441987210303</v>
      </c>
      <c r="AL13" s="17">
        <v>5.1726597939131203E-2</v>
      </c>
      <c r="AM13" s="17">
        <v>0.20878569516891299</v>
      </c>
      <c r="AN13" s="17">
        <v>0.20875725686736801</v>
      </c>
      <c r="AO13" s="17"/>
      <c r="AP13" s="17">
        <v>0.17588012577607401</v>
      </c>
      <c r="AQ13" s="17">
        <v>0.250757470654773</v>
      </c>
      <c r="AR13" s="17">
        <v>0.15773112941669201</v>
      </c>
      <c r="AS13" s="17"/>
      <c r="AT13" s="17">
        <v>0.23632788853248801</v>
      </c>
      <c r="AU13" s="17">
        <v>0.25394567052329198</v>
      </c>
      <c r="AV13" s="17">
        <v>0.23334643075915901</v>
      </c>
      <c r="AW13" s="17">
        <v>0.30751304156589898</v>
      </c>
      <c r="AX13" s="17">
        <v>0</v>
      </c>
      <c r="AY13" s="17"/>
      <c r="AZ13" s="17">
        <v>0.338780252055636</v>
      </c>
      <c r="BA13" s="17">
        <v>0.255379596968209</v>
      </c>
      <c r="BB13" s="17">
        <v>0.25904824978186197</v>
      </c>
      <c r="BC13" s="17">
        <v>0.192875569097328</v>
      </c>
      <c r="BD13" s="17">
        <v>0.150188946324708</v>
      </c>
      <c r="BE13" s="17">
        <v>0.19960130162775999</v>
      </c>
      <c r="BF13" s="17"/>
      <c r="BG13" s="17">
        <v>0.22606310292658399</v>
      </c>
      <c r="BH13" s="17">
        <v>0.19645022881549101</v>
      </c>
      <c r="BI13" s="17" t="s">
        <v>95</v>
      </c>
      <c r="BJ13" s="17">
        <v>0.29216577657602</v>
      </c>
      <c r="BK13" s="17">
        <v>0.35595495040061298</v>
      </c>
      <c r="BL13" s="17">
        <v>0.237359989749274</v>
      </c>
      <c r="BM13" s="17">
        <v>8.2219384641161505E-2</v>
      </c>
    </row>
    <row r="14" spans="2:65" ht="29" x14ac:dyDescent="0.35">
      <c r="B14" s="18" t="s">
        <v>203</v>
      </c>
      <c r="C14" s="17">
        <v>0.207513766925424</v>
      </c>
      <c r="D14" s="17">
        <v>0.229466745095458</v>
      </c>
      <c r="E14" s="17">
        <v>0.179991706405881</v>
      </c>
      <c r="F14" s="17"/>
      <c r="G14" s="17">
        <v>8.3308091180404303E-2</v>
      </c>
      <c r="H14" s="17">
        <v>0.162616594564819</v>
      </c>
      <c r="I14" s="17">
        <v>0.19235704309080501</v>
      </c>
      <c r="J14" s="17">
        <v>0.29725873427412403</v>
      </c>
      <c r="K14" s="17">
        <v>0.22602079108863601</v>
      </c>
      <c r="L14" s="17">
        <v>0.22667984238644301</v>
      </c>
      <c r="M14" s="17"/>
      <c r="N14" s="17">
        <v>0.159154021567326</v>
      </c>
      <c r="O14" s="17">
        <v>0.22235450307040699</v>
      </c>
      <c r="P14" s="17">
        <v>0.23433507418876401</v>
      </c>
      <c r="Q14" s="17">
        <v>0.21385037599114401</v>
      </c>
      <c r="R14" s="17"/>
      <c r="S14" s="17">
        <v>0.18776426693370099</v>
      </c>
      <c r="T14" s="17">
        <v>0.21560099314802</v>
      </c>
      <c r="U14" s="17">
        <v>0.131436706606232</v>
      </c>
      <c r="V14" s="17">
        <v>0.30237845178244899</v>
      </c>
      <c r="W14" s="17">
        <v>0.18688756356935299</v>
      </c>
      <c r="X14" s="17">
        <v>0.23820528394724699</v>
      </c>
      <c r="Y14" s="17">
        <v>0.26389351280421502</v>
      </c>
      <c r="Z14" s="17">
        <v>0.35849486067625702</v>
      </c>
      <c r="AA14" s="17">
        <v>5.0612211548751999E-2</v>
      </c>
      <c r="AB14" s="17">
        <v>0.16016348088246499</v>
      </c>
      <c r="AC14" s="17">
        <v>0.15783417389839199</v>
      </c>
      <c r="AD14" s="17">
        <v>0.31937740911353701</v>
      </c>
      <c r="AE14" s="17"/>
      <c r="AF14" s="17">
        <v>0.23460797267128899</v>
      </c>
      <c r="AG14" s="17">
        <v>0.210441232641086</v>
      </c>
      <c r="AH14" s="17">
        <v>0.162130324755976</v>
      </c>
      <c r="AI14" s="17"/>
      <c r="AJ14" s="17">
        <v>0.20283722287827999</v>
      </c>
      <c r="AK14" s="17">
        <v>0.24266475941993701</v>
      </c>
      <c r="AL14" s="17">
        <v>0.300328773079167</v>
      </c>
      <c r="AM14" s="17">
        <v>0.100712284186823</v>
      </c>
      <c r="AN14" s="17">
        <v>0.14468473950684901</v>
      </c>
      <c r="AO14" s="17"/>
      <c r="AP14" s="17">
        <v>0.19427253714319301</v>
      </c>
      <c r="AQ14" s="17">
        <v>0.22004213843920301</v>
      </c>
      <c r="AR14" s="17">
        <v>6.7963472949940901E-2</v>
      </c>
      <c r="AS14" s="17"/>
      <c r="AT14" s="17">
        <v>0.21282362184915299</v>
      </c>
      <c r="AU14" s="17">
        <v>0.17597538280365499</v>
      </c>
      <c r="AV14" s="17">
        <v>0.203693259910078</v>
      </c>
      <c r="AW14" s="17">
        <v>0.25504517228176199</v>
      </c>
      <c r="AX14" s="17">
        <v>0.47610744020846602</v>
      </c>
      <c r="AY14" s="17"/>
      <c r="AZ14" s="17">
        <v>0.19985723618523801</v>
      </c>
      <c r="BA14" s="17">
        <v>0.17832708923219001</v>
      </c>
      <c r="BB14" s="17">
        <v>0.12555847454785801</v>
      </c>
      <c r="BC14" s="17">
        <v>0.219374659766365</v>
      </c>
      <c r="BD14" s="17">
        <v>0.28552618581443501</v>
      </c>
      <c r="BE14" s="17">
        <v>0.21445255097090399</v>
      </c>
      <c r="BF14" s="17"/>
      <c r="BG14" s="17">
        <v>0.222175160061375</v>
      </c>
      <c r="BH14" s="17">
        <v>0.29409276629353198</v>
      </c>
      <c r="BI14" s="17" t="s">
        <v>95</v>
      </c>
      <c r="BJ14" s="17">
        <v>0.11889398872015999</v>
      </c>
      <c r="BK14" s="17">
        <v>0.17996197942692599</v>
      </c>
      <c r="BL14" s="17">
        <v>0.14625351585424801</v>
      </c>
      <c r="BM14" s="17">
        <v>0.14845208625171999</v>
      </c>
    </row>
    <row r="15" spans="2:65" x14ac:dyDescent="0.35">
      <c r="B15" s="18" t="s">
        <v>206</v>
      </c>
      <c r="C15" s="17">
        <v>8.6226880778470405E-2</v>
      </c>
      <c r="D15" s="17">
        <v>7.97272378336778E-2</v>
      </c>
      <c r="E15" s="17">
        <v>9.5430698256911597E-2</v>
      </c>
      <c r="F15" s="17"/>
      <c r="G15" s="17">
        <v>0.239598546145595</v>
      </c>
      <c r="H15" s="17">
        <v>0.12188982555868701</v>
      </c>
      <c r="I15" s="17">
        <v>0.10880280157250399</v>
      </c>
      <c r="J15" s="17">
        <v>2.7474883057658699E-2</v>
      </c>
      <c r="K15" s="17">
        <v>3.8535660528632998E-2</v>
      </c>
      <c r="L15" s="17">
        <v>5.8316322470259502E-2</v>
      </c>
      <c r="M15" s="17"/>
      <c r="N15" s="17">
        <v>2.7095331651033099E-2</v>
      </c>
      <c r="O15" s="17">
        <v>6.5116875664541496E-2</v>
      </c>
      <c r="P15" s="17">
        <v>0.10075641986725301</v>
      </c>
      <c r="Q15" s="17">
        <v>0.17348764094564101</v>
      </c>
      <c r="R15" s="17"/>
      <c r="S15" s="17">
        <v>3.0842715142962999E-2</v>
      </c>
      <c r="T15" s="17">
        <v>0.15925863752594299</v>
      </c>
      <c r="U15" s="17">
        <v>0.18553309373840901</v>
      </c>
      <c r="V15" s="17">
        <v>0.100713305793715</v>
      </c>
      <c r="W15" s="17">
        <v>8.0671733543866406E-2</v>
      </c>
      <c r="X15" s="17">
        <v>5.8951857515578403E-2</v>
      </c>
      <c r="Y15" s="17">
        <v>8.64422339814791E-2</v>
      </c>
      <c r="Z15" s="17">
        <v>0</v>
      </c>
      <c r="AA15" s="17">
        <v>4.9877516789220103E-2</v>
      </c>
      <c r="AB15" s="17">
        <v>0.106388197573116</v>
      </c>
      <c r="AC15" s="17">
        <v>3.6994517444299303E-2</v>
      </c>
      <c r="AD15" s="17">
        <v>0</v>
      </c>
      <c r="AE15" s="17"/>
      <c r="AF15" s="17">
        <v>8.1065144046329696E-2</v>
      </c>
      <c r="AG15" s="17">
        <v>6.05485104145983E-2</v>
      </c>
      <c r="AH15" s="17">
        <v>0.13150281434115099</v>
      </c>
      <c r="AI15" s="17"/>
      <c r="AJ15" s="17">
        <v>4.5014904604958599E-2</v>
      </c>
      <c r="AK15" s="17">
        <v>0.15956719568351399</v>
      </c>
      <c r="AL15" s="17">
        <v>0</v>
      </c>
      <c r="AM15" s="17">
        <v>0.120740215986303</v>
      </c>
      <c r="AN15" s="17">
        <v>0.115450041808948</v>
      </c>
      <c r="AO15" s="17"/>
      <c r="AP15" s="17">
        <v>7.2623295010452699E-2</v>
      </c>
      <c r="AQ15" s="17">
        <v>8.4918260754756503E-2</v>
      </c>
      <c r="AR15" s="17">
        <v>9.5672378956805207E-2</v>
      </c>
      <c r="AS15" s="17"/>
      <c r="AT15" s="17">
        <v>7.61218582623642E-2</v>
      </c>
      <c r="AU15" s="17">
        <v>4.3932931566202399E-2</v>
      </c>
      <c r="AV15" s="17">
        <v>6.2501288428054899E-2</v>
      </c>
      <c r="AW15" s="17">
        <v>0.118040870021603</v>
      </c>
      <c r="AX15" s="17">
        <v>0.27492376490146297</v>
      </c>
      <c r="AY15" s="17"/>
      <c r="AZ15" s="17">
        <v>7.27361781506001E-2</v>
      </c>
      <c r="BA15" s="17">
        <v>9.7440652527784902E-2</v>
      </c>
      <c r="BB15" s="17">
        <v>0.22281391615269699</v>
      </c>
      <c r="BC15" s="17">
        <v>8.9828451713333105E-2</v>
      </c>
      <c r="BD15" s="17">
        <v>3.9843370890102897E-2</v>
      </c>
      <c r="BE15" s="17">
        <v>0</v>
      </c>
      <c r="BF15" s="17"/>
      <c r="BG15" s="17">
        <v>3.8510815019304097E-2</v>
      </c>
      <c r="BH15" s="17">
        <v>7.0559019248864402E-2</v>
      </c>
      <c r="BI15" s="17" t="s">
        <v>95</v>
      </c>
      <c r="BJ15" s="17">
        <v>6.7288845675209694E-2</v>
      </c>
      <c r="BK15" s="17">
        <v>0.193668773061241</v>
      </c>
      <c r="BL15" s="17">
        <v>0.15330323908198901</v>
      </c>
      <c r="BM15" s="17">
        <v>0.16050661924383999</v>
      </c>
    </row>
    <row r="16" spans="2:65" ht="43.5" x14ac:dyDescent="0.35">
      <c r="B16" s="18" t="s">
        <v>205</v>
      </c>
      <c r="C16" s="17">
        <v>6.8173030743376606E-2</v>
      </c>
      <c r="D16" s="17">
        <v>7.1265103695633394E-2</v>
      </c>
      <c r="E16" s="17">
        <v>6.4574882016567803E-2</v>
      </c>
      <c r="F16" s="17"/>
      <c r="G16" s="17">
        <v>0.14709218084737599</v>
      </c>
      <c r="H16" s="17">
        <v>8.2752448282195204E-2</v>
      </c>
      <c r="I16" s="17">
        <v>0</v>
      </c>
      <c r="J16" s="17">
        <v>7.4107984821002906E-2</v>
      </c>
      <c r="K16" s="17">
        <v>2.0666193819890301E-2</v>
      </c>
      <c r="L16" s="17">
        <v>8.33919923420577E-2</v>
      </c>
      <c r="M16" s="17"/>
      <c r="N16" s="17">
        <v>8.67035529858146E-2</v>
      </c>
      <c r="O16" s="17">
        <v>5.0212836735030901E-2</v>
      </c>
      <c r="P16" s="17">
        <v>0.102667602997412</v>
      </c>
      <c r="Q16" s="17">
        <v>3.4566662357840998E-2</v>
      </c>
      <c r="R16" s="17"/>
      <c r="S16" s="17">
        <v>0.135419145366693</v>
      </c>
      <c r="T16" s="17">
        <v>9.0914463540632207E-2</v>
      </c>
      <c r="U16" s="17">
        <v>8.7950282537228294E-2</v>
      </c>
      <c r="V16" s="17">
        <v>4.37842826849935E-2</v>
      </c>
      <c r="W16" s="17">
        <v>3.4255140171283401E-2</v>
      </c>
      <c r="X16" s="17">
        <v>3.4835552950730098E-2</v>
      </c>
      <c r="Y16" s="17">
        <v>0</v>
      </c>
      <c r="Z16" s="17">
        <v>0</v>
      </c>
      <c r="AA16" s="17">
        <v>4.3371528831725403E-2</v>
      </c>
      <c r="AB16" s="17">
        <v>9.7004063053949194E-2</v>
      </c>
      <c r="AC16" s="17">
        <v>0.13187380234773799</v>
      </c>
      <c r="AD16" s="17">
        <v>0</v>
      </c>
      <c r="AE16" s="17"/>
      <c r="AF16" s="17">
        <v>6.2583947510671006E-2</v>
      </c>
      <c r="AG16" s="17">
        <v>3.6501797216116599E-2</v>
      </c>
      <c r="AH16" s="17">
        <v>0.10165076335607</v>
      </c>
      <c r="AI16" s="17"/>
      <c r="AJ16" s="17">
        <v>7.6753735894744698E-2</v>
      </c>
      <c r="AK16" s="17">
        <v>0.11214985312989501</v>
      </c>
      <c r="AL16" s="17">
        <v>6.8600128504909597E-2</v>
      </c>
      <c r="AM16" s="17">
        <v>9.7549012586595596E-2</v>
      </c>
      <c r="AN16" s="17">
        <v>0</v>
      </c>
      <c r="AO16" s="17"/>
      <c r="AP16" s="17">
        <v>6.1489808212127399E-2</v>
      </c>
      <c r="AQ16" s="17">
        <v>9.3901961532162195E-2</v>
      </c>
      <c r="AR16" s="17">
        <v>0</v>
      </c>
      <c r="AS16" s="17"/>
      <c r="AT16" s="17">
        <v>4.0245273142250397E-2</v>
      </c>
      <c r="AU16" s="17">
        <v>9.6176879774338295E-2</v>
      </c>
      <c r="AV16" s="17">
        <v>5.02761910275882E-2</v>
      </c>
      <c r="AW16" s="17">
        <v>0.10329492637675999</v>
      </c>
      <c r="AX16" s="17">
        <v>0</v>
      </c>
      <c r="AY16" s="17"/>
      <c r="AZ16" s="17">
        <v>8.0606622319276497E-2</v>
      </c>
      <c r="BA16" s="17">
        <v>7.6719764088198403E-2</v>
      </c>
      <c r="BB16" s="17">
        <v>0.14059400696303101</v>
      </c>
      <c r="BC16" s="17">
        <v>2.4361145272642101E-2</v>
      </c>
      <c r="BD16" s="17">
        <v>3.3605046773706203E-2</v>
      </c>
      <c r="BE16" s="17">
        <v>0.121574783342019</v>
      </c>
      <c r="BF16" s="17"/>
      <c r="BG16" s="17">
        <v>6.3227515773216003E-2</v>
      </c>
      <c r="BH16" s="17">
        <v>3.52057003259061E-2</v>
      </c>
      <c r="BI16" s="17" t="s">
        <v>95</v>
      </c>
      <c r="BJ16" s="17">
        <v>0.15437336160001899</v>
      </c>
      <c r="BK16" s="17">
        <v>4.7192505727252303E-2</v>
      </c>
      <c r="BL16" s="17">
        <v>0.105283548429631</v>
      </c>
      <c r="BM16" s="17">
        <v>9.7138083838305397E-2</v>
      </c>
    </row>
    <row r="17" spans="2:65" ht="29" x14ac:dyDescent="0.35">
      <c r="B17" s="18" t="s">
        <v>207</v>
      </c>
      <c r="C17" s="17">
        <v>5.5699887445822598E-2</v>
      </c>
      <c r="D17" s="17">
        <v>3.55863246249154E-2</v>
      </c>
      <c r="E17" s="17">
        <v>8.2672764823380901E-2</v>
      </c>
      <c r="F17" s="17"/>
      <c r="G17" s="17">
        <v>0.20139463039230601</v>
      </c>
      <c r="H17" s="17">
        <v>3.0965043959008499E-2</v>
      </c>
      <c r="I17" s="17">
        <v>6.2797942415933894E-2</v>
      </c>
      <c r="J17" s="17">
        <v>3.60967396358821E-2</v>
      </c>
      <c r="K17" s="17">
        <v>3.3455685045386901E-2</v>
      </c>
      <c r="L17" s="17">
        <v>3.2745102861958197E-2</v>
      </c>
      <c r="M17" s="17"/>
      <c r="N17" s="17">
        <v>8.2184999199984093E-2</v>
      </c>
      <c r="O17" s="17">
        <v>4.5905157942874801E-2</v>
      </c>
      <c r="P17" s="17">
        <v>2.60216630595984E-2</v>
      </c>
      <c r="Q17" s="17">
        <v>7.1383281164892204E-2</v>
      </c>
      <c r="R17" s="17"/>
      <c r="S17" s="17">
        <v>0.150321827774373</v>
      </c>
      <c r="T17" s="17">
        <v>2.19319619863939E-2</v>
      </c>
      <c r="U17" s="17">
        <v>8.5986139364195094E-2</v>
      </c>
      <c r="V17" s="17">
        <v>0</v>
      </c>
      <c r="W17" s="17">
        <v>9.9901323033008096E-2</v>
      </c>
      <c r="X17" s="17">
        <v>0.154381762726752</v>
      </c>
      <c r="Y17" s="17">
        <v>0</v>
      </c>
      <c r="Z17" s="17">
        <v>0</v>
      </c>
      <c r="AA17" s="17">
        <v>0.12384789402787599</v>
      </c>
      <c r="AB17" s="17">
        <v>3.8381127774083999E-2</v>
      </c>
      <c r="AC17" s="17">
        <v>0</v>
      </c>
      <c r="AD17" s="17">
        <v>0</v>
      </c>
      <c r="AE17" s="17"/>
      <c r="AF17" s="17">
        <v>3.8080286622737602E-2</v>
      </c>
      <c r="AG17" s="17">
        <v>7.5210027047679595E-2</v>
      </c>
      <c r="AH17" s="17">
        <v>6.2743148000825394E-2</v>
      </c>
      <c r="AI17" s="17"/>
      <c r="AJ17" s="17">
        <v>3.3059657417143097E-2</v>
      </c>
      <c r="AK17" s="17">
        <v>0.110144306038224</v>
      </c>
      <c r="AL17" s="17">
        <v>0.115074406456186</v>
      </c>
      <c r="AM17" s="17">
        <v>0</v>
      </c>
      <c r="AN17" s="17">
        <v>6.0138485293859803E-2</v>
      </c>
      <c r="AO17" s="17"/>
      <c r="AP17" s="17">
        <v>1.3820905645695601E-2</v>
      </c>
      <c r="AQ17" s="17">
        <v>0.16334274861057099</v>
      </c>
      <c r="AR17" s="17">
        <v>8.3905491173901101E-2</v>
      </c>
      <c r="AS17" s="17"/>
      <c r="AT17" s="17">
        <v>6.2495920702948897E-2</v>
      </c>
      <c r="AU17" s="17">
        <v>3.8002207463387602E-2</v>
      </c>
      <c r="AV17" s="17">
        <v>7.1564928649166901E-2</v>
      </c>
      <c r="AW17" s="17">
        <v>0.109657085127704</v>
      </c>
      <c r="AX17" s="17">
        <v>0</v>
      </c>
      <c r="AY17" s="17"/>
      <c r="AZ17" s="17">
        <v>9.78775638582981E-2</v>
      </c>
      <c r="BA17" s="17">
        <v>1.30913658423659E-2</v>
      </c>
      <c r="BB17" s="17">
        <v>8.3009426130716199E-2</v>
      </c>
      <c r="BC17" s="17">
        <v>7.6487974018571894E-2</v>
      </c>
      <c r="BD17" s="17">
        <v>5.1363229214526997E-2</v>
      </c>
      <c r="BE17" s="17">
        <v>0</v>
      </c>
      <c r="BF17" s="17"/>
      <c r="BG17" s="17">
        <v>7.3351497733928905E-2</v>
      </c>
      <c r="BH17" s="17">
        <v>2.6597885959527501E-2</v>
      </c>
      <c r="BI17" s="17" t="s">
        <v>95</v>
      </c>
      <c r="BJ17" s="17">
        <v>8.2094158111926593E-2</v>
      </c>
      <c r="BK17" s="17">
        <v>5.1295861654881203E-2</v>
      </c>
      <c r="BL17" s="17">
        <v>3.66188567532406E-2</v>
      </c>
      <c r="BM17" s="17">
        <v>0</v>
      </c>
    </row>
    <row r="18" spans="2:65" x14ac:dyDescent="0.35">
      <c r="B18" s="18" t="s">
        <v>114</v>
      </c>
      <c r="C18" s="17">
        <v>1.5204693478345899E-2</v>
      </c>
      <c r="D18" s="17">
        <v>1.1229410673485001E-2</v>
      </c>
      <c r="E18" s="17">
        <v>2.0565652463909401E-2</v>
      </c>
      <c r="F18" s="17"/>
      <c r="G18" s="17">
        <v>2.5038912708349199E-2</v>
      </c>
      <c r="H18" s="17">
        <v>0</v>
      </c>
      <c r="I18" s="17">
        <v>0</v>
      </c>
      <c r="J18" s="17">
        <v>4.1097143248409601E-2</v>
      </c>
      <c r="K18" s="17">
        <v>0</v>
      </c>
      <c r="L18" s="17">
        <v>2.0940653268693599E-2</v>
      </c>
      <c r="M18" s="17"/>
      <c r="N18" s="17">
        <v>1.12519719918123E-2</v>
      </c>
      <c r="O18" s="17">
        <v>9.6828244169834092E-3</v>
      </c>
      <c r="P18" s="17">
        <v>0</v>
      </c>
      <c r="Q18" s="17">
        <v>4.5196655875922101E-2</v>
      </c>
      <c r="R18" s="17"/>
      <c r="S18" s="17">
        <v>0</v>
      </c>
      <c r="T18" s="17">
        <v>2.3273169313619901E-2</v>
      </c>
      <c r="U18" s="17">
        <v>0</v>
      </c>
      <c r="V18" s="17">
        <v>0</v>
      </c>
      <c r="W18" s="17">
        <v>3.5051310190778902E-2</v>
      </c>
      <c r="X18" s="17">
        <v>0</v>
      </c>
      <c r="Y18" s="17">
        <v>4.0450749659364398E-2</v>
      </c>
      <c r="Z18" s="17">
        <v>0</v>
      </c>
      <c r="AA18" s="17">
        <v>0</v>
      </c>
      <c r="AB18" s="17">
        <v>5.4757161515992199E-2</v>
      </c>
      <c r="AC18" s="17">
        <v>0</v>
      </c>
      <c r="AD18" s="17">
        <v>0</v>
      </c>
      <c r="AE18" s="17"/>
      <c r="AF18" s="17">
        <v>5.2000143863354603E-3</v>
      </c>
      <c r="AG18" s="17">
        <v>2.37739995383392E-2</v>
      </c>
      <c r="AH18" s="17">
        <v>6.3321624492322995E-2</v>
      </c>
      <c r="AI18" s="17"/>
      <c r="AJ18" s="17">
        <v>1.1594555956069201E-2</v>
      </c>
      <c r="AK18" s="17">
        <v>3.1927143608142097E-2</v>
      </c>
      <c r="AL18" s="17">
        <v>0</v>
      </c>
      <c r="AM18" s="17">
        <v>0</v>
      </c>
      <c r="AN18" s="17">
        <v>3.1824929793435298E-2</v>
      </c>
      <c r="AO18" s="17"/>
      <c r="AP18" s="17">
        <v>2.7081257392598299E-2</v>
      </c>
      <c r="AQ18" s="17">
        <v>2.4949135076870799E-2</v>
      </c>
      <c r="AR18" s="17">
        <v>0</v>
      </c>
      <c r="AS18" s="17"/>
      <c r="AT18" s="17">
        <v>2.6548121118247801E-2</v>
      </c>
      <c r="AU18" s="17">
        <v>0</v>
      </c>
      <c r="AV18" s="17">
        <v>1.04108530884601E-2</v>
      </c>
      <c r="AW18" s="17">
        <v>0</v>
      </c>
      <c r="AX18" s="17">
        <v>0</v>
      </c>
      <c r="AY18" s="17"/>
      <c r="AZ18" s="17">
        <v>3.4696325043328403E-2</v>
      </c>
      <c r="BA18" s="17">
        <v>0</v>
      </c>
      <c r="BB18" s="17">
        <v>0</v>
      </c>
      <c r="BC18" s="17">
        <v>1.23178531477638E-2</v>
      </c>
      <c r="BD18" s="17">
        <v>1.7454018881225102E-2</v>
      </c>
      <c r="BE18" s="17">
        <v>3.8061070794343198E-2</v>
      </c>
      <c r="BF18" s="17"/>
      <c r="BG18" s="17">
        <v>1.3233300558892699E-2</v>
      </c>
      <c r="BH18" s="17">
        <v>0</v>
      </c>
      <c r="BI18" s="17" t="s">
        <v>95</v>
      </c>
      <c r="BJ18" s="17">
        <v>0</v>
      </c>
      <c r="BK18" s="17">
        <v>3.7239068900719999E-2</v>
      </c>
      <c r="BL18" s="17">
        <v>3.9646593485020698E-2</v>
      </c>
      <c r="BM18" s="17">
        <v>0</v>
      </c>
    </row>
    <row r="19" spans="2:65" x14ac:dyDescent="0.35">
      <c r="B19" s="18" t="s">
        <v>93</v>
      </c>
      <c r="C19" s="19">
        <v>1.74961310997515E-2</v>
      </c>
      <c r="D19" s="19">
        <v>1.8837384842653002E-2</v>
      </c>
      <c r="E19" s="19">
        <v>1.58490561310787E-2</v>
      </c>
      <c r="F19" s="19"/>
      <c r="G19" s="19">
        <v>3.50862721943591E-2</v>
      </c>
      <c r="H19" s="19">
        <v>4.4737607092106703E-2</v>
      </c>
      <c r="I19" s="19">
        <v>0</v>
      </c>
      <c r="J19" s="19">
        <v>0</v>
      </c>
      <c r="K19" s="19">
        <v>0</v>
      </c>
      <c r="L19" s="19">
        <v>2.3466965138213301E-2</v>
      </c>
      <c r="M19" s="19"/>
      <c r="N19" s="19">
        <v>1.5767048538668699E-2</v>
      </c>
      <c r="O19" s="19">
        <v>1.0388216386722901E-2</v>
      </c>
      <c r="P19" s="19">
        <v>3.1650756246003997E-2</v>
      </c>
      <c r="Q19" s="19">
        <v>1.46013352712834E-2</v>
      </c>
      <c r="R19" s="19"/>
      <c r="S19" s="19">
        <v>7.00202752072875E-2</v>
      </c>
      <c r="T19" s="19">
        <v>5.0643995109369698E-2</v>
      </c>
      <c r="U19" s="19">
        <v>0</v>
      </c>
      <c r="V19" s="19">
        <v>2.6946098997949201E-2</v>
      </c>
      <c r="W19" s="19">
        <v>0</v>
      </c>
      <c r="X19" s="19">
        <v>0</v>
      </c>
      <c r="Y19" s="19">
        <v>0</v>
      </c>
      <c r="Z19" s="19">
        <v>0</v>
      </c>
      <c r="AA19" s="19">
        <v>0</v>
      </c>
      <c r="AB19" s="19">
        <v>0</v>
      </c>
      <c r="AC19" s="19">
        <v>0</v>
      </c>
      <c r="AD19" s="19">
        <v>0</v>
      </c>
      <c r="AE19" s="19"/>
      <c r="AF19" s="19">
        <v>1.1581381357747301E-2</v>
      </c>
      <c r="AG19" s="19">
        <v>2.95565355618829E-2</v>
      </c>
      <c r="AH19" s="19">
        <v>3.5281833754579099E-2</v>
      </c>
      <c r="AI19" s="19"/>
      <c r="AJ19" s="19">
        <v>7.3701264591443903E-3</v>
      </c>
      <c r="AK19" s="19">
        <v>5.63710649013393E-2</v>
      </c>
      <c r="AL19" s="19">
        <v>0</v>
      </c>
      <c r="AM19" s="19">
        <v>0</v>
      </c>
      <c r="AN19" s="19">
        <v>3.1728849274039302E-2</v>
      </c>
      <c r="AO19" s="19"/>
      <c r="AP19" s="19">
        <v>0</v>
      </c>
      <c r="AQ19" s="19">
        <v>4.4050583726252798E-2</v>
      </c>
      <c r="AR19" s="19">
        <v>0</v>
      </c>
      <c r="AS19" s="19"/>
      <c r="AT19" s="19">
        <v>1.2598158510884401E-2</v>
      </c>
      <c r="AU19" s="19">
        <v>3.1032323891117399E-2</v>
      </c>
      <c r="AV19" s="19">
        <v>1.1988945238953301E-2</v>
      </c>
      <c r="AW19" s="19">
        <v>0</v>
      </c>
      <c r="AX19" s="19">
        <v>0</v>
      </c>
      <c r="AY19" s="19"/>
      <c r="AZ19" s="19">
        <v>3.9072730398501503E-2</v>
      </c>
      <c r="BA19" s="19">
        <v>1.5696948495985501E-2</v>
      </c>
      <c r="BB19" s="19">
        <v>3.5224792098315999E-2</v>
      </c>
      <c r="BC19" s="19">
        <v>0</v>
      </c>
      <c r="BD19" s="19">
        <v>1.76646424325822E-2</v>
      </c>
      <c r="BE19" s="19">
        <v>0</v>
      </c>
      <c r="BF19" s="19"/>
      <c r="BG19" s="19">
        <v>1.6868194083089899E-2</v>
      </c>
      <c r="BH19" s="19">
        <v>0</v>
      </c>
      <c r="BI19" s="19" t="s">
        <v>95</v>
      </c>
      <c r="BJ19" s="19">
        <v>0</v>
      </c>
      <c r="BK19" s="19">
        <v>3.9945216723754597E-2</v>
      </c>
      <c r="BL19" s="19">
        <v>2.01979757392108E-2</v>
      </c>
      <c r="BM19" s="19">
        <v>0</v>
      </c>
    </row>
    <row r="20" spans="2:65" x14ac:dyDescent="0.35">
      <c r="B20" s="16" t="s">
        <v>211</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191</v>
      </c>
      <c r="D7" s="10">
        <v>104</v>
      </c>
      <c r="E7" s="10">
        <v>86</v>
      </c>
      <c r="F7" s="10"/>
      <c r="G7" s="10">
        <v>27</v>
      </c>
      <c r="H7" s="10">
        <v>26</v>
      </c>
      <c r="I7" s="10">
        <v>28</v>
      </c>
      <c r="J7" s="10">
        <v>32</v>
      </c>
      <c r="K7" s="10">
        <v>31</v>
      </c>
      <c r="L7" s="10">
        <v>47</v>
      </c>
      <c r="M7" s="10"/>
      <c r="N7" s="10">
        <v>54</v>
      </c>
      <c r="O7" s="10">
        <v>56</v>
      </c>
      <c r="P7" s="10">
        <v>37</v>
      </c>
      <c r="Q7" s="10">
        <v>43</v>
      </c>
      <c r="R7" s="10"/>
      <c r="S7" s="10">
        <v>20</v>
      </c>
      <c r="T7" s="10">
        <v>27</v>
      </c>
      <c r="U7" s="10">
        <v>8</v>
      </c>
      <c r="V7" s="10">
        <v>23</v>
      </c>
      <c r="W7" s="10">
        <v>14</v>
      </c>
      <c r="X7" s="10">
        <v>18</v>
      </c>
      <c r="Y7" s="10">
        <v>21</v>
      </c>
      <c r="Z7" s="10">
        <v>4</v>
      </c>
      <c r="AA7" s="10">
        <v>18</v>
      </c>
      <c r="AB7" s="10">
        <v>19</v>
      </c>
      <c r="AC7" s="10">
        <v>14</v>
      </c>
      <c r="AD7" s="10">
        <v>5</v>
      </c>
      <c r="AE7" s="10"/>
      <c r="AF7" s="10">
        <v>108</v>
      </c>
      <c r="AG7" s="10">
        <v>37</v>
      </c>
      <c r="AH7" s="10">
        <v>25</v>
      </c>
      <c r="AI7" s="10"/>
      <c r="AJ7" s="10">
        <v>89</v>
      </c>
      <c r="AK7" s="10">
        <v>33</v>
      </c>
      <c r="AL7" s="10">
        <v>11</v>
      </c>
      <c r="AM7" s="10">
        <v>8</v>
      </c>
      <c r="AN7" s="10">
        <v>20</v>
      </c>
      <c r="AO7" s="10"/>
      <c r="AP7" s="10">
        <v>42</v>
      </c>
      <c r="AQ7" s="10">
        <v>36</v>
      </c>
      <c r="AR7" s="10">
        <v>14</v>
      </c>
      <c r="AS7" s="10"/>
      <c r="AT7" s="10">
        <v>48</v>
      </c>
      <c r="AU7" s="10">
        <v>47</v>
      </c>
      <c r="AV7" s="10">
        <v>53</v>
      </c>
      <c r="AW7" s="10">
        <v>14</v>
      </c>
      <c r="AX7" s="10">
        <v>2</v>
      </c>
      <c r="AY7" s="10"/>
      <c r="AZ7" s="10">
        <v>42</v>
      </c>
      <c r="BA7" s="10">
        <v>44</v>
      </c>
      <c r="BB7" s="10">
        <v>23</v>
      </c>
      <c r="BC7" s="10">
        <v>40</v>
      </c>
      <c r="BD7" s="10">
        <v>24</v>
      </c>
      <c r="BE7" s="10">
        <v>18</v>
      </c>
      <c r="BF7" s="10"/>
      <c r="BG7" s="10">
        <v>74</v>
      </c>
      <c r="BH7" s="10">
        <v>38</v>
      </c>
      <c r="BI7" s="10" t="s">
        <v>94</v>
      </c>
      <c r="BJ7" s="10">
        <v>12</v>
      </c>
      <c r="BK7" s="10">
        <v>20</v>
      </c>
      <c r="BL7" s="10">
        <v>37</v>
      </c>
      <c r="BM7" s="10">
        <v>9</v>
      </c>
    </row>
    <row r="8" spans="2:65" ht="30" customHeight="1" x14ac:dyDescent="0.35">
      <c r="B8" s="11" t="s">
        <v>19</v>
      </c>
      <c r="C8" s="11">
        <v>191</v>
      </c>
      <c r="D8" s="11">
        <v>105</v>
      </c>
      <c r="E8" s="11">
        <v>85</v>
      </c>
      <c r="F8" s="11"/>
      <c r="G8" s="11">
        <v>31</v>
      </c>
      <c r="H8" s="11">
        <v>24</v>
      </c>
      <c r="I8" s="11">
        <v>27</v>
      </c>
      <c r="J8" s="11">
        <v>32</v>
      </c>
      <c r="K8" s="11">
        <v>30</v>
      </c>
      <c r="L8" s="11">
        <v>46</v>
      </c>
      <c r="M8" s="11"/>
      <c r="N8" s="11">
        <v>50</v>
      </c>
      <c r="O8" s="11">
        <v>54</v>
      </c>
      <c r="P8" s="11">
        <v>40</v>
      </c>
      <c r="Q8" s="11">
        <v>46</v>
      </c>
      <c r="R8" s="11"/>
      <c r="S8" s="11">
        <v>20</v>
      </c>
      <c r="T8" s="11">
        <v>26</v>
      </c>
      <c r="U8" s="11">
        <v>7</v>
      </c>
      <c r="V8" s="11">
        <v>23</v>
      </c>
      <c r="W8" s="11">
        <v>13</v>
      </c>
      <c r="X8" s="11">
        <v>19</v>
      </c>
      <c r="Y8" s="11">
        <v>20</v>
      </c>
      <c r="Z8" s="11">
        <v>4</v>
      </c>
      <c r="AA8" s="11">
        <v>16</v>
      </c>
      <c r="AB8" s="11">
        <v>21</v>
      </c>
      <c r="AC8" s="11">
        <v>14</v>
      </c>
      <c r="AD8" s="11">
        <v>6</v>
      </c>
      <c r="AE8" s="11"/>
      <c r="AF8" s="11">
        <v>105</v>
      </c>
      <c r="AG8" s="11">
        <v>37</v>
      </c>
      <c r="AH8" s="11">
        <v>24</v>
      </c>
      <c r="AI8" s="11"/>
      <c r="AJ8" s="11">
        <v>87</v>
      </c>
      <c r="AK8" s="11">
        <v>34</v>
      </c>
      <c r="AL8" s="11">
        <v>10</v>
      </c>
      <c r="AM8" s="11">
        <v>8</v>
      </c>
      <c r="AN8" s="11">
        <v>20</v>
      </c>
      <c r="AO8" s="11"/>
      <c r="AP8" s="11">
        <v>42</v>
      </c>
      <c r="AQ8" s="11">
        <v>35</v>
      </c>
      <c r="AR8" s="11">
        <v>13</v>
      </c>
      <c r="AS8" s="11"/>
      <c r="AT8" s="11">
        <v>48</v>
      </c>
      <c r="AU8" s="11">
        <v>50</v>
      </c>
      <c r="AV8" s="11">
        <v>50</v>
      </c>
      <c r="AW8" s="11">
        <v>13</v>
      </c>
      <c r="AX8" s="11">
        <v>2</v>
      </c>
      <c r="AY8" s="11"/>
      <c r="AZ8" s="11">
        <v>42</v>
      </c>
      <c r="BA8" s="11">
        <v>43</v>
      </c>
      <c r="BB8" s="11">
        <v>23</v>
      </c>
      <c r="BC8" s="11">
        <v>38</v>
      </c>
      <c r="BD8" s="11">
        <v>24</v>
      </c>
      <c r="BE8" s="11">
        <v>20</v>
      </c>
      <c r="BF8" s="11"/>
      <c r="BG8" s="11">
        <v>71</v>
      </c>
      <c r="BH8" s="11">
        <v>39</v>
      </c>
      <c r="BI8" s="11" t="s">
        <v>94</v>
      </c>
      <c r="BJ8" s="11">
        <v>12</v>
      </c>
      <c r="BK8" s="11">
        <v>22</v>
      </c>
      <c r="BL8" s="11">
        <v>36</v>
      </c>
      <c r="BM8" s="11">
        <v>9</v>
      </c>
    </row>
    <row r="9" spans="2:65" ht="29" x14ac:dyDescent="0.35">
      <c r="B9" s="18" t="s">
        <v>200</v>
      </c>
      <c r="C9" s="17">
        <v>0.48956900323547597</v>
      </c>
      <c r="D9" s="17">
        <v>0.50125032718040796</v>
      </c>
      <c r="E9" s="17">
        <v>0.46948161426943802</v>
      </c>
      <c r="F9" s="17"/>
      <c r="G9" s="17">
        <v>0.39622248136768101</v>
      </c>
      <c r="H9" s="17">
        <v>0.34308575047786599</v>
      </c>
      <c r="I9" s="17">
        <v>0.37265956851874998</v>
      </c>
      <c r="J9" s="17">
        <v>0.59675532947647603</v>
      </c>
      <c r="K9" s="17">
        <v>0.53172241266164399</v>
      </c>
      <c r="L9" s="17">
        <v>0.59727478263189204</v>
      </c>
      <c r="M9" s="17"/>
      <c r="N9" s="17">
        <v>0.53933394371870502</v>
      </c>
      <c r="O9" s="17">
        <v>0.48406870426479698</v>
      </c>
      <c r="P9" s="17">
        <v>0.53591827674641801</v>
      </c>
      <c r="Q9" s="17">
        <v>0.41124749899131302</v>
      </c>
      <c r="R9" s="17"/>
      <c r="S9" s="17">
        <v>0.34209601487339802</v>
      </c>
      <c r="T9" s="17">
        <v>0.49058166419176802</v>
      </c>
      <c r="U9" s="17">
        <v>0.48791672482835202</v>
      </c>
      <c r="V9" s="17">
        <v>0.59160527477418301</v>
      </c>
      <c r="W9" s="17">
        <v>0.56456782250054605</v>
      </c>
      <c r="X9" s="17">
        <v>0.56389412913521797</v>
      </c>
      <c r="Y9" s="17">
        <v>0.345555790777893</v>
      </c>
      <c r="Z9" s="17">
        <v>0.78839729050955598</v>
      </c>
      <c r="AA9" s="17">
        <v>0.442343578494862</v>
      </c>
      <c r="AB9" s="17">
        <v>0.26577472196385699</v>
      </c>
      <c r="AC9" s="17">
        <v>0.64445794193997497</v>
      </c>
      <c r="AD9" s="17">
        <v>1</v>
      </c>
      <c r="AE9" s="17"/>
      <c r="AF9" s="17">
        <v>0.55172545943061901</v>
      </c>
      <c r="AG9" s="17">
        <v>0.53622871115314596</v>
      </c>
      <c r="AH9" s="17">
        <v>0.24158244812014401</v>
      </c>
      <c r="AI9" s="17"/>
      <c r="AJ9" s="17">
        <v>0.59705556920721203</v>
      </c>
      <c r="AK9" s="17">
        <v>0.17211134374994799</v>
      </c>
      <c r="AL9" s="17">
        <v>0.54313255645056702</v>
      </c>
      <c r="AM9" s="17">
        <v>0.49199158821530897</v>
      </c>
      <c r="AN9" s="17">
        <v>0.29488470730005101</v>
      </c>
      <c r="AO9" s="17"/>
      <c r="AP9" s="17">
        <v>0.64318132938478401</v>
      </c>
      <c r="AQ9" s="17">
        <v>0.24454606087723599</v>
      </c>
      <c r="AR9" s="17">
        <v>0.55995784881339405</v>
      </c>
      <c r="AS9" s="17"/>
      <c r="AT9" s="17">
        <v>0.50879387686476696</v>
      </c>
      <c r="AU9" s="17">
        <v>0.60313289986743401</v>
      </c>
      <c r="AV9" s="17">
        <v>0.47164706481104701</v>
      </c>
      <c r="AW9" s="17">
        <v>0.35948488614006502</v>
      </c>
      <c r="AX9" s="17">
        <v>1</v>
      </c>
      <c r="AY9" s="17"/>
      <c r="AZ9" s="17">
        <v>0.35622500514084499</v>
      </c>
      <c r="BA9" s="17">
        <v>0.463166957736178</v>
      </c>
      <c r="BB9" s="17">
        <v>0.35902757753820302</v>
      </c>
      <c r="BC9" s="17">
        <v>0.63486641692386903</v>
      </c>
      <c r="BD9" s="17">
        <v>0.58492005637494704</v>
      </c>
      <c r="BE9" s="17">
        <v>0.58322744328412102</v>
      </c>
      <c r="BF9" s="17"/>
      <c r="BG9" s="17">
        <v>0.56138612579902303</v>
      </c>
      <c r="BH9" s="17">
        <v>0.53953599625317905</v>
      </c>
      <c r="BI9" s="17" t="s">
        <v>95</v>
      </c>
      <c r="BJ9" s="17">
        <v>0.22891639704480601</v>
      </c>
      <c r="BK9" s="17">
        <v>0.37917286693421198</v>
      </c>
      <c r="BL9" s="17">
        <v>0.42874442116683498</v>
      </c>
      <c r="BM9" s="17">
        <v>0.51311748790031597</v>
      </c>
    </row>
    <row r="10" spans="2:65" ht="29" x14ac:dyDescent="0.35">
      <c r="B10" s="18" t="s">
        <v>199</v>
      </c>
      <c r="C10" s="17">
        <v>0.41988640856077197</v>
      </c>
      <c r="D10" s="17">
        <v>0.46395430866327902</v>
      </c>
      <c r="E10" s="17">
        <v>0.358794838937389</v>
      </c>
      <c r="F10" s="17"/>
      <c r="G10" s="17">
        <v>0.30373233761026402</v>
      </c>
      <c r="H10" s="17">
        <v>0.33825433626110502</v>
      </c>
      <c r="I10" s="17">
        <v>0.28371566161290102</v>
      </c>
      <c r="J10" s="17">
        <v>0.41731207252785602</v>
      </c>
      <c r="K10" s="17">
        <v>0.57530322729153704</v>
      </c>
      <c r="L10" s="17">
        <v>0.52339607424610302</v>
      </c>
      <c r="M10" s="17"/>
      <c r="N10" s="17">
        <v>0.51928430155668104</v>
      </c>
      <c r="O10" s="17">
        <v>0.43954894751401502</v>
      </c>
      <c r="P10" s="17">
        <v>0.45565711975309497</v>
      </c>
      <c r="Q10" s="17">
        <v>0.26517066825008201</v>
      </c>
      <c r="R10" s="17"/>
      <c r="S10" s="17">
        <v>0.13978734377937499</v>
      </c>
      <c r="T10" s="17">
        <v>0.49653446319685801</v>
      </c>
      <c r="U10" s="17">
        <v>0.25000007973883598</v>
      </c>
      <c r="V10" s="17">
        <v>0.69526319956683602</v>
      </c>
      <c r="W10" s="17">
        <v>0.50095378973062699</v>
      </c>
      <c r="X10" s="17">
        <v>0.72173189906912005</v>
      </c>
      <c r="Y10" s="17">
        <v>0.34714237251267599</v>
      </c>
      <c r="Z10" s="17">
        <v>1</v>
      </c>
      <c r="AA10" s="17">
        <v>0.10887695912447599</v>
      </c>
      <c r="AB10" s="17">
        <v>0.42784124134256302</v>
      </c>
      <c r="AC10" s="17">
        <v>0.32907230718463398</v>
      </c>
      <c r="AD10" s="17">
        <v>0</v>
      </c>
      <c r="AE10" s="17"/>
      <c r="AF10" s="17">
        <v>0.48369312715579799</v>
      </c>
      <c r="AG10" s="17">
        <v>0.369906493051119</v>
      </c>
      <c r="AH10" s="17">
        <v>0.22820229103804199</v>
      </c>
      <c r="AI10" s="17"/>
      <c r="AJ10" s="17">
        <v>0.54034094237045605</v>
      </c>
      <c r="AK10" s="17">
        <v>0.27901390422494898</v>
      </c>
      <c r="AL10" s="17">
        <v>0.16894696078025301</v>
      </c>
      <c r="AM10" s="17">
        <v>0.532477972260049</v>
      </c>
      <c r="AN10" s="17">
        <v>0.32148953191985202</v>
      </c>
      <c r="AO10" s="17"/>
      <c r="AP10" s="17">
        <v>0.45913559513584401</v>
      </c>
      <c r="AQ10" s="17">
        <v>0.28687864868906598</v>
      </c>
      <c r="AR10" s="17">
        <v>0.27137730832291501</v>
      </c>
      <c r="AS10" s="17"/>
      <c r="AT10" s="17">
        <v>0.396917480875142</v>
      </c>
      <c r="AU10" s="17">
        <v>0.52445816168184101</v>
      </c>
      <c r="AV10" s="17">
        <v>0.35518672921126698</v>
      </c>
      <c r="AW10" s="17">
        <v>0.28433773942007601</v>
      </c>
      <c r="AX10" s="17">
        <v>0.53352772126874903</v>
      </c>
      <c r="AY10" s="17"/>
      <c r="AZ10" s="17">
        <v>0.27376698023844898</v>
      </c>
      <c r="BA10" s="17">
        <v>0.475153348398201</v>
      </c>
      <c r="BB10" s="17">
        <v>0.32821793746716699</v>
      </c>
      <c r="BC10" s="17">
        <v>0.50437489118612799</v>
      </c>
      <c r="BD10" s="17">
        <v>0.58124217017734603</v>
      </c>
      <c r="BE10" s="17">
        <v>0.351643725412909</v>
      </c>
      <c r="BF10" s="17"/>
      <c r="BG10" s="17">
        <v>0.49030296330024098</v>
      </c>
      <c r="BH10" s="17">
        <v>0.44294002596479998</v>
      </c>
      <c r="BI10" s="17" t="s">
        <v>95</v>
      </c>
      <c r="BJ10" s="17">
        <v>0.51331365788136796</v>
      </c>
      <c r="BK10" s="17">
        <v>0.26449857633929702</v>
      </c>
      <c r="BL10" s="17">
        <v>0.30620788487665002</v>
      </c>
      <c r="BM10" s="17">
        <v>0.39324065031338401</v>
      </c>
    </row>
    <row r="11" spans="2:65" x14ac:dyDescent="0.35">
      <c r="B11" s="18" t="s">
        <v>202</v>
      </c>
      <c r="C11" s="17">
        <v>0.41322061784242903</v>
      </c>
      <c r="D11" s="17">
        <v>0.45036847619413201</v>
      </c>
      <c r="E11" s="17">
        <v>0.36065510668290301</v>
      </c>
      <c r="F11" s="17"/>
      <c r="G11" s="17">
        <v>0.34426984773135</v>
      </c>
      <c r="H11" s="17">
        <v>0.491006025683279</v>
      </c>
      <c r="I11" s="17">
        <v>0.33659946678969599</v>
      </c>
      <c r="J11" s="17">
        <v>0.425124784936111</v>
      </c>
      <c r="K11" s="17">
        <v>0.39502976861144001</v>
      </c>
      <c r="L11" s="17">
        <v>0.46705467000247602</v>
      </c>
      <c r="M11" s="17"/>
      <c r="N11" s="17">
        <v>0.46775433919229797</v>
      </c>
      <c r="O11" s="17">
        <v>0.39305980810145602</v>
      </c>
      <c r="P11" s="17">
        <v>0.396377113735844</v>
      </c>
      <c r="Q11" s="17">
        <v>0.401083146080639</v>
      </c>
      <c r="R11" s="17"/>
      <c r="S11" s="17">
        <v>0.26912545746109401</v>
      </c>
      <c r="T11" s="17">
        <v>0.47798789432125999</v>
      </c>
      <c r="U11" s="17">
        <v>0.49075354604509402</v>
      </c>
      <c r="V11" s="17">
        <v>0.33322707792135298</v>
      </c>
      <c r="W11" s="17">
        <v>0.26713911705593102</v>
      </c>
      <c r="X11" s="17">
        <v>0.46034442017830901</v>
      </c>
      <c r="Y11" s="17">
        <v>0.256444237714263</v>
      </c>
      <c r="Z11" s="17">
        <v>0.24113121402704599</v>
      </c>
      <c r="AA11" s="17">
        <v>0.56368420540604303</v>
      </c>
      <c r="AB11" s="17">
        <v>0.320022931341019</v>
      </c>
      <c r="AC11" s="17">
        <v>0.62656079007770105</v>
      </c>
      <c r="AD11" s="17">
        <v>1</v>
      </c>
      <c r="AE11" s="17"/>
      <c r="AF11" s="17">
        <v>0.42505277386010198</v>
      </c>
      <c r="AG11" s="17">
        <v>0.498433352210984</v>
      </c>
      <c r="AH11" s="17">
        <v>0.35832060554308198</v>
      </c>
      <c r="AI11" s="17"/>
      <c r="AJ11" s="17">
        <v>0.431269769314305</v>
      </c>
      <c r="AK11" s="17">
        <v>0.44459092374902998</v>
      </c>
      <c r="AL11" s="17">
        <v>0.24328674729379501</v>
      </c>
      <c r="AM11" s="17">
        <v>0.227576938943509</v>
      </c>
      <c r="AN11" s="17">
        <v>0.358359852219583</v>
      </c>
      <c r="AO11" s="17"/>
      <c r="AP11" s="17">
        <v>0.49539046864411701</v>
      </c>
      <c r="AQ11" s="17">
        <v>0.33317020634526101</v>
      </c>
      <c r="AR11" s="17">
        <v>0.19669320521609501</v>
      </c>
      <c r="AS11" s="17"/>
      <c r="AT11" s="17">
        <v>0.46437637683494898</v>
      </c>
      <c r="AU11" s="17">
        <v>0.47399475633823601</v>
      </c>
      <c r="AV11" s="17">
        <v>0.37884479025121098</v>
      </c>
      <c r="AW11" s="17">
        <v>0.49887931259028101</v>
      </c>
      <c r="AX11" s="17">
        <v>0.46647227873125102</v>
      </c>
      <c r="AY11" s="17"/>
      <c r="AZ11" s="17">
        <v>0.39559564094763799</v>
      </c>
      <c r="BA11" s="17">
        <v>0.45583928143537</v>
      </c>
      <c r="BB11" s="17">
        <v>0.36529824236140102</v>
      </c>
      <c r="BC11" s="17">
        <v>0.29304875015315801</v>
      </c>
      <c r="BD11" s="17">
        <v>0.54254725349685695</v>
      </c>
      <c r="BE11" s="17">
        <v>0.488648915605296</v>
      </c>
      <c r="BF11" s="17"/>
      <c r="BG11" s="17">
        <v>0.35133127240544099</v>
      </c>
      <c r="BH11" s="17">
        <v>0.459642795884799</v>
      </c>
      <c r="BI11" s="17" t="s">
        <v>95</v>
      </c>
      <c r="BJ11" s="17">
        <v>0.24457086368875</v>
      </c>
      <c r="BK11" s="17">
        <v>0.55244545573349002</v>
      </c>
      <c r="BL11" s="17">
        <v>0.47818088885309101</v>
      </c>
      <c r="BM11" s="17">
        <v>0.38821440398840801</v>
      </c>
    </row>
    <row r="12" spans="2:65" x14ac:dyDescent="0.35">
      <c r="B12" s="18" t="s">
        <v>201</v>
      </c>
      <c r="C12" s="17">
        <v>0.36616442604865002</v>
      </c>
      <c r="D12" s="17">
        <v>0.38768968416761201</v>
      </c>
      <c r="E12" s="17">
        <v>0.343414488677387</v>
      </c>
      <c r="F12" s="17"/>
      <c r="G12" s="17">
        <v>0.36694439935633</v>
      </c>
      <c r="H12" s="17">
        <v>0.36297169936816598</v>
      </c>
      <c r="I12" s="17">
        <v>0.243074274784054</v>
      </c>
      <c r="J12" s="17">
        <v>0.39441307995802</v>
      </c>
      <c r="K12" s="17">
        <v>0.33672836147886098</v>
      </c>
      <c r="L12" s="17">
        <v>0.43929942077711198</v>
      </c>
      <c r="M12" s="17"/>
      <c r="N12" s="17">
        <v>0.327816548148542</v>
      </c>
      <c r="O12" s="17">
        <v>0.31801968366957301</v>
      </c>
      <c r="P12" s="17">
        <v>0.40965852486298499</v>
      </c>
      <c r="Q12" s="17">
        <v>0.4131988702985</v>
      </c>
      <c r="R12" s="17"/>
      <c r="S12" s="17">
        <v>0.33219259120007</v>
      </c>
      <c r="T12" s="17">
        <v>0.215921758184908</v>
      </c>
      <c r="U12" s="17">
        <v>0.39554790344803398</v>
      </c>
      <c r="V12" s="17">
        <v>0.33796226256867501</v>
      </c>
      <c r="W12" s="17">
        <v>0.58321334238977096</v>
      </c>
      <c r="X12" s="17">
        <v>0.450692543618678</v>
      </c>
      <c r="Y12" s="17">
        <v>0.39539384117556498</v>
      </c>
      <c r="Z12" s="17">
        <v>0.75886878597295404</v>
      </c>
      <c r="AA12" s="17">
        <v>0.22914425295645699</v>
      </c>
      <c r="AB12" s="17">
        <v>0.32119072255528602</v>
      </c>
      <c r="AC12" s="17">
        <v>0.380834403013181</v>
      </c>
      <c r="AD12" s="17">
        <v>0.61993602450516705</v>
      </c>
      <c r="AE12" s="17"/>
      <c r="AF12" s="17">
        <v>0.39016312655188101</v>
      </c>
      <c r="AG12" s="17">
        <v>0.296091620532972</v>
      </c>
      <c r="AH12" s="17">
        <v>0.36661769684392398</v>
      </c>
      <c r="AI12" s="17"/>
      <c r="AJ12" s="17">
        <v>0.42315127490780102</v>
      </c>
      <c r="AK12" s="17">
        <v>0.23953901113934101</v>
      </c>
      <c r="AL12" s="17">
        <v>0.27705639974895602</v>
      </c>
      <c r="AM12" s="17">
        <v>0.53923350225384503</v>
      </c>
      <c r="AN12" s="17">
        <v>0.32840902864695198</v>
      </c>
      <c r="AO12" s="17"/>
      <c r="AP12" s="17">
        <v>0.37642319474597402</v>
      </c>
      <c r="AQ12" s="17">
        <v>0.28462956829695102</v>
      </c>
      <c r="AR12" s="17">
        <v>0.22399539596147899</v>
      </c>
      <c r="AS12" s="17"/>
      <c r="AT12" s="17">
        <v>0.43628797287368798</v>
      </c>
      <c r="AU12" s="17">
        <v>0.40207823063885501</v>
      </c>
      <c r="AV12" s="17">
        <v>0.35556233657340303</v>
      </c>
      <c r="AW12" s="17">
        <v>0.21318723945774301</v>
      </c>
      <c r="AX12" s="17">
        <v>0</v>
      </c>
      <c r="AY12" s="17"/>
      <c r="AZ12" s="17">
        <v>0.33602014520741502</v>
      </c>
      <c r="BA12" s="17">
        <v>0.32167880022428802</v>
      </c>
      <c r="BB12" s="17">
        <v>0.31259967329139499</v>
      </c>
      <c r="BC12" s="17">
        <v>0.47161767977580399</v>
      </c>
      <c r="BD12" s="17">
        <v>0.424227375079336</v>
      </c>
      <c r="BE12" s="17">
        <v>0.313657105098049</v>
      </c>
      <c r="BF12" s="17"/>
      <c r="BG12" s="17">
        <v>0.39720725924511702</v>
      </c>
      <c r="BH12" s="17">
        <v>0.37507502636059697</v>
      </c>
      <c r="BI12" s="17" t="s">
        <v>95</v>
      </c>
      <c r="BJ12" s="17">
        <v>0.56027449422770503</v>
      </c>
      <c r="BK12" s="17">
        <v>0.32270812942256799</v>
      </c>
      <c r="BL12" s="17">
        <v>0.23466910631614901</v>
      </c>
      <c r="BM12" s="17">
        <v>0.36785205950951999</v>
      </c>
    </row>
    <row r="13" spans="2:65" ht="29" x14ac:dyDescent="0.35">
      <c r="B13" s="18" t="s">
        <v>203</v>
      </c>
      <c r="C13" s="17">
        <v>0.27642482417837599</v>
      </c>
      <c r="D13" s="17">
        <v>0.28817186184296201</v>
      </c>
      <c r="E13" s="17">
        <v>0.26484562194657502</v>
      </c>
      <c r="F13" s="17"/>
      <c r="G13" s="17">
        <v>0.13961516836005899</v>
      </c>
      <c r="H13" s="17">
        <v>0.25328102660301</v>
      </c>
      <c r="I13" s="17">
        <v>0.16807686828746901</v>
      </c>
      <c r="J13" s="17">
        <v>0.47028670699649899</v>
      </c>
      <c r="K13" s="17">
        <v>0.36563230046512002</v>
      </c>
      <c r="L13" s="17">
        <v>0.251546781422268</v>
      </c>
      <c r="M13" s="17"/>
      <c r="N13" s="17">
        <v>0.35570542422968698</v>
      </c>
      <c r="O13" s="17">
        <v>0.20749994245109199</v>
      </c>
      <c r="P13" s="17">
        <v>0.263164618452079</v>
      </c>
      <c r="Q13" s="17">
        <v>0.288797280071383</v>
      </c>
      <c r="R13" s="17"/>
      <c r="S13" s="17">
        <v>0.23950530440277401</v>
      </c>
      <c r="T13" s="17">
        <v>0.24114872581408101</v>
      </c>
      <c r="U13" s="17">
        <v>0.12814848427297301</v>
      </c>
      <c r="V13" s="17">
        <v>0.26156904401950098</v>
      </c>
      <c r="W13" s="17">
        <v>0.21692331185844199</v>
      </c>
      <c r="X13" s="17">
        <v>0.287354413111369</v>
      </c>
      <c r="Y13" s="17">
        <v>0.37544530217605399</v>
      </c>
      <c r="Z13" s="17">
        <v>0.21160270949044399</v>
      </c>
      <c r="AA13" s="17">
        <v>0.28031189525702399</v>
      </c>
      <c r="AB13" s="17">
        <v>0.428276798054959</v>
      </c>
      <c r="AC13" s="17">
        <v>0.224248309291735</v>
      </c>
      <c r="AD13" s="17">
        <v>0.18697819666172</v>
      </c>
      <c r="AE13" s="17"/>
      <c r="AF13" s="17">
        <v>0.30968533127979903</v>
      </c>
      <c r="AG13" s="17">
        <v>0.24524758860842799</v>
      </c>
      <c r="AH13" s="17">
        <v>0.32207044759731401</v>
      </c>
      <c r="AI13" s="17"/>
      <c r="AJ13" s="17">
        <v>0.25895658505812102</v>
      </c>
      <c r="AK13" s="17">
        <v>0.231733221933411</v>
      </c>
      <c r="AL13" s="17">
        <v>0.44586686269961301</v>
      </c>
      <c r="AM13" s="17">
        <v>0.12181356843631901</v>
      </c>
      <c r="AN13" s="17">
        <v>0.350570640029013</v>
      </c>
      <c r="AO13" s="17"/>
      <c r="AP13" s="17">
        <v>0.229163104952639</v>
      </c>
      <c r="AQ13" s="17">
        <v>0.33990417525530697</v>
      </c>
      <c r="AR13" s="17">
        <v>0.49526234810631597</v>
      </c>
      <c r="AS13" s="17"/>
      <c r="AT13" s="17">
        <v>0.24209744710497899</v>
      </c>
      <c r="AU13" s="17">
        <v>0.25978451327568702</v>
      </c>
      <c r="AV13" s="17">
        <v>0.34296818261300499</v>
      </c>
      <c r="AW13" s="17">
        <v>0.27449078686938699</v>
      </c>
      <c r="AX13" s="17">
        <v>1</v>
      </c>
      <c r="AY13" s="17"/>
      <c r="AZ13" s="17">
        <v>0.27080416913854599</v>
      </c>
      <c r="BA13" s="17">
        <v>0.25845880891648398</v>
      </c>
      <c r="BB13" s="17">
        <v>0.25900099649710601</v>
      </c>
      <c r="BC13" s="17">
        <v>0.30325801980046602</v>
      </c>
      <c r="BD13" s="17">
        <v>0.23998750960308601</v>
      </c>
      <c r="BE13" s="17">
        <v>0.34120798943515901</v>
      </c>
      <c r="BF13" s="17"/>
      <c r="BG13" s="17">
        <v>0.27266543922127701</v>
      </c>
      <c r="BH13" s="17">
        <v>0.372586868067044</v>
      </c>
      <c r="BI13" s="17" t="s">
        <v>95</v>
      </c>
      <c r="BJ13" s="17">
        <v>0.30789488584666103</v>
      </c>
      <c r="BK13" s="17">
        <v>0.103297561306855</v>
      </c>
      <c r="BL13" s="17">
        <v>0.284006311610212</v>
      </c>
      <c r="BM13" s="17">
        <v>0.25929351813144003</v>
      </c>
    </row>
    <row r="14" spans="2:65" ht="43.5" x14ac:dyDescent="0.35">
      <c r="B14" s="18" t="s">
        <v>205</v>
      </c>
      <c r="C14" s="17">
        <v>0.12864463954220801</v>
      </c>
      <c r="D14" s="17">
        <v>0.12755142145430401</v>
      </c>
      <c r="E14" s="17">
        <v>0.131407440224281</v>
      </c>
      <c r="F14" s="17"/>
      <c r="G14" s="17">
        <v>0.179347073139805</v>
      </c>
      <c r="H14" s="17">
        <v>0.14882797077850901</v>
      </c>
      <c r="I14" s="17">
        <v>0.17852636005849601</v>
      </c>
      <c r="J14" s="17">
        <v>0.107481736627398</v>
      </c>
      <c r="K14" s="17">
        <v>9.2416007643088896E-2</v>
      </c>
      <c r="L14" s="17">
        <v>9.2479139827757698E-2</v>
      </c>
      <c r="M14" s="17"/>
      <c r="N14" s="17">
        <v>7.8633256819901007E-2</v>
      </c>
      <c r="O14" s="17">
        <v>0.19328619359264601</v>
      </c>
      <c r="P14" s="17">
        <v>0.131097436350715</v>
      </c>
      <c r="Q14" s="17">
        <v>0.10753162393161</v>
      </c>
      <c r="R14" s="17"/>
      <c r="S14" s="17">
        <v>3.6800123181093901E-2</v>
      </c>
      <c r="T14" s="17">
        <v>0.10391668626639999</v>
      </c>
      <c r="U14" s="17">
        <v>0.121802974978807</v>
      </c>
      <c r="V14" s="17">
        <v>7.8199220812276204E-2</v>
      </c>
      <c r="W14" s="17">
        <v>0.13145521429888499</v>
      </c>
      <c r="X14" s="17">
        <v>0.15272618398816301</v>
      </c>
      <c r="Y14" s="17">
        <v>0.17531529114842301</v>
      </c>
      <c r="Z14" s="17">
        <v>0</v>
      </c>
      <c r="AA14" s="17">
        <v>0.170849427996383</v>
      </c>
      <c r="AB14" s="17">
        <v>0.161874609927079</v>
      </c>
      <c r="AC14" s="17">
        <v>0.286136430125907</v>
      </c>
      <c r="AD14" s="17">
        <v>0</v>
      </c>
      <c r="AE14" s="17"/>
      <c r="AF14" s="17">
        <v>0.10792974010477201</v>
      </c>
      <c r="AG14" s="17">
        <v>0.17813760622556199</v>
      </c>
      <c r="AH14" s="17">
        <v>0.12306029293890799</v>
      </c>
      <c r="AI14" s="17"/>
      <c r="AJ14" s="17">
        <v>8.9010502229255106E-2</v>
      </c>
      <c r="AK14" s="17">
        <v>0.277606235321879</v>
      </c>
      <c r="AL14" s="17">
        <v>0</v>
      </c>
      <c r="AM14" s="17">
        <v>0.48125828240215701</v>
      </c>
      <c r="AN14" s="17">
        <v>5.5226605185673398E-2</v>
      </c>
      <c r="AO14" s="17"/>
      <c r="AP14" s="17">
        <v>6.4343239132222202E-2</v>
      </c>
      <c r="AQ14" s="17">
        <v>0.13282733845477701</v>
      </c>
      <c r="AR14" s="17">
        <v>6.6071096666855303E-2</v>
      </c>
      <c r="AS14" s="17"/>
      <c r="AT14" s="17">
        <v>5.8164383227425703E-2</v>
      </c>
      <c r="AU14" s="17">
        <v>0.18150569678516801</v>
      </c>
      <c r="AV14" s="17">
        <v>7.6555736776942607E-2</v>
      </c>
      <c r="AW14" s="17">
        <v>0.237979697608763</v>
      </c>
      <c r="AX14" s="17">
        <v>0</v>
      </c>
      <c r="AY14" s="17"/>
      <c r="AZ14" s="17">
        <v>9.8715822563286301E-2</v>
      </c>
      <c r="BA14" s="17">
        <v>9.2832211878759299E-2</v>
      </c>
      <c r="BB14" s="17">
        <v>0.233339682353676</v>
      </c>
      <c r="BC14" s="17">
        <v>6.3891277276945393E-2</v>
      </c>
      <c r="BD14" s="17">
        <v>0.15910463373921799</v>
      </c>
      <c r="BE14" s="17">
        <v>0.23607617967931599</v>
      </c>
      <c r="BF14" s="17"/>
      <c r="BG14" s="17">
        <v>0.146548113081373</v>
      </c>
      <c r="BH14" s="17">
        <v>7.3492263226558094E-2</v>
      </c>
      <c r="BI14" s="17" t="s">
        <v>95</v>
      </c>
      <c r="BJ14" s="17">
        <v>0.15575766369396499</v>
      </c>
      <c r="BK14" s="17">
        <v>0.22270994525452201</v>
      </c>
      <c r="BL14" s="17">
        <v>0.124703406661179</v>
      </c>
      <c r="BM14" s="17">
        <v>0</v>
      </c>
    </row>
    <row r="15" spans="2:65" x14ac:dyDescent="0.35">
      <c r="B15" s="18" t="s">
        <v>206</v>
      </c>
      <c r="C15" s="17">
        <v>0.106854808609282</v>
      </c>
      <c r="D15" s="17">
        <v>5.69865104422436E-2</v>
      </c>
      <c r="E15" s="17">
        <v>0.169987530233324</v>
      </c>
      <c r="F15" s="17"/>
      <c r="G15" s="17">
        <v>0.121780810452323</v>
      </c>
      <c r="H15" s="17">
        <v>0.10841025133592901</v>
      </c>
      <c r="I15" s="17">
        <v>0.28129597886392099</v>
      </c>
      <c r="J15" s="17">
        <v>3.6110205112971597E-2</v>
      </c>
      <c r="K15" s="17">
        <v>6.7534649179768105E-2</v>
      </c>
      <c r="L15" s="17">
        <v>6.7954417193640995E-2</v>
      </c>
      <c r="M15" s="17"/>
      <c r="N15" s="17">
        <v>8.8101775481586694E-2</v>
      </c>
      <c r="O15" s="17">
        <v>0.100725279649021</v>
      </c>
      <c r="P15" s="17">
        <v>7.8808797595544294E-2</v>
      </c>
      <c r="Q15" s="17">
        <v>0.16170054736193201</v>
      </c>
      <c r="R15" s="17"/>
      <c r="S15" s="17">
        <v>8.3429295287213198E-2</v>
      </c>
      <c r="T15" s="17">
        <v>0.18025533626733001</v>
      </c>
      <c r="U15" s="17">
        <v>0.23555014597273499</v>
      </c>
      <c r="V15" s="17">
        <v>0.13899292146678399</v>
      </c>
      <c r="W15" s="17">
        <v>6.5765395039365404E-2</v>
      </c>
      <c r="X15" s="17">
        <v>6.2586404407706603E-2</v>
      </c>
      <c r="Y15" s="17">
        <v>0.15295261659302001</v>
      </c>
      <c r="Z15" s="17">
        <v>0</v>
      </c>
      <c r="AA15" s="17">
        <v>5.3681602571928701E-2</v>
      </c>
      <c r="AB15" s="17">
        <v>5.1178580686917503E-2</v>
      </c>
      <c r="AC15" s="17">
        <v>0.133351462195445</v>
      </c>
      <c r="AD15" s="17">
        <v>0</v>
      </c>
      <c r="AE15" s="17"/>
      <c r="AF15" s="17">
        <v>0.12343241177771</v>
      </c>
      <c r="AG15" s="17">
        <v>7.75620928822503E-2</v>
      </c>
      <c r="AH15" s="17">
        <v>4.34790601038079E-2</v>
      </c>
      <c r="AI15" s="17"/>
      <c r="AJ15" s="17">
        <v>7.9103549717248006E-2</v>
      </c>
      <c r="AK15" s="17">
        <v>0.195609864376634</v>
      </c>
      <c r="AL15" s="17">
        <v>8.2519506078784305E-2</v>
      </c>
      <c r="AM15" s="17">
        <v>0.26503697458342501</v>
      </c>
      <c r="AN15" s="17">
        <v>4.5168518072940998E-2</v>
      </c>
      <c r="AO15" s="17"/>
      <c r="AP15" s="17">
        <v>4.5067862725057202E-2</v>
      </c>
      <c r="AQ15" s="17">
        <v>0.18642740820458301</v>
      </c>
      <c r="AR15" s="17">
        <v>0.21692789946654401</v>
      </c>
      <c r="AS15" s="17"/>
      <c r="AT15" s="17">
        <v>0.124904920979185</v>
      </c>
      <c r="AU15" s="17">
        <v>4.9460817060108603E-2</v>
      </c>
      <c r="AV15" s="17">
        <v>7.4602198372431705E-2</v>
      </c>
      <c r="AW15" s="17">
        <v>0.21365676466397801</v>
      </c>
      <c r="AX15" s="17">
        <v>0</v>
      </c>
      <c r="AY15" s="17"/>
      <c r="AZ15" s="17">
        <v>9.9016024938465494E-2</v>
      </c>
      <c r="BA15" s="17">
        <v>0.13074621887490301</v>
      </c>
      <c r="BB15" s="17">
        <v>0.28748220380092199</v>
      </c>
      <c r="BC15" s="17">
        <v>7.6386586970123904E-2</v>
      </c>
      <c r="BD15" s="17">
        <v>3.9022543372414599E-2</v>
      </c>
      <c r="BE15" s="17">
        <v>0</v>
      </c>
      <c r="BF15" s="17"/>
      <c r="BG15" s="17">
        <v>9.8321208716019307E-2</v>
      </c>
      <c r="BH15" s="17">
        <v>9.0713857913759702E-2</v>
      </c>
      <c r="BI15" s="17" t="s">
        <v>95</v>
      </c>
      <c r="BJ15" s="17">
        <v>0.18683034908863899</v>
      </c>
      <c r="BK15" s="17">
        <v>0</v>
      </c>
      <c r="BL15" s="17">
        <v>0.18475011841849101</v>
      </c>
      <c r="BM15" s="17">
        <v>9.3045035573760995E-2</v>
      </c>
    </row>
    <row r="16" spans="2:65" ht="29" x14ac:dyDescent="0.35">
      <c r="B16" s="18" t="s">
        <v>204</v>
      </c>
      <c r="C16" s="17">
        <v>0.10408197846674699</v>
      </c>
      <c r="D16" s="17">
        <v>8.9177032423494701E-2</v>
      </c>
      <c r="E16" s="17">
        <v>0.123739055596414</v>
      </c>
      <c r="F16" s="17"/>
      <c r="G16" s="17">
        <v>0.13005530699311699</v>
      </c>
      <c r="H16" s="17">
        <v>0.15882579515627199</v>
      </c>
      <c r="I16" s="17">
        <v>0.14659001582931899</v>
      </c>
      <c r="J16" s="17">
        <v>2.56185485213258E-2</v>
      </c>
      <c r="K16" s="17">
        <v>7.9609904612013394E-2</v>
      </c>
      <c r="L16" s="17">
        <v>0.103102848113808</v>
      </c>
      <c r="M16" s="17"/>
      <c r="N16" s="17">
        <v>3.9146787263269797E-2</v>
      </c>
      <c r="O16" s="17">
        <v>0.141541643543698</v>
      </c>
      <c r="P16" s="17">
        <v>8.4456924048806503E-2</v>
      </c>
      <c r="Q16" s="17">
        <v>0.150450949186785</v>
      </c>
      <c r="R16" s="17"/>
      <c r="S16" s="17">
        <v>0.23925372634669501</v>
      </c>
      <c r="T16" s="17">
        <v>0.15642115121241601</v>
      </c>
      <c r="U16" s="17">
        <v>0.122311333112295</v>
      </c>
      <c r="V16" s="17">
        <v>4.6419128848662901E-2</v>
      </c>
      <c r="W16" s="17">
        <v>0</v>
      </c>
      <c r="X16" s="17">
        <v>0.100424916356034</v>
      </c>
      <c r="Y16" s="17">
        <v>8.3750367539608295E-2</v>
      </c>
      <c r="Z16" s="17">
        <v>0</v>
      </c>
      <c r="AA16" s="17">
        <v>0</v>
      </c>
      <c r="AB16" s="17">
        <v>0.20799977829408101</v>
      </c>
      <c r="AC16" s="17">
        <v>6.96151013497808E-2</v>
      </c>
      <c r="AD16" s="17">
        <v>0</v>
      </c>
      <c r="AE16" s="17"/>
      <c r="AF16" s="17">
        <v>7.8099624047148097E-2</v>
      </c>
      <c r="AG16" s="17">
        <v>0.159366527695947</v>
      </c>
      <c r="AH16" s="17">
        <v>0.194084301559104</v>
      </c>
      <c r="AI16" s="17"/>
      <c r="AJ16" s="17">
        <v>0.10664410193946899</v>
      </c>
      <c r="AK16" s="17">
        <v>0.14748083630001599</v>
      </c>
      <c r="AL16" s="17">
        <v>0.171169236856894</v>
      </c>
      <c r="AM16" s="17">
        <v>0</v>
      </c>
      <c r="AN16" s="17">
        <v>9.7464556766432703E-2</v>
      </c>
      <c r="AO16" s="17"/>
      <c r="AP16" s="17">
        <v>0.16415861030249901</v>
      </c>
      <c r="AQ16" s="17">
        <v>0.111741464440915</v>
      </c>
      <c r="AR16" s="17">
        <v>0.13838742227548401</v>
      </c>
      <c r="AS16" s="17"/>
      <c r="AT16" s="17">
        <v>6.5475970980986203E-2</v>
      </c>
      <c r="AU16" s="17">
        <v>9.9828016533768105E-2</v>
      </c>
      <c r="AV16" s="17">
        <v>0.173695109105719</v>
      </c>
      <c r="AW16" s="17">
        <v>7.6229423332072999E-2</v>
      </c>
      <c r="AX16" s="17">
        <v>0</v>
      </c>
      <c r="AY16" s="17"/>
      <c r="AZ16" s="17">
        <v>9.3760580090837695E-2</v>
      </c>
      <c r="BA16" s="17">
        <v>0.230114383662571</v>
      </c>
      <c r="BB16" s="17">
        <v>8.1478873446294897E-2</v>
      </c>
      <c r="BC16" s="17">
        <v>0</v>
      </c>
      <c r="BD16" s="17">
        <v>7.3512570228717503E-2</v>
      </c>
      <c r="BE16" s="17">
        <v>0.116050239603097</v>
      </c>
      <c r="BF16" s="17"/>
      <c r="BG16" s="17">
        <v>9.6149910762319796E-2</v>
      </c>
      <c r="BH16" s="17">
        <v>0.124946918347922</v>
      </c>
      <c r="BI16" s="17" t="s">
        <v>95</v>
      </c>
      <c r="BJ16" s="17">
        <v>0.158105952127814</v>
      </c>
      <c r="BK16" s="17">
        <v>4.6468100034721599E-2</v>
      </c>
      <c r="BL16" s="17">
        <v>0.119784923737512</v>
      </c>
      <c r="BM16" s="17">
        <v>8.87115235498213E-2</v>
      </c>
    </row>
    <row r="17" spans="2:65" ht="29" x14ac:dyDescent="0.35">
      <c r="B17" s="18" t="s">
        <v>207</v>
      </c>
      <c r="C17" s="17">
        <v>5.0302486235178398E-2</v>
      </c>
      <c r="D17" s="17">
        <v>4.02055506843806E-2</v>
      </c>
      <c r="E17" s="17">
        <v>6.3398048707712901E-2</v>
      </c>
      <c r="F17" s="17"/>
      <c r="G17" s="17">
        <v>0.16754631881492399</v>
      </c>
      <c r="H17" s="17">
        <v>0.104089175311065</v>
      </c>
      <c r="I17" s="17">
        <v>6.7720131687143706E-2</v>
      </c>
      <c r="J17" s="17">
        <v>0</v>
      </c>
      <c r="K17" s="17">
        <v>0</v>
      </c>
      <c r="L17" s="17">
        <v>0</v>
      </c>
      <c r="M17" s="17"/>
      <c r="N17" s="17">
        <v>3.2924724485300302E-2</v>
      </c>
      <c r="O17" s="17">
        <v>0.127060611165981</v>
      </c>
      <c r="P17" s="17">
        <v>2.70819556560098E-2</v>
      </c>
      <c r="Q17" s="17">
        <v>0</v>
      </c>
      <c r="R17" s="17"/>
      <c r="S17" s="17">
        <v>8.3429295287213198E-2</v>
      </c>
      <c r="T17" s="17">
        <v>3.2782721374378702E-2</v>
      </c>
      <c r="U17" s="17">
        <v>0.11901477424912101</v>
      </c>
      <c r="V17" s="17">
        <v>0.15096106926342401</v>
      </c>
      <c r="W17" s="17">
        <v>0</v>
      </c>
      <c r="X17" s="17">
        <v>0</v>
      </c>
      <c r="Y17" s="17">
        <v>0</v>
      </c>
      <c r="Z17" s="17">
        <v>0</v>
      </c>
      <c r="AA17" s="17">
        <v>0.16106658572626101</v>
      </c>
      <c r="AB17" s="17">
        <v>0</v>
      </c>
      <c r="AC17" s="17">
        <v>0</v>
      </c>
      <c r="AD17" s="17">
        <v>0</v>
      </c>
      <c r="AE17" s="17"/>
      <c r="AF17" s="17">
        <v>8.5984509350631906E-3</v>
      </c>
      <c r="AG17" s="17">
        <v>7.0646054942029704E-2</v>
      </c>
      <c r="AH17" s="17">
        <v>7.13717992474137E-2</v>
      </c>
      <c r="AI17" s="17"/>
      <c r="AJ17" s="17">
        <v>1.0490927574882101E-2</v>
      </c>
      <c r="AK17" s="17">
        <v>0.14612176891149101</v>
      </c>
      <c r="AL17" s="17">
        <v>0</v>
      </c>
      <c r="AM17" s="17">
        <v>0</v>
      </c>
      <c r="AN17" s="17">
        <v>8.9301071414874297E-2</v>
      </c>
      <c r="AO17" s="17"/>
      <c r="AP17" s="17">
        <v>0</v>
      </c>
      <c r="AQ17" s="17">
        <v>0.19049817132061</v>
      </c>
      <c r="AR17" s="17">
        <v>6.8135059048441193E-2</v>
      </c>
      <c r="AS17" s="17"/>
      <c r="AT17" s="17">
        <v>0</v>
      </c>
      <c r="AU17" s="17">
        <v>3.3680510764601303E-2</v>
      </c>
      <c r="AV17" s="17">
        <v>8.8757015984539098E-2</v>
      </c>
      <c r="AW17" s="17">
        <v>0.14835748946298699</v>
      </c>
      <c r="AX17" s="17">
        <v>0</v>
      </c>
      <c r="AY17" s="17"/>
      <c r="AZ17" s="17">
        <v>4.7313156431966798E-2</v>
      </c>
      <c r="BA17" s="17">
        <v>3.8912651050478898E-2</v>
      </c>
      <c r="BB17" s="17">
        <v>7.5034672490964294E-2</v>
      </c>
      <c r="BC17" s="17">
        <v>4.59475263275285E-2</v>
      </c>
      <c r="BD17" s="17">
        <v>6.1986035134474399E-2</v>
      </c>
      <c r="BE17" s="17">
        <v>4.65306068785288E-2</v>
      </c>
      <c r="BF17" s="17"/>
      <c r="BG17" s="17">
        <v>1.21767050736431E-2</v>
      </c>
      <c r="BH17" s="17">
        <v>9.2082186818250103E-2</v>
      </c>
      <c r="BI17" s="17" t="s">
        <v>95</v>
      </c>
      <c r="BJ17" s="17">
        <v>0.120600704325929</v>
      </c>
      <c r="BK17" s="17">
        <v>9.0299448636743898E-2</v>
      </c>
      <c r="BL17" s="17">
        <v>4.5916589081160399E-2</v>
      </c>
      <c r="BM17" s="17">
        <v>0</v>
      </c>
    </row>
    <row r="18" spans="2:65" x14ac:dyDescent="0.35">
      <c r="B18" s="18" t="s">
        <v>114</v>
      </c>
      <c r="C18" s="17">
        <v>3.3867473244026697E-2</v>
      </c>
      <c r="D18" s="17">
        <v>2.4453205968499401E-2</v>
      </c>
      <c r="E18" s="17">
        <v>4.5935338261984503E-2</v>
      </c>
      <c r="F18" s="17"/>
      <c r="G18" s="17">
        <v>8.2959248215548606E-2</v>
      </c>
      <c r="H18" s="17">
        <v>8.7359130734350102E-2</v>
      </c>
      <c r="I18" s="17">
        <v>0</v>
      </c>
      <c r="J18" s="17">
        <v>2.6160791559408501E-2</v>
      </c>
      <c r="K18" s="17">
        <v>0</v>
      </c>
      <c r="L18" s="17">
        <v>1.95536827801365E-2</v>
      </c>
      <c r="M18" s="17"/>
      <c r="N18" s="17">
        <v>1.6978209783381201E-2</v>
      </c>
      <c r="O18" s="17">
        <v>2.1113207209580601E-2</v>
      </c>
      <c r="P18" s="17">
        <v>0</v>
      </c>
      <c r="Q18" s="17">
        <v>9.8070504411488804E-2</v>
      </c>
      <c r="R18" s="17"/>
      <c r="S18" s="17">
        <v>4.9428538270203402E-2</v>
      </c>
      <c r="T18" s="17">
        <v>0</v>
      </c>
      <c r="U18" s="17">
        <v>0</v>
      </c>
      <c r="V18" s="17">
        <v>0</v>
      </c>
      <c r="W18" s="17">
        <v>6.6386286618245097E-2</v>
      </c>
      <c r="X18" s="17">
        <v>0</v>
      </c>
      <c r="Y18" s="17">
        <v>0.129169235453785</v>
      </c>
      <c r="Z18" s="17">
        <v>0</v>
      </c>
      <c r="AA18" s="17">
        <v>0</v>
      </c>
      <c r="AB18" s="17">
        <v>9.5558450693249697E-2</v>
      </c>
      <c r="AC18" s="17">
        <v>0</v>
      </c>
      <c r="AD18" s="17">
        <v>0</v>
      </c>
      <c r="AE18" s="17"/>
      <c r="AF18" s="17">
        <v>0</v>
      </c>
      <c r="AG18" s="17">
        <v>4.7310848589063002E-2</v>
      </c>
      <c r="AH18" s="17">
        <v>0.12217212566322599</v>
      </c>
      <c r="AI18" s="17"/>
      <c r="AJ18" s="17">
        <v>9.7381504043178406E-3</v>
      </c>
      <c r="AK18" s="17">
        <v>8.1080955793140105E-2</v>
      </c>
      <c r="AL18" s="17">
        <v>0</v>
      </c>
      <c r="AM18" s="17">
        <v>0</v>
      </c>
      <c r="AN18" s="17">
        <v>5.8321416074252799E-2</v>
      </c>
      <c r="AO18" s="17"/>
      <c r="AP18" s="17">
        <v>2.0125895631108899E-2</v>
      </c>
      <c r="AQ18" s="17">
        <v>4.9099190417914801E-2</v>
      </c>
      <c r="AR18" s="17">
        <v>0</v>
      </c>
      <c r="AS18" s="17"/>
      <c r="AT18" s="17">
        <v>1.74067157630447E-2</v>
      </c>
      <c r="AU18" s="17">
        <v>2.0087388244675201E-2</v>
      </c>
      <c r="AV18" s="17">
        <v>1.6894071178595701E-2</v>
      </c>
      <c r="AW18" s="17">
        <v>0</v>
      </c>
      <c r="AX18" s="17">
        <v>0</v>
      </c>
      <c r="AY18" s="17"/>
      <c r="AZ18" s="17">
        <v>6.1852193281132103E-2</v>
      </c>
      <c r="BA18" s="17">
        <v>2.6283539686122299E-2</v>
      </c>
      <c r="BB18" s="17">
        <v>4.2910709448357599E-2</v>
      </c>
      <c r="BC18" s="17">
        <v>2.1925720072488001E-2</v>
      </c>
      <c r="BD18" s="17">
        <v>3.7025127410686198E-2</v>
      </c>
      <c r="BE18" s="17">
        <v>0</v>
      </c>
      <c r="BF18" s="17"/>
      <c r="BG18" s="17">
        <v>1.26521609396906E-2</v>
      </c>
      <c r="BH18" s="17">
        <v>0</v>
      </c>
      <c r="BI18" s="17" t="s">
        <v>95</v>
      </c>
      <c r="BJ18" s="17">
        <v>0</v>
      </c>
      <c r="BK18" s="17">
        <v>0.21834048598445699</v>
      </c>
      <c r="BL18" s="17">
        <v>2.3528808078486899E-2</v>
      </c>
      <c r="BM18" s="17">
        <v>0</v>
      </c>
    </row>
    <row r="19" spans="2:65" x14ac:dyDescent="0.35">
      <c r="B19" s="18" t="s">
        <v>93</v>
      </c>
      <c r="C19" s="19">
        <v>3.6698723644791001E-2</v>
      </c>
      <c r="D19" s="19">
        <v>4.8144047297819702E-2</v>
      </c>
      <c r="E19" s="19">
        <v>2.28774206460753E-2</v>
      </c>
      <c r="F19" s="19"/>
      <c r="G19" s="19">
        <v>3.0012035970008299E-2</v>
      </c>
      <c r="H19" s="19">
        <v>3.8589954473054702E-2</v>
      </c>
      <c r="I19" s="19">
        <v>3.9740277671608801E-2</v>
      </c>
      <c r="J19" s="19">
        <v>6.2939083855238998E-2</v>
      </c>
      <c r="K19" s="19">
        <v>3.3918965247355298E-2</v>
      </c>
      <c r="L19" s="19">
        <v>2.1826388592127498E-2</v>
      </c>
      <c r="M19" s="19"/>
      <c r="N19" s="19">
        <v>1.8912992049541E-2</v>
      </c>
      <c r="O19" s="19">
        <v>3.7260937465057598E-2</v>
      </c>
      <c r="P19" s="19">
        <v>4.8863580197776403E-2</v>
      </c>
      <c r="Q19" s="19">
        <v>4.5601734832002E-2</v>
      </c>
      <c r="R19" s="19"/>
      <c r="S19" s="19">
        <v>9.5716082758611903E-2</v>
      </c>
      <c r="T19" s="19">
        <v>0</v>
      </c>
      <c r="U19" s="19">
        <v>0</v>
      </c>
      <c r="V19" s="19">
        <v>0</v>
      </c>
      <c r="W19" s="19">
        <v>0</v>
      </c>
      <c r="X19" s="19">
        <v>5.0613320571190501E-2</v>
      </c>
      <c r="Y19" s="19">
        <v>4.6852410650172899E-2</v>
      </c>
      <c r="Z19" s="19">
        <v>0</v>
      </c>
      <c r="AA19" s="19">
        <v>6.14035047906413E-2</v>
      </c>
      <c r="AB19" s="19">
        <v>0.103535671726488</v>
      </c>
      <c r="AC19" s="19">
        <v>0</v>
      </c>
      <c r="AD19" s="19">
        <v>0</v>
      </c>
      <c r="AE19" s="19"/>
      <c r="AF19" s="19">
        <v>2.82210863768395E-2</v>
      </c>
      <c r="AG19" s="19">
        <v>2.56658026624474E-2</v>
      </c>
      <c r="AH19" s="19">
        <v>8.8080878723857406E-2</v>
      </c>
      <c r="AI19" s="19"/>
      <c r="AJ19" s="19">
        <v>1.0939439608178E-2</v>
      </c>
      <c r="AK19" s="19">
        <v>5.5514209421008702E-2</v>
      </c>
      <c r="AL19" s="19">
        <v>9.5828528475156993E-2</v>
      </c>
      <c r="AM19" s="19">
        <v>0</v>
      </c>
      <c r="AN19" s="19">
        <v>0.11022734278502599</v>
      </c>
      <c r="AO19" s="19"/>
      <c r="AP19" s="19">
        <v>2.2419378068566299E-2</v>
      </c>
      <c r="AQ19" s="19">
        <v>2.8466634911580899E-2</v>
      </c>
      <c r="AR19" s="19">
        <v>0</v>
      </c>
      <c r="AS19" s="19"/>
      <c r="AT19" s="19">
        <v>6.2605620654468799E-2</v>
      </c>
      <c r="AU19" s="19">
        <v>0</v>
      </c>
      <c r="AV19" s="19">
        <v>3.7381557245440303E-2</v>
      </c>
      <c r="AW19" s="19">
        <v>8.1967190954277694E-2</v>
      </c>
      <c r="AX19" s="19">
        <v>0</v>
      </c>
      <c r="AY19" s="19"/>
      <c r="AZ19" s="19">
        <v>7.0863076349992005E-2</v>
      </c>
      <c r="BA19" s="19">
        <v>0</v>
      </c>
      <c r="BB19" s="19">
        <v>4.6325468809089797E-2</v>
      </c>
      <c r="BC19" s="19">
        <v>5.23818460010518E-2</v>
      </c>
      <c r="BD19" s="19">
        <v>0</v>
      </c>
      <c r="BE19" s="19">
        <v>4.8519900670961999E-2</v>
      </c>
      <c r="BF19" s="19"/>
      <c r="BG19" s="19">
        <v>4.3520070851059398E-2</v>
      </c>
      <c r="BH19" s="19">
        <v>0</v>
      </c>
      <c r="BI19" s="19" t="s">
        <v>95</v>
      </c>
      <c r="BJ19" s="19">
        <v>0</v>
      </c>
      <c r="BK19" s="19">
        <v>4.3753558864326698E-2</v>
      </c>
      <c r="BL19" s="19">
        <v>5.6606911962230798E-2</v>
      </c>
      <c r="BM19" s="19">
        <v>0.100183343933625</v>
      </c>
    </row>
    <row r="20" spans="2:65" x14ac:dyDescent="0.35">
      <c r="B20" s="16" t="s">
        <v>213</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888</v>
      </c>
      <c r="D7" s="10">
        <v>327</v>
      </c>
      <c r="E7" s="10">
        <v>556</v>
      </c>
      <c r="F7" s="10"/>
      <c r="G7" s="10">
        <v>121</v>
      </c>
      <c r="H7" s="10">
        <v>167</v>
      </c>
      <c r="I7" s="10">
        <v>182</v>
      </c>
      <c r="J7" s="10">
        <v>151</v>
      </c>
      <c r="K7" s="10">
        <v>122</v>
      </c>
      <c r="L7" s="10">
        <v>145</v>
      </c>
      <c r="M7" s="10"/>
      <c r="N7" s="10">
        <v>240</v>
      </c>
      <c r="O7" s="10">
        <v>260</v>
      </c>
      <c r="P7" s="10">
        <v>165</v>
      </c>
      <c r="Q7" s="10">
        <v>219</v>
      </c>
      <c r="R7" s="10"/>
      <c r="S7" s="10">
        <v>103</v>
      </c>
      <c r="T7" s="10">
        <v>114</v>
      </c>
      <c r="U7" s="10">
        <v>76</v>
      </c>
      <c r="V7" s="10">
        <v>70</v>
      </c>
      <c r="W7" s="10">
        <v>79</v>
      </c>
      <c r="X7" s="10">
        <v>72</v>
      </c>
      <c r="Y7" s="10">
        <v>75</v>
      </c>
      <c r="Z7" s="10">
        <v>44</v>
      </c>
      <c r="AA7" s="10">
        <v>85</v>
      </c>
      <c r="AB7" s="10">
        <v>86</v>
      </c>
      <c r="AC7" s="10">
        <v>50</v>
      </c>
      <c r="AD7" s="10">
        <v>34</v>
      </c>
      <c r="AE7" s="10"/>
      <c r="AF7" s="10">
        <v>250</v>
      </c>
      <c r="AG7" s="10">
        <v>413</v>
      </c>
      <c r="AH7" s="10">
        <v>145</v>
      </c>
      <c r="AI7" s="10"/>
      <c r="AJ7" s="10">
        <v>191</v>
      </c>
      <c r="AK7" s="10">
        <v>297</v>
      </c>
      <c r="AL7" s="10">
        <v>81</v>
      </c>
      <c r="AM7" s="10">
        <v>11</v>
      </c>
      <c r="AN7" s="10">
        <v>136</v>
      </c>
      <c r="AO7" s="10"/>
      <c r="AP7" s="10">
        <v>102</v>
      </c>
      <c r="AQ7" s="10">
        <v>352</v>
      </c>
      <c r="AR7" s="10">
        <v>79</v>
      </c>
      <c r="AS7" s="10"/>
      <c r="AT7" s="10">
        <v>194</v>
      </c>
      <c r="AU7" s="10">
        <v>213</v>
      </c>
      <c r="AV7" s="10">
        <v>252</v>
      </c>
      <c r="AW7" s="10">
        <v>112</v>
      </c>
      <c r="AX7" s="10">
        <v>14</v>
      </c>
      <c r="AY7" s="10"/>
      <c r="AZ7" s="10">
        <v>197</v>
      </c>
      <c r="BA7" s="10">
        <v>270</v>
      </c>
      <c r="BB7" s="10">
        <v>93</v>
      </c>
      <c r="BC7" s="10">
        <v>168</v>
      </c>
      <c r="BD7" s="10">
        <v>110</v>
      </c>
      <c r="BE7" s="10">
        <v>50</v>
      </c>
      <c r="BF7" s="10"/>
      <c r="BG7" s="10">
        <v>280</v>
      </c>
      <c r="BH7" s="10">
        <v>226</v>
      </c>
      <c r="BI7" s="10" t="s">
        <v>94</v>
      </c>
      <c r="BJ7" s="10">
        <v>59</v>
      </c>
      <c r="BK7" s="10">
        <v>94</v>
      </c>
      <c r="BL7" s="10">
        <v>181</v>
      </c>
      <c r="BM7" s="10">
        <v>34</v>
      </c>
    </row>
    <row r="8" spans="2:65" ht="30" customHeight="1" x14ac:dyDescent="0.35">
      <c r="B8" s="11" t="s">
        <v>19</v>
      </c>
      <c r="C8" s="11">
        <v>897</v>
      </c>
      <c r="D8" s="11">
        <v>340</v>
      </c>
      <c r="E8" s="11">
        <v>552</v>
      </c>
      <c r="F8" s="11"/>
      <c r="G8" s="11">
        <v>138</v>
      </c>
      <c r="H8" s="11">
        <v>164</v>
      </c>
      <c r="I8" s="11">
        <v>180</v>
      </c>
      <c r="J8" s="11">
        <v>150</v>
      </c>
      <c r="K8" s="11">
        <v>120</v>
      </c>
      <c r="L8" s="11">
        <v>144</v>
      </c>
      <c r="M8" s="11"/>
      <c r="N8" s="11">
        <v>220</v>
      </c>
      <c r="O8" s="11">
        <v>246</v>
      </c>
      <c r="P8" s="11">
        <v>188</v>
      </c>
      <c r="Q8" s="11">
        <v>240</v>
      </c>
      <c r="R8" s="11"/>
      <c r="S8" s="11">
        <v>104</v>
      </c>
      <c r="T8" s="11">
        <v>110</v>
      </c>
      <c r="U8" s="11">
        <v>74</v>
      </c>
      <c r="V8" s="11">
        <v>72</v>
      </c>
      <c r="W8" s="11">
        <v>76</v>
      </c>
      <c r="X8" s="11">
        <v>76</v>
      </c>
      <c r="Y8" s="11">
        <v>68</v>
      </c>
      <c r="Z8" s="11">
        <v>40</v>
      </c>
      <c r="AA8" s="11">
        <v>78</v>
      </c>
      <c r="AB8" s="11">
        <v>101</v>
      </c>
      <c r="AC8" s="11">
        <v>53</v>
      </c>
      <c r="AD8" s="11">
        <v>45</v>
      </c>
      <c r="AE8" s="11"/>
      <c r="AF8" s="11">
        <v>249</v>
      </c>
      <c r="AG8" s="11">
        <v>410</v>
      </c>
      <c r="AH8" s="11">
        <v>149</v>
      </c>
      <c r="AI8" s="11"/>
      <c r="AJ8" s="11">
        <v>190</v>
      </c>
      <c r="AK8" s="11">
        <v>289</v>
      </c>
      <c r="AL8" s="11">
        <v>80</v>
      </c>
      <c r="AM8" s="11">
        <v>10</v>
      </c>
      <c r="AN8" s="11">
        <v>141</v>
      </c>
      <c r="AO8" s="11"/>
      <c r="AP8" s="11">
        <v>101</v>
      </c>
      <c r="AQ8" s="11">
        <v>352</v>
      </c>
      <c r="AR8" s="11">
        <v>79</v>
      </c>
      <c r="AS8" s="11"/>
      <c r="AT8" s="11">
        <v>204</v>
      </c>
      <c r="AU8" s="11">
        <v>223</v>
      </c>
      <c r="AV8" s="11">
        <v>248</v>
      </c>
      <c r="AW8" s="11">
        <v>105</v>
      </c>
      <c r="AX8" s="11">
        <v>12</v>
      </c>
      <c r="AY8" s="11"/>
      <c r="AZ8" s="11">
        <v>198</v>
      </c>
      <c r="BA8" s="11">
        <v>270</v>
      </c>
      <c r="BB8" s="11">
        <v>92</v>
      </c>
      <c r="BC8" s="11">
        <v>173</v>
      </c>
      <c r="BD8" s="11">
        <v>111</v>
      </c>
      <c r="BE8" s="11">
        <v>52</v>
      </c>
      <c r="BF8" s="11"/>
      <c r="BG8" s="11">
        <v>276</v>
      </c>
      <c r="BH8" s="11">
        <v>223</v>
      </c>
      <c r="BI8" s="11" t="s">
        <v>94</v>
      </c>
      <c r="BJ8" s="11">
        <v>62</v>
      </c>
      <c r="BK8" s="11">
        <v>99</v>
      </c>
      <c r="BL8" s="11">
        <v>184</v>
      </c>
      <c r="BM8" s="11">
        <v>35</v>
      </c>
    </row>
    <row r="9" spans="2:65" x14ac:dyDescent="0.35">
      <c r="B9" s="18" t="s">
        <v>206</v>
      </c>
      <c r="C9" s="17">
        <v>0.69308697170232703</v>
      </c>
      <c r="D9" s="17">
        <v>0.66080622414005896</v>
      </c>
      <c r="E9" s="17">
        <v>0.71405808069132404</v>
      </c>
      <c r="F9" s="17"/>
      <c r="G9" s="17">
        <v>0.58993648656724895</v>
      </c>
      <c r="H9" s="17">
        <v>0.61355515906134706</v>
      </c>
      <c r="I9" s="17">
        <v>0.68748721207130004</v>
      </c>
      <c r="J9" s="17">
        <v>0.68560908392694697</v>
      </c>
      <c r="K9" s="17">
        <v>0.81041974222723401</v>
      </c>
      <c r="L9" s="17">
        <v>0.79979143443155198</v>
      </c>
      <c r="M9" s="17"/>
      <c r="N9" s="17">
        <v>0.678746349850883</v>
      </c>
      <c r="O9" s="17">
        <v>0.73939886514258402</v>
      </c>
      <c r="P9" s="17">
        <v>0.61652052495889398</v>
      </c>
      <c r="Q9" s="17">
        <v>0.71801192895395305</v>
      </c>
      <c r="R9" s="17"/>
      <c r="S9" s="17">
        <v>0.61812363616718702</v>
      </c>
      <c r="T9" s="17">
        <v>0.64667036437803804</v>
      </c>
      <c r="U9" s="17">
        <v>0.77152220213298595</v>
      </c>
      <c r="V9" s="17">
        <v>0.70933461802072295</v>
      </c>
      <c r="W9" s="17">
        <v>0.76904765086984594</v>
      </c>
      <c r="X9" s="17">
        <v>0.59715455474048396</v>
      </c>
      <c r="Y9" s="17">
        <v>0.72101795207713404</v>
      </c>
      <c r="Z9" s="17">
        <v>0.61295446705029999</v>
      </c>
      <c r="AA9" s="17">
        <v>0.70389574857513904</v>
      </c>
      <c r="AB9" s="17">
        <v>0.695624073435265</v>
      </c>
      <c r="AC9" s="17">
        <v>0.77862459616258795</v>
      </c>
      <c r="AD9" s="17">
        <v>0.76248230901536496</v>
      </c>
      <c r="AE9" s="17"/>
      <c r="AF9" s="17">
        <v>0.71569410340416895</v>
      </c>
      <c r="AG9" s="17">
        <v>0.69713798740319899</v>
      </c>
      <c r="AH9" s="17">
        <v>0.68996146377620005</v>
      </c>
      <c r="AI9" s="17"/>
      <c r="AJ9" s="17">
        <v>0.66148700367438995</v>
      </c>
      <c r="AK9" s="17">
        <v>0.71690766157809804</v>
      </c>
      <c r="AL9" s="17">
        <v>0.66218282972560405</v>
      </c>
      <c r="AM9" s="17">
        <v>0.68241968118304297</v>
      </c>
      <c r="AN9" s="17">
        <v>0.69885391902488003</v>
      </c>
      <c r="AO9" s="17"/>
      <c r="AP9" s="17">
        <v>0.63699528551417195</v>
      </c>
      <c r="AQ9" s="17">
        <v>0.68638398089713204</v>
      </c>
      <c r="AR9" s="17">
        <v>0.75783664621898505</v>
      </c>
      <c r="AS9" s="17"/>
      <c r="AT9" s="17">
        <v>0.72198356223364102</v>
      </c>
      <c r="AU9" s="17">
        <v>0.60272334666981198</v>
      </c>
      <c r="AV9" s="17">
        <v>0.69340166165206596</v>
      </c>
      <c r="AW9" s="17">
        <v>0.80794630285986302</v>
      </c>
      <c r="AX9" s="17">
        <v>0.80585389530951401</v>
      </c>
      <c r="AY9" s="17"/>
      <c r="AZ9" s="17">
        <v>0.64809316879275702</v>
      </c>
      <c r="BA9" s="17">
        <v>0.75844267088518602</v>
      </c>
      <c r="BB9" s="17">
        <v>0.62037969551587802</v>
      </c>
      <c r="BC9" s="17">
        <v>0.70189762909717102</v>
      </c>
      <c r="BD9" s="17">
        <v>0.68456142501231898</v>
      </c>
      <c r="BE9" s="17">
        <v>0.64272235777702102</v>
      </c>
      <c r="BF9" s="17"/>
      <c r="BG9" s="17">
        <v>0.73186339987306903</v>
      </c>
      <c r="BH9" s="17">
        <v>0.70994698314242399</v>
      </c>
      <c r="BI9" s="17" t="s">
        <v>95</v>
      </c>
      <c r="BJ9" s="17">
        <v>0.67099605453732103</v>
      </c>
      <c r="BK9" s="17">
        <v>0.61572077927240798</v>
      </c>
      <c r="BL9" s="17">
        <v>0.67019615975790503</v>
      </c>
      <c r="BM9" s="17">
        <v>0.60821543841353498</v>
      </c>
    </row>
    <row r="10" spans="2:65" ht="29" x14ac:dyDescent="0.35">
      <c r="B10" s="18" t="s">
        <v>203</v>
      </c>
      <c r="C10" s="17">
        <v>0.312387254250726</v>
      </c>
      <c r="D10" s="17">
        <v>0.33127765490282401</v>
      </c>
      <c r="E10" s="17">
        <v>0.29774320286427702</v>
      </c>
      <c r="F10" s="17"/>
      <c r="G10" s="17">
        <v>0.29611373336021302</v>
      </c>
      <c r="H10" s="17">
        <v>0.31173973786068099</v>
      </c>
      <c r="I10" s="17">
        <v>0.31735020098017003</v>
      </c>
      <c r="J10" s="17">
        <v>0.339471861853335</v>
      </c>
      <c r="K10" s="17">
        <v>0.22628171362203001</v>
      </c>
      <c r="L10" s="17">
        <v>0.36608339886033098</v>
      </c>
      <c r="M10" s="17"/>
      <c r="N10" s="17">
        <v>0.31609003928510199</v>
      </c>
      <c r="O10" s="17">
        <v>0.31467703481520298</v>
      </c>
      <c r="P10" s="17">
        <v>0.313439164025894</v>
      </c>
      <c r="Q10" s="17">
        <v>0.30287501465120098</v>
      </c>
      <c r="R10" s="17"/>
      <c r="S10" s="17">
        <v>0.34074467733873098</v>
      </c>
      <c r="T10" s="17">
        <v>0.31435096676504198</v>
      </c>
      <c r="U10" s="17">
        <v>0.3199067473044</v>
      </c>
      <c r="V10" s="17">
        <v>0.272270809691882</v>
      </c>
      <c r="W10" s="17">
        <v>0.28687955971207602</v>
      </c>
      <c r="X10" s="17">
        <v>0.36644329569935802</v>
      </c>
      <c r="Y10" s="17">
        <v>0.257896602836161</v>
      </c>
      <c r="Z10" s="17">
        <v>0.365138165607025</v>
      </c>
      <c r="AA10" s="17">
        <v>0.29260003959999797</v>
      </c>
      <c r="AB10" s="17">
        <v>0.41952182022507101</v>
      </c>
      <c r="AC10" s="17">
        <v>0.283130611967434</v>
      </c>
      <c r="AD10" s="17">
        <v>0.11156548719699801</v>
      </c>
      <c r="AE10" s="17"/>
      <c r="AF10" s="17">
        <v>0.292066057622551</v>
      </c>
      <c r="AG10" s="17">
        <v>0.322952066590797</v>
      </c>
      <c r="AH10" s="17">
        <v>0.30345973742875698</v>
      </c>
      <c r="AI10" s="17"/>
      <c r="AJ10" s="17">
        <v>0.27894558811070702</v>
      </c>
      <c r="AK10" s="17">
        <v>0.312783802106959</v>
      </c>
      <c r="AL10" s="17">
        <v>0.30053800074206999</v>
      </c>
      <c r="AM10" s="17">
        <v>0.372953564673005</v>
      </c>
      <c r="AN10" s="17">
        <v>0.32280591037156797</v>
      </c>
      <c r="AO10" s="17"/>
      <c r="AP10" s="17">
        <v>0.27118672298399499</v>
      </c>
      <c r="AQ10" s="17">
        <v>0.31760218837487297</v>
      </c>
      <c r="AR10" s="17">
        <v>0.32670945856134498</v>
      </c>
      <c r="AS10" s="17"/>
      <c r="AT10" s="17">
        <v>0.27646689553405801</v>
      </c>
      <c r="AU10" s="17">
        <v>0.30628506632137997</v>
      </c>
      <c r="AV10" s="17">
        <v>0.32349798964013998</v>
      </c>
      <c r="AW10" s="17">
        <v>0.32998218325428302</v>
      </c>
      <c r="AX10" s="17">
        <v>0.154610827755084</v>
      </c>
      <c r="AY10" s="17"/>
      <c r="AZ10" s="17">
        <v>0.30571044507751699</v>
      </c>
      <c r="BA10" s="17">
        <v>0.30506342686875598</v>
      </c>
      <c r="BB10" s="17">
        <v>0.30099001177477602</v>
      </c>
      <c r="BC10" s="17">
        <v>0.33282656699782898</v>
      </c>
      <c r="BD10" s="17">
        <v>0.31913573959493002</v>
      </c>
      <c r="BE10" s="17">
        <v>0.313478033802428</v>
      </c>
      <c r="BF10" s="17"/>
      <c r="BG10" s="17">
        <v>0.30556290782513801</v>
      </c>
      <c r="BH10" s="17">
        <v>0.28851192095214401</v>
      </c>
      <c r="BI10" s="17" t="s">
        <v>95</v>
      </c>
      <c r="BJ10" s="17">
        <v>0.26866681198156001</v>
      </c>
      <c r="BK10" s="17">
        <v>0.28937003765478497</v>
      </c>
      <c r="BL10" s="17">
        <v>0.33942653262283901</v>
      </c>
      <c r="BM10" s="17">
        <v>0.37802626333587003</v>
      </c>
    </row>
    <row r="11" spans="2:65" ht="29" x14ac:dyDescent="0.35">
      <c r="B11" s="18" t="s">
        <v>204</v>
      </c>
      <c r="C11" s="17">
        <v>0.281182138392301</v>
      </c>
      <c r="D11" s="17">
        <v>0.25460087002361798</v>
      </c>
      <c r="E11" s="17">
        <v>0.300166535738841</v>
      </c>
      <c r="F11" s="17"/>
      <c r="G11" s="17">
        <v>0.248085353300246</v>
      </c>
      <c r="H11" s="17">
        <v>0.366182287607419</v>
      </c>
      <c r="I11" s="17">
        <v>0.24722965433686001</v>
      </c>
      <c r="J11" s="17">
        <v>0.24959030919167599</v>
      </c>
      <c r="K11" s="17">
        <v>0.30892518012733799</v>
      </c>
      <c r="L11" s="17">
        <v>0.26820033878688798</v>
      </c>
      <c r="M11" s="17"/>
      <c r="N11" s="17">
        <v>0.34699310781149301</v>
      </c>
      <c r="O11" s="17">
        <v>0.27825144040556099</v>
      </c>
      <c r="P11" s="17">
        <v>0.26057993137876401</v>
      </c>
      <c r="Q11" s="17">
        <v>0.24072472297730399</v>
      </c>
      <c r="R11" s="17"/>
      <c r="S11" s="17">
        <v>0.26347731348944098</v>
      </c>
      <c r="T11" s="17">
        <v>0.26068170210886998</v>
      </c>
      <c r="U11" s="17">
        <v>0.27679585929276801</v>
      </c>
      <c r="V11" s="17">
        <v>0.38657830574574298</v>
      </c>
      <c r="W11" s="17">
        <v>0.29196962021399903</v>
      </c>
      <c r="X11" s="17">
        <v>0.24184819999899901</v>
      </c>
      <c r="Y11" s="17">
        <v>0.35084768414838602</v>
      </c>
      <c r="Z11" s="17">
        <v>0.21585518080610799</v>
      </c>
      <c r="AA11" s="17">
        <v>0.296707756430168</v>
      </c>
      <c r="AB11" s="17">
        <v>0.173222150713711</v>
      </c>
      <c r="AC11" s="17">
        <v>0.34326132299373302</v>
      </c>
      <c r="AD11" s="17">
        <v>0.35180180983577602</v>
      </c>
      <c r="AE11" s="17"/>
      <c r="AF11" s="17">
        <v>0.29860766172050301</v>
      </c>
      <c r="AG11" s="17">
        <v>0.27045596692428597</v>
      </c>
      <c r="AH11" s="17">
        <v>0.31088366117184801</v>
      </c>
      <c r="AI11" s="17"/>
      <c r="AJ11" s="17">
        <v>0.27298709926902198</v>
      </c>
      <c r="AK11" s="17">
        <v>0.279038906414661</v>
      </c>
      <c r="AL11" s="17">
        <v>0.28924581980967401</v>
      </c>
      <c r="AM11" s="17">
        <v>9.8847261323739305E-2</v>
      </c>
      <c r="AN11" s="17">
        <v>0.322536609195688</v>
      </c>
      <c r="AO11" s="17"/>
      <c r="AP11" s="17">
        <v>0.23483253381045199</v>
      </c>
      <c r="AQ11" s="17">
        <v>0.30856360551697598</v>
      </c>
      <c r="AR11" s="17">
        <v>0.29604802171</v>
      </c>
      <c r="AS11" s="17"/>
      <c r="AT11" s="17">
        <v>0.29400899046277801</v>
      </c>
      <c r="AU11" s="17">
        <v>0.29445425058924302</v>
      </c>
      <c r="AV11" s="17">
        <v>0.252904721437679</v>
      </c>
      <c r="AW11" s="17">
        <v>0.31351301907235601</v>
      </c>
      <c r="AX11" s="17">
        <v>0.21555617406364599</v>
      </c>
      <c r="AY11" s="17"/>
      <c r="AZ11" s="17">
        <v>0.234191930465351</v>
      </c>
      <c r="BA11" s="17">
        <v>0.29977723356869401</v>
      </c>
      <c r="BB11" s="17">
        <v>0.27629206681650298</v>
      </c>
      <c r="BC11" s="17">
        <v>0.26577525883054598</v>
      </c>
      <c r="BD11" s="17">
        <v>0.29999026470053802</v>
      </c>
      <c r="BE11" s="17">
        <v>0.384073678183249</v>
      </c>
      <c r="BF11" s="17"/>
      <c r="BG11" s="17">
        <v>0.26409127296967699</v>
      </c>
      <c r="BH11" s="17">
        <v>0.32368418314033398</v>
      </c>
      <c r="BI11" s="17" t="s">
        <v>95</v>
      </c>
      <c r="BJ11" s="17">
        <v>0.28537823838905502</v>
      </c>
      <c r="BK11" s="17">
        <v>0.31873205848418501</v>
      </c>
      <c r="BL11" s="17">
        <v>0.27420862578772198</v>
      </c>
      <c r="BM11" s="17">
        <v>0.10321658954897101</v>
      </c>
    </row>
    <row r="12" spans="2:65" ht="29" x14ac:dyDescent="0.35">
      <c r="B12" s="18" t="s">
        <v>200</v>
      </c>
      <c r="C12" s="17">
        <v>0.25753170649763701</v>
      </c>
      <c r="D12" s="17">
        <v>0.28261714002397598</v>
      </c>
      <c r="E12" s="17">
        <v>0.23888984702187799</v>
      </c>
      <c r="F12" s="17"/>
      <c r="G12" s="17">
        <v>0.31788413471610999</v>
      </c>
      <c r="H12" s="17">
        <v>0.22439632712962199</v>
      </c>
      <c r="I12" s="17">
        <v>0.28525522668767</v>
      </c>
      <c r="J12" s="17">
        <v>0.22482599980472401</v>
      </c>
      <c r="K12" s="17">
        <v>0.257827853755143</v>
      </c>
      <c r="L12" s="17">
        <v>0.23653704781766599</v>
      </c>
      <c r="M12" s="17"/>
      <c r="N12" s="17">
        <v>0.24553405580287799</v>
      </c>
      <c r="O12" s="17">
        <v>0.22678337512427699</v>
      </c>
      <c r="P12" s="17">
        <v>0.31097147580544499</v>
      </c>
      <c r="Q12" s="17">
        <v>0.26215445983920299</v>
      </c>
      <c r="R12" s="17"/>
      <c r="S12" s="17">
        <v>0.16360184066422101</v>
      </c>
      <c r="T12" s="17">
        <v>0.28830957078368602</v>
      </c>
      <c r="U12" s="17">
        <v>0.247304100784319</v>
      </c>
      <c r="V12" s="17">
        <v>0.32649870483650401</v>
      </c>
      <c r="W12" s="17">
        <v>0.30050942559716998</v>
      </c>
      <c r="X12" s="17">
        <v>0.22750681497799299</v>
      </c>
      <c r="Y12" s="17">
        <v>0.228631872170102</v>
      </c>
      <c r="Z12" s="17">
        <v>0.29289512511566401</v>
      </c>
      <c r="AA12" s="17">
        <v>0.15712698914825299</v>
      </c>
      <c r="AB12" s="17">
        <v>0.25162119377388398</v>
      </c>
      <c r="AC12" s="17">
        <v>0.36950620119016198</v>
      </c>
      <c r="AD12" s="17">
        <v>0.35131032253901101</v>
      </c>
      <c r="AE12" s="17"/>
      <c r="AF12" s="17">
        <v>0.23478607919163599</v>
      </c>
      <c r="AG12" s="17">
        <v>0.26276219428172598</v>
      </c>
      <c r="AH12" s="17">
        <v>0.224230896796768</v>
      </c>
      <c r="AI12" s="17"/>
      <c r="AJ12" s="17">
        <v>0.23139062952985701</v>
      </c>
      <c r="AK12" s="17">
        <v>0.243091207362997</v>
      </c>
      <c r="AL12" s="17">
        <v>0.26017416695759499</v>
      </c>
      <c r="AM12" s="17">
        <v>0.26343551913025798</v>
      </c>
      <c r="AN12" s="17">
        <v>0.223235713993542</v>
      </c>
      <c r="AO12" s="17"/>
      <c r="AP12" s="17">
        <v>0.24948194875080801</v>
      </c>
      <c r="AQ12" s="17">
        <v>0.26384369178515898</v>
      </c>
      <c r="AR12" s="17">
        <v>0.279786442018507</v>
      </c>
      <c r="AS12" s="17"/>
      <c r="AT12" s="17">
        <v>0.24571796046466099</v>
      </c>
      <c r="AU12" s="17">
        <v>0.28350830997344401</v>
      </c>
      <c r="AV12" s="17">
        <v>0.24446907028273401</v>
      </c>
      <c r="AW12" s="17">
        <v>0.22606177020826099</v>
      </c>
      <c r="AX12" s="17">
        <v>0.27967460408072498</v>
      </c>
      <c r="AY12" s="17"/>
      <c r="AZ12" s="17">
        <v>0.25400947502105597</v>
      </c>
      <c r="BA12" s="17">
        <v>0.25687044546368698</v>
      </c>
      <c r="BB12" s="17">
        <v>0.20795946241133501</v>
      </c>
      <c r="BC12" s="17">
        <v>0.226525160708512</v>
      </c>
      <c r="BD12" s="17">
        <v>0.27530178611198902</v>
      </c>
      <c r="BE12" s="17">
        <v>0.42801927432655401</v>
      </c>
      <c r="BF12" s="17"/>
      <c r="BG12" s="17">
        <v>0.27052141335801899</v>
      </c>
      <c r="BH12" s="17">
        <v>0.28267923173345899</v>
      </c>
      <c r="BI12" s="17" t="s">
        <v>95</v>
      </c>
      <c r="BJ12" s="17">
        <v>0.22270111803122</v>
      </c>
      <c r="BK12" s="17">
        <v>0.22816833243814699</v>
      </c>
      <c r="BL12" s="17">
        <v>0.213931215909821</v>
      </c>
      <c r="BM12" s="17">
        <v>0.30874258597213999</v>
      </c>
    </row>
    <row r="13" spans="2:65" x14ac:dyDescent="0.35">
      <c r="B13" s="18" t="s">
        <v>201</v>
      </c>
      <c r="C13" s="17">
        <v>0.25119653701431499</v>
      </c>
      <c r="D13" s="17">
        <v>0.34254782237422698</v>
      </c>
      <c r="E13" s="17">
        <v>0.19520427144569499</v>
      </c>
      <c r="F13" s="17"/>
      <c r="G13" s="17">
        <v>0.22993148945216901</v>
      </c>
      <c r="H13" s="17">
        <v>0.228919089033148</v>
      </c>
      <c r="I13" s="17">
        <v>0.21158047331413299</v>
      </c>
      <c r="J13" s="17">
        <v>0.28379451991488502</v>
      </c>
      <c r="K13" s="17">
        <v>0.27219113127037697</v>
      </c>
      <c r="L13" s="17">
        <v>0.295162248280397</v>
      </c>
      <c r="M13" s="17"/>
      <c r="N13" s="17">
        <v>0.268099345626162</v>
      </c>
      <c r="O13" s="17">
        <v>0.26280589418286099</v>
      </c>
      <c r="P13" s="17">
        <v>0.26074133641643699</v>
      </c>
      <c r="Q13" s="17">
        <v>0.22029393054405899</v>
      </c>
      <c r="R13" s="17"/>
      <c r="S13" s="17">
        <v>0.26101098511098197</v>
      </c>
      <c r="T13" s="17">
        <v>0.23907500621009001</v>
      </c>
      <c r="U13" s="17">
        <v>0.24850702415746501</v>
      </c>
      <c r="V13" s="17">
        <v>0.243636104593627</v>
      </c>
      <c r="W13" s="17">
        <v>0.23779055878054201</v>
      </c>
      <c r="X13" s="17">
        <v>0.20194761219952501</v>
      </c>
      <c r="Y13" s="17">
        <v>0.24966300813032999</v>
      </c>
      <c r="Z13" s="17">
        <v>0.45294514141879899</v>
      </c>
      <c r="AA13" s="17">
        <v>0.32637712039605399</v>
      </c>
      <c r="AB13" s="17">
        <v>0.249076767152621</v>
      </c>
      <c r="AC13" s="17">
        <v>0.21216734507502699</v>
      </c>
      <c r="AD13" s="17">
        <v>0.124073713521969</v>
      </c>
      <c r="AE13" s="17"/>
      <c r="AF13" s="17">
        <v>0.33188890107226898</v>
      </c>
      <c r="AG13" s="17">
        <v>0.243235462636224</v>
      </c>
      <c r="AH13" s="17">
        <v>0.158943239957064</v>
      </c>
      <c r="AI13" s="17"/>
      <c r="AJ13" s="17">
        <v>0.30503651774761498</v>
      </c>
      <c r="AK13" s="17">
        <v>0.237524880881094</v>
      </c>
      <c r="AL13" s="17">
        <v>0.29878935348114299</v>
      </c>
      <c r="AM13" s="17">
        <v>0.38017274042144</v>
      </c>
      <c r="AN13" s="17">
        <v>0.18958433370125</v>
      </c>
      <c r="AO13" s="17"/>
      <c r="AP13" s="17">
        <v>0.33629761823994397</v>
      </c>
      <c r="AQ13" s="17">
        <v>0.24119567766580099</v>
      </c>
      <c r="AR13" s="17">
        <v>0.258738332715863</v>
      </c>
      <c r="AS13" s="17"/>
      <c r="AT13" s="17">
        <v>0.199743045090119</v>
      </c>
      <c r="AU13" s="17">
        <v>0.26691407092770703</v>
      </c>
      <c r="AV13" s="17">
        <v>0.284121379069812</v>
      </c>
      <c r="AW13" s="17">
        <v>0.237829471634738</v>
      </c>
      <c r="AX13" s="17">
        <v>0.38705975625197703</v>
      </c>
      <c r="AY13" s="17"/>
      <c r="AZ13" s="17">
        <v>0.26997653706953401</v>
      </c>
      <c r="BA13" s="17">
        <v>0.24890980310166599</v>
      </c>
      <c r="BB13" s="17">
        <v>0.28800427508349102</v>
      </c>
      <c r="BC13" s="17">
        <v>0.21058978710299001</v>
      </c>
      <c r="BD13" s="17">
        <v>0.27176853776031701</v>
      </c>
      <c r="BE13" s="17">
        <v>0.217467278372387</v>
      </c>
      <c r="BF13" s="17"/>
      <c r="BG13" s="17">
        <v>0.28205888923035699</v>
      </c>
      <c r="BH13" s="17">
        <v>0.22697537922138</v>
      </c>
      <c r="BI13" s="17" t="s">
        <v>95</v>
      </c>
      <c r="BJ13" s="17">
        <v>0.318382002720423</v>
      </c>
      <c r="BK13" s="17">
        <v>0.270620671130681</v>
      </c>
      <c r="BL13" s="17">
        <v>0.20790845887187701</v>
      </c>
      <c r="BM13" s="17">
        <v>0.264098581900789</v>
      </c>
    </row>
    <row r="14" spans="2:65" ht="29" x14ac:dyDescent="0.35">
      <c r="B14" s="18" t="s">
        <v>207</v>
      </c>
      <c r="C14" s="17">
        <v>0.20631822263507699</v>
      </c>
      <c r="D14" s="17">
        <v>0.151005736446298</v>
      </c>
      <c r="E14" s="17">
        <v>0.242341737927982</v>
      </c>
      <c r="F14" s="17"/>
      <c r="G14" s="17">
        <v>0.24738879070276701</v>
      </c>
      <c r="H14" s="17">
        <v>0.23589415446751899</v>
      </c>
      <c r="I14" s="17">
        <v>0.23766595786280001</v>
      </c>
      <c r="J14" s="17">
        <v>0.16833252700103599</v>
      </c>
      <c r="K14" s="17">
        <v>0.14755955579989399</v>
      </c>
      <c r="L14" s="17">
        <v>0.18244138080244601</v>
      </c>
      <c r="M14" s="17"/>
      <c r="N14" s="17">
        <v>0.20226907590054799</v>
      </c>
      <c r="O14" s="17">
        <v>0.19791939334511299</v>
      </c>
      <c r="P14" s="17">
        <v>0.220037635303857</v>
      </c>
      <c r="Q14" s="17">
        <v>0.207256807914077</v>
      </c>
      <c r="R14" s="17"/>
      <c r="S14" s="17">
        <v>0.25822722190891501</v>
      </c>
      <c r="T14" s="17">
        <v>0.257405400573265</v>
      </c>
      <c r="U14" s="17">
        <v>0.13009590536281501</v>
      </c>
      <c r="V14" s="17">
        <v>0.13165654810119301</v>
      </c>
      <c r="W14" s="17">
        <v>0.15602834088508999</v>
      </c>
      <c r="X14" s="17">
        <v>0.262313713507071</v>
      </c>
      <c r="Y14" s="17">
        <v>0.238406487777615</v>
      </c>
      <c r="Z14" s="17">
        <v>0.18016075825602201</v>
      </c>
      <c r="AA14" s="17">
        <v>0.1996762003817</v>
      </c>
      <c r="AB14" s="17">
        <v>0.17860394136372101</v>
      </c>
      <c r="AC14" s="17">
        <v>0.162363920434207</v>
      </c>
      <c r="AD14" s="17">
        <v>0.29657391326026</v>
      </c>
      <c r="AE14" s="17"/>
      <c r="AF14" s="17">
        <v>0.17359829919160399</v>
      </c>
      <c r="AG14" s="17">
        <v>0.245305282757115</v>
      </c>
      <c r="AH14" s="17">
        <v>0.181123480089701</v>
      </c>
      <c r="AI14" s="17"/>
      <c r="AJ14" s="17">
        <v>0.237543378032085</v>
      </c>
      <c r="AK14" s="17">
        <v>0.21369774115564499</v>
      </c>
      <c r="AL14" s="17">
        <v>0.18824818284054601</v>
      </c>
      <c r="AM14" s="17">
        <v>0</v>
      </c>
      <c r="AN14" s="17">
        <v>0.208353371960811</v>
      </c>
      <c r="AO14" s="17"/>
      <c r="AP14" s="17">
        <v>0.24128407883369399</v>
      </c>
      <c r="AQ14" s="17">
        <v>0.21051177635635401</v>
      </c>
      <c r="AR14" s="17">
        <v>0.118535467063032</v>
      </c>
      <c r="AS14" s="17"/>
      <c r="AT14" s="17">
        <v>0.213436264728945</v>
      </c>
      <c r="AU14" s="17">
        <v>0.200778969987396</v>
      </c>
      <c r="AV14" s="17">
        <v>0.21530840261082501</v>
      </c>
      <c r="AW14" s="17">
        <v>0.170551038038397</v>
      </c>
      <c r="AX14" s="17">
        <v>0.15781998870358899</v>
      </c>
      <c r="AY14" s="17"/>
      <c r="AZ14" s="17">
        <v>0.19738401746718301</v>
      </c>
      <c r="BA14" s="17">
        <v>0.19019079338130901</v>
      </c>
      <c r="BB14" s="17">
        <v>0.20464624226868999</v>
      </c>
      <c r="BC14" s="17">
        <v>0.26899696137682999</v>
      </c>
      <c r="BD14" s="17">
        <v>0.18923568542653299</v>
      </c>
      <c r="BE14" s="17">
        <v>0.15458225300553299</v>
      </c>
      <c r="BF14" s="17"/>
      <c r="BG14" s="17">
        <v>0.19430491961766</v>
      </c>
      <c r="BH14" s="17">
        <v>0.229315794501144</v>
      </c>
      <c r="BI14" s="17" t="s">
        <v>95</v>
      </c>
      <c r="BJ14" s="17">
        <v>0.26981837200005399</v>
      </c>
      <c r="BK14" s="17">
        <v>0.221557647667871</v>
      </c>
      <c r="BL14" s="17">
        <v>0.184410285049494</v>
      </c>
      <c r="BM14" s="17">
        <v>0.133450233976941</v>
      </c>
    </row>
    <row r="15" spans="2:65" ht="29" x14ac:dyDescent="0.35">
      <c r="B15" s="18" t="s">
        <v>199</v>
      </c>
      <c r="C15" s="17">
        <v>0.109660579192203</v>
      </c>
      <c r="D15" s="17">
        <v>9.9272590103835406E-2</v>
      </c>
      <c r="E15" s="17">
        <v>0.115140479868603</v>
      </c>
      <c r="F15" s="17"/>
      <c r="G15" s="17">
        <v>0.18142068349187601</v>
      </c>
      <c r="H15" s="17">
        <v>0.15340153577177701</v>
      </c>
      <c r="I15" s="17">
        <v>8.3660441579953698E-2</v>
      </c>
      <c r="J15" s="17">
        <v>0.120202073892439</v>
      </c>
      <c r="K15" s="17">
        <v>6.0041403094567902E-2</v>
      </c>
      <c r="L15" s="17">
        <v>5.3827740331552902E-2</v>
      </c>
      <c r="M15" s="17"/>
      <c r="N15" s="17">
        <v>0.10833722178817801</v>
      </c>
      <c r="O15" s="17">
        <v>9.8579686399855995E-2</v>
      </c>
      <c r="P15" s="17">
        <v>0.14165096463618801</v>
      </c>
      <c r="Q15" s="17">
        <v>9.8862306882475701E-2</v>
      </c>
      <c r="R15" s="17"/>
      <c r="S15" s="17">
        <v>0.121604404000011</v>
      </c>
      <c r="T15" s="17">
        <v>8.1145395208534102E-2</v>
      </c>
      <c r="U15" s="17">
        <v>0.10246996759815501</v>
      </c>
      <c r="V15" s="17">
        <v>8.5224477147257699E-2</v>
      </c>
      <c r="W15" s="17">
        <v>0.14931717296819799</v>
      </c>
      <c r="X15" s="17">
        <v>0.14451913808262801</v>
      </c>
      <c r="Y15" s="17">
        <v>0.13066880349980001</v>
      </c>
      <c r="Z15" s="17">
        <v>7.7400210482166595E-2</v>
      </c>
      <c r="AA15" s="17">
        <v>0.115968811005464</v>
      </c>
      <c r="AB15" s="17">
        <v>8.2785068242898399E-2</v>
      </c>
      <c r="AC15" s="17">
        <v>0.143456701818268</v>
      </c>
      <c r="AD15" s="17">
        <v>8.3153170764713999E-2</v>
      </c>
      <c r="AE15" s="17"/>
      <c r="AF15" s="17">
        <v>9.9363072870224195E-2</v>
      </c>
      <c r="AG15" s="17">
        <v>0.101281976418179</v>
      </c>
      <c r="AH15" s="17">
        <v>0.105487663441044</v>
      </c>
      <c r="AI15" s="17"/>
      <c r="AJ15" s="17">
        <v>7.8366702809553906E-2</v>
      </c>
      <c r="AK15" s="17">
        <v>0.114523387823793</v>
      </c>
      <c r="AL15" s="17">
        <v>9.6397357087134899E-2</v>
      </c>
      <c r="AM15" s="17">
        <v>0</v>
      </c>
      <c r="AN15" s="17">
        <v>0.106849971540714</v>
      </c>
      <c r="AO15" s="17"/>
      <c r="AP15" s="17">
        <v>8.7594185265078103E-2</v>
      </c>
      <c r="AQ15" s="17">
        <v>0.10675407726478001</v>
      </c>
      <c r="AR15" s="17">
        <v>8.9307513304306599E-2</v>
      </c>
      <c r="AS15" s="17"/>
      <c r="AT15" s="17">
        <v>9.4009115566237894E-2</v>
      </c>
      <c r="AU15" s="17">
        <v>0.129392043073357</v>
      </c>
      <c r="AV15" s="17">
        <v>0.117851952511677</v>
      </c>
      <c r="AW15" s="17">
        <v>0.10712994435201501</v>
      </c>
      <c r="AX15" s="17">
        <v>0.186265836372286</v>
      </c>
      <c r="AY15" s="17"/>
      <c r="AZ15" s="17">
        <v>0.121382583179326</v>
      </c>
      <c r="BA15" s="17">
        <v>0.100781540482695</v>
      </c>
      <c r="BB15" s="17">
        <v>0.120836936517804</v>
      </c>
      <c r="BC15" s="17">
        <v>0.109060839748434</v>
      </c>
      <c r="BD15" s="17">
        <v>0.13558876848787399</v>
      </c>
      <c r="BE15" s="17">
        <v>3.7460473119092501E-2</v>
      </c>
      <c r="BF15" s="17"/>
      <c r="BG15" s="17">
        <v>5.9443752456055203E-2</v>
      </c>
      <c r="BH15" s="17">
        <v>0.129651850410438</v>
      </c>
      <c r="BI15" s="17" t="s">
        <v>95</v>
      </c>
      <c r="BJ15" s="17">
        <v>0.16865205333497299</v>
      </c>
      <c r="BK15" s="17">
        <v>0.12632970341094399</v>
      </c>
      <c r="BL15" s="17">
        <v>0.13644618251208199</v>
      </c>
      <c r="BM15" s="17">
        <v>8.3160031881223298E-2</v>
      </c>
    </row>
    <row r="16" spans="2:65" x14ac:dyDescent="0.35">
      <c r="B16" s="18" t="s">
        <v>202</v>
      </c>
      <c r="C16" s="17">
        <v>9.8300185480356503E-2</v>
      </c>
      <c r="D16" s="17">
        <v>0.13462977949198299</v>
      </c>
      <c r="E16" s="17">
        <v>7.5131800291377296E-2</v>
      </c>
      <c r="F16" s="17"/>
      <c r="G16" s="17">
        <v>0.13989521516692799</v>
      </c>
      <c r="H16" s="17">
        <v>0.112399973096418</v>
      </c>
      <c r="I16" s="17">
        <v>0.10960862611293901</v>
      </c>
      <c r="J16" s="17">
        <v>9.1617815908327793E-2</v>
      </c>
      <c r="K16" s="17">
        <v>4.6498622741865302E-2</v>
      </c>
      <c r="L16" s="17">
        <v>7.8278959095658004E-2</v>
      </c>
      <c r="M16" s="17"/>
      <c r="N16" s="17">
        <v>9.6686770717338E-2</v>
      </c>
      <c r="O16" s="17">
        <v>9.4778177169490593E-2</v>
      </c>
      <c r="P16" s="17">
        <v>9.1434918867239701E-2</v>
      </c>
      <c r="Q16" s="17">
        <v>0.110310187180388</v>
      </c>
      <c r="R16" s="17"/>
      <c r="S16" s="17">
        <v>4.6779692138208803E-2</v>
      </c>
      <c r="T16" s="17">
        <v>9.2011675403013499E-2</v>
      </c>
      <c r="U16" s="17">
        <v>6.7975463976274506E-2</v>
      </c>
      <c r="V16" s="17">
        <v>0.14105754189056199</v>
      </c>
      <c r="W16" s="17">
        <v>0.142001912575102</v>
      </c>
      <c r="X16" s="17">
        <v>0.132811979753025</v>
      </c>
      <c r="Y16" s="17">
        <v>0.12573759165937901</v>
      </c>
      <c r="Z16" s="17">
        <v>0.14208849641951199</v>
      </c>
      <c r="AA16" s="17">
        <v>5.8014434570718101E-2</v>
      </c>
      <c r="AB16" s="17">
        <v>6.8591135176429702E-2</v>
      </c>
      <c r="AC16" s="17">
        <v>0.166346588664576</v>
      </c>
      <c r="AD16" s="17">
        <v>5.74914028434379E-2</v>
      </c>
      <c r="AE16" s="17"/>
      <c r="AF16" s="17">
        <v>0.138673678772955</v>
      </c>
      <c r="AG16" s="17">
        <v>6.9163353718036197E-2</v>
      </c>
      <c r="AH16" s="17">
        <v>9.1080598345918001E-2</v>
      </c>
      <c r="AI16" s="17"/>
      <c r="AJ16" s="17">
        <v>0.11404912257609801</v>
      </c>
      <c r="AK16" s="17">
        <v>0.10678959734650099</v>
      </c>
      <c r="AL16" s="17">
        <v>7.0076263294206506E-2</v>
      </c>
      <c r="AM16" s="17">
        <v>0.10554711941993999</v>
      </c>
      <c r="AN16" s="17">
        <v>0.10186375773352099</v>
      </c>
      <c r="AO16" s="17"/>
      <c r="AP16" s="17">
        <v>7.3094431527412199E-2</v>
      </c>
      <c r="AQ16" s="17">
        <v>0.103138161169875</v>
      </c>
      <c r="AR16" s="17">
        <v>8.1007401534368195E-2</v>
      </c>
      <c r="AS16" s="17"/>
      <c r="AT16" s="17">
        <v>0.113581005213983</v>
      </c>
      <c r="AU16" s="17">
        <v>0.121690742737767</v>
      </c>
      <c r="AV16" s="17">
        <v>6.5495734625051399E-2</v>
      </c>
      <c r="AW16" s="17">
        <v>9.4970150208078905E-2</v>
      </c>
      <c r="AX16" s="17">
        <v>8.7224806645133199E-2</v>
      </c>
      <c r="AY16" s="17"/>
      <c r="AZ16" s="17">
        <v>0.100362108233504</v>
      </c>
      <c r="BA16" s="17">
        <v>8.5415772757077901E-2</v>
      </c>
      <c r="BB16" s="17">
        <v>0.13924289071332199</v>
      </c>
      <c r="BC16" s="17">
        <v>8.3035303496983001E-2</v>
      </c>
      <c r="BD16" s="17">
        <v>9.8920710431699796E-2</v>
      </c>
      <c r="BE16" s="17">
        <v>0.134615768700733</v>
      </c>
      <c r="BF16" s="17"/>
      <c r="BG16" s="17">
        <v>0.106322185860179</v>
      </c>
      <c r="BH16" s="17">
        <v>0.10549296944081001</v>
      </c>
      <c r="BI16" s="17" t="s">
        <v>95</v>
      </c>
      <c r="BJ16" s="17">
        <v>8.9993598347161197E-2</v>
      </c>
      <c r="BK16" s="17">
        <v>8.5053086167498002E-2</v>
      </c>
      <c r="BL16" s="17">
        <v>7.2259315425742501E-2</v>
      </c>
      <c r="BM16" s="17">
        <v>0.112629957530558</v>
      </c>
    </row>
    <row r="17" spans="2:65" ht="43.5" x14ac:dyDescent="0.35">
      <c r="B17" s="18" t="s">
        <v>205</v>
      </c>
      <c r="C17" s="17">
        <v>5.9151569563834001E-2</v>
      </c>
      <c r="D17" s="17">
        <v>7.0919079282887904E-2</v>
      </c>
      <c r="E17" s="17">
        <v>5.2434615225017897E-2</v>
      </c>
      <c r="F17" s="17"/>
      <c r="G17" s="17">
        <v>0.12611755723078699</v>
      </c>
      <c r="H17" s="17">
        <v>4.3396459456419401E-2</v>
      </c>
      <c r="I17" s="17">
        <v>6.0890858376590001E-2</v>
      </c>
      <c r="J17" s="17">
        <v>3.33757649131751E-2</v>
      </c>
      <c r="K17" s="17">
        <v>4.53557734177438E-2</v>
      </c>
      <c r="L17" s="17">
        <v>4.9025056751665498E-2</v>
      </c>
      <c r="M17" s="17"/>
      <c r="N17" s="17">
        <v>4.94474184846906E-2</v>
      </c>
      <c r="O17" s="17">
        <v>4.66442266184105E-2</v>
      </c>
      <c r="P17" s="17">
        <v>0.101411359086307</v>
      </c>
      <c r="Q17" s="17">
        <v>4.8645653831652598E-2</v>
      </c>
      <c r="R17" s="17"/>
      <c r="S17" s="17">
        <v>9.5405072600552296E-2</v>
      </c>
      <c r="T17" s="17">
        <v>0.10694280613697001</v>
      </c>
      <c r="U17" s="17">
        <v>4.04528598497658E-2</v>
      </c>
      <c r="V17" s="17">
        <v>2.78043836369209E-2</v>
      </c>
      <c r="W17" s="17">
        <v>5.0374309584749102E-2</v>
      </c>
      <c r="X17" s="17">
        <v>5.7751167703344701E-2</v>
      </c>
      <c r="Y17" s="17">
        <v>5.1646358462742799E-2</v>
      </c>
      <c r="Z17" s="17">
        <v>0.10492232419132699</v>
      </c>
      <c r="AA17" s="17">
        <v>1.3122690098451999E-2</v>
      </c>
      <c r="AB17" s="17">
        <v>4.32971975081472E-2</v>
      </c>
      <c r="AC17" s="17">
        <v>4.4720269593952797E-2</v>
      </c>
      <c r="AD17" s="17">
        <v>6.0068870669414E-2</v>
      </c>
      <c r="AE17" s="17"/>
      <c r="AF17" s="17">
        <v>6.0603368631459202E-2</v>
      </c>
      <c r="AG17" s="17">
        <v>5.6233753424459597E-2</v>
      </c>
      <c r="AH17" s="17">
        <v>5.4904590985329203E-2</v>
      </c>
      <c r="AI17" s="17"/>
      <c r="AJ17" s="17">
        <v>7.8187173351240993E-2</v>
      </c>
      <c r="AK17" s="17">
        <v>7.2777723882821901E-2</v>
      </c>
      <c r="AL17" s="17">
        <v>3.8836897686077801E-2</v>
      </c>
      <c r="AM17" s="17">
        <v>0.17071235118312</v>
      </c>
      <c r="AN17" s="17">
        <v>2.3237152493205002E-2</v>
      </c>
      <c r="AO17" s="17"/>
      <c r="AP17" s="17">
        <v>6.7793047154067795E-2</v>
      </c>
      <c r="AQ17" s="17">
        <v>7.3881785035417799E-2</v>
      </c>
      <c r="AR17" s="17">
        <v>8.0131511528923796E-2</v>
      </c>
      <c r="AS17" s="17"/>
      <c r="AT17" s="17">
        <v>5.6759017048930702E-2</v>
      </c>
      <c r="AU17" s="17">
        <v>7.6255400160962994E-2</v>
      </c>
      <c r="AV17" s="17">
        <v>5.49667590136887E-2</v>
      </c>
      <c r="AW17" s="17">
        <v>4.6202807517260303E-2</v>
      </c>
      <c r="AX17" s="17">
        <v>0</v>
      </c>
      <c r="AY17" s="17"/>
      <c r="AZ17" s="17">
        <v>8.0971720422993596E-2</v>
      </c>
      <c r="BA17" s="17">
        <v>4.5942803548620001E-2</v>
      </c>
      <c r="BB17" s="17">
        <v>8.5851905563899697E-2</v>
      </c>
      <c r="BC17" s="17">
        <v>3.9634021934117997E-2</v>
      </c>
      <c r="BD17" s="17">
        <v>3.04562115086911E-2</v>
      </c>
      <c r="BE17" s="17">
        <v>0.124000222191973</v>
      </c>
      <c r="BF17" s="17"/>
      <c r="BG17" s="17">
        <v>5.2161655382770698E-2</v>
      </c>
      <c r="BH17" s="17">
        <v>5.7014745710908997E-2</v>
      </c>
      <c r="BI17" s="17" t="s">
        <v>95</v>
      </c>
      <c r="BJ17" s="17">
        <v>6.29114340621411E-2</v>
      </c>
      <c r="BK17" s="17">
        <v>5.8357494697929703E-2</v>
      </c>
      <c r="BL17" s="17">
        <v>8.2514361303717296E-2</v>
      </c>
      <c r="BM17" s="17">
        <v>2.91961935473375E-2</v>
      </c>
    </row>
    <row r="18" spans="2:65" x14ac:dyDescent="0.35">
      <c r="B18" s="18" t="s">
        <v>114</v>
      </c>
      <c r="C18" s="17">
        <v>8.0694479160823007E-3</v>
      </c>
      <c r="D18" s="17">
        <v>9.2084202908266494E-3</v>
      </c>
      <c r="E18" s="17">
        <v>7.4408580277918E-3</v>
      </c>
      <c r="F18" s="17"/>
      <c r="G18" s="17">
        <v>0</v>
      </c>
      <c r="H18" s="17">
        <v>6.9307892330772603E-3</v>
      </c>
      <c r="I18" s="17">
        <v>6.0013517125720199E-3</v>
      </c>
      <c r="J18" s="17">
        <v>2.7410042660253899E-2</v>
      </c>
      <c r="K18" s="17">
        <v>0</v>
      </c>
      <c r="L18" s="17">
        <v>6.2956394382453103E-3</v>
      </c>
      <c r="M18" s="17"/>
      <c r="N18" s="17">
        <v>0</v>
      </c>
      <c r="O18" s="17">
        <v>1.19185002288317E-2</v>
      </c>
      <c r="P18" s="17">
        <v>1.09271361364272E-2</v>
      </c>
      <c r="Q18" s="17">
        <v>9.4061978476218996E-3</v>
      </c>
      <c r="R18" s="17"/>
      <c r="S18" s="17">
        <v>1.1322310331402E-2</v>
      </c>
      <c r="T18" s="17">
        <v>0</v>
      </c>
      <c r="U18" s="17">
        <v>2.64792093747898E-2</v>
      </c>
      <c r="V18" s="17">
        <v>0</v>
      </c>
      <c r="W18" s="17">
        <v>1.28365316575787E-2</v>
      </c>
      <c r="X18" s="17">
        <v>1.4192313630236901E-2</v>
      </c>
      <c r="Y18" s="17">
        <v>0</v>
      </c>
      <c r="Z18" s="17">
        <v>0</v>
      </c>
      <c r="AA18" s="17">
        <v>1.1621557493679199E-2</v>
      </c>
      <c r="AB18" s="17">
        <v>1.1335248565114499E-2</v>
      </c>
      <c r="AC18" s="17">
        <v>0</v>
      </c>
      <c r="AD18" s="17">
        <v>0</v>
      </c>
      <c r="AE18" s="17"/>
      <c r="AF18" s="17">
        <v>7.9886655749360994E-3</v>
      </c>
      <c r="AG18" s="17">
        <v>7.1525812337603703E-3</v>
      </c>
      <c r="AH18" s="17">
        <v>1.55152225837629E-2</v>
      </c>
      <c r="AI18" s="17"/>
      <c r="AJ18" s="17">
        <v>2.0826652956134499E-2</v>
      </c>
      <c r="AK18" s="17">
        <v>0</v>
      </c>
      <c r="AL18" s="17">
        <v>0</v>
      </c>
      <c r="AM18" s="17">
        <v>0</v>
      </c>
      <c r="AN18" s="17">
        <v>1.6448945140137401E-2</v>
      </c>
      <c r="AO18" s="17"/>
      <c r="AP18" s="17">
        <v>3.9288848023583602E-2</v>
      </c>
      <c r="AQ18" s="17">
        <v>3.3486734035374798E-3</v>
      </c>
      <c r="AR18" s="17">
        <v>0</v>
      </c>
      <c r="AS18" s="17"/>
      <c r="AT18" s="17">
        <v>1.54889871076578E-2</v>
      </c>
      <c r="AU18" s="17">
        <v>0</v>
      </c>
      <c r="AV18" s="17">
        <v>4.3696663318525796E-3</v>
      </c>
      <c r="AW18" s="17">
        <v>0</v>
      </c>
      <c r="AX18" s="17">
        <v>0</v>
      </c>
      <c r="AY18" s="17"/>
      <c r="AZ18" s="17">
        <v>5.93170291792771E-3</v>
      </c>
      <c r="BA18" s="17">
        <v>1.48357016378887E-2</v>
      </c>
      <c r="BB18" s="17">
        <v>1.17641447102033E-2</v>
      </c>
      <c r="BC18" s="17">
        <v>5.6124964824982798E-3</v>
      </c>
      <c r="BD18" s="17">
        <v>0</v>
      </c>
      <c r="BE18" s="17">
        <v>0</v>
      </c>
      <c r="BF18" s="17"/>
      <c r="BG18" s="17">
        <v>3.2813861648969701E-3</v>
      </c>
      <c r="BH18" s="17">
        <v>8.7744549373062093E-3</v>
      </c>
      <c r="BI18" s="17" t="s">
        <v>95</v>
      </c>
      <c r="BJ18" s="17">
        <v>3.6233213443940197E-2</v>
      </c>
      <c r="BK18" s="17">
        <v>1.14843900896133E-2</v>
      </c>
      <c r="BL18" s="17">
        <v>5.2917665214491797E-3</v>
      </c>
      <c r="BM18" s="17">
        <v>0</v>
      </c>
    </row>
    <row r="19" spans="2:65" x14ac:dyDescent="0.35">
      <c r="B19" s="18" t="s">
        <v>93</v>
      </c>
      <c r="C19" s="19">
        <v>6.76817288363108E-3</v>
      </c>
      <c r="D19" s="19">
        <v>9.1219550196392895E-3</v>
      </c>
      <c r="E19" s="19">
        <v>5.37809193812353E-3</v>
      </c>
      <c r="F19" s="19"/>
      <c r="G19" s="19">
        <v>0</v>
      </c>
      <c r="H19" s="19">
        <v>5.4968142985102903E-3</v>
      </c>
      <c r="I19" s="19">
        <v>0</v>
      </c>
      <c r="J19" s="19">
        <v>7.1660524109259599E-3</v>
      </c>
      <c r="K19" s="19">
        <v>1.6714733408397901E-2</v>
      </c>
      <c r="L19" s="19">
        <v>1.44775662426659E-2</v>
      </c>
      <c r="M19" s="19"/>
      <c r="N19" s="19">
        <v>8.5658324411356408E-3</v>
      </c>
      <c r="O19" s="19">
        <v>8.2281420509645303E-3</v>
      </c>
      <c r="P19" s="19">
        <v>5.81678321662411E-3</v>
      </c>
      <c r="Q19" s="19">
        <v>4.4791223455571197E-3</v>
      </c>
      <c r="R19" s="19"/>
      <c r="S19" s="19">
        <v>0</v>
      </c>
      <c r="T19" s="19">
        <v>0</v>
      </c>
      <c r="U19" s="19">
        <v>0</v>
      </c>
      <c r="V19" s="19">
        <v>4.1143446394876201E-2</v>
      </c>
      <c r="W19" s="19">
        <v>0</v>
      </c>
      <c r="X19" s="19">
        <v>0</v>
      </c>
      <c r="Y19" s="19">
        <v>0</v>
      </c>
      <c r="Z19" s="19">
        <v>0</v>
      </c>
      <c r="AA19" s="19">
        <v>1.15751765660994E-2</v>
      </c>
      <c r="AB19" s="19">
        <v>2.1804592001986301E-2</v>
      </c>
      <c r="AC19" s="19">
        <v>0</v>
      </c>
      <c r="AD19" s="19">
        <v>0</v>
      </c>
      <c r="AE19" s="19"/>
      <c r="AF19" s="19">
        <v>0</v>
      </c>
      <c r="AG19" s="19">
        <v>9.5097754363384999E-3</v>
      </c>
      <c r="AH19" s="19">
        <v>1.45219900066731E-2</v>
      </c>
      <c r="AI19" s="19"/>
      <c r="AJ19" s="19">
        <v>0</v>
      </c>
      <c r="AK19" s="19">
        <v>3.1308218325323202E-3</v>
      </c>
      <c r="AL19" s="19">
        <v>2.36666199328395E-2</v>
      </c>
      <c r="AM19" s="19">
        <v>0</v>
      </c>
      <c r="AN19" s="19">
        <v>1.53959387727621E-2</v>
      </c>
      <c r="AO19" s="19"/>
      <c r="AP19" s="19">
        <v>0</v>
      </c>
      <c r="AQ19" s="19">
        <v>5.6815993810111296E-3</v>
      </c>
      <c r="AR19" s="19">
        <v>1.1615575530387799E-2</v>
      </c>
      <c r="AS19" s="19"/>
      <c r="AT19" s="19">
        <v>5.2605557545948702E-3</v>
      </c>
      <c r="AU19" s="19">
        <v>0</v>
      </c>
      <c r="AV19" s="19">
        <v>1.2843316087883E-2</v>
      </c>
      <c r="AW19" s="19">
        <v>8.7151678113012998E-3</v>
      </c>
      <c r="AX19" s="19">
        <v>7.2495423342415502E-2</v>
      </c>
      <c r="AY19" s="19"/>
      <c r="AZ19" s="19">
        <v>9.9664888849055402E-3</v>
      </c>
      <c r="BA19" s="19">
        <v>4.1370798612029797E-3</v>
      </c>
      <c r="BB19" s="19">
        <v>2.18190749681457E-2</v>
      </c>
      <c r="BC19" s="19">
        <v>5.59072695984746E-3</v>
      </c>
      <c r="BD19" s="19">
        <v>0</v>
      </c>
      <c r="BE19" s="19">
        <v>0</v>
      </c>
      <c r="BF19" s="19"/>
      <c r="BG19" s="19">
        <v>1.08478130815344E-2</v>
      </c>
      <c r="BH19" s="19">
        <v>0</v>
      </c>
      <c r="BI19" s="19" t="s">
        <v>95</v>
      </c>
      <c r="BJ19" s="19">
        <v>0</v>
      </c>
      <c r="BK19" s="19">
        <v>9.1082786579311098E-3</v>
      </c>
      <c r="BL19" s="19">
        <v>1.1794050477361101E-2</v>
      </c>
      <c r="BM19" s="19">
        <v>0</v>
      </c>
    </row>
    <row r="20" spans="2:65" x14ac:dyDescent="0.35">
      <c r="B20" s="16" t="s">
        <v>215</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76</v>
      </c>
      <c r="D7" s="10">
        <v>40</v>
      </c>
      <c r="E7" s="10">
        <v>36</v>
      </c>
      <c r="F7" s="10"/>
      <c r="G7" s="10">
        <v>20</v>
      </c>
      <c r="H7" s="10">
        <v>14</v>
      </c>
      <c r="I7" s="10">
        <v>16</v>
      </c>
      <c r="J7" s="10">
        <v>13</v>
      </c>
      <c r="K7" s="10">
        <v>6</v>
      </c>
      <c r="L7" s="10">
        <v>7</v>
      </c>
      <c r="M7" s="10"/>
      <c r="N7" s="10">
        <v>15</v>
      </c>
      <c r="O7" s="10">
        <v>23</v>
      </c>
      <c r="P7" s="10">
        <v>17</v>
      </c>
      <c r="Q7" s="10">
        <v>21</v>
      </c>
      <c r="R7" s="10"/>
      <c r="S7" s="10">
        <v>12</v>
      </c>
      <c r="T7" s="10">
        <v>10</v>
      </c>
      <c r="U7" s="10">
        <v>7</v>
      </c>
      <c r="V7" s="10">
        <v>5</v>
      </c>
      <c r="W7" s="10">
        <v>6</v>
      </c>
      <c r="X7" s="10">
        <v>4</v>
      </c>
      <c r="Y7" s="10">
        <v>7</v>
      </c>
      <c r="Z7" s="10" t="s">
        <v>94</v>
      </c>
      <c r="AA7" s="10">
        <v>13</v>
      </c>
      <c r="AB7" s="10">
        <v>8</v>
      </c>
      <c r="AC7" s="10">
        <v>3</v>
      </c>
      <c r="AD7" s="10">
        <v>1</v>
      </c>
      <c r="AE7" s="10"/>
      <c r="AF7" s="10">
        <v>31</v>
      </c>
      <c r="AG7" s="10">
        <v>22</v>
      </c>
      <c r="AH7" s="10">
        <v>18</v>
      </c>
      <c r="AI7" s="10"/>
      <c r="AJ7" s="10">
        <v>19</v>
      </c>
      <c r="AK7" s="10">
        <v>25</v>
      </c>
      <c r="AL7" s="10">
        <v>5</v>
      </c>
      <c r="AM7" s="10">
        <v>2</v>
      </c>
      <c r="AN7" s="10">
        <v>15</v>
      </c>
      <c r="AO7" s="10"/>
      <c r="AP7" s="10">
        <v>15</v>
      </c>
      <c r="AQ7" s="10">
        <v>28</v>
      </c>
      <c r="AR7" s="10">
        <v>8</v>
      </c>
      <c r="AS7" s="10"/>
      <c r="AT7" s="10">
        <v>20</v>
      </c>
      <c r="AU7" s="10">
        <v>20</v>
      </c>
      <c r="AV7" s="10">
        <v>19</v>
      </c>
      <c r="AW7" s="10">
        <v>7</v>
      </c>
      <c r="AX7" s="10">
        <v>1</v>
      </c>
      <c r="AY7" s="10"/>
      <c r="AZ7" s="10">
        <v>24</v>
      </c>
      <c r="BA7" s="10">
        <v>17</v>
      </c>
      <c r="BB7" s="10">
        <v>12</v>
      </c>
      <c r="BC7" s="10">
        <v>9</v>
      </c>
      <c r="BD7" s="10">
        <v>7</v>
      </c>
      <c r="BE7" s="10">
        <v>7</v>
      </c>
      <c r="BF7" s="10"/>
      <c r="BG7" s="10">
        <v>22</v>
      </c>
      <c r="BH7" s="10">
        <v>11</v>
      </c>
      <c r="BI7" s="10" t="s">
        <v>94</v>
      </c>
      <c r="BJ7" s="10">
        <v>8</v>
      </c>
      <c r="BK7" s="10">
        <v>13</v>
      </c>
      <c r="BL7" s="10">
        <v>18</v>
      </c>
      <c r="BM7" s="10">
        <v>2</v>
      </c>
    </row>
    <row r="8" spans="2:65" ht="30" customHeight="1" x14ac:dyDescent="0.35">
      <c r="B8" s="11" t="s">
        <v>19</v>
      </c>
      <c r="C8" s="11">
        <v>82</v>
      </c>
      <c r="D8" s="11">
        <v>46</v>
      </c>
      <c r="E8" s="11">
        <v>35</v>
      </c>
      <c r="F8" s="11"/>
      <c r="G8" s="11">
        <v>26</v>
      </c>
      <c r="H8" s="11">
        <v>14</v>
      </c>
      <c r="I8" s="11">
        <v>15</v>
      </c>
      <c r="J8" s="11">
        <v>13</v>
      </c>
      <c r="K8" s="11">
        <v>6</v>
      </c>
      <c r="L8" s="11">
        <v>7</v>
      </c>
      <c r="M8" s="11"/>
      <c r="N8" s="11">
        <v>14</v>
      </c>
      <c r="O8" s="11">
        <v>22</v>
      </c>
      <c r="P8" s="11">
        <v>21</v>
      </c>
      <c r="Q8" s="11">
        <v>25</v>
      </c>
      <c r="R8" s="11"/>
      <c r="S8" s="11">
        <v>13</v>
      </c>
      <c r="T8" s="11">
        <v>10</v>
      </c>
      <c r="U8" s="11">
        <v>7</v>
      </c>
      <c r="V8" s="11">
        <v>6</v>
      </c>
      <c r="W8" s="11">
        <v>6</v>
      </c>
      <c r="X8" s="11">
        <v>4</v>
      </c>
      <c r="Y8" s="11">
        <v>7</v>
      </c>
      <c r="Z8" s="11" t="s">
        <v>94</v>
      </c>
      <c r="AA8" s="11">
        <v>14</v>
      </c>
      <c r="AB8" s="11">
        <v>9</v>
      </c>
      <c r="AC8" s="11">
        <v>4</v>
      </c>
      <c r="AD8" s="11">
        <v>1</v>
      </c>
      <c r="AE8" s="11"/>
      <c r="AF8" s="11">
        <v>33</v>
      </c>
      <c r="AG8" s="11">
        <v>23</v>
      </c>
      <c r="AH8" s="11">
        <v>20</v>
      </c>
      <c r="AI8" s="11"/>
      <c r="AJ8" s="11">
        <v>21</v>
      </c>
      <c r="AK8" s="11">
        <v>27</v>
      </c>
      <c r="AL8" s="11">
        <v>5</v>
      </c>
      <c r="AM8" s="11">
        <v>2</v>
      </c>
      <c r="AN8" s="11">
        <v>16</v>
      </c>
      <c r="AO8" s="11"/>
      <c r="AP8" s="11">
        <v>16</v>
      </c>
      <c r="AQ8" s="11">
        <v>30</v>
      </c>
      <c r="AR8" s="11">
        <v>9</v>
      </c>
      <c r="AS8" s="11"/>
      <c r="AT8" s="11">
        <v>22</v>
      </c>
      <c r="AU8" s="11">
        <v>22</v>
      </c>
      <c r="AV8" s="11">
        <v>20</v>
      </c>
      <c r="AW8" s="11">
        <v>7</v>
      </c>
      <c r="AX8" s="11">
        <v>1</v>
      </c>
      <c r="AY8" s="11"/>
      <c r="AZ8" s="11">
        <v>27</v>
      </c>
      <c r="BA8" s="11">
        <v>18</v>
      </c>
      <c r="BB8" s="11">
        <v>12</v>
      </c>
      <c r="BC8" s="11">
        <v>9</v>
      </c>
      <c r="BD8" s="11">
        <v>7</v>
      </c>
      <c r="BE8" s="11">
        <v>8</v>
      </c>
      <c r="BF8" s="11"/>
      <c r="BG8" s="11">
        <v>25</v>
      </c>
      <c r="BH8" s="11">
        <v>11</v>
      </c>
      <c r="BI8" s="11" t="s">
        <v>94</v>
      </c>
      <c r="BJ8" s="11">
        <v>9</v>
      </c>
      <c r="BK8" s="11">
        <v>15</v>
      </c>
      <c r="BL8" s="11">
        <v>18</v>
      </c>
      <c r="BM8" s="11">
        <v>2</v>
      </c>
    </row>
    <row r="9" spans="2:65" x14ac:dyDescent="0.35">
      <c r="B9" s="18" t="s">
        <v>201</v>
      </c>
      <c r="C9" s="17">
        <v>0.36109668134714201</v>
      </c>
      <c r="D9" s="17">
        <v>0.33144905697133198</v>
      </c>
      <c r="E9" s="17">
        <v>0.39965093827751602</v>
      </c>
      <c r="F9" s="17"/>
      <c r="G9" s="17">
        <v>0.42545705794085498</v>
      </c>
      <c r="H9" s="17">
        <v>0.18149485267418899</v>
      </c>
      <c r="I9" s="17">
        <v>0.31555202384904701</v>
      </c>
      <c r="J9" s="17">
        <v>0.54193105933836505</v>
      </c>
      <c r="K9" s="17">
        <v>0.15796547471549799</v>
      </c>
      <c r="L9" s="17">
        <v>0.42323478700534301</v>
      </c>
      <c r="M9" s="17"/>
      <c r="N9" s="17">
        <v>0.46511695451929702</v>
      </c>
      <c r="O9" s="17">
        <v>0.28176938179301397</v>
      </c>
      <c r="P9" s="17">
        <v>0.336048935187093</v>
      </c>
      <c r="Q9" s="17">
        <v>0.39531983485658601</v>
      </c>
      <c r="R9" s="17"/>
      <c r="S9" s="17">
        <v>0.42696731284653</v>
      </c>
      <c r="T9" s="17">
        <v>0.49688160492259598</v>
      </c>
      <c r="U9" s="17">
        <v>0.57983188951790898</v>
      </c>
      <c r="V9" s="17">
        <v>0.33915543585401098</v>
      </c>
      <c r="W9" s="17">
        <v>0.42288057263682699</v>
      </c>
      <c r="X9" s="17">
        <v>0.51450226207621497</v>
      </c>
      <c r="Y9" s="17">
        <v>0</v>
      </c>
      <c r="Z9" s="17" t="s">
        <v>95</v>
      </c>
      <c r="AA9" s="17">
        <v>0.39491542957040499</v>
      </c>
      <c r="AB9" s="17">
        <v>0.281179454451431</v>
      </c>
      <c r="AC9" s="17">
        <v>0</v>
      </c>
      <c r="AD9" s="17">
        <v>0</v>
      </c>
      <c r="AE9" s="17"/>
      <c r="AF9" s="17">
        <v>0.45123157382947598</v>
      </c>
      <c r="AG9" s="17">
        <v>0.24117151063461501</v>
      </c>
      <c r="AH9" s="17">
        <v>0.36941867797551298</v>
      </c>
      <c r="AI9" s="17"/>
      <c r="AJ9" s="17">
        <v>0.33013732306502702</v>
      </c>
      <c r="AK9" s="17">
        <v>0.32710299259704601</v>
      </c>
      <c r="AL9" s="17">
        <v>0.38405997258254898</v>
      </c>
      <c r="AM9" s="17">
        <v>0.51987397618144604</v>
      </c>
      <c r="AN9" s="17">
        <v>0.40502291259635997</v>
      </c>
      <c r="AO9" s="17"/>
      <c r="AP9" s="17">
        <v>0.30101205499469702</v>
      </c>
      <c r="AQ9" s="17">
        <v>0.36656722342231501</v>
      </c>
      <c r="AR9" s="17">
        <v>0.42479259825729998</v>
      </c>
      <c r="AS9" s="17"/>
      <c r="AT9" s="17">
        <v>0.339990373004952</v>
      </c>
      <c r="AU9" s="17">
        <v>0.43363085730944201</v>
      </c>
      <c r="AV9" s="17">
        <v>0.42297932571785901</v>
      </c>
      <c r="AW9" s="17">
        <v>0.420146105412738</v>
      </c>
      <c r="AX9" s="17">
        <v>0</v>
      </c>
      <c r="AY9" s="17"/>
      <c r="AZ9" s="17">
        <v>0.39634986365967001</v>
      </c>
      <c r="BA9" s="17">
        <v>9.3670331959704506E-2</v>
      </c>
      <c r="BB9" s="17">
        <v>0.76250168063978097</v>
      </c>
      <c r="BC9" s="17">
        <v>0.44125567516133801</v>
      </c>
      <c r="BD9" s="17">
        <v>0.285423722886464</v>
      </c>
      <c r="BE9" s="17">
        <v>0.22110453565597099</v>
      </c>
      <c r="BF9" s="17"/>
      <c r="BG9" s="17">
        <v>0.56615459092218201</v>
      </c>
      <c r="BH9" s="17">
        <v>0.27585264902286599</v>
      </c>
      <c r="BI9" s="17" t="s">
        <v>95</v>
      </c>
      <c r="BJ9" s="17">
        <v>0.22211457271660801</v>
      </c>
      <c r="BK9" s="17">
        <v>0.281834219782085</v>
      </c>
      <c r="BL9" s="17">
        <v>0.23862896723825</v>
      </c>
      <c r="BM9" s="17">
        <v>1</v>
      </c>
    </row>
    <row r="10" spans="2:65" ht="29" x14ac:dyDescent="0.35">
      <c r="B10" s="18" t="s">
        <v>199</v>
      </c>
      <c r="C10" s="17">
        <v>0.27579691029895298</v>
      </c>
      <c r="D10" s="17">
        <v>0.257520412046847</v>
      </c>
      <c r="E10" s="17">
        <v>0.29956396834270199</v>
      </c>
      <c r="F10" s="17"/>
      <c r="G10" s="17">
        <v>0.32289927769523202</v>
      </c>
      <c r="H10" s="17">
        <v>0.142451979025425</v>
      </c>
      <c r="I10" s="17">
        <v>0.25264823423138799</v>
      </c>
      <c r="J10" s="17">
        <v>0.31238153477671698</v>
      </c>
      <c r="K10" s="17">
        <v>0.20139318146276899</v>
      </c>
      <c r="L10" s="17">
        <v>0.42280593993675097</v>
      </c>
      <c r="M10" s="17"/>
      <c r="N10" s="17">
        <v>0.49161635608561099</v>
      </c>
      <c r="O10" s="17">
        <v>0.21040133939210101</v>
      </c>
      <c r="P10" s="17">
        <v>0.35110627645181502</v>
      </c>
      <c r="Q10" s="17">
        <v>0.149780368211096</v>
      </c>
      <c r="R10" s="17"/>
      <c r="S10" s="17">
        <v>0.29531328432094101</v>
      </c>
      <c r="T10" s="17">
        <v>0.30525395155731899</v>
      </c>
      <c r="U10" s="17">
        <v>0.125567181711703</v>
      </c>
      <c r="V10" s="17">
        <v>0.51309262261129496</v>
      </c>
      <c r="W10" s="17">
        <v>0.13678479341985</v>
      </c>
      <c r="X10" s="17">
        <v>0.51450226207621497</v>
      </c>
      <c r="Y10" s="17">
        <v>0.35745206859790501</v>
      </c>
      <c r="Z10" s="17" t="s">
        <v>95</v>
      </c>
      <c r="AA10" s="17">
        <v>0.188452081369931</v>
      </c>
      <c r="AB10" s="17">
        <v>0.36878484323379102</v>
      </c>
      <c r="AC10" s="17">
        <v>0</v>
      </c>
      <c r="AD10" s="17">
        <v>0</v>
      </c>
      <c r="AE10" s="17"/>
      <c r="AF10" s="17">
        <v>0.34471353116125703</v>
      </c>
      <c r="AG10" s="17">
        <v>0.21982108147497101</v>
      </c>
      <c r="AH10" s="17">
        <v>9.30587144669556E-2</v>
      </c>
      <c r="AI10" s="17"/>
      <c r="AJ10" s="17">
        <v>0.30879394014459799</v>
      </c>
      <c r="AK10" s="17">
        <v>0.296489962211896</v>
      </c>
      <c r="AL10" s="17">
        <v>0.176003497573746</v>
      </c>
      <c r="AM10" s="17">
        <v>0.51987397618144604</v>
      </c>
      <c r="AN10" s="17">
        <v>5.9663196953743003E-2</v>
      </c>
      <c r="AO10" s="17"/>
      <c r="AP10" s="17">
        <v>0.20901663044334901</v>
      </c>
      <c r="AQ10" s="17">
        <v>0.26513186121267202</v>
      </c>
      <c r="AR10" s="17">
        <v>0.40047313183600702</v>
      </c>
      <c r="AS10" s="17"/>
      <c r="AT10" s="17">
        <v>0.230283530680748</v>
      </c>
      <c r="AU10" s="17">
        <v>0.42372626369997601</v>
      </c>
      <c r="AV10" s="17">
        <v>0.30042677440920801</v>
      </c>
      <c r="AW10" s="17">
        <v>0.17399669582723201</v>
      </c>
      <c r="AX10" s="17">
        <v>0</v>
      </c>
      <c r="AY10" s="17"/>
      <c r="AZ10" s="17">
        <v>0.13696216574349501</v>
      </c>
      <c r="BA10" s="17">
        <v>0.274456296157711</v>
      </c>
      <c r="BB10" s="17">
        <v>0.58668238897515401</v>
      </c>
      <c r="BC10" s="17">
        <v>0</v>
      </c>
      <c r="BD10" s="17">
        <v>0.29054310692927399</v>
      </c>
      <c r="BE10" s="17">
        <v>0.56219225918334503</v>
      </c>
      <c r="BF10" s="17"/>
      <c r="BG10" s="17">
        <v>0.30436882130529802</v>
      </c>
      <c r="BH10" s="17">
        <v>0.39825545879457802</v>
      </c>
      <c r="BI10" s="17" t="s">
        <v>95</v>
      </c>
      <c r="BJ10" s="17">
        <v>9.7164209961412701E-2</v>
      </c>
      <c r="BK10" s="17">
        <v>0.26500129982744602</v>
      </c>
      <c r="BL10" s="17">
        <v>0.26349168883610902</v>
      </c>
      <c r="BM10" s="17">
        <v>0.546945615298433</v>
      </c>
    </row>
    <row r="11" spans="2:65" ht="29" x14ac:dyDescent="0.35">
      <c r="B11" s="18" t="s">
        <v>200</v>
      </c>
      <c r="C11" s="17">
        <v>0.272161177405572</v>
      </c>
      <c r="D11" s="17">
        <v>0.31318966308998403</v>
      </c>
      <c r="E11" s="17">
        <v>0.21880706179449</v>
      </c>
      <c r="F11" s="17"/>
      <c r="G11" s="17">
        <v>0.24131083088521399</v>
      </c>
      <c r="H11" s="17">
        <v>0.116797591310582</v>
      </c>
      <c r="I11" s="17">
        <v>0.27589517490974702</v>
      </c>
      <c r="J11" s="17">
        <v>0.29228158298083401</v>
      </c>
      <c r="K11" s="17">
        <v>0.49451884030776999</v>
      </c>
      <c r="L11" s="17">
        <v>0.45024677152208098</v>
      </c>
      <c r="M11" s="17"/>
      <c r="N11" s="17">
        <v>0.23611799547114001</v>
      </c>
      <c r="O11" s="17">
        <v>0.27391469833872201</v>
      </c>
      <c r="P11" s="17">
        <v>0.23365049853461201</v>
      </c>
      <c r="Q11" s="17">
        <v>0.32336864160615902</v>
      </c>
      <c r="R11" s="17"/>
      <c r="S11" s="17">
        <v>0.48081749762396803</v>
      </c>
      <c r="T11" s="17">
        <v>0.27526589848066901</v>
      </c>
      <c r="U11" s="17">
        <v>0.42511053225600698</v>
      </c>
      <c r="V11" s="17">
        <v>0</v>
      </c>
      <c r="W11" s="17">
        <v>0.265957724142038</v>
      </c>
      <c r="X11" s="17">
        <v>0</v>
      </c>
      <c r="Y11" s="17">
        <v>0.35107540904812901</v>
      </c>
      <c r="Z11" s="17" t="s">
        <v>95</v>
      </c>
      <c r="AA11" s="17">
        <v>0.20740981857318799</v>
      </c>
      <c r="AB11" s="17">
        <v>9.2270921235317396E-2</v>
      </c>
      <c r="AC11" s="17">
        <v>0.67033900981949202</v>
      </c>
      <c r="AD11" s="17">
        <v>0</v>
      </c>
      <c r="AE11" s="17"/>
      <c r="AF11" s="17">
        <v>0.150648682126728</v>
      </c>
      <c r="AG11" s="17">
        <v>0.35347392512889197</v>
      </c>
      <c r="AH11" s="17">
        <v>0.36562533735276098</v>
      </c>
      <c r="AI11" s="17"/>
      <c r="AJ11" s="17">
        <v>0.26237939194991899</v>
      </c>
      <c r="AK11" s="17">
        <v>0.342909671669414</v>
      </c>
      <c r="AL11" s="17">
        <v>0.40873925152055002</v>
      </c>
      <c r="AM11" s="17">
        <v>0</v>
      </c>
      <c r="AN11" s="17">
        <v>0.22112665200241099</v>
      </c>
      <c r="AO11" s="17"/>
      <c r="AP11" s="17">
        <v>0.48246751868107401</v>
      </c>
      <c r="AQ11" s="17">
        <v>0.204653165765457</v>
      </c>
      <c r="AR11" s="17">
        <v>0.236761682559814</v>
      </c>
      <c r="AS11" s="17"/>
      <c r="AT11" s="17">
        <v>0.16320626806803101</v>
      </c>
      <c r="AU11" s="17">
        <v>0.33526481528165097</v>
      </c>
      <c r="AV11" s="17">
        <v>0.31995184447310299</v>
      </c>
      <c r="AW11" s="17">
        <v>0.21933859530352001</v>
      </c>
      <c r="AX11" s="17">
        <v>0</v>
      </c>
      <c r="AY11" s="17"/>
      <c r="AZ11" s="17">
        <v>0.263330884272229</v>
      </c>
      <c r="BA11" s="17">
        <v>0.229424942904882</v>
      </c>
      <c r="BB11" s="17">
        <v>8.2924052016701194E-2</v>
      </c>
      <c r="BC11" s="17">
        <v>0.19738111869198499</v>
      </c>
      <c r="BD11" s="17">
        <v>0.41193320805496397</v>
      </c>
      <c r="BE11" s="17">
        <v>0.65152425222781196</v>
      </c>
      <c r="BF11" s="17"/>
      <c r="BG11" s="17">
        <v>0.15806871278446599</v>
      </c>
      <c r="BH11" s="17">
        <v>0.25755892149968501</v>
      </c>
      <c r="BI11" s="17" t="s">
        <v>95</v>
      </c>
      <c r="BJ11" s="17">
        <v>0.31472412022565799</v>
      </c>
      <c r="BK11" s="17">
        <v>0.44273621722738399</v>
      </c>
      <c r="BL11" s="17">
        <v>0.33735595252853601</v>
      </c>
      <c r="BM11" s="17">
        <v>0</v>
      </c>
    </row>
    <row r="12" spans="2:65" ht="29" x14ac:dyDescent="0.35">
      <c r="B12" s="18" t="s">
        <v>204</v>
      </c>
      <c r="C12" s="17">
        <v>0.23111626885244699</v>
      </c>
      <c r="D12" s="17">
        <v>0.25176252032609497</v>
      </c>
      <c r="E12" s="17">
        <v>0.20426754485776599</v>
      </c>
      <c r="F12" s="17"/>
      <c r="G12" s="17">
        <v>0.177245920883008</v>
      </c>
      <c r="H12" s="17">
        <v>0.289808783071904</v>
      </c>
      <c r="I12" s="17">
        <v>0.172322313360631</v>
      </c>
      <c r="J12" s="17">
        <v>0.23213779115521699</v>
      </c>
      <c r="K12" s="17">
        <v>0.50894503577661498</v>
      </c>
      <c r="L12" s="17">
        <v>0.18136873289966099</v>
      </c>
      <c r="M12" s="17"/>
      <c r="N12" s="17">
        <v>0.247340256408322</v>
      </c>
      <c r="O12" s="17">
        <v>7.5619726949362295E-2</v>
      </c>
      <c r="P12" s="17">
        <v>0.39751682875550298</v>
      </c>
      <c r="Q12" s="17">
        <v>0.22218328930481099</v>
      </c>
      <c r="R12" s="17"/>
      <c r="S12" s="17">
        <v>0.274058392190344</v>
      </c>
      <c r="T12" s="17">
        <v>0.31564057392926398</v>
      </c>
      <c r="U12" s="17">
        <v>0.14517871610709801</v>
      </c>
      <c r="V12" s="17">
        <v>0.17393718675728401</v>
      </c>
      <c r="W12" s="17">
        <v>0.13990814612538699</v>
      </c>
      <c r="X12" s="17">
        <v>0</v>
      </c>
      <c r="Y12" s="17">
        <v>0.369762643723483</v>
      </c>
      <c r="Z12" s="17" t="s">
        <v>95</v>
      </c>
      <c r="AA12" s="17">
        <v>0.12887076668251299</v>
      </c>
      <c r="AB12" s="17">
        <v>0.255629685484216</v>
      </c>
      <c r="AC12" s="17">
        <v>0.66845317323920095</v>
      </c>
      <c r="AD12" s="17">
        <v>0</v>
      </c>
      <c r="AE12" s="17"/>
      <c r="AF12" s="17">
        <v>0.17112798226204201</v>
      </c>
      <c r="AG12" s="17">
        <v>0.32789659642607399</v>
      </c>
      <c r="AH12" s="17">
        <v>0.18658785360724101</v>
      </c>
      <c r="AI12" s="17"/>
      <c r="AJ12" s="17">
        <v>0.20881599209579699</v>
      </c>
      <c r="AK12" s="17">
        <v>0.21742421584966801</v>
      </c>
      <c r="AL12" s="17">
        <v>0.207200775896901</v>
      </c>
      <c r="AM12" s="17">
        <v>1</v>
      </c>
      <c r="AN12" s="17">
        <v>0.162577435808409</v>
      </c>
      <c r="AO12" s="17"/>
      <c r="AP12" s="17">
        <v>0.24340938312982399</v>
      </c>
      <c r="AQ12" s="17">
        <v>0.24568365877634499</v>
      </c>
      <c r="AR12" s="17">
        <v>0.12002078133321301</v>
      </c>
      <c r="AS12" s="17"/>
      <c r="AT12" s="17">
        <v>0.17881520079527299</v>
      </c>
      <c r="AU12" s="17">
        <v>0.20415033567351301</v>
      </c>
      <c r="AV12" s="17">
        <v>0.285531300791944</v>
      </c>
      <c r="AW12" s="17">
        <v>0.23300235024414701</v>
      </c>
      <c r="AX12" s="17">
        <v>0</v>
      </c>
      <c r="AY12" s="17"/>
      <c r="AZ12" s="17">
        <v>0.28485737854027399</v>
      </c>
      <c r="BA12" s="17">
        <v>0.161907066037736</v>
      </c>
      <c r="BB12" s="17">
        <v>8.9164988220767696E-2</v>
      </c>
      <c r="BC12" s="17">
        <v>0.21746364847837099</v>
      </c>
      <c r="BD12" s="17">
        <v>0.28474037304021499</v>
      </c>
      <c r="BE12" s="17">
        <v>0.39455590170208399</v>
      </c>
      <c r="BF12" s="17"/>
      <c r="BG12" s="17">
        <v>0.196650760390675</v>
      </c>
      <c r="BH12" s="17">
        <v>0.28284316391318998</v>
      </c>
      <c r="BI12" s="17" t="s">
        <v>95</v>
      </c>
      <c r="BJ12" s="17">
        <v>0.11211066539482099</v>
      </c>
      <c r="BK12" s="17">
        <v>0.26615828212619302</v>
      </c>
      <c r="BL12" s="17">
        <v>0.28003939208370099</v>
      </c>
      <c r="BM12" s="17">
        <v>0.453054384701567</v>
      </c>
    </row>
    <row r="13" spans="2:65" ht="29" x14ac:dyDescent="0.35">
      <c r="B13" s="18" t="s">
        <v>207</v>
      </c>
      <c r="C13" s="17">
        <v>0.215740187965862</v>
      </c>
      <c r="D13" s="17">
        <v>0.18734637664614101</v>
      </c>
      <c r="E13" s="17">
        <v>0.25266396583678702</v>
      </c>
      <c r="F13" s="17"/>
      <c r="G13" s="17">
        <v>0.33188745539962</v>
      </c>
      <c r="H13" s="17">
        <v>0.21047871508356</v>
      </c>
      <c r="I13" s="17">
        <v>0.147245207521324</v>
      </c>
      <c r="J13" s="17">
        <v>8.2657323263436E-2</v>
      </c>
      <c r="K13" s="17">
        <v>0.146122503513963</v>
      </c>
      <c r="L13" s="17">
        <v>0.27346856964684202</v>
      </c>
      <c r="M13" s="17"/>
      <c r="N13" s="17">
        <v>0.28268983330699299</v>
      </c>
      <c r="O13" s="17">
        <v>0.161432625241722</v>
      </c>
      <c r="P13" s="17">
        <v>0.18624979474065501</v>
      </c>
      <c r="Q13" s="17">
        <v>0.251982162047028</v>
      </c>
      <c r="R13" s="17"/>
      <c r="S13" s="17">
        <v>0.13516037451544699</v>
      </c>
      <c r="T13" s="17">
        <v>0.211809480002211</v>
      </c>
      <c r="U13" s="17">
        <v>0.30582978711504</v>
      </c>
      <c r="V13" s="17">
        <v>0.45479680237023501</v>
      </c>
      <c r="W13" s="17">
        <v>0.17437690980128401</v>
      </c>
      <c r="X13" s="17">
        <v>0.26751688112998401</v>
      </c>
      <c r="Y13" s="17">
        <v>0.51006981513894301</v>
      </c>
      <c r="Z13" s="17" t="s">
        <v>95</v>
      </c>
      <c r="AA13" s="17">
        <v>7.9059207233205406E-2</v>
      </c>
      <c r="AB13" s="17">
        <v>0.18890853321611401</v>
      </c>
      <c r="AC13" s="17">
        <v>0</v>
      </c>
      <c r="AD13" s="17">
        <v>0</v>
      </c>
      <c r="AE13" s="17"/>
      <c r="AF13" s="17">
        <v>0.190170524529787</v>
      </c>
      <c r="AG13" s="17">
        <v>0.36592722607572897</v>
      </c>
      <c r="AH13" s="17">
        <v>5.4859685770031197E-2</v>
      </c>
      <c r="AI13" s="17"/>
      <c r="AJ13" s="17">
        <v>0.285965040363377</v>
      </c>
      <c r="AK13" s="17">
        <v>0.206571545459377</v>
      </c>
      <c r="AL13" s="17">
        <v>0.207200775896901</v>
      </c>
      <c r="AM13" s="17">
        <v>0</v>
      </c>
      <c r="AN13" s="17">
        <v>0.17473612340458899</v>
      </c>
      <c r="AO13" s="17"/>
      <c r="AP13" s="17">
        <v>6.6880877611323705E-2</v>
      </c>
      <c r="AQ13" s="17">
        <v>0.20882283727478601</v>
      </c>
      <c r="AR13" s="17">
        <v>0.24224874166761901</v>
      </c>
      <c r="AS13" s="17"/>
      <c r="AT13" s="17">
        <v>0.22059771506779999</v>
      </c>
      <c r="AU13" s="17">
        <v>0.25186705325635</v>
      </c>
      <c r="AV13" s="17">
        <v>0.11070154652934699</v>
      </c>
      <c r="AW13" s="17">
        <v>0.112658391893557</v>
      </c>
      <c r="AX13" s="17">
        <v>1</v>
      </c>
      <c r="AY13" s="17"/>
      <c r="AZ13" s="17">
        <v>0.17126096786152301</v>
      </c>
      <c r="BA13" s="17">
        <v>0.20432262076542701</v>
      </c>
      <c r="BB13" s="17">
        <v>0.17924658380401301</v>
      </c>
      <c r="BC13" s="17">
        <v>0.36762671943887698</v>
      </c>
      <c r="BD13" s="17">
        <v>0.13022657727366599</v>
      </c>
      <c r="BE13" s="17">
        <v>0.35161730418041398</v>
      </c>
      <c r="BF13" s="17"/>
      <c r="BG13" s="17">
        <v>0.19215814321653499</v>
      </c>
      <c r="BH13" s="17">
        <v>9.9493622616737706E-2</v>
      </c>
      <c r="BI13" s="17" t="s">
        <v>95</v>
      </c>
      <c r="BJ13" s="17">
        <v>0.25587261782617199</v>
      </c>
      <c r="BK13" s="17">
        <v>0.32580260640911102</v>
      </c>
      <c r="BL13" s="17">
        <v>0.138891775882969</v>
      </c>
      <c r="BM13" s="17">
        <v>0</v>
      </c>
    </row>
    <row r="14" spans="2:65" ht="43.5" x14ac:dyDescent="0.35">
      <c r="B14" s="18" t="s">
        <v>205</v>
      </c>
      <c r="C14" s="17">
        <v>0.18778297865930199</v>
      </c>
      <c r="D14" s="17">
        <v>0.23114371402547201</v>
      </c>
      <c r="E14" s="17">
        <v>0.131395967315447</v>
      </c>
      <c r="F14" s="17"/>
      <c r="G14" s="17">
        <v>0.23905324680630899</v>
      </c>
      <c r="H14" s="17">
        <v>0.30256692422986198</v>
      </c>
      <c r="I14" s="17">
        <v>0</v>
      </c>
      <c r="J14" s="17">
        <v>0.21215594052672501</v>
      </c>
      <c r="K14" s="17">
        <v>0</v>
      </c>
      <c r="L14" s="17">
        <v>0.31139453614954998</v>
      </c>
      <c r="M14" s="17"/>
      <c r="N14" s="17">
        <v>0.13530243362705699</v>
      </c>
      <c r="O14" s="17">
        <v>0.172280302553903</v>
      </c>
      <c r="P14" s="17">
        <v>0.17832256908890301</v>
      </c>
      <c r="Q14" s="17">
        <v>0.239348415219266</v>
      </c>
      <c r="R14" s="17"/>
      <c r="S14" s="17">
        <v>7.4154698080242595E-2</v>
      </c>
      <c r="T14" s="17">
        <v>0.18460448544109401</v>
      </c>
      <c r="U14" s="17">
        <v>0</v>
      </c>
      <c r="V14" s="17">
        <v>0.17393718675728401</v>
      </c>
      <c r="W14" s="17">
        <v>0.27198411937584799</v>
      </c>
      <c r="X14" s="17">
        <v>0.2179808567938</v>
      </c>
      <c r="Y14" s="17">
        <v>0.27278528767861099</v>
      </c>
      <c r="Z14" s="17" t="s">
        <v>95</v>
      </c>
      <c r="AA14" s="17">
        <v>0.32230424919761702</v>
      </c>
      <c r="AB14" s="17">
        <v>0</v>
      </c>
      <c r="AC14" s="17">
        <v>0.33879218305869402</v>
      </c>
      <c r="AD14" s="17">
        <v>1</v>
      </c>
      <c r="AE14" s="17"/>
      <c r="AF14" s="17">
        <v>0.20614160542427501</v>
      </c>
      <c r="AG14" s="17">
        <v>0.214238937703494</v>
      </c>
      <c r="AH14" s="17">
        <v>0.176620209734724</v>
      </c>
      <c r="AI14" s="17"/>
      <c r="AJ14" s="17">
        <v>0.23776225154632699</v>
      </c>
      <c r="AK14" s="17">
        <v>0.31680918110734202</v>
      </c>
      <c r="AL14" s="17">
        <v>0</v>
      </c>
      <c r="AM14" s="17">
        <v>0</v>
      </c>
      <c r="AN14" s="17">
        <v>5.3075486186440299E-2</v>
      </c>
      <c r="AO14" s="17"/>
      <c r="AP14" s="17">
        <v>0.21534910187897799</v>
      </c>
      <c r="AQ14" s="17">
        <v>0.28711984145601399</v>
      </c>
      <c r="AR14" s="17">
        <v>0</v>
      </c>
      <c r="AS14" s="17"/>
      <c r="AT14" s="17">
        <v>0.197836693782176</v>
      </c>
      <c r="AU14" s="17">
        <v>9.3893072311634199E-2</v>
      </c>
      <c r="AV14" s="17">
        <v>0.28801443288567502</v>
      </c>
      <c r="AW14" s="17">
        <v>0.320825988986219</v>
      </c>
      <c r="AX14" s="17">
        <v>0</v>
      </c>
      <c r="AY14" s="17"/>
      <c r="AZ14" s="17">
        <v>0.13897836726346199</v>
      </c>
      <c r="BA14" s="17">
        <v>0.418811729700724</v>
      </c>
      <c r="BB14" s="17">
        <v>0</v>
      </c>
      <c r="BC14" s="17">
        <v>0</v>
      </c>
      <c r="BD14" s="17">
        <v>0.38161249739716202</v>
      </c>
      <c r="BE14" s="17">
        <v>0.15157424550125601</v>
      </c>
      <c r="BF14" s="17"/>
      <c r="BG14" s="17">
        <v>0.19511400751799199</v>
      </c>
      <c r="BH14" s="17">
        <v>0</v>
      </c>
      <c r="BI14" s="17" t="s">
        <v>95</v>
      </c>
      <c r="BJ14" s="17">
        <v>0.31472412022565799</v>
      </c>
      <c r="BK14" s="17">
        <v>0.18155265867453399</v>
      </c>
      <c r="BL14" s="17">
        <v>0.16529440597334799</v>
      </c>
      <c r="BM14" s="17">
        <v>0.453054384701567</v>
      </c>
    </row>
    <row r="15" spans="2:65" x14ac:dyDescent="0.35">
      <c r="B15" s="18" t="s">
        <v>206</v>
      </c>
      <c r="C15" s="17">
        <v>0.15282153877851601</v>
      </c>
      <c r="D15" s="17">
        <v>0.14186698842710099</v>
      </c>
      <c r="E15" s="17">
        <v>0.16706701569941801</v>
      </c>
      <c r="F15" s="17"/>
      <c r="G15" s="17">
        <v>0.111897766583633</v>
      </c>
      <c r="H15" s="17">
        <v>0.20242037065566901</v>
      </c>
      <c r="I15" s="17">
        <v>0.23635974755372799</v>
      </c>
      <c r="J15" s="17">
        <v>0</v>
      </c>
      <c r="K15" s="17">
        <v>0.20139318146276899</v>
      </c>
      <c r="L15" s="17">
        <v>0.27516438101277202</v>
      </c>
      <c r="M15" s="17"/>
      <c r="N15" s="17">
        <v>7.8372061085081005E-2</v>
      </c>
      <c r="O15" s="17">
        <v>0.27650979987739099</v>
      </c>
      <c r="P15" s="17">
        <v>0.113612768120172</v>
      </c>
      <c r="Q15" s="17">
        <v>0.11603377169802299</v>
      </c>
      <c r="R15" s="17"/>
      <c r="S15" s="17">
        <v>7.8000868121995498E-2</v>
      </c>
      <c r="T15" s="17">
        <v>0.19470822149389699</v>
      </c>
      <c r="U15" s="17">
        <v>0</v>
      </c>
      <c r="V15" s="17">
        <v>0</v>
      </c>
      <c r="W15" s="17">
        <v>0.30825866069286101</v>
      </c>
      <c r="X15" s="17">
        <v>0</v>
      </c>
      <c r="Y15" s="17">
        <v>0.351780123172032</v>
      </c>
      <c r="Z15" s="17" t="s">
        <v>95</v>
      </c>
      <c r="AA15" s="17">
        <v>0.14592058046767301</v>
      </c>
      <c r="AB15" s="17">
        <v>0.326221039091734</v>
      </c>
      <c r="AC15" s="17">
        <v>0</v>
      </c>
      <c r="AD15" s="17">
        <v>0</v>
      </c>
      <c r="AE15" s="17"/>
      <c r="AF15" s="17">
        <v>0.117940351480407</v>
      </c>
      <c r="AG15" s="17">
        <v>0.28977557885535699</v>
      </c>
      <c r="AH15" s="17">
        <v>4.9177618537636303E-2</v>
      </c>
      <c r="AI15" s="17"/>
      <c r="AJ15" s="17">
        <v>0.24296671514082099</v>
      </c>
      <c r="AK15" s="17">
        <v>0.17078162302484601</v>
      </c>
      <c r="AL15" s="17">
        <v>0.207200775896901</v>
      </c>
      <c r="AM15" s="17">
        <v>0</v>
      </c>
      <c r="AN15" s="17">
        <v>5.9663196953743003E-2</v>
      </c>
      <c r="AO15" s="17"/>
      <c r="AP15" s="17">
        <v>0.12889963487255601</v>
      </c>
      <c r="AQ15" s="17">
        <v>0.21254412287164801</v>
      </c>
      <c r="AR15" s="17">
        <v>0.24224874166761901</v>
      </c>
      <c r="AS15" s="17"/>
      <c r="AT15" s="17">
        <v>0.217735236568985</v>
      </c>
      <c r="AU15" s="17">
        <v>0.11969099737115101</v>
      </c>
      <c r="AV15" s="17">
        <v>5.4424086847483302E-2</v>
      </c>
      <c r="AW15" s="17">
        <v>0.25981316452613301</v>
      </c>
      <c r="AX15" s="17">
        <v>1</v>
      </c>
      <c r="AY15" s="17"/>
      <c r="AZ15" s="17">
        <v>0.21525530787104999</v>
      </c>
      <c r="BA15" s="17">
        <v>4.4832763911007899E-2</v>
      </c>
      <c r="BB15" s="17">
        <v>7.0711861120373698E-2</v>
      </c>
      <c r="BC15" s="17">
        <v>0.31191092360021999</v>
      </c>
      <c r="BD15" s="17">
        <v>0.13022657727366599</v>
      </c>
      <c r="BE15" s="17">
        <v>0.15977791331411401</v>
      </c>
      <c r="BF15" s="17"/>
      <c r="BG15" s="17">
        <v>0.19123734661983499</v>
      </c>
      <c r="BH15" s="17">
        <v>0.25691112873664201</v>
      </c>
      <c r="BI15" s="17" t="s">
        <v>95</v>
      </c>
      <c r="BJ15" s="17">
        <v>0</v>
      </c>
      <c r="BK15" s="17">
        <v>5.9326279736401297E-2</v>
      </c>
      <c r="BL15" s="17">
        <v>0.22278114044261599</v>
      </c>
      <c r="BM15" s="17">
        <v>0</v>
      </c>
    </row>
    <row r="16" spans="2:65" x14ac:dyDescent="0.35">
      <c r="B16" s="18" t="s">
        <v>202</v>
      </c>
      <c r="C16" s="17">
        <v>0.1440363203767</v>
      </c>
      <c r="D16" s="17">
        <v>0.188889125166398</v>
      </c>
      <c r="E16" s="17">
        <v>8.57089974860063E-2</v>
      </c>
      <c r="F16" s="17"/>
      <c r="G16" s="17">
        <v>0.15270776568745201</v>
      </c>
      <c r="H16" s="17">
        <v>0.133554521192116</v>
      </c>
      <c r="I16" s="17">
        <v>0.27692205280712001</v>
      </c>
      <c r="J16" s="17">
        <v>6.1056051044267499E-2</v>
      </c>
      <c r="K16" s="17">
        <v>0</v>
      </c>
      <c r="L16" s="17">
        <v>0.13422459577691401</v>
      </c>
      <c r="M16" s="17"/>
      <c r="N16" s="17">
        <v>6.7199658710587307E-2</v>
      </c>
      <c r="O16" s="17">
        <v>0.205617849771561</v>
      </c>
      <c r="P16" s="17">
        <v>4.8609256366313698E-2</v>
      </c>
      <c r="Q16" s="17">
        <v>0.212155187763545</v>
      </c>
      <c r="R16" s="17"/>
      <c r="S16" s="17">
        <v>0.14673557909488899</v>
      </c>
      <c r="T16" s="17">
        <v>0.10832815187389799</v>
      </c>
      <c r="U16" s="17">
        <v>0.125567181711703</v>
      </c>
      <c r="V16" s="17">
        <v>0</v>
      </c>
      <c r="W16" s="17">
        <v>0.132075973250462</v>
      </c>
      <c r="X16" s="17">
        <v>0.26751688112998401</v>
      </c>
      <c r="Y16" s="17">
        <v>0.25597176213568601</v>
      </c>
      <c r="Z16" s="17" t="s">
        <v>95</v>
      </c>
      <c r="AA16" s="17">
        <v>0.13213546287900399</v>
      </c>
      <c r="AB16" s="17">
        <v>0.114692529707488</v>
      </c>
      <c r="AC16" s="17">
        <v>0.32966099018050798</v>
      </c>
      <c r="AD16" s="17">
        <v>0</v>
      </c>
      <c r="AE16" s="17"/>
      <c r="AF16" s="17">
        <v>9.2828135190146002E-2</v>
      </c>
      <c r="AG16" s="17">
        <v>0.19931057158594201</v>
      </c>
      <c r="AH16" s="17">
        <v>0.14359396407327399</v>
      </c>
      <c r="AI16" s="17"/>
      <c r="AJ16" s="17">
        <v>0.12695795911526001</v>
      </c>
      <c r="AK16" s="17">
        <v>0.14206788029509201</v>
      </c>
      <c r="AL16" s="17">
        <v>0.176003497573746</v>
      </c>
      <c r="AM16" s="17">
        <v>0.48012602381855402</v>
      </c>
      <c r="AN16" s="17">
        <v>6.5645119815378794E-2</v>
      </c>
      <c r="AO16" s="17"/>
      <c r="AP16" s="17">
        <v>0.15807949695699899</v>
      </c>
      <c r="AQ16" s="17">
        <v>0.12715974406864</v>
      </c>
      <c r="AR16" s="17">
        <v>0.101949798231886</v>
      </c>
      <c r="AS16" s="17"/>
      <c r="AT16" s="17">
        <v>9.2839565186531803E-2</v>
      </c>
      <c r="AU16" s="17">
        <v>0.13419462621266001</v>
      </c>
      <c r="AV16" s="17">
        <v>0.143759563254446</v>
      </c>
      <c r="AW16" s="17">
        <v>0.285838719883029</v>
      </c>
      <c r="AX16" s="17">
        <v>0</v>
      </c>
      <c r="AY16" s="17"/>
      <c r="AZ16" s="17">
        <v>0.189383316003257</v>
      </c>
      <c r="BA16" s="17">
        <v>9.6549829394987199E-2</v>
      </c>
      <c r="BB16" s="17">
        <v>8.8016182395925499E-2</v>
      </c>
      <c r="BC16" s="17">
        <v>0.22785811648079199</v>
      </c>
      <c r="BD16" s="17">
        <v>0.25650530416630601</v>
      </c>
      <c r="BE16" s="17">
        <v>0</v>
      </c>
      <c r="BF16" s="17"/>
      <c r="BG16" s="17">
        <v>0.120644576613086</v>
      </c>
      <c r="BH16" s="17">
        <v>0.16465948012140599</v>
      </c>
      <c r="BI16" s="17" t="s">
        <v>95</v>
      </c>
      <c r="BJ16" s="17">
        <v>0.33427284480465702</v>
      </c>
      <c r="BK16" s="17">
        <v>0</v>
      </c>
      <c r="BL16" s="17">
        <v>0.22065064667204601</v>
      </c>
      <c r="BM16" s="17">
        <v>0</v>
      </c>
    </row>
    <row r="17" spans="2:65" ht="29" x14ac:dyDescent="0.35">
      <c r="B17" s="18" t="s">
        <v>203</v>
      </c>
      <c r="C17" s="17">
        <v>0.14224287390342999</v>
      </c>
      <c r="D17" s="17">
        <v>0.18161019760434099</v>
      </c>
      <c r="E17" s="17">
        <v>9.1048960577125804E-2</v>
      </c>
      <c r="F17" s="17"/>
      <c r="G17" s="17">
        <v>0.13503050381025</v>
      </c>
      <c r="H17" s="17">
        <v>6.21969930743696E-2</v>
      </c>
      <c r="I17" s="17">
        <v>0.21804400914851599</v>
      </c>
      <c r="J17" s="17">
        <v>6.6766558844103499E-2</v>
      </c>
      <c r="K17" s="17">
        <v>0.331044375920241</v>
      </c>
      <c r="L17" s="17">
        <v>0.13465344284550601</v>
      </c>
      <c r="M17" s="17"/>
      <c r="N17" s="17">
        <v>0.409307672558756</v>
      </c>
      <c r="O17" s="17">
        <v>0.117512408046483</v>
      </c>
      <c r="P17" s="17">
        <v>0</v>
      </c>
      <c r="Q17" s="17">
        <v>0.134091014781935</v>
      </c>
      <c r="R17" s="17"/>
      <c r="S17" s="17">
        <v>0.27609817061849601</v>
      </c>
      <c r="T17" s="17">
        <v>9.0661413039574701E-2</v>
      </c>
      <c r="U17" s="17">
        <v>0</v>
      </c>
      <c r="V17" s="17">
        <v>0</v>
      </c>
      <c r="W17" s="17">
        <v>0.30825866069286101</v>
      </c>
      <c r="X17" s="17">
        <v>0.27152667084667997</v>
      </c>
      <c r="Y17" s="17">
        <v>0</v>
      </c>
      <c r="Z17" s="17" t="s">
        <v>95</v>
      </c>
      <c r="AA17" s="17">
        <v>6.3366166226439605E-2</v>
      </c>
      <c r="AB17" s="17">
        <v>9.2270921235317396E-2</v>
      </c>
      <c r="AC17" s="17">
        <v>0.66120781694130604</v>
      </c>
      <c r="AD17" s="17">
        <v>0</v>
      </c>
      <c r="AE17" s="17"/>
      <c r="AF17" s="17">
        <v>0.14117123841814799</v>
      </c>
      <c r="AG17" s="17">
        <v>0.17001316097261299</v>
      </c>
      <c r="AH17" s="17">
        <v>8.9912619437893498E-2</v>
      </c>
      <c r="AI17" s="17"/>
      <c r="AJ17" s="17">
        <v>0.12869622429699801</v>
      </c>
      <c r="AK17" s="17">
        <v>0.14473196208262801</v>
      </c>
      <c r="AL17" s="17">
        <v>0.23273575394680501</v>
      </c>
      <c r="AM17" s="17">
        <v>0</v>
      </c>
      <c r="AN17" s="17">
        <v>0.111624702380442</v>
      </c>
      <c r="AO17" s="17"/>
      <c r="AP17" s="17">
        <v>0.21529360046336601</v>
      </c>
      <c r="AQ17" s="17">
        <v>9.4003088202705795E-2</v>
      </c>
      <c r="AR17" s="17">
        <v>0.35323682217760199</v>
      </c>
      <c r="AS17" s="17"/>
      <c r="AT17" s="17">
        <v>4.08750493767778E-2</v>
      </c>
      <c r="AU17" s="17">
        <v>0.214234125716666</v>
      </c>
      <c r="AV17" s="17">
        <v>9.1389729921896201E-2</v>
      </c>
      <c r="AW17" s="17">
        <v>0.28067689923719502</v>
      </c>
      <c r="AX17" s="17">
        <v>1</v>
      </c>
      <c r="AY17" s="17"/>
      <c r="AZ17" s="17">
        <v>0.21094827298111701</v>
      </c>
      <c r="BA17" s="17">
        <v>0</v>
      </c>
      <c r="BB17" s="17">
        <v>0.239273965337402</v>
      </c>
      <c r="BC17" s="17">
        <v>0.19738111869198499</v>
      </c>
      <c r="BD17" s="17">
        <v>0</v>
      </c>
      <c r="BE17" s="17">
        <v>0.148332702546143</v>
      </c>
      <c r="BF17" s="17"/>
      <c r="BG17" s="17">
        <v>0.163379569730708</v>
      </c>
      <c r="BH17" s="17">
        <v>7.7793223070169795E-2</v>
      </c>
      <c r="BI17" s="17" t="s">
        <v>95</v>
      </c>
      <c r="BJ17" s="17">
        <v>9.7164209961412701E-2</v>
      </c>
      <c r="BK17" s="17">
        <v>0</v>
      </c>
      <c r="BL17" s="17">
        <v>0.319793931068312</v>
      </c>
      <c r="BM17" s="17">
        <v>0</v>
      </c>
    </row>
    <row r="18" spans="2:65" x14ac:dyDescent="0.35">
      <c r="B18" s="18" t="s">
        <v>114</v>
      </c>
      <c r="C18" s="17">
        <v>3.8086373159480297E-2</v>
      </c>
      <c r="D18" s="17">
        <v>4.2647993375429197E-2</v>
      </c>
      <c r="E18" s="17">
        <v>3.2154367424546401E-2</v>
      </c>
      <c r="F18" s="17"/>
      <c r="G18" s="17">
        <v>0</v>
      </c>
      <c r="H18" s="17">
        <v>8.1643079396715307E-2</v>
      </c>
      <c r="I18" s="17">
        <v>0</v>
      </c>
      <c r="J18" s="17">
        <v>8.0010814522879906E-2</v>
      </c>
      <c r="K18" s="17">
        <v>0</v>
      </c>
      <c r="L18" s="17">
        <v>0.131146081068193</v>
      </c>
      <c r="M18" s="17"/>
      <c r="N18" s="17">
        <v>0</v>
      </c>
      <c r="O18" s="17">
        <v>9.1008380371102204E-2</v>
      </c>
      <c r="P18" s="17">
        <v>0</v>
      </c>
      <c r="Q18" s="17">
        <v>4.3832484989296198E-2</v>
      </c>
      <c r="R18" s="17"/>
      <c r="S18" s="17">
        <v>0</v>
      </c>
      <c r="T18" s="17">
        <v>0</v>
      </c>
      <c r="U18" s="17">
        <v>0.14942221266329</v>
      </c>
      <c r="V18" s="17">
        <v>0</v>
      </c>
      <c r="W18" s="17">
        <v>0</v>
      </c>
      <c r="X18" s="17">
        <v>0</v>
      </c>
      <c r="Y18" s="17">
        <v>0</v>
      </c>
      <c r="Z18" s="17" t="s">
        <v>95</v>
      </c>
      <c r="AA18" s="17">
        <v>6.5615371003249295E-2</v>
      </c>
      <c r="AB18" s="17">
        <v>0.121119716180097</v>
      </c>
      <c r="AC18" s="17">
        <v>0</v>
      </c>
      <c r="AD18" s="17">
        <v>0</v>
      </c>
      <c r="AE18" s="17"/>
      <c r="AF18" s="17">
        <v>5.9310897350848803E-2</v>
      </c>
      <c r="AG18" s="17">
        <v>0</v>
      </c>
      <c r="AH18" s="17">
        <v>5.7140380924153099E-2</v>
      </c>
      <c r="AI18" s="17"/>
      <c r="AJ18" s="17">
        <v>9.5672760656286507E-2</v>
      </c>
      <c r="AK18" s="17">
        <v>0</v>
      </c>
      <c r="AL18" s="17">
        <v>0</v>
      </c>
      <c r="AM18" s="17">
        <v>0</v>
      </c>
      <c r="AN18" s="17">
        <v>6.9323767650126406E-2</v>
      </c>
      <c r="AO18" s="17"/>
      <c r="AP18" s="17">
        <v>0.119125275661549</v>
      </c>
      <c r="AQ18" s="17">
        <v>0</v>
      </c>
      <c r="AR18" s="17">
        <v>0</v>
      </c>
      <c r="AS18" s="17"/>
      <c r="AT18" s="17">
        <v>8.8295871649845703E-2</v>
      </c>
      <c r="AU18" s="17">
        <v>0</v>
      </c>
      <c r="AV18" s="17">
        <v>0</v>
      </c>
      <c r="AW18" s="17">
        <v>0</v>
      </c>
      <c r="AX18" s="17">
        <v>0</v>
      </c>
      <c r="AY18" s="17"/>
      <c r="AZ18" s="17">
        <v>0</v>
      </c>
      <c r="BA18" s="17">
        <v>0.167987510866904</v>
      </c>
      <c r="BB18" s="17">
        <v>0</v>
      </c>
      <c r="BC18" s="17">
        <v>0</v>
      </c>
      <c r="BD18" s="17">
        <v>0</v>
      </c>
      <c r="BE18" s="17">
        <v>0</v>
      </c>
      <c r="BF18" s="17"/>
      <c r="BG18" s="17">
        <v>3.56898657331082E-2</v>
      </c>
      <c r="BH18" s="17">
        <v>0.100569011473431</v>
      </c>
      <c r="BI18" s="17" t="s">
        <v>95</v>
      </c>
      <c r="BJ18" s="17">
        <v>0</v>
      </c>
      <c r="BK18" s="17">
        <v>7.6944232191972398E-2</v>
      </c>
      <c r="BL18" s="17">
        <v>0</v>
      </c>
      <c r="BM18" s="17">
        <v>0</v>
      </c>
    </row>
    <row r="19" spans="2:65" x14ac:dyDescent="0.35">
      <c r="B19" s="18" t="s">
        <v>93</v>
      </c>
      <c r="C19" s="19">
        <v>7.6225788743977896E-2</v>
      </c>
      <c r="D19" s="19">
        <v>4.6908761239139798E-2</v>
      </c>
      <c r="E19" s="19">
        <v>0.114350132081872</v>
      </c>
      <c r="F19" s="19"/>
      <c r="G19" s="19">
        <v>0</v>
      </c>
      <c r="H19" s="19">
        <v>0.14648561856446701</v>
      </c>
      <c r="I19" s="19">
        <v>0.126218730687745</v>
      </c>
      <c r="J19" s="19">
        <v>0.16590218561202899</v>
      </c>
      <c r="K19" s="19">
        <v>0</v>
      </c>
      <c r="L19" s="19">
        <v>0</v>
      </c>
      <c r="M19" s="19"/>
      <c r="N19" s="19">
        <v>6.0878602900828999E-2</v>
      </c>
      <c r="O19" s="19">
        <v>4.3885115980490899E-2</v>
      </c>
      <c r="P19" s="19">
        <v>5.1410683302663199E-2</v>
      </c>
      <c r="Q19" s="19">
        <v>0.135039635522129</v>
      </c>
      <c r="R19" s="19"/>
      <c r="S19" s="19">
        <v>7.7689571411766106E-2</v>
      </c>
      <c r="T19" s="19">
        <v>0.10832815187389799</v>
      </c>
      <c r="U19" s="19">
        <v>0</v>
      </c>
      <c r="V19" s="19">
        <v>0.192555217545608</v>
      </c>
      <c r="W19" s="19">
        <v>0</v>
      </c>
      <c r="X19" s="19">
        <v>0</v>
      </c>
      <c r="Y19" s="19">
        <v>0</v>
      </c>
      <c r="Z19" s="19" t="s">
        <v>95</v>
      </c>
      <c r="AA19" s="19">
        <v>0.141600950003551</v>
      </c>
      <c r="AB19" s="19">
        <v>0.114223456427193</v>
      </c>
      <c r="AC19" s="19">
        <v>0</v>
      </c>
      <c r="AD19" s="19">
        <v>0</v>
      </c>
      <c r="AE19" s="19"/>
      <c r="AF19" s="19">
        <v>6.7323811209889006E-2</v>
      </c>
      <c r="AG19" s="19">
        <v>0</v>
      </c>
      <c r="AH19" s="19">
        <v>0.19973888589521299</v>
      </c>
      <c r="AI19" s="19"/>
      <c r="AJ19" s="19">
        <v>5.6623597619075101E-2</v>
      </c>
      <c r="AK19" s="19">
        <v>4.0059857124901697E-2</v>
      </c>
      <c r="AL19" s="19">
        <v>0</v>
      </c>
      <c r="AM19" s="19">
        <v>0</v>
      </c>
      <c r="AN19" s="19">
        <v>0.24232691299126199</v>
      </c>
      <c r="AO19" s="19"/>
      <c r="AP19" s="19">
        <v>7.0503888766773506E-2</v>
      </c>
      <c r="AQ19" s="19">
        <v>6.8658619892864606E-2</v>
      </c>
      <c r="AR19" s="19">
        <v>0</v>
      </c>
      <c r="AS19" s="19"/>
      <c r="AT19" s="19">
        <v>0.14508416252998299</v>
      </c>
      <c r="AU19" s="19">
        <v>0</v>
      </c>
      <c r="AV19" s="19">
        <v>9.1182966311284502E-2</v>
      </c>
      <c r="AW19" s="19">
        <v>0</v>
      </c>
      <c r="AX19" s="19">
        <v>0</v>
      </c>
      <c r="AY19" s="19"/>
      <c r="AZ19" s="19">
        <v>0.110182334196327</v>
      </c>
      <c r="BA19" s="19">
        <v>5.8819144548636799E-2</v>
      </c>
      <c r="BB19" s="19">
        <v>7.9676434666316506E-2</v>
      </c>
      <c r="BC19" s="19">
        <v>0</v>
      </c>
      <c r="BD19" s="19">
        <v>0.17241649178490601</v>
      </c>
      <c r="BE19" s="19">
        <v>0</v>
      </c>
      <c r="BF19" s="19"/>
      <c r="BG19" s="19">
        <v>0</v>
      </c>
      <c r="BH19" s="19">
        <v>7.8706892856020394E-2</v>
      </c>
      <c r="BI19" s="19" t="s">
        <v>95</v>
      </c>
      <c r="BJ19" s="19">
        <v>0.23433770712250099</v>
      </c>
      <c r="BK19" s="19">
        <v>0.15064382644733501</v>
      </c>
      <c r="BL19" s="19">
        <v>5.8756385329629901E-2</v>
      </c>
      <c r="BM19" s="19">
        <v>0</v>
      </c>
    </row>
    <row r="20" spans="2:65" x14ac:dyDescent="0.35">
      <c r="B20" s="16" t="s">
        <v>217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ht="43.5" x14ac:dyDescent="0.35">
      <c r="B9" s="18" t="s">
        <v>218</v>
      </c>
      <c r="C9" s="17">
        <v>0.10762377289134401</v>
      </c>
      <c r="D9" s="17">
        <v>0.118855420195855</v>
      </c>
      <c r="E9" s="17">
        <v>9.6528068632169201E-2</v>
      </c>
      <c r="F9" s="17"/>
      <c r="G9" s="17">
        <v>9.2638319049744594E-2</v>
      </c>
      <c r="H9" s="17">
        <v>0.124849000280973</v>
      </c>
      <c r="I9" s="17">
        <v>0.11808846535175101</v>
      </c>
      <c r="J9" s="17">
        <v>0.108497926769571</v>
      </c>
      <c r="K9" s="17">
        <v>7.3421175358998905E-2</v>
      </c>
      <c r="L9" s="17">
        <v>0.11669888014224999</v>
      </c>
      <c r="M9" s="17"/>
      <c r="N9" s="17">
        <v>9.0303604196209503E-2</v>
      </c>
      <c r="O9" s="17">
        <v>9.8900205812860298E-2</v>
      </c>
      <c r="P9" s="17">
        <v>0.14655108736966699</v>
      </c>
      <c r="Q9" s="17">
        <v>0.102368428246343</v>
      </c>
      <c r="R9" s="17"/>
      <c r="S9" s="17">
        <v>0.140313900584942</v>
      </c>
      <c r="T9" s="17">
        <v>8.8825624750532697E-2</v>
      </c>
      <c r="U9" s="17">
        <v>0.121111981807553</v>
      </c>
      <c r="V9" s="17">
        <v>8.9261721937170094E-2</v>
      </c>
      <c r="W9" s="17">
        <v>8.5874518319732293E-2</v>
      </c>
      <c r="X9" s="17">
        <v>0.118549411171885</v>
      </c>
      <c r="Y9" s="17">
        <v>7.6109177805657999E-2</v>
      </c>
      <c r="Z9" s="17">
        <v>0.128898575445103</v>
      </c>
      <c r="AA9" s="17">
        <v>0.11958314581492201</v>
      </c>
      <c r="AB9" s="17">
        <v>0.105224626008142</v>
      </c>
      <c r="AC9" s="17">
        <v>0.105439279927302</v>
      </c>
      <c r="AD9" s="17">
        <v>9.7606010874751695E-2</v>
      </c>
      <c r="AE9" s="17"/>
      <c r="AF9" s="17">
        <v>0.14046586455386201</v>
      </c>
      <c r="AG9" s="17">
        <v>9.0723060779670905E-2</v>
      </c>
      <c r="AH9" s="17">
        <v>0.10484078087085</v>
      </c>
      <c r="AI9" s="17"/>
      <c r="AJ9" s="17">
        <v>0.124366736188952</v>
      </c>
      <c r="AK9" s="17">
        <v>9.5799948191772996E-2</v>
      </c>
      <c r="AL9" s="17">
        <v>0.11818459923833</v>
      </c>
      <c r="AM9" s="17">
        <v>0.27759050987936401</v>
      </c>
      <c r="AN9" s="17">
        <v>8.6569234679118798E-2</v>
      </c>
      <c r="AO9" s="17"/>
      <c r="AP9" s="17">
        <v>0.13643872715222399</v>
      </c>
      <c r="AQ9" s="17">
        <v>8.6768241921314701E-2</v>
      </c>
      <c r="AR9" s="17">
        <v>8.1805912440267997E-2</v>
      </c>
      <c r="AS9" s="17"/>
      <c r="AT9" s="17">
        <v>0.112677924944335</v>
      </c>
      <c r="AU9" s="17">
        <v>0.10735066382582301</v>
      </c>
      <c r="AV9" s="17">
        <v>9.6193156324760096E-2</v>
      </c>
      <c r="AW9" s="17">
        <v>0.14424707824025099</v>
      </c>
      <c r="AX9" s="17">
        <v>3.4389906855190097E-2</v>
      </c>
      <c r="AY9" s="17"/>
      <c r="AZ9" s="17">
        <v>0.11228852485916101</v>
      </c>
      <c r="BA9" s="17">
        <v>0.10044430479057501</v>
      </c>
      <c r="BB9" s="17">
        <v>0.10114715158872301</v>
      </c>
      <c r="BC9" s="17">
        <v>0.104288058603952</v>
      </c>
      <c r="BD9" s="17">
        <v>0.1218261193957</v>
      </c>
      <c r="BE9" s="17">
        <v>0.12200600715455601</v>
      </c>
      <c r="BF9" s="17"/>
      <c r="BG9" s="17">
        <v>0.122164279916446</v>
      </c>
      <c r="BH9" s="17">
        <v>8.5137284062821006E-2</v>
      </c>
      <c r="BI9" s="17" t="s">
        <v>95</v>
      </c>
      <c r="BJ9" s="17">
        <v>9.6862202673464196E-2</v>
      </c>
      <c r="BK9" s="17">
        <v>0.11203158423036499</v>
      </c>
      <c r="BL9" s="17">
        <v>0.12113555426044099</v>
      </c>
      <c r="BM9" s="17">
        <v>5.8456245901565999E-2</v>
      </c>
    </row>
    <row r="10" spans="2:65" ht="43.5" x14ac:dyDescent="0.35">
      <c r="B10" s="18" t="s">
        <v>219</v>
      </c>
      <c r="C10" s="17">
        <v>0.756553606339611</v>
      </c>
      <c r="D10" s="17">
        <v>0.74209250993445797</v>
      </c>
      <c r="E10" s="17">
        <v>0.76988839032660294</v>
      </c>
      <c r="F10" s="17"/>
      <c r="G10" s="17">
        <v>0.720057625093662</v>
      </c>
      <c r="H10" s="17">
        <v>0.71075402364871598</v>
      </c>
      <c r="I10" s="17">
        <v>0.71567108034567894</v>
      </c>
      <c r="J10" s="17">
        <v>0.78108637095780198</v>
      </c>
      <c r="K10" s="17">
        <v>0.80579061832646104</v>
      </c>
      <c r="L10" s="17">
        <v>0.80551637912502405</v>
      </c>
      <c r="M10" s="17"/>
      <c r="N10" s="17">
        <v>0.790145934988567</v>
      </c>
      <c r="O10" s="17">
        <v>0.76977678911987002</v>
      </c>
      <c r="P10" s="17">
        <v>0.719885441318453</v>
      </c>
      <c r="Q10" s="17">
        <v>0.743754572831137</v>
      </c>
      <c r="R10" s="17"/>
      <c r="S10" s="17">
        <v>0.70981250998666001</v>
      </c>
      <c r="T10" s="17">
        <v>0.79309602949055202</v>
      </c>
      <c r="U10" s="17">
        <v>0.74634547855955702</v>
      </c>
      <c r="V10" s="17">
        <v>0.78882879650704596</v>
      </c>
      <c r="W10" s="17">
        <v>0.79430037203848203</v>
      </c>
      <c r="X10" s="17">
        <v>0.73190172255004904</v>
      </c>
      <c r="Y10" s="17">
        <v>0.75094972111547997</v>
      </c>
      <c r="Z10" s="17">
        <v>0.70069118375289996</v>
      </c>
      <c r="AA10" s="17">
        <v>0.78840545043258703</v>
      </c>
      <c r="AB10" s="17">
        <v>0.76244315320195699</v>
      </c>
      <c r="AC10" s="17">
        <v>0.69417813519739902</v>
      </c>
      <c r="AD10" s="17">
        <v>0.78414277657002496</v>
      </c>
      <c r="AE10" s="17"/>
      <c r="AF10" s="17">
        <v>0.73941205960756295</v>
      </c>
      <c r="AG10" s="17">
        <v>0.79113028136163699</v>
      </c>
      <c r="AH10" s="17">
        <v>0.727150107074646</v>
      </c>
      <c r="AI10" s="17"/>
      <c r="AJ10" s="17">
        <v>0.76777566650962104</v>
      </c>
      <c r="AK10" s="17">
        <v>0.75918167531153402</v>
      </c>
      <c r="AL10" s="17">
        <v>0.77937901445702695</v>
      </c>
      <c r="AM10" s="17">
        <v>0.632233350185608</v>
      </c>
      <c r="AN10" s="17">
        <v>0.74149303588945803</v>
      </c>
      <c r="AO10" s="17"/>
      <c r="AP10" s="17">
        <v>0.75569615458845596</v>
      </c>
      <c r="AQ10" s="17">
        <v>0.76046058058219101</v>
      </c>
      <c r="AR10" s="17">
        <v>0.823937203458314</v>
      </c>
      <c r="AS10" s="17"/>
      <c r="AT10" s="17">
        <v>0.750387237631301</v>
      </c>
      <c r="AU10" s="17">
        <v>0.74020897022322196</v>
      </c>
      <c r="AV10" s="17">
        <v>0.76416574122992498</v>
      </c>
      <c r="AW10" s="17">
        <v>0.73146247364952099</v>
      </c>
      <c r="AX10" s="17">
        <v>0.91044922675766304</v>
      </c>
      <c r="AY10" s="17"/>
      <c r="AZ10" s="17">
        <v>0.71473435700630406</v>
      </c>
      <c r="BA10" s="17">
        <v>0.77750495872622705</v>
      </c>
      <c r="BB10" s="17">
        <v>0.768545946546765</v>
      </c>
      <c r="BC10" s="17">
        <v>0.75580506947878101</v>
      </c>
      <c r="BD10" s="17">
        <v>0.78369319989300701</v>
      </c>
      <c r="BE10" s="17">
        <v>0.74428365114242501</v>
      </c>
      <c r="BF10" s="17"/>
      <c r="BG10" s="17">
        <v>0.77640647678978802</v>
      </c>
      <c r="BH10" s="17">
        <v>0.78583914489891205</v>
      </c>
      <c r="BI10" s="17" t="s">
        <v>95</v>
      </c>
      <c r="BJ10" s="17">
        <v>0.71801852477254802</v>
      </c>
      <c r="BK10" s="17">
        <v>0.67819515348775805</v>
      </c>
      <c r="BL10" s="17">
        <v>0.73091116419812097</v>
      </c>
      <c r="BM10" s="17">
        <v>0.73859145674501403</v>
      </c>
    </row>
    <row r="11" spans="2:65" ht="43.5" x14ac:dyDescent="0.35">
      <c r="B11" s="18" t="s">
        <v>220</v>
      </c>
      <c r="C11" s="17">
        <v>8.3700173693849897E-2</v>
      </c>
      <c r="D11" s="17">
        <v>9.0352240414217105E-2</v>
      </c>
      <c r="E11" s="17">
        <v>7.7798552732875198E-2</v>
      </c>
      <c r="F11" s="17"/>
      <c r="G11" s="17">
        <v>0.13168591685377701</v>
      </c>
      <c r="H11" s="17">
        <v>0.106235477627015</v>
      </c>
      <c r="I11" s="17">
        <v>9.7279339988948804E-2</v>
      </c>
      <c r="J11" s="17">
        <v>5.76162302172014E-2</v>
      </c>
      <c r="K11" s="17">
        <v>7.3205403550102299E-2</v>
      </c>
      <c r="L11" s="17">
        <v>4.5339759681929201E-2</v>
      </c>
      <c r="M11" s="17"/>
      <c r="N11" s="17">
        <v>8.3553297236140606E-2</v>
      </c>
      <c r="O11" s="17">
        <v>8.2710043588780494E-2</v>
      </c>
      <c r="P11" s="17">
        <v>7.9956831090329306E-2</v>
      </c>
      <c r="Q11" s="17">
        <v>8.7907735946904306E-2</v>
      </c>
      <c r="R11" s="17"/>
      <c r="S11" s="17">
        <v>9.2024211172091405E-2</v>
      </c>
      <c r="T11" s="17">
        <v>8.3263258088462702E-2</v>
      </c>
      <c r="U11" s="17">
        <v>9.0465517290746797E-2</v>
      </c>
      <c r="V11" s="17">
        <v>7.6597105761741599E-2</v>
      </c>
      <c r="W11" s="17">
        <v>7.0716611193109194E-2</v>
      </c>
      <c r="X11" s="17">
        <v>7.52889935914378E-2</v>
      </c>
      <c r="Y11" s="17">
        <v>0.13311039469216501</v>
      </c>
      <c r="Z11" s="17">
        <v>0.119599158280896</v>
      </c>
      <c r="AA11" s="17">
        <v>4.7137479317036803E-2</v>
      </c>
      <c r="AB11" s="17">
        <v>7.2923964478724998E-2</v>
      </c>
      <c r="AC11" s="17">
        <v>9.8728745490780007E-2</v>
      </c>
      <c r="AD11" s="17">
        <v>7.0426441677137103E-2</v>
      </c>
      <c r="AE11" s="17"/>
      <c r="AF11" s="17">
        <v>7.3779450651940401E-2</v>
      </c>
      <c r="AG11" s="17">
        <v>7.5961167722909506E-2</v>
      </c>
      <c r="AH11" s="17">
        <v>9.7428305808608104E-2</v>
      </c>
      <c r="AI11" s="17"/>
      <c r="AJ11" s="17">
        <v>7.15103170845134E-2</v>
      </c>
      <c r="AK11" s="17">
        <v>9.5219254654172206E-2</v>
      </c>
      <c r="AL11" s="17">
        <v>7.5648725279551604E-2</v>
      </c>
      <c r="AM11" s="17">
        <v>4.44778794586538E-2</v>
      </c>
      <c r="AN11" s="17">
        <v>8.1965739826509301E-2</v>
      </c>
      <c r="AO11" s="17"/>
      <c r="AP11" s="17">
        <v>8.1638753909904396E-2</v>
      </c>
      <c r="AQ11" s="17">
        <v>9.8294723711250906E-2</v>
      </c>
      <c r="AR11" s="17">
        <v>7.7446106476339399E-2</v>
      </c>
      <c r="AS11" s="17"/>
      <c r="AT11" s="17">
        <v>6.7120997350266998E-2</v>
      </c>
      <c r="AU11" s="17">
        <v>9.1336647012919103E-2</v>
      </c>
      <c r="AV11" s="17">
        <v>9.2187128256863898E-2</v>
      </c>
      <c r="AW11" s="17">
        <v>0.11145924195913599</v>
      </c>
      <c r="AX11" s="17">
        <v>2.6573012034295899E-2</v>
      </c>
      <c r="AY11" s="17"/>
      <c r="AZ11" s="17">
        <v>0.117298922309392</v>
      </c>
      <c r="BA11" s="17">
        <v>6.8919802699903304E-2</v>
      </c>
      <c r="BB11" s="17">
        <v>8.8502729873808805E-2</v>
      </c>
      <c r="BC11" s="17">
        <v>7.4194934443524901E-2</v>
      </c>
      <c r="BD11" s="17">
        <v>5.9489728768297001E-2</v>
      </c>
      <c r="BE11" s="17">
        <v>8.9764029990204802E-2</v>
      </c>
      <c r="BF11" s="17"/>
      <c r="BG11" s="17">
        <v>5.6318693906479901E-2</v>
      </c>
      <c r="BH11" s="17">
        <v>8.2917719248188596E-2</v>
      </c>
      <c r="BI11" s="17" t="s">
        <v>95</v>
      </c>
      <c r="BJ11" s="17">
        <v>9.72077730757228E-2</v>
      </c>
      <c r="BK11" s="17">
        <v>0.13555459953114299</v>
      </c>
      <c r="BL11" s="17">
        <v>0.102778144406923</v>
      </c>
      <c r="BM11" s="17">
        <v>0.13889105785320999</v>
      </c>
    </row>
    <row r="12" spans="2:65" x14ac:dyDescent="0.35">
      <c r="B12" s="18" t="s">
        <v>143</v>
      </c>
      <c r="C12" s="19">
        <v>5.2122447075194901E-2</v>
      </c>
      <c r="D12" s="19">
        <v>4.8699829455469898E-2</v>
      </c>
      <c r="E12" s="19">
        <v>5.5784988308352101E-2</v>
      </c>
      <c r="F12" s="19"/>
      <c r="G12" s="19">
        <v>5.5618139002817202E-2</v>
      </c>
      <c r="H12" s="19">
        <v>5.81614984432966E-2</v>
      </c>
      <c r="I12" s="19">
        <v>6.8961114313621494E-2</v>
      </c>
      <c r="J12" s="19">
        <v>5.2799472055425303E-2</v>
      </c>
      <c r="K12" s="19">
        <v>4.7582802764437798E-2</v>
      </c>
      <c r="L12" s="19">
        <v>3.2444981050797003E-2</v>
      </c>
      <c r="M12" s="19"/>
      <c r="N12" s="19">
        <v>3.59971635790826E-2</v>
      </c>
      <c r="O12" s="19">
        <v>4.86129614784893E-2</v>
      </c>
      <c r="P12" s="19">
        <v>5.3606640221549998E-2</v>
      </c>
      <c r="Q12" s="19">
        <v>6.5969262975616297E-2</v>
      </c>
      <c r="R12" s="19"/>
      <c r="S12" s="19">
        <v>5.7849378256306601E-2</v>
      </c>
      <c r="T12" s="19">
        <v>3.4815087670452403E-2</v>
      </c>
      <c r="U12" s="19">
        <v>4.2077022342143E-2</v>
      </c>
      <c r="V12" s="19">
        <v>4.5312375794042598E-2</v>
      </c>
      <c r="W12" s="19">
        <v>4.9108498448675902E-2</v>
      </c>
      <c r="X12" s="19">
        <v>7.4259872686628106E-2</v>
      </c>
      <c r="Y12" s="19">
        <v>3.9830706386697098E-2</v>
      </c>
      <c r="Z12" s="19">
        <v>5.0811082521100399E-2</v>
      </c>
      <c r="AA12" s="19">
        <v>4.4873924435453502E-2</v>
      </c>
      <c r="AB12" s="19">
        <v>5.9408256311176598E-2</v>
      </c>
      <c r="AC12" s="19">
        <v>0.101653839384519</v>
      </c>
      <c r="AD12" s="19">
        <v>4.7824770878086002E-2</v>
      </c>
      <c r="AE12" s="19"/>
      <c r="AF12" s="19">
        <v>4.6342625186634102E-2</v>
      </c>
      <c r="AG12" s="19">
        <v>4.2185490135783002E-2</v>
      </c>
      <c r="AH12" s="19">
        <v>7.0580806245895605E-2</v>
      </c>
      <c r="AI12" s="19"/>
      <c r="AJ12" s="19">
        <v>3.6347280216914003E-2</v>
      </c>
      <c r="AK12" s="19">
        <v>4.97991218425212E-2</v>
      </c>
      <c r="AL12" s="19">
        <v>2.6787661025092099E-2</v>
      </c>
      <c r="AM12" s="19">
        <v>4.5698260476373903E-2</v>
      </c>
      <c r="AN12" s="19">
        <v>8.9971989604913705E-2</v>
      </c>
      <c r="AO12" s="19"/>
      <c r="AP12" s="19">
        <v>2.6226364349416002E-2</v>
      </c>
      <c r="AQ12" s="19">
        <v>5.4476453785243101E-2</v>
      </c>
      <c r="AR12" s="19">
        <v>1.6810777625079001E-2</v>
      </c>
      <c r="AS12" s="19"/>
      <c r="AT12" s="19">
        <v>6.98138400740968E-2</v>
      </c>
      <c r="AU12" s="19">
        <v>6.1103718938036101E-2</v>
      </c>
      <c r="AV12" s="19">
        <v>4.74539741884515E-2</v>
      </c>
      <c r="AW12" s="19">
        <v>1.2831206151091901E-2</v>
      </c>
      <c r="AX12" s="19">
        <v>2.8587854352850699E-2</v>
      </c>
      <c r="AY12" s="19"/>
      <c r="AZ12" s="19">
        <v>5.56781958251426E-2</v>
      </c>
      <c r="BA12" s="19">
        <v>5.3130933783294199E-2</v>
      </c>
      <c r="BB12" s="19">
        <v>4.1804171990703402E-2</v>
      </c>
      <c r="BC12" s="19">
        <v>6.5711937473742599E-2</v>
      </c>
      <c r="BD12" s="19">
        <v>3.4990951942996597E-2</v>
      </c>
      <c r="BE12" s="19">
        <v>4.3946311712813498E-2</v>
      </c>
      <c r="BF12" s="19"/>
      <c r="BG12" s="19">
        <v>4.5110549387286002E-2</v>
      </c>
      <c r="BH12" s="19">
        <v>4.6105851790078298E-2</v>
      </c>
      <c r="BI12" s="19" t="s">
        <v>95</v>
      </c>
      <c r="BJ12" s="19">
        <v>8.7911499478264696E-2</v>
      </c>
      <c r="BK12" s="19">
        <v>7.4218662750733994E-2</v>
      </c>
      <c r="BL12" s="19">
        <v>4.5175137134515202E-2</v>
      </c>
      <c r="BM12" s="19">
        <v>6.4061239500210199E-2</v>
      </c>
    </row>
    <row r="13" spans="2:65" x14ac:dyDescent="0.35">
      <c r="B13" s="16" t="s">
        <v>221</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232</v>
      </c>
      <c r="E2" s="28"/>
      <c r="F2" s="28"/>
      <c r="G2" s="28"/>
      <c r="H2" s="28"/>
    </row>
    <row r="6" spans="2:8" ht="50" customHeight="1" x14ac:dyDescent="0.35">
      <c r="B6" s="23" t="s">
        <v>14</v>
      </c>
      <c r="C6" s="23" t="s">
        <v>222</v>
      </c>
      <c r="D6" s="23" t="s">
        <v>223</v>
      </c>
      <c r="E6" s="23" t="s">
        <v>224</v>
      </c>
      <c r="F6" s="23" t="s">
        <v>225</v>
      </c>
      <c r="G6" s="23" t="s">
        <v>226</v>
      </c>
    </row>
    <row r="7" spans="2:8" x14ac:dyDescent="0.35">
      <c r="B7" s="18" t="s">
        <v>227</v>
      </c>
      <c r="C7" s="17">
        <v>0.12447014859722801</v>
      </c>
      <c r="D7" s="17">
        <v>0.20325045915634701</v>
      </c>
      <c r="E7" s="17">
        <v>0.22507300483165199</v>
      </c>
      <c r="F7" s="17">
        <v>0.171274057806967</v>
      </c>
      <c r="G7" s="17">
        <v>0.156903981731606</v>
      </c>
    </row>
    <row r="8" spans="2:8" x14ac:dyDescent="0.35">
      <c r="B8" s="18" t="s">
        <v>228</v>
      </c>
      <c r="C8" s="17">
        <v>0.33655426993710402</v>
      </c>
      <c r="D8" s="17">
        <v>0.43356302483098202</v>
      </c>
      <c r="E8" s="17">
        <v>0.41250977969667901</v>
      </c>
      <c r="F8" s="17">
        <v>0.45353372484834698</v>
      </c>
      <c r="G8" s="17">
        <v>0.42821064718213903</v>
      </c>
    </row>
    <row r="9" spans="2:8" ht="29" x14ac:dyDescent="0.35">
      <c r="B9" s="18" t="s">
        <v>229</v>
      </c>
      <c r="C9" s="17">
        <v>0.305645324730624</v>
      </c>
      <c r="D9" s="17">
        <v>0.26235568448698998</v>
      </c>
      <c r="E9" s="17">
        <v>0.26147697021768002</v>
      </c>
      <c r="F9" s="17">
        <v>0.30328707798081</v>
      </c>
      <c r="G9" s="17">
        <v>0.32247341571187599</v>
      </c>
    </row>
    <row r="10" spans="2:8" x14ac:dyDescent="0.35">
      <c r="B10" s="18" t="s">
        <v>230</v>
      </c>
      <c r="C10" s="17">
        <v>0.13347725191610699</v>
      </c>
      <c r="D10" s="17">
        <v>5.9900222156107699E-2</v>
      </c>
      <c r="E10" s="17">
        <v>5.2547411168849999E-2</v>
      </c>
      <c r="F10" s="17">
        <v>3.2325022406560697E-2</v>
      </c>
      <c r="G10" s="17">
        <v>5.2187244697470797E-2</v>
      </c>
    </row>
    <row r="11" spans="2:8" x14ac:dyDescent="0.35">
      <c r="B11" s="18" t="s">
        <v>231</v>
      </c>
      <c r="C11" s="17">
        <v>5.0607727389702602E-2</v>
      </c>
      <c r="D11" s="17">
        <v>1.6421334068863799E-2</v>
      </c>
      <c r="E11" s="17">
        <v>1.9023723421098E-2</v>
      </c>
      <c r="F11" s="17">
        <v>1.09656487625776E-2</v>
      </c>
      <c r="G11" s="17">
        <v>1.5787370099009199E-2</v>
      </c>
    </row>
    <row r="12" spans="2:8" x14ac:dyDescent="0.35">
      <c r="B12" s="18" t="s">
        <v>143</v>
      </c>
      <c r="C12" s="17">
        <v>4.9245277429234097E-2</v>
      </c>
      <c r="D12" s="17">
        <v>2.4509275300709499E-2</v>
      </c>
      <c r="E12" s="17">
        <v>2.9369110664041E-2</v>
      </c>
      <c r="F12" s="17">
        <v>2.8614468194737099E-2</v>
      </c>
      <c r="G12" s="17">
        <v>2.44373405778988E-2</v>
      </c>
    </row>
    <row r="13" spans="2:8" x14ac:dyDescent="0.35">
      <c r="B13" s="16"/>
      <c r="C13" s="16"/>
      <c r="D13" s="16"/>
      <c r="E13" s="16"/>
      <c r="F13" s="16"/>
      <c r="G13" s="16"/>
    </row>
    <row r="14" spans="2:8" x14ac:dyDescent="0.35">
      <c r="B14" t="s">
        <v>98</v>
      </c>
    </row>
    <row r="15" spans="2:8" x14ac:dyDescent="0.35">
      <c r="B15" t="s">
        <v>99</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227</v>
      </c>
      <c r="C9" s="17">
        <v>0.12447014859722801</v>
      </c>
      <c r="D9" s="17">
        <v>0.136571657361404</v>
      </c>
      <c r="E9" s="17">
        <v>0.111744053453761</v>
      </c>
      <c r="F9" s="17"/>
      <c r="G9" s="17">
        <v>0.158000497767043</v>
      </c>
      <c r="H9" s="17">
        <v>0.17749039093668001</v>
      </c>
      <c r="I9" s="17">
        <v>0.15260837538431299</v>
      </c>
      <c r="J9" s="17">
        <v>0.117699764941965</v>
      </c>
      <c r="K9" s="17">
        <v>8.1246429284188501E-2</v>
      </c>
      <c r="L9" s="17">
        <v>7.0686664729390697E-2</v>
      </c>
      <c r="M9" s="17"/>
      <c r="N9" s="17">
        <v>0.15026388034274599</v>
      </c>
      <c r="O9" s="17">
        <v>0.12671731606394801</v>
      </c>
      <c r="P9" s="17">
        <v>0.12787218899611499</v>
      </c>
      <c r="Q9" s="17">
        <v>9.3273590973216594E-2</v>
      </c>
      <c r="R9" s="17"/>
      <c r="S9" s="17">
        <v>0.14166774960317399</v>
      </c>
      <c r="T9" s="17">
        <v>0.119170413121498</v>
      </c>
      <c r="U9" s="17">
        <v>0.146879565410097</v>
      </c>
      <c r="V9" s="17">
        <v>0.108147225568776</v>
      </c>
      <c r="W9" s="17">
        <v>0.13430673493193199</v>
      </c>
      <c r="X9" s="17">
        <v>0.109602156402965</v>
      </c>
      <c r="Y9" s="17">
        <v>0.14541184726105799</v>
      </c>
      <c r="Z9" s="17">
        <v>0.126922883608062</v>
      </c>
      <c r="AA9" s="17">
        <v>0.124659879772048</v>
      </c>
      <c r="AB9" s="17">
        <v>0.105163900748073</v>
      </c>
      <c r="AC9" s="17">
        <v>8.8035480368237801E-2</v>
      </c>
      <c r="AD9" s="17">
        <v>0.13700394244412401</v>
      </c>
      <c r="AE9" s="17"/>
      <c r="AF9" s="17">
        <v>9.8903684312942303E-2</v>
      </c>
      <c r="AG9" s="17">
        <v>0.14886930600989601</v>
      </c>
      <c r="AH9" s="17">
        <v>0.112536936342645</v>
      </c>
      <c r="AI9" s="17"/>
      <c r="AJ9" s="17">
        <v>0.10026531745179799</v>
      </c>
      <c r="AK9" s="17">
        <v>0.15984526897169801</v>
      </c>
      <c r="AL9" s="17">
        <v>0.138959000224853</v>
      </c>
      <c r="AM9" s="17">
        <v>5.4612029703548198E-2</v>
      </c>
      <c r="AN9" s="17">
        <v>0.10660564720723199</v>
      </c>
      <c r="AO9" s="17"/>
      <c r="AP9" s="17">
        <v>0.132720585918255</v>
      </c>
      <c r="AQ9" s="17">
        <v>0.153248222066145</v>
      </c>
      <c r="AR9" s="17">
        <v>0.115321779948641</v>
      </c>
      <c r="AS9" s="17"/>
      <c r="AT9" s="17">
        <v>8.5129487354193401E-2</v>
      </c>
      <c r="AU9" s="17">
        <v>0.106980125310559</v>
      </c>
      <c r="AV9" s="17">
        <v>0.15501939381538901</v>
      </c>
      <c r="AW9" s="17">
        <v>0.185412513230586</v>
      </c>
      <c r="AX9" s="17">
        <v>0.250059101657372</v>
      </c>
      <c r="AY9" s="17"/>
      <c r="AZ9" s="17">
        <v>0.18201754556848501</v>
      </c>
      <c r="BA9" s="17">
        <v>0.10925590582153</v>
      </c>
      <c r="BB9" s="17">
        <v>0.105147352292612</v>
      </c>
      <c r="BC9" s="17">
        <v>0.105207628212794</v>
      </c>
      <c r="BD9" s="17">
        <v>9.9260033966026506E-2</v>
      </c>
      <c r="BE9" s="17">
        <v>0.12420982540292599</v>
      </c>
      <c r="BF9" s="17"/>
      <c r="BG9" s="17">
        <v>9.8435642604093404E-2</v>
      </c>
      <c r="BH9" s="17">
        <v>0.14863820462664001</v>
      </c>
      <c r="BI9" s="17" t="s">
        <v>95</v>
      </c>
      <c r="BJ9" s="17">
        <v>0.14113809527771501</v>
      </c>
      <c r="BK9" s="17">
        <v>0.11574413955176099</v>
      </c>
      <c r="BL9" s="17">
        <v>0.145665345147069</v>
      </c>
      <c r="BM9" s="17">
        <v>0.113013275053998</v>
      </c>
    </row>
    <row r="10" spans="2:65" x14ac:dyDescent="0.35">
      <c r="B10" s="18" t="s">
        <v>228</v>
      </c>
      <c r="C10" s="17">
        <v>0.33655426993710402</v>
      </c>
      <c r="D10" s="17">
        <v>0.32678085423332998</v>
      </c>
      <c r="E10" s="17">
        <v>0.34646663903708902</v>
      </c>
      <c r="F10" s="17"/>
      <c r="G10" s="17">
        <v>0.35569422051195798</v>
      </c>
      <c r="H10" s="17">
        <v>0.35895630500562598</v>
      </c>
      <c r="I10" s="17">
        <v>0.36116920875131298</v>
      </c>
      <c r="J10" s="17">
        <v>0.30282128622078602</v>
      </c>
      <c r="K10" s="17">
        <v>0.34015621190823703</v>
      </c>
      <c r="L10" s="17">
        <v>0.31057867151618002</v>
      </c>
      <c r="M10" s="17"/>
      <c r="N10" s="17">
        <v>0.36554462637864998</v>
      </c>
      <c r="O10" s="17">
        <v>0.33146704885049499</v>
      </c>
      <c r="P10" s="17">
        <v>0.31677366555224701</v>
      </c>
      <c r="Q10" s="17">
        <v>0.32472933009543398</v>
      </c>
      <c r="R10" s="17"/>
      <c r="S10" s="17">
        <v>0.36283234800584602</v>
      </c>
      <c r="T10" s="17">
        <v>0.32766682088378501</v>
      </c>
      <c r="U10" s="17">
        <v>0.39753905489211899</v>
      </c>
      <c r="V10" s="17">
        <v>0.31172309061630998</v>
      </c>
      <c r="W10" s="17">
        <v>0.296825275240515</v>
      </c>
      <c r="X10" s="17">
        <v>0.357207199477934</v>
      </c>
      <c r="Y10" s="17">
        <v>0.30568685402985402</v>
      </c>
      <c r="Z10" s="17">
        <v>0.3074761657424</v>
      </c>
      <c r="AA10" s="17">
        <v>0.316542204371003</v>
      </c>
      <c r="AB10" s="17">
        <v>0.352921363287232</v>
      </c>
      <c r="AC10" s="17">
        <v>0.33635772417468701</v>
      </c>
      <c r="AD10" s="17">
        <v>0.340844287149555</v>
      </c>
      <c r="AE10" s="17"/>
      <c r="AF10" s="17">
        <v>0.283339175860778</v>
      </c>
      <c r="AG10" s="17">
        <v>0.37046864075606001</v>
      </c>
      <c r="AH10" s="17">
        <v>0.34046958130171501</v>
      </c>
      <c r="AI10" s="17"/>
      <c r="AJ10" s="17">
        <v>0.312408910463712</v>
      </c>
      <c r="AK10" s="17">
        <v>0.35999732927568101</v>
      </c>
      <c r="AL10" s="17">
        <v>0.346834265971459</v>
      </c>
      <c r="AM10" s="17">
        <v>0.22261334449459999</v>
      </c>
      <c r="AN10" s="17">
        <v>0.33668492002144901</v>
      </c>
      <c r="AO10" s="17"/>
      <c r="AP10" s="17">
        <v>0.33745983607770902</v>
      </c>
      <c r="AQ10" s="17">
        <v>0.37559984801947599</v>
      </c>
      <c r="AR10" s="17">
        <v>0.396557130154577</v>
      </c>
      <c r="AS10" s="17"/>
      <c r="AT10" s="17">
        <v>0.28692345830753602</v>
      </c>
      <c r="AU10" s="17">
        <v>0.30271247028625797</v>
      </c>
      <c r="AV10" s="17">
        <v>0.38097960806489301</v>
      </c>
      <c r="AW10" s="17">
        <v>0.39912445492550103</v>
      </c>
      <c r="AX10" s="17">
        <v>0.31121883109015502</v>
      </c>
      <c r="AY10" s="17"/>
      <c r="AZ10" s="17">
        <v>0.34416514748976001</v>
      </c>
      <c r="BA10" s="17">
        <v>0.33907194512220701</v>
      </c>
      <c r="BB10" s="17">
        <v>0.36107931353313499</v>
      </c>
      <c r="BC10" s="17">
        <v>0.31171548107790498</v>
      </c>
      <c r="BD10" s="17">
        <v>0.31684824977618897</v>
      </c>
      <c r="BE10" s="17">
        <v>0.36294364368140097</v>
      </c>
      <c r="BF10" s="17"/>
      <c r="BG10" s="17">
        <v>0.31204478225080301</v>
      </c>
      <c r="BH10" s="17">
        <v>0.35705467049631101</v>
      </c>
      <c r="BI10" s="17" t="s">
        <v>95</v>
      </c>
      <c r="BJ10" s="17">
        <v>0.29262222336345101</v>
      </c>
      <c r="BK10" s="17">
        <v>0.31197213997505202</v>
      </c>
      <c r="BL10" s="17">
        <v>0.37847267434165899</v>
      </c>
      <c r="BM10" s="17">
        <v>0.33249045961926199</v>
      </c>
    </row>
    <row r="11" spans="2:65" ht="29" x14ac:dyDescent="0.35">
      <c r="B11" s="18" t="s">
        <v>229</v>
      </c>
      <c r="C11" s="17">
        <v>0.305645324730624</v>
      </c>
      <c r="D11" s="17">
        <v>0.291095394540206</v>
      </c>
      <c r="E11" s="17">
        <v>0.32052465638497202</v>
      </c>
      <c r="F11" s="17"/>
      <c r="G11" s="17">
        <v>0.27393081863004598</v>
      </c>
      <c r="H11" s="17">
        <v>0.24238141552474099</v>
      </c>
      <c r="I11" s="17">
        <v>0.248851579404226</v>
      </c>
      <c r="J11" s="17">
        <v>0.32313050520897701</v>
      </c>
      <c r="K11" s="17">
        <v>0.33471839420740102</v>
      </c>
      <c r="L11" s="17">
        <v>0.39066771895250402</v>
      </c>
      <c r="M11" s="17"/>
      <c r="N11" s="17">
        <v>0.28053981970213898</v>
      </c>
      <c r="O11" s="17">
        <v>0.30758262960074501</v>
      </c>
      <c r="P11" s="17">
        <v>0.30554359358108102</v>
      </c>
      <c r="Q11" s="17">
        <v>0.33028164795845</v>
      </c>
      <c r="R11" s="17"/>
      <c r="S11" s="17">
        <v>0.27955736540929599</v>
      </c>
      <c r="T11" s="17">
        <v>0.31975172823015202</v>
      </c>
      <c r="U11" s="17">
        <v>0.247718329229661</v>
      </c>
      <c r="V11" s="17">
        <v>0.339194458095329</v>
      </c>
      <c r="W11" s="17">
        <v>0.33752705384645598</v>
      </c>
      <c r="X11" s="17">
        <v>0.30418925378389899</v>
      </c>
      <c r="Y11" s="17">
        <v>0.328920722924194</v>
      </c>
      <c r="Z11" s="17">
        <v>0.3044069523506</v>
      </c>
      <c r="AA11" s="17">
        <v>0.320292178744427</v>
      </c>
      <c r="AB11" s="17">
        <v>0.30270502508498198</v>
      </c>
      <c r="AC11" s="17">
        <v>0.29837460545275202</v>
      </c>
      <c r="AD11" s="17">
        <v>0.25710009356415098</v>
      </c>
      <c r="AE11" s="17"/>
      <c r="AF11" s="17">
        <v>0.34604185285806599</v>
      </c>
      <c r="AG11" s="17">
        <v>0.27907458306548399</v>
      </c>
      <c r="AH11" s="17">
        <v>0.30110730835585803</v>
      </c>
      <c r="AI11" s="17"/>
      <c r="AJ11" s="17">
        <v>0.34038973103753201</v>
      </c>
      <c r="AK11" s="17">
        <v>0.27212695753234201</v>
      </c>
      <c r="AL11" s="17">
        <v>0.328935300217366</v>
      </c>
      <c r="AM11" s="17">
        <v>0.28297062260807399</v>
      </c>
      <c r="AN11" s="17">
        <v>0.30811834823971501</v>
      </c>
      <c r="AO11" s="17"/>
      <c r="AP11" s="17">
        <v>0.33971134686112298</v>
      </c>
      <c r="AQ11" s="17">
        <v>0.26528701162548901</v>
      </c>
      <c r="AR11" s="17">
        <v>0.32849464304429798</v>
      </c>
      <c r="AS11" s="17"/>
      <c r="AT11" s="17">
        <v>0.370536292395162</v>
      </c>
      <c r="AU11" s="17">
        <v>0.32743312217588699</v>
      </c>
      <c r="AV11" s="17">
        <v>0.25353052331433801</v>
      </c>
      <c r="AW11" s="17">
        <v>0.234973711361809</v>
      </c>
      <c r="AX11" s="17">
        <v>0.265817620448838</v>
      </c>
      <c r="AY11" s="17"/>
      <c r="AZ11" s="17">
        <v>0.25807124073526</v>
      </c>
      <c r="BA11" s="17">
        <v>0.308411315932556</v>
      </c>
      <c r="BB11" s="17">
        <v>0.29920948078229698</v>
      </c>
      <c r="BC11" s="17">
        <v>0.35593695631132199</v>
      </c>
      <c r="BD11" s="17">
        <v>0.327658284425004</v>
      </c>
      <c r="BE11" s="17">
        <v>0.29212225118464702</v>
      </c>
      <c r="BF11" s="17"/>
      <c r="BG11" s="17">
        <v>0.35082711559598201</v>
      </c>
      <c r="BH11" s="17">
        <v>0.26958921551626303</v>
      </c>
      <c r="BI11" s="17" t="s">
        <v>95</v>
      </c>
      <c r="BJ11" s="17">
        <v>0.321478578032384</v>
      </c>
      <c r="BK11" s="17">
        <v>0.30397054104655402</v>
      </c>
      <c r="BL11" s="17">
        <v>0.26599567356196702</v>
      </c>
      <c r="BM11" s="17">
        <v>0.31214023933603402</v>
      </c>
    </row>
    <row r="12" spans="2:65" x14ac:dyDescent="0.35">
      <c r="B12" s="18" t="s">
        <v>230</v>
      </c>
      <c r="C12" s="17">
        <v>0.13347725191610699</v>
      </c>
      <c r="D12" s="17">
        <v>0.150639220930739</v>
      </c>
      <c r="E12" s="17">
        <v>0.11650449738982099</v>
      </c>
      <c r="F12" s="17"/>
      <c r="G12" s="17">
        <v>0.140778129497761</v>
      </c>
      <c r="H12" s="17">
        <v>0.13952530255170401</v>
      </c>
      <c r="I12" s="17">
        <v>0.12517733619760099</v>
      </c>
      <c r="J12" s="17">
        <v>0.13239586680076201</v>
      </c>
      <c r="K12" s="17">
        <v>0.130447163977574</v>
      </c>
      <c r="L12" s="17">
        <v>0.13338547095318101</v>
      </c>
      <c r="M12" s="17"/>
      <c r="N12" s="17">
        <v>0.12427409081252901</v>
      </c>
      <c r="O12" s="17">
        <v>0.13711424675372599</v>
      </c>
      <c r="P12" s="17">
        <v>0.14463548375452001</v>
      </c>
      <c r="Q12" s="17">
        <v>0.13102350521185699</v>
      </c>
      <c r="R12" s="17"/>
      <c r="S12" s="17">
        <v>0.12658530367760601</v>
      </c>
      <c r="T12" s="17">
        <v>0.12298589239075899</v>
      </c>
      <c r="U12" s="17">
        <v>0.119885187018773</v>
      </c>
      <c r="V12" s="17">
        <v>0.13478901918442299</v>
      </c>
      <c r="W12" s="17">
        <v>0.15085803783183199</v>
      </c>
      <c r="X12" s="17">
        <v>0.14637245630989301</v>
      </c>
      <c r="Y12" s="17">
        <v>0.12850621332620399</v>
      </c>
      <c r="Z12" s="17">
        <v>0.12676741278856199</v>
      </c>
      <c r="AA12" s="17">
        <v>0.128550283565732</v>
      </c>
      <c r="AB12" s="17">
        <v>0.132598560358962</v>
      </c>
      <c r="AC12" s="17">
        <v>0.18593506218557701</v>
      </c>
      <c r="AD12" s="17">
        <v>0.11964633451236401</v>
      </c>
      <c r="AE12" s="17"/>
      <c r="AF12" s="17">
        <v>0.15521051085283599</v>
      </c>
      <c r="AG12" s="17">
        <v>0.115028897970196</v>
      </c>
      <c r="AH12" s="17">
        <v>0.12967151340345001</v>
      </c>
      <c r="AI12" s="17"/>
      <c r="AJ12" s="17">
        <v>0.156096459662246</v>
      </c>
      <c r="AK12" s="17">
        <v>0.124079858411775</v>
      </c>
      <c r="AL12" s="17">
        <v>8.8777350907961697E-2</v>
      </c>
      <c r="AM12" s="17">
        <v>0.24594152540031899</v>
      </c>
      <c r="AN12" s="17">
        <v>0.104027774627367</v>
      </c>
      <c r="AO12" s="17"/>
      <c r="AP12" s="17">
        <v>0.137846007450243</v>
      </c>
      <c r="AQ12" s="17">
        <v>0.117950984716333</v>
      </c>
      <c r="AR12" s="17">
        <v>8.8217749047676597E-2</v>
      </c>
      <c r="AS12" s="17"/>
      <c r="AT12" s="17">
        <v>0.135471607529809</v>
      </c>
      <c r="AU12" s="17">
        <v>0.162712730363227</v>
      </c>
      <c r="AV12" s="17">
        <v>0.122647432791356</v>
      </c>
      <c r="AW12" s="17">
        <v>0.100422485303965</v>
      </c>
      <c r="AX12" s="17">
        <v>8.4109409050381806E-2</v>
      </c>
      <c r="AY12" s="17"/>
      <c r="AZ12" s="17">
        <v>0.129469358532842</v>
      </c>
      <c r="BA12" s="17">
        <v>0.12884470853402599</v>
      </c>
      <c r="BB12" s="17">
        <v>0.13819763041927099</v>
      </c>
      <c r="BC12" s="17">
        <v>0.119792434366132</v>
      </c>
      <c r="BD12" s="17">
        <v>0.17800787747775201</v>
      </c>
      <c r="BE12" s="17">
        <v>0.114749396861929</v>
      </c>
      <c r="BF12" s="17"/>
      <c r="BG12" s="17">
        <v>0.13761021377071</v>
      </c>
      <c r="BH12" s="17">
        <v>0.13051969090193399</v>
      </c>
      <c r="BI12" s="17" t="s">
        <v>95</v>
      </c>
      <c r="BJ12" s="17">
        <v>0.154102790546364</v>
      </c>
      <c r="BK12" s="17">
        <v>0.15531200179795299</v>
      </c>
      <c r="BL12" s="17">
        <v>0.112300359343879</v>
      </c>
      <c r="BM12" s="17">
        <v>0.12576647243806099</v>
      </c>
    </row>
    <row r="13" spans="2:65" x14ac:dyDescent="0.35">
      <c r="B13" s="18" t="s">
        <v>231</v>
      </c>
      <c r="C13" s="17">
        <v>5.0607727389702602E-2</v>
      </c>
      <c r="D13" s="17">
        <v>6.1342768579891599E-2</v>
      </c>
      <c r="E13" s="17">
        <v>3.9951006525426297E-2</v>
      </c>
      <c r="F13" s="17"/>
      <c r="G13" s="17">
        <v>4.3152874919628798E-2</v>
      </c>
      <c r="H13" s="17">
        <v>4.5753540272681102E-2</v>
      </c>
      <c r="I13" s="17">
        <v>4.61791301464664E-2</v>
      </c>
      <c r="J13" s="17">
        <v>7.8230161001726098E-2</v>
      </c>
      <c r="K13" s="17">
        <v>5.4577947257215202E-2</v>
      </c>
      <c r="L13" s="17">
        <v>3.8018912337469499E-2</v>
      </c>
      <c r="M13" s="17"/>
      <c r="N13" s="17">
        <v>4.2929174566234803E-2</v>
      </c>
      <c r="O13" s="17">
        <v>3.9166771386796598E-2</v>
      </c>
      <c r="P13" s="17">
        <v>6.5222248658536194E-2</v>
      </c>
      <c r="Q13" s="17">
        <v>5.8748103603731797E-2</v>
      </c>
      <c r="R13" s="17"/>
      <c r="S13" s="17">
        <v>4.8115086550423299E-2</v>
      </c>
      <c r="T13" s="17">
        <v>4.7049417397904303E-2</v>
      </c>
      <c r="U13" s="17">
        <v>4.9412772698353202E-2</v>
      </c>
      <c r="V13" s="17">
        <v>5.9337784878039299E-2</v>
      </c>
      <c r="W13" s="17">
        <v>4.08100476231276E-2</v>
      </c>
      <c r="X13" s="17">
        <v>3.8408618144292098E-2</v>
      </c>
      <c r="Y13" s="17">
        <v>4.0878789507048402E-2</v>
      </c>
      <c r="Z13" s="17">
        <v>6.9631163821304201E-2</v>
      </c>
      <c r="AA13" s="17">
        <v>5.5846782369496001E-2</v>
      </c>
      <c r="AB13" s="17">
        <v>5.4788803415022E-2</v>
      </c>
      <c r="AC13" s="17">
        <v>6.6854731239797405E-2</v>
      </c>
      <c r="AD13" s="17">
        <v>5.56685787246263E-2</v>
      </c>
      <c r="AE13" s="17"/>
      <c r="AF13" s="17">
        <v>6.5509603170660999E-2</v>
      </c>
      <c r="AG13" s="17">
        <v>3.98012563098636E-2</v>
      </c>
      <c r="AH13" s="17">
        <v>5.2279471735598999E-2</v>
      </c>
      <c r="AI13" s="17"/>
      <c r="AJ13" s="17">
        <v>4.8250156441373898E-2</v>
      </c>
      <c r="AK13" s="17">
        <v>4.3253846467523401E-2</v>
      </c>
      <c r="AL13" s="17">
        <v>3.9110546010421299E-2</v>
      </c>
      <c r="AM13" s="17">
        <v>9.6404293908822505E-2</v>
      </c>
      <c r="AN13" s="17">
        <v>7.2688804631544604E-2</v>
      </c>
      <c r="AO13" s="17"/>
      <c r="AP13" s="17">
        <v>2.67343918594979E-2</v>
      </c>
      <c r="AQ13" s="17">
        <v>4.4026146268172202E-2</v>
      </c>
      <c r="AR13" s="17">
        <v>3.6982372305912802E-2</v>
      </c>
      <c r="AS13" s="17"/>
      <c r="AT13" s="17">
        <v>5.68055913039038E-2</v>
      </c>
      <c r="AU13" s="17">
        <v>4.85704864906982E-2</v>
      </c>
      <c r="AV13" s="17">
        <v>4.39366181684612E-2</v>
      </c>
      <c r="AW13" s="17">
        <v>5.2758818776388598E-2</v>
      </c>
      <c r="AX13" s="17">
        <v>3.3915865366048299E-2</v>
      </c>
      <c r="AY13" s="17"/>
      <c r="AZ13" s="17">
        <v>5.1935907585597699E-2</v>
      </c>
      <c r="BA13" s="17">
        <v>5.4659683469077097E-2</v>
      </c>
      <c r="BB13" s="17">
        <v>4.0816242519648098E-2</v>
      </c>
      <c r="BC13" s="17">
        <v>4.8704184567706699E-2</v>
      </c>
      <c r="BD13" s="17">
        <v>4.7410608698923697E-2</v>
      </c>
      <c r="BE13" s="17">
        <v>5.70020442140758E-2</v>
      </c>
      <c r="BF13" s="17"/>
      <c r="BG13" s="17">
        <v>4.8557582400099601E-2</v>
      </c>
      <c r="BH13" s="17">
        <v>4.6259903807385497E-2</v>
      </c>
      <c r="BI13" s="17" t="s">
        <v>95</v>
      </c>
      <c r="BJ13" s="17">
        <v>4.5110735694777401E-2</v>
      </c>
      <c r="BK13" s="17">
        <v>5.15697074520979E-2</v>
      </c>
      <c r="BL13" s="17">
        <v>6.3129984988721993E-2</v>
      </c>
      <c r="BM13" s="17">
        <v>3.4481032954373998E-2</v>
      </c>
    </row>
    <row r="14" spans="2:65" x14ac:dyDescent="0.35">
      <c r="B14" s="18" t="s">
        <v>143</v>
      </c>
      <c r="C14" s="19">
        <v>4.9245277429234097E-2</v>
      </c>
      <c r="D14" s="19">
        <v>3.3570104354430703E-2</v>
      </c>
      <c r="E14" s="19">
        <v>6.4809147208930606E-2</v>
      </c>
      <c r="F14" s="19"/>
      <c r="G14" s="19">
        <v>2.8443458673562998E-2</v>
      </c>
      <c r="H14" s="19">
        <v>3.5893045708567703E-2</v>
      </c>
      <c r="I14" s="19">
        <v>6.6014370116079801E-2</v>
      </c>
      <c r="J14" s="19">
        <v>4.5722415825783902E-2</v>
      </c>
      <c r="K14" s="19">
        <v>5.8853853365385601E-2</v>
      </c>
      <c r="L14" s="19">
        <v>5.6662561511274898E-2</v>
      </c>
      <c r="M14" s="19"/>
      <c r="N14" s="19">
        <v>3.6448408197701003E-2</v>
      </c>
      <c r="O14" s="19">
        <v>5.7951987344290003E-2</v>
      </c>
      <c r="P14" s="19">
        <v>3.9952819457501003E-2</v>
      </c>
      <c r="Q14" s="19">
        <v>6.1943822157309703E-2</v>
      </c>
      <c r="R14" s="19"/>
      <c r="S14" s="19">
        <v>4.1242146753654098E-2</v>
      </c>
      <c r="T14" s="19">
        <v>6.3375727975901699E-2</v>
      </c>
      <c r="U14" s="19">
        <v>3.8565090750997399E-2</v>
      </c>
      <c r="V14" s="19">
        <v>4.6808421657122998E-2</v>
      </c>
      <c r="W14" s="19">
        <v>3.96728505261374E-2</v>
      </c>
      <c r="X14" s="19">
        <v>4.4220315881017797E-2</v>
      </c>
      <c r="Y14" s="19">
        <v>5.0595572951641903E-2</v>
      </c>
      <c r="Z14" s="19">
        <v>6.4795421689072305E-2</v>
      </c>
      <c r="AA14" s="19">
        <v>5.4108671177294197E-2</v>
      </c>
      <c r="AB14" s="19">
        <v>5.1822347105729201E-2</v>
      </c>
      <c r="AC14" s="19">
        <v>2.44423965789493E-2</v>
      </c>
      <c r="AD14" s="19">
        <v>8.9736763605179903E-2</v>
      </c>
      <c r="AE14" s="19"/>
      <c r="AF14" s="19">
        <v>5.0995172944716602E-2</v>
      </c>
      <c r="AG14" s="19">
        <v>4.67573158885006E-2</v>
      </c>
      <c r="AH14" s="19">
        <v>6.3935188860732101E-2</v>
      </c>
      <c r="AI14" s="19"/>
      <c r="AJ14" s="19">
        <v>4.2589424943337402E-2</v>
      </c>
      <c r="AK14" s="19">
        <v>4.0696739340980802E-2</v>
      </c>
      <c r="AL14" s="19">
        <v>5.7383536667939702E-2</v>
      </c>
      <c r="AM14" s="19">
        <v>9.7458183884636201E-2</v>
      </c>
      <c r="AN14" s="19">
        <v>7.1874505272692402E-2</v>
      </c>
      <c r="AO14" s="19"/>
      <c r="AP14" s="19">
        <v>2.5527831833171599E-2</v>
      </c>
      <c r="AQ14" s="19">
        <v>4.3887787304385001E-2</v>
      </c>
      <c r="AR14" s="19">
        <v>3.4426325498893698E-2</v>
      </c>
      <c r="AS14" s="19"/>
      <c r="AT14" s="19">
        <v>6.5133563109395803E-2</v>
      </c>
      <c r="AU14" s="19">
        <v>5.1591065373370201E-2</v>
      </c>
      <c r="AV14" s="19">
        <v>4.3886423845563301E-2</v>
      </c>
      <c r="AW14" s="19">
        <v>2.73080164017497E-2</v>
      </c>
      <c r="AX14" s="19">
        <v>5.4879172387205001E-2</v>
      </c>
      <c r="AY14" s="19"/>
      <c r="AZ14" s="19">
        <v>3.4340800088055498E-2</v>
      </c>
      <c r="BA14" s="19">
        <v>5.9756441120603403E-2</v>
      </c>
      <c r="BB14" s="19">
        <v>5.5549980453037502E-2</v>
      </c>
      <c r="BC14" s="19">
        <v>5.8643315464140401E-2</v>
      </c>
      <c r="BD14" s="19">
        <v>3.08149456561045E-2</v>
      </c>
      <c r="BE14" s="19">
        <v>4.8972838655021098E-2</v>
      </c>
      <c r="BF14" s="19"/>
      <c r="BG14" s="19">
        <v>5.2524663378311902E-2</v>
      </c>
      <c r="BH14" s="19">
        <v>4.7938314651466203E-2</v>
      </c>
      <c r="BI14" s="19" t="s">
        <v>95</v>
      </c>
      <c r="BJ14" s="19">
        <v>4.5547577085308301E-2</v>
      </c>
      <c r="BK14" s="19">
        <v>6.1431470176582702E-2</v>
      </c>
      <c r="BL14" s="19">
        <v>3.4435962616702502E-2</v>
      </c>
      <c r="BM14" s="19">
        <v>8.2108520598270798E-2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227</v>
      </c>
      <c r="C9" s="17">
        <v>0.20325045915634701</v>
      </c>
      <c r="D9" s="17">
        <v>0.203491736771515</v>
      </c>
      <c r="E9" s="17">
        <v>0.20149130416519001</v>
      </c>
      <c r="F9" s="17"/>
      <c r="G9" s="17">
        <v>0.25056396849519103</v>
      </c>
      <c r="H9" s="17">
        <v>0.27061516977705602</v>
      </c>
      <c r="I9" s="17">
        <v>0.212342916418715</v>
      </c>
      <c r="J9" s="17">
        <v>0.17957114618756601</v>
      </c>
      <c r="K9" s="17">
        <v>0.155077565960799</v>
      </c>
      <c r="L9" s="17">
        <v>0.161217512994907</v>
      </c>
      <c r="M9" s="17"/>
      <c r="N9" s="17">
        <v>0.22650013122410001</v>
      </c>
      <c r="O9" s="17">
        <v>0.21037791875468201</v>
      </c>
      <c r="P9" s="17">
        <v>0.19083111579659001</v>
      </c>
      <c r="Q9" s="17">
        <v>0.18052821947512701</v>
      </c>
      <c r="R9" s="17"/>
      <c r="S9" s="17">
        <v>0.26769608403587802</v>
      </c>
      <c r="T9" s="17">
        <v>0.19752655299403499</v>
      </c>
      <c r="U9" s="17">
        <v>0.213931899121865</v>
      </c>
      <c r="V9" s="17">
        <v>0.17902525843092301</v>
      </c>
      <c r="W9" s="17">
        <v>0.18472600357208399</v>
      </c>
      <c r="X9" s="17">
        <v>0.18583149552606901</v>
      </c>
      <c r="Y9" s="17">
        <v>0.215420808140141</v>
      </c>
      <c r="Z9" s="17">
        <v>0.25254989701292402</v>
      </c>
      <c r="AA9" s="17">
        <v>0.20044477397065999</v>
      </c>
      <c r="AB9" s="17">
        <v>0.146173800545497</v>
      </c>
      <c r="AC9" s="17">
        <v>0.159091700186307</v>
      </c>
      <c r="AD9" s="17">
        <v>0.22406128267454201</v>
      </c>
      <c r="AE9" s="17"/>
      <c r="AF9" s="17">
        <v>0.15060389410439001</v>
      </c>
      <c r="AG9" s="17">
        <v>0.24073336079708199</v>
      </c>
      <c r="AH9" s="17">
        <v>0.20658579290217</v>
      </c>
      <c r="AI9" s="17"/>
      <c r="AJ9" s="17">
        <v>0.15904162472938799</v>
      </c>
      <c r="AK9" s="17">
        <v>0.26747200890379802</v>
      </c>
      <c r="AL9" s="17">
        <v>0.21928868731068701</v>
      </c>
      <c r="AM9" s="17">
        <v>0.10286905779099501</v>
      </c>
      <c r="AN9" s="17">
        <v>0.17322170425542099</v>
      </c>
      <c r="AO9" s="17"/>
      <c r="AP9" s="17">
        <v>0.165503018256065</v>
      </c>
      <c r="AQ9" s="17">
        <v>0.258020959742087</v>
      </c>
      <c r="AR9" s="17">
        <v>0.20448943185149501</v>
      </c>
      <c r="AS9" s="17"/>
      <c r="AT9" s="17">
        <v>0.15899858186424401</v>
      </c>
      <c r="AU9" s="17">
        <v>0.18125303154585601</v>
      </c>
      <c r="AV9" s="17">
        <v>0.233134262213569</v>
      </c>
      <c r="AW9" s="17">
        <v>0.260196732567194</v>
      </c>
      <c r="AX9" s="17">
        <v>0.327627623435575</v>
      </c>
      <c r="AY9" s="17"/>
      <c r="AZ9" s="17">
        <v>0.26408287763697902</v>
      </c>
      <c r="BA9" s="17">
        <v>0.184452001899372</v>
      </c>
      <c r="BB9" s="17">
        <v>0.200983278447804</v>
      </c>
      <c r="BC9" s="17">
        <v>0.198591420601338</v>
      </c>
      <c r="BD9" s="17">
        <v>0.15055129453569199</v>
      </c>
      <c r="BE9" s="17">
        <v>0.18199809056773</v>
      </c>
      <c r="BF9" s="17"/>
      <c r="BG9" s="17">
        <v>0.17183902661647399</v>
      </c>
      <c r="BH9" s="17">
        <v>0.202435152515198</v>
      </c>
      <c r="BI9" s="17" t="s">
        <v>95</v>
      </c>
      <c r="BJ9" s="17">
        <v>0.229559335329965</v>
      </c>
      <c r="BK9" s="17">
        <v>0.19193034819686899</v>
      </c>
      <c r="BL9" s="17">
        <v>0.250175221726888</v>
      </c>
      <c r="BM9" s="17">
        <v>0.26732568620085001</v>
      </c>
    </row>
    <row r="10" spans="2:65" x14ac:dyDescent="0.35">
      <c r="B10" s="18" t="s">
        <v>228</v>
      </c>
      <c r="C10" s="17">
        <v>0.43356302483098202</v>
      </c>
      <c r="D10" s="17">
        <v>0.41688348638921102</v>
      </c>
      <c r="E10" s="17">
        <v>0.450793052222346</v>
      </c>
      <c r="F10" s="17"/>
      <c r="G10" s="17">
        <v>0.45191298035219801</v>
      </c>
      <c r="H10" s="17">
        <v>0.40913776035735899</v>
      </c>
      <c r="I10" s="17">
        <v>0.43965948590416398</v>
      </c>
      <c r="J10" s="17">
        <v>0.40063240244159098</v>
      </c>
      <c r="K10" s="17">
        <v>0.44103752148099401</v>
      </c>
      <c r="L10" s="17">
        <v>0.45800269694083001</v>
      </c>
      <c r="M10" s="17"/>
      <c r="N10" s="17">
        <v>0.45451050792872</v>
      </c>
      <c r="O10" s="17">
        <v>0.44858232896982397</v>
      </c>
      <c r="P10" s="17">
        <v>0.39667278357181701</v>
      </c>
      <c r="Q10" s="17">
        <v>0.42692918432559701</v>
      </c>
      <c r="R10" s="17"/>
      <c r="S10" s="17">
        <v>0.39511765737263999</v>
      </c>
      <c r="T10" s="17">
        <v>0.44631071823983798</v>
      </c>
      <c r="U10" s="17">
        <v>0.44004311329293699</v>
      </c>
      <c r="V10" s="17">
        <v>0.45156931923364801</v>
      </c>
      <c r="W10" s="17">
        <v>0.41886349548513102</v>
      </c>
      <c r="X10" s="17">
        <v>0.46266778033540401</v>
      </c>
      <c r="Y10" s="17">
        <v>0.43919905341489601</v>
      </c>
      <c r="Z10" s="17">
        <v>0.34596048979187899</v>
      </c>
      <c r="AA10" s="17">
        <v>0.42228279564314097</v>
      </c>
      <c r="AB10" s="17">
        <v>0.44812083861111202</v>
      </c>
      <c r="AC10" s="17">
        <v>0.45375190647518299</v>
      </c>
      <c r="AD10" s="17">
        <v>0.49923435888463102</v>
      </c>
      <c r="AE10" s="17"/>
      <c r="AF10" s="17">
        <v>0.39427926600241298</v>
      </c>
      <c r="AG10" s="17">
        <v>0.45817706774244998</v>
      </c>
      <c r="AH10" s="17">
        <v>0.43018997312115997</v>
      </c>
      <c r="AI10" s="17"/>
      <c r="AJ10" s="17">
        <v>0.41758719232330899</v>
      </c>
      <c r="AK10" s="17">
        <v>0.43291129059698402</v>
      </c>
      <c r="AL10" s="17">
        <v>0.48084277275130199</v>
      </c>
      <c r="AM10" s="17">
        <v>0.32547994699444999</v>
      </c>
      <c r="AN10" s="17">
        <v>0.43553719052030898</v>
      </c>
      <c r="AO10" s="17"/>
      <c r="AP10" s="17">
        <v>0.449266543757953</v>
      </c>
      <c r="AQ10" s="17">
        <v>0.45294430799537799</v>
      </c>
      <c r="AR10" s="17">
        <v>0.50918841371799595</v>
      </c>
      <c r="AS10" s="17"/>
      <c r="AT10" s="17">
        <v>0.41623296220213102</v>
      </c>
      <c r="AU10" s="17">
        <v>0.42825073311734602</v>
      </c>
      <c r="AV10" s="17">
        <v>0.44841447144559798</v>
      </c>
      <c r="AW10" s="17">
        <v>0.45873835236161498</v>
      </c>
      <c r="AX10" s="17">
        <v>0.349945766271957</v>
      </c>
      <c r="AY10" s="17"/>
      <c r="AZ10" s="17">
        <v>0.41805651483541001</v>
      </c>
      <c r="BA10" s="17">
        <v>0.44797872186834897</v>
      </c>
      <c r="BB10" s="17">
        <v>0.413847927246764</v>
      </c>
      <c r="BC10" s="17">
        <v>0.40388767747125798</v>
      </c>
      <c r="BD10" s="17">
        <v>0.49767577137483798</v>
      </c>
      <c r="BE10" s="17">
        <v>0.42144515800358301</v>
      </c>
      <c r="BF10" s="17"/>
      <c r="BG10" s="17">
        <v>0.44100211214332302</v>
      </c>
      <c r="BH10" s="17">
        <v>0.44732543516436202</v>
      </c>
      <c r="BI10" s="17" t="s">
        <v>95</v>
      </c>
      <c r="BJ10" s="17">
        <v>0.40090569212504201</v>
      </c>
      <c r="BK10" s="17">
        <v>0.386954435063941</v>
      </c>
      <c r="BL10" s="17">
        <v>0.430181942041514</v>
      </c>
      <c r="BM10" s="17">
        <v>0.44735448284539697</v>
      </c>
    </row>
    <row r="11" spans="2:65" ht="29" x14ac:dyDescent="0.35">
      <c r="B11" s="18" t="s">
        <v>229</v>
      </c>
      <c r="C11" s="17">
        <v>0.26235568448698998</v>
      </c>
      <c r="D11" s="17">
        <v>0.27851092673671501</v>
      </c>
      <c r="E11" s="17">
        <v>0.24661380149277701</v>
      </c>
      <c r="F11" s="17"/>
      <c r="G11" s="17">
        <v>0.18623714195002</v>
      </c>
      <c r="H11" s="17">
        <v>0.206962004401119</v>
      </c>
      <c r="I11" s="17">
        <v>0.22241931626556</v>
      </c>
      <c r="J11" s="17">
        <v>0.30484939216187601</v>
      </c>
      <c r="K11" s="17">
        <v>0.32262906054481799</v>
      </c>
      <c r="L11" s="17">
        <v>0.31549909516862501</v>
      </c>
      <c r="M11" s="17"/>
      <c r="N11" s="17">
        <v>0.23743095582401899</v>
      </c>
      <c r="O11" s="17">
        <v>0.25203223344560499</v>
      </c>
      <c r="P11" s="17">
        <v>0.28288734631247298</v>
      </c>
      <c r="Q11" s="17">
        <v>0.28231257760106498</v>
      </c>
      <c r="R11" s="17"/>
      <c r="S11" s="17">
        <v>0.230399895609115</v>
      </c>
      <c r="T11" s="17">
        <v>0.26206605944252098</v>
      </c>
      <c r="U11" s="17">
        <v>0.26066646520783998</v>
      </c>
      <c r="V11" s="17">
        <v>0.281353857751176</v>
      </c>
      <c r="W11" s="17">
        <v>0.29282196885546402</v>
      </c>
      <c r="X11" s="17">
        <v>0.24013809654218099</v>
      </c>
      <c r="Y11" s="17">
        <v>0.26096359179878398</v>
      </c>
      <c r="Z11" s="17">
        <v>0.30509127966203903</v>
      </c>
      <c r="AA11" s="17">
        <v>0.27050301579451802</v>
      </c>
      <c r="AB11" s="17">
        <v>0.28682394580551401</v>
      </c>
      <c r="AC11" s="17">
        <v>0.28468592615502902</v>
      </c>
      <c r="AD11" s="17">
        <v>0.162109241866878</v>
      </c>
      <c r="AE11" s="17"/>
      <c r="AF11" s="17">
        <v>0.34130820942864298</v>
      </c>
      <c r="AG11" s="17">
        <v>0.21676784627797899</v>
      </c>
      <c r="AH11" s="17">
        <v>0.246343996051508</v>
      </c>
      <c r="AI11" s="17"/>
      <c r="AJ11" s="17">
        <v>0.32879674190864</v>
      </c>
      <c r="AK11" s="17">
        <v>0.201226408666107</v>
      </c>
      <c r="AL11" s="17">
        <v>0.24753194296987199</v>
      </c>
      <c r="AM11" s="17">
        <v>0.29982769174829099</v>
      </c>
      <c r="AN11" s="17">
        <v>0.27230560223818501</v>
      </c>
      <c r="AO11" s="17"/>
      <c r="AP11" s="17">
        <v>0.30904075378571999</v>
      </c>
      <c r="AQ11" s="17">
        <v>0.197711194084839</v>
      </c>
      <c r="AR11" s="17">
        <v>0.22281492409086201</v>
      </c>
      <c r="AS11" s="17"/>
      <c r="AT11" s="17">
        <v>0.30660725061169902</v>
      </c>
      <c r="AU11" s="17">
        <v>0.29440221120756299</v>
      </c>
      <c r="AV11" s="17">
        <v>0.21713887816774999</v>
      </c>
      <c r="AW11" s="17">
        <v>0.2072175242264</v>
      </c>
      <c r="AX11" s="17">
        <v>0.26717472643647999</v>
      </c>
      <c r="AY11" s="17"/>
      <c r="AZ11" s="17">
        <v>0.21316813992328701</v>
      </c>
      <c r="BA11" s="17">
        <v>0.265115501463835</v>
      </c>
      <c r="BB11" s="17">
        <v>0.265668254037558</v>
      </c>
      <c r="BC11" s="17">
        <v>0.30590579544285801</v>
      </c>
      <c r="BD11" s="17">
        <v>0.28165933577641999</v>
      </c>
      <c r="BE11" s="17">
        <v>0.26347396804475098</v>
      </c>
      <c r="BF11" s="17"/>
      <c r="BG11" s="17">
        <v>0.30466376598329797</v>
      </c>
      <c r="BH11" s="17">
        <v>0.24406039594765599</v>
      </c>
      <c r="BI11" s="17" t="s">
        <v>95</v>
      </c>
      <c r="BJ11" s="17">
        <v>0.22224365971431301</v>
      </c>
      <c r="BK11" s="17">
        <v>0.29616412526562202</v>
      </c>
      <c r="BL11" s="17">
        <v>0.224348871961144</v>
      </c>
      <c r="BM11" s="17">
        <v>0.16232063863061999</v>
      </c>
    </row>
    <row r="12" spans="2:65" x14ac:dyDescent="0.35">
      <c r="B12" s="18" t="s">
        <v>230</v>
      </c>
      <c r="C12" s="17">
        <v>5.9900222156107699E-2</v>
      </c>
      <c r="D12" s="17">
        <v>6.5587823246698498E-2</v>
      </c>
      <c r="E12" s="17">
        <v>5.4675044629902497E-2</v>
      </c>
      <c r="F12" s="17"/>
      <c r="G12" s="17">
        <v>7.4645219629076998E-2</v>
      </c>
      <c r="H12" s="17">
        <v>7.4123487762775594E-2</v>
      </c>
      <c r="I12" s="17">
        <v>6.7390242823797103E-2</v>
      </c>
      <c r="J12" s="17">
        <v>6.66047184016475E-2</v>
      </c>
      <c r="K12" s="17">
        <v>4.95015154046606E-2</v>
      </c>
      <c r="L12" s="17">
        <v>3.3986085764170899E-2</v>
      </c>
      <c r="M12" s="17"/>
      <c r="N12" s="17">
        <v>5.2811569399478099E-2</v>
      </c>
      <c r="O12" s="17">
        <v>4.55789796906561E-2</v>
      </c>
      <c r="P12" s="17">
        <v>8.1663579337052303E-2</v>
      </c>
      <c r="Q12" s="17">
        <v>6.4256708532603901E-2</v>
      </c>
      <c r="R12" s="17"/>
      <c r="S12" s="17">
        <v>7.4061458202385896E-2</v>
      </c>
      <c r="T12" s="17">
        <v>5.51370618641586E-2</v>
      </c>
      <c r="U12" s="17">
        <v>5.7162441323094601E-2</v>
      </c>
      <c r="V12" s="17">
        <v>5.4765421254626301E-2</v>
      </c>
      <c r="W12" s="17">
        <v>5.7440938769275501E-2</v>
      </c>
      <c r="X12" s="17">
        <v>7.3952464099659596E-2</v>
      </c>
      <c r="Y12" s="17">
        <v>4.2016291708596498E-2</v>
      </c>
      <c r="Z12" s="17">
        <v>4.4305140997031103E-2</v>
      </c>
      <c r="AA12" s="17">
        <v>6.3955909876025702E-2</v>
      </c>
      <c r="AB12" s="17">
        <v>5.4500096132096498E-2</v>
      </c>
      <c r="AC12" s="17">
        <v>6.2198595686827902E-2</v>
      </c>
      <c r="AD12" s="17">
        <v>6.6768525730156694E-2</v>
      </c>
      <c r="AE12" s="17"/>
      <c r="AF12" s="17">
        <v>6.4655231148855005E-2</v>
      </c>
      <c r="AG12" s="17">
        <v>4.7696606167817998E-2</v>
      </c>
      <c r="AH12" s="17">
        <v>7.3947651363539701E-2</v>
      </c>
      <c r="AI12" s="17"/>
      <c r="AJ12" s="17">
        <v>5.6852430299276398E-2</v>
      </c>
      <c r="AK12" s="17">
        <v>6.6315181669240594E-2</v>
      </c>
      <c r="AL12" s="17">
        <v>3.7719079402016097E-2</v>
      </c>
      <c r="AM12" s="17">
        <v>0.13568669968920999</v>
      </c>
      <c r="AN12" s="17">
        <v>5.5477272370415401E-2</v>
      </c>
      <c r="AO12" s="17"/>
      <c r="AP12" s="17">
        <v>5.1675907837065903E-2</v>
      </c>
      <c r="AQ12" s="17">
        <v>5.6922985025579E-2</v>
      </c>
      <c r="AR12" s="17">
        <v>4.7043362352746698E-2</v>
      </c>
      <c r="AS12" s="17"/>
      <c r="AT12" s="17">
        <v>6.7078819015088997E-2</v>
      </c>
      <c r="AU12" s="17">
        <v>6.3133373499008605E-2</v>
      </c>
      <c r="AV12" s="17">
        <v>5.55580077289737E-2</v>
      </c>
      <c r="AW12" s="17">
        <v>4.9291593450077803E-2</v>
      </c>
      <c r="AX12" s="17">
        <v>0</v>
      </c>
      <c r="AY12" s="17"/>
      <c r="AZ12" s="17">
        <v>7.14617545348398E-2</v>
      </c>
      <c r="BA12" s="17">
        <v>5.4823302477702597E-2</v>
      </c>
      <c r="BB12" s="17">
        <v>6.8694139185199302E-2</v>
      </c>
      <c r="BC12" s="17">
        <v>5.10180609182306E-2</v>
      </c>
      <c r="BD12" s="17">
        <v>4.3503599155493497E-2</v>
      </c>
      <c r="BE12" s="17">
        <v>8.5884637306453099E-2</v>
      </c>
      <c r="BF12" s="17"/>
      <c r="BG12" s="17">
        <v>4.6995337661089903E-2</v>
      </c>
      <c r="BH12" s="17">
        <v>6.4090071214024893E-2</v>
      </c>
      <c r="BI12" s="17" t="s">
        <v>95</v>
      </c>
      <c r="BJ12" s="17">
        <v>0.11107684240492501</v>
      </c>
      <c r="BK12" s="17">
        <v>6.7774706973726395E-2</v>
      </c>
      <c r="BL12" s="17">
        <v>5.5374218129865399E-2</v>
      </c>
      <c r="BM12" s="17">
        <v>7.5457451594258998E-2</v>
      </c>
    </row>
    <row r="13" spans="2:65" x14ac:dyDescent="0.35">
      <c r="B13" s="18" t="s">
        <v>231</v>
      </c>
      <c r="C13" s="17">
        <v>1.6421334068863799E-2</v>
      </c>
      <c r="D13" s="17">
        <v>1.69573067861979E-2</v>
      </c>
      <c r="E13" s="17">
        <v>1.5987421126534299E-2</v>
      </c>
      <c r="F13" s="17"/>
      <c r="G13" s="17">
        <v>2.0915169057293299E-2</v>
      </c>
      <c r="H13" s="17">
        <v>2.09012862004531E-2</v>
      </c>
      <c r="I13" s="17">
        <v>1.6991521226633201E-2</v>
      </c>
      <c r="J13" s="17">
        <v>2.0807121516436398E-2</v>
      </c>
      <c r="K13" s="17">
        <v>1.1762985239950599E-2</v>
      </c>
      <c r="L13" s="17">
        <v>8.8962923185160001E-3</v>
      </c>
      <c r="M13" s="17"/>
      <c r="N13" s="17">
        <v>1.43576388852058E-2</v>
      </c>
      <c r="O13" s="17">
        <v>1.84825825241434E-2</v>
      </c>
      <c r="P13" s="17">
        <v>1.7545293678045502E-2</v>
      </c>
      <c r="Q13" s="17">
        <v>1.5780083362745299E-2</v>
      </c>
      <c r="R13" s="17"/>
      <c r="S13" s="17">
        <v>1.28977731059613E-2</v>
      </c>
      <c r="T13" s="17">
        <v>1.45105228137592E-2</v>
      </c>
      <c r="U13" s="17">
        <v>9.7381717376735701E-3</v>
      </c>
      <c r="V13" s="17">
        <v>1.3850587252568001E-2</v>
      </c>
      <c r="W13" s="17">
        <v>5.4303299859485201E-3</v>
      </c>
      <c r="X13" s="17">
        <v>2.2973184491684801E-2</v>
      </c>
      <c r="Y13" s="17">
        <v>2.0018117864252099E-2</v>
      </c>
      <c r="Z13" s="17">
        <v>2.7358122975749102E-2</v>
      </c>
      <c r="AA13" s="17">
        <v>1.5635095168424699E-2</v>
      </c>
      <c r="AB13" s="17">
        <v>1.9775602709644E-2</v>
      </c>
      <c r="AC13" s="17">
        <v>2.0035904473092898E-2</v>
      </c>
      <c r="AD13" s="17">
        <v>3.5143095869093102E-2</v>
      </c>
      <c r="AE13" s="17"/>
      <c r="AF13" s="17">
        <v>2.2164025718107699E-2</v>
      </c>
      <c r="AG13" s="17">
        <v>1.22003942462191E-2</v>
      </c>
      <c r="AH13" s="17">
        <v>1.97960001791554E-2</v>
      </c>
      <c r="AI13" s="17"/>
      <c r="AJ13" s="17">
        <v>1.7301994893990098E-2</v>
      </c>
      <c r="AK13" s="17">
        <v>1.2516796046711499E-2</v>
      </c>
      <c r="AL13" s="17">
        <v>0</v>
      </c>
      <c r="AM13" s="17">
        <v>3.3941963058886498E-2</v>
      </c>
      <c r="AN13" s="17">
        <v>2.1628597779294802E-2</v>
      </c>
      <c r="AO13" s="17"/>
      <c r="AP13" s="17">
        <v>9.2068867766763405E-3</v>
      </c>
      <c r="AQ13" s="17">
        <v>1.50456280797412E-2</v>
      </c>
      <c r="AR13" s="17">
        <v>0</v>
      </c>
      <c r="AS13" s="17"/>
      <c r="AT13" s="17">
        <v>1.0890075529565E-2</v>
      </c>
      <c r="AU13" s="17">
        <v>1.4254521510573799E-2</v>
      </c>
      <c r="AV13" s="17">
        <v>2.25389146807446E-2</v>
      </c>
      <c r="AW13" s="17">
        <v>1.8429890852388799E-2</v>
      </c>
      <c r="AX13" s="17">
        <v>1.9902558142022402E-2</v>
      </c>
      <c r="AY13" s="17"/>
      <c r="AZ13" s="17">
        <v>1.7468845690820599E-2</v>
      </c>
      <c r="BA13" s="17">
        <v>1.59645200416869E-2</v>
      </c>
      <c r="BB13" s="17">
        <v>1.49483243465578E-2</v>
      </c>
      <c r="BC13" s="17">
        <v>1.1907058065318801E-2</v>
      </c>
      <c r="BD13" s="17">
        <v>1.2609604260615101E-2</v>
      </c>
      <c r="BE13" s="17">
        <v>4.20147675284425E-2</v>
      </c>
      <c r="BF13" s="17"/>
      <c r="BG13" s="17">
        <v>1.2703661942620801E-2</v>
      </c>
      <c r="BH13" s="17">
        <v>1.9315914975961499E-2</v>
      </c>
      <c r="BI13" s="17" t="s">
        <v>95</v>
      </c>
      <c r="BJ13" s="17">
        <v>7.0331299547934699E-3</v>
      </c>
      <c r="BK13" s="17">
        <v>2.0032023661597901E-2</v>
      </c>
      <c r="BL13" s="17">
        <v>1.9573202858301601E-2</v>
      </c>
      <c r="BM13" s="17">
        <v>2.7651972533944299E-2</v>
      </c>
    </row>
    <row r="14" spans="2:65" x14ac:dyDescent="0.35">
      <c r="B14" s="18" t="s">
        <v>143</v>
      </c>
      <c r="C14" s="19">
        <v>2.4509275300709499E-2</v>
      </c>
      <c r="D14" s="19">
        <v>1.8568720069663199E-2</v>
      </c>
      <c r="E14" s="19">
        <v>3.0439376363250299E-2</v>
      </c>
      <c r="F14" s="19"/>
      <c r="G14" s="19">
        <v>1.5725520516220198E-2</v>
      </c>
      <c r="H14" s="19">
        <v>1.82602915012373E-2</v>
      </c>
      <c r="I14" s="19">
        <v>4.1196517361130003E-2</v>
      </c>
      <c r="J14" s="19">
        <v>2.7535219290883099E-2</v>
      </c>
      <c r="K14" s="19">
        <v>1.9991351368777301E-2</v>
      </c>
      <c r="L14" s="19">
        <v>2.2398316812950798E-2</v>
      </c>
      <c r="M14" s="19"/>
      <c r="N14" s="19">
        <v>1.43891967384764E-2</v>
      </c>
      <c r="O14" s="19">
        <v>2.4945956615089401E-2</v>
      </c>
      <c r="P14" s="19">
        <v>3.03998813040233E-2</v>
      </c>
      <c r="Q14" s="19">
        <v>3.0193226702861301E-2</v>
      </c>
      <c r="R14" s="19"/>
      <c r="S14" s="19">
        <v>1.9827131674020299E-2</v>
      </c>
      <c r="T14" s="19">
        <v>2.4449084645687801E-2</v>
      </c>
      <c r="U14" s="19">
        <v>1.84579093165902E-2</v>
      </c>
      <c r="V14" s="19">
        <v>1.94355560770593E-2</v>
      </c>
      <c r="W14" s="19">
        <v>4.0717263332097103E-2</v>
      </c>
      <c r="X14" s="19">
        <v>1.4436979005001E-2</v>
      </c>
      <c r="Y14" s="19">
        <v>2.2382137073330598E-2</v>
      </c>
      <c r="Z14" s="19">
        <v>2.4735069560378201E-2</v>
      </c>
      <c r="AA14" s="19">
        <v>2.71784095472304E-2</v>
      </c>
      <c r="AB14" s="19">
        <v>4.4605716196137103E-2</v>
      </c>
      <c r="AC14" s="19">
        <v>2.0235967023559599E-2</v>
      </c>
      <c r="AD14" s="19">
        <v>1.2683494974699601E-2</v>
      </c>
      <c r="AE14" s="19"/>
      <c r="AF14" s="19">
        <v>2.69893735975919E-2</v>
      </c>
      <c r="AG14" s="19">
        <v>2.4424724768451998E-2</v>
      </c>
      <c r="AH14" s="19">
        <v>2.3136586382467399E-2</v>
      </c>
      <c r="AI14" s="19"/>
      <c r="AJ14" s="19">
        <v>2.04200158453967E-2</v>
      </c>
      <c r="AK14" s="19">
        <v>1.95583141171577E-2</v>
      </c>
      <c r="AL14" s="19">
        <v>1.46175175661226E-2</v>
      </c>
      <c r="AM14" s="19">
        <v>0.102194640718168</v>
      </c>
      <c r="AN14" s="19">
        <v>4.1829632836374898E-2</v>
      </c>
      <c r="AO14" s="19"/>
      <c r="AP14" s="19">
        <v>1.53068895865194E-2</v>
      </c>
      <c r="AQ14" s="19">
        <v>1.9354925072376301E-2</v>
      </c>
      <c r="AR14" s="19">
        <v>1.6463867986899802E-2</v>
      </c>
      <c r="AS14" s="19"/>
      <c r="AT14" s="19">
        <v>4.0192310777272498E-2</v>
      </c>
      <c r="AU14" s="19">
        <v>1.87061291196534E-2</v>
      </c>
      <c r="AV14" s="19">
        <v>2.3215465763364501E-2</v>
      </c>
      <c r="AW14" s="19">
        <v>6.1259065423237696E-3</v>
      </c>
      <c r="AX14" s="19">
        <v>3.5349325713965402E-2</v>
      </c>
      <c r="AY14" s="19"/>
      <c r="AZ14" s="19">
        <v>1.5761867378662701E-2</v>
      </c>
      <c r="BA14" s="19">
        <v>3.1665952249053803E-2</v>
      </c>
      <c r="BB14" s="19">
        <v>3.5858076736116198E-2</v>
      </c>
      <c r="BC14" s="19">
        <v>2.8689987500995801E-2</v>
      </c>
      <c r="BD14" s="19">
        <v>1.40003948969408E-2</v>
      </c>
      <c r="BE14" s="19">
        <v>5.18337854904047E-3</v>
      </c>
      <c r="BF14" s="19"/>
      <c r="BG14" s="19">
        <v>2.27960956531943E-2</v>
      </c>
      <c r="BH14" s="19">
        <v>2.2773030182798099E-2</v>
      </c>
      <c r="BI14" s="19" t="s">
        <v>95</v>
      </c>
      <c r="BJ14" s="19">
        <v>2.91813404709617E-2</v>
      </c>
      <c r="BK14" s="19">
        <v>3.71443608382434E-2</v>
      </c>
      <c r="BL14" s="19">
        <v>2.03465432822868E-2</v>
      </c>
      <c r="BM14" s="19">
        <v>1.9889768194929099E-2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227</v>
      </c>
      <c r="C9" s="17">
        <v>0.22507300483165199</v>
      </c>
      <c r="D9" s="17">
        <v>0.23872466051077701</v>
      </c>
      <c r="E9" s="17">
        <v>0.211367122142295</v>
      </c>
      <c r="F9" s="17"/>
      <c r="G9" s="17">
        <v>0.30329934975862899</v>
      </c>
      <c r="H9" s="17">
        <v>0.27989038007746297</v>
      </c>
      <c r="I9" s="17">
        <v>0.25249527151825701</v>
      </c>
      <c r="J9" s="17">
        <v>0.20422246862583901</v>
      </c>
      <c r="K9" s="17">
        <v>0.17693508304732</v>
      </c>
      <c r="L9" s="17">
        <v>0.15548623684007101</v>
      </c>
      <c r="M9" s="17"/>
      <c r="N9" s="17">
        <v>0.27292976659971901</v>
      </c>
      <c r="O9" s="17">
        <v>0.24746422684831601</v>
      </c>
      <c r="P9" s="17">
        <v>0.19871168370256601</v>
      </c>
      <c r="Q9" s="17">
        <v>0.17602314910047501</v>
      </c>
      <c r="R9" s="17"/>
      <c r="S9" s="17">
        <v>0.28606206335114798</v>
      </c>
      <c r="T9" s="17">
        <v>0.222142827314084</v>
      </c>
      <c r="U9" s="17">
        <v>0.22970267840712799</v>
      </c>
      <c r="V9" s="17">
        <v>0.185610932022718</v>
      </c>
      <c r="W9" s="17">
        <v>0.22853981337107701</v>
      </c>
      <c r="X9" s="17">
        <v>0.205504554438494</v>
      </c>
      <c r="Y9" s="17">
        <v>0.22203593844356401</v>
      </c>
      <c r="Z9" s="17">
        <v>0.20612310221130201</v>
      </c>
      <c r="AA9" s="17">
        <v>0.21761693457551901</v>
      </c>
      <c r="AB9" s="17">
        <v>0.22349331565043301</v>
      </c>
      <c r="AC9" s="17">
        <v>0.15160655074904</v>
      </c>
      <c r="AD9" s="17">
        <v>0.297544035120267</v>
      </c>
      <c r="AE9" s="17"/>
      <c r="AF9" s="17">
        <v>0.15888954612073999</v>
      </c>
      <c r="AG9" s="17">
        <v>0.26179483685918897</v>
      </c>
      <c r="AH9" s="17">
        <v>0.217721021193196</v>
      </c>
      <c r="AI9" s="17"/>
      <c r="AJ9" s="17">
        <v>0.177909523818997</v>
      </c>
      <c r="AK9" s="17">
        <v>0.26646851747734301</v>
      </c>
      <c r="AL9" s="17">
        <v>0.239878757123065</v>
      </c>
      <c r="AM9" s="17">
        <v>9.0556956634116101E-2</v>
      </c>
      <c r="AN9" s="17">
        <v>0.20996464532279899</v>
      </c>
      <c r="AO9" s="17"/>
      <c r="AP9" s="17">
        <v>0.20870233887769399</v>
      </c>
      <c r="AQ9" s="17">
        <v>0.27777956543995802</v>
      </c>
      <c r="AR9" s="17">
        <v>0.22843847803061401</v>
      </c>
      <c r="AS9" s="17"/>
      <c r="AT9" s="17">
        <v>0.180664898864736</v>
      </c>
      <c r="AU9" s="17">
        <v>0.195213705883754</v>
      </c>
      <c r="AV9" s="17">
        <v>0.27295772959432302</v>
      </c>
      <c r="AW9" s="17">
        <v>0.30333174249817801</v>
      </c>
      <c r="AX9" s="17">
        <v>0.34885481635283999</v>
      </c>
      <c r="AY9" s="17"/>
      <c r="AZ9" s="17">
        <v>0.29707385368418399</v>
      </c>
      <c r="BA9" s="17">
        <v>0.21738253649153</v>
      </c>
      <c r="BB9" s="17">
        <v>0.171467550213904</v>
      </c>
      <c r="BC9" s="17">
        <v>0.205415260415861</v>
      </c>
      <c r="BD9" s="17">
        <v>0.21963570634440099</v>
      </c>
      <c r="BE9" s="17">
        <v>0.15082161267056399</v>
      </c>
      <c r="BF9" s="17"/>
      <c r="BG9" s="17">
        <v>0.18799977725567599</v>
      </c>
      <c r="BH9" s="17">
        <v>0.244628679373082</v>
      </c>
      <c r="BI9" s="17" t="s">
        <v>95</v>
      </c>
      <c r="BJ9" s="17">
        <v>0.23139825142113499</v>
      </c>
      <c r="BK9" s="17">
        <v>0.18801773418632201</v>
      </c>
      <c r="BL9" s="17">
        <v>0.27624794538599601</v>
      </c>
      <c r="BM9" s="17">
        <v>0.25272975494656003</v>
      </c>
    </row>
    <row r="10" spans="2:65" x14ac:dyDescent="0.35">
      <c r="B10" s="18" t="s">
        <v>228</v>
      </c>
      <c r="C10" s="17">
        <v>0.41250977969667901</v>
      </c>
      <c r="D10" s="17">
        <v>0.38457519691019099</v>
      </c>
      <c r="E10" s="17">
        <v>0.44011457610267002</v>
      </c>
      <c r="F10" s="17"/>
      <c r="G10" s="17">
        <v>0.40451061603084798</v>
      </c>
      <c r="H10" s="17">
        <v>0.40036975606578401</v>
      </c>
      <c r="I10" s="17">
        <v>0.416732415766293</v>
      </c>
      <c r="J10" s="17">
        <v>0.37037533924073501</v>
      </c>
      <c r="K10" s="17">
        <v>0.42355819772328102</v>
      </c>
      <c r="L10" s="17">
        <v>0.451046225386043</v>
      </c>
      <c r="M10" s="17"/>
      <c r="N10" s="17">
        <v>0.41285136172933801</v>
      </c>
      <c r="O10" s="17">
        <v>0.39467672989130798</v>
      </c>
      <c r="P10" s="17">
        <v>0.41889169916130797</v>
      </c>
      <c r="Q10" s="17">
        <v>0.42128024198027503</v>
      </c>
      <c r="R10" s="17"/>
      <c r="S10" s="17">
        <v>0.375051491566323</v>
      </c>
      <c r="T10" s="17">
        <v>0.41950133773008003</v>
      </c>
      <c r="U10" s="17">
        <v>0.448844320476604</v>
      </c>
      <c r="V10" s="17">
        <v>0.41178424250773299</v>
      </c>
      <c r="W10" s="17">
        <v>0.376784346691587</v>
      </c>
      <c r="X10" s="17">
        <v>0.43901349950778301</v>
      </c>
      <c r="Y10" s="17">
        <v>0.42650143067671598</v>
      </c>
      <c r="Z10" s="17">
        <v>0.46597525022754799</v>
      </c>
      <c r="AA10" s="17">
        <v>0.42473365911325001</v>
      </c>
      <c r="AB10" s="17">
        <v>0.402964620654441</v>
      </c>
      <c r="AC10" s="17">
        <v>0.39796139252405299</v>
      </c>
      <c r="AD10" s="17">
        <v>0.36578172823621202</v>
      </c>
      <c r="AE10" s="17"/>
      <c r="AF10" s="17">
        <v>0.40397660192857798</v>
      </c>
      <c r="AG10" s="17">
        <v>0.42339073915915598</v>
      </c>
      <c r="AH10" s="17">
        <v>0.41613427658548402</v>
      </c>
      <c r="AI10" s="17"/>
      <c r="AJ10" s="17">
        <v>0.437901017726539</v>
      </c>
      <c r="AK10" s="17">
        <v>0.40355177715812601</v>
      </c>
      <c r="AL10" s="17">
        <v>0.44770828093154103</v>
      </c>
      <c r="AM10" s="17">
        <v>0.26299435743729299</v>
      </c>
      <c r="AN10" s="17">
        <v>0.394163066998587</v>
      </c>
      <c r="AO10" s="17"/>
      <c r="AP10" s="17">
        <v>0.45565566372599697</v>
      </c>
      <c r="AQ10" s="17">
        <v>0.41560154668721899</v>
      </c>
      <c r="AR10" s="17">
        <v>0.46287620387402401</v>
      </c>
      <c r="AS10" s="17"/>
      <c r="AT10" s="17">
        <v>0.39835381572989997</v>
      </c>
      <c r="AU10" s="17">
        <v>0.43480992471319901</v>
      </c>
      <c r="AV10" s="17">
        <v>0.40657812650255498</v>
      </c>
      <c r="AW10" s="17">
        <v>0.40380767022842401</v>
      </c>
      <c r="AX10" s="17">
        <v>0.37419960494397098</v>
      </c>
      <c r="AY10" s="17"/>
      <c r="AZ10" s="17">
        <v>0.38636626194815499</v>
      </c>
      <c r="BA10" s="17">
        <v>0.42097339714422399</v>
      </c>
      <c r="BB10" s="17">
        <v>0.45079507517803502</v>
      </c>
      <c r="BC10" s="17">
        <v>0.40536696338789302</v>
      </c>
      <c r="BD10" s="17">
        <v>0.38830949996234798</v>
      </c>
      <c r="BE10" s="17">
        <v>0.47226226333807098</v>
      </c>
      <c r="BF10" s="17"/>
      <c r="BG10" s="17">
        <v>0.421923788341734</v>
      </c>
      <c r="BH10" s="17">
        <v>0.42015659389244597</v>
      </c>
      <c r="BI10" s="17" t="s">
        <v>95</v>
      </c>
      <c r="BJ10" s="17">
        <v>0.40054895205135399</v>
      </c>
      <c r="BK10" s="17">
        <v>0.41660735666944498</v>
      </c>
      <c r="BL10" s="17">
        <v>0.39639064502145199</v>
      </c>
      <c r="BM10" s="17">
        <v>0.41762101776869298</v>
      </c>
    </row>
    <row r="11" spans="2:65" ht="29" x14ac:dyDescent="0.35">
      <c r="B11" s="18" t="s">
        <v>229</v>
      </c>
      <c r="C11" s="17">
        <v>0.26147697021768002</v>
      </c>
      <c r="D11" s="17">
        <v>0.27679526493055501</v>
      </c>
      <c r="E11" s="17">
        <v>0.24647067052608601</v>
      </c>
      <c r="F11" s="17"/>
      <c r="G11" s="17">
        <v>0.18777909120728101</v>
      </c>
      <c r="H11" s="17">
        <v>0.21425055169151899</v>
      </c>
      <c r="I11" s="17">
        <v>0.21764422995730501</v>
      </c>
      <c r="J11" s="17">
        <v>0.30744333810339203</v>
      </c>
      <c r="K11" s="17">
        <v>0.29522794029806299</v>
      </c>
      <c r="L11" s="17">
        <v>0.32450457843021902</v>
      </c>
      <c r="M11" s="17"/>
      <c r="N11" s="17">
        <v>0.24089287488585001</v>
      </c>
      <c r="O11" s="17">
        <v>0.25164998371859998</v>
      </c>
      <c r="P11" s="17">
        <v>0.27036025444513401</v>
      </c>
      <c r="Q11" s="17">
        <v>0.28654615344565898</v>
      </c>
      <c r="R11" s="17"/>
      <c r="S11" s="17">
        <v>0.23952103292676499</v>
      </c>
      <c r="T11" s="17">
        <v>0.26989000697503701</v>
      </c>
      <c r="U11" s="17">
        <v>0.23116452349946501</v>
      </c>
      <c r="V11" s="17">
        <v>0.294124835283879</v>
      </c>
      <c r="W11" s="17">
        <v>0.27654590821432801</v>
      </c>
      <c r="X11" s="17">
        <v>0.25092409414426903</v>
      </c>
      <c r="Y11" s="17">
        <v>0.26346004252407401</v>
      </c>
      <c r="Z11" s="17">
        <v>0.24122007565752601</v>
      </c>
      <c r="AA11" s="17">
        <v>0.24626324801716701</v>
      </c>
      <c r="AB11" s="17">
        <v>0.27127702570076501</v>
      </c>
      <c r="AC11" s="17">
        <v>0.31388658999170399</v>
      </c>
      <c r="AD11" s="17">
        <v>0.26753313470991902</v>
      </c>
      <c r="AE11" s="17"/>
      <c r="AF11" s="17">
        <v>0.33150130976088099</v>
      </c>
      <c r="AG11" s="17">
        <v>0.220551139037543</v>
      </c>
      <c r="AH11" s="17">
        <v>0.25931087639268602</v>
      </c>
      <c r="AI11" s="17"/>
      <c r="AJ11" s="17">
        <v>0.30267691463807</v>
      </c>
      <c r="AK11" s="17">
        <v>0.20922715646006301</v>
      </c>
      <c r="AL11" s="17">
        <v>0.25373429187575097</v>
      </c>
      <c r="AM11" s="17">
        <v>0.44173511750260303</v>
      </c>
      <c r="AN11" s="17">
        <v>0.27358920466645897</v>
      </c>
      <c r="AO11" s="17"/>
      <c r="AP11" s="17">
        <v>0.27078002826990499</v>
      </c>
      <c r="AQ11" s="17">
        <v>0.20114172290783999</v>
      </c>
      <c r="AR11" s="17">
        <v>0.24719061562151101</v>
      </c>
      <c r="AS11" s="17"/>
      <c r="AT11" s="17">
        <v>0.30411790851725801</v>
      </c>
      <c r="AU11" s="17">
        <v>0.26296443328910601</v>
      </c>
      <c r="AV11" s="17">
        <v>0.226527198373776</v>
      </c>
      <c r="AW11" s="17">
        <v>0.20911763757010099</v>
      </c>
      <c r="AX11" s="17">
        <v>0.192998072703949</v>
      </c>
      <c r="AY11" s="17"/>
      <c r="AZ11" s="17">
        <v>0.21900008501596899</v>
      </c>
      <c r="BA11" s="17">
        <v>0.26263469332228201</v>
      </c>
      <c r="BB11" s="17">
        <v>0.26134796968061103</v>
      </c>
      <c r="BC11" s="17">
        <v>0.28629187899526398</v>
      </c>
      <c r="BD11" s="17">
        <v>0.29536193542047401</v>
      </c>
      <c r="BE11" s="17">
        <v>0.28192462934481899</v>
      </c>
      <c r="BF11" s="17"/>
      <c r="BG11" s="17">
        <v>0.29748356266780202</v>
      </c>
      <c r="BH11" s="17">
        <v>0.23259774783270601</v>
      </c>
      <c r="BI11" s="17" t="s">
        <v>95</v>
      </c>
      <c r="BJ11" s="17">
        <v>0.25770876928784098</v>
      </c>
      <c r="BK11" s="17">
        <v>0.27540203030378002</v>
      </c>
      <c r="BL11" s="17">
        <v>0.22655973175369601</v>
      </c>
      <c r="BM11" s="17">
        <v>0.2516108182497</v>
      </c>
    </row>
    <row r="12" spans="2:65" x14ac:dyDescent="0.35">
      <c r="B12" s="18" t="s">
        <v>230</v>
      </c>
      <c r="C12" s="17">
        <v>5.2547411168849999E-2</v>
      </c>
      <c r="D12" s="17">
        <v>5.8864835148904802E-2</v>
      </c>
      <c r="E12" s="17">
        <v>4.6667718126447003E-2</v>
      </c>
      <c r="F12" s="17"/>
      <c r="G12" s="17">
        <v>7.7699381347158397E-2</v>
      </c>
      <c r="H12" s="17">
        <v>5.8063246771721401E-2</v>
      </c>
      <c r="I12" s="17">
        <v>4.8597759469996199E-2</v>
      </c>
      <c r="J12" s="17">
        <v>5.6577494867933398E-2</v>
      </c>
      <c r="K12" s="17">
        <v>5.7642581883106503E-2</v>
      </c>
      <c r="L12" s="17">
        <v>2.7909257685095602E-2</v>
      </c>
      <c r="M12" s="17"/>
      <c r="N12" s="17">
        <v>4.1338033167374597E-2</v>
      </c>
      <c r="O12" s="17">
        <v>5.5822656804055702E-2</v>
      </c>
      <c r="P12" s="17">
        <v>5.5651539850840599E-2</v>
      </c>
      <c r="Q12" s="17">
        <v>5.9356409288379597E-2</v>
      </c>
      <c r="R12" s="17"/>
      <c r="S12" s="17">
        <v>4.9539429241757103E-2</v>
      </c>
      <c r="T12" s="17">
        <v>4.9358689583273802E-2</v>
      </c>
      <c r="U12" s="17">
        <v>4.0559916918417697E-2</v>
      </c>
      <c r="V12" s="17">
        <v>4.3907684513135502E-2</v>
      </c>
      <c r="W12" s="17">
        <v>8.2598671256695996E-2</v>
      </c>
      <c r="X12" s="17">
        <v>4.46495381388472E-2</v>
      </c>
      <c r="Y12" s="17">
        <v>5.1941943550974902E-2</v>
      </c>
      <c r="Z12" s="17">
        <v>4.0539186078992297E-2</v>
      </c>
      <c r="AA12" s="17">
        <v>5.7819082329592097E-2</v>
      </c>
      <c r="AB12" s="17">
        <v>5.7865994274321701E-2</v>
      </c>
      <c r="AC12" s="17">
        <v>7.5654784608240794E-2</v>
      </c>
      <c r="AD12" s="17">
        <v>3.5654351045251401E-2</v>
      </c>
      <c r="AE12" s="17"/>
      <c r="AF12" s="17">
        <v>5.5587635805991999E-2</v>
      </c>
      <c r="AG12" s="17">
        <v>5.0195310500299503E-2</v>
      </c>
      <c r="AH12" s="17">
        <v>4.3472933506112699E-2</v>
      </c>
      <c r="AI12" s="17"/>
      <c r="AJ12" s="17">
        <v>4.6024006491518499E-2</v>
      </c>
      <c r="AK12" s="17">
        <v>6.9702769569604098E-2</v>
      </c>
      <c r="AL12" s="17">
        <v>1.5265226085670399E-2</v>
      </c>
      <c r="AM12" s="17">
        <v>0.106582298423599</v>
      </c>
      <c r="AN12" s="17">
        <v>4.7809995231317903E-2</v>
      </c>
      <c r="AO12" s="17"/>
      <c r="AP12" s="17">
        <v>4.0882030422167599E-2</v>
      </c>
      <c r="AQ12" s="17">
        <v>6.01473031033401E-2</v>
      </c>
      <c r="AR12" s="17">
        <v>2.3976752465690199E-2</v>
      </c>
      <c r="AS12" s="17"/>
      <c r="AT12" s="17">
        <v>5.8154515378411702E-2</v>
      </c>
      <c r="AU12" s="17">
        <v>5.54248335566093E-2</v>
      </c>
      <c r="AV12" s="17">
        <v>4.9559587805544598E-2</v>
      </c>
      <c r="AW12" s="17">
        <v>5.32142155325801E-2</v>
      </c>
      <c r="AX12" s="17">
        <v>4.8457340293082497E-2</v>
      </c>
      <c r="AY12" s="17"/>
      <c r="AZ12" s="17">
        <v>5.4417195938337701E-2</v>
      </c>
      <c r="BA12" s="17">
        <v>4.9985111636739903E-2</v>
      </c>
      <c r="BB12" s="17">
        <v>5.1149159403262902E-2</v>
      </c>
      <c r="BC12" s="17">
        <v>4.8718977287934097E-2</v>
      </c>
      <c r="BD12" s="17">
        <v>6.2566590124118596E-2</v>
      </c>
      <c r="BE12" s="17">
        <v>5.3031058542748102E-2</v>
      </c>
      <c r="BF12" s="17"/>
      <c r="BG12" s="17">
        <v>4.8117340523297102E-2</v>
      </c>
      <c r="BH12" s="17">
        <v>5.3984603343115903E-2</v>
      </c>
      <c r="BI12" s="17" t="s">
        <v>95</v>
      </c>
      <c r="BJ12" s="17">
        <v>6.5220816046482305E-2</v>
      </c>
      <c r="BK12" s="17">
        <v>5.7024021502445003E-2</v>
      </c>
      <c r="BL12" s="17">
        <v>5.36701849122177E-2</v>
      </c>
      <c r="BM12" s="17">
        <v>2.7766669570162401E-2</v>
      </c>
    </row>
    <row r="13" spans="2:65" x14ac:dyDescent="0.35">
      <c r="B13" s="18" t="s">
        <v>231</v>
      </c>
      <c r="C13" s="17">
        <v>1.9023723421098E-2</v>
      </c>
      <c r="D13" s="17">
        <v>1.9259657995896601E-2</v>
      </c>
      <c r="E13" s="17">
        <v>1.8445959610918699E-2</v>
      </c>
      <c r="F13" s="17"/>
      <c r="G13" s="17">
        <v>1.1792921093457099E-2</v>
      </c>
      <c r="H13" s="17">
        <v>2.5066712854972299E-2</v>
      </c>
      <c r="I13" s="17">
        <v>2.0007849783584299E-2</v>
      </c>
      <c r="J13" s="17">
        <v>3.15797693820856E-2</v>
      </c>
      <c r="K13" s="17">
        <v>1.0748706877711201E-2</v>
      </c>
      <c r="L13" s="17">
        <v>1.34598756201005E-2</v>
      </c>
      <c r="M13" s="17"/>
      <c r="N13" s="17">
        <v>1.1770194648803099E-2</v>
      </c>
      <c r="O13" s="17">
        <v>1.7850470459999698E-2</v>
      </c>
      <c r="P13" s="17">
        <v>2.78580380902325E-2</v>
      </c>
      <c r="Q13" s="17">
        <v>2.0607900240617701E-2</v>
      </c>
      <c r="R13" s="17"/>
      <c r="S13" s="17">
        <v>2.2988118934774301E-2</v>
      </c>
      <c r="T13" s="17">
        <v>1.43566974466904E-2</v>
      </c>
      <c r="U13" s="17">
        <v>2.86540807692508E-2</v>
      </c>
      <c r="V13" s="17">
        <v>2.3517958628425401E-2</v>
      </c>
      <c r="W13" s="17">
        <v>8.9632930233105295E-3</v>
      </c>
      <c r="X13" s="17">
        <v>1.3682550029202999E-2</v>
      </c>
      <c r="Y13" s="17">
        <v>1.5498680043762101E-2</v>
      </c>
      <c r="Z13" s="17">
        <v>1.6610722695193401E-2</v>
      </c>
      <c r="AA13" s="17">
        <v>1.9189353798332299E-2</v>
      </c>
      <c r="AB13" s="17">
        <v>1.84038046848038E-2</v>
      </c>
      <c r="AC13" s="17">
        <v>2.6355998832644702E-2</v>
      </c>
      <c r="AD13" s="17">
        <v>2.2720347989518799E-2</v>
      </c>
      <c r="AE13" s="17"/>
      <c r="AF13" s="17">
        <v>2.0166699595246199E-2</v>
      </c>
      <c r="AG13" s="17">
        <v>1.7515162720990698E-2</v>
      </c>
      <c r="AH13" s="17">
        <v>2.31593843231356E-2</v>
      </c>
      <c r="AI13" s="17"/>
      <c r="AJ13" s="17">
        <v>1.52511916548464E-2</v>
      </c>
      <c r="AK13" s="17">
        <v>2.02324426415629E-2</v>
      </c>
      <c r="AL13" s="17">
        <v>1.1305737918130001E-2</v>
      </c>
      <c r="AM13" s="17">
        <v>4.57525475744762E-2</v>
      </c>
      <c r="AN13" s="17">
        <v>2.4520354198958701E-2</v>
      </c>
      <c r="AO13" s="17"/>
      <c r="AP13" s="17">
        <v>7.7577874360508399E-3</v>
      </c>
      <c r="AQ13" s="17">
        <v>1.9195732693519998E-2</v>
      </c>
      <c r="AR13" s="17">
        <v>2.4679492326418199E-2</v>
      </c>
      <c r="AS13" s="17"/>
      <c r="AT13" s="17">
        <v>1.41210626054809E-2</v>
      </c>
      <c r="AU13" s="17">
        <v>1.7968362896218101E-2</v>
      </c>
      <c r="AV13" s="17">
        <v>1.83967743864967E-2</v>
      </c>
      <c r="AW13" s="17">
        <v>1.9896668439370501E-2</v>
      </c>
      <c r="AX13" s="17">
        <v>1.9902558142022402E-2</v>
      </c>
      <c r="AY13" s="17"/>
      <c r="AZ13" s="17">
        <v>2.3032170393066601E-2</v>
      </c>
      <c r="BA13" s="17">
        <v>1.6580260534138101E-2</v>
      </c>
      <c r="BB13" s="17">
        <v>1.6235624043712801E-2</v>
      </c>
      <c r="BC13" s="17">
        <v>1.9639154865176599E-2</v>
      </c>
      <c r="BD13" s="17">
        <v>1.14137197185091E-2</v>
      </c>
      <c r="BE13" s="17">
        <v>3.6777057554758401E-2</v>
      </c>
      <c r="BF13" s="17"/>
      <c r="BG13" s="17">
        <v>1.53545024970131E-2</v>
      </c>
      <c r="BH13" s="17">
        <v>2.15895361779718E-2</v>
      </c>
      <c r="BI13" s="17" t="s">
        <v>95</v>
      </c>
      <c r="BJ13" s="17">
        <v>1.65615622345229E-2</v>
      </c>
      <c r="BK13" s="17">
        <v>2.2900234354688201E-2</v>
      </c>
      <c r="BL13" s="17">
        <v>1.8370007988716301E-2</v>
      </c>
      <c r="BM13" s="17">
        <v>2.8493940910402402E-2</v>
      </c>
    </row>
    <row r="14" spans="2:65" x14ac:dyDescent="0.35">
      <c r="B14" s="18" t="s">
        <v>143</v>
      </c>
      <c r="C14" s="19">
        <v>2.9369110664041E-2</v>
      </c>
      <c r="D14" s="19">
        <v>2.1780384503675799E-2</v>
      </c>
      <c r="E14" s="19">
        <v>3.6933953491583599E-2</v>
      </c>
      <c r="F14" s="19"/>
      <c r="G14" s="19">
        <v>1.49186405626257E-2</v>
      </c>
      <c r="H14" s="19">
        <v>2.2359352538539198E-2</v>
      </c>
      <c r="I14" s="19">
        <v>4.45224735045648E-2</v>
      </c>
      <c r="J14" s="19">
        <v>2.9801589780015101E-2</v>
      </c>
      <c r="K14" s="19">
        <v>3.5887490170518697E-2</v>
      </c>
      <c r="L14" s="19">
        <v>2.7593826038470499E-2</v>
      </c>
      <c r="M14" s="19"/>
      <c r="N14" s="19">
        <v>2.0217768968915199E-2</v>
      </c>
      <c r="O14" s="19">
        <v>3.2535932277720801E-2</v>
      </c>
      <c r="P14" s="19">
        <v>2.8526784749918401E-2</v>
      </c>
      <c r="Q14" s="19">
        <v>3.6186145944592699E-2</v>
      </c>
      <c r="R14" s="19"/>
      <c r="S14" s="19">
        <v>2.6837863979233E-2</v>
      </c>
      <c r="T14" s="19">
        <v>2.4750440950834399E-2</v>
      </c>
      <c r="U14" s="19">
        <v>2.1074479929134599E-2</v>
      </c>
      <c r="V14" s="19">
        <v>4.1054347044109298E-2</v>
      </c>
      <c r="W14" s="19">
        <v>2.6567967443001599E-2</v>
      </c>
      <c r="X14" s="19">
        <v>4.6225763741403497E-2</v>
      </c>
      <c r="Y14" s="19">
        <v>2.0561964760908501E-2</v>
      </c>
      <c r="Z14" s="19">
        <v>2.95316631294389E-2</v>
      </c>
      <c r="AA14" s="19">
        <v>3.4377722166139699E-2</v>
      </c>
      <c r="AB14" s="19">
        <v>2.5995239035235599E-2</v>
      </c>
      <c r="AC14" s="19">
        <v>3.45346832943179E-2</v>
      </c>
      <c r="AD14" s="19">
        <v>1.0766402898831901E-2</v>
      </c>
      <c r="AE14" s="19"/>
      <c r="AF14" s="19">
        <v>2.98782067885624E-2</v>
      </c>
      <c r="AG14" s="19">
        <v>2.65528117228222E-2</v>
      </c>
      <c r="AH14" s="19">
        <v>4.02015079993868E-2</v>
      </c>
      <c r="AI14" s="19"/>
      <c r="AJ14" s="19">
        <v>2.02373456700294E-2</v>
      </c>
      <c r="AK14" s="19">
        <v>3.08173366933009E-2</v>
      </c>
      <c r="AL14" s="19">
        <v>3.21077060658429E-2</v>
      </c>
      <c r="AM14" s="19">
        <v>5.2378722427912298E-2</v>
      </c>
      <c r="AN14" s="19">
        <v>4.9952733581877802E-2</v>
      </c>
      <c r="AO14" s="19"/>
      <c r="AP14" s="19">
        <v>1.6222151268186099E-2</v>
      </c>
      <c r="AQ14" s="19">
        <v>2.6134129168122199E-2</v>
      </c>
      <c r="AR14" s="19">
        <v>1.2838457681742899E-2</v>
      </c>
      <c r="AS14" s="19"/>
      <c r="AT14" s="19">
        <v>4.4587798904213202E-2</v>
      </c>
      <c r="AU14" s="19">
        <v>3.3618739661114803E-2</v>
      </c>
      <c r="AV14" s="19">
        <v>2.5980583337305199E-2</v>
      </c>
      <c r="AW14" s="19">
        <v>1.06320657313468E-2</v>
      </c>
      <c r="AX14" s="19">
        <v>1.55876075641355E-2</v>
      </c>
      <c r="AY14" s="19"/>
      <c r="AZ14" s="19">
        <v>2.0110433020288001E-2</v>
      </c>
      <c r="BA14" s="19">
        <v>3.2444000871085801E-2</v>
      </c>
      <c r="BB14" s="19">
        <v>4.9004621480474103E-2</v>
      </c>
      <c r="BC14" s="19">
        <v>3.4567765047870999E-2</v>
      </c>
      <c r="BD14" s="19">
        <v>2.27125484301497E-2</v>
      </c>
      <c r="BE14" s="19">
        <v>5.18337854904047E-3</v>
      </c>
      <c r="BF14" s="19"/>
      <c r="BG14" s="19">
        <v>2.9121028714477502E-2</v>
      </c>
      <c r="BH14" s="19">
        <v>2.70428393806788E-2</v>
      </c>
      <c r="BI14" s="19" t="s">
        <v>95</v>
      </c>
      <c r="BJ14" s="19">
        <v>2.8561648958665E-2</v>
      </c>
      <c r="BK14" s="19">
        <v>4.0048622983320098E-2</v>
      </c>
      <c r="BL14" s="19">
        <v>2.8761484937920901E-2</v>
      </c>
      <c r="BM14" s="19">
        <v>2.1777798554481798E-2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227</v>
      </c>
      <c r="C9" s="17">
        <v>0.171274057806967</v>
      </c>
      <c r="D9" s="17">
        <v>0.17226377959827799</v>
      </c>
      <c r="E9" s="17">
        <v>0.169632368323065</v>
      </c>
      <c r="F9" s="17"/>
      <c r="G9" s="17">
        <v>0.22477169545534301</v>
      </c>
      <c r="H9" s="17">
        <v>0.225442143811623</v>
      </c>
      <c r="I9" s="17">
        <v>0.19981042336850999</v>
      </c>
      <c r="J9" s="17">
        <v>0.16130129608464799</v>
      </c>
      <c r="K9" s="17">
        <v>0.11273135292509701</v>
      </c>
      <c r="L9" s="17">
        <v>0.115853980863018</v>
      </c>
      <c r="M9" s="17"/>
      <c r="N9" s="17">
        <v>0.18102958721117199</v>
      </c>
      <c r="O9" s="17">
        <v>0.17174798334073099</v>
      </c>
      <c r="P9" s="17">
        <v>0.17924830246257301</v>
      </c>
      <c r="Q9" s="17">
        <v>0.15315692085980201</v>
      </c>
      <c r="R9" s="17"/>
      <c r="S9" s="17">
        <v>0.25461498228061102</v>
      </c>
      <c r="T9" s="17">
        <v>0.15549592262925399</v>
      </c>
      <c r="U9" s="17">
        <v>0.16337863203369801</v>
      </c>
      <c r="V9" s="17">
        <v>0.139324562124089</v>
      </c>
      <c r="W9" s="17">
        <v>0.17920624987665801</v>
      </c>
      <c r="X9" s="17">
        <v>0.169424856450891</v>
      </c>
      <c r="Y9" s="17">
        <v>0.19151422119677</v>
      </c>
      <c r="Z9" s="17">
        <v>0.126709903908132</v>
      </c>
      <c r="AA9" s="17">
        <v>0.17105940045934301</v>
      </c>
      <c r="AB9" s="17">
        <v>0.11126780558345201</v>
      </c>
      <c r="AC9" s="17">
        <v>0.153250515374553</v>
      </c>
      <c r="AD9" s="17">
        <v>0.171514552854477</v>
      </c>
      <c r="AE9" s="17"/>
      <c r="AF9" s="17">
        <v>0.124767789986855</v>
      </c>
      <c r="AG9" s="17">
        <v>0.20265145740533599</v>
      </c>
      <c r="AH9" s="17">
        <v>0.17170361976503501</v>
      </c>
      <c r="AI9" s="17"/>
      <c r="AJ9" s="17">
        <v>0.13300692274380899</v>
      </c>
      <c r="AK9" s="17">
        <v>0.23376378467336101</v>
      </c>
      <c r="AL9" s="17">
        <v>0.17119888923774401</v>
      </c>
      <c r="AM9" s="17">
        <v>7.5416053645883094E-2</v>
      </c>
      <c r="AN9" s="17">
        <v>0.14583632753085199</v>
      </c>
      <c r="AO9" s="17"/>
      <c r="AP9" s="17">
        <v>0.156765044970196</v>
      </c>
      <c r="AQ9" s="17">
        <v>0.223078323845463</v>
      </c>
      <c r="AR9" s="17">
        <v>0.16356706681613201</v>
      </c>
      <c r="AS9" s="17"/>
      <c r="AT9" s="17">
        <v>0.13571155778380201</v>
      </c>
      <c r="AU9" s="17">
        <v>0.149368275207275</v>
      </c>
      <c r="AV9" s="17">
        <v>0.194042280035152</v>
      </c>
      <c r="AW9" s="17">
        <v>0.220409489399262</v>
      </c>
      <c r="AX9" s="17">
        <v>0.28174847779998002</v>
      </c>
      <c r="AY9" s="17"/>
      <c r="AZ9" s="17">
        <v>0.26863789456307102</v>
      </c>
      <c r="BA9" s="17">
        <v>0.156390902939748</v>
      </c>
      <c r="BB9" s="17">
        <v>0.12419653550780101</v>
      </c>
      <c r="BC9" s="17">
        <v>0.13237048087928199</v>
      </c>
      <c r="BD9" s="17">
        <v>0.13719047853976701</v>
      </c>
      <c r="BE9" s="17">
        <v>0.14253800966990801</v>
      </c>
      <c r="BF9" s="17"/>
      <c r="BG9" s="17">
        <v>0.132735928613049</v>
      </c>
      <c r="BH9" s="17">
        <v>0.19436067450630901</v>
      </c>
      <c r="BI9" s="17" t="s">
        <v>95</v>
      </c>
      <c r="BJ9" s="17">
        <v>0.184378401121013</v>
      </c>
      <c r="BK9" s="17">
        <v>0.16371324573621901</v>
      </c>
      <c r="BL9" s="17">
        <v>0.21657867515142301</v>
      </c>
      <c r="BM9" s="17">
        <v>0.172631161949658</v>
      </c>
    </row>
    <row r="10" spans="2:65" x14ac:dyDescent="0.35">
      <c r="B10" s="18" t="s">
        <v>228</v>
      </c>
      <c r="C10" s="17">
        <v>0.45353372484834698</v>
      </c>
      <c r="D10" s="17">
        <v>0.448620200544051</v>
      </c>
      <c r="E10" s="17">
        <v>0.45881888164797202</v>
      </c>
      <c r="F10" s="17"/>
      <c r="G10" s="17">
        <v>0.45977551974078101</v>
      </c>
      <c r="H10" s="17">
        <v>0.47971898937629598</v>
      </c>
      <c r="I10" s="17">
        <v>0.45314287594361502</v>
      </c>
      <c r="J10" s="17">
        <v>0.42956092489175102</v>
      </c>
      <c r="K10" s="17">
        <v>0.44585197971030999</v>
      </c>
      <c r="L10" s="17">
        <v>0.45303917765030999</v>
      </c>
      <c r="M10" s="17"/>
      <c r="N10" s="17">
        <v>0.484741780399641</v>
      </c>
      <c r="O10" s="17">
        <v>0.46919283563883402</v>
      </c>
      <c r="P10" s="17">
        <v>0.41451066085989802</v>
      </c>
      <c r="Q10" s="17">
        <v>0.43828303445191902</v>
      </c>
      <c r="R10" s="17"/>
      <c r="S10" s="17">
        <v>0.41274522681126802</v>
      </c>
      <c r="T10" s="17">
        <v>0.48029736538106399</v>
      </c>
      <c r="U10" s="17">
        <v>0.45405699202593403</v>
      </c>
      <c r="V10" s="17">
        <v>0.47735381778302599</v>
      </c>
      <c r="W10" s="17">
        <v>0.43071580867993597</v>
      </c>
      <c r="X10" s="17">
        <v>0.465438489946435</v>
      </c>
      <c r="Y10" s="17">
        <v>0.43311065131204801</v>
      </c>
      <c r="Z10" s="17">
        <v>0.48342133211315003</v>
      </c>
      <c r="AA10" s="17">
        <v>0.42698093214490102</v>
      </c>
      <c r="AB10" s="17">
        <v>0.49620562001380403</v>
      </c>
      <c r="AC10" s="17">
        <v>0.44671533475618402</v>
      </c>
      <c r="AD10" s="17">
        <v>0.46758795885402898</v>
      </c>
      <c r="AE10" s="17"/>
      <c r="AF10" s="17">
        <v>0.41895436208151399</v>
      </c>
      <c r="AG10" s="17">
        <v>0.47301883854031301</v>
      </c>
      <c r="AH10" s="17">
        <v>0.45763849716560201</v>
      </c>
      <c r="AI10" s="17"/>
      <c r="AJ10" s="17">
        <v>0.42682915099011698</v>
      </c>
      <c r="AK10" s="17">
        <v>0.47299797386150599</v>
      </c>
      <c r="AL10" s="17">
        <v>0.47691373471654303</v>
      </c>
      <c r="AM10" s="17">
        <v>0.37763995258168498</v>
      </c>
      <c r="AN10" s="17">
        <v>0.46474787261930001</v>
      </c>
      <c r="AO10" s="17"/>
      <c r="AP10" s="17">
        <v>0.43898466657193402</v>
      </c>
      <c r="AQ10" s="17">
        <v>0.48155836585378903</v>
      </c>
      <c r="AR10" s="17">
        <v>0.54653059866968701</v>
      </c>
      <c r="AS10" s="17"/>
      <c r="AT10" s="17">
        <v>0.431068564877441</v>
      </c>
      <c r="AU10" s="17">
        <v>0.44395995147483502</v>
      </c>
      <c r="AV10" s="17">
        <v>0.45682559406624901</v>
      </c>
      <c r="AW10" s="17">
        <v>0.510931865646997</v>
      </c>
      <c r="AX10" s="17">
        <v>0.394842781211387</v>
      </c>
      <c r="AY10" s="17"/>
      <c r="AZ10" s="17">
        <v>0.42155024731673602</v>
      </c>
      <c r="BA10" s="17">
        <v>0.459321315310036</v>
      </c>
      <c r="BB10" s="17">
        <v>0.48958634971737303</v>
      </c>
      <c r="BC10" s="17">
        <v>0.45125371248788398</v>
      </c>
      <c r="BD10" s="17">
        <v>0.46570472160303</v>
      </c>
      <c r="BE10" s="17">
        <v>0.46111523413354899</v>
      </c>
      <c r="BF10" s="17"/>
      <c r="BG10" s="17">
        <v>0.453400469211793</v>
      </c>
      <c r="BH10" s="17">
        <v>0.45529006076989198</v>
      </c>
      <c r="BI10" s="17" t="s">
        <v>95</v>
      </c>
      <c r="BJ10" s="17">
        <v>0.46492011044453202</v>
      </c>
      <c r="BK10" s="17">
        <v>0.43038945484035901</v>
      </c>
      <c r="BL10" s="17">
        <v>0.44756582127353101</v>
      </c>
      <c r="BM10" s="17">
        <v>0.49626328515177298</v>
      </c>
    </row>
    <row r="11" spans="2:65" ht="29" x14ac:dyDescent="0.35">
      <c r="B11" s="18" t="s">
        <v>229</v>
      </c>
      <c r="C11" s="17">
        <v>0.30328707798081</v>
      </c>
      <c r="D11" s="17">
        <v>0.30991608363855999</v>
      </c>
      <c r="E11" s="17">
        <v>0.29703057206044298</v>
      </c>
      <c r="F11" s="17"/>
      <c r="G11" s="17">
        <v>0.23597501616648101</v>
      </c>
      <c r="H11" s="17">
        <v>0.233640902830026</v>
      </c>
      <c r="I11" s="17">
        <v>0.258497011164801</v>
      </c>
      <c r="J11" s="17">
        <v>0.33755494168688099</v>
      </c>
      <c r="K11" s="17">
        <v>0.36248751390517597</v>
      </c>
      <c r="L11" s="17">
        <v>0.37352153827185203</v>
      </c>
      <c r="M11" s="17"/>
      <c r="N11" s="17">
        <v>0.29145210676496103</v>
      </c>
      <c r="O11" s="17">
        <v>0.28567317529306901</v>
      </c>
      <c r="P11" s="17">
        <v>0.31241451214775501</v>
      </c>
      <c r="Q11" s="17">
        <v>0.32586051206679201</v>
      </c>
      <c r="R11" s="17"/>
      <c r="S11" s="17">
        <v>0.26421770301832698</v>
      </c>
      <c r="T11" s="17">
        <v>0.28558280250727403</v>
      </c>
      <c r="U11" s="17">
        <v>0.33621503358889399</v>
      </c>
      <c r="V11" s="17">
        <v>0.33342703879122898</v>
      </c>
      <c r="W11" s="17">
        <v>0.31903629315377002</v>
      </c>
      <c r="X11" s="17">
        <v>0.27867890506683002</v>
      </c>
      <c r="Y11" s="17">
        <v>0.30807977471804598</v>
      </c>
      <c r="Z11" s="17">
        <v>0.31407015647305803</v>
      </c>
      <c r="AA11" s="17">
        <v>0.32530563560547399</v>
      </c>
      <c r="AB11" s="17">
        <v>0.29936975022983098</v>
      </c>
      <c r="AC11" s="17">
        <v>0.30263203715902298</v>
      </c>
      <c r="AD11" s="17">
        <v>0.325981561313338</v>
      </c>
      <c r="AE11" s="17"/>
      <c r="AF11" s="17">
        <v>0.36987970181336799</v>
      </c>
      <c r="AG11" s="17">
        <v>0.268349623717484</v>
      </c>
      <c r="AH11" s="17">
        <v>0.28816995987657201</v>
      </c>
      <c r="AI11" s="17"/>
      <c r="AJ11" s="17">
        <v>0.36289419621195101</v>
      </c>
      <c r="AK11" s="17">
        <v>0.23362445796546699</v>
      </c>
      <c r="AL11" s="17">
        <v>0.31049194821484999</v>
      </c>
      <c r="AM11" s="17">
        <v>0.45925995252706397</v>
      </c>
      <c r="AN11" s="17">
        <v>0.29178886191167702</v>
      </c>
      <c r="AO11" s="17"/>
      <c r="AP11" s="17">
        <v>0.34362710082354397</v>
      </c>
      <c r="AQ11" s="17">
        <v>0.237528124886414</v>
      </c>
      <c r="AR11" s="17">
        <v>0.25384995904227903</v>
      </c>
      <c r="AS11" s="17"/>
      <c r="AT11" s="17">
        <v>0.34627578664884601</v>
      </c>
      <c r="AU11" s="17">
        <v>0.33467502523077503</v>
      </c>
      <c r="AV11" s="17">
        <v>0.27963699535865799</v>
      </c>
      <c r="AW11" s="17">
        <v>0.221141432345967</v>
      </c>
      <c r="AX11" s="17">
        <v>0.29307142282211401</v>
      </c>
      <c r="AY11" s="17"/>
      <c r="AZ11" s="17">
        <v>0.24340681446361701</v>
      </c>
      <c r="BA11" s="17">
        <v>0.30786883834519702</v>
      </c>
      <c r="BB11" s="17">
        <v>0.29028774118580902</v>
      </c>
      <c r="BC11" s="17">
        <v>0.35364942686823497</v>
      </c>
      <c r="BD11" s="17">
        <v>0.34284956102036102</v>
      </c>
      <c r="BE11" s="17">
        <v>0.30907189221876902</v>
      </c>
      <c r="BF11" s="17"/>
      <c r="BG11" s="17">
        <v>0.34889778459717302</v>
      </c>
      <c r="BH11" s="17">
        <v>0.28670756331347902</v>
      </c>
      <c r="BI11" s="17" t="s">
        <v>95</v>
      </c>
      <c r="BJ11" s="17">
        <v>0.26134176435536899</v>
      </c>
      <c r="BK11" s="17">
        <v>0.31196072171776201</v>
      </c>
      <c r="BL11" s="17">
        <v>0.25841596274613299</v>
      </c>
      <c r="BM11" s="17">
        <v>0.24533980930059601</v>
      </c>
    </row>
    <row r="12" spans="2:65" x14ac:dyDescent="0.35">
      <c r="B12" s="18" t="s">
        <v>230</v>
      </c>
      <c r="C12" s="17">
        <v>3.2325022406560697E-2</v>
      </c>
      <c r="D12" s="17">
        <v>3.2303947798550003E-2</v>
      </c>
      <c r="E12" s="17">
        <v>3.2521011299201701E-2</v>
      </c>
      <c r="F12" s="17"/>
      <c r="G12" s="17">
        <v>4.7138171003965702E-2</v>
      </c>
      <c r="H12" s="17">
        <v>3.7754366516926201E-2</v>
      </c>
      <c r="I12" s="17">
        <v>3.0897006851174601E-2</v>
      </c>
      <c r="J12" s="17">
        <v>2.8761489440675699E-2</v>
      </c>
      <c r="K12" s="17">
        <v>2.9193402380383E-2</v>
      </c>
      <c r="L12" s="17">
        <v>2.4240304289118001E-2</v>
      </c>
      <c r="M12" s="17"/>
      <c r="N12" s="17">
        <v>1.87409626141063E-2</v>
      </c>
      <c r="O12" s="17">
        <v>3.6517393666389203E-2</v>
      </c>
      <c r="P12" s="17">
        <v>4.7760910077248697E-2</v>
      </c>
      <c r="Q12" s="17">
        <v>2.9569360080489299E-2</v>
      </c>
      <c r="R12" s="17"/>
      <c r="S12" s="17">
        <v>4.1498201121125601E-2</v>
      </c>
      <c r="T12" s="17">
        <v>3.4678450672101201E-2</v>
      </c>
      <c r="U12" s="17">
        <v>2.4937048028671801E-2</v>
      </c>
      <c r="V12" s="17">
        <v>1.6542094890704899E-2</v>
      </c>
      <c r="W12" s="17">
        <v>3.1500727205091297E-2</v>
      </c>
      <c r="X12" s="17">
        <v>4.3759188078620399E-2</v>
      </c>
      <c r="Y12" s="17">
        <v>2.0012972431723602E-2</v>
      </c>
      <c r="Z12" s="17">
        <v>5.53903258620441E-2</v>
      </c>
      <c r="AA12" s="17">
        <v>2.5849285337908499E-2</v>
      </c>
      <c r="AB12" s="17">
        <v>3.4529606139040402E-2</v>
      </c>
      <c r="AC12" s="17">
        <v>4.60822884095098E-2</v>
      </c>
      <c r="AD12" s="17">
        <v>1.0235518855052301E-2</v>
      </c>
      <c r="AE12" s="17"/>
      <c r="AF12" s="17">
        <v>3.7468719955552399E-2</v>
      </c>
      <c r="AG12" s="17">
        <v>2.4462540866724499E-2</v>
      </c>
      <c r="AH12" s="17">
        <v>3.8862078876771899E-2</v>
      </c>
      <c r="AI12" s="17"/>
      <c r="AJ12" s="17">
        <v>3.8698754134894098E-2</v>
      </c>
      <c r="AK12" s="17">
        <v>2.8161542117558499E-2</v>
      </c>
      <c r="AL12" s="17">
        <v>2.3620989534376299E-2</v>
      </c>
      <c r="AM12" s="17">
        <v>1.5513022137982301E-2</v>
      </c>
      <c r="AN12" s="17">
        <v>2.9849032311827301E-2</v>
      </c>
      <c r="AO12" s="17"/>
      <c r="AP12" s="17">
        <v>3.0347491500804701E-2</v>
      </c>
      <c r="AQ12" s="17">
        <v>3.0655572313373999E-2</v>
      </c>
      <c r="AR12" s="17">
        <v>1.65885033881461E-2</v>
      </c>
      <c r="AS12" s="17"/>
      <c r="AT12" s="17">
        <v>3.2678264224524398E-2</v>
      </c>
      <c r="AU12" s="17">
        <v>4.17357708813971E-2</v>
      </c>
      <c r="AV12" s="17">
        <v>3.1437774591852999E-2</v>
      </c>
      <c r="AW12" s="17">
        <v>1.9746025579826298E-2</v>
      </c>
      <c r="AX12" s="17">
        <v>1.4749710602384E-2</v>
      </c>
      <c r="AY12" s="17"/>
      <c r="AZ12" s="17">
        <v>3.4390794384704E-2</v>
      </c>
      <c r="BA12" s="17">
        <v>3.3687735835340397E-2</v>
      </c>
      <c r="BB12" s="17">
        <v>3.6334000366889101E-2</v>
      </c>
      <c r="BC12" s="17">
        <v>2.8253478158153902E-2</v>
      </c>
      <c r="BD12" s="17">
        <v>2.27123424110411E-2</v>
      </c>
      <c r="BE12" s="17">
        <v>4.1872136143904802E-2</v>
      </c>
      <c r="BF12" s="17"/>
      <c r="BG12" s="17">
        <v>2.42306776899049E-2</v>
      </c>
      <c r="BH12" s="17">
        <v>3.31793931385755E-2</v>
      </c>
      <c r="BI12" s="17" t="s">
        <v>95</v>
      </c>
      <c r="BJ12" s="17">
        <v>5.4103738725729697E-2</v>
      </c>
      <c r="BK12" s="17">
        <v>3.17839104155841E-2</v>
      </c>
      <c r="BL12" s="17">
        <v>3.8455379241277197E-2</v>
      </c>
      <c r="BM12" s="17">
        <v>3.9332957119778203E-2</v>
      </c>
    </row>
    <row r="13" spans="2:65" x14ac:dyDescent="0.35">
      <c r="B13" s="18" t="s">
        <v>231</v>
      </c>
      <c r="C13" s="17">
        <v>1.09656487625776E-2</v>
      </c>
      <c r="D13" s="17">
        <v>1.47043852373651E-2</v>
      </c>
      <c r="E13" s="17">
        <v>7.3767105441184897E-3</v>
      </c>
      <c r="F13" s="17"/>
      <c r="G13" s="17">
        <v>1.4731355597790499E-2</v>
      </c>
      <c r="H13" s="17">
        <v>7.9561115936558104E-3</v>
      </c>
      <c r="I13" s="17">
        <v>1.45271944332564E-2</v>
      </c>
      <c r="J13" s="17">
        <v>1.1289478932902599E-2</v>
      </c>
      <c r="K13" s="17">
        <v>1.37627822736303E-2</v>
      </c>
      <c r="L13" s="17">
        <v>5.8761361465467397E-3</v>
      </c>
      <c r="M13" s="17"/>
      <c r="N13" s="17">
        <v>7.40508183968085E-3</v>
      </c>
      <c r="O13" s="17">
        <v>1.1270998635280499E-2</v>
      </c>
      <c r="P13" s="17">
        <v>1.2516675214898E-2</v>
      </c>
      <c r="Q13" s="17">
        <v>1.33040442738543E-2</v>
      </c>
      <c r="R13" s="17"/>
      <c r="S13" s="17">
        <v>1.11581776974894E-2</v>
      </c>
      <c r="T13" s="17">
        <v>6.3899194663893499E-3</v>
      </c>
      <c r="U13" s="17">
        <v>7.0089956606364003E-3</v>
      </c>
      <c r="V13" s="17">
        <v>8.6872339368181308E-3</v>
      </c>
      <c r="W13" s="17">
        <v>6.9387444957884504E-3</v>
      </c>
      <c r="X13" s="17">
        <v>1.7790052888440801E-2</v>
      </c>
      <c r="Y13" s="17">
        <v>1.7388343461343801E-2</v>
      </c>
      <c r="Z13" s="17">
        <v>5.0593185125806803E-3</v>
      </c>
      <c r="AA13" s="17">
        <v>1.10279774279778E-2</v>
      </c>
      <c r="AB13" s="17">
        <v>1.5984668485284799E-2</v>
      </c>
      <c r="AC13" s="17">
        <v>1.07711717483086E-2</v>
      </c>
      <c r="AD13" s="17">
        <v>1.1996913148403499E-2</v>
      </c>
      <c r="AE13" s="17"/>
      <c r="AF13" s="17">
        <v>1.6361620601137099E-2</v>
      </c>
      <c r="AG13" s="17">
        <v>5.8142450153792803E-3</v>
      </c>
      <c r="AH13" s="17">
        <v>1.3094040315713601E-2</v>
      </c>
      <c r="AI13" s="17"/>
      <c r="AJ13" s="17">
        <v>1.36691240849825E-2</v>
      </c>
      <c r="AK13" s="17">
        <v>9.0110663989819498E-3</v>
      </c>
      <c r="AL13" s="17">
        <v>0</v>
      </c>
      <c r="AM13" s="17">
        <v>0</v>
      </c>
      <c r="AN13" s="17">
        <v>1.6108654398738799E-2</v>
      </c>
      <c r="AO13" s="17"/>
      <c r="AP13" s="17">
        <v>1.3787646615618E-2</v>
      </c>
      <c r="AQ13" s="17">
        <v>6.5106046874984303E-3</v>
      </c>
      <c r="AR13" s="17">
        <v>0</v>
      </c>
      <c r="AS13" s="17"/>
      <c r="AT13" s="17">
        <v>1.30267247623727E-2</v>
      </c>
      <c r="AU13" s="17">
        <v>7.17905159669482E-3</v>
      </c>
      <c r="AV13" s="17">
        <v>1.05371677588694E-2</v>
      </c>
      <c r="AW13" s="17">
        <v>1.5037482096134E-2</v>
      </c>
      <c r="AX13" s="17">
        <v>0</v>
      </c>
      <c r="AY13" s="17"/>
      <c r="AZ13" s="17">
        <v>8.4580004202734291E-3</v>
      </c>
      <c r="BA13" s="17">
        <v>9.4931680870795794E-3</v>
      </c>
      <c r="BB13" s="17">
        <v>1.78128523078913E-2</v>
      </c>
      <c r="BC13" s="17">
        <v>8.0649114375297305E-3</v>
      </c>
      <c r="BD13" s="17">
        <v>8.2761373879829004E-3</v>
      </c>
      <c r="BE13" s="17">
        <v>3.1370673320096201E-2</v>
      </c>
      <c r="BF13" s="17"/>
      <c r="BG13" s="17">
        <v>9.6730090053462198E-3</v>
      </c>
      <c r="BH13" s="17">
        <v>1.2081630076020399E-2</v>
      </c>
      <c r="BI13" s="17" t="s">
        <v>95</v>
      </c>
      <c r="BJ13" s="17">
        <v>1.0766099987893799E-2</v>
      </c>
      <c r="BK13" s="17">
        <v>1.1540389224543099E-2</v>
      </c>
      <c r="BL13" s="17">
        <v>1.0260389245400001E-2</v>
      </c>
      <c r="BM13" s="17">
        <v>2.6024301100256501E-2</v>
      </c>
    </row>
    <row r="14" spans="2:65" x14ac:dyDescent="0.35">
      <c r="B14" s="18" t="s">
        <v>143</v>
      </c>
      <c r="C14" s="19">
        <v>2.8614468194737099E-2</v>
      </c>
      <c r="D14" s="19">
        <v>2.2191603183197E-2</v>
      </c>
      <c r="E14" s="19">
        <v>3.4620456125200198E-2</v>
      </c>
      <c r="F14" s="19"/>
      <c r="G14" s="19">
        <v>1.7608242035638901E-2</v>
      </c>
      <c r="H14" s="19">
        <v>1.5487485871472501E-2</v>
      </c>
      <c r="I14" s="19">
        <v>4.3125488238643199E-2</v>
      </c>
      <c r="J14" s="19">
        <v>3.1531868963141203E-2</v>
      </c>
      <c r="K14" s="19">
        <v>3.5972968805402898E-2</v>
      </c>
      <c r="L14" s="19">
        <v>2.74688627791542E-2</v>
      </c>
      <c r="M14" s="19"/>
      <c r="N14" s="19">
        <v>1.6630481170439498E-2</v>
      </c>
      <c r="O14" s="19">
        <v>2.5597613425697E-2</v>
      </c>
      <c r="P14" s="19">
        <v>3.3548939237626703E-2</v>
      </c>
      <c r="Q14" s="19">
        <v>3.9826128267143601E-2</v>
      </c>
      <c r="R14" s="19"/>
      <c r="S14" s="19">
        <v>1.5765709071178802E-2</v>
      </c>
      <c r="T14" s="19">
        <v>3.75555393439167E-2</v>
      </c>
      <c r="U14" s="19">
        <v>1.4403298662166299E-2</v>
      </c>
      <c r="V14" s="19">
        <v>2.4665252474132E-2</v>
      </c>
      <c r="W14" s="19">
        <v>3.26021765887567E-2</v>
      </c>
      <c r="X14" s="19">
        <v>2.49085075687825E-2</v>
      </c>
      <c r="Y14" s="19">
        <v>2.98940368800685E-2</v>
      </c>
      <c r="Z14" s="19">
        <v>1.53489631310352E-2</v>
      </c>
      <c r="AA14" s="19">
        <v>3.97767690243956E-2</v>
      </c>
      <c r="AB14" s="19">
        <v>4.2642549548586997E-2</v>
      </c>
      <c r="AC14" s="19">
        <v>4.0548652552421599E-2</v>
      </c>
      <c r="AD14" s="19">
        <v>1.2683494974699601E-2</v>
      </c>
      <c r="AE14" s="19"/>
      <c r="AF14" s="19">
        <v>3.25678055615738E-2</v>
      </c>
      <c r="AG14" s="19">
        <v>2.5703294454762701E-2</v>
      </c>
      <c r="AH14" s="19">
        <v>3.05318040003042E-2</v>
      </c>
      <c r="AI14" s="19"/>
      <c r="AJ14" s="19">
        <v>2.4901851834246602E-2</v>
      </c>
      <c r="AK14" s="19">
        <v>2.2441174983125398E-2</v>
      </c>
      <c r="AL14" s="19">
        <v>1.7774438296487401E-2</v>
      </c>
      <c r="AM14" s="19">
        <v>7.2171019107384896E-2</v>
      </c>
      <c r="AN14" s="19">
        <v>5.1669251227604698E-2</v>
      </c>
      <c r="AO14" s="19"/>
      <c r="AP14" s="19">
        <v>1.6488049517903801E-2</v>
      </c>
      <c r="AQ14" s="19">
        <v>2.06690084134615E-2</v>
      </c>
      <c r="AR14" s="19">
        <v>1.94638720837562E-2</v>
      </c>
      <c r="AS14" s="19"/>
      <c r="AT14" s="19">
        <v>4.12391017030143E-2</v>
      </c>
      <c r="AU14" s="19">
        <v>2.3081925609022998E-2</v>
      </c>
      <c r="AV14" s="19">
        <v>2.7520188189219599E-2</v>
      </c>
      <c r="AW14" s="19">
        <v>1.27337049318133E-2</v>
      </c>
      <c r="AX14" s="19">
        <v>1.55876075641355E-2</v>
      </c>
      <c r="AY14" s="19"/>
      <c r="AZ14" s="19">
        <v>2.35562488515988E-2</v>
      </c>
      <c r="BA14" s="19">
        <v>3.3238039482598999E-2</v>
      </c>
      <c r="BB14" s="19">
        <v>4.1782520914237099E-2</v>
      </c>
      <c r="BC14" s="19">
        <v>2.6407990168915901E-2</v>
      </c>
      <c r="BD14" s="19">
        <v>2.3266759037817698E-2</v>
      </c>
      <c r="BE14" s="19">
        <v>1.40320545137721E-2</v>
      </c>
      <c r="BF14" s="19"/>
      <c r="BG14" s="19">
        <v>3.1062130882734702E-2</v>
      </c>
      <c r="BH14" s="19">
        <v>1.8380678195723199E-2</v>
      </c>
      <c r="BI14" s="19" t="s">
        <v>95</v>
      </c>
      <c r="BJ14" s="19">
        <v>2.4489885365461501E-2</v>
      </c>
      <c r="BK14" s="19">
        <v>5.0612278065532902E-2</v>
      </c>
      <c r="BL14" s="19">
        <v>2.8723772342236598E-2</v>
      </c>
      <c r="BM14" s="19">
        <v>2.0408485377938001E-2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227</v>
      </c>
      <c r="C9" s="17">
        <v>0.156903981731606</v>
      </c>
      <c r="D9" s="17">
        <v>0.165528790796653</v>
      </c>
      <c r="E9" s="17">
        <v>0.14725025548278201</v>
      </c>
      <c r="F9" s="17"/>
      <c r="G9" s="17">
        <v>0.21545646419129599</v>
      </c>
      <c r="H9" s="17">
        <v>0.220861447617796</v>
      </c>
      <c r="I9" s="17">
        <v>0.18138056408806799</v>
      </c>
      <c r="J9" s="17">
        <v>0.12902983566180901</v>
      </c>
      <c r="K9" s="17">
        <v>0.11284785950340299</v>
      </c>
      <c r="L9" s="17">
        <v>9.8304554252395607E-2</v>
      </c>
      <c r="M9" s="17"/>
      <c r="N9" s="17">
        <v>0.169786780257696</v>
      </c>
      <c r="O9" s="17">
        <v>0.153186368323592</v>
      </c>
      <c r="P9" s="17">
        <v>0.16333198082304501</v>
      </c>
      <c r="Q9" s="17">
        <v>0.14123012319875999</v>
      </c>
      <c r="R9" s="17"/>
      <c r="S9" s="17">
        <v>0.233971277356577</v>
      </c>
      <c r="T9" s="17">
        <v>0.135730304207685</v>
      </c>
      <c r="U9" s="17">
        <v>0.14808086552675501</v>
      </c>
      <c r="V9" s="17">
        <v>0.136522359035705</v>
      </c>
      <c r="W9" s="17">
        <v>0.15734517998339001</v>
      </c>
      <c r="X9" s="17">
        <v>0.155134103073619</v>
      </c>
      <c r="Y9" s="17">
        <v>0.16190149046073599</v>
      </c>
      <c r="Z9" s="17">
        <v>0.15393229632663599</v>
      </c>
      <c r="AA9" s="17">
        <v>0.13252410943273499</v>
      </c>
      <c r="AB9" s="17">
        <v>0.12505765949396999</v>
      </c>
      <c r="AC9" s="17">
        <v>0.15881173060852499</v>
      </c>
      <c r="AD9" s="17">
        <v>0.150670696909257</v>
      </c>
      <c r="AE9" s="17"/>
      <c r="AF9" s="17">
        <v>0.10796334471371501</v>
      </c>
      <c r="AG9" s="17">
        <v>0.18487176952708001</v>
      </c>
      <c r="AH9" s="17">
        <v>0.17395058328608601</v>
      </c>
      <c r="AI9" s="17"/>
      <c r="AJ9" s="17">
        <v>0.117668464789584</v>
      </c>
      <c r="AK9" s="17">
        <v>0.20972726974199399</v>
      </c>
      <c r="AL9" s="17">
        <v>0.14392575707310201</v>
      </c>
      <c r="AM9" s="17">
        <v>7.4612346105644406E-2</v>
      </c>
      <c r="AN9" s="17">
        <v>0.14138659586164501</v>
      </c>
      <c r="AO9" s="17"/>
      <c r="AP9" s="17">
        <v>0.144863317433189</v>
      </c>
      <c r="AQ9" s="17">
        <v>0.20224456511144601</v>
      </c>
      <c r="AR9" s="17">
        <v>0.14690486543815501</v>
      </c>
      <c r="AS9" s="17"/>
      <c r="AT9" s="17">
        <v>0.114632653577232</v>
      </c>
      <c r="AU9" s="17">
        <v>0.14455329211557999</v>
      </c>
      <c r="AV9" s="17">
        <v>0.18291013307660101</v>
      </c>
      <c r="AW9" s="17">
        <v>0.22158015943373499</v>
      </c>
      <c r="AX9" s="17">
        <v>0.28277633730312801</v>
      </c>
      <c r="AY9" s="17"/>
      <c r="AZ9" s="17">
        <v>0.233560819787243</v>
      </c>
      <c r="BA9" s="17">
        <v>0.142692459761489</v>
      </c>
      <c r="BB9" s="17">
        <v>0.13195776900522899</v>
      </c>
      <c r="BC9" s="17">
        <v>0.12594997401774999</v>
      </c>
      <c r="BD9" s="17">
        <v>0.121154830220519</v>
      </c>
      <c r="BE9" s="17">
        <v>0.14262967787630401</v>
      </c>
      <c r="BF9" s="17"/>
      <c r="BG9" s="17">
        <v>0.122114315555409</v>
      </c>
      <c r="BH9" s="17">
        <v>0.170436568188083</v>
      </c>
      <c r="BI9" s="17" t="s">
        <v>95</v>
      </c>
      <c r="BJ9" s="17">
        <v>0.14765755113137199</v>
      </c>
      <c r="BK9" s="17">
        <v>0.176059093121954</v>
      </c>
      <c r="BL9" s="17">
        <v>0.201379261625864</v>
      </c>
      <c r="BM9" s="17">
        <v>0.17087846415685301</v>
      </c>
    </row>
    <row r="10" spans="2:65" x14ac:dyDescent="0.35">
      <c r="B10" s="18" t="s">
        <v>228</v>
      </c>
      <c r="C10" s="17">
        <v>0.42821064718213903</v>
      </c>
      <c r="D10" s="17">
        <v>0.41006341842215099</v>
      </c>
      <c r="E10" s="17">
        <v>0.44675584413935798</v>
      </c>
      <c r="F10" s="17"/>
      <c r="G10" s="17">
        <v>0.46429094497724199</v>
      </c>
      <c r="H10" s="17">
        <v>0.47104207026660899</v>
      </c>
      <c r="I10" s="17">
        <v>0.424640349226305</v>
      </c>
      <c r="J10" s="17">
        <v>0.409997675760154</v>
      </c>
      <c r="K10" s="17">
        <v>0.39822074555152398</v>
      </c>
      <c r="L10" s="17">
        <v>0.40725630295919002</v>
      </c>
      <c r="M10" s="17"/>
      <c r="N10" s="17">
        <v>0.449142352012322</v>
      </c>
      <c r="O10" s="17">
        <v>0.44593940849395802</v>
      </c>
      <c r="P10" s="17">
        <v>0.39938929088612002</v>
      </c>
      <c r="Q10" s="17">
        <v>0.41260367990397701</v>
      </c>
      <c r="R10" s="17"/>
      <c r="S10" s="17">
        <v>0.43704341093344101</v>
      </c>
      <c r="T10" s="17">
        <v>0.44149989795246503</v>
      </c>
      <c r="U10" s="17">
        <v>0.41615718357658898</v>
      </c>
      <c r="V10" s="17">
        <v>0.40666549318341999</v>
      </c>
      <c r="W10" s="17">
        <v>0.36620513540620098</v>
      </c>
      <c r="X10" s="17">
        <v>0.435701599275926</v>
      </c>
      <c r="Y10" s="17">
        <v>0.45252447800411599</v>
      </c>
      <c r="Z10" s="17">
        <v>0.41437526397455199</v>
      </c>
      <c r="AA10" s="17">
        <v>0.43276387564207103</v>
      </c>
      <c r="AB10" s="17">
        <v>0.44428239991491802</v>
      </c>
      <c r="AC10" s="17">
        <v>0.42478423159621598</v>
      </c>
      <c r="AD10" s="17">
        <v>0.44265953030924998</v>
      </c>
      <c r="AE10" s="17"/>
      <c r="AF10" s="17">
        <v>0.372909964682131</v>
      </c>
      <c r="AG10" s="17">
        <v>0.46773103515609699</v>
      </c>
      <c r="AH10" s="17">
        <v>0.40966031200933201</v>
      </c>
      <c r="AI10" s="17"/>
      <c r="AJ10" s="17">
        <v>0.38211802503381997</v>
      </c>
      <c r="AK10" s="17">
        <v>0.47460403400907603</v>
      </c>
      <c r="AL10" s="17">
        <v>0.48621591512459</v>
      </c>
      <c r="AM10" s="17">
        <v>0.35202930692575601</v>
      </c>
      <c r="AN10" s="17">
        <v>0.40665906028738003</v>
      </c>
      <c r="AO10" s="17"/>
      <c r="AP10" s="17">
        <v>0.397202515542252</v>
      </c>
      <c r="AQ10" s="17">
        <v>0.47785938927754901</v>
      </c>
      <c r="AR10" s="17">
        <v>0.50740438385967801</v>
      </c>
      <c r="AS10" s="17"/>
      <c r="AT10" s="17">
        <v>0.38442311998067202</v>
      </c>
      <c r="AU10" s="17">
        <v>0.411914819845345</v>
      </c>
      <c r="AV10" s="17">
        <v>0.44890278280683499</v>
      </c>
      <c r="AW10" s="17">
        <v>0.46530413759398098</v>
      </c>
      <c r="AX10" s="17">
        <v>0.43277300468060198</v>
      </c>
      <c r="AY10" s="17"/>
      <c r="AZ10" s="17">
        <v>0.43687959572069202</v>
      </c>
      <c r="BA10" s="17">
        <v>0.431579006949181</v>
      </c>
      <c r="BB10" s="17">
        <v>0.45313153643716397</v>
      </c>
      <c r="BC10" s="17">
        <v>0.413022977161906</v>
      </c>
      <c r="BD10" s="17">
        <v>0.41224502690822201</v>
      </c>
      <c r="BE10" s="17">
        <v>0.40209675813133899</v>
      </c>
      <c r="BF10" s="17"/>
      <c r="BG10" s="17">
        <v>0.42224979861116402</v>
      </c>
      <c r="BH10" s="17">
        <v>0.43688268850012302</v>
      </c>
      <c r="BI10" s="17" t="s">
        <v>95</v>
      </c>
      <c r="BJ10" s="17">
        <v>0.393716458969262</v>
      </c>
      <c r="BK10" s="17">
        <v>0.40122816364922698</v>
      </c>
      <c r="BL10" s="17">
        <v>0.43757814359751301</v>
      </c>
      <c r="BM10" s="17">
        <v>0.46819028114191702</v>
      </c>
    </row>
    <row r="11" spans="2:65" ht="29" x14ac:dyDescent="0.35">
      <c r="B11" s="18" t="s">
        <v>229</v>
      </c>
      <c r="C11" s="17">
        <v>0.32247341571187599</v>
      </c>
      <c r="D11" s="17">
        <v>0.33326360691919099</v>
      </c>
      <c r="E11" s="17">
        <v>0.31271590523693399</v>
      </c>
      <c r="F11" s="17"/>
      <c r="G11" s="17">
        <v>0.22905184922899099</v>
      </c>
      <c r="H11" s="17">
        <v>0.23344121721900299</v>
      </c>
      <c r="I11" s="17">
        <v>0.28942967888050097</v>
      </c>
      <c r="J11" s="17">
        <v>0.34694361631944198</v>
      </c>
      <c r="K11" s="17">
        <v>0.393163815822269</v>
      </c>
      <c r="L11" s="17">
        <v>0.41647312511274698</v>
      </c>
      <c r="M11" s="17"/>
      <c r="N11" s="17">
        <v>0.30442855585852402</v>
      </c>
      <c r="O11" s="17">
        <v>0.30653045459424999</v>
      </c>
      <c r="P11" s="17">
        <v>0.333120444054821</v>
      </c>
      <c r="Q11" s="17">
        <v>0.34848980979317901</v>
      </c>
      <c r="R11" s="17"/>
      <c r="S11" s="17">
        <v>0.245766764241861</v>
      </c>
      <c r="T11" s="17">
        <v>0.34178589939121501</v>
      </c>
      <c r="U11" s="17">
        <v>0.36933747854566201</v>
      </c>
      <c r="V11" s="17">
        <v>0.35716697236657102</v>
      </c>
      <c r="W11" s="17">
        <v>0.37775340313348299</v>
      </c>
      <c r="X11" s="17">
        <v>0.30286232854642298</v>
      </c>
      <c r="Y11" s="17">
        <v>0.31608413767358801</v>
      </c>
      <c r="Z11" s="17">
        <v>0.33748975004674397</v>
      </c>
      <c r="AA11" s="17">
        <v>0.324638088877089</v>
      </c>
      <c r="AB11" s="17">
        <v>0.31871435153760103</v>
      </c>
      <c r="AC11" s="17">
        <v>0.30367426936090403</v>
      </c>
      <c r="AD11" s="17">
        <v>0.329220838535418</v>
      </c>
      <c r="AE11" s="17"/>
      <c r="AF11" s="17">
        <v>0.39627631883987902</v>
      </c>
      <c r="AG11" s="17">
        <v>0.28216474859975699</v>
      </c>
      <c r="AH11" s="17">
        <v>0.31448786788678201</v>
      </c>
      <c r="AI11" s="17"/>
      <c r="AJ11" s="17">
        <v>0.395850488299331</v>
      </c>
      <c r="AK11" s="17">
        <v>0.24857555958874</v>
      </c>
      <c r="AL11" s="17">
        <v>0.293934544682738</v>
      </c>
      <c r="AM11" s="17">
        <v>0.39303465562439699</v>
      </c>
      <c r="AN11" s="17">
        <v>0.33399571186035099</v>
      </c>
      <c r="AO11" s="17"/>
      <c r="AP11" s="17">
        <v>0.37152726493035299</v>
      </c>
      <c r="AQ11" s="17">
        <v>0.25225199756482503</v>
      </c>
      <c r="AR11" s="17">
        <v>0.28984955725987099</v>
      </c>
      <c r="AS11" s="17"/>
      <c r="AT11" s="17">
        <v>0.38645652999984598</v>
      </c>
      <c r="AU11" s="17">
        <v>0.350145559185569</v>
      </c>
      <c r="AV11" s="17">
        <v>0.27638268567244501</v>
      </c>
      <c r="AW11" s="17">
        <v>0.24000712111460701</v>
      </c>
      <c r="AX11" s="17">
        <v>0.20036640317322499</v>
      </c>
      <c r="AY11" s="17"/>
      <c r="AZ11" s="17">
        <v>0.244688130427545</v>
      </c>
      <c r="BA11" s="17">
        <v>0.32820755772337201</v>
      </c>
      <c r="BB11" s="17">
        <v>0.28289796888350399</v>
      </c>
      <c r="BC11" s="17">
        <v>0.38265676125148301</v>
      </c>
      <c r="BD11" s="17">
        <v>0.38299602916785502</v>
      </c>
      <c r="BE11" s="17">
        <v>0.38024063326875102</v>
      </c>
      <c r="BF11" s="17"/>
      <c r="BG11" s="17">
        <v>0.36637887192716201</v>
      </c>
      <c r="BH11" s="17">
        <v>0.30985617590296499</v>
      </c>
      <c r="BI11" s="17" t="s">
        <v>95</v>
      </c>
      <c r="BJ11" s="17">
        <v>0.34187021163699499</v>
      </c>
      <c r="BK11" s="17">
        <v>0.30122039491585101</v>
      </c>
      <c r="BL11" s="17">
        <v>0.27968824302474399</v>
      </c>
      <c r="BM11" s="17">
        <v>0.261360893408009</v>
      </c>
    </row>
    <row r="12" spans="2:65" x14ac:dyDescent="0.35">
      <c r="B12" s="18" t="s">
        <v>230</v>
      </c>
      <c r="C12" s="17">
        <v>5.2187244697470797E-2</v>
      </c>
      <c r="D12" s="17">
        <v>5.3481069992194E-2</v>
      </c>
      <c r="E12" s="17">
        <v>5.1207877502873297E-2</v>
      </c>
      <c r="F12" s="17"/>
      <c r="G12" s="17">
        <v>6.4749048188863095E-2</v>
      </c>
      <c r="H12" s="17">
        <v>4.42641069277886E-2</v>
      </c>
      <c r="I12" s="17">
        <v>5.1521770219992997E-2</v>
      </c>
      <c r="J12" s="17">
        <v>5.33104811958727E-2</v>
      </c>
      <c r="K12" s="17">
        <v>4.7164871233058597E-2</v>
      </c>
      <c r="L12" s="17">
        <v>5.32895729085269E-2</v>
      </c>
      <c r="M12" s="17"/>
      <c r="N12" s="17">
        <v>4.88080763533656E-2</v>
      </c>
      <c r="O12" s="17">
        <v>5.2490001487966099E-2</v>
      </c>
      <c r="P12" s="17">
        <v>5.31436874609185E-2</v>
      </c>
      <c r="Q12" s="17">
        <v>5.4615686331487397E-2</v>
      </c>
      <c r="R12" s="17"/>
      <c r="S12" s="17">
        <v>5.2479871324235899E-2</v>
      </c>
      <c r="T12" s="17">
        <v>4.7407575899071103E-2</v>
      </c>
      <c r="U12" s="17">
        <v>4.8091920423588903E-2</v>
      </c>
      <c r="V12" s="17">
        <v>5.9974882331894498E-2</v>
      </c>
      <c r="W12" s="17">
        <v>5.73455243890892E-2</v>
      </c>
      <c r="X12" s="17">
        <v>5.1798237155840803E-2</v>
      </c>
      <c r="Y12" s="17">
        <v>3.1835764459297498E-2</v>
      </c>
      <c r="Z12" s="17">
        <v>5.72264868935645E-2</v>
      </c>
      <c r="AA12" s="17">
        <v>5.2543533082425903E-2</v>
      </c>
      <c r="AB12" s="17">
        <v>6.1659111158344E-2</v>
      </c>
      <c r="AC12" s="17">
        <v>6.6288249115679806E-2</v>
      </c>
      <c r="AD12" s="17">
        <v>4.2478562122491598E-2</v>
      </c>
      <c r="AE12" s="17"/>
      <c r="AF12" s="17">
        <v>6.9799256272638999E-2</v>
      </c>
      <c r="AG12" s="17">
        <v>3.4998860972824002E-2</v>
      </c>
      <c r="AH12" s="17">
        <v>5.6091279708583401E-2</v>
      </c>
      <c r="AI12" s="17"/>
      <c r="AJ12" s="17">
        <v>6.3161038742272399E-2</v>
      </c>
      <c r="AK12" s="17">
        <v>3.9892995300416102E-2</v>
      </c>
      <c r="AL12" s="17">
        <v>4.6861232040945999E-2</v>
      </c>
      <c r="AM12" s="17">
        <v>7.4180475970136703E-2</v>
      </c>
      <c r="AN12" s="17">
        <v>5.9188132481897401E-2</v>
      </c>
      <c r="AO12" s="17"/>
      <c r="AP12" s="17">
        <v>5.7348552346690403E-2</v>
      </c>
      <c r="AQ12" s="17">
        <v>4.0494441851338298E-2</v>
      </c>
      <c r="AR12" s="17">
        <v>3.93526412361506E-2</v>
      </c>
      <c r="AS12" s="17"/>
      <c r="AT12" s="17">
        <v>6.2565038792036703E-2</v>
      </c>
      <c r="AU12" s="17">
        <v>6.2221533154459899E-2</v>
      </c>
      <c r="AV12" s="17">
        <v>4.8105550135846498E-2</v>
      </c>
      <c r="AW12" s="17">
        <v>4.15350656748983E-2</v>
      </c>
      <c r="AX12" s="17">
        <v>6.8496647278908598E-2</v>
      </c>
      <c r="AY12" s="17"/>
      <c r="AZ12" s="17">
        <v>5.49224704091828E-2</v>
      </c>
      <c r="BA12" s="17">
        <v>5.0816346301801797E-2</v>
      </c>
      <c r="BB12" s="17">
        <v>7.1503138000588606E-2</v>
      </c>
      <c r="BC12" s="17">
        <v>4.8489482228805503E-2</v>
      </c>
      <c r="BD12" s="17">
        <v>4.2993457286099601E-2</v>
      </c>
      <c r="BE12" s="17">
        <v>3.7802885871789899E-2</v>
      </c>
      <c r="BF12" s="17"/>
      <c r="BG12" s="17">
        <v>5.4445068632373701E-2</v>
      </c>
      <c r="BH12" s="17">
        <v>4.9431050082681997E-2</v>
      </c>
      <c r="BI12" s="17" t="s">
        <v>95</v>
      </c>
      <c r="BJ12" s="17">
        <v>7.2739365398844194E-2</v>
      </c>
      <c r="BK12" s="17">
        <v>4.9900518034023102E-2</v>
      </c>
      <c r="BL12" s="17">
        <v>4.18583754282476E-2</v>
      </c>
      <c r="BM12" s="17">
        <v>4.9729895551164E-2</v>
      </c>
    </row>
    <row r="13" spans="2:65" x14ac:dyDescent="0.35">
      <c r="B13" s="18" t="s">
        <v>231</v>
      </c>
      <c r="C13" s="17">
        <v>1.5787370099009199E-2</v>
      </c>
      <c r="D13" s="17">
        <v>1.85836974189054E-2</v>
      </c>
      <c r="E13" s="17">
        <v>1.26886807084789E-2</v>
      </c>
      <c r="F13" s="17"/>
      <c r="G13" s="17">
        <v>1.2537805526423E-2</v>
      </c>
      <c r="H13" s="17">
        <v>1.0778393714517401E-2</v>
      </c>
      <c r="I13" s="17">
        <v>1.54808040004485E-2</v>
      </c>
      <c r="J13" s="17">
        <v>3.3879235869930698E-2</v>
      </c>
      <c r="K13" s="17">
        <v>1.8743239587166598E-2</v>
      </c>
      <c r="L13" s="17">
        <v>5.5952687227101101E-3</v>
      </c>
      <c r="M13" s="17"/>
      <c r="N13" s="17">
        <v>1.43803121862734E-2</v>
      </c>
      <c r="O13" s="17">
        <v>1.37399477484723E-2</v>
      </c>
      <c r="P13" s="17">
        <v>2.20566818085416E-2</v>
      </c>
      <c r="Q13" s="17">
        <v>1.4171915506518E-2</v>
      </c>
      <c r="R13" s="17"/>
      <c r="S13" s="17">
        <v>1.4678923672534599E-2</v>
      </c>
      <c r="T13" s="17">
        <v>8.6239793340280608E-3</v>
      </c>
      <c r="U13" s="17">
        <v>9.5620996807534494E-3</v>
      </c>
      <c r="V13" s="17">
        <v>1.12873871614299E-2</v>
      </c>
      <c r="W13" s="17">
        <v>1.3513630616878901E-2</v>
      </c>
      <c r="X13" s="17">
        <v>2.06037733896005E-2</v>
      </c>
      <c r="Y13" s="17">
        <v>2.6934233708532401E-2</v>
      </c>
      <c r="Z13" s="17">
        <v>5.7975765358385199E-3</v>
      </c>
      <c r="AA13" s="17">
        <v>1.68910931879129E-2</v>
      </c>
      <c r="AB13" s="17">
        <v>1.8105291826339201E-2</v>
      </c>
      <c r="AC13" s="17">
        <v>3.5921626639736498E-2</v>
      </c>
      <c r="AD13" s="17">
        <v>1.1996913148403499E-2</v>
      </c>
      <c r="AE13" s="17"/>
      <c r="AF13" s="17">
        <v>2.52958086713032E-2</v>
      </c>
      <c r="AG13" s="17">
        <v>6.3536674569141102E-3</v>
      </c>
      <c r="AH13" s="17">
        <v>2.52859522267368E-2</v>
      </c>
      <c r="AI13" s="17"/>
      <c r="AJ13" s="17">
        <v>1.7170619166284401E-2</v>
      </c>
      <c r="AK13" s="17">
        <v>8.9779708840696006E-3</v>
      </c>
      <c r="AL13" s="17">
        <v>7.5444696053901103E-3</v>
      </c>
      <c r="AM13" s="17">
        <v>3.7086383643981299E-2</v>
      </c>
      <c r="AN13" s="17">
        <v>2.9844582599531801E-2</v>
      </c>
      <c r="AO13" s="17"/>
      <c r="AP13" s="17">
        <v>1.5673020478484199E-2</v>
      </c>
      <c r="AQ13" s="17">
        <v>1.0302873289450201E-2</v>
      </c>
      <c r="AR13" s="17">
        <v>0</v>
      </c>
      <c r="AS13" s="17"/>
      <c r="AT13" s="17">
        <v>1.6754511307076999E-2</v>
      </c>
      <c r="AU13" s="17">
        <v>1.07806207323753E-2</v>
      </c>
      <c r="AV13" s="17">
        <v>1.9485691180829701E-2</v>
      </c>
      <c r="AW13" s="17">
        <v>1.5497223215313299E-2</v>
      </c>
      <c r="AX13" s="17">
        <v>0</v>
      </c>
      <c r="AY13" s="17"/>
      <c r="AZ13" s="17">
        <v>1.3971763094106001E-2</v>
      </c>
      <c r="BA13" s="17">
        <v>1.6157001073865401E-2</v>
      </c>
      <c r="BB13" s="17">
        <v>1.8868476928851699E-2</v>
      </c>
      <c r="BC13" s="17">
        <v>1.1161322747267799E-2</v>
      </c>
      <c r="BD13" s="17">
        <v>1.7690927521995501E-2</v>
      </c>
      <c r="BE13" s="17">
        <v>2.64961470577471E-2</v>
      </c>
      <c r="BF13" s="17"/>
      <c r="BG13" s="17">
        <v>1.2704965209445499E-2</v>
      </c>
      <c r="BH13" s="17">
        <v>8.4782270009795598E-3</v>
      </c>
      <c r="BI13" s="17" t="s">
        <v>95</v>
      </c>
      <c r="BJ13" s="17">
        <v>2.1494870641966E-2</v>
      </c>
      <c r="BK13" s="17">
        <v>2.0693920271153399E-2</v>
      </c>
      <c r="BL13" s="17">
        <v>2.3759090066175499E-2</v>
      </c>
      <c r="BM13" s="17">
        <v>3.4892458847979702E-2</v>
      </c>
    </row>
    <row r="14" spans="2:65" x14ac:dyDescent="0.35">
      <c r="B14" s="18" t="s">
        <v>143</v>
      </c>
      <c r="C14" s="19">
        <v>2.44373405778988E-2</v>
      </c>
      <c r="D14" s="19">
        <v>1.9079416450906401E-2</v>
      </c>
      <c r="E14" s="19">
        <v>2.9381436929573301E-2</v>
      </c>
      <c r="F14" s="19"/>
      <c r="G14" s="19">
        <v>1.39138878871855E-2</v>
      </c>
      <c r="H14" s="19">
        <v>1.9612764254286499E-2</v>
      </c>
      <c r="I14" s="19">
        <v>3.7546833584685101E-2</v>
      </c>
      <c r="J14" s="19">
        <v>2.68391551927913E-2</v>
      </c>
      <c r="K14" s="19">
        <v>2.9859468302579E-2</v>
      </c>
      <c r="L14" s="19">
        <v>1.90811760444312E-2</v>
      </c>
      <c r="M14" s="19"/>
      <c r="N14" s="19">
        <v>1.34539233318183E-2</v>
      </c>
      <c r="O14" s="19">
        <v>2.8113819351762201E-2</v>
      </c>
      <c r="P14" s="19">
        <v>2.8957914966554098E-2</v>
      </c>
      <c r="Q14" s="19">
        <v>2.8888785266077601E-2</v>
      </c>
      <c r="R14" s="19"/>
      <c r="S14" s="19">
        <v>1.6059752471350899E-2</v>
      </c>
      <c r="T14" s="19">
        <v>2.4952343215535001E-2</v>
      </c>
      <c r="U14" s="19">
        <v>8.7704522466519903E-3</v>
      </c>
      <c r="V14" s="19">
        <v>2.83829059209799E-2</v>
      </c>
      <c r="W14" s="19">
        <v>2.78371264709571E-2</v>
      </c>
      <c r="X14" s="19">
        <v>3.3899958558590203E-2</v>
      </c>
      <c r="Y14" s="19">
        <v>1.0719895693731199E-2</v>
      </c>
      <c r="Z14" s="19">
        <v>3.11786262226641E-2</v>
      </c>
      <c r="AA14" s="19">
        <v>4.0639299777767202E-2</v>
      </c>
      <c r="AB14" s="19">
        <v>3.2181186068828201E-2</v>
      </c>
      <c r="AC14" s="19">
        <v>1.05198926789387E-2</v>
      </c>
      <c r="AD14" s="19">
        <v>2.29734589751804E-2</v>
      </c>
      <c r="AE14" s="19"/>
      <c r="AF14" s="19">
        <v>2.7755306820333201E-2</v>
      </c>
      <c r="AG14" s="19">
        <v>2.3879918287327301E-2</v>
      </c>
      <c r="AH14" s="19">
        <v>2.05240048824799E-2</v>
      </c>
      <c r="AI14" s="19"/>
      <c r="AJ14" s="19">
        <v>2.4031363968708301E-2</v>
      </c>
      <c r="AK14" s="19">
        <v>1.8222170475704201E-2</v>
      </c>
      <c r="AL14" s="19">
        <v>2.1518081473233398E-2</v>
      </c>
      <c r="AM14" s="19">
        <v>6.90568317300847E-2</v>
      </c>
      <c r="AN14" s="19">
        <v>2.8925916909194702E-2</v>
      </c>
      <c r="AO14" s="19"/>
      <c r="AP14" s="19">
        <v>1.3385329269031999E-2</v>
      </c>
      <c r="AQ14" s="19">
        <v>1.6846732905390901E-2</v>
      </c>
      <c r="AR14" s="19">
        <v>1.64885522061455E-2</v>
      </c>
      <c r="AS14" s="19"/>
      <c r="AT14" s="19">
        <v>3.5168146343137502E-2</v>
      </c>
      <c r="AU14" s="19">
        <v>2.0384174966671002E-2</v>
      </c>
      <c r="AV14" s="19">
        <v>2.4213157127442399E-2</v>
      </c>
      <c r="AW14" s="19">
        <v>1.6076292967465499E-2</v>
      </c>
      <c r="AX14" s="19">
        <v>1.55876075641355E-2</v>
      </c>
      <c r="AY14" s="19"/>
      <c r="AZ14" s="19">
        <v>1.5977220561230999E-2</v>
      </c>
      <c r="BA14" s="19">
        <v>3.0547628190289899E-2</v>
      </c>
      <c r="BB14" s="19">
        <v>4.1641110744661897E-2</v>
      </c>
      <c r="BC14" s="19">
        <v>1.8719482592786999E-2</v>
      </c>
      <c r="BD14" s="19">
        <v>2.2919728895308699E-2</v>
      </c>
      <c r="BE14" s="19">
        <v>1.07338977940697E-2</v>
      </c>
      <c r="BF14" s="19"/>
      <c r="BG14" s="19">
        <v>2.2106980064446401E-2</v>
      </c>
      <c r="BH14" s="19">
        <v>2.4915290325168E-2</v>
      </c>
      <c r="BI14" s="19" t="s">
        <v>95</v>
      </c>
      <c r="BJ14" s="19">
        <v>2.2521542221560401E-2</v>
      </c>
      <c r="BK14" s="19">
        <v>5.08979100077913E-2</v>
      </c>
      <c r="BL14" s="19">
        <v>1.5736886257456201E-2</v>
      </c>
      <c r="BM14" s="19">
        <v>1.4948006894077199E-2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J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252</v>
      </c>
      <c r="E2" s="28"/>
      <c r="F2" s="28"/>
      <c r="G2" s="28"/>
      <c r="H2" s="28"/>
      <c r="I2" s="28"/>
      <c r="J2" s="28"/>
    </row>
    <row r="6" spans="2:10" ht="50" customHeight="1" x14ac:dyDescent="0.35">
      <c r="B6" s="23" t="s">
        <v>14</v>
      </c>
      <c r="C6" s="23" t="s">
        <v>238</v>
      </c>
      <c r="D6" s="23" t="s">
        <v>239</v>
      </c>
      <c r="E6" s="23" t="s">
        <v>240</v>
      </c>
      <c r="F6" s="23" t="s">
        <v>241</v>
      </c>
      <c r="G6" s="23" t="s">
        <v>242</v>
      </c>
      <c r="H6" s="23" t="s">
        <v>243</v>
      </c>
      <c r="I6" s="23" t="s">
        <v>244</v>
      </c>
    </row>
    <row r="7" spans="2:10" x14ac:dyDescent="0.35">
      <c r="B7" s="18" t="s">
        <v>245</v>
      </c>
      <c r="C7" s="17">
        <v>0.22065768478556999</v>
      </c>
      <c r="D7" s="17">
        <v>0.12391195870001299</v>
      </c>
      <c r="E7" s="17">
        <v>0.18956934177231299</v>
      </c>
      <c r="F7" s="17">
        <v>6.3225569764451803E-2</v>
      </c>
      <c r="G7" s="17">
        <v>4.2876673317471997E-2</v>
      </c>
      <c r="H7" s="17">
        <v>5.7260822208847102E-2</v>
      </c>
      <c r="I7" s="17">
        <v>2.0746913864929099E-2</v>
      </c>
    </row>
    <row r="8" spans="2:10" x14ac:dyDescent="0.35">
      <c r="B8" s="18" t="s">
        <v>246</v>
      </c>
      <c r="C8" s="17">
        <v>0.48483515167580699</v>
      </c>
      <c r="D8" s="17">
        <v>0.42134600699491098</v>
      </c>
      <c r="E8" s="17">
        <v>0.43019150673116402</v>
      </c>
      <c r="F8" s="17">
        <v>0.240923739515987</v>
      </c>
      <c r="G8" s="17">
        <v>0.146006215354925</v>
      </c>
      <c r="H8" s="17">
        <v>0.14552700206274699</v>
      </c>
      <c r="I8" s="17">
        <v>7.9136670000188605E-2</v>
      </c>
    </row>
    <row r="9" spans="2:10" x14ac:dyDescent="0.35">
      <c r="B9" s="18" t="s">
        <v>247</v>
      </c>
      <c r="C9" s="17">
        <v>0.16785546073201699</v>
      </c>
      <c r="D9" s="17">
        <v>0.24632397162195599</v>
      </c>
      <c r="E9" s="17">
        <v>0.185652378777726</v>
      </c>
      <c r="F9" s="17">
        <v>0.25282450687320801</v>
      </c>
      <c r="G9" s="17">
        <v>0.28481597359779398</v>
      </c>
      <c r="H9" s="17">
        <v>0.18553514093420601</v>
      </c>
      <c r="I9" s="17">
        <v>0.16127735060437001</v>
      </c>
    </row>
    <row r="10" spans="2:10" x14ac:dyDescent="0.35">
      <c r="B10" s="18" t="s">
        <v>248</v>
      </c>
      <c r="C10" s="17">
        <v>7.11900001986428E-2</v>
      </c>
      <c r="D10" s="17">
        <v>0.119526096810701</v>
      </c>
      <c r="E10" s="17">
        <v>0.124045500516532</v>
      </c>
      <c r="F10" s="17">
        <v>0.30439022432444501</v>
      </c>
      <c r="G10" s="17">
        <v>0.31386161078798902</v>
      </c>
      <c r="H10" s="17">
        <v>0.36572834775169799</v>
      </c>
      <c r="I10" s="17">
        <v>0.40926353899073897</v>
      </c>
    </row>
    <row r="11" spans="2:10" x14ac:dyDescent="0.35">
      <c r="B11" s="18" t="s">
        <v>249</v>
      </c>
      <c r="C11" s="17">
        <v>3.7814482886374901E-2</v>
      </c>
      <c r="D11" s="17">
        <v>5.6576511566262699E-2</v>
      </c>
      <c r="E11" s="17">
        <v>6.1168088278442903E-2</v>
      </c>
      <c r="F11" s="17">
        <v>0.118759699171703</v>
      </c>
      <c r="G11" s="17">
        <v>0.14007621858550801</v>
      </c>
      <c r="H11" s="17">
        <v>0.220938813376301</v>
      </c>
      <c r="I11" s="17">
        <v>0.28850917225862499</v>
      </c>
    </row>
    <row r="12" spans="2:10" x14ac:dyDescent="0.35">
      <c r="B12" s="18" t="s">
        <v>143</v>
      </c>
      <c r="C12" s="17">
        <v>1.76472197215892E-2</v>
      </c>
      <c r="D12" s="17">
        <v>3.2315454306156698E-2</v>
      </c>
      <c r="E12" s="17">
        <v>9.37318392382285E-3</v>
      </c>
      <c r="F12" s="17">
        <v>1.9876260350205299E-2</v>
      </c>
      <c r="G12" s="17">
        <v>7.23633083563123E-2</v>
      </c>
      <c r="H12" s="17">
        <v>2.5009873666200801E-2</v>
      </c>
      <c r="I12" s="17">
        <v>4.1066354281148798E-2</v>
      </c>
    </row>
    <row r="13" spans="2:10" x14ac:dyDescent="0.35">
      <c r="B13" s="22" t="s">
        <v>250</v>
      </c>
      <c r="C13" s="20">
        <v>0.70549283646137595</v>
      </c>
      <c r="D13" s="20">
        <v>0.54525796569492402</v>
      </c>
      <c r="E13" s="20">
        <v>0.61976084850347701</v>
      </c>
      <c r="F13" s="20">
        <v>0.30414930928043898</v>
      </c>
      <c r="G13" s="20">
        <v>0.188882888672397</v>
      </c>
      <c r="H13" s="20">
        <v>0.202787824271594</v>
      </c>
      <c r="I13" s="20">
        <v>9.9883583865117795E-2</v>
      </c>
    </row>
    <row r="14" spans="2:10" x14ac:dyDescent="0.35">
      <c r="B14" s="22" t="s">
        <v>251</v>
      </c>
      <c r="C14" s="20">
        <v>0.10900448308501801</v>
      </c>
      <c r="D14" s="20">
        <v>0.17610260837696301</v>
      </c>
      <c r="E14" s="20">
        <v>0.18521358879497399</v>
      </c>
      <c r="F14" s="20">
        <v>0.42314992349614799</v>
      </c>
      <c r="G14" s="20">
        <v>0.45393782937349703</v>
      </c>
      <c r="H14" s="20">
        <v>0.58666716112799899</v>
      </c>
      <c r="I14" s="20">
        <v>0.69777271124936302</v>
      </c>
    </row>
    <row r="15" spans="2:10" x14ac:dyDescent="0.35">
      <c r="B15" s="22" t="s">
        <v>168</v>
      </c>
      <c r="C15" s="21">
        <v>0.59648835337635897</v>
      </c>
      <c r="D15" s="21">
        <v>0.36915535731796101</v>
      </c>
      <c r="E15" s="21">
        <v>0.434547259708502</v>
      </c>
      <c r="F15" s="21">
        <v>-0.119000614215709</v>
      </c>
      <c r="G15" s="21">
        <v>-0.26505494070109997</v>
      </c>
      <c r="H15" s="21">
        <v>-0.38387933685640602</v>
      </c>
      <c r="I15" s="21">
        <v>-0.59788912738424604</v>
      </c>
    </row>
    <row r="16" spans="2:10" x14ac:dyDescent="0.35">
      <c r="B16" s="16" t="s">
        <v>253</v>
      </c>
      <c r="C16" s="16"/>
      <c r="D16" s="16"/>
      <c r="E16" s="16"/>
      <c r="F16" s="16"/>
      <c r="G16" s="16"/>
      <c r="H16" s="16"/>
      <c r="I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6.3225569764451803E-2</v>
      </c>
      <c r="D9" s="17">
        <v>8.8417133604997297E-2</v>
      </c>
      <c r="E9" s="17">
        <v>3.8746366992443097E-2</v>
      </c>
      <c r="F9" s="17"/>
      <c r="G9" s="17">
        <v>8.2481888516897098E-2</v>
      </c>
      <c r="H9" s="17">
        <v>5.9947899051416197E-2</v>
      </c>
      <c r="I9" s="17">
        <v>6.1564406365057202E-2</v>
      </c>
      <c r="J9" s="17">
        <v>6.5868839593409195E-2</v>
      </c>
      <c r="K9" s="17">
        <v>5.32836210575642E-2</v>
      </c>
      <c r="L9" s="17">
        <v>5.8017141207276503E-2</v>
      </c>
      <c r="M9" s="17"/>
      <c r="N9" s="17">
        <v>6.4888742726521606E-2</v>
      </c>
      <c r="O9" s="17">
        <v>5.2077719428182401E-2</v>
      </c>
      <c r="P9" s="17">
        <v>6.8327520690765906E-2</v>
      </c>
      <c r="Q9" s="17">
        <v>6.8257196598112399E-2</v>
      </c>
      <c r="R9" s="17"/>
      <c r="S9" s="17">
        <v>8.1225867871003096E-2</v>
      </c>
      <c r="T9" s="17">
        <v>5.6048071765086999E-2</v>
      </c>
      <c r="U9" s="17">
        <v>4.3664561376314102E-2</v>
      </c>
      <c r="V9" s="17">
        <v>6.2494426030715401E-2</v>
      </c>
      <c r="W9" s="17">
        <v>6.5768500931252E-2</v>
      </c>
      <c r="X9" s="17">
        <v>5.5581756140012102E-2</v>
      </c>
      <c r="Y9" s="17">
        <v>7.4293493890061194E-2</v>
      </c>
      <c r="Z9" s="17">
        <v>5.0931078429499697E-2</v>
      </c>
      <c r="AA9" s="17">
        <v>5.7272730633046498E-2</v>
      </c>
      <c r="AB9" s="17">
        <v>7.1452511917347195E-2</v>
      </c>
      <c r="AC9" s="17">
        <v>7.4822237351142004E-2</v>
      </c>
      <c r="AD9" s="17">
        <v>5.3370897694390101E-2</v>
      </c>
      <c r="AE9" s="17"/>
      <c r="AF9" s="17">
        <v>8.6057860406145603E-2</v>
      </c>
      <c r="AG9" s="17">
        <v>4.9511673468612398E-2</v>
      </c>
      <c r="AH9" s="17">
        <v>5.2962076431203001E-2</v>
      </c>
      <c r="AI9" s="17"/>
      <c r="AJ9" s="17">
        <v>7.9151668269249006E-2</v>
      </c>
      <c r="AK9" s="17">
        <v>4.67888125106352E-2</v>
      </c>
      <c r="AL9" s="17">
        <v>6.0428553925085199E-2</v>
      </c>
      <c r="AM9" s="17">
        <v>0.166726952942677</v>
      </c>
      <c r="AN9" s="17">
        <v>6.0461599047862503E-2</v>
      </c>
      <c r="AO9" s="17"/>
      <c r="AP9" s="17">
        <v>7.8514039581186398E-2</v>
      </c>
      <c r="AQ9" s="17">
        <v>5.65732324880589E-2</v>
      </c>
      <c r="AR9" s="17">
        <v>5.8890210978029198E-2</v>
      </c>
      <c r="AS9" s="17"/>
      <c r="AT9" s="17">
        <v>7.3748121128642694E-2</v>
      </c>
      <c r="AU9" s="17">
        <v>5.4135064680724702E-2</v>
      </c>
      <c r="AV9" s="17">
        <v>5.1950882691377001E-2</v>
      </c>
      <c r="AW9" s="17">
        <v>7.7742207531208807E-2</v>
      </c>
      <c r="AX9" s="17">
        <v>0.105709225335643</v>
      </c>
      <c r="AY9" s="17"/>
      <c r="AZ9" s="17">
        <v>8.2455438106082898E-2</v>
      </c>
      <c r="BA9" s="17">
        <v>4.8902700666466799E-2</v>
      </c>
      <c r="BB9" s="17">
        <v>6.1578727211027397E-2</v>
      </c>
      <c r="BC9" s="17">
        <v>5.4626830132081597E-2</v>
      </c>
      <c r="BD9" s="17">
        <v>6.3339119297457697E-2</v>
      </c>
      <c r="BE9" s="17">
        <v>9.7767471545847098E-2</v>
      </c>
      <c r="BF9" s="17"/>
      <c r="BG9" s="17">
        <v>6.1387537476271702E-2</v>
      </c>
      <c r="BH9" s="17">
        <v>6.8572896901019795E-2</v>
      </c>
      <c r="BI9" s="17" t="s">
        <v>95</v>
      </c>
      <c r="BJ9" s="17">
        <v>7.7758413255550496E-2</v>
      </c>
      <c r="BK9" s="17">
        <v>6.6769578491177706E-2</v>
      </c>
      <c r="BL9" s="17">
        <v>5.9365956849405301E-2</v>
      </c>
      <c r="BM9" s="17">
        <v>5.66404102805282E-2</v>
      </c>
    </row>
    <row r="10" spans="2:65" x14ac:dyDescent="0.35">
      <c r="B10" s="18" t="s">
        <v>246</v>
      </c>
      <c r="C10" s="17">
        <v>0.240923739515987</v>
      </c>
      <c r="D10" s="17">
        <v>0.25066929969394502</v>
      </c>
      <c r="E10" s="17">
        <v>0.23068580621552401</v>
      </c>
      <c r="F10" s="17"/>
      <c r="G10" s="17">
        <v>0.30810138115860197</v>
      </c>
      <c r="H10" s="17">
        <v>0.31319685228518002</v>
      </c>
      <c r="I10" s="17">
        <v>0.219540160181497</v>
      </c>
      <c r="J10" s="17">
        <v>0.20820688235953</v>
      </c>
      <c r="K10" s="17">
        <v>0.206375967768856</v>
      </c>
      <c r="L10" s="17">
        <v>0.20281799402801401</v>
      </c>
      <c r="M10" s="17"/>
      <c r="N10" s="17">
        <v>0.24524384657531001</v>
      </c>
      <c r="O10" s="17">
        <v>0.235978530069752</v>
      </c>
      <c r="P10" s="17">
        <v>0.27455654458588102</v>
      </c>
      <c r="Q10" s="17">
        <v>0.21237934621580801</v>
      </c>
      <c r="R10" s="17"/>
      <c r="S10" s="17">
        <v>0.22574111718108</v>
      </c>
      <c r="T10" s="17">
        <v>0.28233553911863102</v>
      </c>
      <c r="U10" s="17">
        <v>0.22246580684674</v>
      </c>
      <c r="V10" s="17">
        <v>0.21465441768785801</v>
      </c>
      <c r="W10" s="17">
        <v>0.27115938897841402</v>
      </c>
      <c r="X10" s="17">
        <v>0.245123396294054</v>
      </c>
      <c r="Y10" s="17">
        <v>0.20894012254357799</v>
      </c>
      <c r="Z10" s="17">
        <v>0.26546170877504</v>
      </c>
      <c r="AA10" s="17">
        <v>0.275815294877022</v>
      </c>
      <c r="AB10" s="17">
        <v>0.24513868985705001</v>
      </c>
      <c r="AC10" s="17">
        <v>0.16395181879339199</v>
      </c>
      <c r="AD10" s="17">
        <v>0.213157915715701</v>
      </c>
      <c r="AE10" s="17"/>
      <c r="AF10" s="17">
        <v>0.25789307072829198</v>
      </c>
      <c r="AG10" s="17">
        <v>0.22151660581088201</v>
      </c>
      <c r="AH10" s="17">
        <v>0.227468415986879</v>
      </c>
      <c r="AI10" s="17"/>
      <c r="AJ10" s="17">
        <v>0.247138544519659</v>
      </c>
      <c r="AK10" s="17">
        <v>0.24232519626969001</v>
      </c>
      <c r="AL10" s="17">
        <v>0.18347479841025199</v>
      </c>
      <c r="AM10" s="17">
        <v>0.213674645412644</v>
      </c>
      <c r="AN10" s="17">
        <v>0.25007007549626697</v>
      </c>
      <c r="AO10" s="17"/>
      <c r="AP10" s="17">
        <v>0.25046835957445901</v>
      </c>
      <c r="AQ10" s="17">
        <v>0.235424308240435</v>
      </c>
      <c r="AR10" s="17">
        <v>0.220192248256249</v>
      </c>
      <c r="AS10" s="17"/>
      <c r="AT10" s="17">
        <v>0.23314705680495099</v>
      </c>
      <c r="AU10" s="17">
        <v>0.25918125638494499</v>
      </c>
      <c r="AV10" s="17">
        <v>0.23734700717215501</v>
      </c>
      <c r="AW10" s="17">
        <v>0.25651127101082399</v>
      </c>
      <c r="AX10" s="17">
        <v>0.208917962682102</v>
      </c>
      <c r="AY10" s="17"/>
      <c r="AZ10" s="17">
        <v>0.27415950481909301</v>
      </c>
      <c r="BA10" s="17">
        <v>0.22075159658424401</v>
      </c>
      <c r="BB10" s="17">
        <v>0.22423896234599899</v>
      </c>
      <c r="BC10" s="17">
        <v>0.218149648859331</v>
      </c>
      <c r="BD10" s="17">
        <v>0.25729944646290298</v>
      </c>
      <c r="BE10" s="17">
        <v>0.29904215460865002</v>
      </c>
      <c r="BF10" s="17"/>
      <c r="BG10" s="17">
        <v>0.226958098880743</v>
      </c>
      <c r="BH10" s="17">
        <v>0.26078463161649701</v>
      </c>
      <c r="BI10" s="17" t="s">
        <v>95</v>
      </c>
      <c r="BJ10" s="17">
        <v>0.229114135590679</v>
      </c>
      <c r="BK10" s="17">
        <v>0.24229162750847899</v>
      </c>
      <c r="BL10" s="17">
        <v>0.25055082570640602</v>
      </c>
      <c r="BM10" s="17">
        <v>0.23573851913438901</v>
      </c>
    </row>
    <row r="11" spans="2:65" x14ac:dyDescent="0.35">
      <c r="B11" s="18" t="s">
        <v>247</v>
      </c>
      <c r="C11" s="17">
        <v>0.25282450687320801</v>
      </c>
      <c r="D11" s="17">
        <v>0.26090664512101103</v>
      </c>
      <c r="E11" s="17">
        <v>0.246119624191807</v>
      </c>
      <c r="F11" s="17"/>
      <c r="G11" s="17">
        <v>0.26447567651332998</v>
      </c>
      <c r="H11" s="17">
        <v>0.25743696285558798</v>
      </c>
      <c r="I11" s="17">
        <v>0.270196022180898</v>
      </c>
      <c r="J11" s="17">
        <v>0.2333843811113</v>
      </c>
      <c r="K11" s="17">
        <v>0.27295817465179201</v>
      </c>
      <c r="L11" s="17">
        <v>0.229748697066463</v>
      </c>
      <c r="M11" s="17"/>
      <c r="N11" s="17">
        <v>0.24424426532979401</v>
      </c>
      <c r="O11" s="17">
        <v>0.23276203782274599</v>
      </c>
      <c r="P11" s="17">
        <v>0.25857744391924897</v>
      </c>
      <c r="Q11" s="17">
        <v>0.27794962521257799</v>
      </c>
      <c r="R11" s="17"/>
      <c r="S11" s="17">
        <v>0.275115831298339</v>
      </c>
      <c r="T11" s="17">
        <v>0.25327123391499101</v>
      </c>
      <c r="U11" s="17">
        <v>0.25411600744365298</v>
      </c>
      <c r="V11" s="17">
        <v>0.30109584496139102</v>
      </c>
      <c r="W11" s="17">
        <v>0.23947023693341199</v>
      </c>
      <c r="X11" s="17">
        <v>0.21674718809975599</v>
      </c>
      <c r="Y11" s="17">
        <v>0.25336682384782899</v>
      </c>
      <c r="Z11" s="17">
        <v>0.30398644151481402</v>
      </c>
      <c r="AA11" s="17">
        <v>0.20522107861217301</v>
      </c>
      <c r="AB11" s="17">
        <v>0.25474513413288002</v>
      </c>
      <c r="AC11" s="17">
        <v>0.25502691228041202</v>
      </c>
      <c r="AD11" s="17">
        <v>0.24953891727410199</v>
      </c>
      <c r="AE11" s="17"/>
      <c r="AF11" s="17">
        <v>0.26872853627670001</v>
      </c>
      <c r="AG11" s="17">
        <v>0.22227043225050599</v>
      </c>
      <c r="AH11" s="17">
        <v>0.28683915110860198</v>
      </c>
      <c r="AI11" s="17"/>
      <c r="AJ11" s="17">
        <v>0.25564654423570898</v>
      </c>
      <c r="AK11" s="17">
        <v>0.24406888079018799</v>
      </c>
      <c r="AL11" s="17">
        <v>0.24397217745810801</v>
      </c>
      <c r="AM11" s="17">
        <v>0.37751682695438799</v>
      </c>
      <c r="AN11" s="17">
        <v>0.25826829720408201</v>
      </c>
      <c r="AO11" s="17"/>
      <c r="AP11" s="17">
        <v>0.25833550944964301</v>
      </c>
      <c r="AQ11" s="17">
        <v>0.24509855643697001</v>
      </c>
      <c r="AR11" s="17">
        <v>0.24526620552066</v>
      </c>
      <c r="AS11" s="17"/>
      <c r="AT11" s="17">
        <v>0.28345862324425403</v>
      </c>
      <c r="AU11" s="17">
        <v>0.25755043522111698</v>
      </c>
      <c r="AV11" s="17">
        <v>0.23332555907202099</v>
      </c>
      <c r="AW11" s="17">
        <v>0.21833022514912201</v>
      </c>
      <c r="AX11" s="17">
        <v>0.13269748280709701</v>
      </c>
      <c r="AY11" s="17"/>
      <c r="AZ11" s="17">
        <v>0.24182196399869901</v>
      </c>
      <c r="BA11" s="17">
        <v>0.26153440724926902</v>
      </c>
      <c r="BB11" s="17">
        <v>0.29110159624514598</v>
      </c>
      <c r="BC11" s="17">
        <v>0.24579267584964701</v>
      </c>
      <c r="BD11" s="17">
        <v>0.20737788918160899</v>
      </c>
      <c r="BE11" s="17">
        <v>0.28890584586970403</v>
      </c>
      <c r="BF11" s="17"/>
      <c r="BG11" s="17">
        <v>0.25397534320595899</v>
      </c>
      <c r="BH11" s="17">
        <v>0.22804987755287301</v>
      </c>
      <c r="BI11" s="17" t="s">
        <v>95</v>
      </c>
      <c r="BJ11" s="17">
        <v>0.33849519865605598</v>
      </c>
      <c r="BK11" s="17">
        <v>0.23889725549013699</v>
      </c>
      <c r="BL11" s="17">
        <v>0.25464423529894198</v>
      </c>
      <c r="BM11" s="17">
        <v>0.206230152522313</v>
      </c>
    </row>
    <row r="12" spans="2:65" x14ac:dyDescent="0.35">
      <c r="B12" s="18" t="s">
        <v>248</v>
      </c>
      <c r="C12" s="17">
        <v>0.30439022432444501</v>
      </c>
      <c r="D12" s="17">
        <v>0.27223282817702998</v>
      </c>
      <c r="E12" s="17">
        <v>0.33754060704184902</v>
      </c>
      <c r="F12" s="17"/>
      <c r="G12" s="17">
        <v>0.23318458628111599</v>
      </c>
      <c r="H12" s="17">
        <v>0.24979370217625399</v>
      </c>
      <c r="I12" s="17">
        <v>0.31244461819651798</v>
      </c>
      <c r="J12" s="17">
        <v>0.33145247252561399</v>
      </c>
      <c r="K12" s="17">
        <v>0.328686442755591</v>
      </c>
      <c r="L12" s="17">
        <v>0.35328940805280301</v>
      </c>
      <c r="M12" s="17"/>
      <c r="N12" s="17">
        <v>0.32784224546838497</v>
      </c>
      <c r="O12" s="17">
        <v>0.344409452484847</v>
      </c>
      <c r="P12" s="17">
        <v>0.25622371044723702</v>
      </c>
      <c r="Q12" s="17">
        <v>0.27858864588339899</v>
      </c>
      <c r="R12" s="17"/>
      <c r="S12" s="17">
        <v>0.28522479290518399</v>
      </c>
      <c r="T12" s="17">
        <v>0.279279038858331</v>
      </c>
      <c r="U12" s="17">
        <v>0.34853502102806</v>
      </c>
      <c r="V12" s="17">
        <v>0.27857648950514002</v>
      </c>
      <c r="W12" s="17">
        <v>0.26417230854203899</v>
      </c>
      <c r="X12" s="17">
        <v>0.314643510110303</v>
      </c>
      <c r="Y12" s="17">
        <v>0.31810639916654598</v>
      </c>
      <c r="Z12" s="17">
        <v>0.26020162764356802</v>
      </c>
      <c r="AA12" s="17">
        <v>0.30794683735317802</v>
      </c>
      <c r="AB12" s="17">
        <v>0.32013330702892601</v>
      </c>
      <c r="AC12" s="17">
        <v>0.34561990706482998</v>
      </c>
      <c r="AD12" s="17">
        <v>0.39762221601238001</v>
      </c>
      <c r="AE12" s="17"/>
      <c r="AF12" s="17">
        <v>0.24317507690255599</v>
      </c>
      <c r="AG12" s="17">
        <v>0.365885439701362</v>
      </c>
      <c r="AH12" s="17">
        <v>0.287578100235517</v>
      </c>
      <c r="AI12" s="17"/>
      <c r="AJ12" s="17">
        <v>0.27778049670406701</v>
      </c>
      <c r="AK12" s="17">
        <v>0.32742729184695102</v>
      </c>
      <c r="AL12" s="17">
        <v>0.34555042149418502</v>
      </c>
      <c r="AM12" s="17">
        <v>0.14555827413000999</v>
      </c>
      <c r="AN12" s="17">
        <v>0.29239394907432598</v>
      </c>
      <c r="AO12" s="17"/>
      <c r="AP12" s="17">
        <v>0.26874503401803002</v>
      </c>
      <c r="AQ12" s="17">
        <v>0.32950806118764298</v>
      </c>
      <c r="AR12" s="17">
        <v>0.29599081786633502</v>
      </c>
      <c r="AS12" s="17"/>
      <c r="AT12" s="17">
        <v>0.287003418293236</v>
      </c>
      <c r="AU12" s="17">
        <v>0.30396810274564801</v>
      </c>
      <c r="AV12" s="17">
        <v>0.32165473257708599</v>
      </c>
      <c r="AW12" s="17">
        <v>0.30300128885300598</v>
      </c>
      <c r="AX12" s="17">
        <v>0.39200209851856699</v>
      </c>
      <c r="AY12" s="17"/>
      <c r="AZ12" s="17">
        <v>0.26947011994610298</v>
      </c>
      <c r="BA12" s="17">
        <v>0.31560513453289402</v>
      </c>
      <c r="BB12" s="17">
        <v>0.28673769420381801</v>
      </c>
      <c r="BC12" s="17">
        <v>0.33132052641531401</v>
      </c>
      <c r="BD12" s="17">
        <v>0.36846472495836902</v>
      </c>
      <c r="BE12" s="17">
        <v>0.186599093309396</v>
      </c>
      <c r="BF12" s="17"/>
      <c r="BG12" s="17">
        <v>0.33145556167391499</v>
      </c>
      <c r="BH12" s="17">
        <v>0.30038397802385602</v>
      </c>
      <c r="BI12" s="17" t="s">
        <v>95</v>
      </c>
      <c r="BJ12" s="17">
        <v>0.210385777840185</v>
      </c>
      <c r="BK12" s="17">
        <v>0.28318499382087098</v>
      </c>
      <c r="BL12" s="17">
        <v>0.28574491958792803</v>
      </c>
      <c r="BM12" s="17">
        <v>0.35989016692918302</v>
      </c>
    </row>
    <row r="13" spans="2:65" x14ac:dyDescent="0.35">
      <c r="B13" s="18" t="s">
        <v>249</v>
      </c>
      <c r="C13" s="17">
        <v>0.118759699171703</v>
      </c>
      <c r="D13" s="17">
        <v>0.11478184270111599</v>
      </c>
      <c r="E13" s="17">
        <v>0.12015845663521001</v>
      </c>
      <c r="F13" s="17"/>
      <c r="G13" s="17">
        <v>7.9278930888535395E-2</v>
      </c>
      <c r="H13" s="17">
        <v>0.104302442411477</v>
      </c>
      <c r="I13" s="17">
        <v>0.121894965631633</v>
      </c>
      <c r="J13" s="17">
        <v>0.14130750400596501</v>
      </c>
      <c r="K13" s="17">
        <v>0.120577800977618</v>
      </c>
      <c r="L13" s="17">
        <v>0.135949157990951</v>
      </c>
      <c r="M13" s="17"/>
      <c r="N13" s="17">
        <v>0.10689537248506401</v>
      </c>
      <c r="O13" s="17">
        <v>0.10919162644545501</v>
      </c>
      <c r="P13" s="17">
        <v>0.126509562172544</v>
      </c>
      <c r="Q13" s="17">
        <v>0.134578578271596</v>
      </c>
      <c r="R13" s="17"/>
      <c r="S13" s="17">
        <v>9.89827721937033E-2</v>
      </c>
      <c r="T13" s="17">
        <v>0.118451462052217</v>
      </c>
      <c r="U13" s="17">
        <v>0.12626558148618999</v>
      </c>
      <c r="V13" s="17">
        <v>0.12655283224245001</v>
      </c>
      <c r="W13" s="17">
        <v>0.13188582958095399</v>
      </c>
      <c r="X13" s="17">
        <v>0.13558923585490301</v>
      </c>
      <c r="Y13" s="17">
        <v>0.12087996056914301</v>
      </c>
      <c r="Z13" s="17">
        <v>0.10908683914145501</v>
      </c>
      <c r="AA13" s="17">
        <v>0.127719295422631</v>
      </c>
      <c r="AB13" s="17">
        <v>9.4859316881686306E-2</v>
      </c>
      <c r="AC13" s="17">
        <v>0.14817346488587599</v>
      </c>
      <c r="AD13" s="17">
        <v>8.6310053303427198E-2</v>
      </c>
      <c r="AE13" s="17"/>
      <c r="AF13" s="17">
        <v>0.124002095870892</v>
      </c>
      <c r="AG13" s="17">
        <v>0.12606216355667901</v>
      </c>
      <c r="AH13" s="17">
        <v>0.12638173137879499</v>
      </c>
      <c r="AI13" s="17"/>
      <c r="AJ13" s="17">
        <v>0.115712103023005</v>
      </c>
      <c r="AK13" s="17">
        <v>0.12879676669106899</v>
      </c>
      <c r="AL13" s="17">
        <v>0.14959268967895201</v>
      </c>
      <c r="AM13" s="17">
        <v>9.6523300560280703E-2</v>
      </c>
      <c r="AN13" s="17">
        <v>0.10265186545237601</v>
      </c>
      <c r="AO13" s="17"/>
      <c r="AP13" s="17">
        <v>0.120703651105176</v>
      </c>
      <c r="AQ13" s="17">
        <v>0.122361282194205</v>
      </c>
      <c r="AR13" s="17">
        <v>0.164859808192377</v>
      </c>
      <c r="AS13" s="17"/>
      <c r="AT13" s="17">
        <v>0.10009536170298899</v>
      </c>
      <c r="AU13" s="17">
        <v>9.3594701621149703E-2</v>
      </c>
      <c r="AV13" s="17">
        <v>0.140153133843988</v>
      </c>
      <c r="AW13" s="17">
        <v>0.13404277691123001</v>
      </c>
      <c r="AX13" s="17">
        <v>0.160673230656591</v>
      </c>
      <c r="AY13" s="17"/>
      <c r="AZ13" s="17">
        <v>0.123790465155485</v>
      </c>
      <c r="BA13" s="17">
        <v>0.11784992616763</v>
      </c>
      <c r="BB13" s="17">
        <v>0.12221823366885801</v>
      </c>
      <c r="BC13" s="17">
        <v>0.13260716705959499</v>
      </c>
      <c r="BD13" s="17">
        <v>8.2449725235550997E-2</v>
      </c>
      <c r="BE13" s="17">
        <v>0.127685434666403</v>
      </c>
      <c r="BF13" s="17"/>
      <c r="BG13" s="17">
        <v>0.11015851002565</v>
      </c>
      <c r="BH13" s="17">
        <v>0.117287148105138</v>
      </c>
      <c r="BI13" s="17" t="s">
        <v>95</v>
      </c>
      <c r="BJ13" s="17">
        <v>0.118820186850758</v>
      </c>
      <c r="BK13" s="17">
        <v>0.14403912087497101</v>
      </c>
      <c r="BL13" s="17">
        <v>0.135934477929955</v>
      </c>
      <c r="BM13" s="17">
        <v>9.3420587626826701E-2</v>
      </c>
    </row>
    <row r="14" spans="2:65" x14ac:dyDescent="0.35">
      <c r="B14" s="18" t="s">
        <v>143</v>
      </c>
      <c r="C14" s="17">
        <v>1.9876260350205299E-2</v>
      </c>
      <c r="D14" s="17">
        <v>1.29922507019006E-2</v>
      </c>
      <c r="E14" s="17">
        <v>2.6749138923166701E-2</v>
      </c>
      <c r="F14" s="17"/>
      <c r="G14" s="17">
        <v>3.2477536641519401E-2</v>
      </c>
      <c r="H14" s="17">
        <v>1.53221412200847E-2</v>
      </c>
      <c r="I14" s="17">
        <v>1.43598274443967E-2</v>
      </c>
      <c r="J14" s="17">
        <v>1.9779920404181899E-2</v>
      </c>
      <c r="K14" s="17">
        <v>1.8117992788578199E-2</v>
      </c>
      <c r="L14" s="17">
        <v>2.01776016544922E-2</v>
      </c>
      <c r="M14" s="17"/>
      <c r="N14" s="17">
        <v>1.08855274149247E-2</v>
      </c>
      <c r="O14" s="17">
        <v>2.5580633749017201E-2</v>
      </c>
      <c r="P14" s="17">
        <v>1.58052181843224E-2</v>
      </c>
      <c r="Q14" s="17">
        <v>2.82466078185068E-2</v>
      </c>
      <c r="R14" s="17"/>
      <c r="S14" s="17">
        <v>3.3709618550691198E-2</v>
      </c>
      <c r="T14" s="17">
        <v>1.0614654290743099E-2</v>
      </c>
      <c r="U14" s="17">
        <v>4.9530218190428901E-3</v>
      </c>
      <c r="V14" s="17">
        <v>1.6625989572445699E-2</v>
      </c>
      <c r="W14" s="17">
        <v>2.7543735033928499E-2</v>
      </c>
      <c r="X14" s="17">
        <v>3.2314913500972403E-2</v>
      </c>
      <c r="Y14" s="17">
        <v>2.4413199982842099E-2</v>
      </c>
      <c r="Z14" s="17">
        <v>1.03323044956236E-2</v>
      </c>
      <c r="AA14" s="17">
        <v>2.60247631019489E-2</v>
      </c>
      <c r="AB14" s="17">
        <v>1.36710401821101E-2</v>
      </c>
      <c r="AC14" s="17">
        <v>1.24056596243477E-2</v>
      </c>
      <c r="AD14" s="17">
        <v>0</v>
      </c>
      <c r="AE14" s="17"/>
      <c r="AF14" s="17">
        <v>2.0143359815414399E-2</v>
      </c>
      <c r="AG14" s="17">
        <v>1.4753685211959499E-2</v>
      </c>
      <c r="AH14" s="17">
        <v>1.8770524859003601E-2</v>
      </c>
      <c r="AI14" s="17"/>
      <c r="AJ14" s="17">
        <v>2.4570643248311499E-2</v>
      </c>
      <c r="AK14" s="17">
        <v>1.05930518914676E-2</v>
      </c>
      <c r="AL14" s="17">
        <v>1.6981359033417302E-2</v>
      </c>
      <c r="AM14" s="17">
        <v>0</v>
      </c>
      <c r="AN14" s="17">
        <v>3.6154213725085697E-2</v>
      </c>
      <c r="AO14" s="17"/>
      <c r="AP14" s="17">
        <v>2.32334062715054E-2</v>
      </c>
      <c r="AQ14" s="17">
        <v>1.10345594526878E-2</v>
      </c>
      <c r="AR14" s="17">
        <v>1.480070918635E-2</v>
      </c>
      <c r="AS14" s="17"/>
      <c r="AT14" s="17">
        <v>2.25474188259265E-2</v>
      </c>
      <c r="AU14" s="17">
        <v>3.15704393464162E-2</v>
      </c>
      <c r="AV14" s="17">
        <v>1.5568684643373101E-2</v>
      </c>
      <c r="AW14" s="17">
        <v>1.03722305446095E-2</v>
      </c>
      <c r="AX14" s="17">
        <v>0</v>
      </c>
      <c r="AY14" s="17"/>
      <c r="AZ14" s="17">
        <v>8.3025079745364695E-3</v>
      </c>
      <c r="BA14" s="17">
        <v>3.5356234799495297E-2</v>
      </c>
      <c r="BB14" s="17">
        <v>1.4124786325151699E-2</v>
      </c>
      <c r="BC14" s="17">
        <v>1.7503151684032499E-2</v>
      </c>
      <c r="BD14" s="17">
        <v>2.1069094864110301E-2</v>
      </c>
      <c r="BE14" s="17">
        <v>0</v>
      </c>
      <c r="BF14" s="17"/>
      <c r="BG14" s="17">
        <v>1.6064948737461102E-2</v>
      </c>
      <c r="BH14" s="17">
        <v>2.4921467800615799E-2</v>
      </c>
      <c r="BI14" s="17" t="s">
        <v>95</v>
      </c>
      <c r="BJ14" s="17">
        <v>2.5426287806770899E-2</v>
      </c>
      <c r="BK14" s="17">
        <v>2.48174238143655E-2</v>
      </c>
      <c r="BL14" s="17">
        <v>1.3759584627364801E-2</v>
      </c>
      <c r="BM14" s="17">
        <v>4.8080163506759997E-2</v>
      </c>
    </row>
    <row r="15" spans="2:65" x14ac:dyDescent="0.35">
      <c r="B15" s="18" t="s">
        <v>250</v>
      </c>
      <c r="C15" s="20">
        <v>0.30414930928043898</v>
      </c>
      <c r="D15" s="20">
        <v>0.339086433298943</v>
      </c>
      <c r="E15" s="20">
        <v>0.26943217320796697</v>
      </c>
      <c r="F15" s="20"/>
      <c r="G15" s="20">
        <v>0.390583269675499</v>
      </c>
      <c r="H15" s="20">
        <v>0.37314475133659603</v>
      </c>
      <c r="I15" s="20">
        <v>0.28110456654655402</v>
      </c>
      <c r="J15" s="20">
        <v>0.274075721952939</v>
      </c>
      <c r="K15" s="20">
        <v>0.25965958882642098</v>
      </c>
      <c r="L15" s="20">
        <v>0.260835135235291</v>
      </c>
      <c r="M15" s="20"/>
      <c r="N15" s="20">
        <v>0.31013258930183202</v>
      </c>
      <c r="O15" s="20">
        <v>0.28805624949793501</v>
      </c>
      <c r="P15" s="20">
        <v>0.342884065276647</v>
      </c>
      <c r="Q15" s="20">
        <v>0.28063654281392098</v>
      </c>
      <c r="R15" s="20"/>
      <c r="S15" s="20">
        <v>0.30696698505208297</v>
      </c>
      <c r="T15" s="20">
        <v>0.33838361088371799</v>
      </c>
      <c r="U15" s="20">
        <v>0.26613036822305403</v>
      </c>
      <c r="V15" s="20">
        <v>0.27714884371857301</v>
      </c>
      <c r="W15" s="20">
        <v>0.33692788990966599</v>
      </c>
      <c r="X15" s="20">
        <v>0.30070515243406598</v>
      </c>
      <c r="Y15" s="20">
        <v>0.28323361643363998</v>
      </c>
      <c r="Z15" s="20">
        <v>0.31639278720454</v>
      </c>
      <c r="AA15" s="20">
        <v>0.333088025510069</v>
      </c>
      <c r="AB15" s="20">
        <v>0.31659120177439698</v>
      </c>
      <c r="AC15" s="20">
        <v>0.23877405614453401</v>
      </c>
      <c r="AD15" s="20">
        <v>0.26652881341009099</v>
      </c>
      <c r="AE15" s="20"/>
      <c r="AF15" s="20">
        <v>0.34395093113443798</v>
      </c>
      <c r="AG15" s="20">
        <v>0.27102827927949402</v>
      </c>
      <c r="AH15" s="20">
        <v>0.28043049241808199</v>
      </c>
      <c r="AI15" s="20"/>
      <c r="AJ15" s="20">
        <v>0.32629021278890802</v>
      </c>
      <c r="AK15" s="20">
        <v>0.289114008780325</v>
      </c>
      <c r="AL15" s="20">
        <v>0.243903352335338</v>
      </c>
      <c r="AM15" s="20">
        <v>0.380401598355321</v>
      </c>
      <c r="AN15" s="20">
        <v>0.31053167454413</v>
      </c>
      <c r="AO15" s="20"/>
      <c r="AP15" s="20">
        <v>0.32898239915564498</v>
      </c>
      <c r="AQ15" s="20">
        <v>0.29199754072849399</v>
      </c>
      <c r="AR15" s="20">
        <v>0.27908245923427899</v>
      </c>
      <c r="AS15" s="20"/>
      <c r="AT15" s="20">
        <v>0.306895177933593</v>
      </c>
      <c r="AU15" s="20">
        <v>0.31331632106566898</v>
      </c>
      <c r="AV15" s="20">
        <v>0.289297889863532</v>
      </c>
      <c r="AW15" s="20">
        <v>0.33425347854203302</v>
      </c>
      <c r="AX15" s="20">
        <v>0.31462718801774497</v>
      </c>
      <c r="AY15" s="20"/>
      <c r="AZ15" s="20">
        <v>0.35661494292517598</v>
      </c>
      <c r="BA15" s="20">
        <v>0.26965429725071099</v>
      </c>
      <c r="BB15" s="20">
        <v>0.28581768955702602</v>
      </c>
      <c r="BC15" s="20">
        <v>0.272776478991412</v>
      </c>
      <c r="BD15" s="20">
        <v>0.32063856576035998</v>
      </c>
      <c r="BE15" s="20">
        <v>0.396809626154497</v>
      </c>
      <c r="BF15" s="20"/>
      <c r="BG15" s="20">
        <v>0.28834563635701399</v>
      </c>
      <c r="BH15" s="20">
        <v>0.32935752851751698</v>
      </c>
      <c r="BI15" s="20" t="s">
        <v>95</v>
      </c>
      <c r="BJ15" s="20">
        <v>0.30687254884623</v>
      </c>
      <c r="BK15" s="20">
        <v>0.30906120599965597</v>
      </c>
      <c r="BL15" s="20">
        <v>0.30991678255581101</v>
      </c>
      <c r="BM15" s="20">
        <v>0.292378929414917</v>
      </c>
    </row>
    <row r="16" spans="2:65" x14ac:dyDescent="0.35">
      <c r="B16" s="18" t="s">
        <v>251</v>
      </c>
      <c r="C16" s="20">
        <v>0.42314992349614799</v>
      </c>
      <c r="D16" s="20">
        <v>0.38701467087814601</v>
      </c>
      <c r="E16" s="20">
        <v>0.45769906367705898</v>
      </c>
      <c r="F16" s="20"/>
      <c r="G16" s="20">
        <v>0.31246351716965098</v>
      </c>
      <c r="H16" s="20">
        <v>0.35409614458773098</v>
      </c>
      <c r="I16" s="20">
        <v>0.43433958382815102</v>
      </c>
      <c r="J16" s="20">
        <v>0.47275997653157897</v>
      </c>
      <c r="K16" s="20">
        <v>0.449264243733209</v>
      </c>
      <c r="L16" s="20">
        <v>0.48923856604375399</v>
      </c>
      <c r="M16" s="20"/>
      <c r="N16" s="20">
        <v>0.43473761795345001</v>
      </c>
      <c r="O16" s="20">
        <v>0.45360107893030199</v>
      </c>
      <c r="P16" s="20">
        <v>0.38273327261978102</v>
      </c>
      <c r="Q16" s="20">
        <v>0.41316722415499502</v>
      </c>
      <c r="R16" s="20"/>
      <c r="S16" s="20">
        <v>0.38420756509888698</v>
      </c>
      <c r="T16" s="20">
        <v>0.39773050091054901</v>
      </c>
      <c r="U16" s="20">
        <v>0.47480060251424999</v>
      </c>
      <c r="V16" s="20">
        <v>0.40512932174758998</v>
      </c>
      <c r="W16" s="20">
        <v>0.39605813812299401</v>
      </c>
      <c r="X16" s="20">
        <v>0.45023274596520502</v>
      </c>
      <c r="Y16" s="20">
        <v>0.438986359735689</v>
      </c>
      <c r="Z16" s="20">
        <v>0.36928846678502297</v>
      </c>
      <c r="AA16" s="20">
        <v>0.43566613277580901</v>
      </c>
      <c r="AB16" s="20">
        <v>0.41499262391061298</v>
      </c>
      <c r="AC16" s="20">
        <v>0.49379337195070599</v>
      </c>
      <c r="AD16" s="20">
        <v>0.48393226931580702</v>
      </c>
      <c r="AE16" s="20"/>
      <c r="AF16" s="20">
        <v>0.36717717277344702</v>
      </c>
      <c r="AG16" s="20">
        <v>0.49194760325804099</v>
      </c>
      <c r="AH16" s="20">
        <v>0.41395983161431199</v>
      </c>
      <c r="AI16" s="20"/>
      <c r="AJ16" s="20">
        <v>0.39349259972707201</v>
      </c>
      <c r="AK16" s="20">
        <v>0.45622405853801901</v>
      </c>
      <c r="AL16" s="20">
        <v>0.49514311117313697</v>
      </c>
      <c r="AM16" s="20">
        <v>0.24208157469029101</v>
      </c>
      <c r="AN16" s="20">
        <v>0.39504581452670301</v>
      </c>
      <c r="AO16" s="20"/>
      <c r="AP16" s="20">
        <v>0.38944868512320602</v>
      </c>
      <c r="AQ16" s="20">
        <v>0.45186934338184798</v>
      </c>
      <c r="AR16" s="20">
        <v>0.46085062605871102</v>
      </c>
      <c r="AS16" s="20"/>
      <c r="AT16" s="20">
        <v>0.38709877999622599</v>
      </c>
      <c r="AU16" s="20">
        <v>0.39756280436679797</v>
      </c>
      <c r="AV16" s="20">
        <v>0.46180786642107502</v>
      </c>
      <c r="AW16" s="20">
        <v>0.43704406576423599</v>
      </c>
      <c r="AX16" s="20">
        <v>0.55267532917515805</v>
      </c>
      <c r="AY16" s="20"/>
      <c r="AZ16" s="20">
        <v>0.39326058510158901</v>
      </c>
      <c r="BA16" s="20">
        <v>0.43345506070052497</v>
      </c>
      <c r="BB16" s="20">
        <v>0.40895592787267598</v>
      </c>
      <c r="BC16" s="20">
        <v>0.46392769347490798</v>
      </c>
      <c r="BD16" s="20">
        <v>0.45091445019392001</v>
      </c>
      <c r="BE16" s="20">
        <v>0.31428452797579898</v>
      </c>
      <c r="BF16" s="20"/>
      <c r="BG16" s="20">
        <v>0.44161407169956501</v>
      </c>
      <c r="BH16" s="20">
        <v>0.41767112612899399</v>
      </c>
      <c r="BI16" s="20" t="s">
        <v>95</v>
      </c>
      <c r="BJ16" s="20">
        <v>0.32920596469094299</v>
      </c>
      <c r="BK16" s="20">
        <v>0.42722411469584198</v>
      </c>
      <c r="BL16" s="20">
        <v>0.42167939751788203</v>
      </c>
      <c r="BM16" s="20">
        <v>0.45331075455601</v>
      </c>
    </row>
    <row r="17" spans="2:65" x14ac:dyDescent="0.35">
      <c r="B17" s="18" t="s">
        <v>168</v>
      </c>
      <c r="C17" s="21">
        <v>-0.119000614215709</v>
      </c>
      <c r="D17" s="21">
        <v>-4.7928237579203399E-2</v>
      </c>
      <c r="E17" s="21">
        <v>-0.18826689046909201</v>
      </c>
      <c r="F17" s="21"/>
      <c r="G17" s="21">
        <v>7.8119752505848294E-2</v>
      </c>
      <c r="H17" s="21">
        <v>1.90486067488644E-2</v>
      </c>
      <c r="I17" s="21">
        <v>-0.153235017281597</v>
      </c>
      <c r="J17" s="21">
        <v>-0.19868425457864</v>
      </c>
      <c r="K17" s="21">
        <v>-0.18960465490678799</v>
      </c>
      <c r="L17" s="21">
        <v>-0.22840343080846301</v>
      </c>
      <c r="M17" s="21"/>
      <c r="N17" s="21">
        <v>-0.124605028651618</v>
      </c>
      <c r="O17" s="21">
        <v>-0.16554482943236701</v>
      </c>
      <c r="P17" s="21">
        <v>-3.9849207343133602E-2</v>
      </c>
      <c r="Q17" s="21">
        <v>-0.13253068134107401</v>
      </c>
      <c r="R17" s="21"/>
      <c r="S17" s="21">
        <v>-7.7240580046803897E-2</v>
      </c>
      <c r="T17" s="21">
        <v>-5.9346890026831099E-2</v>
      </c>
      <c r="U17" s="21">
        <v>-0.20867023429119699</v>
      </c>
      <c r="V17" s="21">
        <v>-0.12798047802901699</v>
      </c>
      <c r="W17" s="21">
        <v>-5.9130248213327699E-2</v>
      </c>
      <c r="X17" s="21">
        <v>-0.14952759353113901</v>
      </c>
      <c r="Y17" s="21">
        <v>-0.15575274330205</v>
      </c>
      <c r="Z17" s="21">
        <v>-5.2895679580483398E-2</v>
      </c>
      <c r="AA17" s="21">
        <v>-0.10257810726574</v>
      </c>
      <c r="AB17" s="21">
        <v>-9.8401422136215194E-2</v>
      </c>
      <c r="AC17" s="21">
        <v>-0.25501931580617199</v>
      </c>
      <c r="AD17" s="21">
        <v>-0.217403455905716</v>
      </c>
      <c r="AE17" s="21"/>
      <c r="AF17" s="21">
        <v>-2.32262416390095E-2</v>
      </c>
      <c r="AG17" s="21">
        <v>-0.22091932397854699</v>
      </c>
      <c r="AH17" s="21">
        <v>-0.13352933919623</v>
      </c>
      <c r="AI17" s="21"/>
      <c r="AJ17" s="21">
        <v>-6.7202386938164396E-2</v>
      </c>
      <c r="AK17" s="21">
        <v>-0.167110049757695</v>
      </c>
      <c r="AL17" s="21">
        <v>-0.25123975883779898</v>
      </c>
      <c r="AM17" s="21">
        <v>0.13832002366502999</v>
      </c>
      <c r="AN17" s="21">
        <v>-8.4514139982572803E-2</v>
      </c>
      <c r="AO17" s="21"/>
      <c r="AP17" s="21">
        <v>-6.0466285967560998E-2</v>
      </c>
      <c r="AQ17" s="21">
        <v>-0.15987180265335399</v>
      </c>
      <c r="AR17" s="21">
        <v>-0.181768166824433</v>
      </c>
      <c r="AS17" s="21"/>
      <c r="AT17" s="21">
        <v>-8.0203602062632398E-2</v>
      </c>
      <c r="AU17" s="21">
        <v>-8.42464833011283E-2</v>
      </c>
      <c r="AV17" s="21">
        <v>-0.17250997655754299</v>
      </c>
      <c r="AW17" s="21">
        <v>-0.10279058722220299</v>
      </c>
      <c r="AX17" s="21">
        <v>-0.23804814115741299</v>
      </c>
      <c r="AY17" s="21"/>
      <c r="AZ17" s="21">
        <v>-3.66456421764128E-2</v>
      </c>
      <c r="BA17" s="21">
        <v>-0.16380076344981301</v>
      </c>
      <c r="BB17" s="21">
        <v>-0.12313823831565</v>
      </c>
      <c r="BC17" s="21">
        <v>-0.19115121448349601</v>
      </c>
      <c r="BD17" s="21">
        <v>-0.13027588443356</v>
      </c>
      <c r="BE17" s="21">
        <v>8.2525098178698394E-2</v>
      </c>
      <c r="BF17" s="21"/>
      <c r="BG17" s="21">
        <v>-0.153268435342551</v>
      </c>
      <c r="BH17" s="21">
        <v>-8.8313597611477307E-2</v>
      </c>
      <c r="BI17" s="21" t="s">
        <v>95</v>
      </c>
      <c r="BJ17" s="21">
        <v>-2.2333415844713801E-2</v>
      </c>
      <c r="BK17" s="21">
        <v>-0.118162908696185</v>
      </c>
      <c r="BL17" s="21">
        <v>-0.111762614962071</v>
      </c>
      <c r="BM17" s="21">
        <v>-0.160931825141093</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0.22065768478556999</v>
      </c>
      <c r="D9" s="17">
        <v>0.207182997118731</v>
      </c>
      <c r="E9" s="17">
        <v>0.23190582559610301</v>
      </c>
      <c r="F9" s="17"/>
      <c r="G9" s="17">
        <v>0.18017263922059801</v>
      </c>
      <c r="H9" s="17">
        <v>0.22293016534044399</v>
      </c>
      <c r="I9" s="17">
        <v>0.26845297655870598</v>
      </c>
      <c r="J9" s="17">
        <v>0.209814628438658</v>
      </c>
      <c r="K9" s="17">
        <v>0.20802767458604099</v>
      </c>
      <c r="L9" s="17">
        <v>0.227375013347213</v>
      </c>
      <c r="M9" s="17"/>
      <c r="N9" s="17">
        <v>0.219227740602469</v>
      </c>
      <c r="O9" s="17">
        <v>0.216872973210924</v>
      </c>
      <c r="P9" s="17">
        <v>0.21496461320020999</v>
      </c>
      <c r="Q9" s="17">
        <v>0.229514956311311</v>
      </c>
      <c r="R9" s="17"/>
      <c r="S9" s="17">
        <v>0.22959588856024499</v>
      </c>
      <c r="T9" s="17">
        <v>0.23137915980645199</v>
      </c>
      <c r="U9" s="17">
        <v>0.23260202113290601</v>
      </c>
      <c r="V9" s="17">
        <v>0.25335408123567799</v>
      </c>
      <c r="W9" s="17">
        <v>0.222473196620323</v>
      </c>
      <c r="X9" s="17">
        <v>0.26913051394591198</v>
      </c>
      <c r="Y9" s="17">
        <v>0.20554385143310999</v>
      </c>
      <c r="Z9" s="17">
        <v>0.22511936783348999</v>
      </c>
      <c r="AA9" s="17">
        <v>0.173509541457641</v>
      </c>
      <c r="AB9" s="17">
        <v>0.15842153836367801</v>
      </c>
      <c r="AC9" s="17">
        <v>0.232376516602019</v>
      </c>
      <c r="AD9" s="17">
        <v>0.233248716174146</v>
      </c>
      <c r="AE9" s="17"/>
      <c r="AF9" s="17">
        <v>0.20102404393482801</v>
      </c>
      <c r="AG9" s="17">
        <v>0.249276144990497</v>
      </c>
      <c r="AH9" s="17">
        <v>0.214147853745836</v>
      </c>
      <c r="AI9" s="17"/>
      <c r="AJ9" s="17">
        <v>0.20566429928331401</v>
      </c>
      <c r="AK9" s="17">
        <v>0.24214698105954</v>
      </c>
      <c r="AL9" s="17">
        <v>0.30346628038755102</v>
      </c>
      <c r="AM9" s="17">
        <v>5.9360078209869403E-2</v>
      </c>
      <c r="AN9" s="17">
        <v>0.19381773464433</v>
      </c>
      <c r="AO9" s="17"/>
      <c r="AP9" s="17">
        <v>0.18841654327989299</v>
      </c>
      <c r="AQ9" s="17">
        <v>0.25678873684628001</v>
      </c>
      <c r="AR9" s="17">
        <v>0.29402021329988498</v>
      </c>
      <c r="AS9" s="17"/>
      <c r="AT9" s="17">
        <v>0.17978427259560201</v>
      </c>
      <c r="AU9" s="17">
        <v>0.21243928003346499</v>
      </c>
      <c r="AV9" s="17">
        <v>0.2331372161451</v>
      </c>
      <c r="AW9" s="17">
        <v>0.29063412632369001</v>
      </c>
      <c r="AX9" s="17">
        <v>0.33888682586726399</v>
      </c>
      <c r="AY9" s="17"/>
      <c r="AZ9" s="17">
        <v>0.25003216121771898</v>
      </c>
      <c r="BA9" s="17">
        <v>0.22009317561769201</v>
      </c>
      <c r="BB9" s="17">
        <v>0.20219760492445299</v>
      </c>
      <c r="BC9" s="17">
        <v>0.18508084596313901</v>
      </c>
      <c r="BD9" s="17">
        <v>0.23688557463704499</v>
      </c>
      <c r="BE9" s="17">
        <v>0.22955880914143201</v>
      </c>
      <c r="BF9" s="17"/>
      <c r="BG9" s="17">
        <v>0.215334094779707</v>
      </c>
      <c r="BH9" s="17">
        <v>0.22626400929264601</v>
      </c>
      <c r="BI9" s="17" t="s">
        <v>95</v>
      </c>
      <c r="BJ9" s="17">
        <v>0.1815300079735</v>
      </c>
      <c r="BK9" s="17">
        <v>0.21447311303264699</v>
      </c>
      <c r="BL9" s="17">
        <v>0.24187788153472201</v>
      </c>
      <c r="BM9" s="17">
        <v>0.23405148523789601</v>
      </c>
    </row>
    <row r="10" spans="2:65" x14ac:dyDescent="0.35">
      <c r="B10" s="18" t="s">
        <v>246</v>
      </c>
      <c r="C10" s="17">
        <v>0.48483515167580699</v>
      </c>
      <c r="D10" s="17">
        <v>0.461089463871799</v>
      </c>
      <c r="E10" s="17">
        <v>0.50876151591527996</v>
      </c>
      <c r="F10" s="17"/>
      <c r="G10" s="17">
        <v>0.51611412858628203</v>
      </c>
      <c r="H10" s="17">
        <v>0.50688986226018296</v>
      </c>
      <c r="I10" s="17">
        <v>0.45912062055222302</v>
      </c>
      <c r="J10" s="17">
        <v>0.45138084526385602</v>
      </c>
      <c r="K10" s="17">
        <v>0.47959344085672401</v>
      </c>
      <c r="L10" s="17">
        <v>0.49641555381049202</v>
      </c>
      <c r="M10" s="17"/>
      <c r="N10" s="17">
        <v>0.50729076212410296</v>
      </c>
      <c r="O10" s="17">
        <v>0.47080095851756099</v>
      </c>
      <c r="P10" s="17">
        <v>0.45951967211073003</v>
      </c>
      <c r="Q10" s="17">
        <v>0.49691520503987802</v>
      </c>
      <c r="R10" s="17"/>
      <c r="S10" s="17">
        <v>0.50379205986254605</v>
      </c>
      <c r="T10" s="17">
        <v>0.49167541559578498</v>
      </c>
      <c r="U10" s="17">
        <v>0.47514877506269798</v>
      </c>
      <c r="V10" s="17">
        <v>0.39841205279631198</v>
      </c>
      <c r="W10" s="17">
        <v>0.46991667772270002</v>
      </c>
      <c r="X10" s="17">
        <v>0.47568843981147702</v>
      </c>
      <c r="Y10" s="17">
        <v>0.55234969275308599</v>
      </c>
      <c r="Z10" s="17">
        <v>0.48634855765269602</v>
      </c>
      <c r="AA10" s="17">
        <v>0.50314101052606497</v>
      </c>
      <c r="AB10" s="17">
        <v>0.509748476907954</v>
      </c>
      <c r="AC10" s="17">
        <v>0.44349717523291798</v>
      </c>
      <c r="AD10" s="17">
        <v>0.44950696221872</v>
      </c>
      <c r="AE10" s="17"/>
      <c r="AF10" s="17">
        <v>0.42707736942258401</v>
      </c>
      <c r="AG10" s="17">
        <v>0.52771776401085102</v>
      </c>
      <c r="AH10" s="17">
        <v>0.45724830240554998</v>
      </c>
      <c r="AI10" s="17"/>
      <c r="AJ10" s="17">
        <v>0.45146160829399201</v>
      </c>
      <c r="AK10" s="17">
        <v>0.54343860929546395</v>
      </c>
      <c r="AL10" s="17">
        <v>0.468322319580941</v>
      </c>
      <c r="AM10" s="17">
        <v>0.36402892266609799</v>
      </c>
      <c r="AN10" s="17">
        <v>0.45774500930614698</v>
      </c>
      <c r="AO10" s="17"/>
      <c r="AP10" s="17">
        <v>0.48921994389718299</v>
      </c>
      <c r="AQ10" s="17">
        <v>0.52531432868867201</v>
      </c>
      <c r="AR10" s="17">
        <v>0.48903486982248601</v>
      </c>
      <c r="AS10" s="17"/>
      <c r="AT10" s="17">
        <v>0.48414114584197598</v>
      </c>
      <c r="AU10" s="17">
        <v>0.46629275407819398</v>
      </c>
      <c r="AV10" s="17">
        <v>0.525486880529768</v>
      </c>
      <c r="AW10" s="17">
        <v>0.44796778147580102</v>
      </c>
      <c r="AX10" s="17">
        <v>0.46633229607074</v>
      </c>
      <c r="AY10" s="17"/>
      <c r="AZ10" s="17">
        <v>0.46820335378111599</v>
      </c>
      <c r="BA10" s="17">
        <v>0.47729220534960898</v>
      </c>
      <c r="BB10" s="17">
        <v>0.47105533645530001</v>
      </c>
      <c r="BC10" s="17">
        <v>0.51698118249570402</v>
      </c>
      <c r="BD10" s="17">
        <v>0.48165709507626497</v>
      </c>
      <c r="BE10" s="17">
        <v>0.53137226397690995</v>
      </c>
      <c r="BF10" s="17"/>
      <c r="BG10" s="17">
        <v>0.47649776028353302</v>
      </c>
      <c r="BH10" s="17">
        <v>0.49955849587287599</v>
      </c>
      <c r="BI10" s="17" t="s">
        <v>95</v>
      </c>
      <c r="BJ10" s="17">
        <v>0.465061161931836</v>
      </c>
      <c r="BK10" s="17">
        <v>0.41528012398675201</v>
      </c>
      <c r="BL10" s="17">
        <v>0.50448254128706604</v>
      </c>
      <c r="BM10" s="17">
        <v>0.56468721327832005</v>
      </c>
    </row>
    <row r="11" spans="2:65" x14ac:dyDescent="0.35">
      <c r="B11" s="18" t="s">
        <v>247</v>
      </c>
      <c r="C11" s="17">
        <v>0.16785546073201699</v>
      </c>
      <c r="D11" s="17">
        <v>0.17114690666723001</v>
      </c>
      <c r="E11" s="17">
        <v>0.16544546157819001</v>
      </c>
      <c r="F11" s="17"/>
      <c r="G11" s="17">
        <v>0.179068148702581</v>
      </c>
      <c r="H11" s="17">
        <v>0.142539749248079</v>
      </c>
      <c r="I11" s="17">
        <v>0.149081524759135</v>
      </c>
      <c r="J11" s="17">
        <v>0.18750043113862599</v>
      </c>
      <c r="K11" s="17">
        <v>0.201605479312956</v>
      </c>
      <c r="L11" s="17">
        <v>0.155960172607716</v>
      </c>
      <c r="M11" s="17"/>
      <c r="N11" s="17">
        <v>0.16966465314449999</v>
      </c>
      <c r="O11" s="17">
        <v>0.17239731991709301</v>
      </c>
      <c r="P11" s="17">
        <v>0.169839280337269</v>
      </c>
      <c r="Q11" s="17">
        <v>0.16226467161300401</v>
      </c>
      <c r="R11" s="17"/>
      <c r="S11" s="17">
        <v>0.16685268327656899</v>
      </c>
      <c r="T11" s="17">
        <v>0.17189110425238599</v>
      </c>
      <c r="U11" s="17">
        <v>0.19984231619708501</v>
      </c>
      <c r="V11" s="17">
        <v>0.21613198981644299</v>
      </c>
      <c r="W11" s="17">
        <v>0.15292480271987199</v>
      </c>
      <c r="X11" s="17">
        <v>0.12661522142335899</v>
      </c>
      <c r="Y11" s="17">
        <v>0.13903006225616699</v>
      </c>
      <c r="Z11" s="17">
        <v>0.14326876840595301</v>
      </c>
      <c r="AA11" s="17">
        <v>0.19161070188400001</v>
      </c>
      <c r="AB11" s="17">
        <v>0.14769610234557801</v>
      </c>
      <c r="AC11" s="17">
        <v>0.19475847970517099</v>
      </c>
      <c r="AD11" s="17">
        <v>0.129600646184894</v>
      </c>
      <c r="AE11" s="17"/>
      <c r="AF11" s="17">
        <v>0.187788631280631</v>
      </c>
      <c r="AG11" s="17">
        <v>0.14982702224555999</v>
      </c>
      <c r="AH11" s="17">
        <v>0.176997149579708</v>
      </c>
      <c r="AI11" s="17"/>
      <c r="AJ11" s="17">
        <v>0.177252912036128</v>
      </c>
      <c r="AK11" s="17">
        <v>0.16211319372240299</v>
      </c>
      <c r="AL11" s="17">
        <v>0.141669740171734</v>
      </c>
      <c r="AM11" s="17">
        <v>9.5445908330881096E-2</v>
      </c>
      <c r="AN11" s="17">
        <v>0.184769370150724</v>
      </c>
      <c r="AO11" s="17"/>
      <c r="AP11" s="17">
        <v>0.17199727109287299</v>
      </c>
      <c r="AQ11" s="17">
        <v>0.15220843189488001</v>
      </c>
      <c r="AR11" s="17">
        <v>0.14841794224916799</v>
      </c>
      <c r="AS11" s="17"/>
      <c r="AT11" s="17">
        <v>0.20053186939051501</v>
      </c>
      <c r="AU11" s="17">
        <v>0.160282141246539</v>
      </c>
      <c r="AV11" s="17">
        <v>0.15100981592384299</v>
      </c>
      <c r="AW11" s="17">
        <v>0.138555822370967</v>
      </c>
      <c r="AX11" s="17">
        <v>0.13438958356811001</v>
      </c>
      <c r="AY11" s="17"/>
      <c r="AZ11" s="17">
        <v>0.16208853667164999</v>
      </c>
      <c r="BA11" s="17">
        <v>0.182388642884005</v>
      </c>
      <c r="BB11" s="17">
        <v>0.17755212286461</v>
      </c>
      <c r="BC11" s="17">
        <v>0.15818877627824901</v>
      </c>
      <c r="BD11" s="17">
        <v>0.16765491610341399</v>
      </c>
      <c r="BE11" s="17">
        <v>0.11717832237589</v>
      </c>
      <c r="BF11" s="17"/>
      <c r="BG11" s="17">
        <v>0.17879554549735299</v>
      </c>
      <c r="BH11" s="17">
        <v>0.15472131365442399</v>
      </c>
      <c r="BI11" s="17" t="s">
        <v>95</v>
      </c>
      <c r="BJ11" s="17">
        <v>0.20412673126776801</v>
      </c>
      <c r="BK11" s="17">
        <v>0.19715043615957301</v>
      </c>
      <c r="BL11" s="17">
        <v>0.142837857725642</v>
      </c>
      <c r="BM11" s="17">
        <v>0.13022215598365899</v>
      </c>
    </row>
    <row r="12" spans="2:65" x14ac:dyDescent="0.35">
      <c r="B12" s="18" t="s">
        <v>248</v>
      </c>
      <c r="C12" s="17">
        <v>7.11900001986428E-2</v>
      </c>
      <c r="D12" s="17">
        <v>8.8809966568349205E-2</v>
      </c>
      <c r="E12" s="17">
        <v>5.4201502523358598E-2</v>
      </c>
      <c r="F12" s="17"/>
      <c r="G12" s="17">
        <v>8.43994307337015E-2</v>
      </c>
      <c r="H12" s="17">
        <v>8.1604897994666303E-2</v>
      </c>
      <c r="I12" s="17">
        <v>7.7561711507427702E-2</v>
      </c>
      <c r="J12" s="17">
        <v>6.8080913414349006E-2</v>
      </c>
      <c r="K12" s="17">
        <v>5.85569089628361E-2</v>
      </c>
      <c r="L12" s="17">
        <v>5.9599140428897898E-2</v>
      </c>
      <c r="M12" s="17"/>
      <c r="N12" s="17">
        <v>7.2065265271887502E-2</v>
      </c>
      <c r="O12" s="17">
        <v>8.5945752131518893E-2</v>
      </c>
      <c r="P12" s="17">
        <v>7.7004550612302394E-2</v>
      </c>
      <c r="Q12" s="17">
        <v>4.9570974660160597E-2</v>
      </c>
      <c r="R12" s="17"/>
      <c r="S12" s="17">
        <v>6.8032125708452296E-2</v>
      </c>
      <c r="T12" s="17">
        <v>4.89506279177606E-2</v>
      </c>
      <c r="U12" s="17">
        <v>5.2984388349685198E-2</v>
      </c>
      <c r="V12" s="17">
        <v>7.0542454929721304E-2</v>
      </c>
      <c r="W12" s="17">
        <v>9.9514781348960496E-2</v>
      </c>
      <c r="X12" s="17">
        <v>6.74867749397738E-2</v>
      </c>
      <c r="Y12" s="17">
        <v>5.9258352128145002E-2</v>
      </c>
      <c r="Z12" s="17">
        <v>6.11136782877678E-2</v>
      </c>
      <c r="AA12" s="17">
        <v>7.8997160681871403E-2</v>
      </c>
      <c r="AB12" s="17">
        <v>0.10542529278727</v>
      </c>
      <c r="AC12" s="17">
        <v>2.9479424214501702E-2</v>
      </c>
      <c r="AD12" s="17">
        <v>0.14938625612843501</v>
      </c>
      <c r="AE12" s="17"/>
      <c r="AF12" s="17">
        <v>8.8853240243309706E-2</v>
      </c>
      <c r="AG12" s="17">
        <v>5.05105750129963E-2</v>
      </c>
      <c r="AH12" s="17">
        <v>8.4522673194921405E-2</v>
      </c>
      <c r="AI12" s="17"/>
      <c r="AJ12" s="17">
        <v>9.6367948101181197E-2</v>
      </c>
      <c r="AK12" s="17">
        <v>3.0744345765412399E-2</v>
      </c>
      <c r="AL12" s="17">
        <v>6.6945489844380396E-2</v>
      </c>
      <c r="AM12" s="17">
        <v>0.159322218320612</v>
      </c>
      <c r="AN12" s="17">
        <v>7.0531557101975298E-2</v>
      </c>
      <c r="AO12" s="17"/>
      <c r="AP12" s="17">
        <v>9.6812089130442203E-2</v>
      </c>
      <c r="AQ12" s="17">
        <v>4.4165172843433999E-2</v>
      </c>
      <c r="AR12" s="17">
        <v>4.4738242977103701E-2</v>
      </c>
      <c r="AS12" s="17"/>
      <c r="AT12" s="17">
        <v>6.5927804635978193E-2</v>
      </c>
      <c r="AU12" s="17">
        <v>9.3762241367152402E-2</v>
      </c>
      <c r="AV12" s="17">
        <v>5.2733445715895298E-2</v>
      </c>
      <c r="AW12" s="17">
        <v>9.8616719955543705E-2</v>
      </c>
      <c r="AX12" s="17">
        <v>2.8261462320217399E-2</v>
      </c>
      <c r="AY12" s="17"/>
      <c r="AZ12" s="17">
        <v>8.6378143619894904E-2</v>
      </c>
      <c r="BA12" s="17">
        <v>5.8733503776779397E-2</v>
      </c>
      <c r="BB12" s="17">
        <v>9.0237787732142999E-2</v>
      </c>
      <c r="BC12" s="17">
        <v>6.8754787636926606E-2</v>
      </c>
      <c r="BD12" s="17">
        <v>5.3523247237601199E-2</v>
      </c>
      <c r="BE12" s="17">
        <v>7.9164083746726094E-2</v>
      </c>
      <c r="BF12" s="17"/>
      <c r="BG12" s="17">
        <v>7.7725290444111694E-2</v>
      </c>
      <c r="BH12" s="17">
        <v>6.8394376090489997E-2</v>
      </c>
      <c r="BI12" s="17" t="s">
        <v>95</v>
      </c>
      <c r="BJ12" s="17">
        <v>7.7943180955063904E-2</v>
      </c>
      <c r="BK12" s="17">
        <v>8.60031129086333E-2</v>
      </c>
      <c r="BL12" s="17">
        <v>5.6758037481626999E-2</v>
      </c>
      <c r="BM12" s="17">
        <v>4.0640315285556401E-2</v>
      </c>
    </row>
    <row r="13" spans="2:65" x14ac:dyDescent="0.35">
      <c r="B13" s="18" t="s">
        <v>249</v>
      </c>
      <c r="C13" s="17">
        <v>3.7814482886374901E-2</v>
      </c>
      <c r="D13" s="17">
        <v>5.5493818128793101E-2</v>
      </c>
      <c r="E13" s="17">
        <v>2.06026893516074E-2</v>
      </c>
      <c r="F13" s="17"/>
      <c r="G13" s="17">
        <v>2.0655512813286599E-2</v>
      </c>
      <c r="H13" s="17">
        <v>2.9829783602796499E-2</v>
      </c>
      <c r="I13" s="17">
        <v>2.6397598667389801E-2</v>
      </c>
      <c r="J13" s="17">
        <v>6.9633987478038395E-2</v>
      </c>
      <c r="K13" s="17">
        <v>4.2057994351561802E-2</v>
      </c>
      <c r="L13" s="17">
        <v>3.6222053900121398E-2</v>
      </c>
      <c r="M13" s="17"/>
      <c r="N13" s="17">
        <v>2.2081410872863E-2</v>
      </c>
      <c r="O13" s="17">
        <v>3.7801461907910103E-2</v>
      </c>
      <c r="P13" s="17">
        <v>5.4787185617782001E-2</v>
      </c>
      <c r="Q13" s="17">
        <v>3.8749955260569999E-2</v>
      </c>
      <c r="R13" s="17"/>
      <c r="S13" s="17">
        <v>2.4983058861528601E-2</v>
      </c>
      <c r="T13" s="17">
        <v>3.2516620129220498E-2</v>
      </c>
      <c r="U13" s="17">
        <v>3.39014259603082E-2</v>
      </c>
      <c r="V13" s="17">
        <v>4.49438365481519E-2</v>
      </c>
      <c r="W13" s="17">
        <v>2.8097795102379999E-2</v>
      </c>
      <c r="X13" s="17">
        <v>3.17828146643594E-2</v>
      </c>
      <c r="Y13" s="17">
        <v>1.6577450984231801E-2</v>
      </c>
      <c r="Z13" s="17">
        <v>6.3955654307066401E-2</v>
      </c>
      <c r="AA13" s="17">
        <v>3.9505310711764503E-2</v>
      </c>
      <c r="AB13" s="17">
        <v>6.0824991554228498E-2</v>
      </c>
      <c r="AC13" s="17">
        <v>7.5930094308583093E-2</v>
      </c>
      <c r="AD13" s="17">
        <v>3.8257419293805703E-2</v>
      </c>
      <c r="AE13" s="17"/>
      <c r="AF13" s="17">
        <v>7.6921662697078605E-2</v>
      </c>
      <c r="AG13" s="17">
        <v>1.08881719234606E-2</v>
      </c>
      <c r="AH13" s="17">
        <v>3.9613136051596498E-2</v>
      </c>
      <c r="AI13" s="17"/>
      <c r="AJ13" s="17">
        <v>5.68376617555124E-2</v>
      </c>
      <c r="AK13" s="17">
        <v>1.44163822110624E-2</v>
      </c>
      <c r="AL13" s="17">
        <v>1.31560962713256E-2</v>
      </c>
      <c r="AM13" s="17">
        <v>0.232089409111638</v>
      </c>
      <c r="AN13" s="17">
        <v>5.4191409804484302E-2</v>
      </c>
      <c r="AO13" s="17"/>
      <c r="AP13" s="17">
        <v>4.9253609713971101E-2</v>
      </c>
      <c r="AQ13" s="17">
        <v>1.35725140902786E-2</v>
      </c>
      <c r="AR13" s="17">
        <v>1.2187716479016101E-2</v>
      </c>
      <c r="AS13" s="17"/>
      <c r="AT13" s="17">
        <v>5.3345432420892E-2</v>
      </c>
      <c r="AU13" s="17">
        <v>4.36717986840146E-2</v>
      </c>
      <c r="AV13" s="17">
        <v>2.0214991950630701E-2</v>
      </c>
      <c r="AW13" s="17">
        <v>1.88327625277157E-2</v>
      </c>
      <c r="AX13" s="17">
        <v>3.2129832173668903E-2</v>
      </c>
      <c r="AY13" s="17"/>
      <c r="AZ13" s="17">
        <v>2.0698582802812501E-2</v>
      </c>
      <c r="BA13" s="17">
        <v>3.6605983834587102E-2</v>
      </c>
      <c r="BB13" s="17">
        <v>3.8041849009253503E-2</v>
      </c>
      <c r="BC13" s="17">
        <v>5.2487728583863101E-2</v>
      </c>
      <c r="BD13" s="17">
        <v>4.8800894757166299E-2</v>
      </c>
      <c r="BE13" s="17">
        <v>4.27265207590415E-2</v>
      </c>
      <c r="BF13" s="17"/>
      <c r="BG13" s="17">
        <v>3.38278367420769E-2</v>
      </c>
      <c r="BH13" s="17">
        <v>3.6914586252841303E-2</v>
      </c>
      <c r="BI13" s="17" t="s">
        <v>95</v>
      </c>
      <c r="BJ13" s="17">
        <v>5.4071875738391999E-2</v>
      </c>
      <c r="BK13" s="17">
        <v>5.5998138987118903E-2</v>
      </c>
      <c r="BL13" s="17">
        <v>3.6942991404139799E-2</v>
      </c>
      <c r="BM13" s="17">
        <v>1.29932594394394E-2</v>
      </c>
    </row>
    <row r="14" spans="2:65" x14ac:dyDescent="0.35">
      <c r="B14" s="18" t="s">
        <v>143</v>
      </c>
      <c r="C14" s="17">
        <v>1.76472197215892E-2</v>
      </c>
      <c r="D14" s="17">
        <v>1.62768476450975E-2</v>
      </c>
      <c r="E14" s="17">
        <v>1.90830050354612E-2</v>
      </c>
      <c r="F14" s="17"/>
      <c r="G14" s="17">
        <v>1.9590139943551101E-2</v>
      </c>
      <c r="H14" s="17">
        <v>1.62055415538312E-2</v>
      </c>
      <c r="I14" s="17">
        <v>1.9385567955119198E-2</v>
      </c>
      <c r="J14" s="17">
        <v>1.35891942664732E-2</v>
      </c>
      <c r="K14" s="17">
        <v>1.01585019298817E-2</v>
      </c>
      <c r="L14" s="17">
        <v>2.4428065905559002E-2</v>
      </c>
      <c r="M14" s="17"/>
      <c r="N14" s="17">
        <v>9.6701679841780293E-3</v>
      </c>
      <c r="O14" s="17">
        <v>1.61815343149939E-2</v>
      </c>
      <c r="P14" s="17">
        <v>2.3884698121706901E-2</v>
      </c>
      <c r="Q14" s="17">
        <v>2.2984237115076502E-2</v>
      </c>
      <c r="R14" s="17"/>
      <c r="S14" s="17">
        <v>6.74418373065791E-3</v>
      </c>
      <c r="T14" s="17">
        <v>2.3587072298396301E-2</v>
      </c>
      <c r="U14" s="17">
        <v>5.5210732973169502E-3</v>
      </c>
      <c r="V14" s="17">
        <v>1.6615584673694402E-2</v>
      </c>
      <c r="W14" s="17">
        <v>2.7072746485765201E-2</v>
      </c>
      <c r="X14" s="17">
        <v>2.92962352151179E-2</v>
      </c>
      <c r="Y14" s="17">
        <v>2.7240590445260299E-2</v>
      </c>
      <c r="Z14" s="17">
        <v>2.0193973513026101E-2</v>
      </c>
      <c r="AA14" s="17">
        <v>1.32362747386585E-2</v>
      </c>
      <c r="AB14" s="17">
        <v>1.7883598041291401E-2</v>
      </c>
      <c r="AC14" s="17">
        <v>2.3958309936807101E-2</v>
      </c>
      <c r="AD14" s="17">
        <v>0</v>
      </c>
      <c r="AE14" s="17"/>
      <c r="AF14" s="17">
        <v>1.83350524215686E-2</v>
      </c>
      <c r="AG14" s="17">
        <v>1.1780321816636101E-2</v>
      </c>
      <c r="AH14" s="17">
        <v>2.74708850223877E-2</v>
      </c>
      <c r="AI14" s="17"/>
      <c r="AJ14" s="17">
        <v>1.2415570529873099E-2</v>
      </c>
      <c r="AK14" s="17">
        <v>7.1404879461180997E-3</v>
      </c>
      <c r="AL14" s="17">
        <v>6.4400737440677798E-3</v>
      </c>
      <c r="AM14" s="17">
        <v>8.9753463360901398E-2</v>
      </c>
      <c r="AN14" s="17">
        <v>3.8944918992339803E-2</v>
      </c>
      <c r="AO14" s="17"/>
      <c r="AP14" s="17">
        <v>4.3005428856370299E-3</v>
      </c>
      <c r="AQ14" s="17">
        <v>7.9508156364553606E-3</v>
      </c>
      <c r="AR14" s="17">
        <v>1.16010151723418E-2</v>
      </c>
      <c r="AS14" s="17"/>
      <c r="AT14" s="17">
        <v>1.62694751150371E-2</v>
      </c>
      <c r="AU14" s="17">
        <v>2.3551784590634301E-2</v>
      </c>
      <c r="AV14" s="17">
        <v>1.7417649734763702E-2</v>
      </c>
      <c r="AW14" s="17">
        <v>5.3927873462824303E-3</v>
      </c>
      <c r="AX14" s="17">
        <v>0</v>
      </c>
      <c r="AY14" s="17"/>
      <c r="AZ14" s="17">
        <v>1.2599221906807101E-2</v>
      </c>
      <c r="BA14" s="17">
        <v>2.48864885373274E-2</v>
      </c>
      <c r="BB14" s="17">
        <v>2.0915299014240999E-2</v>
      </c>
      <c r="BC14" s="17">
        <v>1.8506679042118501E-2</v>
      </c>
      <c r="BD14" s="17">
        <v>1.1478272188508901E-2</v>
      </c>
      <c r="BE14" s="17">
        <v>0</v>
      </c>
      <c r="BF14" s="17"/>
      <c r="BG14" s="17">
        <v>1.7819472253219001E-2</v>
      </c>
      <c r="BH14" s="17">
        <v>1.41472188367216E-2</v>
      </c>
      <c r="BI14" s="17" t="s">
        <v>95</v>
      </c>
      <c r="BJ14" s="17">
        <v>1.7267042133439998E-2</v>
      </c>
      <c r="BK14" s="17">
        <v>3.1095074925274802E-2</v>
      </c>
      <c r="BL14" s="17">
        <v>1.71006905668021E-2</v>
      </c>
      <c r="BM14" s="17">
        <v>1.7405570775128599E-2</v>
      </c>
    </row>
    <row r="15" spans="2:65" x14ac:dyDescent="0.35">
      <c r="B15" s="18" t="s">
        <v>250</v>
      </c>
      <c r="C15" s="20">
        <v>0.70549283646137595</v>
      </c>
      <c r="D15" s="20">
        <v>0.66827246099052995</v>
      </c>
      <c r="E15" s="20">
        <v>0.74066734151138303</v>
      </c>
      <c r="F15" s="20"/>
      <c r="G15" s="20">
        <v>0.69628676780688004</v>
      </c>
      <c r="H15" s="20">
        <v>0.72982002760062703</v>
      </c>
      <c r="I15" s="20">
        <v>0.72757359711092895</v>
      </c>
      <c r="J15" s="20">
        <v>0.66119547370251397</v>
      </c>
      <c r="K15" s="20">
        <v>0.68762111544276505</v>
      </c>
      <c r="L15" s="20">
        <v>0.72379056715770496</v>
      </c>
      <c r="M15" s="20"/>
      <c r="N15" s="20">
        <v>0.72651850272657104</v>
      </c>
      <c r="O15" s="20">
        <v>0.68767393172848401</v>
      </c>
      <c r="P15" s="20">
        <v>0.67448428531093996</v>
      </c>
      <c r="Q15" s="20">
        <v>0.72643016135118899</v>
      </c>
      <c r="R15" s="20"/>
      <c r="S15" s="20">
        <v>0.73338794842279198</v>
      </c>
      <c r="T15" s="20">
        <v>0.72305457540223605</v>
      </c>
      <c r="U15" s="20">
        <v>0.70775079619560399</v>
      </c>
      <c r="V15" s="20">
        <v>0.65176613403199002</v>
      </c>
      <c r="W15" s="20">
        <v>0.69238987434302302</v>
      </c>
      <c r="X15" s="20">
        <v>0.74481895375739005</v>
      </c>
      <c r="Y15" s="20">
        <v>0.75789354418619603</v>
      </c>
      <c r="Z15" s="20">
        <v>0.71146792548618698</v>
      </c>
      <c r="AA15" s="20">
        <v>0.67665055198370605</v>
      </c>
      <c r="AB15" s="20">
        <v>0.668170015271632</v>
      </c>
      <c r="AC15" s="20">
        <v>0.67587369183493695</v>
      </c>
      <c r="AD15" s="20">
        <v>0.68275567839286599</v>
      </c>
      <c r="AE15" s="20"/>
      <c r="AF15" s="20">
        <v>0.62810141335741199</v>
      </c>
      <c r="AG15" s="20">
        <v>0.77699390900134702</v>
      </c>
      <c r="AH15" s="20">
        <v>0.67139615615138704</v>
      </c>
      <c r="AI15" s="20"/>
      <c r="AJ15" s="20">
        <v>0.65712590757730605</v>
      </c>
      <c r="AK15" s="20">
        <v>0.78558559035500397</v>
      </c>
      <c r="AL15" s="20">
        <v>0.77178859996849203</v>
      </c>
      <c r="AM15" s="20">
        <v>0.42338900087596698</v>
      </c>
      <c r="AN15" s="20">
        <v>0.65156274395047697</v>
      </c>
      <c r="AO15" s="20"/>
      <c r="AP15" s="20">
        <v>0.67763648717707603</v>
      </c>
      <c r="AQ15" s="20">
        <v>0.78210306553495201</v>
      </c>
      <c r="AR15" s="20">
        <v>0.78305508312237104</v>
      </c>
      <c r="AS15" s="20"/>
      <c r="AT15" s="20">
        <v>0.66392541843757802</v>
      </c>
      <c r="AU15" s="20">
        <v>0.67873203411166005</v>
      </c>
      <c r="AV15" s="20">
        <v>0.75862409667486697</v>
      </c>
      <c r="AW15" s="20">
        <v>0.73860190779949098</v>
      </c>
      <c r="AX15" s="20">
        <v>0.80521912193800405</v>
      </c>
      <c r="AY15" s="20"/>
      <c r="AZ15" s="20">
        <v>0.71823551499883598</v>
      </c>
      <c r="BA15" s="20">
        <v>0.69738538096730096</v>
      </c>
      <c r="BB15" s="20">
        <v>0.673252941379753</v>
      </c>
      <c r="BC15" s="20">
        <v>0.70206202845884302</v>
      </c>
      <c r="BD15" s="20">
        <v>0.71854266971330905</v>
      </c>
      <c r="BE15" s="20">
        <v>0.76093107311834196</v>
      </c>
      <c r="BF15" s="20"/>
      <c r="BG15" s="20">
        <v>0.69183185506323996</v>
      </c>
      <c r="BH15" s="20">
        <v>0.72582250516552305</v>
      </c>
      <c r="BI15" s="20" t="s">
        <v>95</v>
      </c>
      <c r="BJ15" s="20">
        <v>0.64659116990533605</v>
      </c>
      <c r="BK15" s="20">
        <v>0.6297532370194</v>
      </c>
      <c r="BL15" s="20">
        <v>0.74636042282178905</v>
      </c>
      <c r="BM15" s="20">
        <v>0.79873869851621604</v>
      </c>
    </row>
    <row r="16" spans="2:65" x14ac:dyDescent="0.35">
      <c r="B16" s="18" t="s">
        <v>251</v>
      </c>
      <c r="C16" s="20">
        <v>0.10900448308501801</v>
      </c>
      <c r="D16" s="20">
        <v>0.144303784697142</v>
      </c>
      <c r="E16" s="20">
        <v>7.4804191874965995E-2</v>
      </c>
      <c r="F16" s="20"/>
      <c r="G16" s="20">
        <v>0.10505494354698799</v>
      </c>
      <c r="H16" s="20">
        <v>0.111434681597463</v>
      </c>
      <c r="I16" s="20">
        <v>0.10395931017481699</v>
      </c>
      <c r="J16" s="20">
        <v>0.137714900892387</v>
      </c>
      <c r="K16" s="20">
        <v>0.100614903314398</v>
      </c>
      <c r="L16" s="20">
        <v>9.5821194329019296E-2</v>
      </c>
      <c r="M16" s="20"/>
      <c r="N16" s="20">
        <v>9.4146676144750502E-2</v>
      </c>
      <c r="O16" s="20">
        <v>0.123747214039429</v>
      </c>
      <c r="P16" s="20">
        <v>0.131791736230084</v>
      </c>
      <c r="Q16" s="20">
        <v>8.8320929920730595E-2</v>
      </c>
      <c r="R16" s="20"/>
      <c r="S16" s="20">
        <v>9.3015184569980897E-2</v>
      </c>
      <c r="T16" s="20">
        <v>8.1467248046981106E-2</v>
      </c>
      <c r="U16" s="20">
        <v>8.6885814309993398E-2</v>
      </c>
      <c r="V16" s="20">
        <v>0.115486291477873</v>
      </c>
      <c r="W16" s="20">
        <v>0.12761257645134</v>
      </c>
      <c r="X16" s="20">
        <v>9.9269589604133193E-2</v>
      </c>
      <c r="Y16" s="20">
        <v>7.5835803112376796E-2</v>
      </c>
      <c r="Z16" s="20">
        <v>0.12506933259483399</v>
      </c>
      <c r="AA16" s="20">
        <v>0.118502471393636</v>
      </c>
      <c r="AB16" s="20">
        <v>0.16625028434149899</v>
      </c>
      <c r="AC16" s="20">
        <v>0.105409518523085</v>
      </c>
      <c r="AD16" s="20">
        <v>0.187643675422241</v>
      </c>
      <c r="AE16" s="20"/>
      <c r="AF16" s="20">
        <v>0.16577490294038799</v>
      </c>
      <c r="AG16" s="20">
        <v>6.1398746936456902E-2</v>
      </c>
      <c r="AH16" s="20">
        <v>0.124135809246518</v>
      </c>
      <c r="AI16" s="20"/>
      <c r="AJ16" s="20">
        <v>0.15320560985669399</v>
      </c>
      <c r="AK16" s="20">
        <v>4.5160727976474802E-2</v>
      </c>
      <c r="AL16" s="20">
        <v>8.0101586115705906E-2</v>
      </c>
      <c r="AM16" s="20">
        <v>0.39141162743225</v>
      </c>
      <c r="AN16" s="20">
        <v>0.12472296690645999</v>
      </c>
      <c r="AO16" s="20"/>
      <c r="AP16" s="20">
        <v>0.14606569884441301</v>
      </c>
      <c r="AQ16" s="20">
        <v>5.7737686933712597E-2</v>
      </c>
      <c r="AR16" s="20">
        <v>5.69259594561198E-2</v>
      </c>
      <c r="AS16" s="20"/>
      <c r="AT16" s="20">
        <v>0.11927323705687</v>
      </c>
      <c r="AU16" s="20">
        <v>0.13743404005116699</v>
      </c>
      <c r="AV16" s="20">
        <v>7.2948437666526006E-2</v>
      </c>
      <c r="AW16" s="20">
        <v>0.117449482483259</v>
      </c>
      <c r="AX16" s="20">
        <v>6.0391294493886402E-2</v>
      </c>
      <c r="AY16" s="20"/>
      <c r="AZ16" s="20">
        <v>0.10707672642270701</v>
      </c>
      <c r="BA16" s="20">
        <v>9.53394876113665E-2</v>
      </c>
      <c r="BB16" s="20">
        <v>0.128279636741396</v>
      </c>
      <c r="BC16" s="20">
        <v>0.12124251622079001</v>
      </c>
      <c r="BD16" s="20">
        <v>0.102324141994768</v>
      </c>
      <c r="BE16" s="20">
        <v>0.121890604505768</v>
      </c>
      <c r="BF16" s="20"/>
      <c r="BG16" s="20">
        <v>0.111553127186189</v>
      </c>
      <c r="BH16" s="20">
        <v>0.10530896234333099</v>
      </c>
      <c r="BI16" s="20" t="s">
        <v>95</v>
      </c>
      <c r="BJ16" s="20">
        <v>0.13201505669345601</v>
      </c>
      <c r="BK16" s="20">
        <v>0.142001251895752</v>
      </c>
      <c r="BL16" s="20">
        <v>9.3701028885766799E-2</v>
      </c>
      <c r="BM16" s="20">
        <v>5.3633574724995803E-2</v>
      </c>
    </row>
    <row r="17" spans="2:65" x14ac:dyDescent="0.35">
      <c r="B17" s="18" t="s">
        <v>168</v>
      </c>
      <c r="C17" s="21">
        <v>0.59648835337635897</v>
      </c>
      <c r="D17" s="21">
        <v>0.52396867629338795</v>
      </c>
      <c r="E17" s="21">
        <v>0.66586314963641702</v>
      </c>
      <c r="F17" s="21"/>
      <c r="G17" s="21">
        <v>0.59123182425989096</v>
      </c>
      <c r="H17" s="21">
        <v>0.61838534600316397</v>
      </c>
      <c r="I17" s="21">
        <v>0.62361428693611098</v>
      </c>
      <c r="J17" s="21">
        <v>0.52348057281012605</v>
      </c>
      <c r="K17" s="21">
        <v>0.58700621212836701</v>
      </c>
      <c r="L17" s="21">
        <v>0.62796937282868603</v>
      </c>
      <c r="M17" s="21"/>
      <c r="N17" s="21">
        <v>0.63237182658182101</v>
      </c>
      <c r="O17" s="21">
        <v>0.563926717689055</v>
      </c>
      <c r="P17" s="21">
        <v>0.54269254908085596</v>
      </c>
      <c r="Q17" s="21">
        <v>0.63810923143045795</v>
      </c>
      <c r="R17" s="21"/>
      <c r="S17" s="21">
        <v>0.64037276385281106</v>
      </c>
      <c r="T17" s="21">
        <v>0.64158732735525503</v>
      </c>
      <c r="U17" s="21">
        <v>0.62086498188561101</v>
      </c>
      <c r="V17" s="21">
        <v>0.53627984255411698</v>
      </c>
      <c r="W17" s="21">
        <v>0.56477729789168196</v>
      </c>
      <c r="X17" s="21">
        <v>0.64554936415325703</v>
      </c>
      <c r="Y17" s="21">
        <v>0.682057741073819</v>
      </c>
      <c r="Z17" s="21">
        <v>0.58639859289135299</v>
      </c>
      <c r="AA17" s="21">
        <v>0.55814808059007004</v>
      </c>
      <c r="AB17" s="21">
        <v>0.50191973093013298</v>
      </c>
      <c r="AC17" s="21">
        <v>0.57046417331185195</v>
      </c>
      <c r="AD17" s="21">
        <v>0.49511200297062502</v>
      </c>
      <c r="AE17" s="21"/>
      <c r="AF17" s="21">
        <v>0.46232651041702399</v>
      </c>
      <c r="AG17" s="21">
        <v>0.71559516206489004</v>
      </c>
      <c r="AH17" s="21">
        <v>0.54726034690486902</v>
      </c>
      <c r="AI17" s="21"/>
      <c r="AJ17" s="21">
        <v>0.50392029772061198</v>
      </c>
      <c r="AK17" s="21">
        <v>0.740424862378529</v>
      </c>
      <c r="AL17" s="21">
        <v>0.69168701385278597</v>
      </c>
      <c r="AM17" s="21">
        <v>3.1977373443716803E-2</v>
      </c>
      <c r="AN17" s="21">
        <v>0.52683977704401697</v>
      </c>
      <c r="AO17" s="21"/>
      <c r="AP17" s="21">
        <v>0.53157078833266302</v>
      </c>
      <c r="AQ17" s="21">
        <v>0.72436537860123895</v>
      </c>
      <c r="AR17" s="21">
        <v>0.72612912366625104</v>
      </c>
      <c r="AS17" s="21"/>
      <c r="AT17" s="21">
        <v>0.54465218138070803</v>
      </c>
      <c r="AU17" s="21">
        <v>0.54129799406049295</v>
      </c>
      <c r="AV17" s="21">
        <v>0.68567565900834104</v>
      </c>
      <c r="AW17" s="21">
        <v>0.62115242531623205</v>
      </c>
      <c r="AX17" s="21">
        <v>0.74482782744411802</v>
      </c>
      <c r="AY17" s="21"/>
      <c r="AZ17" s="21">
        <v>0.61115878857612804</v>
      </c>
      <c r="BA17" s="21">
        <v>0.60204589335593495</v>
      </c>
      <c r="BB17" s="21">
        <v>0.54497330463835603</v>
      </c>
      <c r="BC17" s="21">
        <v>0.58081951223805295</v>
      </c>
      <c r="BD17" s="21">
        <v>0.61621852771854202</v>
      </c>
      <c r="BE17" s="21">
        <v>0.63904046861257402</v>
      </c>
      <c r="BF17" s="21"/>
      <c r="BG17" s="21">
        <v>0.58027872787705104</v>
      </c>
      <c r="BH17" s="21">
        <v>0.62051354282219195</v>
      </c>
      <c r="BI17" s="21" t="s">
        <v>95</v>
      </c>
      <c r="BJ17" s="21">
        <v>0.51457611321188002</v>
      </c>
      <c r="BK17" s="21">
        <v>0.48775198512364798</v>
      </c>
      <c r="BL17" s="21">
        <v>0.65265939393602201</v>
      </c>
      <c r="BM17" s="21">
        <v>0.74510512379121996</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0.12391195870001299</v>
      </c>
      <c r="D9" s="17">
        <v>0.127923017140085</v>
      </c>
      <c r="E9" s="17">
        <v>0.118499856532085</v>
      </c>
      <c r="F9" s="17"/>
      <c r="G9" s="17">
        <v>0.16732266482011199</v>
      </c>
      <c r="H9" s="17">
        <v>0.12713179013355999</v>
      </c>
      <c r="I9" s="17">
        <v>0.12867780253129801</v>
      </c>
      <c r="J9" s="17">
        <v>0.109964086868271</v>
      </c>
      <c r="K9" s="17">
        <v>8.79337784583515E-2</v>
      </c>
      <c r="L9" s="17">
        <v>0.122550591605621</v>
      </c>
      <c r="M9" s="17"/>
      <c r="N9" s="17">
        <v>0.13347892101946701</v>
      </c>
      <c r="O9" s="17">
        <v>0.134912519819475</v>
      </c>
      <c r="P9" s="17">
        <v>9.9112014557597897E-2</v>
      </c>
      <c r="Q9" s="17">
        <v>0.124909095251843</v>
      </c>
      <c r="R9" s="17"/>
      <c r="S9" s="17">
        <v>0.13538245342452901</v>
      </c>
      <c r="T9" s="17">
        <v>0.14040748620422</v>
      </c>
      <c r="U9" s="17">
        <v>0.155478933242027</v>
      </c>
      <c r="V9" s="17">
        <v>0.14416663284984199</v>
      </c>
      <c r="W9" s="17">
        <v>0.110745020875087</v>
      </c>
      <c r="X9" s="17">
        <v>0.126806240865564</v>
      </c>
      <c r="Y9" s="17">
        <v>0.130287699190971</v>
      </c>
      <c r="Z9" s="17">
        <v>0.118828297043378</v>
      </c>
      <c r="AA9" s="17">
        <v>9.2644041435700195E-2</v>
      </c>
      <c r="AB9" s="17">
        <v>8.1869986816377596E-2</v>
      </c>
      <c r="AC9" s="17">
        <v>0.151496061203096</v>
      </c>
      <c r="AD9" s="17">
        <v>7.30324361090256E-2</v>
      </c>
      <c r="AE9" s="17"/>
      <c r="AF9" s="17">
        <v>0.102409266069785</v>
      </c>
      <c r="AG9" s="17">
        <v>0.13742664195356299</v>
      </c>
      <c r="AH9" s="17">
        <v>0.102792804213248</v>
      </c>
      <c r="AI9" s="17"/>
      <c r="AJ9" s="17">
        <v>0.106907338961039</v>
      </c>
      <c r="AK9" s="17">
        <v>0.13928683424681701</v>
      </c>
      <c r="AL9" s="17">
        <v>0.137646019762595</v>
      </c>
      <c r="AM9" s="17">
        <v>8.2760452974137796E-2</v>
      </c>
      <c r="AN9" s="17">
        <v>0.107645586331066</v>
      </c>
      <c r="AO9" s="17"/>
      <c r="AP9" s="17">
        <v>0.108687231040852</v>
      </c>
      <c r="AQ9" s="17">
        <v>0.12640210690561199</v>
      </c>
      <c r="AR9" s="17">
        <v>0.147208068993047</v>
      </c>
      <c r="AS9" s="17"/>
      <c r="AT9" s="17">
        <v>8.4921246578747098E-2</v>
      </c>
      <c r="AU9" s="17">
        <v>0.10792337524875199</v>
      </c>
      <c r="AV9" s="17">
        <v>0.16641305189037101</v>
      </c>
      <c r="AW9" s="17">
        <v>0.14400115244913</v>
      </c>
      <c r="AX9" s="17">
        <v>0.26520980093287999</v>
      </c>
      <c r="AY9" s="17"/>
      <c r="AZ9" s="17">
        <v>0.15673727553466901</v>
      </c>
      <c r="BA9" s="17">
        <v>0.11111522896477199</v>
      </c>
      <c r="BB9" s="17">
        <v>9.8931395093190294E-2</v>
      </c>
      <c r="BC9" s="17">
        <v>0.111816997976332</v>
      </c>
      <c r="BD9" s="17">
        <v>0.12699082373340001</v>
      </c>
      <c r="BE9" s="17">
        <v>0.151894844584856</v>
      </c>
      <c r="BF9" s="17"/>
      <c r="BG9" s="17">
        <v>0.110967256479464</v>
      </c>
      <c r="BH9" s="17">
        <v>0.12918228070830801</v>
      </c>
      <c r="BI9" s="17" t="s">
        <v>95</v>
      </c>
      <c r="BJ9" s="17">
        <v>0.103830496301066</v>
      </c>
      <c r="BK9" s="17">
        <v>0.118509793174095</v>
      </c>
      <c r="BL9" s="17">
        <v>0.1505018507027</v>
      </c>
      <c r="BM9" s="17">
        <v>0.13007005159888699</v>
      </c>
    </row>
    <row r="10" spans="2:65" x14ac:dyDescent="0.35">
      <c r="B10" s="18" t="s">
        <v>246</v>
      </c>
      <c r="C10" s="17">
        <v>0.42134600699491098</v>
      </c>
      <c r="D10" s="17">
        <v>0.39803264636547903</v>
      </c>
      <c r="E10" s="17">
        <v>0.44555902466595299</v>
      </c>
      <c r="F10" s="17"/>
      <c r="G10" s="17">
        <v>0.49211498186647801</v>
      </c>
      <c r="H10" s="17">
        <v>0.49514148523942397</v>
      </c>
      <c r="I10" s="17">
        <v>0.43204337592181402</v>
      </c>
      <c r="J10" s="17">
        <v>0.38608016467259199</v>
      </c>
      <c r="K10" s="17">
        <v>0.40211809576755903</v>
      </c>
      <c r="L10" s="17">
        <v>0.34609981919354499</v>
      </c>
      <c r="M10" s="17"/>
      <c r="N10" s="17">
        <v>0.466455876364051</v>
      </c>
      <c r="O10" s="17">
        <v>0.424306293510958</v>
      </c>
      <c r="P10" s="17">
        <v>0.42041472405992703</v>
      </c>
      <c r="Q10" s="17">
        <v>0.36526009372690699</v>
      </c>
      <c r="R10" s="17"/>
      <c r="S10" s="17">
        <v>0.43254694095551</v>
      </c>
      <c r="T10" s="17">
        <v>0.46266722447019198</v>
      </c>
      <c r="U10" s="17">
        <v>0.34179296392272002</v>
      </c>
      <c r="V10" s="17">
        <v>0.36995022767663399</v>
      </c>
      <c r="W10" s="17">
        <v>0.48543463920653102</v>
      </c>
      <c r="X10" s="17">
        <v>0.34042071084196701</v>
      </c>
      <c r="Y10" s="17">
        <v>0.475639231576791</v>
      </c>
      <c r="Z10" s="17">
        <v>0.35169758536161499</v>
      </c>
      <c r="AA10" s="17">
        <v>0.448430706257607</v>
      </c>
      <c r="AB10" s="17">
        <v>0.414384071937483</v>
      </c>
      <c r="AC10" s="17">
        <v>0.40936045942284599</v>
      </c>
      <c r="AD10" s="17">
        <v>0.540298757764205</v>
      </c>
      <c r="AE10" s="17"/>
      <c r="AF10" s="17">
        <v>0.37705635295895401</v>
      </c>
      <c r="AG10" s="17">
        <v>0.44679556251561903</v>
      </c>
      <c r="AH10" s="17">
        <v>0.37688905575517601</v>
      </c>
      <c r="AI10" s="17"/>
      <c r="AJ10" s="17">
        <v>0.38311922397916098</v>
      </c>
      <c r="AK10" s="17">
        <v>0.46607535103453501</v>
      </c>
      <c r="AL10" s="17">
        <v>0.47168774598042501</v>
      </c>
      <c r="AM10" s="17">
        <v>0.184612870603693</v>
      </c>
      <c r="AN10" s="17">
        <v>0.40583322693289597</v>
      </c>
      <c r="AO10" s="17"/>
      <c r="AP10" s="17">
        <v>0.38132150060557302</v>
      </c>
      <c r="AQ10" s="17">
        <v>0.47861793168662098</v>
      </c>
      <c r="AR10" s="17">
        <v>0.489291146633409</v>
      </c>
      <c r="AS10" s="17"/>
      <c r="AT10" s="17">
        <v>0.35045520492389698</v>
      </c>
      <c r="AU10" s="17">
        <v>0.42001068025327998</v>
      </c>
      <c r="AV10" s="17">
        <v>0.46974441334526101</v>
      </c>
      <c r="AW10" s="17">
        <v>0.57104262531370797</v>
      </c>
      <c r="AX10" s="17">
        <v>0.33214173302366001</v>
      </c>
      <c r="AY10" s="17"/>
      <c r="AZ10" s="17">
        <v>0.46486557315156501</v>
      </c>
      <c r="BA10" s="17">
        <v>0.406589519101825</v>
      </c>
      <c r="BB10" s="17">
        <v>0.42741536388423101</v>
      </c>
      <c r="BC10" s="17">
        <v>0.39212384150497898</v>
      </c>
      <c r="BD10" s="17">
        <v>0.394441293750529</v>
      </c>
      <c r="BE10" s="17">
        <v>0.46839924938303301</v>
      </c>
      <c r="BF10" s="17"/>
      <c r="BG10" s="17">
        <v>0.405589215204752</v>
      </c>
      <c r="BH10" s="17">
        <v>0.39660868813177003</v>
      </c>
      <c r="BI10" s="17" t="s">
        <v>95</v>
      </c>
      <c r="BJ10" s="17">
        <v>0.39240823905920402</v>
      </c>
      <c r="BK10" s="17">
        <v>0.403200714943105</v>
      </c>
      <c r="BL10" s="17">
        <v>0.49104323900779701</v>
      </c>
      <c r="BM10" s="17">
        <v>0.42578405918777301</v>
      </c>
    </row>
    <row r="11" spans="2:65" x14ac:dyDescent="0.35">
      <c r="B11" s="18" t="s">
        <v>247</v>
      </c>
      <c r="C11" s="17">
        <v>0.24632397162195599</v>
      </c>
      <c r="D11" s="17">
        <v>0.26038710006533</v>
      </c>
      <c r="E11" s="17">
        <v>0.23370096401559201</v>
      </c>
      <c r="F11" s="17"/>
      <c r="G11" s="17">
        <v>0.17231758020347501</v>
      </c>
      <c r="H11" s="17">
        <v>0.21692153225507199</v>
      </c>
      <c r="I11" s="17">
        <v>0.23289797860397701</v>
      </c>
      <c r="J11" s="17">
        <v>0.263281348916237</v>
      </c>
      <c r="K11" s="17">
        <v>0.29472647697684701</v>
      </c>
      <c r="L11" s="17">
        <v>0.28614652056844397</v>
      </c>
      <c r="M11" s="17"/>
      <c r="N11" s="17">
        <v>0.22807053875375399</v>
      </c>
      <c r="O11" s="17">
        <v>0.21964982645654299</v>
      </c>
      <c r="P11" s="17">
        <v>0.25240069079625899</v>
      </c>
      <c r="Q11" s="17">
        <v>0.29157755574580901</v>
      </c>
      <c r="R11" s="17"/>
      <c r="S11" s="17">
        <v>0.21936981616875201</v>
      </c>
      <c r="T11" s="17">
        <v>0.21818340926652999</v>
      </c>
      <c r="U11" s="17">
        <v>0.303652861781955</v>
      </c>
      <c r="V11" s="17">
        <v>0.26066456513728697</v>
      </c>
      <c r="W11" s="17">
        <v>0.21704961548646401</v>
      </c>
      <c r="X11" s="17">
        <v>0.25841697137811698</v>
      </c>
      <c r="Y11" s="17">
        <v>0.186666988510027</v>
      </c>
      <c r="Z11" s="17">
        <v>0.26577722056485698</v>
      </c>
      <c r="AA11" s="17">
        <v>0.23673767599047099</v>
      </c>
      <c r="AB11" s="17">
        <v>0.33352363243206501</v>
      </c>
      <c r="AC11" s="17">
        <v>0.24795189357467901</v>
      </c>
      <c r="AD11" s="17">
        <v>0.229105919728091</v>
      </c>
      <c r="AE11" s="17"/>
      <c r="AF11" s="17">
        <v>0.24302603150255001</v>
      </c>
      <c r="AG11" s="17">
        <v>0.26084341433063601</v>
      </c>
      <c r="AH11" s="17">
        <v>0.29480766398942498</v>
      </c>
      <c r="AI11" s="17"/>
      <c r="AJ11" s="17">
        <v>0.25403472027118101</v>
      </c>
      <c r="AK11" s="17">
        <v>0.23009272212265899</v>
      </c>
      <c r="AL11" s="17">
        <v>0.23657166159653401</v>
      </c>
      <c r="AM11" s="17">
        <v>0.28927696967557798</v>
      </c>
      <c r="AN11" s="17">
        <v>0.28806031603686899</v>
      </c>
      <c r="AO11" s="17"/>
      <c r="AP11" s="17">
        <v>0.26051313064286302</v>
      </c>
      <c r="AQ11" s="17">
        <v>0.22249724093151199</v>
      </c>
      <c r="AR11" s="17">
        <v>0.20707856677070399</v>
      </c>
      <c r="AS11" s="17"/>
      <c r="AT11" s="17">
        <v>0.31070881683435098</v>
      </c>
      <c r="AU11" s="17">
        <v>0.22264928270783499</v>
      </c>
      <c r="AV11" s="17">
        <v>0.22029914533564099</v>
      </c>
      <c r="AW11" s="17">
        <v>0.13336119227698001</v>
      </c>
      <c r="AX11" s="17">
        <v>0.230027790433215</v>
      </c>
      <c r="AY11" s="17"/>
      <c r="AZ11" s="17">
        <v>0.221588248095343</v>
      </c>
      <c r="BA11" s="17">
        <v>0.24061607254904999</v>
      </c>
      <c r="BB11" s="17">
        <v>0.22947036182538699</v>
      </c>
      <c r="BC11" s="17">
        <v>0.29124609097470699</v>
      </c>
      <c r="BD11" s="17">
        <v>0.275676413530067</v>
      </c>
      <c r="BE11" s="17">
        <v>0.199435221625715</v>
      </c>
      <c r="BF11" s="17"/>
      <c r="BG11" s="17">
        <v>0.267866512580342</v>
      </c>
      <c r="BH11" s="17">
        <v>0.262159737418934</v>
      </c>
      <c r="BI11" s="17" t="s">
        <v>95</v>
      </c>
      <c r="BJ11" s="17">
        <v>0.261056487348926</v>
      </c>
      <c r="BK11" s="17">
        <v>0.276969815583548</v>
      </c>
      <c r="BL11" s="17">
        <v>0.19448078088274601</v>
      </c>
      <c r="BM11" s="17">
        <v>0.16482248144352599</v>
      </c>
    </row>
    <row r="12" spans="2:65" x14ac:dyDescent="0.35">
      <c r="B12" s="18" t="s">
        <v>248</v>
      </c>
      <c r="C12" s="17">
        <v>0.119526096810701</v>
      </c>
      <c r="D12" s="17">
        <v>0.124937962546511</v>
      </c>
      <c r="E12" s="17">
        <v>0.11376486867730801</v>
      </c>
      <c r="F12" s="17"/>
      <c r="G12" s="17">
        <v>8.4525834056992294E-2</v>
      </c>
      <c r="H12" s="17">
        <v>0.104052044061688</v>
      </c>
      <c r="I12" s="17">
        <v>0.115860337559907</v>
      </c>
      <c r="J12" s="17">
        <v>0.110950165117553</v>
      </c>
      <c r="K12" s="17">
        <v>0.13094576366886401</v>
      </c>
      <c r="L12" s="17">
        <v>0.158874231442172</v>
      </c>
      <c r="M12" s="17"/>
      <c r="N12" s="17">
        <v>0.106299706140737</v>
      </c>
      <c r="O12" s="17">
        <v>0.14009266528539199</v>
      </c>
      <c r="P12" s="17">
        <v>0.13783828838636</v>
      </c>
      <c r="Q12" s="17">
        <v>9.4970938988376399E-2</v>
      </c>
      <c r="R12" s="17"/>
      <c r="S12" s="17">
        <v>0.121429077099253</v>
      </c>
      <c r="T12" s="17">
        <v>0.105535827216537</v>
      </c>
      <c r="U12" s="17">
        <v>0.11263234575027301</v>
      </c>
      <c r="V12" s="17">
        <v>0.14817730183258301</v>
      </c>
      <c r="W12" s="17">
        <v>0.10119716183216</v>
      </c>
      <c r="X12" s="17">
        <v>0.13722137487717401</v>
      </c>
      <c r="Y12" s="17">
        <v>0.115251506505004</v>
      </c>
      <c r="Z12" s="17">
        <v>0.122429573714658</v>
      </c>
      <c r="AA12" s="17">
        <v>0.128423791582916</v>
      </c>
      <c r="AB12" s="17">
        <v>0.101809424659226</v>
      </c>
      <c r="AC12" s="17">
        <v>0.13915342940577999</v>
      </c>
      <c r="AD12" s="17">
        <v>9.0693607000399495E-2</v>
      </c>
      <c r="AE12" s="17"/>
      <c r="AF12" s="17">
        <v>0.153657674161951</v>
      </c>
      <c r="AG12" s="17">
        <v>9.1494232110591905E-2</v>
      </c>
      <c r="AH12" s="17">
        <v>0.129799444290397</v>
      </c>
      <c r="AI12" s="17"/>
      <c r="AJ12" s="17">
        <v>0.15243683714495901</v>
      </c>
      <c r="AK12" s="17">
        <v>0.104325568058176</v>
      </c>
      <c r="AL12" s="17">
        <v>8.9241467784155301E-2</v>
      </c>
      <c r="AM12" s="17">
        <v>0.22063558156077201</v>
      </c>
      <c r="AN12" s="17">
        <v>9.7918794477566407E-2</v>
      </c>
      <c r="AO12" s="17"/>
      <c r="AP12" s="17">
        <v>0.14276851121420001</v>
      </c>
      <c r="AQ12" s="17">
        <v>0.105353824004281</v>
      </c>
      <c r="AR12" s="17">
        <v>8.3435584924499498E-2</v>
      </c>
      <c r="AS12" s="17"/>
      <c r="AT12" s="17">
        <v>0.13447119260193199</v>
      </c>
      <c r="AU12" s="17">
        <v>0.14731328992471199</v>
      </c>
      <c r="AV12" s="17">
        <v>8.4829602576899393E-2</v>
      </c>
      <c r="AW12" s="17">
        <v>9.9702271625495303E-2</v>
      </c>
      <c r="AX12" s="17">
        <v>0</v>
      </c>
      <c r="AY12" s="17"/>
      <c r="AZ12" s="17">
        <v>0.101177390813579</v>
      </c>
      <c r="BA12" s="17">
        <v>0.13330941413221001</v>
      </c>
      <c r="BB12" s="17">
        <v>0.115258046855769</v>
      </c>
      <c r="BC12" s="17">
        <v>0.123847968476706</v>
      </c>
      <c r="BD12" s="17">
        <v>0.122235242054952</v>
      </c>
      <c r="BE12" s="17">
        <v>0.109040289937703</v>
      </c>
      <c r="BF12" s="17"/>
      <c r="BG12" s="17">
        <v>0.14170420647328599</v>
      </c>
      <c r="BH12" s="17">
        <v>0.124463948468563</v>
      </c>
      <c r="BI12" s="17" t="s">
        <v>95</v>
      </c>
      <c r="BJ12" s="17">
        <v>9.6950424804472704E-2</v>
      </c>
      <c r="BK12" s="17">
        <v>9.7287777526387995E-2</v>
      </c>
      <c r="BL12" s="17">
        <v>9.8431629385145603E-2</v>
      </c>
      <c r="BM12" s="17">
        <v>8.6876094173371193E-2</v>
      </c>
    </row>
    <row r="13" spans="2:65" x14ac:dyDescent="0.35">
      <c r="B13" s="18" t="s">
        <v>249</v>
      </c>
      <c r="C13" s="17">
        <v>5.6576511566262699E-2</v>
      </c>
      <c r="D13" s="17">
        <v>6.3659023020047695E-2</v>
      </c>
      <c r="E13" s="17">
        <v>4.8860206273447698E-2</v>
      </c>
      <c r="F13" s="17"/>
      <c r="G13" s="17">
        <v>5.2543858259449398E-2</v>
      </c>
      <c r="H13" s="17">
        <v>3.4069436939263398E-2</v>
      </c>
      <c r="I13" s="17">
        <v>5.7018654868783603E-2</v>
      </c>
      <c r="J13" s="17">
        <v>9.5676037456433993E-2</v>
      </c>
      <c r="K13" s="17">
        <v>4.9700293819444602E-2</v>
      </c>
      <c r="L13" s="17">
        <v>4.9417894674473398E-2</v>
      </c>
      <c r="M13" s="17"/>
      <c r="N13" s="17">
        <v>4.7054906019931002E-2</v>
      </c>
      <c r="O13" s="17">
        <v>5.0501524623505697E-2</v>
      </c>
      <c r="P13" s="17">
        <v>6.5819846980101501E-2</v>
      </c>
      <c r="Q13" s="17">
        <v>6.4846350862424601E-2</v>
      </c>
      <c r="R13" s="17"/>
      <c r="S13" s="17">
        <v>6.4878117241868594E-2</v>
      </c>
      <c r="T13" s="17">
        <v>4.3651117578947997E-2</v>
      </c>
      <c r="U13" s="17">
        <v>4.06016133701151E-2</v>
      </c>
      <c r="V13" s="17">
        <v>5.4798170772879198E-2</v>
      </c>
      <c r="W13" s="17">
        <v>5.3451011792744599E-2</v>
      </c>
      <c r="X13" s="17">
        <v>7.1135028848326898E-2</v>
      </c>
      <c r="Y13" s="17">
        <v>4.1987758478374798E-2</v>
      </c>
      <c r="Z13" s="17">
        <v>0.111599350419712</v>
      </c>
      <c r="AA13" s="17">
        <v>6.3384666010233098E-2</v>
      </c>
      <c r="AB13" s="17">
        <v>5.5013227603761601E-2</v>
      </c>
      <c r="AC13" s="17">
        <v>4.2032517503426903E-2</v>
      </c>
      <c r="AD13" s="17">
        <v>5.2808885760444103E-2</v>
      </c>
      <c r="AE13" s="17"/>
      <c r="AF13" s="17">
        <v>8.5640248101091596E-2</v>
      </c>
      <c r="AG13" s="17">
        <v>3.57126331104878E-2</v>
      </c>
      <c r="AH13" s="17">
        <v>6.4703316765751806E-2</v>
      </c>
      <c r="AI13" s="17"/>
      <c r="AJ13" s="17">
        <v>7.4075718747904404E-2</v>
      </c>
      <c r="AK13" s="17">
        <v>3.5617926774162E-2</v>
      </c>
      <c r="AL13" s="17">
        <v>2.6483456360249801E-2</v>
      </c>
      <c r="AM13" s="17">
        <v>0.18931332226053099</v>
      </c>
      <c r="AN13" s="17">
        <v>4.9986026159897501E-2</v>
      </c>
      <c r="AO13" s="17"/>
      <c r="AP13" s="17">
        <v>8.51554174661385E-2</v>
      </c>
      <c r="AQ13" s="17">
        <v>4.0791707418627698E-2</v>
      </c>
      <c r="AR13" s="17">
        <v>3.2401694764786299E-2</v>
      </c>
      <c r="AS13" s="17"/>
      <c r="AT13" s="17">
        <v>8.2111220949613498E-2</v>
      </c>
      <c r="AU13" s="17">
        <v>5.32518708284722E-2</v>
      </c>
      <c r="AV13" s="17">
        <v>4.3198175145319699E-2</v>
      </c>
      <c r="AW13" s="17">
        <v>4.02464818666812E-2</v>
      </c>
      <c r="AX13" s="17">
        <v>0.106055810969407</v>
      </c>
      <c r="AY13" s="17"/>
      <c r="AZ13" s="17">
        <v>4.2973964526764503E-2</v>
      </c>
      <c r="BA13" s="17">
        <v>6.18012451546237E-2</v>
      </c>
      <c r="BB13" s="17">
        <v>7.9637247482715001E-2</v>
      </c>
      <c r="BC13" s="17">
        <v>4.9956799500696397E-2</v>
      </c>
      <c r="BD13" s="17">
        <v>4.9313537900894003E-2</v>
      </c>
      <c r="BE13" s="17">
        <v>7.1230394468693295E-2</v>
      </c>
      <c r="BF13" s="17"/>
      <c r="BG13" s="17">
        <v>4.7964546269590499E-2</v>
      </c>
      <c r="BH13" s="17">
        <v>5.1521285150945298E-2</v>
      </c>
      <c r="BI13" s="17" t="s">
        <v>95</v>
      </c>
      <c r="BJ13" s="17">
        <v>8.9583567878294995E-2</v>
      </c>
      <c r="BK13" s="17">
        <v>6.3440633920465395E-2</v>
      </c>
      <c r="BL13" s="17">
        <v>5.1061147340563003E-2</v>
      </c>
      <c r="BM13" s="17">
        <v>0.12079034896858799</v>
      </c>
    </row>
    <row r="14" spans="2:65" x14ac:dyDescent="0.35">
      <c r="B14" s="18" t="s">
        <v>143</v>
      </c>
      <c r="C14" s="17">
        <v>3.2315454306156698E-2</v>
      </c>
      <c r="D14" s="17">
        <v>2.5060250862547501E-2</v>
      </c>
      <c r="E14" s="17">
        <v>3.9615079835613701E-2</v>
      </c>
      <c r="F14" s="17"/>
      <c r="G14" s="17">
        <v>3.11750807934939E-2</v>
      </c>
      <c r="H14" s="17">
        <v>2.2683711370991601E-2</v>
      </c>
      <c r="I14" s="17">
        <v>3.3501850514220097E-2</v>
      </c>
      <c r="J14" s="17">
        <v>3.40481969689128E-2</v>
      </c>
      <c r="K14" s="17">
        <v>3.4575591308934797E-2</v>
      </c>
      <c r="L14" s="17">
        <v>3.6910942515744699E-2</v>
      </c>
      <c r="M14" s="17"/>
      <c r="N14" s="17">
        <v>1.8640051702060699E-2</v>
      </c>
      <c r="O14" s="17">
        <v>3.0537170304126102E-2</v>
      </c>
      <c r="P14" s="17">
        <v>2.4414435219754699E-2</v>
      </c>
      <c r="Q14" s="17">
        <v>5.8435965424640697E-2</v>
      </c>
      <c r="R14" s="17"/>
      <c r="S14" s="17">
        <v>2.6393595110086598E-2</v>
      </c>
      <c r="T14" s="17">
        <v>2.95549352635734E-2</v>
      </c>
      <c r="U14" s="17">
        <v>4.5841281932910601E-2</v>
      </c>
      <c r="V14" s="17">
        <v>2.2243101730774699E-2</v>
      </c>
      <c r="W14" s="17">
        <v>3.2122550807012901E-2</v>
      </c>
      <c r="X14" s="17">
        <v>6.5999673188851707E-2</v>
      </c>
      <c r="Y14" s="17">
        <v>5.01668157388327E-2</v>
      </c>
      <c r="Z14" s="17">
        <v>2.966797289578E-2</v>
      </c>
      <c r="AA14" s="17">
        <v>3.03791187230718E-2</v>
      </c>
      <c r="AB14" s="17">
        <v>1.33996565510856E-2</v>
      </c>
      <c r="AC14" s="17">
        <v>1.0005638890172299E-2</v>
      </c>
      <c r="AD14" s="17">
        <v>1.40603936378351E-2</v>
      </c>
      <c r="AE14" s="17"/>
      <c r="AF14" s="17">
        <v>3.8210427205669001E-2</v>
      </c>
      <c r="AG14" s="17">
        <v>2.77275159791022E-2</v>
      </c>
      <c r="AH14" s="17">
        <v>3.1007714986002102E-2</v>
      </c>
      <c r="AI14" s="17"/>
      <c r="AJ14" s="17">
        <v>2.9426160895755501E-2</v>
      </c>
      <c r="AK14" s="17">
        <v>2.4601597763650899E-2</v>
      </c>
      <c r="AL14" s="17">
        <v>3.83696485160408E-2</v>
      </c>
      <c r="AM14" s="17">
        <v>3.3400802925287403E-2</v>
      </c>
      <c r="AN14" s="17">
        <v>5.0556050061705403E-2</v>
      </c>
      <c r="AO14" s="17"/>
      <c r="AP14" s="17">
        <v>2.1554209030373798E-2</v>
      </c>
      <c r="AQ14" s="17">
        <v>2.6337189053346699E-2</v>
      </c>
      <c r="AR14" s="17">
        <v>4.0584937913555198E-2</v>
      </c>
      <c r="AS14" s="17"/>
      <c r="AT14" s="17">
        <v>3.7332318111459498E-2</v>
      </c>
      <c r="AU14" s="17">
        <v>4.88515010369487E-2</v>
      </c>
      <c r="AV14" s="17">
        <v>1.55156117065091E-2</v>
      </c>
      <c r="AW14" s="17">
        <v>1.1646276468005499E-2</v>
      </c>
      <c r="AX14" s="17">
        <v>6.6564864640837496E-2</v>
      </c>
      <c r="AY14" s="17"/>
      <c r="AZ14" s="17">
        <v>1.2657547878079999E-2</v>
      </c>
      <c r="BA14" s="17">
        <v>4.6568520097519099E-2</v>
      </c>
      <c r="BB14" s="17">
        <v>4.9287584858707503E-2</v>
      </c>
      <c r="BC14" s="17">
        <v>3.1008301566579799E-2</v>
      </c>
      <c r="BD14" s="17">
        <v>3.1342689030158397E-2</v>
      </c>
      <c r="BE14" s="17">
        <v>0</v>
      </c>
      <c r="BF14" s="17"/>
      <c r="BG14" s="17">
        <v>2.5908262992565899E-2</v>
      </c>
      <c r="BH14" s="17">
        <v>3.6064060121480002E-2</v>
      </c>
      <c r="BI14" s="17" t="s">
        <v>95</v>
      </c>
      <c r="BJ14" s="17">
        <v>5.6170784608036602E-2</v>
      </c>
      <c r="BK14" s="17">
        <v>4.0591264852398397E-2</v>
      </c>
      <c r="BL14" s="17">
        <v>1.44813526810485E-2</v>
      </c>
      <c r="BM14" s="17">
        <v>7.1656964627854605E-2</v>
      </c>
    </row>
    <row r="15" spans="2:65" x14ac:dyDescent="0.35">
      <c r="B15" s="18" t="s">
        <v>250</v>
      </c>
      <c r="C15" s="20">
        <v>0.54525796569492402</v>
      </c>
      <c r="D15" s="20">
        <v>0.525955663505564</v>
      </c>
      <c r="E15" s="20">
        <v>0.56405888119803804</v>
      </c>
      <c r="F15" s="20"/>
      <c r="G15" s="20">
        <v>0.659437646686589</v>
      </c>
      <c r="H15" s="20">
        <v>0.62227327537298405</v>
      </c>
      <c r="I15" s="20">
        <v>0.56072117845311198</v>
      </c>
      <c r="J15" s="20">
        <v>0.49604425154086301</v>
      </c>
      <c r="K15" s="20">
        <v>0.49005187422591101</v>
      </c>
      <c r="L15" s="20">
        <v>0.46865041079916597</v>
      </c>
      <c r="M15" s="20"/>
      <c r="N15" s="20">
        <v>0.59993479738351796</v>
      </c>
      <c r="O15" s="20">
        <v>0.55921881333043399</v>
      </c>
      <c r="P15" s="20">
        <v>0.51952673861752496</v>
      </c>
      <c r="Q15" s="20">
        <v>0.49016918897875</v>
      </c>
      <c r="R15" s="20"/>
      <c r="S15" s="20">
        <v>0.56792939438003898</v>
      </c>
      <c r="T15" s="20">
        <v>0.60307471067441198</v>
      </c>
      <c r="U15" s="20">
        <v>0.49727189716474701</v>
      </c>
      <c r="V15" s="20">
        <v>0.51411686052647598</v>
      </c>
      <c r="W15" s="20">
        <v>0.59617966008161805</v>
      </c>
      <c r="X15" s="20">
        <v>0.46722695170753098</v>
      </c>
      <c r="Y15" s="20">
        <v>0.60592693076776205</v>
      </c>
      <c r="Z15" s="20">
        <v>0.47052588240499299</v>
      </c>
      <c r="AA15" s="20">
        <v>0.54107474769330799</v>
      </c>
      <c r="AB15" s="20">
        <v>0.49625405875386103</v>
      </c>
      <c r="AC15" s="20">
        <v>0.56085652062594205</v>
      </c>
      <c r="AD15" s="20">
        <v>0.61333119387322999</v>
      </c>
      <c r="AE15" s="20"/>
      <c r="AF15" s="20">
        <v>0.47946561902873902</v>
      </c>
      <c r="AG15" s="20">
        <v>0.58422220446918205</v>
      </c>
      <c r="AH15" s="20">
        <v>0.479681859968424</v>
      </c>
      <c r="AI15" s="20"/>
      <c r="AJ15" s="20">
        <v>0.49002656294019997</v>
      </c>
      <c r="AK15" s="20">
        <v>0.60536218528135199</v>
      </c>
      <c r="AL15" s="20">
        <v>0.60933376574302001</v>
      </c>
      <c r="AM15" s="20">
        <v>0.267373323577831</v>
      </c>
      <c r="AN15" s="20">
        <v>0.51347881326396205</v>
      </c>
      <c r="AO15" s="20"/>
      <c r="AP15" s="20">
        <v>0.490008731646425</v>
      </c>
      <c r="AQ15" s="20">
        <v>0.60502003859223297</v>
      </c>
      <c r="AR15" s="20">
        <v>0.63649921562645495</v>
      </c>
      <c r="AS15" s="20"/>
      <c r="AT15" s="20">
        <v>0.43537645150264398</v>
      </c>
      <c r="AU15" s="20">
        <v>0.52793405550203198</v>
      </c>
      <c r="AV15" s="20">
        <v>0.63615746523563099</v>
      </c>
      <c r="AW15" s="20">
        <v>0.71504377776283801</v>
      </c>
      <c r="AX15" s="20">
        <v>0.59735153395654095</v>
      </c>
      <c r="AY15" s="20"/>
      <c r="AZ15" s="20">
        <v>0.62160284868623406</v>
      </c>
      <c r="BA15" s="20">
        <v>0.51770474806659705</v>
      </c>
      <c r="BB15" s="20">
        <v>0.526346758977421</v>
      </c>
      <c r="BC15" s="20">
        <v>0.50394083948131096</v>
      </c>
      <c r="BD15" s="20">
        <v>0.52143211748392904</v>
      </c>
      <c r="BE15" s="20">
        <v>0.62029409396788904</v>
      </c>
      <c r="BF15" s="20"/>
      <c r="BG15" s="20">
        <v>0.51655647168421603</v>
      </c>
      <c r="BH15" s="20">
        <v>0.52579096884007703</v>
      </c>
      <c r="BI15" s="20" t="s">
        <v>95</v>
      </c>
      <c r="BJ15" s="20">
        <v>0.49623873536026902</v>
      </c>
      <c r="BK15" s="20">
        <v>0.52171050811720099</v>
      </c>
      <c r="BL15" s="20">
        <v>0.64154508971049695</v>
      </c>
      <c r="BM15" s="20">
        <v>0.55585411078666003</v>
      </c>
    </row>
    <row r="16" spans="2:65" x14ac:dyDescent="0.35">
      <c r="B16" s="18" t="s">
        <v>251</v>
      </c>
      <c r="C16" s="20">
        <v>0.17610260837696301</v>
      </c>
      <c r="D16" s="20">
        <v>0.18859698556655799</v>
      </c>
      <c r="E16" s="20">
        <v>0.16262507495075601</v>
      </c>
      <c r="F16" s="20"/>
      <c r="G16" s="20">
        <v>0.137069692316442</v>
      </c>
      <c r="H16" s="20">
        <v>0.13812148100095201</v>
      </c>
      <c r="I16" s="20">
        <v>0.17287899242869001</v>
      </c>
      <c r="J16" s="20">
        <v>0.20662620257398701</v>
      </c>
      <c r="K16" s="20">
        <v>0.180646057488308</v>
      </c>
      <c r="L16" s="20">
        <v>0.20829212611664499</v>
      </c>
      <c r="M16" s="20"/>
      <c r="N16" s="20">
        <v>0.15335461216066801</v>
      </c>
      <c r="O16" s="20">
        <v>0.19059418990889701</v>
      </c>
      <c r="P16" s="20">
        <v>0.20365813536646099</v>
      </c>
      <c r="Q16" s="20">
        <v>0.15981728985080099</v>
      </c>
      <c r="R16" s="20"/>
      <c r="S16" s="20">
        <v>0.186307194341121</v>
      </c>
      <c r="T16" s="20">
        <v>0.149186944795485</v>
      </c>
      <c r="U16" s="20">
        <v>0.15323395912038801</v>
      </c>
      <c r="V16" s="20">
        <v>0.202975472605462</v>
      </c>
      <c r="W16" s="20">
        <v>0.15464817362490499</v>
      </c>
      <c r="X16" s="20">
        <v>0.20835640372550099</v>
      </c>
      <c r="Y16" s="20">
        <v>0.15723926498337801</v>
      </c>
      <c r="Z16" s="20">
        <v>0.23402892413436999</v>
      </c>
      <c r="AA16" s="20">
        <v>0.19180845759314899</v>
      </c>
      <c r="AB16" s="20">
        <v>0.156822652262988</v>
      </c>
      <c r="AC16" s="20">
        <v>0.181185946909207</v>
      </c>
      <c r="AD16" s="20">
        <v>0.14350249276084401</v>
      </c>
      <c r="AE16" s="20"/>
      <c r="AF16" s="20">
        <v>0.239297922263042</v>
      </c>
      <c r="AG16" s="20">
        <v>0.12720686522107999</v>
      </c>
      <c r="AH16" s="20">
        <v>0.194502761056149</v>
      </c>
      <c r="AI16" s="20"/>
      <c r="AJ16" s="20">
        <v>0.22651255589286301</v>
      </c>
      <c r="AK16" s="20">
        <v>0.13994349483233801</v>
      </c>
      <c r="AL16" s="20">
        <v>0.11572492414440499</v>
      </c>
      <c r="AM16" s="20">
        <v>0.409948903821304</v>
      </c>
      <c r="AN16" s="20">
        <v>0.14790482063746399</v>
      </c>
      <c r="AO16" s="20"/>
      <c r="AP16" s="20">
        <v>0.22792392868033801</v>
      </c>
      <c r="AQ16" s="20">
        <v>0.14614553142290801</v>
      </c>
      <c r="AR16" s="20">
        <v>0.115837279689286</v>
      </c>
      <c r="AS16" s="20"/>
      <c r="AT16" s="20">
        <v>0.216582413551546</v>
      </c>
      <c r="AU16" s="20">
        <v>0.20056516075318401</v>
      </c>
      <c r="AV16" s="20">
        <v>0.12802777772221899</v>
      </c>
      <c r="AW16" s="20">
        <v>0.139948753492177</v>
      </c>
      <c r="AX16" s="20">
        <v>0.106055810969407</v>
      </c>
      <c r="AY16" s="20"/>
      <c r="AZ16" s="20">
        <v>0.14415135534034301</v>
      </c>
      <c r="BA16" s="20">
        <v>0.19511065928683399</v>
      </c>
      <c r="BB16" s="20">
        <v>0.19489529433848399</v>
      </c>
      <c r="BC16" s="20">
        <v>0.17380476797740199</v>
      </c>
      <c r="BD16" s="20">
        <v>0.171548779955846</v>
      </c>
      <c r="BE16" s="20">
        <v>0.18027068440639599</v>
      </c>
      <c r="BF16" s="20"/>
      <c r="BG16" s="20">
        <v>0.18966875274287701</v>
      </c>
      <c r="BH16" s="20">
        <v>0.17598523361950899</v>
      </c>
      <c r="BI16" s="20" t="s">
        <v>95</v>
      </c>
      <c r="BJ16" s="20">
        <v>0.18653399268276799</v>
      </c>
      <c r="BK16" s="20">
        <v>0.16072841144685299</v>
      </c>
      <c r="BL16" s="20">
        <v>0.14949277672570899</v>
      </c>
      <c r="BM16" s="20">
        <v>0.20766644314195901</v>
      </c>
    </row>
    <row r="17" spans="2:65" x14ac:dyDescent="0.35">
      <c r="B17" s="18" t="s">
        <v>168</v>
      </c>
      <c r="C17" s="21">
        <v>0.36915535731796101</v>
      </c>
      <c r="D17" s="21">
        <v>0.33735867793900598</v>
      </c>
      <c r="E17" s="21">
        <v>0.40143380624728198</v>
      </c>
      <c r="F17" s="21"/>
      <c r="G17" s="21">
        <v>0.52236795437014805</v>
      </c>
      <c r="H17" s="21">
        <v>0.48415179437203198</v>
      </c>
      <c r="I17" s="21">
        <v>0.387842186024422</v>
      </c>
      <c r="J17" s="21">
        <v>0.28941804896687501</v>
      </c>
      <c r="K17" s="21">
        <v>0.30940581673760298</v>
      </c>
      <c r="L17" s="21">
        <v>0.26035828468252098</v>
      </c>
      <c r="M17" s="21"/>
      <c r="N17" s="21">
        <v>0.44658018522284998</v>
      </c>
      <c r="O17" s="21">
        <v>0.36862462342153601</v>
      </c>
      <c r="P17" s="21">
        <v>0.31586860325106297</v>
      </c>
      <c r="Q17" s="21">
        <v>0.33035189912794899</v>
      </c>
      <c r="R17" s="21"/>
      <c r="S17" s="21">
        <v>0.381622200038918</v>
      </c>
      <c r="T17" s="21">
        <v>0.45388776587892699</v>
      </c>
      <c r="U17" s="21">
        <v>0.344037938044358</v>
      </c>
      <c r="V17" s="21">
        <v>0.31114138792101398</v>
      </c>
      <c r="W17" s="21">
        <v>0.44153148645671297</v>
      </c>
      <c r="X17" s="21">
        <v>0.25887054798203002</v>
      </c>
      <c r="Y17" s="21">
        <v>0.44868766578438402</v>
      </c>
      <c r="Z17" s="21">
        <v>0.236496958270623</v>
      </c>
      <c r="AA17" s="21">
        <v>0.34926629010015797</v>
      </c>
      <c r="AB17" s="21">
        <v>0.339431406490873</v>
      </c>
      <c r="AC17" s="21">
        <v>0.37967057371673602</v>
      </c>
      <c r="AD17" s="21">
        <v>0.469828701112387</v>
      </c>
      <c r="AE17" s="21"/>
      <c r="AF17" s="21">
        <v>0.24016769676569599</v>
      </c>
      <c r="AG17" s="21">
        <v>0.457015339248102</v>
      </c>
      <c r="AH17" s="21">
        <v>0.285179098912275</v>
      </c>
      <c r="AI17" s="21"/>
      <c r="AJ17" s="21">
        <v>0.26351400704733702</v>
      </c>
      <c r="AK17" s="21">
        <v>0.46541869044901302</v>
      </c>
      <c r="AL17" s="21">
        <v>0.49360884159861501</v>
      </c>
      <c r="AM17" s="21">
        <v>-0.142575580243473</v>
      </c>
      <c r="AN17" s="21">
        <v>0.36557399262649798</v>
      </c>
      <c r="AO17" s="21"/>
      <c r="AP17" s="21">
        <v>0.26208480296608699</v>
      </c>
      <c r="AQ17" s="21">
        <v>0.45887450716932399</v>
      </c>
      <c r="AR17" s="21">
        <v>0.52066193593716903</v>
      </c>
      <c r="AS17" s="21"/>
      <c r="AT17" s="21">
        <v>0.218794037951098</v>
      </c>
      <c r="AU17" s="21">
        <v>0.327368894748848</v>
      </c>
      <c r="AV17" s="21">
        <v>0.50812968751341203</v>
      </c>
      <c r="AW17" s="21">
        <v>0.57509502427066095</v>
      </c>
      <c r="AX17" s="21">
        <v>0.49129572298713398</v>
      </c>
      <c r="AY17" s="21"/>
      <c r="AZ17" s="21">
        <v>0.47745149334589099</v>
      </c>
      <c r="BA17" s="21">
        <v>0.32259408877976398</v>
      </c>
      <c r="BB17" s="21">
        <v>0.33145146463893799</v>
      </c>
      <c r="BC17" s="21">
        <v>0.330136071503908</v>
      </c>
      <c r="BD17" s="21">
        <v>0.34988333752808398</v>
      </c>
      <c r="BE17" s="21">
        <v>0.440023409561493</v>
      </c>
      <c r="BF17" s="21"/>
      <c r="BG17" s="21">
        <v>0.326887718941339</v>
      </c>
      <c r="BH17" s="21">
        <v>0.34980573522056901</v>
      </c>
      <c r="BI17" s="21" t="s">
        <v>95</v>
      </c>
      <c r="BJ17" s="21">
        <v>0.30970474267750198</v>
      </c>
      <c r="BK17" s="21">
        <v>0.36098209667034697</v>
      </c>
      <c r="BL17" s="21">
        <v>0.49205231298478802</v>
      </c>
      <c r="BM17" s="21">
        <v>0.34818766764470099</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2.0746913864929099E-2</v>
      </c>
      <c r="D9" s="17">
        <v>2.5292277142079499E-2</v>
      </c>
      <c r="E9" s="17">
        <v>1.6376216470160999E-2</v>
      </c>
      <c r="F9" s="17"/>
      <c r="G9" s="17">
        <v>3.7638657304565303E-2</v>
      </c>
      <c r="H9" s="17">
        <v>4.3116638235950397E-2</v>
      </c>
      <c r="I9" s="17">
        <v>2.9680742349780499E-2</v>
      </c>
      <c r="J9" s="17">
        <v>1.05446929980091E-2</v>
      </c>
      <c r="K9" s="17">
        <v>0</v>
      </c>
      <c r="L9" s="17">
        <v>6.3165696585440597E-3</v>
      </c>
      <c r="M9" s="17"/>
      <c r="N9" s="17">
        <v>2.60329576824469E-2</v>
      </c>
      <c r="O9" s="17">
        <v>2.4334583197106002E-2</v>
      </c>
      <c r="P9" s="17">
        <v>1.0742715573581601E-2</v>
      </c>
      <c r="Q9" s="17">
        <v>2.0559269209829201E-2</v>
      </c>
      <c r="R9" s="17"/>
      <c r="S9" s="17">
        <v>3.5149541171217401E-2</v>
      </c>
      <c r="T9" s="17">
        <v>2.6203171681102699E-2</v>
      </c>
      <c r="U9" s="17">
        <v>1.59203276660628E-2</v>
      </c>
      <c r="V9" s="17">
        <v>8.8528212334587908E-3</v>
      </c>
      <c r="W9" s="17">
        <v>2.5643343921618499E-2</v>
      </c>
      <c r="X9" s="17">
        <v>2.07803864743238E-2</v>
      </c>
      <c r="Y9" s="17">
        <v>2.9027395704753801E-2</v>
      </c>
      <c r="Z9" s="17">
        <v>3.1002979864164198E-2</v>
      </c>
      <c r="AA9" s="17">
        <v>1.8520274022783102E-2</v>
      </c>
      <c r="AB9" s="17">
        <v>6.1561455151689102E-3</v>
      </c>
      <c r="AC9" s="17">
        <v>1.24968002927729E-2</v>
      </c>
      <c r="AD9" s="17">
        <v>0</v>
      </c>
      <c r="AE9" s="17"/>
      <c r="AF9" s="17">
        <v>2.1859389380931901E-2</v>
      </c>
      <c r="AG9" s="17">
        <v>2.3362847529493001E-2</v>
      </c>
      <c r="AH9" s="17">
        <v>1.4060787986451301E-2</v>
      </c>
      <c r="AI9" s="17"/>
      <c r="AJ9" s="17">
        <v>1.52763764326616E-2</v>
      </c>
      <c r="AK9" s="17">
        <v>3.225224347182E-2</v>
      </c>
      <c r="AL9" s="17">
        <v>2.9183741694906E-2</v>
      </c>
      <c r="AM9" s="17">
        <v>0</v>
      </c>
      <c r="AN9" s="17">
        <v>1.4850204448389E-2</v>
      </c>
      <c r="AO9" s="17"/>
      <c r="AP9" s="17">
        <v>2.1038094264733399E-2</v>
      </c>
      <c r="AQ9" s="17">
        <v>2.89048794870988E-2</v>
      </c>
      <c r="AR9" s="17">
        <v>3.30504824845992E-2</v>
      </c>
      <c r="AS9" s="17"/>
      <c r="AT9" s="17">
        <v>1.2754339211718599E-2</v>
      </c>
      <c r="AU9" s="17">
        <v>5.6400153580212498E-3</v>
      </c>
      <c r="AV9" s="17">
        <v>2.5112912652085401E-2</v>
      </c>
      <c r="AW9" s="17">
        <v>5.8477527730438697E-2</v>
      </c>
      <c r="AX9" s="17">
        <v>7.1791711577093603E-2</v>
      </c>
      <c r="AY9" s="17"/>
      <c r="AZ9" s="17">
        <v>4.6386574140162798E-2</v>
      </c>
      <c r="BA9" s="17">
        <v>8.4194998178467595E-3</v>
      </c>
      <c r="BB9" s="17">
        <v>1.85472692185128E-2</v>
      </c>
      <c r="BC9" s="17">
        <v>1.5191029763146E-2</v>
      </c>
      <c r="BD9" s="17">
        <v>1.27288659732655E-2</v>
      </c>
      <c r="BE9" s="17">
        <v>2.2401306341300001E-2</v>
      </c>
      <c r="BF9" s="17"/>
      <c r="BG9" s="17">
        <v>1.9127948476780999E-2</v>
      </c>
      <c r="BH9" s="17">
        <v>2.3476555074974498E-2</v>
      </c>
      <c r="BI9" s="17" t="s">
        <v>95</v>
      </c>
      <c r="BJ9" s="17">
        <v>1.6069536708182501E-2</v>
      </c>
      <c r="BK9" s="17">
        <v>3.1643835497073003E-2</v>
      </c>
      <c r="BL9" s="17">
        <v>2.2827359817113702E-2</v>
      </c>
      <c r="BM9" s="17">
        <v>0</v>
      </c>
    </row>
    <row r="10" spans="2:65" x14ac:dyDescent="0.35">
      <c r="B10" s="18" t="s">
        <v>246</v>
      </c>
      <c r="C10" s="17">
        <v>7.9136670000188605E-2</v>
      </c>
      <c r="D10" s="17">
        <v>0.10166641070574201</v>
      </c>
      <c r="E10" s="17">
        <v>5.6329877844948001E-2</v>
      </c>
      <c r="F10" s="17"/>
      <c r="G10" s="17">
        <v>0.12991519398922199</v>
      </c>
      <c r="H10" s="17">
        <v>0.147728068452467</v>
      </c>
      <c r="I10" s="17">
        <v>9.3807720562141497E-2</v>
      </c>
      <c r="J10" s="17">
        <v>5.6004772796965301E-2</v>
      </c>
      <c r="K10" s="17">
        <v>4.1612621330650398E-2</v>
      </c>
      <c r="L10" s="17">
        <v>2.1356855108285899E-2</v>
      </c>
      <c r="M10" s="17"/>
      <c r="N10" s="17">
        <v>8.0785768210629896E-2</v>
      </c>
      <c r="O10" s="17">
        <v>7.5025808924157195E-2</v>
      </c>
      <c r="P10" s="17">
        <v>0.103561020355297</v>
      </c>
      <c r="Q10" s="17">
        <v>5.4957638403634601E-2</v>
      </c>
      <c r="R10" s="17"/>
      <c r="S10" s="17">
        <v>0.10405422685275401</v>
      </c>
      <c r="T10" s="17">
        <v>7.2473257292847107E-2</v>
      </c>
      <c r="U10" s="17">
        <v>7.4035079112026198E-2</v>
      </c>
      <c r="V10" s="17">
        <v>7.52309842890065E-2</v>
      </c>
      <c r="W10" s="17">
        <v>7.4788808472567803E-2</v>
      </c>
      <c r="X10" s="17">
        <v>0.107622272843033</v>
      </c>
      <c r="Y10" s="17">
        <v>6.6249035610854407E-2</v>
      </c>
      <c r="Z10" s="17">
        <v>7.2082509845689605E-2</v>
      </c>
      <c r="AA10" s="17">
        <v>5.0638259275792297E-2</v>
      </c>
      <c r="AB10" s="17">
        <v>7.6540136319102794E-2</v>
      </c>
      <c r="AC10" s="17">
        <v>9.6285483180072004E-2</v>
      </c>
      <c r="AD10" s="17">
        <v>7.6566355232522698E-2</v>
      </c>
      <c r="AE10" s="17"/>
      <c r="AF10" s="17">
        <v>7.1346912770195794E-2</v>
      </c>
      <c r="AG10" s="17">
        <v>7.2785654240815095E-2</v>
      </c>
      <c r="AH10" s="17">
        <v>9.8130503799461199E-2</v>
      </c>
      <c r="AI10" s="17"/>
      <c r="AJ10" s="17">
        <v>5.96640810824558E-2</v>
      </c>
      <c r="AK10" s="17">
        <v>0.118052745437093</v>
      </c>
      <c r="AL10" s="17">
        <v>5.6874190359584499E-2</v>
      </c>
      <c r="AM10" s="17">
        <v>3.60156232763051E-2</v>
      </c>
      <c r="AN10" s="17">
        <v>7.06066868753773E-2</v>
      </c>
      <c r="AO10" s="17"/>
      <c r="AP10" s="17">
        <v>7.8819686315074994E-2</v>
      </c>
      <c r="AQ10" s="17">
        <v>0.10038860741380499</v>
      </c>
      <c r="AR10" s="17">
        <v>8.0892708684356301E-2</v>
      </c>
      <c r="AS10" s="17"/>
      <c r="AT10" s="17">
        <v>4.9566855717915102E-2</v>
      </c>
      <c r="AU10" s="17">
        <v>7.5109772803242394E-2</v>
      </c>
      <c r="AV10" s="17">
        <v>9.7841721159626902E-2</v>
      </c>
      <c r="AW10" s="17">
        <v>0.115287098717618</v>
      </c>
      <c r="AX10" s="17">
        <v>2.8606990020073001E-2</v>
      </c>
      <c r="AY10" s="17"/>
      <c r="AZ10" s="17">
        <v>0.116226600141891</v>
      </c>
      <c r="BA10" s="17">
        <v>7.2612834029654696E-2</v>
      </c>
      <c r="BB10" s="17">
        <v>9.4709207439129903E-2</v>
      </c>
      <c r="BC10" s="17">
        <v>4.90853630626902E-2</v>
      </c>
      <c r="BD10" s="17">
        <v>4.09737204155134E-2</v>
      </c>
      <c r="BE10" s="17">
        <v>0.11151465000497</v>
      </c>
      <c r="BF10" s="17"/>
      <c r="BG10" s="17">
        <v>4.0329117790358297E-2</v>
      </c>
      <c r="BH10" s="17">
        <v>8.9580193560798799E-2</v>
      </c>
      <c r="BI10" s="17" t="s">
        <v>95</v>
      </c>
      <c r="BJ10" s="17">
        <v>7.7953081399474794E-2</v>
      </c>
      <c r="BK10" s="17">
        <v>9.7457168376280698E-2</v>
      </c>
      <c r="BL10" s="17">
        <v>0.123019290770324</v>
      </c>
      <c r="BM10" s="17">
        <v>0.15985383459126301</v>
      </c>
    </row>
    <row r="11" spans="2:65" x14ac:dyDescent="0.35">
      <c r="B11" s="18" t="s">
        <v>247</v>
      </c>
      <c r="C11" s="17">
        <v>0.16127735060437001</v>
      </c>
      <c r="D11" s="17">
        <v>0.14420741704367901</v>
      </c>
      <c r="E11" s="17">
        <v>0.177847160024482</v>
      </c>
      <c r="F11" s="17"/>
      <c r="G11" s="17">
        <v>0.217818653407512</v>
      </c>
      <c r="H11" s="17">
        <v>0.15357714897227701</v>
      </c>
      <c r="I11" s="17">
        <v>0.17129036562341199</v>
      </c>
      <c r="J11" s="17">
        <v>0.16254117166490201</v>
      </c>
      <c r="K11" s="17">
        <v>0.14398036513632501</v>
      </c>
      <c r="L11" s="17">
        <v>0.13011760229904101</v>
      </c>
      <c r="M11" s="17"/>
      <c r="N11" s="17">
        <v>0.159295835944191</v>
      </c>
      <c r="O11" s="17">
        <v>0.14356820600988801</v>
      </c>
      <c r="P11" s="17">
        <v>0.15299315557462401</v>
      </c>
      <c r="Q11" s="17">
        <v>0.188936439784025</v>
      </c>
      <c r="R11" s="17"/>
      <c r="S11" s="17">
        <v>0.18572321598639599</v>
      </c>
      <c r="T11" s="17">
        <v>0.16559428255105499</v>
      </c>
      <c r="U11" s="17">
        <v>0.16366316739207301</v>
      </c>
      <c r="V11" s="17">
        <v>0.16760209958709599</v>
      </c>
      <c r="W11" s="17">
        <v>0.13992566722841501</v>
      </c>
      <c r="X11" s="17">
        <v>0.14636782155712799</v>
      </c>
      <c r="Y11" s="17">
        <v>0.134195262897014</v>
      </c>
      <c r="Z11" s="17">
        <v>0.20919974307009701</v>
      </c>
      <c r="AA11" s="17">
        <v>0.182322082924219</v>
      </c>
      <c r="AB11" s="17">
        <v>0.13602246383121699</v>
      </c>
      <c r="AC11" s="17">
        <v>0.161008595811789</v>
      </c>
      <c r="AD11" s="17">
        <v>0.111821584423101</v>
      </c>
      <c r="AE11" s="17"/>
      <c r="AF11" s="17">
        <v>0.1244980796371</v>
      </c>
      <c r="AG11" s="17">
        <v>0.16860859044847101</v>
      </c>
      <c r="AH11" s="17">
        <v>0.181649673966153</v>
      </c>
      <c r="AI11" s="17"/>
      <c r="AJ11" s="17">
        <v>0.13724865838831601</v>
      </c>
      <c r="AK11" s="17">
        <v>0.18698785635333801</v>
      </c>
      <c r="AL11" s="17">
        <v>0.194934660484921</v>
      </c>
      <c r="AM11" s="17">
        <v>0</v>
      </c>
      <c r="AN11" s="17">
        <v>0.179365409234893</v>
      </c>
      <c r="AO11" s="17"/>
      <c r="AP11" s="17">
        <v>0.109091995326616</v>
      </c>
      <c r="AQ11" s="17">
        <v>0.178449652940673</v>
      </c>
      <c r="AR11" s="17">
        <v>0.19449829816844799</v>
      </c>
      <c r="AS11" s="17"/>
      <c r="AT11" s="17">
        <v>0.153163357743694</v>
      </c>
      <c r="AU11" s="17">
        <v>0.16199905673665499</v>
      </c>
      <c r="AV11" s="17">
        <v>0.18332742453828099</v>
      </c>
      <c r="AW11" s="17">
        <v>0.13394260093722399</v>
      </c>
      <c r="AX11" s="17">
        <v>0.25080495786421397</v>
      </c>
      <c r="AY11" s="17"/>
      <c r="AZ11" s="17">
        <v>0.207023174293785</v>
      </c>
      <c r="BA11" s="17">
        <v>0.14642697154551401</v>
      </c>
      <c r="BB11" s="17">
        <v>0.137672773131714</v>
      </c>
      <c r="BC11" s="17">
        <v>0.172082568954604</v>
      </c>
      <c r="BD11" s="17">
        <v>0.13542589703358299</v>
      </c>
      <c r="BE11" s="17">
        <v>0.120804952690649</v>
      </c>
      <c r="BF11" s="17"/>
      <c r="BG11" s="17">
        <v>0.15344829067305801</v>
      </c>
      <c r="BH11" s="17">
        <v>0.148995525906711</v>
      </c>
      <c r="BI11" s="17" t="s">
        <v>95</v>
      </c>
      <c r="BJ11" s="17">
        <v>0.18731081532552199</v>
      </c>
      <c r="BK11" s="17">
        <v>0.149992319690707</v>
      </c>
      <c r="BL11" s="17">
        <v>0.175518225052997</v>
      </c>
      <c r="BM11" s="17">
        <v>0.188977118703094</v>
      </c>
    </row>
    <row r="12" spans="2:65" x14ac:dyDescent="0.35">
      <c r="B12" s="18" t="s">
        <v>248</v>
      </c>
      <c r="C12" s="17">
        <v>0.40926353899073897</v>
      </c>
      <c r="D12" s="17">
        <v>0.37879477237449699</v>
      </c>
      <c r="E12" s="17">
        <v>0.43919332088422502</v>
      </c>
      <c r="F12" s="17"/>
      <c r="G12" s="17">
        <v>0.38746888114394201</v>
      </c>
      <c r="H12" s="17">
        <v>0.39899019520454798</v>
      </c>
      <c r="I12" s="17">
        <v>0.40027235743080097</v>
      </c>
      <c r="J12" s="17">
        <v>0.41079412663638798</v>
      </c>
      <c r="K12" s="17">
        <v>0.446651082321465</v>
      </c>
      <c r="L12" s="17">
        <v>0.41354095046716399</v>
      </c>
      <c r="M12" s="17"/>
      <c r="N12" s="17">
        <v>0.435919655381177</v>
      </c>
      <c r="O12" s="17">
        <v>0.39610674279775898</v>
      </c>
      <c r="P12" s="17">
        <v>0.40261678984480898</v>
      </c>
      <c r="Q12" s="17">
        <v>0.40207490609921598</v>
      </c>
      <c r="R12" s="17"/>
      <c r="S12" s="17">
        <v>0.39857748370783702</v>
      </c>
      <c r="T12" s="17">
        <v>0.39395250094686701</v>
      </c>
      <c r="U12" s="17">
        <v>0.482799901092685</v>
      </c>
      <c r="V12" s="17">
        <v>0.359624409338415</v>
      </c>
      <c r="W12" s="17">
        <v>0.42812751793527198</v>
      </c>
      <c r="X12" s="17">
        <v>0.35902102782492001</v>
      </c>
      <c r="Y12" s="17">
        <v>0.42956072442985799</v>
      </c>
      <c r="Z12" s="17">
        <v>0.35667368197739502</v>
      </c>
      <c r="AA12" s="17">
        <v>0.41022064686602899</v>
      </c>
      <c r="AB12" s="17">
        <v>0.47649829691422402</v>
      </c>
      <c r="AC12" s="17">
        <v>0.40499531199143501</v>
      </c>
      <c r="AD12" s="17">
        <v>0.39600676338819502</v>
      </c>
      <c r="AE12" s="17"/>
      <c r="AF12" s="17">
        <v>0.36675120747812301</v>
      </c>
      <c r="AG12" s="17">
        <v>0.461942644223023</v>
      </c>
      <c r="AH12" s="17">
        <v>0.37079025080414701</v>
      </c>
      <c r="AI12" s="17"/>
      <c r="AJ12" s="17">
        <v>0.40459768848354599</v>
      </c>
      <c r="AK12" s="17">
        <v>0.42773515981225502</v>
      </c>
      <c r="AL12" s="17">
        <v>0.38584277176382997</v>
      </c>
      <c r="AM12" s="17">
        <v>0.48106760811583099</v>
      </c>
      <c r="AN12" s="17">
        <v>0.36505126615511502</v>
      </c>
      <c r="AO12" s="17"/>
      <c r="AP12" s="17">
        <v>0.41385940059596699</v>
      </c>
      <c r="AQ12" s="17">
        <v>0.44505639032820399</v>
      </c>
      <c r="AR12" s="17">
        <v>0.38717752840812503</v>
      </c>
      <c r="AS12" s="17"/>
      <c r="AT12" s="17">
        <v>0.384388930771556</v>
      </c>
      <c r="AU12" s="17">
        <v>0.41654742480691098</v>
      </c>
      <c r="AV12" s="17">
        <v>0.41147960419040402</v>
      </c>
      <c r="AW12" s="17">
        <v>0.40925846141063998</v>
      </c>
      <c r="AX12" s="17">
        <v>0.38695770680073899</v>
      </c>
      <c r="AY12" s="17"/>
      <c r="AZ12" s="17">
        <v>0.402241733502467</v>
      </c>
      <c r="BA12" s="17">
        <v>0.41378300682529501</v>
      </c>
      <c r="BB12" s="17">
        <v>0.38450740040961601</v>
      </c>
      <c r="BC12" s="17">
        <v>0.43014823919939799</v>
      </c>
      <c r="BD12" s="17">
        <v>0.40882510412794998</v>
      </c>
      <c r="BE12" s="17">
        <v>0.40071490151033701</v>
      </c>
      <c r="BF12" s="17"/>
      <c r="BG12" s="17">
        <v>0.40060308719944898</v>
      </c>
      <c r="BH12" s="17">
        <v>0.44198186589002603</v>
      </c>
      <c r="BI12" s="17" t="s">
        <v>95</v>
      </c>
      <c r="BJ12" s="17">
        <v>0.36205852133664101</v>
      </c>
      <c r="BK12" s="17">
        <v>0.43128388689140801</v>
      </c>
      <c r="BL12" s="17">
        <v>0.39241233270710302</v>
      </c>
      <c r="BM12" s="17">
        <v>0.45912575005274597</v>
      </c>
    </row>
    <row r="13" spans="2:65" x14ac:dyDescent="0.35">
      <c r="B13" s="18" t="s">
        <v>249</v>
      </c>
      <c r="C13" s="17">
        <v>0.28850917225862499</v>
      </c>
      <c r="D13" s="17">
        <v>0.31858388386896702</v>
      </c>
      <c r="E13" s="17">
        <v>0.25952571633042398</v>
      </c>
      <c r="F13" s="17"/>
      <c r="G13" s="17">
        <v>0.20321904004830299</v>
      </c>
      <c r="H13" s="17">
        <v>0.21805632320294699</v>
      </c>
      <c r="I13" s="17">
        <v>0.271712802095877</v>
      </c>
      <c r="J13" s="17">
        <v>0.323066040567413</v>
      </c>
      <c r="K13" s="17">
        <v>0.313583193311125</v>
      </c>
      <c r="L13" s="17">
        <v>0.37281497107934403</v>
      </c>
      <c r="M13" s="17"/>
      <c r="N13" s="17">
        <v>0.268348427437265</v>
      </c>
      <c r="O13" s="17">
        <v>0.311894540346147</v>
      </c>
      <c r="P13" s="17">
        <v>0.29782740278206099</v>
      </c>
      <c r="Q13" s="17">
        <v>0.280910266351317</v>
      </c>
      <c r="R13" s="17"/>
      <c r="S13" s="17">
        <v>0.24237644037860601</v>
      </c>
      <c r="T13" s="17">
        <v>0.27406112388653803</v>
      </c>
      <c r="U13" s="17">
        <v>0.208005920243993</v>
      </c>
      <c r="V13" s="17">
        <v>0.34419547927695698</v>
      </c>
      <c r="W13" s="17">
        <v>0.299337852133431</v>
      </c>
      <c r="X13" s="17">
        <v>0.31902207134736599</v>
      </c>
      <c r="Y13" s="17">
        <v>0.30530720261335298</v>
      </c>
      <c r="Z13" s="17">
        <v>0.29895846959176497</v>
      </c>
      <c r="AA13" s="17">
        <v>0.29159134451678198</v>
      </c>
      <c r="AB13" s="17">
        <v>0.293077642254501</v>
      </c>
      <c r="AC13" s="17">
        <v>0.30576370109287299</v>
      </c>
      <c r="AD13" s="17">
        <v>0.37783308882745398</v>
      </c>
      <c r="AE13" s="17"/>
      <c r="AF13" s="17">
        <v>0.37942928197129999</v>
      </c>
      <c r="AG13" s="17">
        <v>0.23612355412748001</v>
      </c>
      <c r="AH13" s="17">
        <v>0.27038922978872099</v>
      </c>
      <c r="AI13" s="17"/>
      <c r="AJ13" s="17">
        <v>0.35247324991046802</v>
      </c>
      <c r="AK13" s="17">
        <v>0.200089137894609</v>
      </c>
      <c r="AL13" s="17">
        <v>0.29246121527063901</v>
      </c>
      <c r="AM13" s="17">
        <v>0.48291676860786398</v>
      </c>
      <c r="AN13" s="17">
        <v>0.29022908873216602</v>
      </c>
      <c r="AO13" s="17"/>
      <c r="AP13" s="17">
        <v>0.34627416424872598</v>
      </c>
      <c r="AQ13" s="17">
        <v>0.216032443308773</v>
      </c>
      <c r="AR13" s="17">
        <v>0.25081328988484602</v>
      </c>
      <c r="AS13" s="17"/>
      <c r="AT13" s="17">
        <v>0.33628180500251098</v>
      </c>
      <c r="AU13" s="17">
        <v>0.29064022039543203</v>
      </c>
      <c r="AV13" s="17">
        <v>0.24930778740782999</v>
      </c>
      <c r="AW13" s="17">
        <v>0.27237059788537299</v>
      </c>
      <c r="AX13" s="17">
        <v>0.20128315238313699</v>
      </c>
      <c r="AY13" s="17"/>
      <c r="AZ13" s="17">
        <v>0.205624596316899</v>
      </c>
      <c r="BA13" s="17">
        <v>0.29777105281882099</v>
      </c>
      <c r="BB13" s="17">
        <v>0.29997963476747203</v>
      </c>
      <c r="BC13" s="17">
        <v>0.31595250967570698</v>
      </c>
      <c r="BD13" s="17">
        <v>0.35867307686550798</v>
      </c>
      <c r="BE13" s="17">
        <v>0.31644113321581702</v>
      </c>
      <c r="BF13" s="17"/>
      <c r="BG13" s="17">
        <v>0.34472181083410203</v>
      </c>
      <c r="BH13" s="17">
        <v>0.24220701618266699</v>
      </c>
      <c r="BI13" s="17" t="s">
        <v>95</v>
      </c>
      <c r="BJ13" s="17">
        <v>0.33135501305521298</v>
      </c>
      <c r="BK13" s="17">
        <v>0.241253515875997</v>
      </c>
      <c r="BL13" s="17">
        <v>0.25560811555610402</v>
      </c>
      <c r="BM13" s="17">
        <v>0.146590602343982</v>
      </c>
    </row>
    <row r="14" spans="2:65" x14ac:dyDescent="0.35">
      <c r="B14" s="18" t="s">
        <v>143</v>
      </c>
      <c r="C14" s="17">
        <v>4.1066354281148798E-2</v>
      </c>
      <c r="D14" s="17">
        <v>3.1455238865035699E-2</v>
      </c>
      <c r="E14" s="17">
        <v>5.0727708445759502E-2</v>
      </c>
      <c r="F14" s="17"/>
      <c r="G14" s="17">
        <v>2.3939574106455402E-2</v>
      </c>
      <c r="H14" s="17">
        <v>3.8531625931809602E-2</v>
      </c>
      <c r="I14" s="17">
        <v>3.3236011937987801E-2</v>
      </c>
      <c r="J14" s="17">
        <v>3.7049195336321401E-2</v>
      </c>
      <c r="K14" s="17">
        <v>5.4172737900434503E-2</v>
      </c>
      <c r="L14" s="17">
        <v>5.5853051387620901E-2</v>
      </c>
      <c r="M14" s="17"/>
      <c r="N14" s="17">
        <v>2.96173553442899E-2</v>
      </c>
      <c r="O14" s="17">
        <v>4.9070118724942699E-2</v>
      </c>
      <c r="P14" s="17">
        <v>3.22589158696273E-2</v>
      </c>
      <c r="Q14" s="17">
        <v>5.25614801519785E-2</v>
      </c>
      <c r="R14" s="17"/>
      <c r="S14" s="17">
        <v>3.41190919031902E-2</v>
      </c>
      <c r="T14" s="17">
        <v>6.7715663641590707E-2</v>
      </c>
      <c r="U14" s="17">
        <v>5.55756044931595E-2</v>
      </c>
      <c r="V14" s="17">
        <v>4.4494206275065902E-2</v>
      </c>
      <c r="W14" s="17">
        <v>3.2176810308695299E-2</v>
      </c>
      <c r="X14" s="17">
        <v>4.7186419953229398E-2</v>
      </c>
      <c r="Y14" s="17">
        <v>3.5660378744166901E-2</v>
      </c>
      <c r="Z14" s="17">
        <v>3.20826156508894E-2</v>
      </c>
      <c r="AA14" s="17">
        <v>4.6707392394394198E-2</v>
      </c>
      <c r="AB14" s="17">
        <v>1.1705315165786601E-2</v>
      </c>
      <c r="AC14" s="17">
        <v>1.9450107631058599E-2</v>
      </c>
      <c r="AD14" s="17">
        <v>3.77722081287271E-2</v>
      </c>
      <c r="AE14" s="17"/>
      <c r="AF14" s="17">
        <v>3.6115128762349499E-2</v>
      </c>
      <c r="AG14" s="17">
        <v>3.71767094307172E-2</v>
      </c>
      <c r="AH14" s="17">
        <v>6.4979553655066594E-2</v>
      </c>
      <c r="AI14" s="17"/>
      <c r="AJ14" s="17">
        <v>3.07399457025525E-2</v>
      </c>
      <c r="AK14" s="17">
        <v>3.4882857030886498E-2</v>
      </c>
      <c r="AL14" s="17">
        <v>4.0703420426118402E-2</v>
      </c>
      <c r="AM14" s="17">
        <v>0</v>
      </c>
      <c r="AN14" s="17">
        <v>7.9897344554059294E-2</v>
      </c>
      <c r="AO14" s="17"/>
      <c r="AP14" s="17">
        <v>3.0916659248882698E-2</v>
      </c>
      <c r="AQ14" s="17">
        <v>3.1168026521446599E-2</v>
      </c>
      <c r="AR14" s="17">
        <v>5.3567692369625899E-2</v>
      </c>
      <c r="AS14" s="17"/>
      <c r="AT14" s="17">
        <v>6.3844711552606098E-2</v>
      </c>
      <c r="AU14" s="17">
        <v>5.0063509899738401E-2</v>
      </c>
      <c r="AV14" s="17">
        <v>3.2930550051772402E-2</v>
      </c>
      <c r="AW14" s="17">
        <v>1.06637133187062E-2</v>
      </c>
      <c r="AX14" s="17">
        <v>6.0555481354742501E-2</v>
      </c>
      <c r="AY14" s="17"/>
      <c r="AZ14" s="17">
        <v>2.24973216047962E-2</v>
      </c>
      <c r="BA14" s="17">
        <v>6.09866349628694E-2</v>
      </c>
      <c r="BB14" s="17">
        <v>6.4583715033556005E-2</v>
      </c>
      <c r="BC14" s="17">
        <v>1.7540289344454101E-2</v>
      </c>
      <c r="BD14" s="17">
        <v>4.3373335584180397E-2</v>
      </c>
      <c r="BE14" s="17">
        <v>2.8123056236926899E-2</v>
      </c>
      <c r="BF14" s="17"/>
      <c r="BG14" s="17">
        <v>4.1769745026250998E-2</v>
      </c>
      <c r="BH14" s="17">
        <v>5.3758843384822598E-2</v>
      </c>
      <c r="BI14" s="17" t="s">
        <v>95</v>
      </c>
      <c r="BJ14" s="17">
        <v>2.52530321749675E-2</v>
      </c>
      <c r="BK14" s="17">
        <v>4.8369273668534898E-2</v>
      </c>
      <c r="BL14" s="17">
        <v>3.0614676096359001E-2</v>
      </c>
      <c r="BM14" s="17">
        <v>4.5452694308915298E-2</v>
      </c>
    </row>
    <row r="15" spans="2:65" x14ac:dyDescent="0.35">
      <c r="B15" s="18" t="s">
        <v>250</v>
      </c>
      <c r="C15" s="20">
        <v>9.9883583865117795E-2</v>
      </c>
      <c r="D15" s="20">
        <v>0.12695868784782199</v>
      </c>
      <c r="E15" s="20">
        <v>7.2706094315108993E-2</v>
      </c>
      <c r="F15" s="20"/>
      <c r="G15" s="20">
        <v>0.167553851293788</v>
      </c>
      <c r="H15" s="20">
        <v>0.19084470668841799</v>
      </c>
      <c r="I15" s="20">
        <v>0.123488462911922</v>
      </c>
      <c r="J15" s="20">
        <v>6.6549465794974394E-2</v>
      </c>
      <c r="K15" s="20">
        <v>4.1612621330650398E-2</v>
      </c>
      <c r="L15" s="20">
        <v>2.7673424766830001E-2</v>
      </c>
      <c r="M15" s="20"/>
      <c r="N15" s="20">
        <v>0.106818725893077</v>
      </c>
      <c r="O15" s="20">
        <v>9.93603921212632E-2</v>
      </c>
      <c r="P15" s="20">
        <v>0.11430373592887801</v>
      </c>
      <c r="Q15" s="20">
        <v>7.5516907613463802E-2</v>
      </c>
      <c r="R15" s="20"/>
      <c r="S15" s="20">
        <v>0.139203768023972</v>
      </c>
      <c r="T15" s="20">
        <v>9.8676428973949806E-2</v>
      </c>
      <c r="U15" s="20">
        <v>8.9955406778088998E-2</v>
      </c>
      <c r="V15" s="20">
        <v>8.4083805522465305E-2</v>
      </c>
      <c r="W15" s="20">
        <v>0.100432152394186</v>
      </c>
      <c r="X15" s="20">
        <v>0.128402659317356</v>
      </c>
      <c r="Y15" s="20">
        <v>9.5276431315608201E-2</v>
      </c>
      <c r="Z15" s="20">
        <v>0.103085489709854</v>
      </c>
      <c r="AA15" s="20">
        <v>6.9158533298575395E-2</v>
      </c>
      <c r="AB15" s="20">
        <v>8.2696281834271704E-2</v>
      </c>
      <c r="AC15" s="20">
        <v>0.10878228347284501</v>
      </c>
      <c r="AD15" s="20">
        <v>7.6566355232522698E-2</v>
      </c>
      <c r="AE15" s="20"/>
      <c r="AF15" s="20">
        <v>9.3206302151127698E-2</v>
      </c>
      <c r="AG15" s="20">
        <v>9.6148501770308106E-2</v>
      </c>
      <c r="AH15" s="20">
        <v>0.112191291785912</v>
      </c>
      <c r="AI15" s="20"/>
      <c r="AJ15" s="20">
        <v>7.4940457515117395E-2</v>
      </c>
      <c r="AK15" s="20">
        <v>0.150304988908913</v>
      </c>
      <c r="AL15" s="20">
        <v>8.6057932054490499E-2</v>
      </c>
      <c r="AM15" s="20">
        <v>3.60156232763051E-2</v>
      </c>
      <c r="AN15" s="20">
        <v>8.5456891323766396E-2</v>
      </c>
      <c r="AO15" s="20"/>
      <c r="AP15" s="20">
        <v>9.9857780579808403E-2</v>
      </c>
      <c r="AQ15" s="20">
        <v>0.129293486900903</v>
      </c>
      <c r="AR15" s="20">
        <v>0.113943191168956</v>
      </c>
      <c r="AS15" s="20"/>
      <c r="AT15" s="20">
        <v>6.2321194929633797E-2</v>
      </c>
      <c r="AU15" s="20">
        <v>8.07497881612637E-2</v>
      </c>
      <c r="AV15" s="20">
        <v>0.122954633811712</v>
      </c>
      <c r="AW15" s="20">
        <v>0.17376462644805599</v>
      </c>
      <c r="AX15" s="20">
        <v>0.100398701597167</v>
      </c>
      <c r="AY15" s="20"/>
      <c r="AZ15" s="20">
        <v>0.16261317428205399</v>
      </c>
      <c r="BA15" s="20">
        <v>8.1032333847501498E-2</v>
      </c>
      <c r="BB15" s="20">
        <v>0.113256476657643</v>
      </c>
      <c r="BC15" s="20">
        <v>6.4276392825836207E-2</v>
      </c>
      <c r="BD15" s="20">
        <v>5.3702586388778902E-2</v>
      </c>
      <c r="BE15" s="20">
        <v>0.13391595634626999</v>
      </c>
      <c r="BF15" s="20"/>
      <c r="BG15" s="20">
        <v>5.94570662671393E-2</v>
      </c>
      <c r="BH15" s="20">
        <v>0.113056748635773</v>
      </c>
      <c r="BI15" s="20" t="s">
        <v>95</v>
      </c>
      <c r="BJ15" s="20">
        <v>9.4022618107657302E-2</v>
      </c>
      <c r="BK15" s="20">
        <v>0.12910100387335399</v>
      </c>
      <c r="BL15" s="20">
        <v>0.14584665058743701</v>
      </c>
      <c r="BM15" s="20">
        <v>0.15985383459126301</v>
      </c>
    </row>
    <row r="16" spans="2:65" x14ac:dyDescent="0.35">
      <c r="B16" s="18" t="s">
        <v>251</v>
      </c>
      <c r="C16" s="20">
        <v>0.69777271124936302</v>
      </c>
      <c r="D16" s="20">
        <v>0.69737865624346396</v>
      </c>
      <c r="E16" s="20">
        <v>0.69871903721464901</v>
      </c>
      <c r="F16" s="20"/>
      <c r="G16" s="20">
        <v>0.590687921192245</v>
      </c>
      <c r="H16" s="20">
        <v>0.61704651840749603</v>
      </c>
      <c r="I16" s="20">
        <v>0.67198515952667803</v>
      </c>
      <c r="J16" s="20">
        <v>0.73386016720380198</v>
      </c>
      <c r="K16" s="20">
        <v>0.76023427563259005</v>
      </c>
      <c r="L16" s="20">
        <v>0.78635592154650802</v>
      </c>
      <c r="M16" s="20"/>
      <c r="N16" s="20">
        <v>0.704268082818442</v>
      </c>
      <c r="O16" s="20">
        <v>0.70800128314390598</v>
      </c>
      <c r="P16" s="20">
        <v>0.70044419262686997</v>
      </c>
      <c r="Q16" s="20">
        <v>0.68298517245053203</v>
      </c>
      <c r="R16" s="20"/>
      <c r="S16" s="20">
        <v>0.64095392408644303</v>
      </c>
      <c r="T16" s="20">
        <v>0.66801362483340498</v>
      </c>
      <c r="U16" s="20">
        <v>0.69080582133667801</v>
      </c>
      <c r="V16" s="20">
        <v>0.70381988861537204</v>
      </c>
      <c r="W16" s="20">
        <v>0.72746537006870304</v>
      </c>
      <c r="X16" s="20">
        <v>0.678043099172286</v>
      </c>
      <c r="Y16" s="20">
        <v>0.73486792704321102</v>
      </c>
      <c r="Z16" s="20">
        <v>0.65563215156915999</v>
      </c>
      <c r="AA16" s="20">
        <v>0.70181199138281103</v>
      </c>
      <c r="AB16" s="20">
        <v>0.76957593916872402</v>
      </c>
      <c r="AC16" s="20">
        <v>0.710759013084308</v>
      </c>
      <c r="AD16" s="20">
        <v>0.77383985221564899</v>
      </c>
      <c r="AE16" s="20"/>
      <c r="AF16" s="20">
        <v>0.74618048944942295</v>
      </c>
      <c r="AG16" s="20">
        <v>0.69806619835050299</v>
      </c>
      <c r="AH16" s="20">
        <v>0.641179480592868</v>
      </c>
      <c r="AI16" s="20"/>
      <c r="AJ16" s="20">
        <v>0.75707093839401396</v>
      </c>
      <c r="AK16" s="20">
        <v>0.62782429770686299</v>
      </c>
      <c r="AL16" s="20">
        <v>0.67830398703447004</v>
      </c>
      <c r="AM16" s="20">
        <v>0.96398437672369497</v>
      </c>
      <c r="AN16" s="20">
        <v>0.65528035488728098</v>
      </c>
      <c r="AO16" s="20"/>
      <c r="AP16" s="20">
        <v>0.76013356484469297</v>
      </c>
      <c r="AQ16" s="20">
        <v>0.66108883363697701</v>
      </c>
      <c r="AR16" s="20">
        <v>0.637990818292971</v>
      </c>
      <c r="AS16" s="20"/>
      <c r="AT16" s="20">
        <v>0.72067073577406604</v>
      </c>
      <c r="AU16" s="20">
        <v>0.70718764520234301</v>
      </c>
      <c r="AV16" s="20">
        <v>0.66078739159823396</v>
      </c>
      <c r="AW16" s="20">
        <v>0.68162905929601303</v>
      </c>
      <c r="AX16" s="20">
        <v>0.58824085918387703</v>
      </c>
      <c r="AY16" s="20"/>
      <c r="AZ16" s="20">
        <v>0.60786632981936495</v>
      </c>
      <c r="BA16" s="20">
        <v>0.711554059644115</v>
      </c>
      <c r="BB16" s="20">
        <v>0.68448703517708798</v>
      </c>
      <c r="BC16" s="20">
        <v>0.74610074887510602</v>
      </c>
      <c r="BD16" s="20">
        <v>0.76749818099345801</v>
      </c>
      <c r="BE16" s="20">
        <v>0.71715603472615397</v>
      </c>
      <c r="BF16" s="20"/>
      <c r="BG16" s="20">
        <v>0.74532489803355095</v>
      </c>
      <c r="BH16" s="20">
        <v>0.68418888207269302</v>
      </c>
      <c r="BI16" s="20" t="s">
        <v>95</v>
      </c>
      <c r="BJ16" s="20">
        <v>0.69341353439185305</v>
      </c>
      <c r="BK16" s="20">
        <v>0.67253740276740503</v>
      </c>
      <c r="BL16" s="20">
        <v>0.64802044826320704</v>
      </c>
      <c r="BM16" s="20">
        <v>0.60571635239672805</v>
      </c>
    </row>
    <row r="17" spans="2:65" x14ac:dyDescent="0.35">
      <c r="B17" s="18" t="s">
        <v>168</v>
      </c>
      <c r="C17" s="21">
        <v>-0.59788912738424604</v>
      </c>
      <c r="D17" s="21">
        <v>-0.57041996839564202</v>
      </c>
      <c r="E17" s="21">
        <v>-0.62601294289954001</v>
      </c>
      <c r="F17" s="21"/>
      <c r="G17" s="21">
        <v>-0.42313406989845798</v>
      </c>
      <c r="H17" s="21">
        <v>-0.42620181171907801</v>
      </c>
      <c r="I17" s="21">
        <v>-0.54849669661475597</v>
      </c>
      <c r="J17" s="21">
        <v>-0.66731070140882698</v>
      </c>
      <c r="K17" s="21">
        <v>-0.71862165430194003</v>
      </c>
      <c r="L17" s="21">
        <v>-0.75868249677967803</v>
      </c>
      <c r="M17" s="21"/>
      <c r="N17" s="21">
        <v>-0.59744935692536505</v>
      </c>
      <c r="O17" s="21">
        <v>-0.60864089102264296</v>
      </c>
      <c r="P17" s="21">
        <v>-0.58614045669799197</v>
      </c>
      <c r="Q17" s="21">
        <v>-0.60746826483706895</v>
      </c>
      <c r="R17" s="21"/>
      <c r="S17" s="21">
        <v>-0.50175015606247098</v>
      </c>
      <c r="T17" s="21">
        <v>-0.56933719585945497</v>
      </c>
      <c r="U17" s="21">
        <v>-0.60085041455858901</v>
      </c>
      <c r="V17" s="21">
        <v>-0.61973608309290695</v>
      </c>
      <c r="W17" s="21">
        <v>-0.62703321767451703</v>
      </c>
      <c r="X17" s="21">
        <v>-0.54964043985493005</v>
      </c>
      <c r="Y17" s="21">
        <v>-0.63959149572760299</v>
      </c>
      <c r="Z17" s="21">
        <v>-0.55254666185930601</v>
      </c>
      <c r="AA17" s="21">
        <v>-0.63265345808423601</v>
      </c>
      <c r="AB17" s="21">
        <v>-0.686879657334453</v>
      </c>
      <c r="AC17" s="21">
        <v>-0.60197672961146298</v>
      </c>
      <c r="AD17" s="21">
        <v>-0.69727349698312602</v>
      </c>
      <c r="AE17" s="21"/>
      <c r="AF17" s="21">
        <v>-0.65297418729829604</v>
      </c>
      <c r="AG17" s="21">
        <v>-0.60191769658019501</v>
      </c>
      <c r="AH17" s="21">
        <v>-0.52898818880695597</v>
      </c>
      <c r="AI17" s="21"/>
      <c r="AJ17" s="21">
        <v>-0.68213048087889705</v>
      </c>
      <c r="AK17" s="21">
        <v>-0.47751930879795101</v>
      </c>
      <c r="AL17" s="21">
        <v>-0.59224605497997895</v>
      </c>
      <c r="AM17" s="21">
        <v>-0.92796875344739005</v>
      </c>
      <c r="AN17" s="21">
        <v>-0.56982346356351499</v>
      </c>
      <c r="AO17" s="21"/>
      <c r="AP17" s="21">
        <v>-0.66027578426488498</v>
      </c>
      <c r="AQ17" s="21">
        <v>-0.53179534673607298</v>
      </c>
      <c r="AR17" s="21">
        <v>-0.52404762712401498</v>
      </c>
      <c r="AS17" s="21"/>
      <c r="AT17" s="21">
        <v>-0.65834954084443198</v>
      </c>
      <c r="AU17" s="21">
        <v>-0.62643785704108002</v>
      </c>
      <c r="AV17" s="21">
        <v>-0.53783275778652195</v>
      </c>
      <c r="AW17" s="21">
        <v>-0.50786443284795701</v>
      </c>
      <c r="AX17" s="21">
        <v>-0.48784215758671001</v>
      </c>
      <c r="AY17" s="21"/>
      <c r="AZ17" s="21">
        <v>-0.44525315553731099</v>
      </c>
      <c r="BA17" s="21">
        <v>-0.63052172579661403</v>
      </c>
      <c r="BB17" s="21">
        <v>-0.57123055851944504</v>
      </c>
      <c r="BC17" s="21">
        <v>-0.68182435604927005</v>
      </c>
      <c r="BD17" s="21">
        <v>-0.71379559460467901</v>
      </c>
      <c r="BE17" s="21">
        <v>-0.58324007837988401</v>
      </c>
      <c r="BF17" s="21"/>
      <c r="BG17" s="21">
        <v>-0.68586783176641197</v>
      </c>
      <c r="BH17" s="21">
        <v>-0.57113213343692004</v>
      </c>
      <c r="BI17" s="21" t="s">
        <v>95</v>
      </c>
      <c r="BJ17" s="21">
        <v>-0.59939091628419605</v>
      </c>
      <c r="BK17" s="21">
        <v>-0.54343639889405104</v>
      </c>
      <c r="BL17" s="21">
        <v>-0.50217379767576897</v>
      </c>
      <c r="BM17" s="21">
        <v>-0.44586251780546499</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4.2876673317471997E-2</v>
      </c>
      <c r="D9" s="17">
        <v>4.9187039932205003E-2</v>
      </c>
      <c r="E9" s="17">
        <v>3.5827215704484799E-2</v>
      </c>
      <c r="F9" s="17"/>
      <c r="G9" s="17">
        <v>6.5461670877251493E-2</v>
      </c>
      <c r="H9" s="17">
        <v>5.8200411921116101E-2</v>
      </c>
      <c r="I9" s="17">
        <v>8.2291739922847398E-2</v>
      </c>
      <c r="J9" s="17">
        <v>2.8642584945566801E-2</v>
      </c>
      <c r="K9" s="17">
        <v>1.0028341666112099E-2</v>
      </c>
      <c r="L9" s="17">
        <v>1.7539531939616399E-2</v>
      </c>
      <c r="M9" s="17"/>
      <c r="N9" s="17">
        <v>5.0923043735694201E-2</v>
      </c>
      <c r="O9" s="17">
        <v>3.7593206766133702E-2</v>
      </c>
      <c r="P9" s="17">
        <v>4.9061914885137198E-2</v>
      </c>
      <c r="Q9" s="17">
        <v>3.44225957099576E-2</v>
      </c>
      <c r="R9" s="17"/>
      <c r="S9" s="17">
        <v>3.8328192478390602E-2</v>
      </c>
      <c r="T9" s="17">
        <v>6.1601100794516701E-2</v>
      </c>
      <c r="U9" s="17">
        <v>5.1523174824964497E-2</v>
      </c>
      <c r="V9" s="17">
        <v>2.5023499403476999E-2</v>
      </c>
      <c r="W9" s="17">
        <v>5.7154151325542302E-2</v>
      </c>
      <c r="X9" s="17">
        <v>2.6291166799874401E-2</v>
      </c>
      <c r="Y9" s="17">
        <v>1.6835475698804399E-2</v>
      </c>
      <c r="Z9" s="17">
        <v>6.7498447707025205E-2</v>
      </c>
      <c r="AA9" s="17">
        <v>4.3519538700038198E-2</v>
      </c>
      <c r="AB9" s="17">
        <v>3.6569881792679997E-2</v>
      </c>
      <c r="AC9" s="17">
        <v>4.5726487467093402E-2</v>
      </c>
      <c r="AD9" s="17">
        <v>7.87051322896693E-2</v>
      </c>
      <c r="AE9" s="17"/>
      <c r="AF9" s="17">
        <v>3.6124503109025798E-2</v>
      </c>
      <c r="AG9" s="17">
        <v>5.1310858954799698E-2</v>
      </c>
      <c r="AH9" s="17">
        <v>3.4946500890259101E-2</v>
      </c>
      <c r="AI9" s="17"/>
      <c r="AJ9" s="17">
        <v>3.3896379389369798E-2</v>
      </c>
      <c r="AK9" s="17">
        <v>5.6439758798017103E-2</v>
      </c>
      <c r="AL9" s="17">
        <v>6.4768195517294805E-2</v>
      </c>
      <c r="AM9" s="17">
        <v>0</v>
      </c>
      <c r="AN9" s="17">
        <v>3.2509731640236302E-2</v>
      </c>
      <c r="AO9" s="17"/>
      <c r="AP9" s="17">
        <v>3.4650999857460799E-2</v>
      </c>
      <c r="AQ9" s="17">
        <v>4.7411544008013902E-2</v>
      </c>
      <c r="AR9" s="17">
        <v>6.77009622538816E-2</v>
      </c>
      <c r="AS9" s="17"/>
      <c r="AT9" s="17">
        <v>2.0566165118169201E-2</v>
      </c>
      <c r="AU9" s="17">
        <v>3.4992859316632402E-2</v>
      </c>
      <c r="AV9" s="17">
        <v>5.21083954217295E-2</v>
      </c>
      <c r="AW9" s="17">
        <v>7.8102795866871105E-2</v>
      </c>
      <c r="AX9" s="17">
        <v>0.16809424591866001</v>
      </c>
      <c r="AY9" s="17"/>
      <c r="AZ9" s="17">
        <v>5.8299561849346503E-2</v>
      </c>
      <c r="BA9" s="17">
        <v>3.9378713604504602E-2</v>
      </c>
      <c r="BB9" s="17">
        <v>4.0173348711305998E-2</v>
      </c>
      <c r="BC9" s="17">
        <v>4.9245669246031097E-2</v>
      </c>
      <c r="BD9" s="17">
        <v>2.3635413510887E-2</v>
      </c>
      <c r="BE9" s="17">
        <v>2.1528042154673601E-2</v>
      </c>
      <c r="BF9" s="17"/>
      <c r="BG9" s="17">
        <v>3.5344420993428702E-2</v>
      </c>
      <c r="BH9" s="17">
        <v>4.77251606400486E-2</v>
      </c>
      <c r="BI9" s="17" t="s">
        <v>95</v>
      </c>
      <c r="BJ9" s="17">
        <v>2.8878212020966701E-2</v>
      </c>
      <c r="BK9" s="17">
        <v>4.3664268741027697E-2</v>
      </c>
      <c r="BL9" s="17">
        <v>5.6014149993881601E-2</v>
      </c>
      <c r="BM9" s="17">
        <v>4.5702753057016897E-2</v>
      </c>
    </row>
    <row r="10" spans="2:65" x14ac:dyDescent="0.35">
      <c r="B10" s="18" t="s">
        <v>246</v>
      </c>
      <c r="C10" s="17">
        <v>0.146006215354925</v>
      </c>
      <c r="D10" s="17">
        <v>0.17234783006665599</v>
      </c>
      <c r="E10" s="17">
        <v>0.11875266426260001</v>
      </c>
      <c r="F10" s="17"/>
      <c r="G10" s="17">
        <v>0.169297526600067</v>
      </c>
      <c r="H10" s="17">
        <v>0.21731641448651501</v>
      </c>
      <c r="I10" s="17">
        <v>0.14596221029836201</v>
      </c>
      <c r="J10" s="17">
        <v>0.14871611994997599</v>
      </c>
      <c r="K10" s="17">
        <v>0.101544890623974</v>
      </c>
      <c r="L10" s="17">
        <v>0.100447841736535</v>
      </c>
      <c r="M10" s="17"/>
      <c r="N10" s="17">
        <v>0.166831541124841</v>
      </c>
      <c r="O10" s="17">
        <v>0.10916955724944399</v>
      </c>
      <c r="P10" s="17">
        <v>0.136363480087134</v>
      </c>
      <c r="Q10" s="17">
        <v>0.16631967657900501</v>
      </c>
      <c r="R10" s="17"/>
      <c r="S10" s="17">
        <v>0.18185094606004601</v>
      </c>
      <c r="T10" s="17">
        <v>0.160548417930334</v>
      </c>
      <c r="U10" s="17">
        <v>0.127911009994156</v>
      </c>
      <c r="V10" s="17">
        <v>0.116998212465226</v>
      </c>
      <c r="W10" s="17">
        <v>0.13072616331359199</v>
      </c>
      <c r="X10" s="17">
        <v>0.13113661427796899</v>
      </c>
      <c r="Y10" s="17">
        <v>0.20448540432075701</v>
      </c>
      <c r="Z10" s="17">
        <v>9.5029802430127805E-2</v>
      </c>
      <c r="AA10" s="17">
        <v>0.112297879890744</v>
      </c>
      <c r="AB10" s="17">
        <v>0.154928525447668</v>
      </c>
      <c r="AC10" s="17">
        <v>0.18631730838643301</v>
      </c>
      <c r="AD10" s="17">
        <v>9.1646596039709496E-2</v>
      </c>
      <c r="AE10" s="17"/>
      <c r="AF10" s="17">
        <v>0.115436335512054</v>
      </c>
      <c r="AG10" s="17">
        <v>0.16658807867415601</v>
      </c>
      <c r="AH10" s="17">
        <v>0.15022468038737899</v>
      </c>
      <c r="AI10" s="17"/>
      <c r="AJ10" s="17">
        <v>0.111857231291003</v>
      </c>
      <c r="AK10" s="17">
        <v>0.19652147677932</v>
      </c>
      <c r="AL10" s="17">
        <v>0.15981433977817999</v>
      </c>
      <c r="AM10" s="17">
        <v>0.100251710460075</v>
      </c>
      <c r="AN10" s="17">
        <v>0.13187621717660999</v>
      </c>
      <c r="AO10" s="17"/>
      <c r="AP10" s="17">
        <v>0.112199263651046</v>
      </c>
      <c r="AQ10" s="17">
        <v>0.18655362510965301</v>
      </c>
      <c r="AR10" s="17">
        <v>0.14815398783002001</v>
      </c>
      <c r="AS10" s="17"/>
      <c r="AT10" s="17">
        <v>9.0805490657795099E-2</v>
      </c>
      <c r="AU10" s="17">
        <v>0.14812889851203001</v>
      </c>
      <c r="AV10" s="17">
        <v>0.177340806733608</v>
      </c>
      <c r="AW10" s="17">
        <v>0.19116791510956199</v>
      </c>
      <c r="AX10" s="17">
        <v>0.191207845670752</v>
      </c>
      <c r="AY10" s="17"/>
      <c r="AZ10" s="17">
        <v>0.19079367046638701</v>
      </c>
      <c r="BA10" s="17">
        <v>0.12719856409938701</v>
      </c>
      <c r="BB10" s="17">
        <v>0.150403567196119</v>
      </c>
      <c r="BC10" s="17">
        <v>0.11750570606514001</v>
      </c>
      <c r="BD10" s="17">
        <v>0.12254540207176801</v>
      </c>
      <c r="BE10" s="17">
        <v>0.20531827165309699</v>
      </c>
      <c r="BF10" s="17"/>
      <c r="BG10" s="17">
        <v>0.117518547167304</v>
      </c>
      <c r="BH10" s="17">
        <v>0.17531986697143001</v>
      </c>
      <c r="BI10" s="17" t="s">
        <v>95</v>
      </c>
      <c r="BJ10" s="17">
        <v>0.127418447077359</v>
      </c>
      <c r="BK10" s="17">
        <v>0.136427757541703</v>
      </c>
      <c r="BL10" s="17">
        <v>0.173479795454063</v>
      </c>
      <c r="BM10" s="17">
        <v>0.15372543755453</v>
      </c>
    </row>
    <row r="11" spans="2:65" x14ac:dyDescent="0.35">
      <c r="B11" s="18" t="s">
        <v>247</v>
      </c>
      <c r="C11" s="17">
        <v>0.28481597359779398</v>
      </c>
      <c r="D11" s="17">
        <v>0.270261741453169</v>
      </c>
      <c r="E11" s="17">
        <v>0.29952029158495402</v>
      </c>
      <c r="F11" s="17"/>
      <c r="G11" s="17">
        <v>0.27136116999936799</v>
      </c>
      <c r="H11" s="17">
        <v>0.27876339766057301</v>
      </c>
      <c r="I11" s="17">
        <v>0.301592353618369</v>
      </c>
      <c r="J11" s="17">
        <v>0.25539044792922899</v>
      </c>
      <c r="K11" s="17">
        <v>0.29685930619516199</v>
      </c>
      <c r="L11" s="17">
        <v>0.30211799192931699</v>
      </c>
      <c r="M11" s="17"/>
      <c r="N11" s="17">
        <v>0.278381341921147</v>
      </c>
      <c r="O11" s="17">
        <v>0.25711710709125302</v>
      </c>
      <c r="P11" s="17">
        <v>0.29405859880068203</v>
      </c>
      <c r="Q11" s="17">
        <v>0.314662333983735</v>
      </c>
      <c r="R11" s="17"/>
      <c r="S11" s="17">
        <v>0.293097212366767</v>
      </c>
      <c r="T11" s="17">
        <v>0.28211931720201</v>
      </c>
      <c r="U11" s="17">
        <v>0.34552083934359601</v>
      </c>
      <c r="V11" s="17">
        <v>0.32987080872446201</v>
      </c>
      <c r="W11" s="17">
        <v>0.29008431124046702</v>
      </c>
      <c r="X11" s="17">
        <v>0.244503548866223</v>
      </c>
      <c r="Y11" s="17">
        <v>0.27624100048042199</v>
      </c>
      <c r="Z11" s="17">
        <v>0.33797002649632302</v>
      </c>
      <c r="AA11" s="17">
        <v>0.30233942073702202</v>
      </c>
      <c r="AB11" s="17">
        <v>0.19946286455054901</v>
      </c>
      <c r="AC11" s="17">
        <v>0.21551395382829</v>
      </c>
      <c r="AD11" s="17">
        <v>0.3142825184911</v>
      </c>
      <c r="AE11" s="17"/>
      <c r="AF11" s="17">
        <v>0.28214235445808999</v>
      </c>
      <c r="AG11" s="17">
        <v>0.28659154627257599</v>
      </c>
      <c r="AH11" s="17">
        <v>0.28249421038817402</v>
      </c>
      <c r="AI11" s="17"/>
      <c r="AJ11" s="17">
        <v>0.29143170622251902</v>
      </c>
      <c r="AK11" s="17">
        <v>0.310328636014849</v>
      </c>
      <c r="AL11" s="17">
        <v>0.26820714274286001</v>
      </c>
      <c r="AM11" s="17">
        <v>0.31552706672245001</v>
      </c>
      <c r="AN11" s="17">
        <v>0.25541719229172599</v>
      </c>
      <c r="AO11" s="17"/>
      <c r="AP11" s="17">
        <v>0.29244158208223198</v>
      </c>
      <c r="AQ11" s="17">
        <v>0.29188925074523497</v>
      </c>
      <c r="AR11" s="17">
        <v>0.31940574446620201</v>
      </c>
      <c r="AS11" s="17"/>
      <c r="AT11" s="17">
        <v>0.31881276678988302</v>
      </c>
      <c r="AU11" s="17">
        <v>0.26843253503501702</v>
      </c>
      <c r="AV11" s="17">
        <v>0.28886077272013699</v>
      </c>
      <c r="AW11" s="17">
        <v>0.24089720517320901</v>
      </c>
      <c r="AX11" s="17">
        <v>0.30752900940142602</v>
      </c>
      <c r="AY11" s="17"/>
      <c r="AZ11" s="17">
        <v>0.32916752885047901</v>
      </c>
      <c r="BA11" s="17">
        <v>0.26743430095107301</v>
      </c>
      <c r="BB11" s="17">
        <v>0.284742942834043</v>
      </c>
      <c r="BC11" s="17">
        <v>0.297036832301245</v>
      </c>
      <c r="BD11" s="17">
        <v>0.23959066641544299</v>
      </c>
      <c r="BE11" s="17">
        <v>0.24705738610460801</v>
      </c>
      <c r="BF11" s="17"/>
      <c r="BG11" s="17">
        <v>0.29272819187454702</v>
      </c>
      <c r="BH11" s="17">
        <v>0.26712869440807702</v>
      </c>
      <c r="BI11" s="17" t="s">
        <v>95</v>
      </c>
      <c r="BJ11" s="17">
        <v>0.35680171291485502</v>
      </c>
      <c r="BK11" s="17">
        <v>0.30348929914297301</v>
      </c>
      <c r="BL11" s="17">
        <v>0.27283884533205899</v>
      </c>
      <c r="BM11" s="17">
        <v>0.23662911975282</v>
      </c>
    </row>
    <row r="12" spans="2:65" x14ac:dyDescent="0.35">
      <c r="B12" s="18" t="s">
        <v>248</v>
      </c>
      <c r="C12" s="17">
        <v>0.31386161078798902</v>
      </c>
      <c r="D12" s="17">
        <v>0.29382405869814598</v>
      </c>
      <c r="E12" s="17">
        <v>0.335131397197793</v>
      </c>
      <c r="F12" s="17"/>
      <c r="G12" s="17">
        <v>0.34930503224743498</v>
      </c>
      <c r="H12" s="17">
        <v>0.31209837103558902</v>
      </c>
      <c r="I12" s="17">
        <v>0.25289477607256999</v>
      </c>
      <c r="J12" s="17">
        <v>0.32485902972216202</v>
      </c>
      <c r="K12" s="17">
        <v>0.34848714426090999</v>
      </c>
      <c r="L12" s="17">
        <v>0.30574431003469299</v>
      </c>
      <c r="M12" s="17"/>
      <c r="N12" s="17">
        <v>0.31572628450550999</v>
      </c>
      <c r="O12" s="17">
        <v>0.351988613669865</v>
      </c>
      <c r="P12" s="17">
        <v>0.31753393994332302</v>
      </c>
      <c r="Q12" s="17">
        <v>0.27002644058730402</v>
      </c>
      <c r="R12" s="17"/>
      <c r="S12" s="17">
        <v>0.29553619957895599</v>
      </c>
      <c r="T12" s="17">
        <v>0.28458260921814199</v>
      </c>
      <c r="U12" s="17">
        <v>0.31995712915136398</v>
      </c>
      <c r="V12" s="17">
        <v>0.28628539797741298</v>
      </c>
      <c r="W12" s="17">
        <v>0.33704174071517701</v>
      </c>
      <c r="X12" s="17">
        <v>0.33499130724377402</v>
      </c>
      <c r="Y12" s="17">
        <v>0.284442217432476</v>
      </c>
      <c r="Z12" s="17">
        <v>0.276221210594086</v>
      </c>
      <c r="AA12" s="17">
        <v>0.31623036362981499</v>
      </c>
      <c r="AB12" s="17">
        <v>0.41237002005802698</v>
      </c>
      <c r="AC12" s="17">
        <v>0.33426765456785501</v>
      </c>
      <c r="AD12" s="17">
        <v>0.268494309513999</v>
      </c>
      <c r="AE12" s="17"/>
      <c r="AF12" s="17">
        <v>0.28507384238455502</v>
      </c>
      <c r="AG12" s="17">
        <v>0.32675365283193197</v>
      </c>
      <c r="AH12" s="17">
        <v>0.32691391330932401</v>
      </c>
      <c r="AI12" s="17"/>
      <c r="AJ12" s="17">
        <v>0.31203040320529801</v>
      </c>
      <c r="AK12" s="17">
        <v>0.296167299863558</v>
      </c>
      <c r="AL12" s="17">
        <v>0.29926242779057699</v>
      </c>
      <c r="AM12" s="17">
        <v>0.249292030048298</v>
      </c>
      <c r="AN12" s="17">
        <v>0.324256147735492</v>
      </c>
      <c r="AO12" s="17"/>
      <c r="AP12" s="17">
        <v>0.32866853868773999</v>
      </c>
      <c r="AQ12" s="17">
        <v>0.31763444882453101</v>
      </c>
      <c r="AR12" s="17">
        <v>0.28193587798603098</v>
      </c>
      <c r="AS12" s="17"/>
      <c r="AT12" s="17">
        <v>0.28315162468370397</v>
      </c>
      <c r="AU12" s="17">
        <v>0.32891033233434103</v>
      </c>
      <c r="AV12" s="17">
        <v>0.30304915040154401</v>
      </c>
      <c r="AW12" s="17">
        <v>0.32334858336711197</v>
      </c>
      <c r="AX12" s="17">
        <v>0.23962927675520901</v>
      </c>
      <c r="AY12" s="17"/>
      <c r="AZ12" s="17">
        <v>0.27637342391266301</v>
      </c>
      <c r="BA12" s="17">
        <v>0.31757743752293</v>
      </c>
      <c r="BB12" s="17">
        <v>0.26645292966635797</v>
      </c>
      <c r="BC12" s="17">
        <v>0.319273844831092</v>
      </c>
      <c r="BD12" s="17">
        <v>0.405529461243405</v>
      </c>
      <c r="BE12" s="17">
        <v>0.34698920161740598</v>
      </c>
      <c r="BF12" s="17"/>
      <c r="BG12" s="17">
        <v>0.326268170089002</v>
      </c>
      <c r="BH12" s="17">
        <v>0.33126945629187199</v>
      </c>
      <c r="BI12" s="17" t="s">
        <v>95</v>
      </c>
      <c r="BJ12" s="17">
        <v>0.24162848278412499</v>
      </c>
      <c r="BK12" s="17">
        <v>0.25265042916388802</v>
      </c>
      <c r="BL12" s="17">
        <v>0.304954684539466</v>
      </c>
      <c r="BM12" s="17">
        <v>0.40598277696357699</v>
      </c>
    </row>
    <row r="13" spans="2:65" x14ac:dyDescent="0.35">
      <c r="B13" s="18" t="s">
        <v>249</v>
      </c>
      <c r="C13" s="17">
        <v>0.14007621858550801</v>
      </c>
      <c r="D13" s="17">
        <v>0.16130954690117599</v>
      </c>
      <c r="E13" s="17">
        <v>0.11987202537409899</v>
      </c>
      <c r="F13" s="17"/>
      <c r="G13" s="17">
        <v>8.0588387186343396E-2</v>
      </c>
      <c r="H13" s="17">
        <v>9.1614820209124301E-2</v>
      </c>
      <c r="I13" s="17">
        <v>0.13908306676771201</v>
      </c>
      <c r="J13" s="17">
        <v>0.165737304015218</v>
      </c>
      <c r="K13" s="17">
        <v>0.159294765732231</v>
      </c>
      <c r="L13" s="17">
        <v>0.18747223770042101</v>
      </c>
      <c r="M13" s="17"/>
      <c r="N13" s="17">
        <v>0.122942696946371</v>
      </c>
      <c r="O13" s="17">
        <v>0.16166363332453601</v>
      </c>
      <c r="P13" s="17">
        <v>0.15060820095275099</v>
      </c>
      <c r="Q13" s="17">
        <v>0.12671836465974701</v>
      </c>
      <c r="R13" s="17"/>
      <c r="S13" s="17">
        <v>0.11801139360372</v>
      </c>
      <c r="T13" s="17">
        <v>0.13177626549761001</v>
      </c>
      <c r="U13" s="17">
        <v>9.6195380205717301E-2</v>
      </c>
      <c r="V13" s="17">
        <v>0.16158557187815001</v>
      </c>
      <c r="W13" s="17">
        <v>0.10619492382262199</v>
      </c>
      <c r="X13" s="17">
        <v>0.17495101710197</v>
      </c>
      <c r="Y13" s="17">
        <v>0.15527026103771299</v>
      </c>
      <c r="Z13" s="17">
        <v>0.171449165046897</v>
      </c>
      <c r="AA13" s="17">
        <v>0.13903805908594299</v>
      </c>
      <c r="AB13" s="17">
        <v>0.16555825104591301</v>
      </c>
      <c r="AC13" s="17">
        <v>0.14049773012191999</v>
      </c>
      <c r="AD13" s="17">
        <v>0.145892961303135</v>
      </c>
      <c r="AE13" s="17"/>
      <c r="AF13" s="17">
        <v>0.218256427555723</v>
      </c>
      <c r="AG13" s="17">
        <v>9.7043613313947397E-2</v>
      </c>
      <c r="AH13" s="17">
        <v>0.118930086243671</v>
      </c>
      <c r="AI13" s="17"/>
      <c r="AJ13" s="17">
        <v>0.18420180910678399</v>
      </c>
      <c r="AK13" s="17">
        <v>8.8266004822687094E-2</v>
      </c>
      <c r="AL13" s="17">
        <v>0.14059533859447401</v>
      </c>
      <c r="AM13" s="17">
        <v>0.30591968960786498</v>
      </c>
      <c r="AN13" s="17">
        <v>0.12743006611569699</v>
      </c>
      <c r="AO13" s="17"/>
      <c r="AP13" s="17">
        <v>0.17075200197393001</v>
      </c>
      <c r="AQ13" s="17">
        <v>9.6691203732081801E-2</v>
      </c>
      <c r="AR13" s="17">
        <v>0.11713840389531401</v>
      </c>
      <c r="AS13" s="17"/>
      <c r="AT13" s="17">
        <v>0.188270501396019</v>
      </c>
      <c r="AU13" s="17">
        <v>0.130986083668756</v>
      </c>
      <c r="AV13" s="17">
        <v>0.119550785095933</v>
      </c>
      <c r="AW13" s="17">
        <v>0.122098268209517</v>
      </c>
      <c r="AX13" s="17">
        <v>3.2984140899210201E-2</v>
      </c>
      <c r="AY13" s="17"/>
      <c r="AZ13" s="17">
        <v>0.100180605026367</v>
      </c>
      <c r="BA13" s="17">
        <v>0.159374618374617</v>
      </c>
      <c r="BB13" s="17">
        <v>0.15989975657467601</v>
      </c>
      <c r="BC13" s="17">
        <v>0.13969475483063901</v>
      </c>
      <c r="BD13" s="17">
        <v>0.13544757668471</v>
      </c>
      <c r="BE13" s="17">
        <v>0.17017998030270401</v>
      </c>
      <c r="BF13" s="17"/>
      <c r="BG13" s="17">
        <v>0.15538447280930401</v>
      </c>
      <c r="BH13" s="17">
        <v>0.118862696118008</v>
      </c>
      <c r="BI13" s="17" t="s">
        <v>95</v>
      </c>
      <c r="BJ13" s="17">
        <v>0.16831159941051699</v>
      </c>
      <c r="BK13" s="17">
        <v>0.163771382605962</v>
      </c>
      <c r="BL13" s="17">
        <v>0.132825910953183</v>
      </c>
      <c r="BM13" s="17">
        <v>3.7869263994451001E-2</v>
      </c>
    </row>
    <row r="14" spans="2:65" x14ac:dyDescent="0.35">
      <c r="B14" s="18" t="s">
        <v>143</v>
      </c>
      <c r="C14" s="17">
        <v>7.23633083563123E-2</v>
      </c>
      <c r="D14" s="17">
        <v>5.3069782948648302E-2</v>
      </c>
      <c r="E14" s="17">
        <v>9.0896405876069702E-2</v>
      </c>
      <c r="F14" s="17"/>
      <c r="G14" s="17">
        <v>6.3986213089534505E-2</v>
      </c>
      <c r="H14" s="17">
        <v>4.2006584687081398E-2</v>
      </c>
      <c r="I14" s="17">
        <v>7.8175853320140903E-2</v>
      </c>
      <c r="J14" s="17">
        <v>7.6654513437847599E-2</v>
      </c>
      <c r="K14" s="17">
        <v>8.3785551521610796E-2</v>
      </c>
      <c r="L14" s="17">
        <v>8.66780866594178E-2</v>
      </c>
      <c r="M14" s="17"/>
      <c r="N14" s="17">
        <v>6.5195091766436994E-2</v>
      </c>
      <c r="O14" s="17">
        <v>8.2467881898767498E-2</v>
      </c>
      <c r="P14" s="17">
        <v>5.2373865330972803E-2</v>
      </c>
      <c r="Q14" s="17">
        <v>8.7850588480251804E-2</v>
      </c>
      <c r="R14" s="17"/>
      <c r="S14" s="17">
        <v>7.3176055912121701E-2</v>
      </c>
      <c r="T14" s="17">
        <v>7.9372289357387701E-2</v>
      </c>
      <c r="U14" s="17">
        <v>5.88924664802025E-2</v>
      </c>
      <c r="V14" s="17">
        <v>8.02365095512724E-2</v>
      </c>
      <c r="W14" s="17">
        <v>7.8798709582599005E-2</v>
      </c>
      <c r="X14" s="17">
        <v>8.8126345710189402E-2</v>
      </c>
      <c r="Y14" s="17">
        <v>6.2725641029827806E-2</v>
      </c>
      <c r="Z14" s="17">
        <v>5.1831347725540503E-2</v>
      </c>
      <c r="AA14" s="17">
        <v>8.6574737956437997E-2</v>
      </c>
      <c r="AB14" s="17">
        <v>3.1110457105162401E-2</v>
      </c>
      <c r="AC14" s="17">
        <v>7.7676865628408101E-2</v>
      </c>
      <c r="AD14" s="17">
        <v>0.100978482362388</v>
      </c>
      <c r="AE14" s="17"/>
      <c r="AF14" s="17">
        <v>6.2966536980552601E-2</v>
      </c>
      <c r="AG14" s="17">
        <v>7.1712249952588694E-2</v>
      </c>
      <c r="AH14" s="17">
        <v>8.6490608781192704E-2</v>
      </c>
      <c r="AI14" s="17"/>
      <c r="AJ14" s="17">
        <v>6.6582470785026396E-2</v>
      </c>
      <c r="AK14" s="17">
        <v>5.2276823721568902E-2</v>
      </c>
      <c r="AL14" s="17">
        <v>6.7352555576614903E-2</v>
      </c>
      <c r="AM14" s="17">
        <v>2.9009503161311598E-2</v>
      </c>
      <c r="AN14" s="17">
        <v>0.12851064504023799</v>
      </c>
      <c r="AO14" s="17"/>
      <c r="AP14" s="17">
        <v>6.1287613747590203E-2</v>
      </c>
      <c r="AQ14" s="17">
        <v>5.9819927580484898E-2</v>
      </c>
      <c r="AR14" s="17">
        <v>6.5665023568551806E-2</v>
      </c>
      <c r="AS14" s="17"/>
      <c r="AT14" s="17">
        <v>9.8393451354430103E-2</v>
      </c>
      <c r="AU14" s="17">
        <v>8.8549291133223795E-2</v>
      </c>
      <c r="AV14" s="17">
        <v>5.9090089627047301E-2</v>
      </c>
      <c r="AW14" s="17">
        <v>4.4385232273729001E-2</v>
      </c>
      <c r="AX14" s="17">
        <v>6.0555481354742501E-2</v>
      </c>
      <c r="AY14" s="17"/>
      <c r="AZ14" s="17">
        <v>4.5185209894757397E-2</v>
      </c>
      <c r="BA14" s="17">
        <v>8.9036365447488997E-2</v>
      </c>
      <c r="BB14" s="17">
        <v>9.8327455017497997E-2</v>
      </c>
      <c r="BC14" s="17">
        <v>7.7243192725852602E-2</v>
      </c>
      <c r="BD14" s="17">
        <v>7.3251480073787803E-2</v>
      </c>
      <c r="BE14" s="17">
        <v>8.9271181675116499E-3</v>
      </c>
      <c r="BF14" s="17"/>
      <c r="BG14" s="17">
        <v>7.2756197066414702E-2</v>
      </c>
      <c r="BH14" s="17">
        <v>5.96941255705647E-2</v>
      </c>
      <c r="BI14" s="17" t="s">
        <v>95</v>
      </c>
      <c r="BJ14" s="17">
        <v>7.6961545792176997E-2</v>
      </c>
      <c r="BK14" s="17">
        <v>9.9996862804445696E-2</v>
      </c>
      <c r="BL14" s="17">
        <v>5.9886613727347902E-2</v>
      </c>
      <c r="BM14" s="17">
        <v>0.12009064867760599</v>
      </c>
    </row>
    <row r="15" spans="2:65" x14ac:dyDescent="0.35">
      <c r="B15" s="18" t="s">
        <v>250</v>
      </c>
      <c r="C15" s="20">
        <v>0.188882888672397</v>
      </c>
      <c r="D15" s="20">
        <v>0.22153486999886099</v>
      </c>
      <c r="E15" s="20">
        <v>0.154579879967085</v>
      </c>
      <c r="F15" s="20"/>
      <c r="G15" s="20">
        <v>0.23475919747731899</v>
      </c>
      <c r="H15" s="20">
        <v>0.27551682640763198</v>
      </c>
      <c r="I15" s="20">
        <v>0.22825395022120901</v>
      </c>
      <c r="J15" s="20">
        <v>0.17735870489554301</v>
      </c>
      <c r="K15" s="20">
        <v>0.11157323229008601</v>
      </c>
      <c r="L15" s="20">
        <v>0.117987373676151</v>
      </c>
      <c r="M15" s="20"/>
      <c r="N15" s="20">
        <v>0.21775458486053501</v>
      </c>
      <c r="O15" s="20">
        <v>0.146762764015578</v>
      </c>
      <c r="P15" s="20">
        <v>0.18542539497227101</v>
      </c>
      <c r="Q15" s="20">
        <v>0.20074227228896299</v>
      </c>
      <c r="R15" s="20"/>
      <c r="S15" s="20">
        <v>0.22017913853843599</v>
      </c>
      <c r="T15" s="20">
        <v>0.22214951872485</v>
      </c>
      <c r="U15" s="20">
        <v>0.17943418481911999</v>
      </c>
      <c r="V15" s="20">
        <v>0.14202171186870299</v>
      </c>
      <c r="W15" s="20">
        <v>0.18788031463913499</v>
      </c>
      <c r="X15" s="20">
        <v>0.157427781077844</v>
      </c>
      <c r="Y15" s="20">
        <v>0.22132088001956099</v>
      </c>
      <c r="Z15" s="20">
        <v>0.162528250137153</v>
      </c>
      <c r="AA15" s="20">
        <v>0.15581741859078299</v>
      </c>
      <c r="AB15" s="20">
        <v>0.191498407240348</v>
      </c>
      <c r="AC15" s="20">
        <v>0.232043795853526</v>
      </c>
      <c r="AD15" s="20">
        <v>0.170351728329379</v>
      </c>
      <c r="AE15" s="20"/>
      <c r="AF15" s="20">
        <v>0.15156083862108</v>
      </c>
      <c r="AG15" s="20">
        <v>0.21789893762895601</v>
      </c>
      <c r="AH15" s="20">
        <v>0.18517118127763799</v>
      </c>
      <c r="AI15" s="20"/>
      <c r="AJ15" s="20">
        <v>0.14575361068037301</v>
      </c>
      <c r="AK15" s="20">
        <v>0.25296123557733702</v>
      </c>
      <c r="AL15" s="20">
        <v>0.22458253529547501</v>
      </c>
      <c r="AM15" s="20">
        <v>0.100251710460075</v>
      </c>
      <c r="AN15" s="20">
        <v>0.16438594881684601</v>
      </c>
      <c r="AO15" s="20"/>
      <c r="AP15" s="20">
        <v>0.146850263508507</v>
      </c>
      <c r="AQ15" s="20">
        <v>0.23396516911766699</v>
      </c>
      <c r="AR15" s="20">
        <v>0.21585495008390099</v>
      </c>
      <c r="AS15" s="20"/>
      <c r="AT15" s="20">
        <v>0.111371655775964</v>
      </c>
      <c r="AU15" s="20">
        <v>0.183121757828662</v>
      </c>
      <c r="AV15" s="20">
        <v>0.22944920215533801</v>
      </c>
      <c r="AW15" s="20">
        <v>0.26927071097643401</v>
      </c>
      <c r="AX15" s="20">
        <v>0.35930209158941301</v>
      </c>
      <c r="AY15" s="20"/>
      <c r="AZ15" s="20">
        <v>0.24909323231573299</v>
      </c>
      <c r="BA15" s="20">
        <v>0.166577277703892</v>
      </c>
      <c r="BB15" s="20">
        <v>0.19057691590742501</v>
      </c>
      <c r="BC15" s="20">
        <v>0.16675137531117101</v>
      </c>
      <c r="BD15" s="20">
        <v>0.146180815582655</v>
      </c>
      <c r="BE15" s="20">
        <v>0.22684631380777101</v>
      </c>
      <c r="BF15" s="20"/>
      <c r="BG15" s="20">
        <v>0.152862968160733</v>
      </c>
      <c r="BH15" s="20">
        <v>0.22304502761147901</v>
      </c>
      <c r="BI15" s="20" t="s">
        <v>95</v>
      </c>
      <c r="BJ15" s="20">
        <v>0.15629665909832599</v>
      </c>
      <c r="BK15" s="20">
        <v>0.18009202628273099</v>
      </c>
      <c r="BL15" s="20">
        <v>0.22949394544794499</v>
      </c>
      <c r="BM15" s="20">
        <v>0.19942819061154701</v>
      </c>
    </row>
    <row r="16" spans="2:65" x14ac:dyDescent="0.35">
      <c r="B16" s="18" t="s">
        <v>251</v>
      </c>
      <c r="C16" s="20">
        <v>0.45393782937349703</v>
      </c>
      <c r="D16" s="20">
        <v>0.45513360559932098</v>
      </c>
      <c r="E16" s="20">
        <v>0.45500342257189202</v>
      </c>
      <c r="F16" s="20"/>
      <c r="G16" s="20">
        <v>0.42989341943377801</v>
      </c>
      <c r="H16" s="20">
        <v>0.403713191244714</v>
      </c>
      <c r="I16" s="20">
        <v>0.39197784284028198</v>
      </c>
      <c r="J16" s="20">
        <v>0.49059633373737999</v>
      </c>
      <c r="K16" s="20">
        <v>0.50778190999314099</v>
      </c>
      <c r="L16" s="20">
        <v>0.49321654773511497</v>
      </c>
      <c r="M16" s="20"/>
      <c r="N16" s="20">
        <v>0.43866898145188099</v>
      </c>
      <c r="O16" s="20">
        <v>0.51365224699440204</v>
      </c>
      <c r="P16" s="20">
        <v>0.46814214089607398</v>
      </c>
      <c r="Q16" s="20">
        <v>0.39674480524705102</v>
      </c>
      <c r="R16" s="20"/>
      <c r="S16" s="20">
        <v>0.41354759318267498</v>
      </c>
      <c r="T16" s="20">
        <v>0.416358874715752</v>
      </c>
      <c r="U16" s="20">
        <v>0.41615250935708198</v>
      </c>
      <c r="V16" s="20">
        <v>0.44787096985556202</v>
      </c>
      <c r="W16" s="20">
        <v>0.44323666453779897</v>
      </c>
      <c r="X16" s="20">
        <v>0.50994232434574405</v>
      </c>
      <c r="Y16" s="20">
        <v>0.43971247847018902</v>
      </c>
      <c r="Z16" s="20">
        <v>0.447670375640983</v>
      </c>
      <c r="AA16" s="20">
        <v>0.45526842271575702</v>
      </c>
      <c r="AB16" s="20">
        <v>0.57792827110394096</v>
      </c>
      <c r="AC16" s="20">
        <v>0.47476538468977503</v>
      </c>
      <c r="AD16" s="20">
        <v>0.414387270817134</v>
      </c>
      <c r="AE16" s="20"/>
      <c r="AF16" s="20">
        <v>0.50333026994027796</v>
      </c>
      <c r="AG16" s="20">
        <v>0.42379726614587898</v>
      </c>
      <c r="AH16" s="20">
        <v>0.44584399955299497</v>
      </c>
      <c r="AI16" s="20"/>
      <c r="AJ16" s="20">
        <v>0.49623221231208198</v>
      </c>
      <c r="AK16" s="20">
        <v>0.38443330468624498</v>
      </c>
      <c r="AL16" s="20">
        <v>0.43985776638505097</v>
      </c>
      <c r="AM16" s="20">
        <v>0.55521171965616301</v>
      </c>
      <c r="AN16" s="20">
        <v>0.45168621385118901</v>
      </c>
      <c r="AO16" s="20"/>
      <c r="AP16" s="20">
        <v>0.49942054066167002</v>
      </c>
      <c r="AQ16" s="20">
        <v>0.41432565255661302</v>
      </c>
      <c r="AR16" s="20">
        <v>0.39907428188134503</v>
      </c>
      <c r="AS16" s="20"/>
      <c r="AT16" s="20">
        <v>0.471422126079722</v>
      </c>
      <c r="AU16" s="20">
        <v>0.459896416003097</v>
      </c>
      <c r="AV16" s="20">
        <v>0.42259993549747799</v>
      </c>
      <c r="AW16" s="20">
        <v>0.445446851576629</v>
      </c>
      <c r="AX16" s="20">
        <v>0.27261341765441899</v>
      </c>
      <c r="AY16" s="20"/>
      <c r="AZ16" s="20">
        <v>0.37655402893903001</v>
      </c>
      <c r="BA16" s="20">
        <v>0.47695205589754702</v>
      </c>
      <c r="BB16" s="20">
        <v>0.42635268624103401</v>
      </c>
      <c r="BC16" s="20">
        <v>0.45896859966173198</v>
      </c>
      <c r="BD16" s="20">
        <v>0.54097703792811502</v>
      </c>
      <c r="BE16" s="20">
        <v>0.51716918192010997</v>
      </c>
      <c r="BF16" s="20"/>
      <c r="BG16" s="20">
        <v>0.481652642898306</v>
      </c>
      <c r="BH16" s="20">
        <v>0.45013215240988003</v>
      </c>
      <c r="BI16" s="20" t="s">
        <v>95</v>
      </c>
      <c r="BJ16" s="20">
        <v>0.40994008219464201</v>
      </c>
      <c r="BK16" s="20">
        <v>0.41642181176984999</v>
      </c>
      <c r="BL16" s="20">
        <v>0.43778059549264903</v>
      </c>
      <c r="BM16" s="20">
        <v>0.44385204095802799</v>
      </c>
    </row>
    <row r="17" spans="2:65" x14ac:dyDescent="0.35">
      <c r="B17" s="18" t="s">
        <v>168</v>
      </c>
      <c r="C17" s="21">
        <v>-0.26505494070109997</v>
      </c>
      <c r="D17" s="21">
        <v>-0.23359873560046099</v>
      </c>
      <c r="E17" s="21">
        <v>-0.30042354260480703</v>
      </c>
      <c r="F17" s="21"/>
      <c r="G17" s="21">
        <v>-0.19513422195645899</v>
      </c>
      <c r="H17" s="21">
        <v>-0.12819636483708199</v>
      </c>
      <c r="I17" s="21">
        <v>-0.163723892619072</v>
      </c>
      <c r="J17" s="21">
        <v>-0.31323762884183798</v>
      </c>
      <c r="K17" s="21">
        <v>-0.39620867770305501</v>
      </c>
      <c r="L17" s="21">
        <v>-0.375229174058964</v>
      </c>
      <c r="M17" s="21"/>
      <c r="N17" s="21">
        <v>-0.22091439659134601</v>
      </c>
      <c r="O17" s="21">
        <v>-0.36688948297882401</v>
      </c>
      <c r="P17" s="21">
        <v>-0.28271674592380303</v>
      </c>
      <c r="Q17" s="21">
        <v>-0.196002532958088</v>
      </c>
      <c r="R17" s="21"/>
      <c r="S17" s="21">
        <v>-0.19336845464423899</v>
      </c>
      <c r="T17" s="21">
        <v>-0.194209355990901</v>
      </c>
      <c r="U17" s="21">
        <v>-0.23671832453796099</v>
      </c>
      <c r="V17" s="21">
        <v>-0.30584925798685902</v>
      </c>
      <c r="W17" s="21">
        <v>-0.25535634989866401</v>
      </c>
      <c r="X17" s="21">
        <v>-0.35251454326789999</v>
      </c>
      <c r="Y17" s="21">
        <v>-0.218391598450628</v>
      </c>
      <c r="Z17" s="21">
        <v>-0.28514212550383</v>
      </c>
      <c r="AA17" s="21">
        <v>-0.299451004124975</v>
      </c>
      <c r="AB17" s="21">
        <v>-0.38642986386359301</v>
      </c>
      <c r="AC17" s="21">
        <v>-0.242721588836249</v>
      </c>
      <c r="AD17" s="21">
        <v>-0.244035542487755</v>
      </c>
      <c r="AE17" s="21"/>
      <c r="AF17" s="21">
        <v>-0.35176943131919802</v>
      </c>
      <c r="AG17" s="21">
        <v>-0.205898328516923</v>
      </c>
      <c r="AH17" s="21">
        <v>-0.26067281827535699</v>
      </c>
      <c r="AI17" s="21"/>
      <c r="AJ17" s="21">
        <v>-0.35047860163170902</v>
      </c>
      <c r="AK17" s="21">
        <v>-0.13147206910890799</v>
      </c>
      <c r="AL17" s="21">
        <v>-0.215275231089576</v>
      </c>
      <c r="AM17" s="21">
        <v>-0.45496000919608798</v>
      </c>
      <c r="AN17" s="21">
        <v>-0.28730026503434303</v>
      </c>
      <c r="AO17" s="21"/>
      <c r="AP17" s="21">
        <v>-0.35257027715316303</v>
      </c>
      <c r="AQ17" s="21">
        <v>-0.18036048343894601</v>
      </c>
      <c r="AR17" s="21">
        <v>-0.18321933179744401</v>
      </c>
      <c r="AS17" s="21"/>
      <c r="AT17" s="21">
        <v>-0.36005047030375797</v>
      </c>
      <c r="AU17" s="21">
        <v>-0.27677465817443497</v>
      </c>
      <c r="AV17" s="21">
        <v>-0.19315073334214</v>
      </c>
      <c r="AW17" s="21">
        <v>-0.17617614060019501</v>
      </c>
      <c r="AX17" s="21">
        <v>8.6688673934993798E-2</v>
      </c>
      <c r="AY17" s="21"/>
      <c r="AZ17" s="21">
        <v>-0.12746079662329701</v>
      </c>
      <c r="BA17" s="21">
        <v>-0.310374778193655</v>
      </c>
      <c r="BB17" s="21">
        <v>-0.235775770333609</v>
      </c>
      <c r="BC17" s="21">
        <v>-0.29221722435056102</v>
      </c>
      <c r="BD17" s="21">
        <v>-0.39479622234546002</v>
      </c>
      <c r="BE17" s="21">
        <v>-0.29032286811233898</v>
      </c>
      <c r="BF17" s="21"/>
      <c r="BG17" s="21">
        <v>-0.32878967473757298</v>
      </c>
      <c r="BH17" s="21">
        <v>-0.22708712479840101</v>
      </c>
      <c r="BI17" s="21" t="s">
        <v>95</v>
      </c>
      <c r="BJ17" s="21">
        <v>-0.25364342309631599</v>
      </c>
      <c r="BK17" s="21">
        <v>-0.236329785487119</v>
      </c>
      <c r="BL17" s="21">
        <v>-0.20828665004470401</v>
      </c>
      <c r="BM17" s="21">
        <v>-0.24442385034648101</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5.7260822208847102E-2</v>
      </c>
      <c r="D9" s="17">
        <v>8.0218061209969799E-2</v>
      </c>
      <c r="E9" s="17">
        <v>3.4950998756848102E-2</v>
      </c>
      <c r="F9" s="17"/>
      <c r="G9" s="17">
        <v>5.3138191796579297E-2</v>
      </c>
      <c r="H9" s="17">
        <v>4.90715476763268E-2</v>
      </c>
      <c r="I9" s="17">
        <v>5.29048526551439E-2</v>
      </c>
      <c r="J9" s="17">
        <v>6.0635257027758002E-2</v>
      </c>
      <c r="K9" s="17">
        <v>6.2422006871630298E-2</v>
      </c>
      <c r="L9" s="17">
        <v>6.3869772041614301E-2</v>
      </c>
      <c r="M9" s="17"/>
      <c r="N9" s="17">
        <v>6.2390135851984101E-2</v>
      </c>
      <c r="O9" s="17">
        <v>5.2476541321777197E-2</v>
      </c>
      <c r="P9" s="17">
        <v>5.20544829931349E-2</v>
      </c>
      <c r="Q9" s="17">
        <v>6.28162315793349E-2</v>
      </c>
      <c r="R9" s="17"/>
      <c r="S9" s="17">
        <v>2.9060146365379302E-2</v>
      </c>
      <c r="T9" s="17">
        <v>6.36933792667706E-2</v>
      </c>
      <c r="U9" s="17">
        <v>4.36837316146865E-2</v>
      </c>
      <c r="V9" s="17">
        <v>4.9296784549531299E-2</v>
      </c>
      <c r="W9" s="17">
        <v>7.3774272396381402E-2</v>
      </c>
      <c r="X9" s="17">
        <v>5.6279702415187198E-2</v>
      </c>
      <c r="Y9" s="17">
        <v>4.96914144489395E-2</v>
      </c>
      <c r="Z9" s="17">
        <v>6.1396597896169802E-2</v>
      </c>
      <c r="AA9" s="17">
        <v>6.6678358424049802E-2</v>
      </c>
      <c r="AB9" s="17">
        <v>7.1438300568666402E-2</v>
      </c>
      <c r="AC9" s="17">
        <v>8.8868892367699001E-2</v>
      </c>
      <c r="AD9" s="17">
        <v>7.1496165167848597E-2</v>
      </c>
      <c r="AE9" s="17"/>
      <c r="AF9" s="17">
        <v>9.8610646749852995E-2</v>
      </c>
      <c r="AG9" s="17">
        <v>2.8922007605218999E-2</v>
      </c>
      <c r="AH9" s="17">
        <v>3.8448816946094401E-2</v>
      </c>
      <c r="AI9" s="17"/>
      <c r="AJ9" s="17">
        <v>8.4364706987597904E-2</v>
      </c>
      <c r="AK9" s="17">
        <v>3.3940248368101701E-2</v>
      </c>
      <c r="AL9" s="17">
        <v>1.75323169633342E-2</v>
      </c>
      <c r="AM9" s="17">
        <v>0.17080709837705699</v>
      </c>
      <c r="AN9" s="17">
        <v>5.1488344877613702E-2</v>
      </c>
      <c r="AO9" s="17"/>
      <c r="AP9" s="17">
        <v>7.3553140769393996E-2</v>
      </c>
      <c r="AQ9" s="17">
        <v>3.09280492867622E-2</v>
      </c>
      <c r="AR9" s="17">
        <v>2.2598135572379399E-2</v>
      </c>
      <c r="AS9" s="17"/>
      <c r="AT9" s="17">
        <v>7.3304497034113E-2</v>
      </c>
      <c r="AU9" s="17">
        <v>6.1815381485005601E-2</v>
      </c>
      <c r="AV9" s="17">
        <v>5.1467619672826002E-2</v>
      </c>
      <c r="AW9" s="17">
        <v>3.98350905541901E-2</v>
      </c>
      <c r="AX9" s="17">
        <v>2.655807072152E-2</v>
      </c>
      <c r="AY9" s="17"/>
      <c r="AZ9" s="17">
        <v>5.5786202364776501E-2</v>
      </c>
      <c r="BA9" s="17">
        <v>4.8050605453445597E-2</v>
      </c>
      <c r="BB9" s="17">
        <v>6.1160945423691999E-2</v>
      </c>
      <c r="BC9" s="17">
        <v>6.4654464079508103E-2</v>
      </c>
      <c r="BD9" s="17">
        <v>5.9941813906623398E-2</v>
      </c>
      <c r="BE9" s="17">
        <v>7.6236894219119195E-2</v>
      </c>
      <c r="BF9" s="17"/>
      <c r="BG9" s="17">
        <v>5.8106750511134703E-2</v>
      </c>
      <c r="BH9" s="17">
        <v>6.8812419241254794E-2</v>
      </c>
      <c r="BI9" s="17" t="s">
        <v>95</v>
      </c>
      <c r="BJ9" s="17">
        <v>4.5182339829253203E-2</v>
      </c>
      <c r="BK9" s="17">
        <v>8.1775229572095307E-2</v>
      </c>
      <c r="BL9" s="17">
        <v>4.2538233476302902E-2</v>
      </c>
      <c r="BM9" s="17">
        <v>3.4696560408880403E-2</v>
      </c>
    </row>
    <row r="10" spans="2:65" x14ac:dyDescent="0.35">
      <c r="B10" s="18" t="s">
        <v>246</v>
      </c>
      <c r="C10" s="17">
        <v>0.14552700206274699</v>
      </c>
      <c r="D10" s="17">
        <v>0.168136123130463</v>
      </c>
      <c r="E10" s="17">
        <v>0.122970047779937</v>
      </c>
      <c r="F10" s="17"/>
      <c r="G10" s="17">
        <v>0.13606701879105501</v>
      </c>
      <c r="H10" s="17">
        <v>0.16326496041431801</v>
      </c>
      <c r="I10" s="17">
        <v>0.162452116930284</v>
      </c>
      <c r="J10" s="17">
        <v>0.16341311251829899</v>
      </c>
      <c r="K10" s="17">
        <v>0.1110409067138</v>
      </c>
      <c r="L10" s="17">
        <v>0.133253453039723</v>
      </c>
      <c r="M10" s="17"/>
      <c r="N10" s="17">
        <v>0.13992949482623401</v>
      </c>
      <c r="O10" s="17">
        <v>0.13565195780259401</v>
      </c>
      <c r="P10" s="17">
        <v>0.152548773571163</v>
      </c>
      <c r="Q10" s="17">
        <v>0.159432909972853</v>
      </c>
      <c r="R10" s="17"/>
      <c r="S10" s="17">
        <v>0.167536848102979</v>
      </c>
      <c r="T10" s="17">
        <v>0.16520467863652999</v>
      </c>
      <c r="U10" s="17">
        <v>0.12999911657802299</v>
      </c>
      <c r="V10" s="17">
        <v>0.161750201126728</v>
      </c>
      <c r="W10" s="17">
        <v>0.12631410832811599</v>
      </c>
      <c r="X10" s="17">
        <v>0.17810118287681201</v>
      </c>
      <c r="Y10" s="17">
        <v>0.13616562928724801</v>
      </c>
      <c r="Z10" s="17">
        <v>0.15385657087704699</v>
      </c>
      <c r="AA10" s="17">
        <v>0.13412868199526301</v>
      </c>
      <c r="AB10" s="17">
        <v>0.124278262181287</v>
      </c>
      <c r="AC10" s="17">
        <v>8.7899075372691204E-2</v>
      </c>
      <c r="AD10" s="17">
        <v>0.114586684018922</v>
      </c>
      <c r="AE10" s="17"/>
      <c r="AF10" s="17">
        <v>0.18297630143381499</v>
      </c>
      <c r="AG10" s="17">
        <v>0.116565579798607</v>
      </c>
      <c r="AH10" s="17">
        <v>0.15293495922938199</v>
      </c>
      <c r="AI10" s="17"/>
      <c r="AJ10" s="17">
        <v>0.17893971739573999</v>
      </c>
      <c r="AK10" s="17">
        <v>0.12817308416374701</v>
      </c>
      <c r="AL10" s="17">
        <v>0.11092029833018099</v>
      </c>
      <c r="AM10" s="17">
        <v>0.22159168945230501</v>
      </c>
      <c r="AN10" s="17">
        <v>0.16697145626232099</v>
      </c>
      <c r="AO10" s="17"/>
      <c r="AP10" s="17">
        <v>0.173172837140706</v>
      </c>
      <c r="AQ10" s="17">
        <v>0.13242940161181199</v>
      </c>
      <c r="AR10" s="17">
        <v>9.7587770963242795E-2</v>
      </c>
      <c r="AS10" s="17"/>
      <c r="AT10" s="17">
        <v>0.17933011876597499</v>
      </c>
      <c r="AU10" s="17">
        <v>0.14756440817772401</v>
      </c>
      <c r="AV10" s="17">
        <v>0.143466712908323</v>
      </c>
      <c r="AW10" s="17">
        <v>0.12793210997061999</v>
      </c>
      <c r="AX10" s="17">
        <v>6.7702444859882305E-2</v>
      </c>
      <c r="AY10" s="17"/>
      <c r="AZ10" s="17">
        <v>0.140916637859924</v>
      </c>
      <c r="BA10" s="17">
        <v>0.135887392651482</v>
      </c>
      <c r="BB10" s="17">
        <v>0.14956046443486901</v>
      </c>
      <c r="BC10" s="17">
        <v>0.13226916999935101</v>
      </c>
      <c r="BD10" s="17">
        <v>0.15259885444628399</v>
      </c>
      <c r="BE10" s="17">
        <v>0.24965342924313999</v>
      </c>
      <c r="BF10" s="17"/>
      <c r="BG10" s="17">
        <v>0.146891323986029</v>
      </c>
      <c r="BH10" s="17">
        <v>0.140210506552818</v>
      </c>
      <c r="BI10" s="17" t="s">
        <v>95</v>
      </c>
      <c r="BJ10" s="17">
        <v>0.19269358566391301</v>
      </c>
      <c r="BK10" s="17">
        <v>0.141485514184545</v>
      </c>
      <c r="BL10" s="17">
        <v>0.13142630656875501</v>
      </c>
      <c r="BM10" s="17">
        <v>0.177358951254979</v>
      </c>
    </row>
    <row r="11" spans="2:65" x14ac:dyDescent="0.35">
      <c r="B11" s="18" t="s">
        <v>247</v>
      </c>
      <c r="C11" s="17">
        <v>0.18553514093420601</v>
      </c>
      <c r="D11" s="17">
        <v>0.18807161499804401</v>
      </c>
      <c r="E11" s="17">
        <v>0.183955459666165</v>
      </c>
      <c r="F11" s="17"/>
      <c r="G11" s="17">
        <v>0.20664303193460201</v>
      </c>
      <c r="H11" s="17">
        <v>0.182889940822305</v>
      </c>
      <c r="I11" s="17">
        <v>0.16092865187262001</v>
      </c>
      <c r="J11" s="17">
        <v>0.146809117407352</v>
      </c>
      <c r="K11" s="17">
        <v>0.19414260784182699</v>
      </c>
      <c r="L11" s="17">
        <v>0.21813626623803001</v>
      </c>
      <c r="M11" s="17"/>
      <c r="N11" s="17">
        <v>0.157892147663103</v>
      </c>
      <c r="O11" s="17">
        <v>0.17848045897190201</v>
      </c>
      <c r="P11" s="17">
        <v>0.21487008949841199</v>
      </c>
      <c r="Q11" s="17">
        <v>0.19435203601620701</v>
      </c>
      <c r="R11" s="17"/>
      <c r="S11" s="17">
        <v>0.196030699293372</v>
      </c>
      <c r="T11" s="17">
        <v>0.215235446192824</v>
      </c>
      <c r="U11" s="17">
        <v>0.25568134647618401</v>
      </c>
      <c r="V11" s="17">
        <v>0.15896760506798799</v>
      </c>
      <c r="W11" s="17">
        <v>0.17549624738216299</v>
      </c>
      <c r="X11" s="17">
        <v>0.146886115927503</v>
      </c>
      <c r="Y11" s="17">
        <v>0.159049325281819</v>
      </c>
      <c r="Z11" s="17">
        <v>0.25011312323218099</v>
      </c>
      <c r="AA11" s="17">
        <v>0.156648528189578</v>
      </c>
      <c r="AB11" s="17">
        <v>0.161094710440608</v>
      </c>
      <c r="AC11" s="17">
        <v>0.209845271174949</v>
      </c>
      <c r="AD11" s="17">
        <v>0.172210365052403</v>
      </c>
      <c r="AE11" s="17"/>
      <c r="AF11" s="17">
        <v>0.221980485938681</v>
      </c>
      <c r="AG11" s="17">
        <v>0.14368961595796401</v>
      </c>
      <c r="AH11" s="17">
        <v>0.244193023515626</v>
      </c>
      <c r="AI11" s="17"/>
      <c r="AJ11" s="17">
        <v>0.197467379373998</v>
      </c>
      <c r="AK11" s="17">
        <v>0.15903257743511201</v>
      </c>
      <c r="AL11" s="17">
        <v>0.193404489075202</v>
      </c>
      <c r="AM11" s="17">
        <v>0.167077067242377</v>
      </c>
      <c r="AN11" s="17">
        <v>0.220238320061798</v>
      </c>
      <c r="AO11" s="17"/>
      <c r="AP11" s="17">
        <v>0.199971921257001</v>
      </c>
      <c r="AQ11" s="17">
        <v>0.169393531314701</v>
      </c>
      <c r="AR11" s="17">
        <v>0.237066354559792</v>
      </c>
      <c r="AS11" s="17"/>
      <c r="AT11" s="17">
        <v>0.207064720343966</v>
      </c>
      <c r="AU11" s="17">
        <v>0.18459415997053999</v>
      </c>
      <c r="AV11" s="17">
        <v>0.15903512561327901</v>
      </c>
      <c r="AW11" s="17">
        <v>0.16041918054269899</v>
      </c>
      <c r="AX11" s="17">
        <v>0.20894888117336599</v>
      </c>
      <c r="AY11" s="17"/>
      <c r="AZ11" s="17">
        <v>0.194532052638236</v>
      </c>
      <c r="BA11" s="17">
        <v>0.197988825073518</v>
      </c>
      <c r="BB11" s="17">
        <v>0.196651488438633</v>
      </c>
      <c r="BC11" s="17">
        <v>0.17331812537708299</v>
      </c>
      <c r="BD11" s="17">
        <v>0.16033914068624899</v>
      </c>
      <c r="BE11" s="17">
        <v>0.14517507818999201</v>
      </c>
      <c r="BF11" s="17"/>
      <c r="BG11" s="17">
        <v>0.205162984216226</v>
      </c>
      <c r="BH11" s="17">
        <v>0.14878223886810599</v>
      </c>
      <c r="BI11" s="17" t="s">
        <v>95</v>
      </c>
      <c r="BJ11" s="17">
        <v>0.20756904216852001</v>
      </c>
      <c r="BK11" s="17">
        <v>0.18060101912945001</v>
      </c>
      <c r="BL11" s="17">
        <v>0.195516924981014</v>
      </c>
      <c r="BM11" s="17">
        <v>0.13951986129873101</v>
      </c>
    </row>
    <row r="12" spans="2:65" x14ac:dyDescent="0.35">
      <c r="B12" s="18" t="s">
        <v>248</v>
      </c>
      <c r="C12" s="17">
        <v>0.36572834775169799</v>
      </c>
      <c r="D12" s="17">
        <v>0.33944176171891899</v>
      </c>
      <c r="E12" s="17">
        <v>0.39132730429362</v>
      </c>
      <c r="F12" s="17"/>
      <c r="G12" s="17">
        <v>0.35355319897417498</v>
      </c>
      <c r="H12" s="17">
        <v>0.331009837768932</v>
      </c>
      <c r="I12" s="17">
        <v>0.35238303908686103</v>
      </c>
      <c r="J12" s="17">
        <v>0.40851390492783701</v>
      </c>
      <c r="K12" s="17">
        <v>0.41754130018104302</v>
      </c>
      <c r="L12" s="17">
        <v>0.342409338631944</v>
      </c>
      <c r="M12" s="17"/>
      <c r="N12" s="17">
        <v>0.371409458935406</v>
      </c>
      <c r="O12" s="17">
        <v>0.38170152482882702</v>
      </c>
      <c r="P12" s="17">
        <v>0.36685737375031502</v>
      </c>
      <c r="Q12" s="17">
        <v>0.33979401000248199</v>
      </c>
      <c r="R12" s="17"/>
      <c r="S12" s="17">
        <v>0.32475376822233798</v>
      </c>
      <c r="T12" s="17">
        <v>0.33382180326503702</v>
      </c>
      <c r="U12" s="17">
        <v>0.29986060957140798</v>
      </c>
      <c r="V12" s="17">
        <v>0.39705598953433502</v>
      </c>
      <c r="W12" s="17">
        <v>0.36203349572854998</v>
      </c>
      <c r="X12" s="17">
        <v>0.36879952598752402</v>
      </c>
      <c r="Y12" s="17">
        <v>0.44322878069051702</v>
      </c>
      <c r="Z12" s="17">
        <v>0.35819835373952802</v>
      </c>
      <c r="AA12" s="17">
        <v>0.40176106698360597</v>
      </c>
      <c r="AB12" s="17">
        <v>0.38344968323684597</v>
      </c>
      <c r="AC12" s="17">
        <v>0.375252244592158</v>
      </c>
      <c r="AD12" s="17">
        <v>0.367760175358191</v>
      </c>
      <c r="AE12" s="17"/>
      <c r="AF12" s="17">
        <v>0.30294599822889701</v>
      </c>
      <c r="AG12" s="17">
        <v>0.43232258289411302</v>
      </c>
      <c r="AH12" s="17">
        <v>0.30004707011354897</v>
      </c>
      <c r="AI12" s="17"/>
      <c r="AJ12" s="17">
        <v>0.32990409165552698</v>
      </c>
      <c r="AK12" s="17">
        <v>0.423752206524246</v>
      </c>
      <c r="AL12" s="17">
        <v>0.35448588509032702</v>
      </c>
      <c r="AM12" s="17">
        <v>0.32102408477479999</v>
      </c>
      <c r="AN12" s="17">
        <v>0.31670716430214302</v>
      </c>
      <c r="AO12" s="17"/>
      <c r="AP12" s="17">
        <v>0.33342396604093599</v>
      </c>
      <c r="AQ12" s="17">
        <v>0.40251334307759301</v>
      </c>
      <c r="AR12" s="17">
        <v>0.29887499427287001</v>
      </c>
      <c r="AS12" s="17"/>
      <c r="AT12" s="17">
        <v>0.35026972991382799</v>
      </c>
      <c r="AU12" s="17">
        <v>0.36952598987461199</v>
      </c>
      <c r="AV12" s="17">
        <v>0.35846497379403203</v>
      </c>
      <c r="AW12" s="17">
        <v>0.37914000913290902</v>
      </c>
      <c r="AX12" s="17">
        <v>0.30784835320363502</v>
      </c>
      <c r="AY12" s="17"/>
      <c r="AZ12" s="17">
        <v>0.32121885832362501</v>
      </c>
      <c r="BA12" s="17">
        <v>0.38711743619852401</v>
      </c>
      <c r="BB12" s="17">
        <v>0.37822354578949002</v>
      </c>
      <c r="BC12" s="17">
        <v>0.38546560200702601</v>
      </c>
      <c r="BD12" s="17">
        <v>0.375989870990455</v>
      </c>
      <c r="BE12" s="17">
        <v>0.31067140349732902</v>
      </c>
      <c r="BF12" s="17"/>
      <c r="BG12" s="17">
        <v>0.36676097657643197</v>
      </c>
      <c r="BH12" s="17">
        <v>0.41189316197306503</v>
      </c>
      <c r="BI12" s="17" t="s">
        <v>95</v>
      </c>
      <c r="BJ12" s="17">
        <v>0.31865035068741498</v>
      </c>
      <c r="BK12" s="17">
        <v>0.31463707757834403</v>
      </c>
      <c r="BL12" s="17">
        <v>0.34880901584158802</v>
      </c>
      <c r="BM12" s="17">
        <v>0.37880921642802801</v>
      </c>
    </row>
    <row r="13" spans="2:65" x14ac:dyDescent="0.35">
      <c r="B13" s="18" t="s">
        <v>249</v>
      </c>
      <c r="C13" s="17">
        <v>0.220938813376301</v>
      </c>
      <c r="D13" s="17">
        <v>0.203330783855318</v>
      </c>
      <c r="E13" s="17">
        <v>0.23752137809330001</v>
      </c>
      <c r="F13" s="17"/>
      <c r="G13" s="17">
        <v>0.224078628940409</v>
      </c>
      <c r="H13" s="17">
        <v>0.24353861357387399</v>
      </c>
      <c r="I13" s="17">
        <v>0.24103325514795201</v>
      </c>
      <c r="J13" s="17">
        <v>0.20195781574959201</v>
      </c>
      <c r="K13" s="17">
        <v>0.195692254428951</v>
      </c>
      <c r="L13" s="17">
        <v>0.21754338617715499</v>
      </c>
      <c r="M13" s="17"/>
      <c r="N13" s="17">
        <v>0.249329200297778</v>
      </c>
      <c r="O13" s="17">
        <v>0.22108615635546</v>
      </c>
      <c r="P13" s="17">
        <v>0.18551757880786801</v>
      </c>
      <c r="Q13" s="17">
        <v>0.22237551030783001</v>
      </c>
      <c r="R13" s="17"/>
      <c r="S13" s="17">
        <v>0.25989860320275998</v>
      </c>
      <c r="T13" s="17">
        <v>0.196652091057051</v>
      </c>
      <c r="U13" s="17">
        <v>0.24970840758997601</v>
      </c>
      <c r="V13" s="17">
        <v>0.20605841275107001</v>
      </c>
      <c r="W13" s="17">
        <v>0.21684718207287301</v>
      </c>
      <c r="X13" s="17">
        <v>0.22356507528158101</v>
      </c>
      <c r="Y13" s="17">
        <v>0.193013999806495</v>
      </c>
      <c r="Z13" s="17">
        <v>0.16657368523767199</v>
      </c>
      <c r="AA13" s="17">
        <v>0.21792422236672401</v>
      </c>
      <c r="AB13" s="17">
        <v>0.22169905327539999</v>
      </c>
      <c r="AC13" s="17">
        <v>0.22842143420844499</v>
      </c>
      <c r="AD13" s="17">
        <v>0.25461878502534802</v>
      </c>
      <c r="AE13" s="17"/>
      <c r="AF13" s="17">
        <v>0.17266021430231501</v>
      </c>
      <c r="AG13" s="17">
        <v>0.26229863033640999</v>
      </c>
      <c r="AH13" s="17">
        <v>0.218195170120386</v>
      </c>
      <c r="AI13" s="17"/>
      <c r="AJ13" s="17">
        <v>0.186110264280412</v>
      </c>
      <c r="AK13" s="17">
        <v>0.24348290426892599</v>
      </c>
      <c r="AL13" s="17">
        <v>0.296349560183229</v>
      </c>
      <c r="AM13" s="17">
        <v>0.119500060153461</v>
      </c>
      <c r="AN13" s="17">
        <v>0.18295791556641999</v>
      </c>
      <c r="AO13" s="17"/>
      <c r="AP13" s="17">
        <v>0.18782532259271101</v>
      </c>
      <c r="AQ13" s="17">
        <v>0.25103745852710102</v>
      </c>
      <c r="AR13" s="17">
        <v>0.32758825683376003</v>
      </c>
      <c r="AS13" s="17"/>
      <c r="AT13" s="17">
        <v>0.16504553989288201</v>
      </c>
      <c r="AU13" s="17">
        <v>0.202553441534293</v>
      </c>
      <c r="AV13" s="17">
        <v>0.261972275606423</v>
      </c>
      <c r="AW13" s="17">
        <v>0.28415395488389</v>
      </c>
      <c r="AX13" s="17">
        <v>0.36157242416942098</v>
      </c>
      <c r="AY13" s="17"/>
      <c r="AZ13" s="17">
        <v>0.26964765841064903</v>
      </c>
      <c r="BA13" s="17">
        <v>0.18929337355005399</v>
      </c>
      <c r="BB13" s="17">
        <v>0.19372043804264499</v>
      </c>
      <c r="BC13" s="17">
        <v>0.219614263772485</v>
      </c>
      <c r="BD13" s="17">
        <v>0.24303262264026401</v>
      </c>
      <c r="BE13" s="17">
        <v>0.20864314844760001</v>
      </c>
      <c r="BF13" s="17"/>
      <c r="BG13" s="17">
        <v>0.20134511999287699</v>
      </c>
      <c r="BH13" s="17">
        <v>0.20881346198998499</v>
      </c>
      <c r="BI13" s="17" t="s">
        <v>95</v>
      </c>
      <c r="BJ13" s="17">
        <v>0.212230730059839</v>
      </c>
      <c r="BK13" s="17">
        <v>0.25814872104231901</v>
      </c>
      <c r="BL13" s="17">
        <v>0.24717128006255601</v>
      </c>
      <c r="BM13" s="17">
        <v>0.239216580394814</v>
      </c>
    </row>
    <row r="14" spans="2:65" x14ac:dyDescent="0.35">
      <c r="B14" s="18" t="s">
        <v>143</v>
      </c>
      <c r="C14" s="17">
        <v>2.5009873666200801E-2</v>
      </c>
      <c r="D14" s="17">
        <v>2.0801655087286802E-2</v>
      </c>
      <c r="E14" s="17">
        <v>2.9274811410130101E-2</v>
      </c>
      <c r="F14" s="17"/>
      <c r="G14" s="17">
        <v>2.651992956318E-2</v>
      </c>
      <c r="H14" s="17">
        <v>3.0225099744244099E-2</v>
      </c>
      <c r="I14" s="17">
        <v>3.029808430714E-2</v>
      </c>
      <c r="J14" s="17">
        <v>1.8670792369162099E-2</v>
      </c>
      <c r="K14" s="17">
        <v>1.9160923962748599E-2</v>
      </c>
      <c r="L14" s="17">
        <v>2.4787783871534099E-2</v>
      </c>
      <c r="M14" s="17"/>
      <c r="N14" s="17">
        <v>1.9049562425495499E-2</v>
      </c>
      <c r="O14" s="17">
        <v>3.06033607194388E-2</v>
      </c>
      <c r="P14" s="17">
        <v>2.8151701379107101E-2</v>
      </c>
      <c r="Q14" s="17">
        <v>2.1229302121292998E-2</v>
      </c>
      <c r="R14" s="17"/>
      <c r="S14" s="17">
        <v>2.2719934813172499E-2</v>
      </c>
      <c r="T14" s="17">
        <v>2.5392601581788101E-2</v>
      </c>
      <c r="U14" s="17">
        <v>2.1066788169721299E-2</v>
      </c>
      <c r="V14" s="17">
        <v>2.68710069703465E-2</v>
      </c>
      <c r="W14" s="17">
        <v>4.5534694091916399E-2</v>
      </c>
      <c r="X14" s="17">
        <v>2.6368397511392201E-2</v>
      </c>
      <c r="Y14" s="17">
        <v>1.8850850484981301E-2</v>
      </c>
      <c r="Z14" s="17">
        <v>9.8616690174025898E-3</v>
      </c>
      <c r="AA14" s="17">
        <v>2.28591420407795E-2</v>
      </c>
      <c r="AB14" s="17">
        <v>3.8039990297192003E-2</v>
      </c>
      <c r="AC14" s="17">
        <v>9.7130822840587397E-3</v>
      </c>
      <c r="AD14" s="17">
        <v>1.9327825377287399E-2</v>
      </c>
      <c r="AE14" s="17"/>
      <c r="AF14" s="17">
        <v>2.0826353346439199E-2</v>
      </c>
      <c r="AG14" s="17">
        <v>1.6201583407687001E-2</v>
      </c>
      <c r="AH14" s="17">
        <v>4.6180960074962502E-2</v>
      </c>
      <c r="AI14" s="17"/>
      <c r="AJ14" s="17">
        <v>2.3213840306726002E-2</v>
      </c>
      <c r="AK14" s="17">
        <v>1.16189792398677E-2</v>
      </c>
      <c r="AL14" s="17">
        <v>2.7307450357726502E-2</v>
      </c>
      <c r="AM14" s="17">
        <v>0</v>
      </c>
      <c r="AN14" s="17">
        <v>6.16367989297038E-2</v>
      </c>
      <c r="AO14" s="17"/>
      <c r="AP14" s="17">
        <v>3.2052812199251698E-2</v>
      </c>
      <c r="AQ14" s="17">
        <v>1.36982161820309E-2</v>
      </c>
      <c r="AR14" s="17">
        <v>1.62844877979559E-2</v>
      </c>
      <c r="AS14" s="17"/>
      <c r="AT14" s="17">
        <v>2.4985394049234999E-2</v>
      </c>
      <c r="AU14" s="17">
        <v>3.3946618957824998E-2</v>
      </c>
      <c r="AV14" s="17">
        <v>2.5593292405117402E-2</v>
      </c>
      <c r="AW14" s="17">
        <v>8.5196549156910193E-3</v>
      </c>
      <c r="AX14" s="17">
        <v>2.73698258721756E-2</v>
      </c>
      <c r="AY14" s="17"/>
      <c r="AZ14" s="17">
        <v>1.78985904027898E-2</v>
      </c>
      <c r="BA14" s="17">
        <v>4.1662367072976901E-2</v>
      </c>
      <c r="BB14" s="17">
        <v>2.0683117870671001E-2</v>
      </c>
      <c r="BC14" s="17">
        <v>2.46783747645479E-2</v>
      </c>
      <c r="BD14" s="17">
        <v>8.0976973301240696E-3</v>
      </c>
      <c r="BE14" s="17">
        <v>9.6200464028198401E-3</v>
      </c>
      <c r="BF14" s="17"/>
      <c r="BG14" s="17">
        <v>2.1732844717301102E-2</v>
      </c>
      <c r="BH14" s="17">
        <v>2.1488211374771901E-2</v>
      </c>
      <c r="BI14" s="17" t="s">
        <v>95</v>
      </c>
      <c r="BJ14" s="17">
        <v>2.3673951591060199E-2</v>
      </c>
      <c r="BK14" s="17">
        <v>2.3352438493247502E-2</v>
      </c>
      <c r="BL14" s="17">
        <v>3.4538239069784503E-2</v>
      </c>
      <c r="BM14" s="17">
        <v>3.03988302145679E-2</v>
      </c>
    </row>
    <row r="15" spans="2:65" x14ac:dyDescent="0.35">
      <c r="B15" s="18" t="s">
        <v>250</v>
      </c>
      <c r="C15" s="20">
        <v>0.202787824271594</v>
      </c>
      <c r="D15" s="20">
        <v>0.24835418434043299</v>
      </c>
      <c r="E15" s="20">
        <v>0.15792104653678499</v>
      </c>
      <c r="F15" s="20"/>
      <c r="G15" s="20">
        <v>0.18920521058763501</v>
      </c>
      <c r="H15" s="20">
        <v>0.212336508090645</v>
      </c>
      <c r="I15" s="20">
        <v>0.21535696958542799</v>
      </c>
      <c r="J15" s="20">
        <v>0.224048369546057</v>
      </c>
      <c r="K15" s="20">
        <v>0.17346291358543101</v>
      </c>
      <c r="L15" s="20">
        <v>0.19712322508133701</v>
      </c>
      <c r="M15" s="20"/>
      <c r="N15" s="20">
        <v>0.20231963067821801</v>
      </c>
      <c r="O15" s="20">
        <v>0.18812849912437199</v>
      </c>
      <c r="P15" s="20">
        <v>0.20460325656429801</v>
      </c>
      <c r="Q15" s="20">
        <v>0.222249141552188</v>
      </c>
      <c r="R15" s="20"/>
      <c r="S15" s="20">
        <v>0.19659699446835799</v>
      </c>
      <c r="T15" s="20">
        <v>0.22889805790330001</v>
      </c>
      <c r="U15" s="20">
        <v>0.17368284819270999</v>
      </c>
      <c r="V15" s="20">
        <v>0.21104698567626001</v>
      </c>
      <c r="W15" s="20">
        <v>0.200088380724498</v>
      </c>
      <c r="X15" s="20">
        <v>0.23438088529199899</v>
      </c>
      <c r="Y15" s="20">
        <v>0.185857043736188</v>
      </c>
      <c r="Z15" s="20">
        <v>0.21525316877321701</v>
      </c>
      <c r="AA15" s="20">
        <v>0.20080704041931199</v>
      </c>
      <c r="AB15" s="20">
        <v>0.195716562749954</v>
      </c>
      <c r="AC15" s="20">
        <v>0.17676796774039</v>
      </c>
      <c r="AD15" s="20">
        <v>0.18608284918677001</v>
      </c>
      <c r="AE15" s="20"/>
      <c r="AF15" s="20">
        <v>0.28158694818366797</v>
      </c>
      <c r="AG15" s="20">
        <v>0.145487587403826</v>
      </c>
      <c r="AH15" s="20">
        <v>0.191383776175476</v>
      </c>
      <c r="AI15" s="20"/>
      <c r="AJ15" s="20">
        <v>0.26330442438333701</v>
      </c>
      <c r="AK15" s="20">
        <v>0.16211333253184901</v>
      </c>
      <c r="AL15" s="20">
        <v>0.12845261529351501</v>
      </c>
      <c r="AM15" s="20">
        <v>0.392398787829361</v>
      </c>
      <c r="AN15" s="20">
        <v>0.21845980113993499</v>
      </c>
      <c r="AO15" s="20"/>
      <c r="AP15" s="20">
        <v>0.24672597791010001</v>
      </c>
      <c r="AQ15" s="20">
        <v>0.16335745089857401</v>
      </c>
      <c r="AR15" s="20">
        <v>0.120185906535622</v>
      </c>
      <c r="AS15" s="20"/>
      <c r="AT15" s="20">
        <v>0.252634615800089</v>
      </c>
      <c r="AU15" s="20">
        <v>0.20937978966272999</v>
      </c>
      <c r="AV15" s="20">
        <v>0.19493433258114901</v>
      </c>
      <c r="AW15" s="20">
        <v>0.16776720052481001</v>
      </c>
      <c r="AX15" s="20">
        <v>9.4260515581402304E-2</v>
      </c>
      <c r="AY15" s="20"/>
      <c r="AZ15" s="20">
        <v>0.1967028402247</v>
      </c>
      <c r="BA15" s="20">
        <v>0.183937998104928</v>
      </c>
      <c r="BB15" s="20">
        <v>0.210721409858561</v>
      </c>
      <c r="BC15" s="20">
        <v>0.19692363407885899</v>
      </c>
      <c r="BD15" s="20">
        <v>0.212540668352907</v>
      </c>
      <c r="BE15" s="20">
        <v>0.32589032346225999</v>
      </c>
      <c r="BF15" s="20"/>
      <c r="BG15" s="20">
        <v>0.20499807449716401</v>
      </c>
      <c r="BH15" s="20">
        <v>0.209022925794073</v>
      </c>
      <c r="BI15" s="20" t="s">
        <v>95</v>
      </c>
      <c r="BJ15" s="20">
        <v>0.237875925493166</v>
      </c>
      <c r="BK15" s="20">
        <v>0.22326074375664001</v>
      </c>
      <c r="BL15" s="20">
        <v>0.17396454004505801</v>
      </c>
      <c r="BM15" s="20">
        <v>0.212055511663859</v>
      </c>
    </row>
    <row r="16" spans="2:65" x14ac:dyDescent="0.35">
      <c r="B16" s="18" t="s">
        <v>251</v>
      </c>
      <c r="C16" s="20">
        <v>0.58666716112799899</v>
      </c>
      <c r="D16" s="20">
        <v>0.54277254557423704</v>
      </c>
      <c r="E16" s="20">
        <v>0.62884868238692004</v>
      </c>
      <c r="F16" s="20"/>
      <c r="G16" s="20">
        <v>0.57763182791458401</v>
      </c>
      <c r="H16" s="20">
        <v>0.57454845134280597</v>
      </c>
      <c r="I16" s="20">
        <v>0.59341629423481201</v>
      </c>
      <c r="J16" s="20">
        <v>0.61047172067742805</v>
      </c>
      <c r="K16" s="20">
        <v>0.61323355460999396</v>
      </c>
      <c r="L16" s="20">
        <v>0.55995272480909897</v>
      </c>
      <c r="M16" s="20"/>
      <c r="N16" s="20">
        <v>0.62073865923318305</v>
      </c>
      <c r="O16" s="20">
        <v>0.60278768118428805</v>
      </c>
      <c r="P16" s="20">
        <v>0.55237495255818303</v>
      </c>
      <c r="Q16" s="20">
        <v>0.56216952031031198</v>
      </c>
      <c r="R16" s="20"/>
      <c r="S16" s="20">
        <v>0.58465237142509796</v>
      </c>
      <c r="T16" s="20">
        <v>0.53047389432208802</v>
      </c>
      <c r="U16" s="20">
        <v>0.54956901716138495</v>
      </c>
      <c r="V16" s="20">
        <v>0.60311440228540503</v>
      </c>
      <c r="W16" s="20">
        <v>0.57888067780142305</v>
      </c>
      <c r="X16" s="20">
        <v>0.59236460126910495</v>
      </c>
      <c r="Y16" s="20">
        <v>0.63624278049701199</v>
      </c>
      <c r="Z16" s="20">
        <v>0.52477203897720004</v>
      </c>
      <c r="AA16" s="20">
        <v>0.61968528935032996</v>
      </c>
      <c r="AB16" s="20">
        <v>0.60514873651224599</v>
      </c>
      <c r="AC16" s="20">
        <v>0.60367367880060196</v>
      </c>
      <c r="AD16" s="20">
        <v>0.62237896038353901</v>
      </c>
      <c r="AE16" s="20"/>
      <c r="AF16" s="20">
        <v>0.47560621253121199</v>
      </c>
      <c r="AG16" s="20">
        <v>0.69462121323052395</v>
      </c>
      <c r="AH16" s="20">
        <v>0.51824224023393495</v>
      </c>
      <c r="AI16" s="20"/>
      <c r="AJ16" s="20">
        <v>0.51601435593593803</v>
      </c>
      <c r="AK16" s="20">
        <v>0.66723511079317099</v>
      </c>
      <c r="AL16" s="20">
        <v>0.65083544527355597</v>
      </c>
      <c r="AM16" s="20">
        <v>0.44052414492826197</v>
      </c>
      <c r="AN16" s="20">
        <v>0.49966507986856301</v>
      </c>
      <c r="AO16" s="20"/>
      <c r="AP16" s="20">
        <v>0.52124928863364695</v>
      </c>
      <c r="AQ16" s="20">
        <v>0.65355080160469403</v>
      </c>
      <c r="AR16" s="20">
        <v>0.62646325110663004</v>
      </c>
      <c r="AS16" s="20"/>
      <c r="AT16" s="20">
        <v>0.51531526980671005</v>
      </c>
      <c r="AU16" s="20">
        <v>0.57207943140890605</v>
      </c>
      <c r="AV16" s="20">
        <v>0.62043724940045497</v>
      </c>
      <c r="AW16" s="20">
        <v>0.66329396401679896</v>
      </c>
      <c r="AX16" s="20">
        <v>0.66942077737305605</v>
      </c>
      <c r="AY16" s="20"/>
      <c r="AZ16" s="20">
        <v>0.59086651673427304</v>
      </c>
      <c r="BA16" s="20">
        <v>0.57641080974857795</v>
      </c>
      <c r="BB16" s="20">
        <v>0.57194398383213496</v>
      </c>
      <c r="BC16" s="20">
        <v>0.60507986577951001</v>
      </c>
      <c r="BD16" s="20">
        <v>0.61902249363071904</v>
      </c>
      <c r="BE16" s="20">
        <v>0.51931455194492804</v>
      </c>
      <c r="BF16" s="20"/>
      <c r="BG16" s="20">
        <v>0.56810609656930899</v>
      </c>
      <c r="BH16" s="20">
        <v>0.62070662396304999</v>
      </c>
      <c r="BI16" s="20" t="s">
        <v>95</v>
      </c>
      <c r="BJ16" s="20">
        <v>0.53088108074725404</v>
      </c>
      <c r="BK16" s="20">
        <v>0.57278579862066203</v>
      </c>
      <c r="BL16" s="20">
        <v>0.59598029590414403</v>
      </c>
      <c r="BM16" s="20">
        <v>0.61802579682284198</v>
      </c>
    </row>
    <row r="17" spans="2:65" x14ac:dyDescent="0.35">
      <c r="B17" s="18" t="s">
        <v>168</v>
      </c>
      <c r="C17" s="21">
        <v>-0.38387933685640602</v>
      </c>
      <c r="D17" s="21">
        <v>-0.29441836123380399</v>
      </c>
      <c r="E17" s="21">
        <v>-0.47092763585013497</v>
      </c>
      <c r="F17" s="21"/>
      <c r="G17" s="21">
        <v>-0.388426617326949</v>
      </c>
      <c r="H17" s="21">
        <v>-0.36221194325216099</v>
      </c>
      <c r="I17" s="21">
        <v>-0.37805932464938402</v>
      </c>
      <c r="J17" s="21">
        <v>-0.386423351131371</v>
      </c>
      <c r="K17" s="21">
        <v>-0.43977064102456298</v>
      </c>
      <c r="L17" s="21">
        <v>-0.36282949972776202</v>
      </c>
      <c r="M17" s="21"/>
      <c r="N17" s="21">
        <v>-0.41841902855496499</v>
      </c>
      <c r="O17" s="21">
        <v>-0.41465918205991598</v>
      </c>
      <c r="P17" s="21">
        <v>-0.34777169599388502</v>
      </c>
      <c r="Q17" s="21">
        <v>-0.33992037875812398</v>
      </c>
      <c r="R17" s="21"/>
      <c r="S17" s="21">
        <v>-0.38805537695673997</v>
      </c>
      <c r="T17" s="21">
        <v>-0.30157583641878799</v>
      </c>
      <c r="U17" s="21">
        <v>-0.37588616896867499</v>
      </c>
      <c r="V17" s="21">
        <v>-0.39206741660914601</v>
      </c>
      <c r="W17" s="21">
        <v>-0.37879229707692502</v>
      </c>
      <c r="X17" s="21">
        <v>-0.35798371597710599</v>
      </c>
      <c r="Y17" s="21">
        <v>-0.450385736760824</v>
      </c>
      <c r="Z17" s="21">
        <v>-0.309518870203983</v>
      </c>
      <c r="AA17" s="21">
        <v>-0.41887824893101799</v>
      </c>
      <c r="AB17" s="21">
        <v>-0.40943217376229302</v>
      </c>
      <c r="AC17" s="21">
        <v>-0.42690571106021202</v>
      </c>
      <c r="AD17" s="21">
        <v>-0.43629611119676898</v>
      </c>
      <c r="AE17" s="21"/>
      <c r="AF17" s="21">
        <v>-0.19401926434754399</v>
      </c>
      <c r="AG17" s="21">
        <v>-0.549133625826698</v>
      </c>
      <c r="AH17" s="21">
        <v>-0.32685846405845898</v>
      </c>
      <c r="AI17" s="21"/>
      <c r="AJ17" s="21">
        <v>-0.25270993155260102</v>
      </c>
      <c r="AK17" s="21">
        <v>-0.50512177826132298</v>
      </c>
      <c r="AL17" s="21">
        <v>-0.52238282998004104</v>
      </c>
      <c r="AM17" s="21">
        <v>-4.8125357098900499E-2</v>
      </c>
      <c r="AN17" s="21">
        <v>-0.28120527872862799</v>
      </c>
      <c r="AO17" s="21"/>
      <c r="AP17" s="21">
        <v>-0.27452331072354702</v>
      </c>
      <c r="AQ17" s="21">
        <v>-0.49019335070612002</v>
      </c>
      <c r="AR17" s="21">
        <v>-0.50627734457100804</v>
      </c>
      <c r="AS17" s="21"/>
      <c r="AT17" s="21">
        <v>-0.26268065400662199</v>
      </c>
      <c r="AU17" s="21">
        <v>-0.36269964174617603</v>
      </c>
      <c r="AV17" s="21">
        <v>-0.42550291681930602</v>
      </c>
      <c r="AW17" s="21">
        <v>-0.49552676349198899</v>
      </c>
      <c r="AX17" s="21">
        <v>-0.57516026179165403</v>
      </c>
      <c r="AY17" s="21"/>
      <c r="AZ17" s="21">
        <v>-0.39416367650957301</v>
      </c>
      <c r="BA17" s="21">
        <v>-0.39247281164365</v>
      </c>
      <c r="BB17" s="21">
        <v>-0.36122257397357499</v>
      </c>
      <c r="BC17" s="21">
        <v>-0.40815623170065202</v>
      </c>
      <c r="BD17" s="21">
        <v>-0.40648182527781201</v>
      </c>
      <c r="BE17" s="21">
        <v>-0.19342422848266899</v>
      </c>
      <c r="BF17" s="21"/>
      <c r="BG17" s="21">
        <v>-0.36310802207214499</v>
      </c>
      <c r="BH17" s="21">
        <v>-0.41168369816897699</v>
      </c>
      <c r="BI17" s="21" t="s">
        <v>95</v>
      </c>
      <c r="BJ17" s="21">
        <v>-0.29300515525408799</v>
      </c>
      <c r="BK17" s="21">
        <v>-0.34952505486402202</v>
      </c>
      <c r="BL17" s="21">
        <v>-0.42201575585908602</v>
      </c>
      <c r="BM17" s="21">
        <v>-0.40597028515898298</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2069</v>
      </c>
      <c r="D7" s="10">
        <v>1009</v>
      </c>
      <c r="E7" s="10">
        <v>1055</v>
      </c>
      <c r="F7" s="10"/>
      <c r="G7" s="10">
        <v>262</v>
      </c>
      <c r="H7" s="10">
        <v>351</v>
      </c>
      <c r="I7" s="10">
        <v>345</v>
      </c>
      <c r="J7" s="10">
        <v>364</v>
      </c>
      <c r="K7" s="10">
        <v>300</v>
      </c>
      <c r="L7" s="10">
        <v>447</v>
      </c>
      <c r="M7" s="10"/>
      <c r="N7" s="10">
        <v>609</v>
      </c>
      <c r="O7" s="10">
        <v>581</v>
      </c>
      <c r="P7" s="10">
        <v>418</v>
      </c>
      <c r="Q7" s="10">
        <v>451</v>
      </c>
      <c r="R7" s="10"/>
      <c r="S7" s="10">
        <v>273</v>
      </c>
      <c r="T7" s="10">
        <v>274</v>
      </c>
      <c r="U7" s="10">
        <v>180</v>
      </c>
      <c r="V7" s="10">
        <v>180</v>
      </c>
      <c r="W7" s="10">
        <v>147</v>
      </c>
      <c r="X7" s="10">
        <v>187</v>
      </c>
      <c r="Y7" s="10">
        <v>180</v>
      </c>
      <c r="Z7" s="10">
        <v>91</v>
      </c>
      <c r="AA7" s="10">
        <v>254</v>
      </c>
      <c r="AB7" s="10">
        <v>157</v>
      </c>
      <c r="AC7" s="10">
        <v>93</v>
      </c>
      <c r="AD7" s="10">
        <v>53</v>
      </c>
      <c r="AE7" s="10"/>
      <c r="AF7" s="10">
        <v>744</v>
      </c>
      <c r="AG7" s="10">
        <v>860</v>
      </c>
      <c r="AH7" s="10">
        <v>286</v>
      </c>
      <c r="AI7" s="10"/>
      <c r="AJ7" s="10">
        <v>743</v>
      </c>
      <c r="AK7" s="10">
        <v>609</v>
      </c>
      <c r="AL7" s="10">
        <v>139</v>
      </c>
      <c r="AM7" s="10">
        <v>31</v>
      </c>
      <c r="AN7" s="10">
        <v>253</v>
      </c>
      <c r="AO7" s="10"/>
      <c r="AP7" s="10">
        <v>410</v>
      </c>
      <c r="AQ7" s="10">
        <v>769</v>
      </c>
      <c r="AR7" s="10">
        <v>146</v>
      </c>
      <c r="AS7" s="10"/>
      <c r="AT7" s="10">
        <v>454</v>
      </c>
      <c r="AU7" s="10">
        <v>484</v>
      </c>
      <c r="AV7" s="10">
        <v>588</v>
      </c>
      <c r="AW7" s="10">
        <v>230</v>
      </c>
      <c r="AX7" s="10">
        <v>30</v>
      </c>
      <c r="AY7" s="10"/>
      <c r="AZ7" s="10">
        <v>460</v>
      </c>
      <c r="BA7" s="10">
        <v>624</v>
      </c>
      <c r="BB7" s="10">
        <v>260</v>
      </c>
      <c r="BC7" s="10">
        <v>383</v>
      </c>
      <c r="BD7" s="10">
        <v>246</v>
      </c>
      <c r="BE7" s="10">
        <v>96</v>
      </c>
      <c r="BF7" s="10"/>
      <c r="BG7" s="10">
        <v>778</v>
      </c>
      <c r="BH7" s="10">
        <v>478</v>
      </c>
      <c r="BI7" s="10" t="s">
        <v>94</v>
      </c>
      <c r="BJ7" s="10">
        <v>147</v>
      </c>
      <c r="BK7" s="10">
        <v>163</v>
      </c>
      <c r="BL7" s="10">
        <v>411</v>
      </c>
      <c r="BM7" s="10">
        <v>65</v>
      </c>
    </row>
    <row r="8" spans="2:65" ht="30" customHeight="1" x14ac:dyDescent="0.35">
      <c r="B8" s="11" t="s">
        <v>19</v>
      </c>
      <c r="C8" s="11">
        <v>2072</v>
      </c>
      <c r="D8" s="11">
        <v>1025</v>
      </c>
      <c r="E8" s="11">
        <v>1042</v>
      </c>
      <c r="F8" s="11"/>
      <c r="G8" s="11">
        <v>306</v>
      </c>
      <c r="H8" s="11">
        <v>345</v>
      </c>
      <c r="I8" s="11">
        <v>340</v>
      </c>
      <c r="J8" s="11">
        <v>357</v>
      </c>
      <c r="K8" s="11">
        <v>291</v>
      </c>
      <c r="L8" s="11">
        <v>433</v>
      </c>
      <c r="M8" s="11"/>
      <c r="N8" s="11">
        <v>566</v>
      </c>
      <c r="O8" s="11">
        <v>545</v>
      </c>
      <c r="P8" s="11">
        <v>464</v>
      </c>
      <c r="Q8" s="11">
        <v>486</v>
      </c>
      <c r="R8" s="11"/>
      <c r="S8" s="11">
        <v>282</v>
      </c>
      <c r="T8" s="11">
        <v>262</v>
      </c>
      <c r="U8" s="11">
        <v>172</v>
      </c>
      <c r="V8" s="11">
        <v>183</v>
      </c>
      <c r="W8" s="11">
        <v>141</v>
      </c>
      <c r="X8" s="11">
        <v>192</v>
      </c>
      <c r="Y8" s="11">
        <v>170</v>
      </c>
      <c r="Z8" s="11">
        <v>83</v>
      </c>
      <c r="AA8" s="11">
        <v>238</v>
      </c>
      <c r="AB8" s="11">
        <v>185</v>
      </c>
      <c r="AC8" s="11">
        <v>96</v>
      </c>
      <c r="AD8" s="11">
        <v>69</v>
      </c>
      <c r="AE8" s="11"/>
      <c r="AF8" s="11">
        <v>728</v>
      </c>
      <c r="AG8" s="11">
        <v>843</v>
      </c>
      <c r="AH8" s="11">
        <v>303</v>
      </c>
      <c r="AI8" s="11"/>
      <c r="AJ8" s="11">
        <v>723</v>
      </c>
      <c r="AK8" s="11">
        <v>603</v>
      </c>
      <c r="AL8" s="11">
        <v>134</v>
      </c>
      <c r="AM8" s="11">
        <v>30</v>
      </c>
      <c r="AN8" s="11">
        <v>267</v>
      </c>
      <c r="AO8" s="11"/>
      <c r="AP8" s="11">
        <v>398</v>
      </c>
      <c r="AQ8" s="11">
        <v>768</v>
      </c>
      <c r="AR8" s="11">
        <v>145</v>
      </c>
      <c r="AS8" s="11"/>
      <c r="AT8" s="11">
        <v>465</v>
      </c>
      <c r="AU8" s="11">
        <v>498</v>
      </c>
      <c r="AV8" s="11">
        <v>574</v>
      </c>
      <c r="AW8" s="11">
        <v>221</v>
      </c>
      <c r="AX8" s="11">
        <v>26</v>
      </c>
      <c r="AY8" s="11"/>
      <c r="AZ8" s="11">
        <v>471</v>
      </c>
      <c r="BA8" s="11">
        <v>616</v>
      </c>
      <c r="BB8" s="11">
        <v>261</v>
      </c>
      <c r="BC8" s="11">
        <v>380</v>
      </c>
      <c r="BD8" s="11">
        <v>244</v>
      </c>
      <c r="BE8" s="11">
        <v>100</v>
      </c>
      <c r="BF8" s="11"/>
      <c r="BG8" s="11">
        <v>761</v>
      </c>
      <c r="BH8" s="11">
        <v>466</v>
      </c>
      <c r="BI8" s="11" t="s">
        <v>94</v>
      </c>
      <c r="BJ8" s="11">
        <v>154</v>
      </c>
      <c r="BK8" s="11">
        <v>173</v>
      </c>
      <c r="BL8" s="11">
        <v>418</v>
      </c>
      <c r="BM8" s="11">
        <v>70</v>
      </c>
    </row>
    <row r="9" spans="2:65" x14ac:dyDescent="0.35">
      <c r="B9" s="18" t="s">
        <v>245</v>
      </c>
      <c r="C9" s="17">
        <v>0.18956934177231299</v>
      </c>
      <c r="D9" s="17">
        <v>0.213346113754592</v>
      </c>
      <c r="E9" s="17">
        <v>0.16502973852647099</v>
      </c>
      <c r="F9" s="17"/>
      <c r="G9" s="17">
        <v>0.21921665144656599</v>
      </c>
      <c r="H9" s="17">
        <v>0.14737835423235099</v>
      </c>
      <c r="I9" s="17">
        <v>0.197512791757642</v>
      </c>
      <c r="J9" s="17">
        <v>0.17462732678583201</v>
      </c>
      <c r="K9" s="17">
        <v>0.184267266386657</v>
      </c>
      <c r="L9" s="17">
        <v>0.211800340556067</v>
      </c>
      <c r="M9" s="17"/>
      <c r="N9" s="17">
        <v>0.217870982685649</v>
      </c>
      <c r="O9" s="17">
        <v>0.181290127356704</v>
      </c>
      <c r="P9" s="17">
        <v>0.15804111382535199</v>
      </c>
      <c r="Q9" s="17">
        <v>0.194863519302303</v>
      </c>
      <c r="R9" s="17"/>
      <c r="S9" s="17">
        <v>0.219578753450064</v>
      </c>
      <c r="T9" s="17">
        <v>0.18904745194755801</v>
      </c>
      <c r="U9" s="17">
        <v>0.20892295050801399</v>
      </c>
      <c r="V9" s="17">
        <v>0.17217720949229001</v>
      </c>
      <c r="W9" s="17">
        <v>0.20341682609921499</v>
      </c>
      <c r="X9" s="17">
        <v>0.18714715603950299</v>
      </c>
      <c r="Y9" s="17">
        <v>0.194029593585133</v>
      </c>
      <c r="Z9" s="17">
        <v>0.20400084288454901</v>
      </c>
      <c r="AA9" s="17">
        <v>0.17562024511454599</v>
      </c>
      <c r="AB9" s="17">
        <v>0.16027526926159699</v>
      </c>
      <c r="AC9" s="17">
        <v>0.16957126427539901</v>
      </c>
      <c r="AD9" s="17">
        <v>0.171014162992669</v>
      </c>
      <c r="AE9" s="17"/>
      <c r="AF9" s="17">
        <v>0.14769028981021901</v>
      </c>
      <c r="AG9" s="17">
        <v>0.220772370062392</v>
      </c>
      <c r="AH9" s="17">
        <v>0.17442299932965999</v>
      </c>
      <c r="AI9" s="17"/>
      <c r="AJ9" s="17">
        <v>0.15735967706082901</v>
      </c>
      <c r="AK9" s="17">
        <v>0.220819478939318</v>
      </c>
      <c r="AL9" s="17">
        <v>0.21525479143922199</v>
      </c>
      <c r="AM9" s="17">
        <v>6.7441254325446703E-2</v>
      </c>
      <c r="AN9" s="17">
        <v>0.16610006282859099</v>
      </c>
      <c r="AO9" s="17"/>
      <c r="AP9" s="17">
        <v>0.148683618759019</v>
      </c>
      <c r="AQ9" s="17">
        <v>0.22597152447367899</v>
      </c>
      <c r="AR9" s="17">
        <v>0.24614271935415699</v>
      </c>
      <c r="AS9" s="17"/>
      <c r="AT9" s="17">
        <v>0.16253366167085301</v>
      </c>
      <c r="AU9" s="17">
        <v>0.170899499872222</v>
      </c>
      <c r="AV9" s="17">
        <v>0.202838497990561</v>
      </c>
      <c r="AW9" s="17">
        <v>0.26482126477838602</v>
      </c>
      <c r="AX9" s="17">
        <v>0.36646001096098701</v>
      </c>
      <c r="AY9" s="17"/>
      <c r="AZ9" s="17">
        <v>0.196536178784084</v>
      </c>
      <c r="BA9" s="17">
        <v>0.18699333978848401</v>
      </c>
      <c r="BB9" s="17">
        <v>0.14247293054784799</v>
      </c>
      <c r="BC9" s="17">
        <v>0.18197024193623701</v>
      </c>
      <c r="BD9" s="17">
        <v>0.24153135070155701</v>
      </c>
      <c r="BE9" s="17">
        <v>0.19755103622401199</v>
      </c>
      <c r="BF9" s="17"/>
      <c r="BG9" s="17">
        <v>0.18872898991401099</v>
      </c>
      <c r="BH9" s="17">
        <v>0.17618275885587001</v>
      </c>
      <c r="BI9" s="17" t="s">
        <v>95</v>
      </c>
      <c r="BJ9" s="17">
        <v>0.190784479094849</v>
      </c>
      <c r="BK9" s="17">
        <v>0.17878905693827399</v>
      </c>
      <c r="BL9" s="17">
        <v>0.20649264264407799</v>
      </c>
      <c r="BM9" s="17">
        <v>0.22920525246607301</v>
      </c>
    </row>
    <row r="10" spans="2:65" x14ac:dyDescent="0.35">
      <c r="B10" s="18" t="s">
        <v>246</v>
      </c>
      <c r="C10" s="17">
        <v>0.43019150673116402</v>
      </c>
      <c r="D10" s="17">
        <v>0.39703499852785801</v>
      </c>
      <c r="E10" s="17">
        <v>0.46310931857387899</v>
      </c>
      <c r="F10" s="17"/>
      <c r="G10" s="17">
        <v>0.46731409835581</v>
      </c>
      <c r="H10" s="17">
        <v>0.49456228522885198</v>
      </c>
      <c r="I10" s="17">
        <v>0.44234114785934397</v>
      </c>
      <c r="J10" s="17">
        <v>0.41280691583698498</v>
      </c>
      <c r="K10" s="17">
        <v>0.38011386893772098</v>
      </c>
      <c r="L10" s="17">
        <v>0.39111496848177602</v>
      </c>
      <c r="M10" s="17"/>
      <c r="N10" s="17">
        <v>0.45716907025952103</v>
      </c>
      <c r="O10" s="17">
        <v>0.421910827395856</v>
      </c>
      <c r="P10" s="17">
        <v>0.43016402956004901</v>
      </c>
      <c r="Q10" s="17">
        <v>0.40718493494444202</v>
      </c>
      <c r="R10" s="17"/>
      <c r="S10" s="17">
        <v>0.455996361647514</v>
      </c>
      <c r="T10" s="17">
        <v>0.47834251955148199</v>
      </c>
      <c r="U10" s="17">
        <v>0.40401187428686802</v>
      </c>
      <c r="V10" s="17">
        <v>0.435163048299265</v>
      </c>
      <c r="W10" s="17">
        <v>0.433476720724011</v>
      </c>
      <c r="X10" s="17">
        <v>0.40225540945779198</v>
      </c>
      <c r="Y10" s="17">
        <v>0.48779445899991603</v>
      </c>
      <c r="Z10" s="17">
        <v>0.41076516644696998</v>
      </c>
      <c r="AA10" s="17">
        <v>0.39100435242224502</v>
      </c>
      <c r="AB10" s="17">
        <v>0.39523537380153201</v>
      </c>
      <c r="AC10" s="17">
        <v>0.39116906645273197</v>
      </c>
      <c r="AD10" s="17">
        <v>0.42961510240140699</v>
      </c>
      <c r="AE10" s="17"/>
      <c r="AF10" s="17">
        <v>0.356452966582677</v>
      </c>
      <c r="AG10" s="17">
        <v>0.49542178995385899</v>
      </c>
      <c r="AH10" s="17">
        <v>0.41206383892355902</v>
      </c>
      <c r="AI10" s="17"/>
      <c r="AJ10" s="17">
        <v>0.37619712681094097</v>
      </c>
      <c r="AK10" s="17">
        <v>0.48621606800516398</v>
      </c>
      <c r="AL10" s="17">
        <v>0.54091373173248203</v>
      </c>
      <c r="AM10" s="17">
        <v>0.390104306385538</v>
      </c>
      <c r="AN10" s="17">
        <v>0.405859867018104</v>
      </c>
      <c r="AO10" s="17"/>
      <c r="AP10" s="17">
        <v>0.39726985464474301</v>
      </c>
      <c r="AQ10" s="17">
        <v>0.47523474033234803</v>
      </c>
      <c r="AR10" s="17">
        <v>0.53550556828415397</v>
      </c>
      <c r="AS10" s="17"/>
      <c r="AT10" s="17">
        <v>0.370891095496169</v>
      </c>
      <c r="AU10" s="17">
        <v>0.43222028755293701</v>
      </c>
      <c r="AV10" s="17">
        <v>0.45837588782884398</v>
      </c>
      <c r="AW10" s="17">
        <v>0.47593073579335299</v>
      </c>
      <c r="AX10" s="17">
        <v>0.37311555872479202</v>
      </c>
      <c r="AY10" s="17"/>
      <c r="AZ10" s="17">
        <v>0.45555412056053701</v>
      </c>
      <c r="BA10" s="17">
        <v>0.41884351761483701</v>
      </c>
      <c r="BB10" s="17">
        <v>0.44718540512990301</v>
      </c>
      <c r="BC10" s="17">
        <v>0.42071223870781399</v>
      </c>
      <c r="BD10" s="17">
        <v>0.39199137286293301</v>
      </c>
      <c r="BE10" s="17">
        <v>0.465757448210942</v>
      </c>
      <c r="BF10" s="17"/>
      <c r="BG10" s="17">
        <v>0.40430830590554001</v>
      </c>
      <c r="BH10" s="17">
        <v>0.448953348105815</v>
      </c>
      <c r="BI10" s="17" t="s">
        <v>95</v>
      </c>
      <c r="BJ10" s="17">
        <v>0.39605018432769701</v>
      </c>
      <c r="BK10" s="17">
        <v>0.39881685481893903</v>
      </c>
      <c r="BL10" s="17">
        <v>0.47286016674888198</v>
      </c>
      <c r="BM10" s="17">
        <v>0.41383099791094002</v>
      </c>
    </row>
    <row r="11" spans="2:65" x14ac:dyDescent="0.35">
      <c r="B11" s="18" t="s">
        <v>247</v>
      </c>
      <c r="C11" s="17">
        <v>0.185652378777726</v>
      </c>
      <c r="D11" s="17">
        <v>0.18287864803425399</v>
      </c>
      <c r="E11" s="17">
        <v>0.18827341487742499</v>
      </c>
      <c r="F11" s="17"/>
      <c r="G11" s="17">
        <v>0.16749966464013599</v>
      </c>
      <c r="H11" s="17">
        <v>0.19112015515474201</v>
      </c>
      <c r="I11" s="17">
        <v>0.18466128109376401</v>
      </c>
      <c r="J11" s="17">
        <v>0.16690707659540399</v>
      </c>
      <c r="K11" s="17">
        <v>0.228385916197024</v>
      </c>
      <c r="L11" s="17">
        <v>0.18164718626832599</v>
      </c>
      <c r="M11" s="17"/>
      <c r="N11" s="17">
        <v>0.17342857653838201</v>
      </c>
      <c r="O11" s="17">
        <v>0.19556050377334599</v>
      </c>
      <c r="P11" s="17">
        <v>0.187358016764026</v>
      </c>
      <c r="Q11" s="17">
        <v>0.18903873424877801</v>
      </c>
      <c r="R11" s="17"/>
      <c r="S11" s="17">
        <v>0.156333693677189</v>
      </c>
      <c r="T11" s="17">
        <v>0.174761888409392</v>
      </c>
      <c r="U11" s="17">
        <v>0.22794709395916801</v>
      </c>
      <c r="V11" s="17">
        <v>0.22619707865050401</v>
      </c>
      <c r="W11" s="17">
        <v>0.198794780935696</v>
      </c>
      <c r="X11" s="17">
        <v>0.18698797359939401</v>
      </c>
      <c r="Y11" s="17">
        <v>0.13892644137554699</v>
      </c>
      <c r="Z11" s="17">
        <v>0.16380772547134401</v>
      </c>
      <c r="AA11" s="17">
        <v>0.18161959357552601</v>
      </c>
      <c r="AB11" s="17">
        <v>0.20045360344183299</v>
      </c>
      <c r="AC11" s="17">
        <v>0.22271234426141501</v>
      </c>
      <c r="AD11" s="17">
        <v>0.16752770732678701</v>
      </c>
      <c r="AE11" s="17"/>
      <c r="AF11" s="17">
        <v>0.20709986506977399</v>
      </c>
      <c r="AG11" s="17">
        <v>0.16157441125189501</v>
      </c>
      <c r="AH11" s="17">
        <v>0.20728981976910699</v>
      </c>
      <c r="AI11" s="17"/>
      <c r="AJ11" s="17">
        <v>0.223870121405914</v>
      </c>
      <c r="AK11" s="17">
        <v>0.165128716702614</v>
      </c>
      <c r="AL11" s="17">
        <v>0.125805227055797</v>
      </c>
      <c r="AM11" s="17">
        <v>6.8437970182199701E-2</v>
      </c>
      <c r="AN11" s="17">
        <v>0.19317307341482901</v>
      </c>
      <c r="AO11" s="17"/>
      <c r="AP11" s="17">
        <v>0.24810007693525599</v>
      </c>
      <c r="AQ11" s="17">
        <v>0.17119861321972901</v>
      </c>
      <c r="AR11" s="17">
        <v>0.131562473541812</v>
      </c>
      <c r="AS11" s="17"/>
      <c r="AT11" s="17">
        <v>0.21514287248921901</v>
      </c>
      <c r="AU11" s="17">
        <v>0.16966897823560201</v>
      </c>
      <c r="AV11" s="17">
        <v>0.18299806446708999</v>
      </c>
      <c r="AW11" s="17">
        <v>0.15815717073983299</v>
      </c>
      <c r="AX11" s="17">
        <v>0.20155744320954599</v>
      </c>
      <c r="AY11" s="17"/>
      <c r="AZ11" s="17">
        <v>0.17684623158239099</v>
      </c>
      <c r="BA11" s="17">
        <v>0.18178773827668801</v>
      </c>
      <c r="BB11" s="17">
        <v>0.18118010911337101</v>
      </c>
      <c r="BC11" s="17">
        <v>0.200168537536143</v>
      </c>
      <c r="BD11" s="17">
        <v>0.18703486032199501</v>
      </c>
      <c r="BE11" s="17">
        <v>0.20414469476104199</v>
      </c>
      <c r="BF11" s="17"/>
      <c r="BG11" s="17">
        <v>0.19388927595230099</v>
      </c>
      <c r="BH11" s="17">
        <v>0.17712080477470499</v>
      </c>
      <c r="BI11" s="17" t="s">
        <v>95</v>
      </c>
      <c r="BJ11" s="17">
        <v>0.205199769758484</v>
      </c>
      <c r="BK11" s="17">
        <v>0.246827294756545</v>
      </c>
      <c r="BL11" s="17">
        <v>0.14457841151576101</v>
      </c>
      <c r="BM11" s="17">
        <v>0.21669459635709701</v>
      </c>
    </row>
    <row r="12" spans="2:65" x14ac:dyDescent="0.35">
      <c r="B12" s="18" t="s">
        <v>248</v>
      </c>
      <c r="C12" s="17">
        <v>0.124045500516532</v>
      </c>
      <c r="D12" s="17">
        <v>0.116437463829396</v>
      </c>
      <c r="E12" s="17">
        <v>0.13214548822323599</v>
      </c>
      <c r="F12" s="17"/>
      <c r="G12" s="17">
        <v>0.10375743743322099</v>
      </c>
      <c r="H12" s="17">
        <v>0.11157738919910801</v>
      </c>
      <c r="I12" s="17">
        <v>0.103710982714629</v>
      </c>
      <c r="J12" s="17">
        <v>0.14160267637893101</v>
      </c>
      <c r="K12" s="17">
        <v>0.129201118422269</v>
      </c>
      <c r="L12" s="17">
        <v>0.14637041308635801</v>
      </c>
      <c r="M12" s="17"/>
      <c r="N12" s="17">
        <v>0.107949065585856</v>
      </c>
      <c r="O12" s="17">
        <v>0.119804384830299</v>
      </c>
      <c r="P12" s="17">
        <v>0.14499870501068801</v>
      </c>
      <c r="Q12" s="17">
        <v>0.12820207290840599</v>
      </c>
      <c r="R12" s="17"/>
      <c r="S12" s="17">
        <v>0.11975102940174</v>
      </c>
      <c r="T12" s="17">
        <v>9.6285898126011099E-2</v>
      </c>
      <c r="U12" s="17">
        <v>0.109157585048128</v>
      </c>
      <c r="V12" s="17">
        <v>9.4656273588628201E-2</v>
      </c>
      <c r="W12" s="17">
        <v>9.7111533379278303E-2</v>
      </c>
      <c r="X12" s="17">
        <v>0.124657272054692</v>
      </c>
      <c r="Y12" s="17">
        <v>0.13797028469143</v>
      </c>
      <c r="Z12" s="17">
        <v>0.10084591446343701</v>
      </c>
      <c r="AA12" s="17">
        <v>0.161123403994124</v>
      </c>
      <c r="AB12" s="17">
        <v>0.16527264917491499</v>
      </c>
      <c r="AC12" s="17">
        <v>0.11813866943745301</v>
      </c>
      <c r="AD12" s="17">
        <v>0.17889340342819299</v>
      </c>
      <c r="AE12" s="17"/>
      <c r="AF12" s="17">
        <v>0.16622496583711099</v>
      </c>
      <c r="AG12" s="17">
        <v>9.5072223689757596E-2</v>
      </c>
      <c r="AH12" s="17">
        <v>0.115049403366737</v>
      </c>
      <c r="AI12" s="17"/>
      <c r="AJ12" s="17">
        <v>0.14131188598764299</v>
      </c>
      <c r="AK12" s="17">
        <v>0.107701017348238</v>
      </c>
      <c r="AL12" s="17">
        <v>0.103741843738601</v>
      </c>
      <c r="AM12" s="17">
        <v>0.220810448560815</v>
      </c>
      <c r="AN12" s="17">
        <v>0.11649036432566499</v>
      </c>
      <c r="AO12" s="17"/>
      <c r="AP12" s="17">
        <v>0.117940511821337</v>
      </c>
      <c r="AQ12" s="17">
        <v>0.111657884374069</v>
      </c>
      <c r="AR12" s="17">
        <v>7.3199442434579695E-2</v>
      </c>
      <c r="AS12" s="17"/>
      <c r="AT12" s="17">
        <v>0.147088983293481</v>
      </c>
      <c r="AU12" s="17">
        <v>0.144098059486893</v>
      </c>
      <c r="AV12" s="17">
        <v>0.10091854392091899</v>
      </c>
      <c r="AW12" s="17">
        <v>7.1348267463149595E-2</v>
      </c>
      <c r="AX12" s="17">
        <v>2.6737154931006299E-2</v>
      </c>
      <c r="AY12" s="17"/>
      <c r="AZ12" s="17">
        <v>0.134327676745288</v>
      </c>
      <c r="BA12" s="17">
        <v>0.134219803928876</v>
      </c>
      <c r="BB12" s="17">
        <v>0.12689041501172199</v>
      </c>
      <c r="BC12" s="17">
        <v>0.12834136309418401</v>
      </c>
      <c r="BD12" s="17">
        <v>9.99826773845095E-2</v>
      </c>
      <c r="BE12" s="17">
        <v>4.7601489906194602E-2</v>
      </c>
      <c r="BF12" s="17"/>
      <c r="BG12" s="17">
        <v>0.14043779791283501</v>
      </c>
      <c r="BH12" s="17">
        <v>0.12931749327016301</v>
      </c>
      <c r="BI12" s="17" t="s">
        <v>95</v>
      </c>
      <c r="BJ12" s="17">
        <v>0.14332137161587799</v>
      </c>
      <c r="BK12" s="17">
        <v>0.107245577633039</v>
      </c>
      <c r="BL12" s="17">
        <v>0.104302123641254</v>
      </c>
      <c r="BM12" s="17">
        <v>5.3113870141806199E-2</v>
      </c>
    </row>
    <row r="13" spans="2:65" x14ac:dyDescent="0.35">
      <c r="B13" s="18" t="s">
        <v>249</v>
      </c>
      <c r="C13" s="17">
        <v>6.1168088278442903E-2</v>
      </c>
      <c r="D13" s="17">
        <v>8.1495857475095398E-2</v>
      </c>
      <c r="E13" s="17">
        <v>4.1465280470184503E-2</v>
      </c>
      <c r="F13" s="17"/>
      <c r="G13" s="17">
        <v>3.4417249024369802E-2</v>
      </c>
      <c r="H13" s="17">
        <v>3.6839481756924898E-2</v>
      </c>
      <c r="I13" s="17">
        <v>6.6144110254090102E-2</v>
      </c>
      <c r="J13" s="17">
        <v>9.0311392056838996E-2</v>
      </c>
      <c r="K13" s="17">
        <v>7.3994336347016201E-2</v>
      </c>
      <c r="L13" s="17">
        <v>6.2933847622009806E-2</v>
      </c>
      <c r="M13" s="17"/>
      <c r="N13" s="17">
        <v>3.7298447400209302E-2</v>
      </c>
      <c r="O13" s="17">
        <v>7.3990955421850996E-2</v>
      </c>
      <c r="P13" s="17">
        <v>6.5709500372861607E-2</v>
      </c>
      <c r="Q13" s="17">
        <v>6.9543171010097604E-2</v>
      </c>
      <c r="R13" s="17"/>
      <c r="S13" s="17">
        <v>3.9471746488834003E-2</v>
      </c>
      <c r="T13" s="17">
        <v>5.4428683235334598E-2</v>
      </c>
      <c r="U13" s="17">
        <v>4.99604961978228E-2</v>
      </c>
      <c r="V13" s="17">
        <v>5.6491831792975698E-2</v>
      </c>
      <c r="W13" s="17">
        <v>5.2796836749641703E-2</v>
      </c>
      <c r="X13" s="17">
        <v>6.9047464579854695E-2</v>
      </c>
      <c r="Y13" s="17">
        <v>3.1337933082131897E-2</v>
      </c>
      <c r="Z13" s="17">
        <v>0.11071868171629699</v>
      </c>
      <c r="AA13" s="17">
        <v>8.2336491144555199E-2</v>
      </c>
      <c r="AB13" s="17">
        <v>7.8763104320122901E-2</v>
      </c>
      <c r="AC13" s="17">
        <v>9.84086555730007E-2</v>
      </c>
      <c r="AD13" s="17">
        <v>5.29496238509451E-2</v>
      </c>
      <c r="AE13" s="17"/>
      <c r="AF13" s="17">
        <v>0.115742480728779</v>
      </c>
      <c r="AG13" s="17">
        <v>2.20679085714451E-2</v>
      </c>
      <c r="AH13" s="17">
        <v>6.5828728150461299E-2</v>
      </c>
      <c r="AI13" s="17"/>
      <c r="AJ13" s="17">
        <v>9.4525812653390301E-2</v>
      </c>
      <c r="AK13" s="17">
        <v>2.0134719004666499E-2</v>
      </c>
      <c r="AL13" s="17">
        <v>6.4293572007426501E-3</v>
      </c>
      <c r="AM13" s="17">
        <v>0.253206020546001</v>
      </c>
      <c r="AN13" s="17">
        <v>8.7151917064833606E-2</v>
      </c>
      <c r="AO13" s="17"/>
      <c r="AP13" s="17">
        <v>7.8736106868836503E-2</v>
      </c>
      <c r="AQ13" s="17">
        <v>1.5937237600175298E-2</v>
      </c>
      <c r="AR13" s="17">
        <v>1.3589796385296799E-2</v>
      </c>
      <c r="AS13" s="17"/>
      <c r="AT13" s="17">
        <v>9.5169569058880105E-2</v>
      </c>
      <c r="AU13" s="17">
        <v>7.2782974298503306E-2</v>
      </c>
      <c r="AV13" s="17">
        <v>4.42195463536516E-2</v>
      </c>
      <c r="AW13" s="17">
        <v>2.97425612252788E-2</v>
      </c>
      <c r="AX13" s="17">
        <v>3.2129832173668903E-2</v>
      </c>
      <c r="AY13" s="17"/>
      <c r="AZ13" s="17">
        <v>3.67357923277008E-2</v>
      </c>
      <c r="BA13" s="17">
        <v>6.5330885954967596E-2</v>
      </c>
      <c r="BB13" s="17">
        <v>7.63428026161172E-2</v>
      </c>
      <c r="BC13" s="17">
        <v>5.84927714262794E-2</v>
      </c>
      <c r="BD13" s="17">
        <v>7.6046713951897493E-2</v>
      </c>
      <c r="BE13" s="17">
        <v>8.4945330897809104E-2</v>
      </c>
      <c r="BF13" s="17"/>
      <c r="BG13" s="17">
        <v>6.6171774185326604E-2</v>
      </c>
      <c r="BH13" s="17">
        <v>5.63725457732316E-2</v>
      </c>
      <c r="BI13" s="17" t="s">
        <v>95</v>
      </c>
      <c r="BJ13" s="17">
        <v>6.4644195203092197E-2</v>
      </c>
      <c r="BK13" s="17">
        <v>5.6643284376023902E-2</v>
      </c>
      <c r="BL13" s="17">
        <v>6.0455972719705299E-2</v>
      </c>
      <c r="BM13" s="17">
        <v>5.6756452909515198E-2</v>
      </c>
    </row>
    <row r="14" spans="2:65" x14ac:dyDescent="0.35">
      <c r="B14" s="18" t="s">
        <v>143</v>
      </c>
      <c r="C14" s="17">
        <v>9.37318392382285E-3</v>
      </c>
      <c r="D14" s="17">
        <v>8.8069183788035202E-3</v>
      </c>
      <c r="E14" s="17">
        <v>9.9767593288039094E-3</v>
      </c>
      <c r="F14" s="17"/>
      <c r="G14" s="17">
        <v>7.7948990998972E-3</v>
      </c>
      <c r="H14" s="17">
        <v>1.8522334428021699E-2</v>
      </c>
      <c r="I14" s="17">
        <v>5.62968632053142E-3</v>
      </c>
      <c r="J14" s="17">
        <v>1.37446123460097E-2</v>
      </c>
      <c r="K14" s="17">
        <v>4.0374937093127202E-3</v>
      </c>
      <c r="L14" s="17">
        <v>6.1332439854627201E-3</v>
      </c>
      <c r="M14" s="17"/>
      <c r="N14" s="17">
        <v>6.2838575303836497E-3</v>
      </c>
      <c r="O14" s="17">
        <v>7.4432012219438001E-3</v>
      </c>
      <c r="P14" s="17">
        <v>1.37286344670235E-2</v>
      </c>
      <c r="Q14" s="17">
        <v>1.1167567585972499E-2</v>
      </c>
      <c r="R14" s="17"/>
      <c r="S14" s="17">
        <v>8.8684153346588607E-3</v>
      </c>
      <c r="T14" s="17">
        <v>7.1335587302218898E-3</v>
      </c>
      <c r="U14" s="17">
        <v>0</v>
      </c>
      <c r="V14" s="17">
        <v>1.53145581763374E-2</v>
      </c>
      <c r="W14" s="17">
        <v>1.4403302112158701E-2</v>
      </c>
      <c r="X14" s="17">
        <v>2.9904724268764001E-2</v>
      </c>
      <c r="Y14" s="17">
        <v>9.9412882658416798E-3</v>
      </c>
      <c r="Z14" s="17">
        <v>9.8616690174025898E-3</v>
      </c>
      <c r="AA14" s="17">
        <v>8.2959137490029901E-3</v>
      </c>
      <c r="AB14" s="17">
        <v>0</v>
      </c>
      <c r="AC14" s="17">
        <v>0</v>
      </c>
      <c r="AD14" s="17">
        <v>0</v>
      </c>
      <c r="AE14" s="17"/>
      <c r="AF14" s="17">
        <v>6.7894319714394804E-3</v>
      </c>
      <c r="AG14" s="17">
        <v>5.0912964706515398E-3</v>
      </c>
      <c r="AH14" s="17">
        <v>2.5345210460475699E-2</v>
      </c>
      <c r="AI14" s="17"/>
      <c r="AJ14" s="17">
        <v>6.7353760812821697E-3</v>
      </c>
      <c r="AK14" s="17">
        <v>0</v>
      </c>
      <c r="AL14" s="17">
        <v>7.85504883315543E-3</v>
      </c>
      <c r="AM14" s="17">
        <v>0</v>
      </c>
      <c r="AN14" s="17">
        <v>3.1224715347977799E-2</v>
      </c>
      <c r="AO14" s="17"/>
      <c r="AP14" s="17">
        <v>9.2698309708089104E-3</v>
      </c>
      <c r="AQ14" s="17">
        <v>0</v>
      </c>
      <c r="AR14" s="17">
        <v>0</v>
      </c>
      <c r="AS14" s="17"/>
      <c r="AT14" s="17">
        <v>9.1738179913975707E-3</v>
      </c>
      <c r="AU14" s="17">
        <v>1.03302005538421E-2</v>
      </c>
      <c r="AV14" s="17">
        <v>1.06494594389353E-2</v>
      </c>
      <c r="AW14" s="17">
        <v>0</v>
      </c>
      <c r="AX14" s="17">
        <v>0</v>
      </c>
      <c r="AY14" s="17"/>
      <c r="AZ14" s="17">
        <v>0</v>
      </c>
      <c r="BA14" s="17">
        <v>1.2824714436147199E-2</v>
      </c>
      <c r="BB14" s="17">
        <v>2.5928337581038401E-2</v>
      </c>
      <c r="BC14" s="17">
        <v>1.03148472993415E-2</v>
      </c>
      <c r="BD14" s="17">
        <v>3.4130247771079901E-3</v>
      </c>
      <c r="BE14" s="17">
        <v>0</v>
      </c>
      <c r="BF14" s="17"/>
      <c r="BG14" s="17">
        <v>6.4638561299860198E-3</v>
      </c>
      <c r="BH14" s="17">
        <v>1.20530492202152E-2</v>
      </c>
      <c r="BI14" s="17" t="s">
        <v>95</v>
      </c>
      <c r="BJ14" s="17">
        <v>0</v>
      </c>
      <c r="BK14" s="17">
        <v>1.16779314771803E-2</v>
      </c>
      <c r="BL14" s="17">
        <v>1.13106827303207E-2</v>
      </c>
      <c r="BM14" s="17">
        <v>3.03988302145679E-2</v>
      </c>
    </row>
    <row r="15" spans="2:65" x14ac:dyDescent="0.35">
      <c r="B15" s="18" t="s">
        <v>250</v>
      </c>
      <c r="C15" s="20">
        <v>0.61976084850347701</v>
      </c>
      <c r="D15" s="20">
        <v>0.61038111228245095</v>
      </c>
      <c r="E15" s="20">
        <v>0.62813905710035101</v>
      </c>
      <c r="F15" s="20"/>
      <c r="G15" s="20">
        <v>0.68653074980237705</v>
      </c>
      <c r="H15" s="20">
        <v>0.64194063946120306</v>
      </c>
      <c r="I15" s="20">
        <v>0.639853939616986</v>
      </c>
      <c r="J15" s="20">
        <v>0.58743424262281696</v>
      </c>
      <c r="K15" s="20">
        <v>0.56438113532437895</v>
      </c>
      <c r="L15" s="20">
        <v>0.60291530903784296</v>
      </c>
      <c r="M15" s="20"/>
      <c r="N15" s="20">
        <v>0.675040052945169</v>
      </c>
      <c r="O15" s="20">
        <v>0.60320095475255997</v>
      </c>
      <c r="P15" s="20">
        <v>0.58820514338540197</v>
      </c>
      <c r="Q15" s="20">
        <v>0.60204845424674602</v>
      </c>
      <c r="R15" s="20"/>
      <c r="S15" s="20">
        <v>0.67557511509757795</v>
      </c>
      <c r="T15" s="20">
        <v>0.66738997149904</v>
      </c>
      <c r="U15" s="20">
        <v>0.61293482479488204</v>
      </c>
      <c r="V15" s="20">
        <v>0.60734025779155498</v>
      </c>
      <c r="W15" s="20">
        <v>0.63689354682322497</v>
      </c>
      <c r="X15" s="20">
        <v>0.58940256549729497</v>
      </c>
      <c r="Y15" s="20">
        <v>0.68182405258504897</v>
      </c>
      <c r="Z15" s="20">
        <v>0.61476600933151904</v>
      </c>
      <c r="AA15" s="20">
        <v>0.56662459753679095</v>
      </c>
      <c r="AB15" s="20">
        <v>0.55551064306312903</v>
      </c>
      <c r="AC15" s="20">
        <v>0.56074033072813101</v>
      </c>
      <c r="AD15" s="20">
        <v>0.60062926539407602</v>
      </c>
      <c r="AE15" s="20"/>
      <c r="AF15" s="20">
        <v>0.50414325639289603</v>
      </c>
      <c r="AG15" s="20">
        <v>0.71619416001625102</v>
      </c>
      <c r="AH15" s="20">
        <v>0.58648683825321901</v>
      </c>
      <c r="AI15" s="20"/>
      <c r="AJ15" s="20">
        <v>0.53355680387176996</v>
      </c>
      <c r="AK15" s="20">
        <v>0.70703554694448201</v>
      </c>
      <c r="AL15" s="20">
        <v>0.75616852317170402</v>
      </c>
      <c r="AM15" s="20">
        <v>0.45754556071098401</v>
      </c>
      <c r="AN15" s="20">
        <v>0.57195992984669497</v>
      </c>
      <c r="AO15" s="20"/>
      <c r="AP15" s="20">
        <v>0.54595347340376199</v>
      </c>
      <c r="AQ15" s="20">
        <v>0.70120626480602699</v>
      </c>
      <c r="AR15" s="20">
        <v>0.78164828763831096</v>
      </c>
      <c r="AS15" s="20"/>
      <c r="AT15" s="20">
        <v>0.53342475716702198</v>
      </c>
      <c r="AU15" s="20">
        <v>0.60311978742515904</v>
      </c>
      <c r="AV15" s="20">
        <v>0.66121438581940395</v>
      </c>
      <c r="AW15" s="20">
        <v>0.74075200057173796</v>
      </c>
      <c r="AX15" s="20">
        <v>0.73957556968577798</v>
      </c>
      <c r="AY15" s="20"/>
      <c r="AZ15" s="20">
        <v>0.65209029934462104</v>
      </c>
      <c r="BA15" s="20">
        <v>0.60583685740332105</v>
      </c>
      <c r="BB15" s="20">
        <v>0.58965833567775106</v>
      </c>
      <c r="BC15" s="20">
        <v>0.60268248064405205</v>
      </c>
      <c r="BD15" s="20">
        <v>0.63352272356449002</v>
      </c>
      <c r="BE15" s="20">
        <v>0.66330848443495505</v>
      </c>
      <c r="BF15" s="20"/>
      <c r="BG15" s="20">
        <v>0.593037295819551</v>
      </c>
      <c r="BH15" s="20">
        <v>0.62513610696168498</v>
      </c>
      <c r="BI15" s="20" t="s">
        <v>95</v>
      </c>
      <c r="BJ15" s="20">
        <v>0.58683466342254598</v>
      </c>
      <c r="BK15" s="20">
        <v>0.57760591175721199</v>
      </c>
      <c r="BL15" s="20">
        <v>0.67935280939296006</v>
      </c>
      <c r="BM15" s="20">
        <v>0.64303625037701295</v>
      </c>
    </row>
    <row r="16" spans="2:65" x14ac:dyDescent="0.35">
      <c r="B16" s="18" t="s">
        <v>251</v>
      </c>
      <c r="C16" s="20">
        <v>0.18521358879497399</v>
      </c>
      <c r="D16" s="20">
        <v>0.19793332130449201</v>
      </c>
      <c r="E16" s="20">
        <v>0.17361076869341999</v>
      </c>
      <c r="F16" s="20"/>
      <c r="G16" s="20">
        <v>0.13817468645759001</v>
      </c>
      <c r="H16" s="20">
        <v>0.14841687095603301</v>
      </c>
      <c r="I16" s="20">
        <v>0.16985509296871901</v>
      </c>
      <c r="J16" s="20">
        <v>0.23191406843577</v>
      </c>
      <c r="K16" s="20">
        <v>0.20319545476928499</v>
      </c>
      <c r="L16" s="20">
        <v>0.209304260708368</v>
      </c>
      <c r="M16" s="20"/>
      <c r="N16" s="20">
        <v>0.145247512986065</v>
      </c>
      <c r="O16" s="20">
        <v>0.19379534025215001</v>
      </c>
      <c r="P16" s="20">
        <v>0.21070820538354901</v>
      </c>
      <c r="Q16" s="20">
        <v>0.19774524391850301</v>
      </c>
      <c r="R16" s="20"/>
      <c r="S16" s="20">
        <v>0.15922277589057399</v>
      </c>
      <c r="T16" s="20">
        <v>0.150714581361346</v>
      </c>
      <c r="U16" s="20">
        <v>0.15911808124595</v>
      </c>
      <c r="V16" s="20">
        <v>0.151148105381604</v>
      </c>
      <c r="W16" s="20">
        <v>0.14990837012892</v>
      </c>
      <c r="X16" s="20">
        <v>0.19370473663454699</v>
      </c>
      <c r="Y16" s="20">
        <v>0.169308217773562</v>
      </c>
      <c r="Z16" s="20">
        <v>0.211564596179734</v>
      </c>
      <c r="AA16" s="20">
        <v>0.24345989513867999</v>
      </c>
      <c r="AB16" s="20">
        <v>0.244035753495038</v>
      </c>
      <c r="AC16" s="20">
        <v>0.21654732501045301</v>
      </c>
      <c r="AD16" s="20">
        <v>0.231843027279138</v>
      </c>
      <c r="AE16" s="20"/>
      <c r="AF16" s="20">
        <v>0.28196744656589001</v>
      </c>
      <c r="AG16" s="20">
        <v>0.117140132261203</v>
      </c>
      <c r="AH16" s="20">
        <v>0.180878131517198</v>
      </c>
      <c r="AI16" s="20"/>
      <c r="AJ16" s="20">
        <v>0.23583769864103299</v>
      </c>
      <c r="AK16" s="20">
        <v>0.12783573635290399</v>
      </c>
      <c r="AL16" s="20">
        <v>0.110171200939344</v>
      </c>
      <c r="AM16" s="20">
        <v>0.474016469106816</v>
      </c>
      <c r="AN16" s="20">
        <v>0.203642281390499</v>
      </c>
      <c r="AO16" s="20"/>
      <c r="AP16" s="20">
        <v>0.196676618690174</v>
      </c>
      <c r="AQ16" s="20">
        <v>0.127595121974244</v>
      </c>
      <c r="AR16" s="20">
        <v>8.6789238819876505E-2</v>
      </c>
      <c r="AS16" s="20"/>
      <c r="AT16" s="20">
        <v>0.24225855235236099</v>
      </c>
      <c r="AU16" s="20">
        <v>0.216881033785397</v>
      </c>
      <c r="AV16" s="20">
        <v>0.145138090274571</v>
      </c>
      <c r="AW16" s="20">
        <v>0.101090828688428</v>
      </c>
      <c r="AX16" s="20">
        <v>5.8866987104675299E-2</v>
      </c>
      <c r="AY16" s="20"/>
      <c r="AZ16" s="20">
        <v>0.171063469072989</v>
      </c>
      <c r="BA16" s="20">
        <v>0.199550689883844</v>
      </c>
      <c r="BB16" s="20">
        <v>0.203233217627839</v>
      </c>
      <c r="BC16" s="20">
        <v>0.18683413452046399</v>
      </c>
      <c r="BD16" s="20">
        <v>0.17602939133640699</v>
      </c>
      <c r="BE16" s="20">
        <v>0.13254682080400401</v>
      </c>
      <c r="BF16" s="20"/>
      <c r="BG16" s="20">
        <v>0.206609572098161</v>
      </c>
      <c r="BH16" s="20">
        <v>0.18569003904339501</v>
      </c>
      <c r="BI16" s="20" t="s">
        <v>95</v>
      </c>
      <c r="BJ16" s="20">
        <v>0.20796556681896999</v>
      </c>
      <c r="BK16" s="20">
        <v>0.163888862009063</v>
      </c>
      <c r="BL16" s="20">
        <v>0.16475809636095901</v>
      </c>
      <c r="BM16" s="20">
        <v>0.10987032305132099</v>
      </c>
    </row>
    <row r="17" spans="2:65" x14ac:dyDescent="0.35">
      <c r="B17" s="18" t="s">
        <v>168</v>
      </c>
      <c r="C17" s="21">
        <v>0.434547259708502</v>
      </c>
      <c r="D17" s="21">
        <v>0.41244779097795897</v>
      </c>
      <c r="E17" s="21">
        <v>0.45452828840692999</v>
      </c>
      <c r="F17" s="21"/>
      <c r="G17" s="21">
        <v>0.54835606334478604</v>
      </c>
      <c r="H17" s="21">
        <v>0.49352376850517099</v>
      </c>
      <c r="I17" s="21">
        <v>0.46999884664826702</v>
      </c>
      <c r="J17" s="21">
        <v>0.35552017418704601</v>
      </c>
      <c r="K17" s="21">
        <v>0.36118568055509398</v>
      </c>
      <c r="L17" s="21">
        <v>0.39361104832947502</v>
      </c>
      <c r="M17" s="21"/>
      <c r="N17" s="21">
        <v>0.52979253995910403</v>
      </c>
      <c r="O17" s="21">
        <v>0.40940561450041002</v>
      </c>
      <c r="P17" s="21">
        <v>0.37749693800185202</v>
      </c>
      <c r="Q17" s="21">
        <v>0.40430321032824201</v>
      </c>
      <c r="R17" s="21"/>
      <c r="S17" s="21">
        <v>0.51635233920700396</v>
      </c>
      <c r="T17" s="21">
        <v>0.51667539013769403</v>
      </c>
      <c r="U17" s="21">
        <v>0.45381674354893098</v>
      </c>
      <c r="V17" s="21">
        <v>0.45619215240995098</v>
      </c>
      <c r="W17" s="21">
        <v>0.48698517669430502</v>
      </c>
      <c r="X17" s="21">
        <v>0.39569782886274801</v>
      </c>
      <c r="Y17" s="21">
        <v>0.51251583481148799</v>
      </c>
      <c r="Z17" s="21">
        <v>0.40320141315178498</v>
      </c>
      <c r="AA17" s="21">
        <v>0.32316470239811201</v>
      </c>
      <c r="AB17" s="21">
        <v>0.31147488956809</v>
      </c>
      <c r="AC17" s="21">
        <v>0.34419300571767802</v>
      </c>
      <c r="AD17" s="21">
        <v>0.36878623811493799</v>
      </c>
      <c r="AE17" s="21"/>
      <c r="AF17" s="21">
        <v>0.22217580982700599</v>
      </c>
      <c r="AG17" s="21">
        <v>0.59905402775504801</v>
      </c>
      <c r="AH17" s="21">
        <v>0.40560870673602101</v>
      </c>
      <c r="AI17" s="21"/>
      <c r="AJ17" s="21">
        <v>0.29771910523073702</v>
      </c>
      <c r="AK17" s="21">
        <v>0.57919981059157799</v>
      </c>
      <c r="AL17" s="21">
        <v>0.64599732223235995</v>
      </c>
      <c r="AM17" s="21">
        <v>-1.64709083958316E-2</v>
      </c>
      <c r="AN17" s="21">
        <v>0.36831764845619602</v>
      </c>
      <c r="AO17" s="21"/>
      <c r="AP17" s="21">
        <v>0.34927685471358799</v>
      </c>
      <c r="AQ17" s="21">
        <v>0.57361114283178305</v>
      </c>
      <c r="AR17" s="21">
        <v>0.69485904881843497</v>
      </c>
      <c r="AS17" s="21"/>
      <c r="AT17" s="21">
        <v>0.29116620481466099</v>
      </c>
      <c r="AU17" s="21">
        <v>0.38623875363976201</v>
      </c>
      <c r="AV17" s="21">
        <v>0.51607629554483403</v>
      </c>
      <c r="AW17" s="21">
        <v>0.63966117188330995</v>
      </c>
      <c r="AX17" s="21">
        <v>0.68070858258110301</v>
      </c>
      <c r="AY17" s="21"/>
      <c r="AZ17" s="21">
        <v>0.48102683027163201</v>
      </c>
      <c r="BA17" s="21">
        <v>0.40628616751947699</v>
      </c>
      <c r="BB17" s="21">
        <v>0.38642511804991198</v>
      </c>
      <c r="BC17" s="21">
        <v>0.41584834612358801</v>
      </c>
      <c r="BD17" s="21">
        <v>0.45749333222808303</v>
      </c>
      <c r="BE17" s="21">
        <v>0.53076166363095101</v>
      </c>
      <c r="BF17" s="21"/>
      <c r="BG17" s="21">
        <v>0.38642772372139</v>
      </c>
      <c r="BH17" s="21">
        <v>0.43944606791829099</v>
      </c>
      <c r="BI17" s="21" t="s">
        <v>95</v>
      </c>
      <c r="BJ17" s="21">
        <v>0.37886909660357598</v>
      </c>
      <c r="BK17" s="21">
        <v>0.41371704974814899</v>
      </c>
      <c r="BL17" s="21">
        <v>0.51459471303200099</v>
      </c>
      <c r="BM17" s="21">
        <v>0.53316592732569201</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I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2" t="s">
        <v>252</v>
      </c>
      <c r="E2" s="28"/>
      <c r="F2" s="28"/>
      <c r="G2" s="28"/>
      <c r="H2" s="28"/>
      <c r="I2" s="28"/>
    </row>
    <row r="6" spans="2:9" ht="50" customHeight="1" x14ac:dyDescent="0.35">
      <c r="B6" s="23" t="s">
        <v>14</v>
      </c>
      <c r="C6" s="23" t="s">
        <v>261</v>
      </c>
      <c r="D6" s="23" t="s">
        <v>262</v>
      </c>
      <c r="E6" s="23" t="s">
        <v>263</v>
      </c>
      <c r="F6" s="23" t="s">
        <v>264</v>
      </c>
      <c r="G6" s="23" t="s">
        <v>265</v>
      </c>
      <c r="H6" s="23" t="s">
        <v>266</v>
      </c>
    </row>
    <row r="7" spans="2:9" x14ac:dyDescent="0.35">
      <c r="B7" s="18" t="s">
        <v>245</v>
      </c>
      <c r="C7" s="17">
        <v>0.14090007216435099</v>
      </c>
      <c r="D7" s="17">
        <v>0.16405094218821201</v>
      </c>
      <c r="E7" s="17">
        <v>0.11065234560433999</v>
      </c>
      <c r="F7" s="17">
        <v>0.122901394396807</v>
      </c>
      <c r="G7" s="17">
        <v>0.114173759611135</v>
      </c>
      <c r="H7" s="17">
        <v>5.2206790738767397E-2</v>
      </c>
    </row>
    <row r="8" spans="2:9" x14ac:dyDescent="0.35">
      <c r="B8" s="18" t="s">
        <v>246</v>
      </c>
      <c r="C8" s="17">
        <v>0.50371024640112205</v>
      </c>
      <c r="D8" s="17">
        <v>0.31979545899574802</v>
      </c>
      <c r="E8" s="17">
        <v>0.43592510656884897</v>
      </c>
      <c r="F8" s="17">
        <v>0.47334110462740597</v>
      </c>
      <c r="G8" s="17">
        <v>0.29455055305018502</v>
      </c>
      <c r="H8" s="17">
        <v>0.17683485217616099</v>
      </c>
    </row>
    <row r="9" spans="2:9" x14ac:dyDescent="0.35">
      <c r="B9" s="18" t="s">
        <v>247</v>
      </c>
      <c r="C9" s="17">
        <v>0.228273409779225</v>
      </c>
      <c r="D9" s="17">
        <v>0.29241988653145501</v>
      </c>
      <c r="E9" s="17">
        <v>0.26152567738219001</v>
      </c>
      <c r="F9" s="17">
        <v>0.19888161728061701</v>
      </c>
      <c r="G9" s="17">
        <v>0.29879652671824702</v>
      </c>
      <c r="H9" s="17">
        <v>0.383503221110987</v>
      </c>
    </row>
    <row r="10" spans="2:9" x14ac:dyDescent="0.35">
      <c r="B10" s="18" t="s">
        <v>248</v>
      </c>
      <c r="C10" s="17">
        <v>5.9036113604459997E-2</v>
      </c>
      <c r="D10" s="17">
        <v>0.133491556642123</v>
      </c>
      <c r="E10" s="17">
        <v>0.14062810576564599</v>
      </c>
      <c r="F10" s="17">
        <v>0.15611287828096501</v>
      </c>
      <c r="G10" s="17">
        <v>0.19839581131593401</v>
      </c>
      <c r="H10" s="17">
        <v>0.27030063108663299</v>
      </c>
    </row>
    <row r="11" spans="2:9" x14ac:dyDescent="0.35">
      <c r="B11" s="18" t="s">
        <v>249</v>
      </c>
      <c r="C11" s="17">
        <v>9.5588066002177396E-3</v>
      </c>
      <c r="D11" s="17">
        <v>2.52102182999554E-2</v>
      </c>
      <c r="E11" s="17">
        <v>2.6678905889979201E-2</v>
      </c>
      <c r="F11" s="17">
        <v>2.6014919946479899E-2</v>
      </c>
      <c r="G11" s="17">
        <v>5.1332958118444003E-2</v>
      </c>
      <c r="H11" s="17">
        <v>6.3476460485623595E-2</v>
      </c>
    </row>
    <row r="12" spans="2:9" x14ac:dyDescent="0.35">
      <c r="B12" s="18" t="s">
        <v>143</v>
      </c>
      <c r="C12" s="17">
        <v>5.85213514506253E-2</v>
      </c>
      <c r="D12" s="17">
        <v>6.5031937342506202E-2</v>
      </c>
      <c r="E12" s="17">
        <v>2.4589858788996801E-2</v>
      </c>
      <c r="F12" s="17">
        <v>2.2748085467724301E-2</v>
      </c>
      <c r="G12" s="17">
        <v>4.2750391186054601E-2</v>
      </c>
      <c r="H12" s="17">
        <v>5.3678044401827503E-2</v>
      </c>
    </row>
    <row r="13" spans="2:9" x14ac:dyDescent="0.35">
      <c r="B13" s="22" t="s">
        <v>250</v>
      </c>
      <c r="C13" s="20">
        <v>0.64461031856547202</v>
      </c>
      <c r="D13" s="20">
        <v>0.48384640118396</v>
      </c>
      <c r="E13" s="20">
        <v>0.54657745217318898</v>
      </c>
      <c r="F13" s="20">
        <v>0.596242499024213</v>
      </c>
      <c r="G13" s="20">
        <v>0.40872431266131998</v>
      </c>
      <c r="H13" s="20">
        <v>0.22904164291492901</v>
      </c>
    </row>
    <row r="14" spans="2:9" x14ac:dyDescent="0.35">
      <c r="B14" s="22" t="s">
        <v>251</v>
      </c>
      <c r="C14" s="20">
        <v>6.8594920204677695E-2</v>
      </c>
      <c r="D14" s="20">
        <v>0.15870177494207799</v>
      </c>
      <c r="E14" s="20">
        <v>0.167307011655625</v>
      </c>
      <c r="F14" s="20">
        <v>0.18212779822744499</v>
      </c>
      <c r="G14" s="20">
        <v>0.249728769434378</v>
      </c>
      <c r="H14" s="20">
        <v>0.33377709157225699</v>
      </c>
    </row>
    <row r="15" spans="2:9" x14ac:dyDescent="0.35">
      <c r="B15" s="22" t="s">
        <v>168</v>
      </c>
      <c r="C15" s="21">
        <v>0.57601539836079496</v>
      </c>
      <c r="D15" s="21">
        <v>0.32514462624188201</v>
      </c>
      <c r="E15" s="21">
        <v>0.37927044051756398</v>
      </c>
      <c r="F15" s="21">
        <v>0.41411470079676699</v>
      </c>
      <c r="G15" s="21">
        <v>0.15899554322694201</v>
      </c>
      <c r="H15" s="21">
        <v>-0.10473544865732801</v>
      </c>
    </row>
    <row r="16" spans="2:9" x14ac:dyDescent="0.35">
      <c r="B16" s="16" t="s">
        <v>253</v>
      </c>
      <c r="C16" s="16"/>
      <c r="D16" s="16"/>
      <c r="E16" s="16"/>
      <c r="F16" s="16"/>
      <c r="G16" s="16"/>
      <c r="H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5.2206790738767397E-2</v>
      </c>
      <c r="D9" s="17">
        <v>6.2688405140034903E-2</v>
      </c>
      <c r="E9" s="17">
        <v>4.2380150856785398E-2</v>
      </c>
      <c r="F9" s="17"/>
      <c r="G9" s="17">
        <v>0.110942703894281</v>
      </c>
      <c r="H9" s="17">
        <v>7.4433846829874903E-2</v>
      </c>
      <c r="I9" s="17">
        <v>5.4488952524438403E-2</v>
      </c>
      <c r="J9" s="17">
        <v>1.9144610228228599E-2</v>
      </c>
      <c r="K9" s="17">
        <v>5.0168032128107602E-2</v>
      </c>
      <c r="L9" s="17">
        <v>2.3399732152236299E-2</v>
      </c>
      <c r="M9" s="17"/>
      <c r="N9" s="17">
        <v>5.5884613397231803E-2</v>
      </c>
      <c r="O9" s="17">
        <v>4.0636929242149601E-2</v>
      </c>
      <c r="P9" s="17">
        <v>7.7115250633735505E-2</v>
      </c>
      <c r="Q9" s="17">
        <v>4.01150432710803E-2</v>
      </c>
      <c r="R9" s="17"/>
      <c r="S9" s="17">
        <v>9.0612925587246207E-2</v>
      </c>
      <c r="T9" s="17">
        <v>5.0867618435107897E-2</v>
      </c>
      <c r="U9" s="17">
        <v>4.0655582662330103E-2</v>
      </c>
      <c r="V9" s="17">
        <v>2.9866126475079899E-2</v>
      </c>
      <c r="W9" s="17">
        <v>3.1151027302762199E-2</v>
      </c>
      <c r="X9" s="17">
        <v>7.2569383888720307E-2</v>
      </c>
      <c r="Y9" s="17">
        <v>8.8365943397478802E-2</v>
      </c>
      <c r="Z9" s="17">
        <v>3.2303424014249703E-2</v>
      </c>
      <c r="AA9" s="17">
        <v>4.3716676945410302E-2</v>
      </c>
      <c r="AB9" s="17">
        <v>3.8228487153961897E-2</v>
      </c>
      <c r="AC9" s="17">
        <v>1.8024027915605801E-2</v>
      </c>
      <c r="AD9" s="17">
        <v>2.7718081764364699E-2</v>
      </c>
      <c r="AE9" s="17"/>
      <c r="AF9" s="17">
        <v>5.0142940640187997E-2</v>
      </c>
      <c r="AG9" s="17">
        <v>5.8147553380433002E-2</v>
      </c>
      <c r="AH9" s="17">
        <v>2.9341106373385498E-2</v>
      </c>
      <c r="AI9" s="17"/>
      <c r="AJ9" s="17">
        <v>4.0005093715611201E-2</v>
      </c>
      <c r="AK9" s="17">
        <v>6.5156679574270807E-2</v>
      </c>
      <c r="AL9" s="17">
        <v>4.4075283197258099E-2</v>
      </c>
      <c r="AM9" s="17">
        <v>0.19400819599316499</v>
      </c>
      <c r="AN9" s="17">
        <v>2.93981389797313E-2</v>
      </c>
      <c r="AO9" s="17"/>
      <c r="AP9" s="17">
        <v>6.1202149869746203E-2</v>
      </c>
      <c r="AQ9" s="17">
        <v>5.14722089598749E-2</v>
      </c>
      <c r="AR9" s="17">
        <v>3.6982608442695103E-2</v>
      </c>
      <c r="AS9" s="17"/>
      <c r="AT9" s="17">
        <v>4.7081053266702602E-2</v>
      </c>
      <c r="AU9" s="17">
        <v>5.3581460916988899E-2</v>
      </c>
      <c r="AV9" s="17">
        <v>5.91279075680817E-2</v>
      </c>
      <c r="AW9" s="17">
        <v>3.8216679955203198E-2</v>
      </c>
      <c r="AX9" s="17">
        <v>8.8879379837406805E-2</v>
      </c>
      <c r="AY9" s="17"/>
      <c r="AZ9" s="17">
        <v>8.6485862704315394E-2</v>
      </c>
      <c r="BA9" s="17">
        <v>3.7174017264495297E-2</v>
      </c>
      <c r="BB9" s="17">
        <v>4.8438048564511699E-2</v>
      </c>
      <c r="BC9" s="17">
        <v>4.4297781438452997E-2</v>
      </c>
      <c r="BD9" s="17">
        <v>4.6440763155737599E-2</v>
      </c>
      <c r="BE9" s="17">
        <v>3.5113522968822301E-2</v>
      </c>
      <c r="BF9" s="17"/>
      <c r="BG9" s="17">
        <v>3.9479206493047897E-2</v>
      </c>
      <c r="BH9" s="17">
        <v>5.2573291224632002E-2</v>
      </c>
      <c r="BI9" s="17" t="s">
        <v>95</v>
      </c>
      <c r="BJ9" s="17">
        <v>4.7839468438241398E-2</v>
      </c>
      <c r="BK9" s="17">
        <v>5.5418344743047798E-2</v>
      </c>
      <c r="BL9" s="17">
        <v>6.6808138553932306E-2</v>
      </c>
      <c r="BM9" s="17">
        <v>0.11039322651170699</v>
      </c>
    </row>
    <row r="10" spans="2:65" x14ac:dyDescent="0.35">
      <c r="B10" s="18" t="s">
        <v>246</v>
      </c>
      <c r="C10" s="17">
        <v>0.17683485217616099</v>
      </c>
      <c r="D10" s="17">
        <v>0.17067356950608301</v>
      </c>
      <c r="E10" s="17">
        <v>0.18384418145637901</v>
      </c>
      <c r="F10" s="17"/>
      <c r="G10" s="17">
        <v>0.258268571792796</v>
      </c>
      <c r="H10" s="17">
        <v>0.24035203454163501</v>
      </c>
      <c r="I10" s="17">
        <v>0.17337978015539299</v>
      </c>
      <c r="J10" s="17">
        <v>0.168438119764629</v>
      </c>
      <c r="K10" s="17">
        <v>0.13157607798903101</v>
      </c>
      <c r="L10" s="17">
        <v>0.11375170139528</v>
      </c>
      <c r="M10" s="17"/>
      <c r="N10" s="17">
        <v>0.175544687396022</v>
      </c>
      <c r="O10" s="17">
        <v>0.203691500257207</v>
      </c>
      <c r="P10" s="17">
        <v>0.1591981741929</v>
      </c>
      <c r="Q10" s="17">
        <v>0.168534394439533</v>
      </c>
      <c r="R10" s="17"/>
      <c r="S10" s="17">
        <v>0.22378620692524101</v>
      </c>
      <c r="T10" s="17">
        <v>0.20872397131984899</v>
      </c>
      <c r="U10" s="17">
        <v>0.20060783415011901</v>
      </c>
      <c r="V10" s="17">
        <v>0.14629378832106199</v>
      </c>
      <c r="W10" s="17">
        <v>0.17186971140912</v>
      </c>
      <c r="X10" s="17">
        <v>0.16987969829920099</v>
      </c>
      <c r="Y10" s="17">
        <v>0.16426376061678</v>
      </c>
      <c r="Z10" s="17">
        <v>0.13173900562712901</v>
      </c>
      <c r="AA10" s="17">
        <v>0.14106132091325599</v>
      </c>
      <c r="AB10" s="17">
        <v>0.18262267826641301</v>
      </c>
      <c r="AC10" s="17">
        <v>0.13020505620661099</v>
      </c>
      <c r="AD10" s="17">
        <v>0.156501276506431</v>
      </c>
      <c r="AE10" s="17"/>
      <c r="AF10" s="17">
        <v>0.12832375654924699</v>
      </c>
      <c r="AG10" s="17">
        <v>0.207140587180312</v>
      </c>
      <c r="AH10" s="17">
        <v>0.17299829764303001</v>
      </c>
      <c r="AI10" s="17"/>
      <c r="AJ10" s="17">
        <v>0.14298486752699999</v>
      </c>
      <c r="AK10" s="17">
        <v>0.23041197249534701</v>
      </c>
      <c r="AL10" s="17">
        <v>0.20475132424258699</v>
      </c>
      <c r="AM10" s="17">
        <v>5.0531290229099003E-2</v>
      </c>
      <c r="AN10" s="17">
        <v>0.15592837862380601</v>
      </c>
      <c r="AO10" s="17"/>
      <c r="AP10" s="17">
        <v>0.139633346693325</v>
      </c>
      <c r="AQ10" s="17">
        <v>0.23218949418954299</v>
      </c>
      <c r="AR10" s="17">
        <v>0.22798908004664201</v>
      </c>
      <c r="AS10" s="17"/>
      <c r="AT10" s="17">
        <v>0.13617172381390899</v>
      </c>
      <c r="AU10" s="17">
        <v>0.16763989260821399</v>
      </c>
      <c r="AV10" s="17">
        <v>0.21204816181126199</v>
      </c>
      <c r="AW10" s="17">
        <v>0.24632958746914299</v>
      </c>
      <c r="AX10" s="17">
        <v>0.201771517513716</v>
      </c>
      <c r="AY10" s="17"/>
      <c r="AZ10" s="17">
        <v>0.237588902062744</v>
      </c>
      <c r="BA10" s="17">
        <v>0.156047535660605</v>
      </c>
      <c r="BB10" s="17">
        <v>0.24206685776408601</v>
      </c>
      <c r="BC10" s="17">
        <v>0.13343064200278301</v>
      </c>
      <c r="BD10" s="17">
        <v>0.134958212636582</v>
      </c>
      <c r="BE10" s="17">
        <v>0.13285980411221501</v>
      </c>
      <c r="BF10" s="17"/>
      <c r="BG10" s="17">
        <v>0.156088351107013</v>
      </c>
      <c r="BH10" s="17">
        <v>0.18058522936662</v>
      </c>
      <c r="BI10" s="17" t="s">
        <v>95</v>
      </c>
      <c r="BJ10" s="17">
        <v>0.19745659412584801</v>
      </c>
      <c r="BK10" s="17">
        <v>0.21182846769286501</v>
      </c>
      <c r="BL10" s="17">
        <v>0.18007101224865599</v>
      </c>
      <c r="BM10" s="17">
        <v>0.231849962853169</v>
      </c>
    </row>
    <row r="11" spans="2:65" x14ac:dyDescent="0.35">
      <c r="B11" s="18" t="s">
        <v>247</v>
      </c>
      <c r="C11" s="17">
        <v>0.383503221110987</v>
      </c>
      <c r="D11" s="17">
        <v>0.37418900032331698</v>
      </c>
      <c r="E11" s="17">
        <v>0.39182892206261299</v>
      </c>
      <c r="F11" s="17"/>
      <c r="G11" s="17">
        <v>0.36207150577922798</v>
      </c>
      <c r="H11" s="17">
        <v>0.32794380890946101</v>
      </c>
      <c r="I11" s="17">
        <v>0.38724950642516998</v>
      </c>
      <c r="J11" s="17">
        <v>0.38308762027563797</v>
      </c>
      <c r="K11" s="17">
        <v>0.35649366955228201</v>
      </c>
      <c r="L11" s="17">
        <v>0.45808393820405002</v>
      </c>
      <c r="M11" s="17"/>
      <c r="N11" s="17">
        <v>0.366806192674831</v>
      </c>
      <c r="O11" s="17">
        <v>0.38128224894267498</v>
      </c>
      <c r="P11" s="17">
        <v>0.38592586199578599</v>
      </c>
      <c r="Q11" s="17">
        <v>0.39925616126992403</v>
      </c>
      <c r="R11" s="17"/>
      <c r="S11" s="17">
        <v>0.38034350505140702</v>
      </c>
      <c r="T11" s="17">
        <v>0.365143013148579</v>
      </c>
      <c r="U11" s="17">
        <v>0.35072888630735599</v>
      </c>
      <c r="V11" s="17">
        <v>0.411264395970247</v>
      </c>
      <c r="W11" s="17">
        <v>0.39742710193254499</v>
      </c>
      <c r="X11" s="17">
        <v>0.36327252927880099</v>
      </c>
      <c r="Y11" s="17">
        <v>0.41462858765390098</v>
      </c>
      <c r="Z11" s="17">
        <v>0.47275024919931902</v>
      </c>
      <c r="AA11" s="17">
        <v>0.42047563908623597</v>
      </c>
      <c r="AB11" s="17">
        <v>0.36132859034362602</v>
      </c>
      <c r="AC11" s="17">
        <v>0.31776977281323798</v>
      </c>
      <c r="AD11" s="17">
        <v>0.357956669733832</v>
      </c>
      <c r="AE11" s="17"/>
      <c r="AF11" s="17">
        <v>0.37856234836949498</v>
      </c>
      <c r="AG11" s="17">
        <v>0.38409331448730599</v>
      </c>
      <c r="AH11" s="17">
        <v>0.37914068331219902</v>
      </c>
      <c r="AI11" s="17"/>
      <c r="AJ11" s="17">
        <v>0.39701935186086001</v>
      </c>
      <c r="AK11" s="17">
        <v>0.36842171378659999</v>
      </c>
      <c r="AL11" s="17">
        <v>0.37612744900466999</v>
      </c>
      <c r="AM11" s="17">
        <v>0.19585503788540001</v>
      </c>
      <c r="AN11" s="17">
        <v>0.41354868322191102</v>
      </c>
      <c r="AO11" s="17"/>
      <c r="AP11" s="17">
        <v>0.37846420264838199</v>
      </c>
      <c r="AQ11" s="17">
        <v>0.36893376747489498</v>
      </c>
      <c r="AR11" s="17">
        <v>0.36099888628890198</v>
      </c>
      <c r="AS11" s="17"/>
      <c r="AT11" s="17">
        <v>0.42369023726351601</v>
      </c>
      <c r="AU11" s="17">
        <v>0.38269105127151098</v>
      </c>
      <c r="AV11" s="17">
        <v>0.34819575837585698</v>
      </c>
      <c r="AW11" s="17">
        <v>0.37790301455665598</v>
      </c>
      <c r="AX11" s="17">
        <v>0.26681890463899499</v>
      </c>
      <c r="AY11" s="17"/>
      <c r="AZ11" s="17">
        <v>0.36001879873110199</v>
      </c>
      <c r="BA11" s="17">
        <v>0.39513064286546901</v>
      </c>
      <c r="BB11" s="17">
        <v>0.36998920527954898</v>
      </c>
      <c r="BC11" s="17">
        <v>0.40123129182685502</v>
      </c>
      <c r="BD11" s="17">
        <v>0.38515286637186202</v>
      </c>
      <c r="BE11" s="17">
        <v>0.38511818862422798</v>
      </c>
      <c r="BF11" s="17"/>
      <c r="BG11" s="17">
        <v>0.39427127609031098</v>
      </c>
      <c r="BH11" s="17">
        <v>0.38384966042004598</v>
      </c>
      <c r="BI11" s="17" t="s">
        <v>95</v>
      </c>
      <c r="BJ11" s="17">
        <v>0.37654182885398702</v>
      </c>
      <c r="BK11" s="17">
        <v>0.36158892678995702</v>
      </c>
      <c r="BL11" s="17">
        <v>0.37580193173040399</v>
      </c>
      <c r="BM11" s="17">
        <v>0.3183135648264</v>
      </c>
    </row>
    <row r="12" spans="2:65" x14ac:dyDescent="0.35">
      <c r="B12" s="18" t="s">
        <v>248</v>
      </c>
      <c r="C12" s="17">
        <v>0.27030063108663299</v>
      </c>
      <c r="D12" s="17">
        <v>0.27792471825417098</v>
      </c>
      <c r="E12" s="17">
        <v>0.262489683542796</v>
      </c>
      <c r="F12" s="17"/>
      <c r="G12" s="17">
        <v>0.16910525588664699</v>
      </c>
      <c r="H12" s="17">
        <v>0.26782689393808701</v>
      </c>
      <c r="I12" s="17">
        <v>0.237350468798987</v>
      </c>
      <c r="J12" s="17">
        <v>0.30174143046005902</v>
      </c>
      <c r="K12" s="17">
        <v>0.318873186206374</v>
      </c>
      <c r="L12" s="17">
        <v>0.30498560415953002</v>
      </c>
      <c r="M12" s="17"/>
      <c r="N12" s="17">
        <v>0.28729384587942403</v>
      </c>
      <c r="O12" s="17">
        <v>0.24510027038735399</v>
      </c>
      <c r="P12" s="17">
        <v>0.27825838124827401</v>
      </c>
      <c r="Q12" s="17">
        <v>0.26832530454840497</v>
      </c>
      <c r="R12" s="17"/>
      <c r="S12" s="17">
        <v>0.22509841569887801</v>
      </c>
      <c r="T12" s="17">
        <v>0.245472332001275</v>
      </c>
      <c r="U12" s="17">
        <v>0.27663360463674003</v>
      </c>
      <c r="V12" s="17">
        <v>0.327023193978003</v>
      </c>
      <c r="W12" s="17">
        <v>0.30421073655845898</v>
      </c>
      <c r="X12" s="17">
        <v>0.299217457877059</v>
      </c>
      <c r="Y12" s="17">
        <v>0.21975119265627799</v>
      </c>
      <c r="Z12" s="17">
        <v>0.20988518995754099</v>
      </c>
      <c r="AA12" s="17">
        <v>0.23517179256142901</v>
      </c>
      <c r="AB12" s="17">
        <v>0.30833834660876802</v>
      </c>
      <c r="AC12" s="17">
        <v>0.410363115506376</v>
      </c>
      <c r="AD12" s="17">
        <v>0.20339556182336099</v>
      </c>
      <c r="AE12" s="17"/>
      <c r="AF12" s="17">
        <v>0.31548858316782502</v>
      </c>
      <c r="AG12" s="17">
        <v>0.24485427619754499</v>
      </c>
      <c r="AH12" s="17">
        <v>0.30121424452245299</v>
      </c>
      <c r="AI12" s="17"/>
      <c r="AJ12" s="17">
        <v>0.30252304493394899</v>
      </c>
      <c r="AK12" s="17">
        <v>0.23330742516294101</v>
      </c>
      <c r="AL12" s="17">
        <v>0.26943032132511302</v>
      </c>
      <c r="AM12" s="17">
        <v>0.24256829431282001</v>
      </c>
      <c r="AN12" s="17">
        <v>0.28849414792658001</v>
      </c>
      <c r="AO12" s="17"/>
      <c r="AP12" s="17">
        <v>0.31051893003804598</v>
      </c>
      <c r="AQ12" s="17">
        <v>0.250882083379939</v>
      </c>
      <c r="AR12" s="17">
        <v>0.290755033659298</v>
      </c>
      <c r="AS12" s="17"/>
      <c r="AT12" s="17">
        <v>0.26863311951741797</v>
      </c>
      <c r="AU12" s="17">
        <v>0.28250219051220998</v>
      </c>
      <c r="AV12" s="17">
        <v>0.26251319902540599</v>
      </c>
      <c r="AW12" s="17">
        <v>0.248742518499633</v>
      </c>
      <c r="AX12" s="17">
        <v>0.27584859574451598</v>
      </c>
      <c r="AY12" s="17"/>
      <c r="AZ12" s="17">
        <v>0.22485065980746199</v>
      </c>
      <c r="BA12" s="17">
        <v>0.25604281449454902</v>
      </c>
      <c r="BB12" s="17">
        <v>0.25257163587546499</v>
      </c>
      <c r="BC12" s="17">
        <v>0.30678184268290898</v>
      </c>
      <c r="BD12" s="17">
        <v>0.33549555686675803</v>
      </c>
      <c r="BE12" s="17">
        <v>0.32468925622047101</v>
      </c>
      <c r="BF12" s="17"/>
      <c r="BG12" s="17">
        <v>0.286941338191256</v>
      </c>
      <c r="BH12" s="17">
        <v>0.26874473962891998</v>
      </c>
      <c r="BI12" s="17" t="s">
        <v>95</v>
      </c>
      <c r="BJ12" s="17">
        <v>0.24188507997839301</v>
      </c>
      <c r="BK12" s="17">
        <v>0.24005080438412299</v>
      </c>
      <c r="BL12" s="17">
        <v>0.284121487629523</v>
      </c>
      <c r="BM12" s="17">
        <v>0.193991282138917</v>
      </c>
    </row>
    <row r="13" spans="2:65" x14ac:dyDescent="0.35">
      <c r="B13" s="18" t="s">
        <v>249</v>
      </c>
      <c r="C13" s="17">
        <v>6.3476460485623595E-2</v>
      </c>
      <c r="D13" s="17">
        <v>7.6592039829166306E-2</v>
      </c>
      <c r="E13" s="17">
        <v>5.0232227271809801E-2</v>
      </c>
      <c r="F13" s="17"/>
      <c r="G13" s="17">
        <v>5.5119937174945101E-2</v>
      </c>
      <c r="H13" s="17">
        <v>3.1768007495909599E-2</v>
      </c>
      <c r="I13" s="17">
        <v>8.4351708074770604E-2</v>
      </c>
      <c r="J13" s="17">
        <v>8.5253704640475506E-2</v>
      </c>
      <c r="K13" s="17">
        <v>6.3707560623968498E-2</v>
      </c>
      <c r="L13" s="17">
        <v>5.9762820903565599E-2</v>
      </c>
      <c r="M13" s="17"/>
      <c r="N13" s="17">
        <v>6.9863187536789301E-2</v>
      </c>
      <c r="O13" s="17">
        <v>6.2072528969137598E-2</v>
      </c>
      <c r="P13" s="17">
        <v>4.9382692656826703E-2</v>
      </c>
      <c r="Q13" s="17">
        <v>7.0568367720342098E-2</v>
      </c>
      <c r="R13" s="17"/>
      <c r="S13" s="17">
        <v>3.8826981224481499E-2</v>
      </c>
      <c r="T13" s="17">
        <v>7.4556833755537497E-2</v>
      </c>
      <c r="U13" s="17">
        <v>7.7005430223596696E-2</v>
      </c>
      <c r="V13" s="17">
        <v>4.2851200925030898E-2</v>
      </c>
      <c r="W13" s="17">
        <v>4.9977114645097701E-2</v>
      </c>
      <c r="X13" s="17">
        <v>5.7389243072151402E-2</v>
      </c>
      <c r="Y13" s="17">
        <v>6.3951230807547901E-2</v>
      </c>
      <c r="Z13" s="17">
        <v>4.2243144360774199E-2</v>
      </c>
      <c r="AA13" s="17">
        <v>8.6348068235000505E-2</v>
      </c>
      <c r="AB13" s="17">
        <v>5.5306331338220202E-2</v>
      </c>
      <c r="AC13" s="17">
        <v>9.47952652954097E-2</v>
      </c>
      <c r="AD13" s="17">
        <v>0.13358090230337899</v>
      </c>
      <c r="AE13" s="17"/>
      <c r="AF13" s="17">
        <v>8.7772164926455301E-2</v>
      </c>
      <c r="AG13" s="17">
        <v>4.8621974195800798E-2</v>
      </c>
      <c r="AH13" s="17">
        <v>5.0556172818401003E-2</v>
      </c>
      <c r="AI13" s="17"/>
      <c r="AJ13" s="17">
        <v>7.5500079372867498E-2</v>
      </c>
      <c r="AK13" s="17">
        <v>5.30510807197681E-2</v>
      </c>
      <c r="AL13" s="17">
        <v>2.7511423998149501E-2</v>
      </c>
      <c r="AM13" s="17">
        <v>0.21869981021802501</v>
      </c>
      <c r="AN13" s="17">
        <v>5.9298756021224502E-2</v>
      </c>
      <c r="AO13" s="17"/>
      <c r="AP13" s="17">
        <v>8.6452399786028603E-2</v>
      </c>
      <c r="AQ13" s="17">
        <v>4.3100311430078697E-2</v>
      </c>
      <c r="AR13" s="17">
        <v>1.41160378655614E-2</v>
      </c>
      <c r="AS13" s="17"/>
      <c r="AT13" s="17">
        <v>6.6242957667872998E-2</v>
      </c>
      <c r="AU13" s="17">
        <v>5.9198153697029902E-2</v>
      </c>
      <c r="AV13" s="17">
        <v>5.9809127995193903E-2</v>
      </c>
      <c r="AW13" s="17">
        <v>5.1254117877439401E-2</v>
      </c>
      <c r="AX13" s="17">
        <v>5.0578881238547001E-2</v>
      </c>
      <c r="AY13" s="17"/>
      <c r="AZ13" s="17">
        <v>6.0755933434393901E-2</v>
      </c>
      <c r="BA13" s="17">
        <v>6.9929065628088594E-2</v>
      </c>
      <c r="BB13" s="17">
        <v>4.5645635678594698E-2</v>
      </c>
      <c r="BC13" s="17">
        <v>6.1338364778197298E-2</v>
      </c>
      <c r="BD13" s="17">
        <v>6.1189448727958097E-2</v>
      </c>
      <c r="BE13" s="17">
        <v>8.5380924756636695E-2</v>
      </c>
      <c r="BF13" s="17"/>
      <c r="BG13" s="17">
        <v>6.8277112263463904E-2</v>
      </c>
      <c r="BH13" s="17">
        <v>5.5916647752313801E-2</v>
      </c>
      <c r="BI13" s="17" t="s">
        <v>95</v>
      </c>
      <c r="BJ13" s="17">
        <v>6.09443080557419E-2</v>
      </c>
      <c r="BK13" s="17">
        <v>9.1441288317455904E-2</v>
      </c>
      <c r="BL13" s="17">
        <v>5.1105399574657998E-2</v>
      </c>
      <c r="BM13" s="17">
        <v>0.105464851182481</v>
      </c>
    </row>
    <row r="14" spans="2:65" x14ac:dyDescent="0.35">
      <c r="B14" s="18" t="s">
        <v>143</v>
      </c>
      <c r="C14" s="17">
        <v>5.3678044401827503E-2</v>
      </c>
      <c r="D14" s="17">
        <v>3.7932266947228399E-2</v>
      </c>
      <c r="E14" s="17">
        <v>6.9224834809617497E-2</v>
      </c>
      <c r="F14" s="17"/>
      <c r="G14" s="17">
        <v>4.4492025472103E-2</v>
      </c>
      <c r="H14" s="17">
        <v>5.7675408285031898E-2</v>
      </c>
      <c r="I14" s="17">
        <v>6.3179584021241006E-2</v>
      </c>
      <c r="J14" s="17">
        <v>4.2334514630969197E-2</v>
      </c>
      <c r="K14" s="17">
        <v>7.9181473500237007E-2</v>
      </c>
      <c r="L14" s="17">
        <v>4.0016203185337898E-2</v>
      </c>
      <c r="M14" s="17"/>
      <c r="N14" s="17">
        <v>4.4607473115702602E-2</v>
      </c>
      <c r="O14" s="17">
        <v>6.7216522201476198E-2</v>
      </c>
      <c r="P14" s="17">
        <v>5.0119639272477499E-2</v>
      </c>
      <c r="Q14" s="17">
        <v>5.3200728750715999E-2</v>
      </c>
      <c r="R14" s="17"/>
      <c r="S14" s="17">
        <v>4.1331965512746302E-2</v>
      </c>
      <c r="T14" s="17">
        <v>5.5236231339651998E-2</v>
      </c>
      <c r="U14" s="17">
        <v>5.4368662019857697E-2</v>
      </c>
      <c r="V14" s="17">
        <v>4.2701294330576803E-2</v>
      </c>
      <c r="W14" s="17">
        <v>4.5364308152015503E-2</v>
      </c>
      <c r="X14" s="17">
        <v>3.7671687584067297E-2</v>
      </c>
      <c r="Y14" s="17">
        <v>4.9039284868015003E-2</v>
      </c>
      <c r="Z14" s="17">
        <v>0.11107898684098701</v>
      </c>
      <c r="AA14" s="17">
        <v>7.3226502258668502E-2</v>
      </c>
      <c r="AB14" s="17">
        <v>5.4175566289010997E-2</v>
      </c>
      <c r="AC14" s="17">
        <v>2.8842762262759801E-2</v>
      </c>
      <c r="AD14" s="17">
        <v>0.12084750786863099</v>
      </c>
      <c r="AE14" s="17"/>
      <c r="AF14" s="17">
        <v>3.9710206346789699E-2</v>
      </c>
      <c r="AG14" s="17">
        <v>5.7142294558602501E-2</v>
      </c>
      <c r="AH14" s="17">
        <v>6.6749495330531802E-2</v>
      </c>
      <c r="AI14" s="17"/>
      <c r="AJ14" s="17">
        <v>4.1967562589713202E-2</v>
      </c>
      <c r="AK14" s="17">
        <v>4.9651128261073402E-2</v>
      </c>
      <c r="AL14" s="17">
        <v>7.8104198232223199E-2</v>
      </c>
      <c r="AM14" s="17">
        <v>9.8337371361491802E-2</v>
      </c>
      <c r="AN14" s="17">
        <v>5.3331895226747299E-2</v>
      </c>
      <c r="AO14" s="17"/>
      <c r="AP14" s="17">
        <v>2.3728970964472601E-2</v>
      </c>
      <c r="AQ14" s="17">
        <v>5.3422134565669799E-2</v>
      </c>
      <c r="AR14" s="17">
        <v>6.9158353696901403E-2</v>
      </c>
      <c r="AS14" s="17"/>
      <c r="AT14" s="17">
        <v>5.81809084705808E-2</v>
      </c>
      <c r="AU14" s="17">
        <v>5.4387250994045802E-2</v>
      </c>
      <c r="AV14" s="17">
        <v>5.8305845224200001E-2</v>
      </c>
      <c r="AW14" s="17">
        <v>3.7554081641925703E-2</v>
      </c>
      <c r="AX14" s="17">
        <v>0.11610272102682</v>
      </c>
      <c r="AY14" s="17"/>
      <c r="AZ14" s="17">
        <v>3.0299843259982199E-2</v>
      </c>
      <c r="BA14" s="17">
        <v>8.5675924086793503E-2</v>
      </c>
      <c r="BB14" s="17">
        <v>4.1288616837793599E-2</v>
      </c>
      <c r="BC14" s="17">
        <v>5.2920077270802598E-2</v>
      </c>
      <c r="BD14" s="17">
        <v>3.6763152241102499E-2</v>
      </c>
      <c r="BE14" s="17">
        <v>3.6838303317627198E-2</v>
      </c>
      <c r="BF14" s="17"/>
      <c r="BG14" s="17">
        <v>5.4942715854907398E-2</v>
      </c>
      <c r="BH14" s="17">
        <v>5.8330431607467897E-2</v>
      </c>
      <c r="BI14" s="17" t="s">
        <v>95</v>
      </c>
      <c r="BJ14" s="17">
        <v>7.5332720547788903E-2</v>
      </c>
      <c r="BK14" s="17">
        <v>3.9672168072551299E-2</v>
      </c>
      <c r="BL14" s="17">
        <v>4.2092030262827498E-2</v>
      </c>
      <c r="BM14" s="17">
        <v>3.9987112487327302E-2</v>
      </c>
    </row>
    <row r="15" spans="2:65" x14ac:dyDescent="0.35">
      <c r="B15" s="18" t="s">
        <v>250</v>
      </c>
      <c r="C15" s="20">
        <v>0.22904164291492901</v>
      </c>
      <c r="D15" s="20">
        <v>0.23336197464611799</v>
      </c>
      <c r="E15" s="20">
        <v>0.22622433231316499</v>
      </c>
      <c r="F15" s="20"/>
      <c r="G15" s="20">
        <v>0.36921127568707601</v>
      </c>
      <c r="H15" s="20">
        <v>0.31478588137150998</v>
      </c>
      <c r="I15" s="20">
        <v>0.22786873267983199</v>
      </c>
      <c r="J15" s="20">
        <v>0.18758272999285799</v>
      </c>
      <c r="K15" s="20">
        <v>0.18174411011713801</v>
      </c>
      <c r="L15" s="20">
        <v>0.13715143354751599</v>
      </c>
      <c r="M15" s="20"/>
      <c r="N15" s="20">
        <v>0.231429300793253</v>
      </c>
      <c r="O15" s="20">
        <v>0.24432842949935701</v>
      </c>
      <c r="P15" s="20">
        <v>0.236313424826636</v>
      </c>
      <c r="Q15" s="20">
        <v>0.20864943771061301</v>
      </c>
      <c r="R15" s="20"/>
      <c r="S15" s="20">
        <v>0.31439913251248702</v>
      </c>
      <c r="T15" s="20">
        <v>0.259591589754956</v>
      </c>
      <c r="U15" s="20">
        <v>0.24126341681244901</v>
      </c>
      <c r="V15" s="20">
        <v>0.17615991479614199</v>
      </c>
      <c r="W15" s="20">
        <v>0.203020738711883</v>
      </c>
      <c r="X15" s="20">
        <v>0.24244908218792099</v>
      </c>
      <c r="Y15" s="20">
        <v>0.25262970401425799</v>
      </c>
      <c r="Z15" s="20">
        <v>0.164042429641379</v>
      </c>
      <c r="AA15" s="20">
        <v>0.184777997858666</v>
      </c>
      <c r="AB15" s="20">
        <v>0.220851165420375</v>
      </c>
      <c r="AC15" s="20">
        <v>0.148229084122217</v>
      </c>
      <c r="AD15" s="20">
        <v>0.184219358270796</v>
      </c>
      <c r="AE15" s="20"/>
      <c r="AF15" s="20">
        <v>0.178466697189435</v>
      </c>
      <c r="AG15" s="20">
        <v>0.26528814056074501</v>
      </c>
      <c r="AH15" s="20">
        <v>0.20233940401641601</v>
      </c>
      <c r="AI15" s="20"/>
      <c r="AJ15" s="20">
        <v>0.18298996124261099</v>
      </c>
      <c r="AK15" s="20">
        <v>0.29556865206961802</v>
      </c>
      <c r="AL15" s="20">
        <v>0.248826607439845</v>
      </c>
      <c r="AM15" s="20">
        <v>0.24453948622226299</v>
      </c>
      <c r="AN15" s="20">
        <v>0.18532651760353699</v>
      </c>
      <c r="AO15" s="20"/>
      <c r="AP15" s="20">
        <v>0.20083549656307101</v>
      </c>
      <c r="AQ15" s="20">
        <v>0.28366170314941802</v>
      </c>
      <c r="AR15" s="20">
        <v>0.264971688489337</v>
      </c>
      <c r="AS15" s="20"/>
      <c r="AT15" s="20">
        <v>0.18325277708061199</v>
      </c>
      <c r="AU15" s="20">
        <v>0.221221353525203</v>
      </c>
      <c r="AV15" s="20">
        <v>0.27117606937934302</v>
      </c>
      <c r="AW15" s="20">
        <v>0.28454626742434602</v>
      </c>
      <c r="AX15" s="20">
        <v>0.29065089735112198</v>
      </c>
      <c r="AY15" s="20"/>
      <c r="AZ15" s="20">
        <v>0.32407476476705899</v>
      </c>
      <c r="BA15" s="20">
        <v>0.19322155292509999</v>
      </c>
      <c r="BB15" s="20">
        <v>0.29050490632859699</v>
      </c>
      <c r="BC15" s="20">
        <v>0.17772842344123599</v>
      </c>
      <c r="BD15" s="20">
        <v>0.18139897579232001</v>
      </c>
      <c r="BE15" s="20">
        <v>0.16797332708103699</v>
      </c>
      <c r="BF15" s="20"/>
      <c r="BG15" s="20">
        <v>0.195567557600061</v>
      </c>
      <c r="BH15" s="20">
        <v>0.233158520591252</v>
      </c>
      <c r="BI15" s="20" t="s">
        <v>95</v>
      </c>
      <c r="BJ15" s="20">
        <v>0.24529606256409001</v>
      </c>
      <c r="BK15" s="20">
        <v>0.26724681243591297</v>
      </c>
      <c r="BL15" s="20">
        <v>0.24687915080258799</v>
      </c>
      <c r="BM15" s="20">
        <v>0.34224318936487602</v>
      </c>
    </row>
    <row r="16" spans="2:65" x14ac:dyDescent="0.35">
      <c r="B16" s="18" t="s">
        <v>251</v>
      </c>
      <c r="C16" s="20">
        <v>0.33377709157225699</v>
      </c>
      <c r="D16" s="20">
        <v>0.35451675808333699</v>
      </c>
      <c r="E16" s="20">
        <v>0.31272191081460499</v>
      </c>
      <c r="F16" s="20"/>
      <c r="G16" s="20">
        <v>0.224225193061592</v>
      </c>
      <c r="H16" s="20">
        <v>0.29959490143399697</v>
      </c>
      <c r="I16" s="20">
        <v>0.32170217687375702</v>
      </c>
      <c r="J16" s="20">
        <v>0.38699513510053402</v>
      </c>
      <c r="K16" s="20">
        <v>0.38258074683034299</v>
      </c>
      <c r="L16" s="20">
        <v>0.36474842506309502</v>
      </c>
      <c r="M16" s="20"/>
      <c r="N16" s="20">
        <v>0.35715703341621302</v>
      </c>
      <c r="O16" s="20">
        <v>0.307172799356492</v>
      </c>
      <c r="P16" s="20">
        <v>0.3276410739051</v>
      </c>
      <c r="Q16" s="20">
        <v>0.338893672268747</v>
      </c>
      <c r="R16" s="20"/>
      <c r="S16" s="20">
        <v>0.26392539692335998</v>
      </c>
      <c r="T16" s="20">
        <v>0.32002916575681201</v>
      </c>
      <c r="U16" s="20">
        <v>0.35363903486033599</v>
      </c>
      <c r="V16" s="20">
        <v>0.36987439490303398</v>
      </c>
      <c r="W16" s="20">
        <v>0.354187851203557</v>
      </c>
      <c r="X16" s="20">
        <v>0.35660670094920999</v>
      </c>
      <c r="Y16" s="20">
        <v>0.28370242346382601</v>
      </c>
      <c r="Z16" s="20">
        <v>0.25212833431831599</v>
      </c>
      <c r="AA16" s="20">
        <v>0.32151986079642902</v>
      </c>
      <c r="AB16" s="20">
        <v>0.36364467794698802</v>
      </c>
      <c r="AC16" s="20">
        <v>0.50515838080178599</v>
      </c>
      <c r="AD16" s="20">
        <v>0.33697646412673998</v>
      </c>
      <c r="AE16" s="20"/>
      <c r="AF16" s="20">
        <v>0.40326074809427997</v>
      </c>
      <c r="AG16" s="20">
        <v>0.29347625039334602</v>
      </c>
      <c r="AH16" s="20">
        <v>0.35177041734085401</v>
      </c>
      <c r="AI16" s="20"/>
      <c r="AJ16" s="20">
        <v>0.37802312430681601</v>
      </c>
      <c r="AK16" s="20">
        <v>0.286358505882709</v>
      </c>
      <c r="AL16" s="20">
        <v>0.29694174532326201</v>
      </c>
      <c r="AM16" s="20">
        <v>0.46126810453084499</v>
      </c>
      <c r="AN16" s="20">
        <v>0.34779290394780399</v>
      </c>
      <c r="AO16" s="20"/>
      <c r="AP16" s="20">
        <v>0.39697132982407402</v>
      </c>
      <c r="AQ16" s="20">
        <v>0.29398239481001698</v>
      </c>
      <c r="AR16" s="20">
        <v>0.30487107152485898</v>
      </c>
      <c r="AS16" s="20"/>
      <c r="AT16" s="20">
        <v>0.334876077185291</v>
      </c>
      <c r="AU16" s="20">
        <v>0.34170034420924</v>
      </c>
      <c r="AV16" s="20">
        <v>0.32232232702059999</v>
      </c>
      <c r="AW16" s="20">
        <v>0.29999663637707202</v>
      </c>
      <c r="AX16" s="20">
        <v>0.32642747698306301</v>
      </c>
      <c r="AY16" s="20"/>
      <c r="AZ16" s="20">
        <v>0.285606593241856</v>
      </c>
      <c r="BA16" s="20">
        <v>0.325971880122637</v>
      </c>
      <c r="BB16" s="20">
        <v>0.29821727155406003</v>
      </c>
      <c r="BC16" s="20">
        <v>0.36812020746110702</v>
      </c>
      <c r="BD16" s="20">
        <v>0.39668500559471598</v>
      </c>
      <c r="BE16" s="20">
        <v>0.41007018097710801</v>
      </c>
      <c r="BF16" s="20"/>
      <c r="BG16" s="20">
        <v>0.35521845045472</v>
      </c>
      <c r="BH16" s="20">
        <v>0.32466138738123401</v>
      </c>
      <c r="BI16" s="20" t="s">
        <v>95</v>
      </c>
      <c r="BJ16" s="20">
        <v>0.30282938803413501</v>
      </c>
      <c r="BK16" s="20">
        <v>0.33149209270157898</v>
      </c>
      <c r="BL16" s="20">
        <v>0.33522688720418098</v>
      </c>
      <c r="BM16" s="20">
        <v>0.29945613332139698</v>
      </c>
    </row>
    <row r="17" spans="2:65" x14ac:dyDescent="0.35">
      <c r="B17" s="18" t="s">
        <v>168</v>
      </c>
      <c r="C17" s="21">
        <v>-0.10473544865732801</v>
      </c>
      <c r="D17" s="21">
        <v>-0.121154783437219</v>
      </c>
      <c r="E17" s="21">
        <v>-8.6497578501440603E-2</v>
      </c>
      <c r="F17" s="21"/>
      <c r="G17" s="21">
        <v>0.14498608262548399</v>
      </c>
      <c r="H17" s="21">
        <v>1.51909799375136E-2</v>
      </c>
      <c r="I17" s="21">
        <v>-9.3833444193925697E-2</v>
      </c>
      <c r="J17" s="21">
        <v>-0.19941240510767599</v>
      </c>
      <c r="K17" s="21">
        <v>-0.20083663671320401</v>
      </c>
      <c r="L17" s="21">
        <v>-0.22759699151557899</v>
      </c>
      <c r="M17" s="21"/>
      <c r="N17" s="21">
        <v>-0.12572773262296</v>
      </c>
      <c r="O17" s="21">
        <v>-6.2844369857134805E-2</v>
      </c>
      <c r="P17" s="21">
        <v>-9.1327649078464898E-2</v>
      </c>
      <c r="Q17" s="21">
        <v>-0.130244234558134</v>
      </c>
      <c r="R17" s="21"/>
      <c r="S17" s="21">
        <v>5.0473735589127398E-2</v>
      </c>
      <c r="T17" s="21">
        <v>-6.0437576001855703E-2</v>
      </c>
      <c r="U17" s="21">
        <v>-0.112375618047887</v>
      </c>
      <c r="V17" s="21">
        <v>-0.19371448010689199</v>
      </c>
      <c r="W17" s="21">
        <v>-0.151167112491674</v>
      </c>
      <c r="X17" s="21">
        <v>-0.11415761876128901</v>
      </c>
      <c r="Y17" s="21">
        <v>-3.10727194495675E-2</v>
      </c>
      <c r="Z17" s="21">
        <v>-8.8085904676936902E-2</v>
      </c>
      <c r="AA17" s="21">
        <v>-0.136741862937763</v>
      </c>
      <c r="AB17" s="21">
        <v>-0.14279351252661299</v>
      </c>
      <c r="AC17" s="21">
        <v>-0.35692929667956902</v>
      </c>
      <c r="AD17" s="21">
        <v>-0.15275710585594501</v>
      </c>
      <c r="AE17" s="21"/>
      <c r="AF17" s="21">
        <v>-0.224794050904846</v>
      </c>
      <c r="AG17" s="21">
        <v>-2.81881098326014E-2</v>
      </c>
      <c r="AH17" s="21">
        <v>-0.149431013324439</v>
      </c>
      <c r="AI17" s="21"/>
      <c r="AJ17" s="21">
        <v>-0.19503316306420501</v>
      </c>
      <c r="AK17" s="21">
        <v>9.2101461869089594E-3</v>
      </c>
      <c r="AL17" s="21">
        <v>-4.8115137883417397E-2</v>
      </c>
      <c r="AM17" s="21">
        <v>-0.21672861830858101</v>
      </c>
      <c r="AN17" s="21">
        <v>-0.16246638634426699</v>
      </c>
      <c r="AO17" s="21"/>
      <c r="AP17" s="21">
        <v>-0.19613583326100301</v>
      </c>
      <c r="AQ17" s="21">
        <v>-1.0320691660599301E-2</v>
      </c>
      <c r="AR17" s="21">
        <v>-3.9899383035521797E-2</v>
      </c>
      <c r="AS17" s="21"/>
      <c r="AT17" s="21">
        <v>-0.151623300104679</v>
      </c>
      <c r="AU17" s="21">
        <v>-0.120478990684037</v>
      </c>
      <c r="AV17" s="21">
        <v>-5.1146257641256201E-2</v>
      </c>
      <c r="AW17" s="21">
        <v>-1.5450368952725901E-2</v>
      </c>
      <c r="AX17" s="21">
        <v>-3.57765796319406E-2</v>
      </c>
      <c r="AY17" s="21"/>
      <c r="AZ17" s="21">
        <v>3.8468171525202703E-2</v>
      </c>
      <c r="BA17" s="21">
        <v>-0.13275032719753799</v>
      </c>
      <c r="BB17" s="21">
        <v>-7.7123652254627601E-3</v>
      </c>
      <c r="BC17" s="21">
        <v>-0.190391784019871</v>
      </c>
      <c r="BD17" s="21">
        <v>-0.215286029802396</v>
      </c>
      <c r="BE17" s="21">
        <v>-0.242096853896071</v>
      </c>
      <c r="BF17" s="21"/>
      <c r="BG17" s="21">
        <v>-0.159650892854659</v>
      </c>
      <c r="BH17" s="21">
        <v>-9.1502866789981596E-2</v>
      </c>
      <c r="BI17" s="21" t="s">
        <v>95</v>
      </c>
      <c r="BJ17" s="21">
        <v>-5.7533325470045402E-2</v>
      </c>
      <c r="BK17" s="21">
        <v>-6.4245280265666393E-2</v>
      </c>
      <c r="BL17" s="21">
        <v>-8.8347736401592505E-2</v>
      </c>
      <c r="BM17" s="21">
        <v>4.2787056043478197E-2</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0.114173759611135</v>
      </c>
      <c r="D9" s="17">
        <v>0.13641546114231301</v>
      </c>
      <c r="E9" s="17">
        <v>9.2404823179721707E-2</v>
      </c>
      <c r="F9" s="17"/>
      <c r="G9" s="17">
        <v>9.7142775965073994E-2</v>
      </c>
      <c r="H9" s="17">
        <v>0.100893964430922</v>
      </c>
      <c r="I9" s="17">
        <v>0.120183800446996</v>
      </c>
      <c r="J9" s="17">
        <v>0.12854833299681701</v>
      </c>
      <c r="K9" s="17">
        <v>0.100037420220048</v>
      </c>
      <c r="L9" s="17">
        <v>0.12858166005511601</v>
      </c>
      <c r="M9" s="17"/>
      <c r="N9" s="17">
        <v>0.102015399058343</v>
      </c>
      <c r="O9" s="17">
        <v>0.103493168554223</v>
      </c>
      <c r="P9" s="17">
        <v>0.131956709812</v>
      </c>
      <c r="Q9" s="17">
        <v>0.123548988239167</v>
      </c>
      <c r="R9" s="17"/>
      <c r="S9" s="17">
        <v>0.110789408146955</v>
      </c>
      <c r="T9" s="17">
        <v>0.119224497641711</v>
      </c>
      <c r="U9" s="17">
        <v>6.9388052780990195E-2</v>
      </c>
      <c r="V9" s="17">
        <v>8.3226227336075403E-2</v>
      </c>
      <c r="W9" s="17">
        <v>0.144181519057097</v>
      </c>
      <c r="X9" s="17">
        <v>9.8093446375056403E-2</v>
      </c>
      <c r="Y9" s="17">
        <v>0.121289284627298</v>
      </c>
      <c r="Z9" s="17">
        <v>8.1703556476565603E-2</v>
      </c>
      <c r="AA9" s="17">
        <v>0.12160685880362899</v>
      </c>
      <c r="AB9" s="17">
        <v>0.114304804179492</v>
      </c>
      <c r="AC9" s="17">
        <v>0.177551662078241</v>
      </c>
      <c r="AD9" s="17">
        <v>0.183012287919957</v>
      </c>
      <c r="AE9" s="17"/>
      <c r="AF9" s="17">
        <v>0.15226423598456701</v>
      </c>
      <c r="AG9" s="17">
        <v>8.8790932430365593E-2</v>
      </c>
      <c r="AH9" s="17">
        <v>9.6335675577750496E-2</v>
      </c>
      <c r="AI9" s="17"/>
      <c r="AJ9" s="17">
        <v>0.13326119001268</v>
      </c>
      <c r="AK9" s="17">
        <v>0.106183003546757</v>
      </c>
      <c r="AL9" s="17">
        <v>6.9181763298243298E-2</v>
      </c>
      <c r="AM9" s="17">
        <v>0.33606684698459699</v>
      </c>
      <c r="AN9" s="17">
        <v>7.1392921633638806E-2</v>
      </c>
      <c r="AO9" s="17"/>
      <c r="AP9" s="17">
        <v>0.116465755498367</v>
      </c>
      <c r="AQ9" s="17">
        <v>8.9896739011579394E-2</v>
      </c>
      <c r="AR9" s="17">
        <v>6.2729952099973493E-2</v>
      </c>
      <c r="AS9" s="17"/>
      <c r="AT9" s="17">
        <v>0.10509452062418401</v>
      </c>
      <c r="AU9" s="17">
        <v>0.112205223525862</v>
      </c>
      <c r="AV9" s="17">
        <v>0.12198129172283199</v>
      </c>
      <c r="AW9" s="17">
        <v>8.6083142242777397E-2</v>
      </c>
      <c r="AX9" s="17">
        <v>0.17701469192166</v>
      </c>
      <c r="AY9" s="17"/>
      <c r="AZ9" s="17">
        <v>0.117319758773976</v>
      </c>
      <c r="BA9" s="17">
        <v>0.112169135002917</v>
      </c>
      <c r="BB9" s="17">
        <v>9.4530484108021604E-2</v>
      </c>
      <c r="BC9" s="17">
        <v>0.115351854817311</v>
      </c>
      <c r="BD9" s="17">
        <v>0.13246685962529001</v>
      </c>
      <c r="BE9" s="17">
        <v>0.108438121829964</v>
      </c>
      <c r="BF9" s="17"/>
      <c r="BG9" s="17">
        <v>0.12790711463264401</v>
      </c>
      <c r="BH9" s="17">
        <v>0.101841957474351</v>
      </c>
      <c r="BI9" s="17" t="s">
        <v>95</v>
      </c>
      <c r="BJ9" s="17">
        <v>8.3258006654367195E-2</v>
      </c>
      <c r="BK9" s="17">
        <v>9.8042401050116301E-2</v>
      </c>
      <c r="BL9" s="17">
        <v>0.11859292712679</v>
      </c>
      <c r="BM9" s="17">
        <v>0.182992694898306</v>
      </c>
    </row>
    <row r="10" spans="2:65" x14ac:dyDescent="0.35">
      <c r="B10" s="18" t="s">
        <v>246</v>
      </c>
      <c r="C10" s="17">
        <v>0.29455055305018502</v>
      </c>
      <c r="D10" s="17">
        <v>0.301040388751319</v>
      </c>
      <c r="E10" s="17">
        <v>0.29002433896916402</v>
      </c>
      <c r="F10" s="17"/>
      <c r="G10" s="17">
        <v>0.31314558690951999</v>
      </c>
      <c r="H10" s="17">
        <v>0.36759829234390801</v>
      </c>
      <c r="I10" s="17">
        <v>0.263991463875555</v>
      </c>
      <c r="J10" s="17">
        <v>0.26008159295035799</v>
      </c>
      <c r="K10" s="17">
        <v>0.29753224735077199</v>
      </c>
      <c r="L10" s="17">
        <v>0.27379617257486299</v>
      </c>
      <c r="M10" s="17"/>
      <c r="N10" s="17">
        <v>0.28090748964382101</v>
      </c>
      <c r="O10" s="17">
        <v>0.29288000119514102</v>
      </c>
      <c r="P10" s="17">
        <v>0.32513670895208102</v>
      </c>
      <c r="Q10" s="17">
        <v>0.28475869307124502</v>
      </c>
      <c r="R10" s="17"/>
      <c r="S10" s="17">
        <v>0.31328535760899301</v>
      </c>
      <c r="T10" s="17">
        <v>0.29658555050847302</v>
      </c>
      <c r="U10" s="17">
        <v>0.31967630834682897</v>
      </c>
      <c r="V10" s="17">
        <v>0.34670461229725702</v>
      </c>
      <c r="W10" s="17">
        <v>0.27087369199921202</v>
      </c>
      <c r="X10" s="17">
        <v>0.28442321412459298</v>
      </c>
      <c r="Y10" s="17">
        <v>0.32833005191640702</v>
      </c>
      <c r="Z10" s="17">
        <v>0.30585525979308698</v>
      </c>
      <c r="AA10" s="17">
        <v>0.28464785714176799</v>
      </c>
      <c r="AB10" s="17">
        <v>0.23552911246196601</v>
      </c>
      <c r="AC10" s="17">
        <v>0.31855504794369999</v>
      </c>
      <c r="AD10" s="17">
        <v>0.107075833883348</v>
      </c>
      <c r="AE10" s="17"/>
      <c r="AF10" s="17">
        <v>0.32273290176938602</v>
      </c>
      <c r="AG10" s="17">
        <v>0.25755770794921001</v>
      </c>
      <c r="AH10" s="17">
        <v>0.332970497767269</v>
      </c>
      <c r="AI10" s="17"/>
      <c r="AJ10" s="17">
        <v>0.34322223403618901</v>
      </c>
      <c r="AK10" s="17">
        <v>0.25694632155708802</v>
      </c>
      <c r="AL10" s="17">
        <v>0.25557212686230502</v>
      </c>
      <c r="AM10" s="17">
        <v>0.188704934064819</v>
      </c>
      <c r="AN10" s="17">
        <v>0.37302032423458298</v>
      </c>
      <c r="AO10" s="17"/>
      <c r="AP10" s="17">
        <v>0.350730499274643</v>
      </c>
      <c r="AQ10" s="17">
        <v>0.28136251118465</v>
      </c>
      <c r="AR10" s="17">
        <v>0.289333682671641</v>
      </c>
      <c r="AS10" s="17"/>
      <c r="AT10" s="17">
        <v>0.306095247844625</v>
      </c>
      <c r="AU10" s="17">
        <v>0.34340676230263101</v>
      </c>
      <c r="AV10" s="17">
        <v>0.26293049198198498</v>
      </c>
      <c r="AW10" s="17">
        <v>0.26852694746244499</v>
      </c>
      <c r="AX10" s="17">
        <v>0.22686053144009999</v>
      </c>
      <c r="AY10" s="17"/>
      <c r="AZ10" s="17">
        <v>0.29451173039270601</v>
      </c>
      <c r="BA10" s="17">
        <v>0.27521934633878398</v>
      </c>
      <c r="BB10" s="17">
        <v>0.35503589564722499</v>
      </c>
      <c r="BC10" s="17">
        <v>0.29754225180849803</v>
      </c>
      <c r="BD10" s="17">
        <v>0.28409864188313599</v>
      </c>
      <c r="BE10" s="17">
        <v>0.296419056975954</v>
      </c>
      <c r="BF10" s="17"/>
      <c r="BG10" s="17">
        <v>0.29298372407748202</v>
      </c>
      <c r="BH10" s="17">
        <v>0.30685882020421401</v>
      </c>
      <c r="BI10" s="17" t="s">
        <v>95</v>
      </c>
      <c r="BJ10" s="17">
        <v>0.36480103790892099</v>
      </c>
      <c r="BK10" s="17">
        <v>0.29064263988704298</v>
      </c>
      <c r="BL10" s="17">
        <v>0.26142031382822001</v>
      </c>
      <c r="BM10" s="17">
        <v>0.23360323046657999</v>
      </c>
    </row>
    <row r="11" spans="2:65" x14ac:dyDescent="0.35">
      <c r="B11" s="18" t="s">
        <v>247</v>
      </c>
      <c r="C11" s="17">
        <v>0.29879652671824702</v>
      </c>
      <c r="D11" s="17">
        <v>0.253102718341008</v>
      </c>
      <c r="E11" s="17">
        <v>0.34171175848179902</v>
      </c>
      <c r="F11" s="17"/>
      <c r="G11" s="17">
        <v>0.346704671181774</v>
      </c>
      <c r="H11" s="17">
        <v>0.26179075264763402</v>
      </c>
      <c r="I11" s="17">
        <v>0.27959003720255599</v>
      </c>
      <c r="J11" s="17">
        <v>0.33543841649338002</v>
      </c>
      <c r="K11" s="17">
        <v>0.29835114492187298</v>
      </c>
      <c r="L11" s="17">
        <v>0.28723180900458001</v>
      </c>
      <c r="M11" s="17"/>
      <c r="N11" s="17">
        <v>0.31662988563702699</v>
      </c>
      <c r="O11" s="17">
        <v>0.247863358512662</v>
      </c>
      <c r="P11" s="17">
        <v>0.300954525644334</v>
      </c>
      <c r="Q11" s="17">
        <v>0.32787369442265002</v>
      </c>
      <c r="R11" s="17"/>
      <c r="S11" s="17">
        <v>0.28871820589025998</v>
      </c>
      <c r="T11" s="17">
        <v>0.330608329246312</v>
      </c>
      <c r="U11" s="17">
        <v>0.28950524220540003</v>
      </c>
      <c r="V11" s="17">
        <v>0.283693640882558</v>
      </c>
      <c r="W11" s="17">
        <v>0.37377160835059597</v>
      </c>
      <c r="X11" s="17">
        <v>0.35798027632364399</v>
      </c>
      <c r="Y11" s="17">
        <v>0.25737112983118099</v>
      </c>
      <c r="Z11" s="17">
        <v>0.247427577952888</v>
      </c>
      <c r="AA11" s="17">
        <v>0.26895636218791102</v>
      </c>
      <c r="AB11" s="17">
        <v>0.304620877397203</v>
      </c>
      <c r="AC11" s="17">
        <v>0.21996655095970599</v>
      </c>
      <c r="AD11" s="17">
        <v>0.33133737444954697</v>
      </c>
      <c r="AE11" s="17"/>
      <c r="AF11" s="17">
        <v>0.28661184426623099</v>
      </c>
      <c r="AG11" s="17">
        <v>0.29097372666479598</v>
      </c>
      <c r="AH11" s="17">
        <v>0.31963769189061397</v>
      </c>
      <c r="AI11" s="17"/>
      <c r="AJ11" s="17">
        <v>0.29751259511635902</v>
      </c>
      <c r="AK11" s="17">
        <v>0.28659545814645399</v>
      </c>
      <c r="AL11" s="17">
        <v>0.288835342443856</v>
      </c>
      <c r="AM11" s="17">
        <v>0.34101417520773902</v>
      </c>
      <c r="AN11" s="17">
        <v>0.284411690390447</v>
      </c>
      <c r="AO11" s="17"/>
      <c r="AP11" s="17">
        <v>0.30187073844997903</v>
      </c>
      <c r="AQ11" s="17">
        <v>0.30572269381288902</v>
      </c>
      <c r="AR11" s="17">
        <v>0.26657637800127298</v>
      </c>
      <c r="AS11" s="17"/>
      <c r="AT11" s="17">
        <v>0.34294576696827</v>
      </c>
      <c r="AU11" s="17">
        <v>0.28310314888856902</v>
      </c>
      <c r="AV11" s="17">
        <v>0.28472560155948501</v>
      </c>
      <c r="AW11" s="17">
        <v>0.28653678269830302</v>
      </c>
      <c r="AX11" s="17">
        <v>0.34940254501036599</v>
      </c>
      <c r="AY11" s="17"/>
      <c r="AZ11" s="17">
        <v>0.31459595044865801</v>
      </c>
      <c r="BA11" s="17">
        <v>0.27855971151136</v>
      </c>
      <c r="BB11" s="17">
        <v>0.27461926892060301</v>
      </c>
      <c r="BC11" s="17">
        <v>0.290661844774248</v>
      </c>
      <c r="BD11" s="17">
        <v>0.34214307397791099</v>
      </c>
      <c r="BE11" s="17">
        <v>0.32666881609884102</v>
      </c>
      <c r="BF11" s="17"/>
      <c r="BG11" s="17">
        <v>0.28721650392271503</v>
      </c>
      <c r="BH11" s="17">
        <v>0.27688330334443501</v>
      </c>
      <c r="BI11" s="17" t="s">
        <v>95</v>
      </c>
      <c r="BJ11" s="17">
        <v>0.34284525289284201</v>
      </c>
      <c r="BK11" s="17">
        <v>0.37820323064908801</v>
      </c>
      <c r="BL11" s="17">
        <v>0.302714285769489</v>
      </c>
      <c r="BM11" s="17">
        <v>0.27549926042280498</v>
      </c>
    </row>
    <row r="12" spans="2:65" x14ac:dyDescent="0.35">
      <c r="B12" s="18" t="s">
        <v>248</v>
      </c>
      <c r="C12" s="17">
        <v>0.19839581131593401</v>
      </c>
      <c r="D12" s="17">
        <v>0.21226077761786799</v>
      </c>
      <c r="E12" s="17">
        <v>0.18522887387064399</v>
      </c>
      <c r="F12" s="17"/>
      <c r="G12" s="17">
        <v>0.18333946703242501</v>
      </c>
      <c r="H12" s="17">
        <v>0.18629554398497</v>
      </c>
      <c r="I12" s="17">
        <v>0.22889162246878</v>
      </c>
      <c r="J12" s="17">
        <v>0.18870813750281701</v>
      </c>
      <c r="K12" s="17">
        <v>0.19793773959180799</v>
      </c>
      <c r="L12" s="17">
        <v>0.200012126892679</v>
      </c>
      <c r="M12" s="17"/>
      <c r="N12" s="17">
        <v>0.20431802089165901</v>
      </c>
      <c r="O12" s="17">
        <v>0.24198500658140501</v>
      </c>
      <c r="P12" s="17">
        <v>0.186507761108199</v>
      </c>
      <c r="Q12" s="17">
        <v>0.15842036604918999</v>
      </c>
      <c r="R12" s="17"/>
      <c r="S12" s="17">
        <v>0.18334192675368199</v>
      </c>
      <c r="T12" s="17">
        <v>0.163055779594283</v>
      </c>
      <c r="U12" s="17">
        <v>0.22102036433928601</v>
      </c>
      <c r="V12" s="17">
        <v>0.19274585633313901</v>
      </c>
      <c r="W12" s="17">
        <v>0.14748526714421201</v>
      </c>
      <c r="X12" s="17">
        <v>0.19054177282233201</v>
      </c>
      <c r="Y12" s="17">
        <v>0.19523177843751699</v>
      </c>
      <c r="Z12" s="17">
        <v>0.300841997444736</v>
      </c>
      <c r="AA12" s="17">
        <v>0.230108750026778</v>
      </c>
      <c r="AB12" s="17">
        <v>0.22624907341008699</v>
      </c>
      <c r="AC12" s="17">
        <v>0.20621557816980701</v>
      </c>
      <c r="AD12" s="17">
        <v>0.19385201904841001</v>
      </c>
      <c r="AE12" s="17"/>
      <c r="AF12" s="17">
        <v>0.167785779380241</v>
      </c>
      <c r="AG12" s="17">
        <v>0.242318917390899</v>
      </c>
      <c r="AH12" s="17">
        <v>0.15846215342862299</v>
      </c>
      <c r="AI12" s="17"/>
      <c r="AJ12" s="17">
        <v>0.162507543847001</v>
      </c>
      <c r="AK12" s="17">
        <v>0.22738813263437699</v>
      </c>
      <c r="AL12" s="17">
        <v>0.29729812400454197</v>
      </c>
      <c r="AM12" s="17">
        <v>8.2544417123472394E-2</v>
      </c>
      <c r="AN12" s="17">
        <v>0.16325375420329399</v>
      </c>
      <c r="AO12" s="17"/>
      <c r="AP12" s="17">
        <v>0.17576533998508401</v>
      </c>
      <c r="AQ12" s="17">
        <v>0.224718362696466</v>
      </c>
      <c r="AR12" s="17">
        <v>0.285563905311707</v>
      </c>
      <c r="AS12" s="17"/>
      <c r="AT12" s="17">
        <v>0.15414309968735601</v>
      </c>
      <c r="AU12" s="17">
        <v>0.165981833799726</v>
      </c>
      <c r="AV12" s="17">
        <v>0.23830493810876099</v>
      </c>
      <c r="AW12" s="17">
        <v>0.276170947647851</v>
      </c>
      <c r="AX12" s="17">
        <v>8.5175642119915101E-2</v>
      </c>
      <c r="AY12" s="17"/>
      <c r="AZ12" s="17">
        <v>0.18053164560055199</v>
      </c>
      <c r="BA12" s="17">
        <v>0.21421197586441301</v>
      </c>
      <c r="BB12" s="17">
        <v>0.22410086908855101</v>
      </c>
      <c r="BC12" s="17">
        <v>0.20120454211060701</v>
      </c>
      <c r="BD12" s="17">
        <v>0.15966157128915801</v>
      </c>
      <c r="BE12" s="17">
        <v>0.20790480775165401</v>
      </c>
      <c r="BF12" s="17"/>
      <c r="BG12" s="17">
        <v>0.18750482518896899</v>
      </c>
      <c r="BH12" s="17">
        <v>0.23179940925793499</v>
      </c>
      <c r="BI12" s="17" t="s">
        <v>95</v>
      </c>
      <c r="BJ12" s="17">
        <v>0.13488587781395101</v>
      </c>
      <c r="BK12" s="17">
        <v>0.127905581188723</v>
      </c>
      <c r="BL12" s="17">
        <v>0.225288284273051</v>
      </c>
      <c r="BM12" s="17">
        <v>0.223431567729755</v>
      </c>
    </row>
    <row r="13" spans="2:65" x14ac:dyDescent="0.35">
      <c r="B13" s="18" t="s">
        <v>249</v>
      </c>
      <c r="C13" s="17">
        <v>5.1332958118444003E-2</v>
      </c>
      <c r="D13" s="17">
        <v>6.3023376306659107E-2</v>
      </c>
      <c r="E13" s="17">
        <v>3.9315343391416201E-2</v>
      </c>
      <c r="F13" s="17"/>
      <c r="G13" s="17">
        <v>3.3974273724529498E-2</v>
      </c>
      <c r="H13" s="17">
        <v>6.11800048205038E-2</v>
      </c>
      <c r="I13" s="17">
        <v>4.9345020512242398E-2</v>
      </c>
      <c r="J13" s="17">
        <v>5.5320227924489401E-2</v>
      </c>
      <c r="K13" s="17">
        <v>6.4965662796220902E-2</v>
      </c>
      <c r="L13" s="17">
        <v>4.3236088898929603E-2</v>
      </c>
      <c r="M13" s="17"/>
      <c r="N13" s="17">
        <v>6.4677627933586598E-2</v>
      </c>
      <c r="O13" s="17">
        <v>6.7541055634064498E-2</v>
      </c>
      <c r="P13" s="17">
        <v>3.1484218901584302E-2</v>
      </c>
      <c r="Q13" s="17">
        <v>3.9005119175494998E-2</v>
      </c>
      <c r="R13" s="17"/>
      <c r="S13" s="17">
        <v>6.2749910802865599E-2</v>
      </c>
      <c r="T13" s="17">
        <v>6.1333513462928001E-2</v>
      </c>
      <c r="U13" s="17">
        <v>5.3253942256017303E-2</v>
      </c>
      <c r="V13" s="17">
        <v>4.8840083269885398E-2</v>
      </c>
      <c r="W13" s="17">
        <v>1.0883432109462399E-2</v>
      </c>
      <c r="X13" s="17">
        <v>5.1996172915262401E-2</v>
      </c>
      <c r="Y13" s="17">
        <v>5.17709050310311E-2</v>
      </c>
      <c r="Z13" s="17">
        <v>3.07227952981695E-2</v>
      </c>
      <c r="AA13" s="17">
        <v>4.3814769224739702E-2</v>
      </c>
      <c r="AB13" s="17">
        <v>7.5006601976152207E-2</v>
      </c>
      <c r="AC13" s="17">
        <v>3.8985172257324598E-2</v>
      </c>
      <c r="AD13" s="17">
        <v>5.3278245379520202E-2</v>
      </c>
      <c r="AE13" s="17"/>
      <c r="AF13" s="17">
        <v>3.5060122745284902E-2</v>
      </c>
      <c r="AG13" s="17">
        <v>7.3847147030222104E-2</v>
      </c>
      <c r="AH13" s="17">
        <v>2.9090487015061998E-2</v>
      </c>
      <c r="AI13" s="17"/>
      <c r="AJ13" s="17">
        <v>2.60716617539519E-2</v>
      </c>
      <c r="AK13" s="17">
        <v>7.9019480874559303E-2</v>
      </c>
      <c r="AL13" s="17">
        <v>6.9158582474606906E-2</v>
      </c>
      <c r="AM13" s="17">
        <v>5.1669626619372903E-2</v>
      </c>
      <c r="AN13" s="17">
        <v>3.6578933365588297E-2</v>
      </c>
      <c r="AO13" s="17"/>
      <c r="AP13" s="17">
        <v>1.9291912747918399E-2</v>
      </c>
      <c r="AQ13" s="17">
        <v>5.8904867070231397E-2</v>
      </c>
      <c r="AR13" s="17">
        <v>7.4914283374953303E-2</v>
      </c>
      <c r="AS13" s="17"/>
      <c r="AT13" s="17">
        <v>3.3032029259815597E-2</v>
      </c>
      <c r="AU13" s="17">
        <v>4.8377446989917902E-2</v>
      </c>
      <c r="AV13" s="17">
        <v>6.8039859686331305E-2</v>
      </c>
      <c r="AW13" s="17">
        <v>5.4308748385752899E-2</v>
      </c>
      <c r="AX13" s="17">
        <v>5.3178777843974998E-2</v>
      </c>
      <c r="AY13" s="17"/>
      <c r="AZ13" s="17">
        <v>5.7294953897652899E-2</v>
      </c>
      <c r="BA13" s="17">
        <v>6.1517063131259098E-2</v>
      </c>
      <c r="BB13" s="17">
        <v>2.19788500070103E-2</v>
      </c>
      <c r="BC13" s="17">
        <v>5.20723338470351E-2</v>
      </c>
      <c r="BD13" s="17">
        <v>4.67927448618198E-2</v>
      </c>
      <c r="BE13" s="17">
        <v>3.40100292539866E-2</v>
      </c>
      <c r="BF13" s="17"/>
      <c r="BG13" s="17">
        <v>5.5733113975874098E-2</v>
      </c>
      <c r="BH13" s="17">
        <v>4.7358516350162097E-2</v>
      </c>
      <c r="BI13" s="17" t="s">
        <v>95</v>
      </c>
      <c r="BJ13" s="17">
        <v>2.2203225698873001E-2</v>
      </c>
      <c r="BK13" s="17">
        <v>4.3953449965392299E-2</v>
      </c>
      <c r="BL13" s="17">
        <v>6.2275223065767799E-2</v>
      </c>
      <c r="BM13" s="17">
        <v>6.3221362028118497E-2</v>
      </c>
    </row>
    <row r="14" spans="2:65" x14ac:dyDescent="0.35">
      <c r="B14" s="18" t="s">
        <v>143</v>
      </c>
      <c r="C14" s="17">
        <v>4.2750391186054601E-2</v>
      </c>
      <c r="D14" s="17">
        <v>3.4157277840833201E-2</v>
      </c>
      <c r="E14" s="17">
        <v>5.1314862107255499E-2</v>
      </c>
      <c r="F14" s="17"/>
      <c r="G14" s="17">
        <v>2.5693225186677798E-2</v>
      </c>
      <c r="H14" s="17">
        <v>2.22414417720612E-2</v>
      </c>
      <c r="I14" s="17">
        <v>5.7998055493871201E-2</v>
      </c>
      <c r="J14" s="17">
        <v>3.1903292132138703E-2</v>
      </c>
      <c r="K14" s="17">
        <v>4.1175785119277802E-2</v>
      </c>
      <c r="L14" s="17">
        <v>6.7142142573832705E-2</v>
      </c>
      <c r="M14" s="17"/>
      <c r="N14" s="17">
        <v>3.14515768355643E-2</v>
      </c>
      <c r="O14" s="17">
        <v>4.6237409522504498E-2</v>
      </c>
      <c r="P14" s="17">
        <v>2.3960075581801299E-2</v>
      </c>
      <c r="Q14" s="17">
        <v>6.6393139042253205E-2</v>
      </c>
      <c r="R14" s="17"/>
      <c r="S14" s="17">
        <v>4.1115190797244197E-2</v>
      </c>
      <c r="T14" s="17">
        <v>2.9192329546293201E-2</v>
      </c>
      <c r="U14" s="17">
        <v>4.7156090071477599E-2</v>
      </c>
      <c r="V14" s="17">
        <v>4.4789579881085E-2</v>
      </c>
      <c r="W14" s="17">
        <v>5.2804481339420499E-2</v>
      </c>
      <c r="X14" s="17">
        <v>1.69651174391116E-2</v>
      </c>
      <c r="Y14" s="17">
        <v>4.60068501565657E-2</v>
      </c>
      <c r="Z14" s="17">
        <v>3.3448813034554097E-2</v>
      </c>
      <c r="AA14" s="17">
        <v>5.0865402615174499E-2</v>
      </c>
      <c r="AB14" s="17">
        <v>4.4289530575100301E-2</v>
      </c>
      <c r="AC14" s="17">
        <v>3.8725988591221103E-2</v>
      </c>
      <c r="AD14" s="17">
        <v>0.131444239319218</v>
      </c>
      <c r="AE14" s="17"/>
      <c r="AF14" s="17">
        <v>3.5545115854289898E-2</v>
      </c>
      <c r="AG14" s="17">
        <v>4.65115685345069E-2</v>
      </c>
      <c r="AH14" s="17">
        <v>6.3503494320682294E-2</v>
      </c>
      <c r="AI14" s="17"/>
      <c r="AJ14" s="17">
        <v>3.7424775233819103E-2</v>
      </c>
      <c r="AK14" s="17">
        <v>4.3867603240763199E-2</v>
      </c>
      <c r="AL14" s="17">
        <v>1.99540609164474E-2</v>
      </c>
      <c r="AM14" s="17">
        <v>0</v>
      </c>
      <c r="AN14" s="17">
        <v>7.1342376172448901E-2</v>
      </c>
      <c r="AO14" s="17"/>
      <c r="AP14" s="17">
        <v>3.5875754044008799E-2</v>
      </c>
      <c r="AQ14" s="17">
        <v>3.9394826224184297E-2</v>
      </c>
      <c r="AR14" s="17">
        <v>2.0881798540452599E-2</v>
      </c>
      <c r="AS14" s="17"/>
      <c r="AT14" s="17">
        <v>5.8689335615749898E-2</v>
      </c>
      <c r="AU14" s="17">
        <v>4.6925584493294502E-2</v>
      </c>
      <c r="AV14" s="17">
        <v>2.4017816940605601E-2</v>
      </c>
      <c r="AW14" s="17">
        <v>2.83734315628709E-2</v>
      </c>
      <c r="AX14" s="17">
        <v>0.108367811663983</v>
      </c>
      <c r="AY14" s="17"/>
      <c r="AZ14" s="17">
        <v>3.5745960886454799E-2</v>
      </c>
      <c r="BA14" s="17">
        <v>5.83227681512659E-2</v>
      </c>
      <c r="BB14" s="17">
        <v>2.97346322285892E-2</v>
      </c>
      <c r="BC14" s="17">
        <v>4.3167172642300397E-2</v>
      </c>
      <c r="BD14" s="17">
        <v>3.4837108362684797E-2</v>
      </c>
      <c r="BE14" s="17">
        <v>2.6559168089600599E-2</v>
      </c>
      <c r="BF14" s="17"/>
      <c r="BG14" s="17">
        <v>4.8654718202316101E-2</v>
      </c>
      <c r="BH14" s="17">
        <v>3.5257993368903499E-2</v>
      </c>
      <c r="BI14" s="17" t="s">
        <v>95</v>
      </c>
      <c r="BJ14" s="17">
        <v>5.2006599031045701E-2</v>
      </c>
      <c r="BK14" s="17">
        <v>6.1252697259637598E-2</v>
      </c>
      <c r="BL14" s="17">
        <v>2.9708965936682302E-2</v>
      </c>
      <c r="BM14" s="17">
        <v>2.12518844544357E-2</v>
      </c>
    </row>
    <row r="15" spans="2:65" x14ac:dyDescent="0.35">
      <c r="B15" s="18" t="s">
        <v>250</v>
      </c>
      <c r="C15" s="20">
        <v>0.40872431266131998</v>
      </c>
      <c r="D15" s="20">
        <v>0.43745584989363201</v>
      </c>
      <c r="E15" s="20">
        <v>0.382429162148886</v>
      </c>
      <c r="F15" s="20"/>
      <c r="G15" s="20">
        <v>0.41028836287459403</v>
      </c>
      <c r="H15" s="20">
        <v>0.46849225677483097</v>
      </c>
      <c r="I15" s="20">
        <v>0.384175264322551</v>
      </c>
      <c r="J15" s="20">
        <v>0.38862992594717499</v>
      </c>
      <c r="K15" s="20">
        <v>0.39756966757082002</v>
      </c>
      <c r="L15" s="20">
        <v>0.40237783262997801</v>
      </c>
      <c r="M15" s="20"/>
      <c r="N15" s="20">
        <v>0.38292288870216301</v>
      </c>
      <c r="O15" s="20">
        <v>0.39637316974936398</v>
      </c>
      <c r="P15" s="20">
        <v>0.45709341876408099</v>
      </c>
      <c r="Q15" s="20">
        <v>0.40830768131041301</v>
      </c>
      <c r="R15" s="20"/>
      <c r="S15" s="20">
        <v>0.42407476575594799</v>
      </c>
      <c r="T15" s="20">
        <v>0.41581004815018402</v>
      </c>
      <c r="U15" s="20">
        <v>0.389064361127819</v>
      </c>
      <c r="V15" s="20">
        <v>0.42993083963333201</v>
      </c>
      <c r="W15" s="20">
        <v>0.41505521105630899</v>
      </c>
      <c r="X15" s="20">
        <v>0.38251666049965</v>
      </c>
      <c r="Y15" s="20">
        <v>0.44961933654370501</v>
      </c>
      <c r="Z15" s="20">
        <v>0.38755881626965299</v>
      </c>
      <c r="AA15" s="20">
        <v>0.40625471594539703</v>
      </c>
      <c r="AB15" s="20">
        <v>0.34983391664145802</v>
      </c>
      <c r="AC15" s="20">
        <v>0.49610671002194201</v>
      </c>
      <c r="AD15" s="20">
        <v>0.29008812180330401</v>
      </c>
      <c r="AE15" s="20"/>
      <c r="AF15" s="20">
        <v>0.47499713775395302</v>
      </c>
      <c r="AG15" s="20">
        <v>0.34634864037957602</v>
      </c>
      <c r="AH15" s="20">
        <v>0.42930617334501903</v>
      </c>
      <c r="AI15" s="20"/>
      <c r="AJ15" s="20">
        <v>0.47648342404886901</v>
      </c>
      <c r="AK15" s="20">
        <v>0.36312932510384599</v>
      </c>
      <c r="AL15" s="20">
        <v>0.32475389016054801</v>
      </c>
      <c r="AM15" s="20">
        <v>0.52477178104941602</v>
      </c>
      <c r="AN15" s="20">
        <v>0.44441324586822201</v>
      </c>
      <c r="AO15" s="20"/>
      <c r="AP15" s="20">
        <v>0.46719625477301002</v>
      </c>
      <c r="AQ15" s="20">
        <v>0.37125925019622902</v>
      </c>
      <c r="AR15" s="20">
        <v>0.35206363477161401</v>
      </c>
      <c r="AS15" s="20"/>
      <c r="AT15" s="20">
        <v>0.411189768468808</v>
      </c>
      <c r="AU15" s="20">
        <v>0.45561198582849299</v>
      </c>
      <c r="AV15" s="20">
        <v>0.38491178370481699</v>
      </c>
      <c r="AW15" s="20">
        <v>0.35461008970522201</v>
      </c>
      <c r="AX15" s="20">
        <v>0.40387522336176102</v>
      </c>
      <c r="AY15" s="20"/>
      <c r="AZ15" s="20">
        <v>0.411831489166683</v>
      </c>
      <c r="BA15" s="20">
        <v>0.38738848134170101</v>
      </c>
      <c r="BB15" s="20">
        <v>0.44956637975524699</v>
      </c>
      <c r="BC15" s="20">
        <v>0.412894106625809</v>
      </c>
      <c r="BD15" s="20">
        <v>0.41656550150842703</v>
      </c>
      <c r="BE15" s="20">
        <v>0.40485717880591798</v>
      </c>
      <c r="BF15" s="20"/>
      <c r="BG15" s="20">
        <v>0.420890838710125</v>
      </c>
      <c r="BH15" s="20">
        <v>0.408700777678565</v>
      </c>
      <c r="BI15" s="20" t="s">
        <v>95</v>
      </c>
      <c r="BJ15" s="20">
        <v>0.44805904456328799</v>
      </c>
      <c r="BK15" s="20">
        <v>0.38868504093716</v>
      </c>
      <c r="BL15" s="20">
        <v>0.38001324095500999</v>
      </c>
      <c r="BM15" s="20">
        <v>0.41659592536488499</v>
      </c>
    </row>
    <row r="16" spans="2:65" x14ac:dyDescent="0.35">
      <c r="B16" s="18" t="s">
        <v>251</v>
      </c>
      <c r="C16" s="20">
        <v>0.249728769434378</v>
      </c>
      <c r="D16" s="20">
        <v>0.27528415392452799</v>
      </c>
      <c r="E16" s="20">
        <v>0.22454421726206</v>
      </c>
      <c r="F16" s="20"/>
      <c r="G16" s="20">
        <v>0.217313740756954</v>
      </c>
      <c r="H16" s="20">
        <v>0.24747554880547401</v>
      </c>
      <c r="I16" s="20">
        <v>0.27823664298102202</v>
      </c>
      <c r="J16" s="20">
        <v>0.24402836542730699</v>
      </c>
      <c r="K16" s="20">
        <v>0.26290340238802901</v>
      </c>
      <c r="L16" s="20">
        <v>0.24324821579160899</v>
      </c>
      <c r="M16" s="20"/>
      <c r="N16" s="20">
        <v>0.26899564882524601</v>
      </c>
      <c r="O16" s="20">
        <v>0.30952606221547002</v>
      </c>
      <c r="P16" s="20">
        <v>0.21799198000978301</v>
      </c>
      <c r="Q16" s="20">
        <v>0.197425485224685</v>
      </c>
      <c r="R16" s="20"/>
      <c r="S16" s="20">
        <v>0.24609183755654701</v>
      </c>
      <c r="T16" s="20">
        <v>0.224389293057211</v>
      </c>
      <c r="U16" s="20">
        <v>0.274274306595303</v>
      </c>
      <c r="V16" s="20">
        <v>0.24158593960302499</v>
      </c>
      <c r="W16" s="20">
        <v>0.158368699253675</v>
      </c>
      <c r="X16" s="20">
        <v>0.24253794573759399</v>
      </c>
      <c r="Y16" s="20">
        <v>0.24700268346854801</v>
      </c>
      <c r="Z16" s="20">
        <v>0.33156479274290601</v>
      </c>
      <c r="AA16" s="20">
        <v>0.27392351925151698</v>
      </c>
      <c r="AB16" s="20">
        <v>0.30125567538623899</v>
      </c>
      <c r="AC16" s="20">
        <v>0.24520075042713199</v>
      </c>
      <c r="AD16" s="20">
        <v>0.24713026442793001</v>
      </c>
      <c r="AE16" s="20"/>
      <c r="AF16" s="20">
        <v>0.202845902125526</v>
      </c>
      <c r="AG16" s="20">
        <v>0.316166064421121</v>
      </c>
      <c r="AH16" s="20">
        <v>0.187552640443685</v>
      </c>
      <c r="AI16" s="20"/>
      <c r="AJ16" s="20">
        <v>0.18857920560095301</v>
      </c>
      <c r="AK16" s="20">
        <v>0.30640761350893703</v>
      </c>
      <c r="AL16" s="20">
        <v>0.36645670647914902</v>
      </c>
      <c r="AM16" s="20">
        <v>0.13421404374284501</v>
      </c>
      <c r="AN16" s="20">
        <v>0.19983268756888201</v>
      </c>
      <c r="AO16" s="20"/>
      <c r="AP16" s="20">
        <v>0.19505725273300201</v>
      </c>
      <c r="AQ16" s="20">
        <v>0.28362322976669802</v>
      </c>
      <c r="AR16" s="20">
        <v>0.36047818868665998</v>
      </c>
      <c r="AS16" s="20"/>
      <c r="AT16" s="20">
        <v>0.187175128947172</v>
      </c>
      <c r="AU16" s="20">
        <v>0.214359280789643</v>
      </c>
      <c r="AV16" s="20">
        <v>0.30634479779509299</v>
      </c>
      <c r="AW16" s="20">
        <v>0.330479696033604</v>
      </c>
      <c r="AX16" s="20">
        <v>0.13835441996389</v>
      </c>
      <c r="AY16" s="20"/>
      <c r="AZ16" s="20">
        <v>0.23782659949820401</v>
      </c>
      <c r="BA16" s="20">
        <v>0.27572903899567203</v>
      </c>
      <c r="BB16" s="20">
        <v>0.24607971909556201</v>
      </c>
      <c r="BC16" s="20">
        <v>0.25327687595764198</v>
      </c>
      <c r="BD16" s="20">
        <v>0.20645431615097701</v>
      </c>
      <c r="BE16" s="20">
        <v>0.24191483700564101</v>
      </c>
      <c r="BF16" s="20"/>
      <c r="BG16" s="20">
        <v>0.24323793916484401</v>
      </c>
      <c r="BH16" s="20">
        <v>0.27915792560809699</v>
      </c>
      <c r="BI16" s="20" t="s">
        <v>95</v>
      </c>
      <c r="BJ16" s="20">
        <v>0.15708910351282401</v>
      </c>
      <c r="BK16" s="20">
        <v>0.17185903115411499</v>
      </c>
      <c r="BL16" s="20">
        <v>0.28756350733881902</v>
      </c>
      <c r="BM16" s="20">
        <v>0.28665292975787399</v>
      </c>
    </row>
    <row r="17" spans="2:65" x14ac:dyDescent="0.35">
      <c r="B17" s="18" t="s">
        <v>168</v>
      </c>
      <c r="C17" s="21">
        <v>0.15899554322694201</v>
      </c>
      <c r="D17" s="21">
        <v>0.162171695969104</v>
      </c>
      <c r="E17" s="21">
        <v>0.157884944886826</v>
      </c>
      <c r="F17" s="21"/>
      <c r="G17" s="21">
        <v>0.19297462211763999</v>
      </c>
      <c r="H17" s="21">
        <v>0.22101670796935699</v>
      </c>
      <c r="I17" s="21">
        <v>0.105938621341529</v>
      </c>
      <c r="J17" s="21">
        <v>0.144601560519868</v>
      </c>
      <c r="K17" s="21">
        <v>0.13466626518279101</v>
      </c>
      <c r="L17" s="21">
        <v>0.15912961683836899</v>
      </c>
      <c r="M17" s="21"/>
      <c r="N17" s="21">
        <v>0.113927239876917</v>
      </c>
      <c r="O17" s="21">
        <v>8.68471075338937E-2</v>
      </c>
      <c r="P17" s="21">
        <v>0.23910143875429801</v>
      </c>
      <c r="Q17" s="21">
        <v>0.210882196085728</v>
      </c>
      <c r="R17" s="21"/>
      <c r="S17" s="21">
        <v>0.17798292819940101</v>
      </c>
      <c r="T17" s="21">
        <v>0.19142075509297299</v>
      </c>
      <c r="U17" s="21">
        <v>0.11479005453251601</v>
      </c>
      <c r="V17" s="21">
        <v>0.18834490003030699</v>
      </c>
      <c r="W17" s="21">
        <v>0.25668651180263402</v>
      </c>
      <c r="X17" s="21">
        <v>0.13997871476205601</v>
      </c>
      <c r="Y17" s="21">
        <v>0.202616653075158</v>
      </c>
      <c r="Z17" s="21">
        <v>5.5994023526746803E-2</v>
      </c>
      <c r="AA17" s="21">
        <v>0.13233119669387999</v>
      </c>
      <c r="AB17" s="21">
        <v>4.8578241255218903E-2</v>
      </c>
      <c r="AC17" s="21">
        <v>0.25090595959480999</v>
      </c>
      <c r="AD17" s="21">
        <v>4.2957857375374303E-2</v>
      </c>
      <c r="AE17" s="21"/>
      <c r="AF17" s="21">
        <v>0.27215123562842802</v>
      </c>
      <c r="AG17" s="21">
        <v>3.0182575958454701E-2</v>
      </c>
      <c r="AH17" s="21">
        <v>0.241753532901335</v>
      </c>
      <c r="AI17" s="21"/>
      <c r="AJ17" s="21">
        <v>0.28790421844791603</v>
      </c>
      <c r="AK17" s="21">
        <v>5.6721711594908901E-2</v>
      </c>
      <c r="AL17" s="21">
        <v>-4.1702816318601101E-2</v>
      </c>
      <c r="AM17" s="21">
        <v>0.39055773730657101</v>
      </c>
      <c r="AN17" s="21">
        <v>0.24458055829934</v>
      </c>
      <c r="AO17" s="21"/>
      <c r="AP17" s="21">
        <v>0.27213900204000802</v>
      </c>
      <c r="AQ17" s="21">
        <v>8.7636020429531794E-2</v>
      </c>
      <c r="AR17" s="21">
        <v>-8.4145539150455306E-3</v>
      </c>
      <c r="AS17" s="21"/>
      <c r="AT17" s="21">
        <v>0.224014639521637</v>
      </c>
      <c r="AU17" s="21">
        <v>0.24125270503884999</v>
      </c>
      <c r="AV17" s="21">
        <v>7.8566985909724302E-2</v>
      </c>
      <c r="AW17" s="21">
        <v>2.41303936716178E-2</v>
      </c>
      <c r="AX17" s="21">
        <v>0.26552080339787099</v>
      </c>
      <c r="AY17" s="21"/>
      <c r="AZ17" s="21">
        <v>0.17400488966847799</v>
      </c>
      <c r="BA17" s="21">
        <v>0.11165944234602899</v>
      </c>
      <c r="BB17" s="21">
        <v>0.20348666065968499</v>
      </c>
      <c r="BC17" s="21">
        <v>0.15961723066816699</v>
      </c>
      <c r="BD17" s="21">
        <v>0.21011118535744899</v>
      </c>
      <c r="BE17" s="21">
        <v>0.162942341800277</v>
      </c>
      <c r="BF17" s="21"/>
      <c r="BG17" s="21">
        <v>0.17765289954528199</v>
      </c>
      <c r="BH17" s="21">
        <v>0.12954285207046801</v>
      </c>
      <c r="BI17" s="21" t="s">
        <v>95</v>
      </c>
      <c r="BJ17" s="21">
        <v>0.29096994105046398</v>
      </c>
      <c r="BK17" s="21">
        <v>0.216826009783045</v>
      </c>
      <c r="BL17" s="21">
        <v>9.2449733616190993E-2</v>
      </c>
      <c r="BM17" s="21">
        <v>0.129942995607012</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0.122901394396807</v>
      </c>
      <c r="D9" s="17">
        <v>0.128919432710563</v>
      </c>
      <c r="E9" s="17">
        <v>0.11687433018603099</v>
      </c>
      <c r="F9" s="17"/>
      <c r="G9" s="17">
        <v>0.18479657216326301</v>
      </c>
      <c r="H9" s="17">
        <v>0.175038909580607</v>
      </c>
      <c r="I9" s="17">
        <v>0.139820550275741</v>
      </c>
      <c r="J9" s="17">
        <v>8.4599612801502994E-2</v>
      </c>
      <c r="K9" s="17">
        <v>9.2602560714113796E-2</v>
      </c>
      <c r="L9" s="17">
        <v>7.8010399743778297E-2</v>
      </c>
      <c r="M9" s="17"/>
      <c r="N9" s="17">
        <v>0.111590950690156</v>
      </c>
      <c r="O9" s="17">
        <v>0.117772028238756</v>
      </c>
      <c r="P9" s="17">
        <v>0.13696013518466199</v>
      </c>
      <c r="Q9" s="17">
        <v>0.129191319658224</v>
      </c>
      <c r="R9" s="17"/>
      <c r="S9" s="17">
        <v>0.151764481081474</v>
      </c>
      <c r="T9" s="17">
        <v>8.7432434394638603E-2</v>
      </c>
      <c r="U9" s="17">
        <v>9.6698072702776E-2</v>
      </c>
      <c r="V9" s="17">
        <v>0.109833932519514</v>
      </c>
      <c r="W9" s="17">
        <v>0.137460135388069</v>
      </c>
      <c r="X9" s="17">
        <v>0.11934146217524701</v>
      </c>
      <c r="Y9" s="17">
        <v>0.13137747217905299</v>
      </c>
      <c r="Z9" s="17">
        <v>0.15605510924242599</v>
      </c>
      <c r="AA9" s="17">
        <v>0.13522956534785499</v>
      </c>
      <c r="AB9" s="17">
        <v>0.11155040286950201</v>
      </c>
      <c r="AC9" s="17">
        <v>0.122366758420142</v>
      </c>
      <c r="AD9" s="17">
        <v>0.15419440217733199</v>
      </c>
      <c r="AE9" s="17"/>
      <c r="AF9" s="17">
        <v>0.11246621776462</v>
      </c>
      <c r="AG9" s="17">
        <v>0.120453743927152</v>
      </c>
      <c r="AH9" s="17">
        <v>0.13908138495203201</v>
      </c>
      <c r="AI9" s="17"/>
      <c r="AJ9" s="17">
        <v>0.112054115428213</v>
      </c>
      <c r="AK9" s="17">
        <v>0.12505347589365201</v>
      </c>
      <c r="AL9" s="17">
        <v>7.2065296309652305E-2</v>
      </c>
      <c r="AM9" s="17">
        <v>0.29376711890707402</v>
      </c>
      <c r="AN9" s="17">
        <v>0.13243482520241501</v>
      </c>
      <c r="AO9" s="17"/>
      <c r="AP9" s="17">
        <v>0.11491811926925299</v>
      </c>
      <c r="AQ9" s="17">
        <v>0.12078351817907999</v>
      </c>
      <c r="AR9" s="17">
        <v>7.8943679633335206E-2</v>
      </c>
      <c r="AS9" s="17"/>
      <c r="AT9" s="17">
        <v>8.9466782230665606E-2</v>
      </c>
      <c r="AU9" s="17">
        <v>0.13313189880741599</v>
      </c>
      <c r="AV9" s="17">
        <v>0.14027568760009601</v>
      </c>
      <c r="AW9" s="17">
        <v>0.10581973323143699</v>
      </c>
      <c r="AX9" s="17">
        <v>0.119669181571601</v>
      </c>
      <c r="AY9" s="17"/>
      <c r="AZ9" s="17">
        <v>0.16020682662913599</v>
      </c>
      <c r="BA9" s="17">
        <v>0.12094420562863401</v>
      </c>
      <c r="BB9" s="17">
        <v>0.12305881344026599</v>
      </c>
      <c r="BC9" s="17">
        <v>0.115639487430602</v>
      </c>
      <c r="BD9" s="17">
        <v>6.3450854077446203E-2</v>
      </c>
      <c r="BE9" s="17">
        <v>0.12261718416936999</v>
      </c>
      <c r="BF9" s="17"/>
      <c r="BG9" s="17">
        <v>0.10485801828303799</v>
      </c>
      <c r="BH9" s="17">
        <v>0.11501662921952301</v>
      </c>
      <c r="BI9" s="17" t="s">
        <v>95</v>
      </c>
      <c r="BJ9" s="17">
        <v>0.12749256487694299</v>
      </c>
      <c r="BK9" s="17">
        <v>0.13960717404166501</v>
      </c>
      <c r="BL9" s="17">
        <v>0.14644254076500399</v>
      </c>
      <c r="BM9" s="17">
        <v>0.16854348848683501</v>
      </c>
    </row>
    <row r="10" spans="2:65" x14ac:dyDescent="0.35">
      <c r="B10" s="18" t="s">
        <v>246</v>
      </c>
      <c r="C10" s="17">
        <v>0.47334110462740597</v>
      </c>
      <c r="D10" s="17">
        <v>0.46255294984749801</v>
      </c>
      <c r="E10" s="17">
        <v>0.48548003549248803</v>
      </c>
      <c r="F10" s="17"/>
      <c r="G10" s="17">
        <v>0.51240677907074805</v>
      </c>
      <c r="H10" s="17">
        <v>0.49590117561691699</v>
      </c>
      <c r="I10" s="17">
        <v>0.46376934870478198</v>
      </c>
      <c r="J10" s="17">
        <v>0.50839807453774799</v>
      </c>
      <c r="K10" s="17">
        <v>0.43623253053947803</v>
      </c>
      <c r="L10" s="17">
        <v>0.43537984205355201</v>
      </c>
      <c r="M10" s="17"/>
      <c r="N10" s="17">
        <v>0.464912623592945</v>
      </c>
      <c r="O10" s="17">
        <v>0.48636058894372902</v>
      </c>
      <c r="P10" s="17">
        <v>0.48158272315214601</v>
      </c>
      <c r="Q10" s="17">
        <v>0.464321597565231</v>
      </c>
      <c r="R10" s="17"/>
      <c r="S10" s="17">
        <v>0.46394342640137798</v>
      </c>
      <c r="T10" s="17">
        <v>0.46387796302630702</v>
      </c>
      <c r="U10" s="17">
        <v>0.546887827565672</v>
      </c>
      <c r="V10" s="17">
        <v>0.50204980234634999</v>
      </c>
      <c r="W10" s="17">
        <v>0.455074725307406</v>
      </c>
      <c r="X10" s="17">
        <v>0.50753513736566902</v>
      </c>
      <c r="Y10" s="17">
        <v>0.42267151719833501</v>
      </c>
      <c r="Z10" s="17">
        <v>0.40132130168667901</v>
      </c>
      <c r="AA10" s="17">
        <v>0.43921094310610798</v>
      </c>
      <c r="AB10" s="17">
        <v>0.48268048168704603</v>
      </c>
      <c r="AC10" s="17">
        <v>0.50835979093974104</v>
      </c>
      <c r="AD10" s="17">
        <v>0.48704730856360001</v>
      </c>
      <c r="AE10" s="17"/>
      <c r="AF10" s="17">
        <v>0.46427928937268798</v>
      </c>
      <c r="AG10" s="17">
        <v>0.45581736324826999</v>
      </c>
      <c r="AH10" s="17">
        <v>0.51735329753075299</v>
      </c>
      <c r="AI10" s="17"/>
      <c r="AJ10" s="17">
        <v>0.44956285125400602</v>
      </c>
      <c r="AK10" s="17">
        <v>0.47903174647418001</v>
      </c>
      <c r="AL10" s="17">
        <v>0.487310596089993</v>
      </c>
      <c r="AM10" s="17">
        <v>0.52294655998841399</v>
      </c>
      <c r="AN10" s="17">
        <v>0.51046044108483402</v>
      </c>
      <c r="AO10" s="17"/>
      <c r="AP10" s="17">
        <v>0.44268836928279498</v>
      </c>
      <c r="AQ10" s="17">
        <v>0.48137728810175501</v>
      </c>
      <c r="AR10" s="17">
        <v>0.535521756250952</v>
      </c>
      <c r="AS10" s="17"/>
      <c r="AT10" s="17">
        <v>0.49127474175292501</v>
      </c>
      <c r="AU10" s="17">
        <v>0.48774885968764298</v>
      </c>
      <c r="AV10" s="17">
        <v>0.49826743707093402</v>
      </c>
      <c r="AW10" s="17">
        <v>0.43587199060686899</v>
      </c>
      <c r="AX10" s="17">
        <v>0.48563321303347001</v>
      </c>
      <c r="AY10" s="17"/>
      <c r="AZ10" s="17">
        <v>0.472333156512171</v>
      </c>
      <c r="BA10" s="17">
        <v>0.46131455547949202</v>
      </c>
      <c r="BB10" s="17">
        <v>0.49091252724392098</v>
      </c>
      <c r="BC10" s="17">
        <v>0.45899846080615903</v>
      </c>
      <c r="BD10" s="17">
        <v>0.50230894298316298</v>
      </c>
      <c r="BE10" s="17">
        <v>0.49498129739160701</v>
      </c>
      <c r="BF10" s="17"/>
      <c r="BG10" s="17">
        <v>0.44527955746150599</v>
      </c>
      <c r="BH10" s="17">
        <v>0.48737306476030301</v>
      </c>
      <c r="BI10" s="17" t="s">
        <v>95</v>
      </c>
      <c r="BJ10" s="17">
        <v>0.46933626626750102</v>
      </c>
      <c r="BK10" s="17">
        <v>0.52940450762202695</v>
      </c>
      <c r="BL10" s="17">
        <v>0.48869024762466701</v>
      </c>
      <c r="BM10" s="17">
        <v>0.47208153310411</v>
      </c>
    </row>
    <row r="11" spans="2:65" x14ac:dyDescent="0.35">
      <c r="B11" s="18" t="s">
        <v>247</v>
      </c>
      <c r="C11" s="17">
        <v>0.19888161728061701</v>
      </c>
      <c r="D11" s="17">
        <v>0.195962521414277</v>
      </c>
      <c r="E11" s="17">
        <v>0.20094231188238801</v>
      </c>
      <c r="F11" s="17"/>
      <c r="G11" s="17">
        <v>0.15293421947650901</v>
      </c>
      <c r="H11" s="17">
        <v>0.171273246954847</v>
      </c>
      <c r="I11" s="17">
        <v>0.20030200139877999</v>
      </c>
      <c r="J11" s="17">
        <v>0.19989867323424201</v>
      </c>
      <c r="K11" s="17">
        <v>0.22907019946625201</v>
      </c>
      <c r="L11" s="17">
        <v>0.22795128829796801</v>
      </c>
      <c r="M11" s="17"/>
      <c r="N11" s="17">
        <v>0.19104800883134601</v>
      </c>
      <c r="O11" s="17">
        <v>0.17787039468561699</v>
      </c>
      <c r="P11" s="17">
        <v>0.207372251306807</v>
      </c>
      <c r="Q11" s="17">
        <v>0.22049764593107299</v>
      </c>
      <c r="R11" s="17"/>
      <c r="S11" s="17">
        <v>0.20333221689932501</v>
      </c>
      <c r="T11" s="17">
        <v>0.245806599654465</v>
      </c>
      <c r="U11" s="17">
        <v>0.16400588244486899</v>
      </c>
      <c r="V11" s="17">
        <v>0.14352596635136899</v>
      </c>
      <c r="W11" s="17">
        <v>0.16479508687364899</v>
      </c>
      <c r="X11" s="17">
        <v>0.18906833952262</v>
      </c>
      <c r="Y11" s="17">
        <v>0.27318250843805703</v>
      </c>
      <c r="Z11" s="17">
        <v>0.234165742779779</v>
      </c>
      <c r="AA11" s="17">
        <v>0.22829452104512099</v>
      </c>
      <c r="AB11" s="17">
        <v>0.15686488676153801</v>
      </c>
      <c r="AC11" s="17">
        <v>0.14964192046873701</v>
      </c>
      <c r="AD11" s="17">
        <v>0.2117318012645</v>
      </c>
      <c r="AE11" s="17"/>
      <c r="AF11" s="17">
        <v>0.21948009506980301</v>
      </c>
      <c r="AG11" s="17">
        <v>0.198337370816876</v>
      </c>
      <c r="AH11" s="17">
        <v>0.17501994332156201</v>
      </c>
      <c r="AI11" s="17"/>
      <c r="AJ11" s="17">
        <v>0.21273971994490301</v>
      </c>
      <c r="AK11" s="17">
        <v>0.21092664525156701</v>
      </c>
      <c r="AL11" s="17">
        <v>0.156261332919331</v>
      </c>
      <c r="AM11" s="17">
        <v>9.4226690943411101E-2</v>
      </c>
      <c r="AN11" s="17">
        <v>0.20562257878593501</v>
      </c>
      <c r="AO11" s="17"/>
      <c r="AP11" s="17">
        <v>0.208938609564053</v>
      </c>
      <c r="AQ11" s="17">
        <v>0.20323480171377301</v>
      </c>
      <c r="AR11" s="17">
        <v>0.14551754733913499</v>
      </c>
      <c r="AS11" s="17"/>
      <c r="AT11" s="17">
        <v>0.23215493857623201</v>
      </c>
      <c r="AU11" s="17">
        <v>0.182677933799127</v>
      </c>
      <c r="AV11" s="17">
        <v>0.15211594914000501</v>
      </c>
      <c r="AW11" s="17">
        <v>0.23380366905207201</v>
      </c>
      <c r="AX11" s="17">
        <v>0.117028594555561</v>
      </c>
      <c r="AY11" s="17"/>
      <c r="AZ11" s="17">
        <v>0.18725400344889101</v>
      </c>
      <c r="BA11" s="17">
        <v>0.20597470696808601</v>
      </c>
      <c r="BB11" s="17">
        <v>0.19126165975687801</v>
      </c>
      <c r="BC11" s="17">
        <v>0.20398537475619699</v>
      </c>
      <c r="BD11" s="17">
        <v>0.19170509552909501</v>
      </c>
      <c r="BE11" s="17">
        <v>0.222281283075174</v>
      </c>
      <c r="BF11" s="17"/>
      <c r="BG11" s="17">
        <v>0.21006295028192201</v>
      </c>
      <c r="BH11" s="17">
        <v>0.191626333075651</v>
      </c>
      <c r="BI11" s="17" t="s">
        <v>95</v>
      </c>
      <c r="BJ11" s="17">
        <v>0.20693288376813501</v>
      </c>
      <c r="BK11" s="17">
        <v>0.19174219723835201</v>
      </c>
      <c r="BL11" s="17">
        <v>0.18830323372815799</v>
      </c>
      <c r="BM11" s="17">
        <v>0.188520331242712</v>
      </c>
    </row>
    <row r="12" spans="2:65" x14ac:dyDescent="0.35">
      <c r="B12" s="18" t="s">
        <v>248</v>
      </c>
      <c r="C12" s="17">
        <v>0.15611287828096501</v>
      </c>
      <c r="D12" s="17">
        <v>0.169265518735253</v>
      </c>
      <c r="E12" s="17">
        <v>0.14338360076134901</v>
      </c>
      <c r="F12" s="17"/>
      <c r="G12" s="17">
        <v>0.111136533230472</v>
      </c>
      <c r="H12" s="17">
        <v>0.125950472684772</v>
      </c>
      <c r="I12" s="17">
        <v>0.121045794142682</v>
      </c>
      <c r="J12" s="17">
        <v>0.156127575074443</v>
      </c>
      <c r="K12" s="17">
        <v>0.19965469992898499</v>
      </c>
      <c r="L12" s="17">
        <v>0.20941300061762899</v>
      </c>
      <c r="M12" s="17"/>
      <c r="N12" s="17">
        <v>0.19556184369740501</v>
      </c>
      <c r="O12" s="17">
        <v>0.158990694930076</v>
      </c>
      <c r="P12" s="17">
        <v>0.133264196342363</v>
      </c>
      <c r="Q12" s="17">
        <v>0.13018298724568</v>
      </c>
      <c r="R12" s="17"/>
      <c r="S12" s="17">
        <v>0.13624300221043401</v>
      </c>
      <c r="T12" s="17">
        <v>0.15200361081154501</v>
      </c>
      <c r="U12" s="17">
        <v>0.13287722295600399</v>
      </c>
      <c r="V12" s="17">
        <v>0.19512862184709701</v>
      </c>
      <c r="W12" s="17">
        <v>0.189029330963119</v>
      </c>
      <c r="X12" s="17">
        <v>0.136099362204293</v>
      </c>
      <c r="Y12" s="17">
        <v>0.146073041320402</v>
      </c>
      <c r="Z12" s="17">
        <v>0.15533651442740801</v>
      </c>
      <c r="AA12" s="17">
        <v>0.14098000487622001</v>
      </c>
      <c r="AB12" s="17">
        <v>0.195334512888797</v>
      </c>
      <c r="AC12" s="17">
        <v>0.19228431349417599</v>
      </c>
      <c r="AD12" s="17">
        <v>7.6233544346353904E-2</v>
      </c>
      <c r="AE12" s="17"/>
      <c r="AF12" s="17">
        <v>0.16245375462168099</v>
      </c>
      <c r="AG12" s="17">
        <v>0.172127076619428</v>
      </c>
      <c r="AH12" s="17">
        <v>0.113020843107327</v>
      </c>
      <c r="AI12" s="17"/>
      <c r="AJ12" s="17">
        <v>0.17441408170109399</v>
      </c>
      <c r="AK12" s="17">
        <v>0.14699583441841199</v>
      </c>
      <c r="AL12" s="17">
        <v>0.23581106630416401</v>
      </c>
      <c r="AM12" s="17">
        <v>5.08312155387508E-2</v>
      </c>
      <c r="AN12" s="17">
        <v>0.108338798366982</v>
      </c>
      <c r="AO12" s="17"/>
      <c r="AP12" s="17">
        <v>0.18033745990373501</v>
      </c>
      <c r="AQ12" s="17">
        <v>0.15527560578428901</v>
      </c>
      <c r="AR12" s="17">
        <v>0.18415891848611399</v>
      </c>
      <c r="AS12" s="17"/>
      <c r="AT12" s="17">
        <v>0.13859162598694999</v>
      </c>
      <c r="AU12" s="17">
        <v>0.15340976973075701</v>
      </c>
      <c r="AV12" s="17">
        <v>0.16310951219153</v>
      </c>
      <c r="AW12" s="17">
        <v>0.17814612493236001</v>
      </c>
      <c r="AX12" s="17">
        <v>0.16186125727414</v>
      </c>
      <c r="AY12" s="17"/>
      <c r="AZ12" s="17">
        <v>0.125690010616545</v>
      </c>
      <c r="BA12" s="17">
        <v>0.15728403034744601</v>
      </c>
      <c r="BB12" s="17">
        <v>0.164633823397206</v>
      </c>
      <c r="BC12" s="17">
        <v>0.18167216425926599</v>
      </c>
      <c r="BD12" s="17">
        <v>0.178904160849713</v>
      </c>
      <c r="BE12" s="17">
        <v>0.13338608543824601</v>
      </c>
      <c r="BF12" s="17"/>
      <c r="BG12" s="17">
        <v>0.18814794537792401</v>
      </c>
      <c r="BH12" s="17">
        <v>0.15238045005211501</v>
      </c>
      <c r="BI12" s="17" t="s">
        <v>95</v>
      </c>
      <c r="BJ12" s="17">
        <v>0.10113691432055801</v>
      </c>
      <c r="BK12" s="17">
        <v>0.109211926310359</v>
      </c>
      <c r="BL12" s="17">
        <v>0.13922945455628</v>
      </c>
      <c r="BM12" s="17">
        <v>0.15223345619898401</v>
      </c>
    </row>
    <row r="13" spans="2:65" x14ac:dyDescent="0.35">
      <c r="B13" s="18" t="s">
        <v>249</v>
      </c>
      <c r="C13" s="17">
        <v>2.6014919946479899E-2</v>
      </c>
      <c r="D13" s="17">
        <v>2.9158081021770001E-2</v>
      </c>
      <c r="E13" s="17">
        <v>2.21129816910022E-2</v>
      </c>
      <c r="F13" s="17"/>
      <c r="G13" s="17">
        <v>3.0652587865595701E-2</v>
      </c>
      <c r="H13" s="17">
        <v>1.7332411646408901E-2</v>
      </c>
      <c r="I13" s="17">
        <v>3.1343845248252199E-2</v>
      </c>
      <c r="J13" s="17">
        <v>2.23755674672124E-2</v>
      </c>
      <c r="K13" s="17">
        <v>2.5479957130811099E-2</v>
      </c>
      <c r="L13" s="17">
        <v>2.9132090946296998E-2</v>
      </c>
      <c r="M13" s="17"/>
      <c r="N13" s="17">
        <v>2.6713983614097801E-2</v>
      </c>
      <c r="O13" s="17">
        <v>3.1318773895679899E-2</v>
      </c>
      <c r="P13" s="17">
        <v>2.2671301395497799E-2</v>
      </c>
      <c r="Q13" s="17">
        <v>2.3206453531144401E-2</v>
      </c>
      <c r="R13" s="17"/>
      <c r="S13" s="17">
        <v>1.9794291685758199E-2</v>
      </c>
      <c r="T13" s="17">
        <v>2.5310258521277801E-2</v>
      </c>
      <c r="U13" s="17">
        <v>2.3804024466464999E-2</v>
      </c>
      <c r="V13" s="17">
        <v>1.6755129728140899E-2</v>
      </c>
      <c r="W13" s="17">
        <v>2.74318523590238E-2</v>
      </c>
      <c r="X13" s="17">
        <v>2.3863829591295498E-2</v>
      </c>
      <c r="Y13" s="17">
        <v>9.8876324129444394E-3</v>
      </c>
      <c r="Z13" s="17">
        <v>3.1329743232891998E-2</v>
      </c>
      <c r="AA13" s="17">
        <v>4.2445899419396499E-2</v>
      </c>
      <c r="AB13" s="17">
        <v>3.26204400748469E-2</v>
      </c>
      <c r="AC13" s="17">
        <v>1.8556646629558401E-2</v>
      </c>
      <c r="AD13" s="17">
        <v>7.0792943648214396E-2</v>
      </c>
      <c r="AE13" s="17"/>
      <c r="AF13" s="17">
        <v>2.3518842145449002E-2</v>
      </c>
      <c r="AG13" s="17">
        <v>2.8169703622877101E-2</v>
      </c>
      <c r="AH13" s="17">
        <v>2.4827255157305099E-2</v>
      </c>
      <c r="AI13" s="17"/>
      <c r="AJ13" s="17">
        <v>3.02667002293232E-2</v>
      </c>
      <c r="AK13" s="17">
        <v>2.13847687156054E-2</v>
      </c>
      <c r="AL13" s="17">
        <v>7.0092475121498301E-3</v>
      </c>
      <c r="AM13" s="17">
        <v>3.822841462235E-2</v>
      </c>
      <c r="AN13" s="17">
        <v>1.2553444370232199E-2</v>
      </c>
      <c r="AO13" s="17"/>
      <c r="AP13" s="17">
        <v>4.16585065951076E-2</v>
      </c>
      <c r="AQ13" s="17">
        <v>2.39015537889599E-2</v>
      </c>
      <c r="AR13" s="17">
        <v>1.4050450872343001E-2</v>
      </c>
      <c r="AS13" s="17"/>
      <c r="AT13" s="17">
        <v>1.9580392768918702E-2</v>
      </c>
      <c r="AU13" s="17">
        <v>1.65685090916298E-2</v>
      </c>
      <c r="AV13" s="17">
        <v>2.7577335616556599E-2</v>
      </c>
      <c r="AW13" s="17">
        <v>3.0809656508166399E-2</v>
      </c>
      <c r="AX13" s="17">
        <v>8.3391773001625202E-2</v>
      </c>
      <c r="AY13" s="17"/>
      <c r="AZ13" s="17">
        <v>2.7980046438500598E-2</v>
      </c>
      <c r="BA13" s="17">
        <v>2.8175375517793099E-2</v>
      </c>
      <c r="BB13" s="17">
        <v>1.9937364672632001E-2</v>
      </c>
      <c r="BC13" s="17">
        <v>1.82713279531539E-2</v>
      </c>
      <c r="BD13" s="17">
        <v>3.8145656442497997E-2</v>
      </c>
      <c r="BE13" s="17">
        <v>1.67915669721703E-2</v>
      </c>
      <c r="BF13" s="17"/>
      <c r="BG13" s="17">
        <v>3.1087827736141799E-2</v>
      </c>
      <c r="BH13" s="17">
        <v>2.6776320788103599E-2</v>
      </c>
      <c r="BI13" s="17" t="s">
        <v>95</v>
      </c>
      <c r="BJ13" s="17">
        <v>4.10925832371897E-2</v>
      </c>
      <c r="BK13" s="17">
        <v>4.8269837554897601E-3</v>
      </c>
      <c r="BL13" s="17">
        <v>2.2465229975154499E-2</v>
      </c>
      <c r="BM13" s="17">
        <v>1.86211909673582E-2</v>
      </c>
    </row>
    <row r="14" spans="2:65" x14ac:dyDescent="0.35">
      <c r="B14" s="18" t="s">
        <v>143</v>
      </c>
      <c r="C14" s="17">
        <v>2.2748085467724301E-2</v>
      </c>
      <c r="D14" s="17">
        <v>1.4141496270639001E-2</v>
      </c>
      <c r="E14" s="17">
        <v>3.12067399867418E-2</v>
      </c>
      <c r="F14" s="17"/>
      <c r="G14" s="17">
        <v>8.0733081934119908E-3</v>
      </c>
      <c r="H14" s="17">
        <v>1.4503783516448401E-2</v>
      </c>
      <c r="I14" s="17">
        <v>4.3718460229762203E-2</v>
      </c>
      <c r="J14" s="17">
        <v>2.8600496884851501E-2</v>
      </c>
      <c r="K14" s="17">
        <v>1.6960052220360199E-2</v>
      </c>
      <c r="L14" s="17">
        <v>2.0113378340775801E-2</v>
      </c>
      <c r="M14" s="17"/>
      <c r="N14" s="17">
        <v>1.0172589574050201E-2</v>
      </c>
      <c r="O14" s="17">
        <v>2.7687519306143001E-2</v>
      </c>
      <c r="P14" s="17">
        <v>1.81493926185246E-2</v>
      </c>
      <c r="Q14" s="17">
        <v>3.2599996068647399E-2</v>
      </c>
      <c r="R14" s="17"/>
      <c r="S14" s="17">
        <v>2.49225817216314E-2</v>
      </c>
      <c r="T14" s="17">
        <v>2.5569133591766401E-2</v>
      </c>
      <c r="U14" s="17">
        <v>3.5726969864214003E-2</v>
      </c>
      <c r="V14" s="17">
        <v>3.2706547207528497E-2</v>
      </c>
      <c r="W14" s="17">
        <v>2.6208869108733799E-2</v>
      </c>
      <c r="X14" s="17">
        <v>2.4091869140876201E-2</v>
      </c>
      <c r="Y14" s="17">
        <v>1.6807828451208401E-2</v>
      </c>
      <c r="Z14" s="17">
        <v>2.1791588630815699E-2</v>
      </c>
      <c r="AA14" s="17">
        <v>1.38390662052992E-2</v>
      </c>
      <c r="AB14" s="17">
        <v>2.0949275718269E-2</v>
      </c>
      <c r="AC14" s="17">
        <v>8.7905700476457703E-3</v>
      </c>
      <c r="AD14" s="17">
        <v>0</v>
      </c>
      <c r="AE14" s="17"/>
      <c r="AF14" s="17">
        <v>1.7801801025758901E-2</v>
      </c>
      <c r="AG14" s="17">
        <v>2.5094741765396701E-2</v>
      </c>
      <c r="AH14" s="17">
        <v>3.0697275931020399E-2</v>
      </c>
      <c r="AI14" s="17"/>
      <c r="AJ14" s="17">
        <v>2.09625314424608E-2</v>
      </c>
      <c r="AK14" s="17">
        <v>1.6607529246584599E-2</v>
      </c>
      <c r="AL14" s="17">
        <v>4.1542460864710598E-2</v>
      </c>
      <c r="AM14" s="17">
        <v>0</v>
      </c>
      <c r="AN14" s="17">
        <v>3.0589912189601401E-2</v>
      </c>
      <c r="AO14" s="17"/>
      <c r="AP14" s="17">
        <v>1.1458935385057101E-2</v>
      </c>
      <c r="AQ14" s="17">
        <v>1.5427232432142699E-2</v>
      </c>
      <c r="AR14" s="17">
        <v>4.1807647418121097E-2</v>
      </c>
      <c r="AS14" s="17"/>
      <c r="AT14" s="17">
        <v>2.89315186843081E-2</v>
      </c>
      <c r="AU14" s="17">
        <v>2.6463028883427601E-2</v>
      </c>
      <c r="AV14" s="17">
        <v>1.8654078380878202E-2</v>
      </c>
      <c r="AW14" s="17">
        <v>1.55488256690952E-2</v>
      </c>
      <c r="AX14" s="17">
        <v>3.2415980563602703E-2</v>
      </c>
      <c r="AY14" s="17"/>
      <c r="AZ14" s="17">
        <v>2.6535956354756401E-2</v>
      </c>
      <c r="BA14" s="17">
        <v>2.63071260585486E-2</v>
      </c>
      <c r="BB14" s="17">
        <v>1.01958114890967E-2</v>
      </c>
      <c r="BC14" s="17">
        <v>2.1433184794621699E-2</v>
      </c>
      <c r="BD14" s="17">
        <v>2.54852901180848E-2</v>
      </c>
      <c r="BE14" s="17">
        <v>9.9425829534335892E-3</v>
      </c>
      <c r="BF14" s="17"/>
      <c r="BG14" s="17">
        <v>2.0563700859468102E-2</v>
      </c>
      <c r="BH14" s="17">
        <v>2.6827202104304101E-2</v>
      </c>
      <c r="BI14" s="17" t="s">
        <v>95</v>
      </c>
      <c r="BJ14" s="17">
        <v>5.4008787529672697E-2</v>
      </c>
      <c r="BK14" s="17">
        <v>2.5207211032107699E-2</v>
      </c>
      <c r="BL14" s="17">
        <v>1.48692933507358E-2</v>
      </c>
      <c r="BM14" s="17">
        <v>0</v>
      </c>
    </row>
    <row r="15" spans="2:65" x14ac:dyDescent="0.35">
      <c r="B15" s="18" t="s">
        <v>250</v>
      </c>
      <c r="C15" s="20">
        <v>0.596242499024213</v>
      </c>
      <c r="D15" s="20">
        <v>0.59147238255806101</v>
      </c>
      <c r="E15" s="20">
        <v>0.60235436567851997</v>
      </c>
      <c r="F15" s="20"/>
      <c r="G15" s="20">
        <v>0.697203351234011</v>
      </c>
      <c r="H15" s="20">
        <v>0.67094008519752402</v>
      </c>
      <c r="I15" s="20">
        <v>0.60358989898052295</v>
      </c>
      <c r="J15" s="20">
        <v>0.59299768733925096</v>
      </c>
      <c r="K15" s="20">
        <v>0.52883509125359196</v>
      </c>
      <c r="L15" s="20">
        <v>0.51339024179732995</v>
      </c>
      <c r="M15" s="20"/>
      <c r="N15" s="20">
        <v>0.57650357428310095</v>
      </c>
      <c r="O15" s="20">
        <v>0.60413261718248501</v>
      </c>
      <c r="P15" s="20">
        <v>0.618542858336808</v>
      </c>
      <c r="Q15" s="20">
        <v>0.59351291722345501</v>
      </c>
      <c r="R15" s="20"/>
      <c r="S15" s="20">
        <v>0.61570790748285198</v>
      </c>
      <c r="T15" s="20">
        <v>0.55131039742094601</v>
      </c>
      <c r="U15" s="20">
        <v>0.64358590026844797</v>
      </c>
      <c r="V15" s="20">
        <v>0.611883734865864</v>
      </c>
      <c r="W15" s="20">
        <v>0.59253486069547501</v>
      </c>
      <c r="X15" s="20">
        <v>0.62687659954091601</v>
      </c>
      <c r="Y15" s="20">
        <v>0.554048989377388</v>
      </c>
      <c r="Z15" s="20">
        <v>0.55737641092910495</v>
      </c>
      <c r="AA15" s="20">
        <v>0.57444050845396299</v>
      </c>
      <c r="AB15" s="20">
        <v>0.59423088455654904</v>
      </c>
      <c r="AC15" s="20">
        <v>0.63072654935988304</v>
      </c>
      <c r="AD15" s="20">
        <v>0.64124171074093095</v>
      </c>
      <c r="AE15" s="20"/>
      <c r="AF15" s="20">
        <v>0.57674550713730799</v>
      </c>
      <c r="AG15" s="20">
        <v>0.57627110717542196</v>
      </c>
      <c r="AH15" s="20">
        <v>0.65643468248278503</v>
      </c>
      <c r="AI15" s="20"/>
      <c r="AJ15" s="20">
        <v>0.56161696668221806</v>
      </c>
      <c r="AK15" s="20">
        <v>0.60408522236783202</v>
      </c>
      <c r="AL15" s="20">
        <v>0.55937589239964502</v>
      </c>
      <c r="AM15" s="20">
        <v>0.81671367889548796</v>
      </c>
      <c r="AN15" s="20">
        <v>0.64289526628724902</v>
      </c>
      <c r="AO15" s="20"/>
      <c r="AP15" s="20">
        <v>0.55760648855204797</v>
      </c>
      <c r="AQ15" s="20">
        <v>0.60216080628083501</v>
      </c>
      <c r="AR15" s="20">
        <v>0.61446543588428704</v>
      </c>
      <c r="AS15" s="20"/>
      <c r="AT15" s="20">
        <v>0.58074152398359002</v>
      </c>
      <c r="AU15" s="20">
        <v>0.62088075849505797</v>
      </c>
      <c r="AV15" s="20">
        <v>0.63854312467103003</v>
      </c>
      <c r="AW15" s="20">
        <v>0.54169172383830599</v>
      </c>
      <c r="AX15" s="20">
        <v>0.60530239460507196</v>
      </c>
      <c r="AY15" s="20"/>
      <c r="AZ15" s="20">
        <v>0.63253998314130699</v>
      </c>
      <c r="BA15" s="20">
        <v>0.58225876110812602</v>
      </c>
      <c r="BB15" s="20">
        <v>0.61397134068418702</v>
      </c>
      <c r="BC15" s="20">
        <v>0.57463794823676095</v>
      </c>
      <c r="BD15" s="20">
        <v>0.56575979706060997</v>
      </c>
      <c r="BE15" s="20">
        <v>0.61759848156097596</v>
      </c>
      <c r="BF15" s="20"/>
      <c r="BG15" s="20">
        <v>0.55013757574454403</v>
      </c>
      <c r="BH15" s="20">
        <v>0.602389693979827</v>
      </c>
      <c r="BI15" s="20" t="s">
        <v>95</v>
      </c>
      <c r="BJ15" s="20">
        <v>0.59682883114444396</v>
      </c>
      <c r="BK15" s="20">
        <v>0.66901168166369096</v>
      </c>
      <c r="BL15" s="20">
        <v>0.63513278838967102</v>
      </c>
      <c r="BM15" s="20">
        <v>0.64062502159094603</v>
      </c>
    </row>
    <row r="16" spans="2:65" x14ac:dyDescent="0.35">
      <c r="B16" s="18" t="s">
        <v>251</v>
      </c>
      <c r="C16" s="20">
        <v>0.18212779822744499</v>
      </c>
      <c r="D16" s="20">
        <v>0.19842359975702301</v>
      </c>
      <c r="E16" s="20">
        <v>0.16549658245235099</v>
      </c>
      <c r="F16" s="20"/>
      <c r="G16" s="20">
        <v>0.141789121096068</v>
      </c>
      <c r="H16" s="20">
        <v>0.14328288433118</v>
      </c>
      <c r="I16" s="20">
        <v>0.152389639390935</v>
      </c>
      <c r="J16" s="20">
        <v>0.178503142541656</v>
      </c>
      <c r="K16" s="20">
        <v>0.22513465705979599</v>
      </c>
      <c r="L16" s="20">
        <v>0.238545091563926</v>
      </c>
      <c r="M16" s="20"/>
      <c r="N16" s="20">
        <v>0.222275827311503</v>
      </c>
      <c r="O16" s="20">
        <v>0.190309468825756</v>
      </c>
      <c r="P16" s="20">
        <v>0.155935497737861</v>
      </c>
      <c r="Q16" s="20">
        <v>0.15338944077682501</v>
      </c>
      <c r="R16" s="20"/>
      <c r="S16" s="20">
        <v>0.156037293896192</v>
      </c>
      <c r="T16" s="20">
        <v>0.17731386933282201</v>
      </c>
      <c r="U16" s="20">
        <v>0.156681247422469</v>
      </c>
      <c r="V16" s="20">
        <v>0.21188375157523801</v>
      </c>
      <c r="W16" s="20">
        <v>0.21646118332214201</v>
      </c>
      <c r="X16" s="20">
        <v>0.15996319179558799</v>
      </c>
      <c r="Y16" s="20">
        <v>0.15596067373334699</v>
      </c>
      <c r="Z16" s="20">
        <v>0.18666625766030001</v>
      </c>
      <c r="AA16" s="20">
        <v>0.183425904295617</v>
      </c>
      <c r="AB16" s="20">
        <v>0.22795495296364399</v>
      </c>
      <c r="AC16" s="20">
        <v>0.21084096012373499</v>
      </c>
      <c r="AD16" s="20">
        <v>0.14702648799456799</v>
      </c>
      <c r="AE16" s="20"/>
      <c r="AF16" s="20">
        <v>0.18597259676712999</v>
      </c>
      <c r="AG16" s="20">
        <v>0.20029678024230499</v>
      </c>
      <c r="AH16" s="20">
        <v>0.13784809826463201</v>
      </c>
      <c r="AI16" s="20"/>
      <c r="AJ16" s="20">
        <v>0.204680781930418</v>
      </c>
      <c r="AK16" s="20">
        <v>0.16838060313401701</v>
      </c>
      <c r="AL16" s="20">
        <v>0.242820313816314</v>
      </c>
      <c r="AM16" s="20">
        <v>8.90596301611008E-2</v>
      </c>
      <c r="AN16" s="20">
        <v>0.120892242737214</v>
      </c>
      <c r="AO16" s="20"/>
      <c r="AP16" s="20">
        <v>0.22199596649884201</v>
      </c>
      <c r="AQ16" s="20">
        <v>0.17917715957324901</v>
      </c>
      <c r="AR16" s="20">
        <v>0.19820936935845701</v>
      </c>
      <c r="AS16" s="20"/>
      <c r="AT16" s="20">
        <v>0.158172018755869</v>
      </c>
      <c r="AU16" s="20">
        <v>0.169978278822387</v>
      </c>
      <c r="AV16" s="20">
        <v>0.19068684780808701</v>
      </c>
      <c r="AW16" s="20">
        <v>0.20895578144052701</v>
      </c>
      <c r="AX16" s="20">
        <v>0.245253030275765</v>
      </c>
      <c r="AY16" s="20"/>
      <c r="AZ16" s="20">
        <v>0.15367005705504599</v>
      </c>
      <c r="BA16" s="20">
        <v>0.18545940586523901</v>
      </c>
      <c r="BB16" s="20">
        <v>0.18457118806983799</v>
      </c>
      <c r="BC16" s="20">
        <v>0.19994349221242</v>
      </c>
      <c r="BD16" s="20">
        <v>0.21704981729221101</v>
      </c>
      <c r="BE16" s="20">
        <v>0.150177652410416</v>
      </c>
      <c r="BF16" s="20"/>
      <c r="BG16" s="20">
        <v>0.219235773114066</v>
      </c>
      <c r="BH16" s="20">
        <v>0.179156770840219</v>
      </c>
      <c r="BI16" s="20" t="s">
        <v>95</v>
      </c>
      <c r="BJ16" s="20">
        <v>0.142229497557748</v>
      </c>
      <c r="BK16" s="20">
        <v>0.114038910065849</v>
      </c>
      <c r="BL16" s="20">
        <v>0.16169468453143501</v>
      </c>
      <c r="BM16" s="20">
        <v>0.17085464716634199</v>
      </c>
    </row>
    <row r="17" spans="2:65" x14ac:dyDescent="0.35">
      <c r="B17" s="18" t="s">
        <v>168</v>
      </c>
      <c r="C17" s="21">
        <v>0.41411470079676699</v>
      </c>
      <c r="D17" s="21">
        <v>0.393048782801038</v>
      </c>
      <c r="E17" s="21">
        <v>0.43685778322616903</v>
      </c>
      <c r="F17" s="21"/>
      <c r="G17" s="21">
        <v>0.555414230137943</v>
      </c>
      <c r="H17" s="21">
        <v>0.52765720086634305</v>
      </c>
      <c r="I17" s="21">
        <v>0.45120025958958798</v>
      </c>
      <c r="J17" s="21">
        <v>0.41449454479759501</v>
      </c>
      <c r="K17" s="21">
        <v>0.303700434193796</v>
      </c>
      <c r="L17" s="21">
        <v>0.274845150233404</v>
      </c>
      <c r="M17" s="21"/>
      <c r="N17" s="21">
        <v>0.35422774697159798</v>
      </c>
      <c r="O17" s="21">
        <v>0.41382314835672901</v>
      </c>
      <c r="P17" s="21">
        <v>0.46260736059894703</v>
      </c>
      <c r="Q17" s="21">
        <v>0.44012347644663002</v>
      </c>
      <c r="R17" s="21"/>
      <c r="S17" s="21">
        <v>0.45967061358666</v>
      </c>
      <c r="T17" s="21">
        <v>0.373996528088123</v>
      </c>
      <c r="U17" s="21">
        <v>0.486904652845979</v>
      </c>
      <c r="V17" s="21">
        <v>0.39999998329062603</v>
      </c>
      <c r="W17" s="21">
        <v>0.37607367737333303</v>
      </c>
      <c r="X17" s="21">
        <v>0.46691340774532702</v>
      </c>
      <c r="Y17" s="21">
        <v>0.39808831564404201</v>
      </c>
      <c r="Z17" s="21">
        <v>0.37071015326880602</v>
      </c>
      <c r="AA17" s="21">
        <v>0.39101460415834699</v>
      </c>
      <c r="AB17" s="21">
        <v>0.366275931592905</v>
      </c>
      <c r="AC17" s="21">
        <v>0.41988558923614799</v>
      </c>
      <c r="AD17" s="21">
        <v>0.49421522274636298</v>
      </c>
      <c r="AE17" s="21"/>
      <c r="AF17" s="21">
        <v>0.39077291037017797</v>
      </c>
      <c r="AG17" s="21">
        <v>0.375974326933117</v>
      </c>
      <c r="AH17" s="21">
        <v>0.51858658421815296</v>
      </c>
      <c r="AI17" s="21"/>
      <c r="AJ17" s="21">
        <v>0.356936184751801</v>
      </c>
      <c r="AK17" s="21">
        <v>0.43570461923381498</v>
      </c>
      <c r="AL17" s="21">
        <v>0.316555578583332</v>
      </c>
      <c r="AM17" s="21">
        <v>0.72765404873438699</v>
      </c>
      <c r="AN17" s="21">
        <v>0.52200302355003503</v>
      </c>
      <c r="AO17" s="21"/>
      <c r="AP17" s="21">
        <v>0.33561052205320602</v>
      </c>
      <c r="AQ17" s="21">
        <v>0.42298364670758598</v>
      </c>
      <c r="AR17" s="21">
        <v>0.41625606652583103</v>
      </c>
      <c r="AS17" s="21"/>
      <c r="AT17" s="21">
        <v>0.42256950522772102</v>
      </c>
      <c r="AU17" s="21">
        <v>0.450902479672672</v>
      </c>
      <c r="AV17" s="21">
        <v>0.44785627686294399</v>
      </c>
      <c r="AW17" s="21">
        <v>0.33273594239777898</v>
      </c>
      <c r="AX17" s="21">
        <v>0.36004936432930701</v>
      </c>
      <c r="AY17" s="21"/>
      <c r="AZ17" s="21">
        <v>0.478869926086261</v>
      </c>
      <c r="BA17" s="21">
        <v>0.39679935524288701</v>
      </c>
      <c r="BB17" s="21">
        <v>0.429400152614349</v>
      </c>
      <c r="BC17" s="21">
        <v>0.37469445602433998</v>
      </c>
      <c r="BD17" s="21">
        <v>0.34870997976839901</v>
      </c>
      <c r="BE17" s="21">
        <v>0.46742082915055999</v>
      </c>
      <c r="BF17" s="21"/>
      <c r="BG17" s="21">
        <v>0.33090180263047803</v>
      </c>
      <c r="BH17" s="21">
        <v>0.42323292313960797</v>
      </c>
      <c r="BI17" s="21" t="s">
        <v>95</v>
      </c>
      <c r="BJ17" s="21">
        <v>0.45459933358669602</v>
      </c>
      <c r="BK17" s="21">
        <v>0.55497277159784197</v>
      </c>
      <c r="BL17" s="21">
        <v>0.47343810385823598</v>
      </c>
      <c r="BM17" s="21">
        <v>0.46977037442460401</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0.11065234560433999</v>
      </c>
      <c r="D9" s="17">
        <v>0.11380177594735</v>
      </c>
      <c r="E9" s="17">
        <v>0.108263980349128</v>
      </c>
      <c r="F9" s="17"/>
      <c r="G9" s="17">
        <v>0.12312269004552499</v>
      </c>
      <c r="H9" s="17">
        <v>0.112436269096856</v>
      </c>
      <c r="I9" s="17">
        <v>9.8582658416773203E-2</v>
      </c>
      <c r="J9" s="17">
        <v>0.11465066279107999</v>
      </c>
      <c r="K9" s="17">
        <v>8.6412385945115605E-2</v>
      </c>
      <c r="L9" s="17">
        <v>0.124685094035364</v>
      </c>
      <c r="M9" s="17"/>
      <c r="N9" s="17">
        <v>0.101279623892574</v>
      </c>
      <c r="O9" s="17">
        <v>0.10968344994300799</v>
      </c>
      <c r="P9" s="17">
        <v>0.12850775976815801</v>
      </c>
      <c r="Q9" s="17">
        <v>0.106028920180775</v>
      </c>
      <c r="R9" s="17"/>
      <c r="S9" s="17">
        <v>6.9196914398250695E-2</v>
      </c>
      <c r="T9" s="17">
        <v>0.12630726411561799</v>
      </c>
      <c r="U9" s="17">
        <v>0.12932496968374099</v>
      </c>
      <c r="V9" s="17">
        <v>0.13726533374393499</v>
      </c>
      <c r="W9" s="17">
        <v>0.13486425681400999</v>
      </c>
      <c r="X9" s="17">
        <v>9.2530425306618799E-2</v>
      </c>
      <c r="Y9" s="17">
        <v>0.138372534557719</v>
      </c>
      <c r="Z9" s="17">
        <v>7.6370218472170806E-2</v>
      </c>
      <c r="AA9" s="17">
        <v>0.115480552190975</v>
      </c>
      <c r="AB9" s="17">
        <v>9.2843534134003605E-2</v>
      </c>
      <c r="AC9" s="17">
        <v>0.118184890820081</v>
      </c>
      <c r="AD9" s="17">
        <v>0.10161779072202699</v>
      </c>
      <c r="AE9" s="17"/>
      <c r="AF9" s="17">
        <v>0.11756390336857001</v>
      </c>
      <c r="AG9" s="17">
        <v>0.11089967743872101</v>
      </c>
      <c r="AH9" s="17">
        <v>8.7204549737381704E-2</v>
      </c>
      <c r="AI9" s="17"/>
      <c r="AJ9" s="17">
        <v>7.8430246899899497E-2</v>
      </c>
      <c r="AK9" s="17">
        <v>0.127250986414676</v>
      </c>
      <c r="AL9" s="17">
        <v>9.2119577962458302E-2</v>
      </c>
      <c r="AM9" s="17">
        <v>0.19965688407732199</v>
      </c>
      <c r="AN9" s="17">
        <v>0.113668501954775</v>
      </c>
      <c r="AO9" s="17"/>
      <c r="AP9" s="17">
        <v>5.5418091852792201E-2</v>
      </c>
      <c r="AQ9" s="17">
        <v>0.13979131216580601</v>
      </c>
      <c r="AR9" s="17">
        <v>0.114225149166086</v>
      </c>
      <c r="AS9" s="17"/>
      <c r="AT9" s="17">
        <v>8.2272474805585499E-2</v>
      </c>
      <c r="AU9" s="17">
        <v>0.11523563762472799</v>
      </c>
      <c r="AV9" s="17">
        <v>0.117360506781523</v>
      </c>
      <c r="AW9" s="17">
        <v>9.4599118513526897E-2</v>
      </c>
      <c r="AX9" s="17">
        <v>0.22377662350915301</v>
      </c>
      <c r="AY9" s="17"/>
      <c r="AZ9" s="17">
        <v>9.9712755115226703E-2</v>
      </c>
      <c r="BA9" s="17">
        <v>0.109211391666001</v>
      </c>
      <c r="BB9" s="17">
        <v>0.120250019718806</v>
      </c>
      <c r="BC9" s="17">
        <v>0.11661768455495</v>
      </c>
      <c r="BD9" s="17">
        <v>9.9727172559978705E-2</v>
      </c>
      <c r="BE9" s="17">
        <v>0.14997660106705901</v>
      </c>
      <c r="BF9" s="17"/>
      <c r="BG9" s="17">
        <v>0.102273098238804</v>
      </c>
      <c r="BH9" s="17">
        <v>0.111703716582637</v>
      </c>
      <c r="BI9" s="17" t="s">
        <v>95</v>
      </c>
      <c r="BJ9" s="17">
        <v>0.126885819755091</v>
      </c>
      <c r="BK9" s="17">
        <v>0.12689960074846199</v>
      </c>
      <c r="BL9" s="17">
        <v>0.119736473659768</v>
      </c>
      <c r="BM9" s="17">
        <v>5.2734846816779597E-2</v>
      </c>
    </row>
    <row r="10" spans="2:65" x14ac:dyDescent="0.35">
      <c r="B10" s="18" t="s">
        <v>246</v>
      </c>
      <c r="C10" s="17">
        <v>0.43592510656884897</v>
      </c>
      <c r="D10" s="17">
        <v>0.41074206240776701</v>
      </c>
      <c r="E10" s="17">
        <v>0.459809519343299</v>
      </c>
      <c r="F10" s="17"/>
      <c r="G10" s="17">
        <v>0.46987926889776599</v>
      </c>
      <c r="H10" s="17">
        <v>0.48010813481014902</v>
      </c>
      <c r="I10" s="17">
        <v>0.39357482147738398</v>
      </c>
      <c r="J10" s="17">
        <v>0.43129800683682201</v>
      </c>
      <c r="K10" s="17">
        <v>0.43768556299858702</v>
      </c>
      <c r="L10" s="17">
        <v>0.41659958629914701</v>
      </c>
      <c r="M10" s="17"/>
      <c r="N10" s="17">
        <v>0.39156708641031801</v>
      </c>
      <c r="O10" s="17">
        <v>0.48601922542857001</v>
      </c>
      <c r="P10" s="17">
        <v>0.42158076416797502</v>
      </c>
      <c r="Q10" s="17">
        <v>0.44481957767839397</v>
      </c>
      <c r="R10" s="17"/>
      <c r="S10" s="17">
        <v>0.436369830510561</v>
      </c>
      <c r="T10" s="17">
        <v>0.455739943745951</v>
      </c>
      <c r="U10" s="17">
        <v>0.42602901058755899</v>
      </c>
      <c r="V10" s="17">
        <v>0.39129284299786199</v>
      </c>
      <c r="W10" s="17">
        <v>0.47709947799105401</v>
      </c>
      <c r="X10" s="17">
        <v>0.46856458444549098</v>
      </c>
      <c r="Y10" s="17">
        <v>0.40510992685971497</v>
      </c>
      <c r="Z10" s="17">
        <v>0.41561547734609</v>
      </c>
      <c r="AA10" s="17">
        <v>0.42189573603471298</v>
      </c>
      <c r="AB10" s="17">
        <v>0.45229695090362898</v>
      </c>
      <c r="AC10" s="17">
        <v>0.43576663855495001</v>
      </c>
      <c r="AD10" s="17">
        <v>0.41843579771237299</v>
      </c>
      <c r="AE10" s="17"/>
      <c r="AF10" s="17">
        <v>0.39947843425537899</v>
      </c>
      <c r="AG10" s="17">
        <v>0.44540793436463499</v>
      </c>
      <c r="AH10" s="17">
        <v>0.468671551855047</v>
      </c>
      <c r="AI10" s="17"/>
      <c r="AJ10" s="17">
        <v>0.38822014013158901</v>
      </c>
      <c r="AK10" s="17">
        <v>0.459004418493068</v>
      </c>
      <c r="AL10" s="17">
        <v>0.56918336764428801</v>
      </c>
      <c r="AM10" s="17">
        <v>0.19383804724579301</v>
      </c>
      <c r="AN10" s="17">
        <v>0.46267764759157998</v>
      </c>
      <c r="AO10" s="17"/>
      <c r="AP10" s="17">
        <v>0.370216660503907</v>
      </c>
      <c r="AQ10" s="17">
        <v>0.45227711833786899</v>
      </c>
      <c r="AR10" s="17">
        <v>0.47986962339912198</v>
      </c>
      <c r="AS10" s="17"/>
      <c r="AT10" s="17">
        <v>0.44230145777857999</v>
      </c>
      <c r="AU10" s="17">
        <v>0.46303252227057901</v>
      </c>
      <c r="AV10" s="17">
        <v>0.42235597836740701</v>
      </c>
      <c r="AW10" s="17">
        <v>0.40740665283619698</v>
      </c>
      <c r="AX10" s="17">
        <v>0.34439438352775098</v>
      </c>
      <c r="AY10" s="17"/>
      <c r="AZ10" s="17">
        <v>0.43477848782560702</v>
      </c>
      <c r="BA10" s="17">
        <v>0.42993038731939398</v>
      </c>
      <c r="BB10" s="17">
        <v>0.426720336536897</v>
      </c>
      <c r="BC10" s="17">
        <v>0.46945645572886902</v>
      </c>
      <c r="BD10" s="17">
        <v>0.438851299575377</v>
      </c>
      <c r="BE10" s="17">
        <v>0.38003647793270501</v>
      </c>
      <c r="BF10" s="17"/>
      <c r="BG10" s="17">
        <v>0.42919299254898302</v>
      </c>
      <c r="BH10" s="17">
        <v>0.428271713268224</v>
      </c>
      <c r="BI10" s="17" t="s">
        <v>95</v>
      </c>
      <c r="BJ10" s="17">
        <v>0.43943788988014398</v>
      </c>
      <c r="BK10" s="17">
        <v>0.43345446394384402</v>
      </c>
      <c r="BL10" s="17">
        <v>0.43102283008534098</v>
      </c>
      <c r="BM10" s="17">
        <v>0.612526715528247</v>
      </c>
    </row>
    <row r="11" spans="2:65" x14ac:dyDescent="0.35">
      <c r="B11" s="18" t="s">
        <v>247</v>
      </c>
      <c r="C11" s="17">
        <v>0.26152567738219001</v>
      </c>
      <c r="D11" s="17">
        <v>0.250548907045613</v>
      </c>
      <c r="E11" s="17">
        <v>0.27175121983524497</v>
      </c>
      <c r="F11" s="17"/>
      <c r="G11" s="17">
        <v>0.18950128035774799</v>
      </c>
      <c r="H11" s="17">
        <v>0.22617248285223501</v>
      </c>
      <c r="I11" s="17">
        <v>0.30373633513799603</v>
      </c>
      <c r="J11" s="17">
        <v>0.28680158798949801</v>
      </c>
      <c r="K11" s="17">
        <v>0.243094821222126</v>
      </c>
      <c r="L11" s="17">
        <v>0.29173866270785698</v>
      </c>
      <c r="M11" s="17"/>
      <c r="N11" s="17">
        <v>0.25924369504996803</v>
      </c>
      <c r="O11" s="17">
        <v>0.211035501093426</v>
      </c>
      <c r="P11" s="17">
        <v>0.28340887050734098</v>
      </c>
      <c r="Q11" s="17">
        <v>0.29587441400106401</v>
      </c>
      <c r="R11" s="17"/>
      <c r="S11" s="17">
        <v>0.27211269463418802</v>
      </c>
      <c r="T11" s="17">
        <v>0.229029610662</v>
      </c>
      <c r="U11" s="17">
        <v>0.267222336221487</v>
      </c>
      <c r="V11" s="17">
        <v>0.29769466924780402</v>
      </c>
      <c r="W11" s="17">
        <v>0.207101398395966</v>
      </c>
      <c r="X11" s="17">
        <v>0.263522458054327</v>
      </c>
      <c r="Y11" s="17">
        <v>0.24510865724741501</v>
      </c>
      <c r="Z11" s="17">
        <v>0.27091546859035598</v>
      </c>
      <c r="AA11" s="17">
        <v>0.28395972007356401</v>
      </c>
      <c r="AB11" s="17">
        <v>0.28996299781523499</v>
      </c>
      <c r="AC11" s="17">
        <v>0.21715011262119499</v>
      </c>
      <c r="AD11" s="17">
        <v>0.30494683730240801</v>
      </c>
      <c r="AE11" s="17"/>
      <c r="AF11" s="17">
        <v>0.286008107030159</v>
      </c>
      <c r="AG11" s="17">
        <v>0.26605384579696101</v>
      </c>
      <c r="AH11" s="17">
        <v>0.24812314028506599</v>
      </c>
      <c r="AI11" s="17"/>
      <c r="AJ11" s="17">
        <v>0.288836355016654</v>
      </c>
      <c r="AK11" s="17">
        <v>0.239700815887194</v>
      </c>
      <c r="AL11" s="17">
        <v>0.21988155907200399</v>
      </c>
      <c r="AM11" s="17">
        <v>0.47446876336546101</v>
      </c>
      <c r="AN11" s="17">
        <v>0.250775109767018</v>
      </c>
      <c r="AO11" s="17"/>
      <c r="AP11" s="17">
        <v>0.29986828242296298</v>
      </c>
      <c r="AQ11" s="17">
        <v>0.22743565033563301</v>
      </c>
      <c r="AR11" s="17">
        <v>0.306052041295374</v>
      </c>
      <c r="AS11" s="17"/>
      <c r="AT11" s="17">
        <v>0.29569373025627199</v>
      </c>
      <c r="AU11" s="17">
        <v>0.23294509182294501</v>
      </c>
      <c r="AV11" s="17">
        <v>0.25524052416916299</v>
      </c>
      <c r="AW11" s="17">
        <v>0.28512777745108903</v>
      </c>
      <c r="AX11" s="17">
        <v>0.185537584664762</v>
      </c>
      <c r="AY11" s="17"/>
      <c r="AZ11" s="17">
        <v>0.25710759826132201</v>
      </c>
      <c r="BA11" s="17">
        <v>0.26379169722671197</v>
      </c>
      <c r="BB11" s="17">
        <v>0.24465914285071999</v>
      </c>
      <c r="BC11" s="17">
        <v>0.23957665040413201</v>
      </c>
      <c r="BD11" s="17">
        <v>0.30816338642503599</v>
      </c>
      <c r="BE11" s="17">
        <v>0.27264794166162698</v>
      </c>
      <c r="BF11" s="17"/>
      <c r="BG11" s="17">
        <v>0.26720839886761699</v>
      </c>
      <c r="BH11" s="17">
        <v>0.26914339674535598</v>
      </c>
      <c r="BI11" s="17" t="s">
        <v>95</v>
      </c>
      <c r="BJ11" s="17">
        <v>0.240176315816578</v>
      </c>
      <c r="BK11" s="17">
        <v>0.26496058481307</v>
      </c>
      <c r="BL11" s="17">
        <v>0.26688204121243803</v>
      </c>
      <c r="BM11" s="17">
        <v>0.162550900730835</v>
      </c>
    </row>
    <row r="12" spans="2:65" x14ac:dyDescent="0.35">
      <c r="B12" s="18" t="s">
        <v>248</v>
      </c>
      <c r="C12" s="17">
        <v>0.14062810576564599</v>
      </c>
      <c r="D12" s="17">
        <v>0.169678514591625</v>
      </c>
      <c r="E12" s="17">
        <v>0.113368837556303</v>
      </c>
      <c r="F12" s="17"/>
      <c r="G12" s="17">
        <v>0.15091507518088801</v>
      </c>
      <c r="H12" s="17">
        <v>0.12893340799115399</v>
      </c>
      <c r="I12" s="17">
        <v>0.144660853650423</v>
      </c>
      <c r="J12" s="17">
        <v>0.119425187389362</v>
      </c>
      <c r="K12" s="17">
        <v>0.18296661205954401</v>
      </c>
      <c r="L12" s="17">
        <v>0.12924715049535401</v>
      </c>
      <c r="M12" s="17"/>
      <c r="N12" s="17">
        <v>0.194120625004115</v>
      </c>
      <c r="O12" s="17">
        <v>0.12239512894790899</v>
      </c>
      <c r="P12" s="17">
        <v>0.12564481815162701</v>
      </c>
      <c r="Q12" s="17">
        <v>0.114408243466521</v>
      </c>
      <c r="R12" s="17"/>
      <c r="S12" s="17">
        <v>0.16083467953789801</v>
      </c>
      <c r="T12" s="17">
        <v>0.139215678399498</v>
      </c>
      <c r="U12" s="17">
        <v>0.16385189347061899</v>
      </c>
      <c r="V12" s="17">
        <v>0.132406376256687</v>
      </c>
      <c r="W12" s="17">
        <v>0.13606809610745299</v>
      </c>
      <c r="X12" s="17">
        <v>0.13564175417972399</v>
      </c>
      <c r="Y12" s="17">
        <v>0.14741410909174299</v>
      </c>
      <c r="Z12" s="17">
        <v>0.18342065626669399</v>
      </c>
      <c r="AA12" s="17">
        <v>0.114030850178169</v>
      </c>
      <c r="AB12" s="17">
        <v>0.111308366422616</v>
      </c>
      <c r="AC12" s="17">
        <v>0.16294886852642701</v>
      </c>
      <c r="AD12" s="17">
        <v>0.104834079925661</v>
      </c>
      <c r="AE12" s="17"/>
      <c r="AF12" s="17">
        <v>0.15720826043019501</v>
      </c>
      <c r="AG12" s="17">
        <v>0.128595909557574</v>
      </c>
      <c r="AH12" s="17">
        <v>0.130665512472222</v>
      </c>
      <c r="AI12" s="17"/>
      <c r="AJ12" s="17">
        <v>0.190917100357506</v>
      </c>
      <c r="AK12" s="17">
        <v>0.121808411274006</v>
      </c>
      <c r="AL12" s="17">
        <v>9.6991070771478102E-2</v>
      </c>
      <c r="AM12" s="17">
        <v>3.9064406871945498E-2</v>
      </c>
      <c r="AN12" s="17">
        <v>0.12545836381636899</v>
      </c>
      <c r="AO12" s="17"/>
      <c r="AP12" s="17">
        <v>0.22277315186608701</v>
      </c>
      <c r="AQ12" s="17">
        <v>0.13184397570820799</v>
      </c>
      <c r="AR12" s="17">
        <v>8.7022965076200998E-2</v>
      </c>
      <c r="AS12" s="17"/>
      <c r="AT12" s="17">
        <v>0.125086812771144</v>
      </c>
      <c r="AU12" s="17">
        <v>0.134625459848837</v>
      </c>
      <c r="AV12" s="17">
        <v>0.15620204618561301</v>
      </c>
      <c r="AW12" s="17">
        <v>0.16817131447019801</v>
      </c>
      <c r="AX12" s="17">
        <v>0.18106253597165201</v>
      </c>
      <c r="AY12" s="17"/>
      <c r="AZ12" s="17">
        <v>0.148694524531293</v>
      </c>
      <c r="BA12" s="17">
        <v>0.13645512485111799</v>
      </c>
      <c r="BB12" s="17">
        <v>0.15734461886168299</v>
      </c>
      <c r="BC12" s="17">
        <v>0.143373856254016</v>
      </c>
      <c r="BD12" s="17">
        <v>0.124617374883794</v>
      </c>
      <c r="BE12" s="17">
        <v>0.121855136572249</v>
      </c>
      <c r="BF12" s="17"/>
      <c r="BG12" s="17">
        <v>0.15969900178931701</v>
      </c>
      <c r="BH12" s="17">
        <v>0.13774929890072099</v>
      </c>
      <c r="BI12" s="17" t="s">
        <v>95</v>
      </c>
      <c r="BJ12" s="17">
        <v>9.5742400615606807E-2</v>
      </c>
      <c r="BK12" s="17">
        <v>0.107377193293034</v>
      </c>
      <c r="BL12" s="17">
        <v>0.137607688040951</v>
      </c>
      <c r="BM12" s="17">
        <v>0.119944571362992</v>
      </c>
    </row>
    <row r="13" spans="2:65" x14ac:dyDescent="0.35">
      <c r="B13" s="18" t="s">
        <v>249</v>
      </c>
      <c r="C13" s="17">
        <v>2.6678905889979201E-2</v>
      </c>
      <c r="D13" s="17">
        <v>3.4331978724219399E-2</v>
      </c>
      <c r="E13" s="17">
        <v>1.8498857345807401E-2</v>
      </c>
      <c r="F13" s="17"/>
      <c r="G13" s="17">
        <v>4.4837878970799001E-2</v>
      </c>
      <c r="H13" s="17">
        <v>2.3352732068778002E-2</v>
      </c>
      <c r="I13" s="17">
        <v>3.6293501656001703E-2</v>
      </c>
      <c r="J13" s="17">
        <v>2.8950418338321699E-2</v>
      </c>
      <c r="K13" s="17">
        <v>2.0702590390868698E-2</v>
      </c>
      <c r="L13" s="17">
        <v>1.230084675601E-2</v>
      </c>
      <c r="M13" s="17"/>
      <c r="N13" s="17">
        <v>3.7408450424063898E-2</v>
      </c>
      <c r="O13" s="17">
        <v>3.7196427854023197E-2</v>
      </c>
      <c r="P13" s="17">
        <v>1.4318546453584701E-2</v>
      </c>
      <c r="Q13" s="17">
        <v>1.6111179262444202E-2</v>
      </c>
      <c r="R13" s="17"/>
      <c r="S13" s="17">
        <v>3.1473046545218701E-2</v>
      </c>
      <c r="T13" s="17">
        <v>3.5358712717405899E-2</v>
      </c>
      <c r="U13" s="17">
        <v>0</v>
      </c>
      <c r="V13" s="17">
        <v>2.35081487202221E-2</v>
      </c>
      <c r="W13" s="17">
        <v>2.4410202234696799E-2</v>
      </c>
      <c r="X13" s="17">
        <v>1.5974190397500899E-2</v>
      </c>
      <c r="Y13" s="17">
        <v>2.7983478065922E-2</v>
      </c>
      <c r="Z13" s="17">
        <v>2.0725455218370499E-2</v>
      </c>
      <c r="AA13" s="17">
        <v>3.3173420453000202E-2</v>
      </c>
      <c r="AB13" s="17">
        <v>1.82796500133507E-2</v>
      </c>
      <c r="AC13" s="17">
        <v>3.82818376374785E-2</v>
      </c>
      <c r="AD13" s="17">
        <v>7.0165494337530596E-2</v>
      </c>
      <c r="AE13" s="17"/>
      <c r="AF13" s="17">
        <v>2.27932557347129E-2</v>
      </c>
      <c r="AG13" s="17">
        <v>2.1297738733252799E-2</v>
      </c>
      <c r="AH13" s="17">
        <v>2.3698370292183201E-2</v>
      </c>
      <c r="AI13" s="17"/>
      <c r="AJ13" s="17">
        <v>2.9171086637495701E-2</v>
      </c>
      <c r="AK13" s="17">
        <v>2.6654683439286699E-2</v>
      </c>
      <c r="AL13" s="17">
        <v>1.5461204010054699E-2</v>
      </c>
      <c r="AM13" s="17">
        <v>9.2971898439477799E-2</v>
      </c>
      <c r="AN13" s="17">
        <v>1.13700568172373E-2</v>
      </c>
      <c r="AO13" s="17"/>
      <c r="AP13" s="17">
        <v>3.2600474705596197E-2</v>
      </c>
      <c r="AQ13" s="17">
        <v>1.9210445944359899E-2</v>
      </c>
      <c r="AR13" s="17">
        <v>6.6655980862074396E-3</v>
      </c>
      <c r="AS13" s="17"/>
      <c r="AT13" s="17">
        <v>2.0855745679648E-2</v>
      </c>
      <c r="AU13" s="17">
        <v>2.6167102517657699E-2</v>
      </c>
      <c r="AV13" s="17">
        <v>3.0946825982145099E-2</v>
      </c>
      <c r="AW13" s="17">
        <v>3.7200649773420101E-2</v>
      </c>
      <c r="AX13" s="17">
        <v>3.2812891763078202E-2</v>
      </c>
      <c r="AY13" s="17"/>
      <c r="AZ13" s="17">
        <v>2.9014621999667301E-2</v>
      </c>
      <c r="BA13" s="17">
        <v>3.2174764503991503E-2</v>
      </c>
      <c r="BB13" s="17">
        <v>3.7688505090255099E-2</v>
      </c>
      <c r="BC13" s="17">
        <v>6.6523661219768599E-3</v>
      </c>
      <c r="BD13" s="17">
        <v>1.7041408665414801E-2</v>
      </c>
      <c r="BE13" s="17">
        <v>4.8194142091154801E-2</v>
      </c>
      <c r="BF13" s="17"/>
      <c r="BG13" s="17">
        <v>2.2463628768486399E-2</v>
      </c>
      <c r="BH13" s="17">
        <v>2.85052281620428E-2</v>
      </c>
      <c r="BI13" s="17" t="s">
        <v>95</v>
      </c>
      <c r="BJ13" s="17">
        <v>3.6782878036084099E-2</v>
      </c>
      <c r="BK13" s="17">
        <v>3.2048035951599801E-2</v>
      </c>
      <c r="BL13" s="17">
        <v>2.7383820407576798E-2</v>
      </c>
      <c r="BM13" s="17">
        <v>3.1056405152725401E-2</v>
      </c>
    </row>
    <row r="14" spans="2:65" x14ac:dyDescent="0.35">
      <c r="B14" s="18" t="s">
        <v>143</v>
      </c>
      <c r="C14" s="17">
        <v>2.4589858788996801E-2</v>
      </c>
      <c r="D14" s="17">
        <v>2.0896761283425099E-2</v>
      </c>
      <c r="E14" s="17">
        <v>2.8307585570217401E-2</v>
      </c>
      <c r="F14" s="17"/>
      <c r="G14" s="17">
        <v>2.1743806547272801E-2</v>
      </c>
      <c r="H14" s="17">
        <v>2.8996973180827799E-2</v>
      </c>
      <c r="I14" s="17">
        <v>2.3151829661421701E-2</v>
      </c>
      <c r="J14" s="17">
        <v>1.8874136654917099E-2</v>
      </c>
      <c r="K14" s="17">
        <v>2.9138027383758699E-2</v>
      </c>
      <c r="L14" s="17">
        <v>2.5428659706269001E-2</v>
      </c>
      <c r="M14" s="17"/>
      <c r="N14" s="17">
        <v>1.6380519218960402E-2</v>
      </c>
      <c r="O14" s="17">
        <v>3.36702667330641E-2</v>
      </c>
      <c r="P14" s="17">
        <v>2.6539240951314699E-2</v>
      </c>
      <c r="Q14" s="17">
        <v>2.2757665410801198E-2</v>
      </c>
      <c r="R14" s="17"/>
      <c r="S14" s="17">
        <v>3.0012834373883801E-2</v>
      </c>
      <c r="T14" s="17">
        <v>1.43487903595267E-2</v>
      </c>
      <c r="U14" s="17">
        <v>1.3571790036593499E-2</v>
      </c>
      <c r="V14" s="17">
        <v>1.78326290334909E-2</v>
      </c>
      <c r="W14" s="17">
        <v>2.0456568456821301E-2</v>
      </c>
      <c r="X14" s="17">
        <v>2.3766587616338299E-2</v>
      </c>
      <c r="Y14" s="17">
        <v>3.6011294177485401E-2</v>
      </c>
      <c r="Z14" s="17">
        <v>3.2952724106318797E-2</v>
      </c>
      <c r="AA14" s="17">
        <v>3.1459721069579602E-2</v>
      </c>
      <c r="AB14" s="17">
        <v>3.5308500711165897E-2</v>
      </c>
      <c r="AC14" s="17">
        <v>2.7667651839868301E-2</v>
      </c>
      <c r="AD14" s="17">
        <v>0</v>
      </c>
      <c r="AE14" s="17"/>
      <c r="AF14" s="17">
        <v>1.6948039180983698E-2</v>
      </c>
      <c r="AG14" s="17">
        <v>2.7744894108856399E-2</v>
      </c>
      <c r="AH14" s="17">
        <v>4.1636875358100199E-2</v>
      </c>
      <c r="AI14" s="17"/>
      <c r="AJ14" s="17">
        <v>2.4425070956855699E-2</v>
      </c>
      <c r="AK14" s="17">
        <v>2.55806844917696E-2</v>
      </c>
      <c r="AL14" s="17">
        <v>6.3632205397170403E-3</v>
      </c>
      <c r="AM14" s="17">
        <v>0</v>
      </c>
      <c r="AN14" s="17">
        <v>3.6050320053020897E-2</v>
      </c>
      <c r="AO14" s="17"/>
      <c r="AP14" s="17">
        <v>1.9123338648655199E-2</v>
      </c>
      <c r="AQ14" s="17">
        <v>2.9441497508124501E-2</v>
      </c>
      <c r="AR14" s="17">
        <v>6.1646229770096102E-3</v>
      </c>
      <c r="AS14" s="17"/>
      <c r="AT14" s="17">
        <v>3.3789778708770903E-2</v>
      </c>
      <c r="AU14" s="17">
        <v>2.79941859152531E-2</v>
      </c>
      <c r="AV14" s="17">
        <v>1.7894118514149002E-2</v>
      </c>
      <c r="AW14" s="17">
        <v>7.4944869555688401E-3</v>
      </c>
      <c r="AX14" s="17">
        <v>3.2415980563602703E-2</v>
      </c>
      <c r="AY14" s="17"/>
      <c r="AZ14" s="17">
        <v>3.0692012266883999E-2</v>
      </c>
      <c r="BA14" s="17">
        <v>2.84366344327837E-2</v>
      </c>
      <c r="BB14" s="17">
        <v>1.33373769416378E-2</v>
      </c>
      <c r="BC14" s="17">
        <v>2.4322986936055301E-2</v>
      </c>
      <c r="BD14" s="17">
        <v>1.15993578903997E-2</v>
      </c>
      <c r="BE14" s="17">
        <v>2.7289700675205E-2</v>
      </c>
      <c r="BF14" s="17"/>
      <c r="BG14" s="17">
        <v>1.9162879786792899E-2</v>
      </c>
      <c r="BH14" s="17">
        <v>2.4626646341018701E-2</v>
      </c>
      <c r="BI14" s="17" t="s">
        <v>95</v>
      </c>
      <c r="BJ14" s="17">
        <v>6.0974695896495602E-2</v>
      </c>
      <c r="BK14" s="17">
        <v>3.52601212499907E-2</v>
      </c>
      <c r="BL14" s="17">
        <v>1.7367146593925301E-2</v>
      </c>
      <c r="BM14" s="17">
        <v>2.1186560408421099E-2</v>
      </c>
    </row>
    <row r="15" spans="2:65" x14ac:dyDescent="0.35">
      <c r="B15" s="18" t="s">
        <v>250</v>
      </c>
      <c r="C15" s="20">
        <v>0.54657745217318898</v>
      </c>
      <c r="D15" s="20">
        <v>0.52454383835511798</v>
      </c>
      <c r="E15" s="20">
        <v>0.56807349969242704</v>
      </c>
      <c r="F15" s="20"/>
      <c r="G15" s="20">
        <v>0.593001958943291</v>
      </c>
      <c r="H15" s="20">
        <v>0.59254440390700602</v>
      </c>
      <c r="I15" s="20">
        <v>0.49215747989415798</v>
      </c>
      <c r="J15" s="20">
        <v>0.54594866962790201</v>
      </c>
      <c r="K15" s="20">
        <v>0.52409794894370298</v>
      </c>
      <c r="L15" s="20">
        <v>0.54128468033451105</v>
      </c>
      <c r="M15" s="20"/>
      <c r="N15" s="20">
        <v>0.49284671030289301</v>
      </c>
      <c r="O15" s="20">
        <v>0.59570267537157795</v>
      </c>
      <c r="P15" s="20">
        <v>0.55008852393613195</v>
      </c>
      <c r="Q15" s="20">
        <v>0.55084849785916901</v>
      </c>
      <c r="R15" s="20"/>
      <c r="S15" s="20">
        <v>0.50556674490881204</v>
      </c>
      <c r="T15" s="20">
        <v>0.58204720786156905</v>
      </c>
      <c r="U15" s="20">
        <v>0.55535398027130001</v>
      </c>
      <c r="V15" s="20">
        <v>0.52855817674179595</v>
      </c>
      <c r="W15" s="20">
        <v>0.61196373480506305</v>
      </c>
      <c r="X15" s="20">
        <v>0.56109500975211002</v>
      </c>
      <c r="Y15" s="20">
        <v>0.54348246141743395</v>
      </c>
      <c r="Z15" s="20">
        <v>0.49198569581826102</v>
      </c>
      <c r="AA15" s="20">
        <v>0.53737628822568795</v>
      </c>
      <c r="AB15" s="20">
        <v>0.54514048503763202</v>
      </c>
      <c r="AC15" s="20">
        <v>0.553951529375031</v>
      </c>
      <c r="AD15" s="20">
        <v>0.52005358843439997</v>
      </c>
      <c r="AE15" s="20"/>
      <c r="AF15" s="20">
        <v>0.51704233762394902</v>
      </c>
      <c r="AG15" s="20">
        <v>0.55630761180335597</v>
      </c>
      <c r="AH15" s="20">
        <v>0.55587610159242895</v>
      </c>
      <c r="AI15" s="20"/>
      <c r="AJ15" s="20">
        <v>0.46665038703148798</v>
      </c>
      <c r="AK15" s="20">
        <v>0.58625540490774397</v>
      </c>
      <c r="AL15" s="20">
        <v>0.66130294560674596</v>
      </c>
      <c r="AM15" s="20">
        <v>0.39349493132311603</v>
      </c>
      <c r="AN15" s="20">
        <v>0.57634614954635499</v>
      </c>
      <c r="AO15" s="20"/>
      <c r="AP15" s="20">
        <v>0.42563475235669901</v>
      </c>
      <c r="AQ15" s="20">
        <v>0.59206843050367497</v>
      </c>
      <c r="AR15" s="20">
        <v>0.59409477256520804</v>
      </c>
      <c r="AS15" s="20"/>
      <c r="AT15" s="20">
        <v>0.52457393258416596</v>
      </c>
      <c r="AU15" s="20">
        <v>0.578268159895307</v>
      </c>
      <c r="AV15" s="20">
        <v>0.53971648514893</v>
      </c>
      <c r="AW15" s="20">
        <v>0.50200577134972402</v>
      </c>
      <c r="AX15" s="20">
        <v>0.56817100703690504</v>
      </c>
      <c r="AY15" s="20"/>
      <c r="AZ15" s="20">
        <v>0.53449124294083405</v>
      </c>
      <c r="BA15" s="20">
        <v>0.53914177898539495</v>
      </c>
      <c r="BB15" s="20">
        <v>0.54697035625570301</v>
      </c>
      <c r="BC15" s="20">
        <v>0.58607414028381999</v>
      </c>
      <c r="BD15" s="20">
        <v>0.53857847213535504</v>
      </c>
      <c r="BE15" s="20">
        <v>0.53001307899976402</v>
      </c>
      <c r="BF15" s="20"/>
      <c r="BG15" s="20">
        <v>0.53146609078778695</v>
      </c>
      <c r="BH15" s="20">
        <v>0.539975429850862</v>
      </c>
      <c r="BI15" s="20" t="s">
        <v>95</v>
      </c>
      <c r="BJ15" s="20">
        <v>0.56632370963523504</v>
      </c>
      <c r="BK15" s="20">
        <v>0.56035406469230598</v>
      </c>
      <c r="BL15" s="20">
        <v>0.55075930374510895</v>
      </c>
      <c r="BM15" s="20">
        <v>0.66526156234502598</v>
      </c>
    </row>
    <row r="16" spans="2:65" x14ac:dyDescent="0.35">
      <c r="B16" s="18" t="s">
        <v>251</v>
      </c>
      <c r="C16" s="20">
        <v>0.167307011655625</v>
      </c>
      <c r="D16" s="20">
        <v>0.204010493315845</v>
      </c>
      <c r="E16" s="20">
        <v>0.131867694902111</v>
      </c>
      <c r="F16" s="20"/>
      <c r="G16" s="20">
        <v>0.195752954151687</v>
      </c>
      <c r="H16" s="20">
        <v>0.15228614005993199</v>
      </c>
      <c r="I16" s="20">
        <v>0.18095435530642401</v>
      </c>
      <c r="J16" s="20">
        <v>0.14837560572768299</v>
      </c>
      <c r="K16" s="20">
        <v>0.20366920245041301</v>
      </c>
      <c r="L16" s="20">
        <v>0.14154799725136399</v>
      </c>
      <c r="M16" s="20"/>
      <c r="N16" s="20">
        <v>0.23152907542817899</v>
      </c>
      <c r="O16" s="20">
        <v>0.15959155680193199</v>
      </c>
      <c r="P16" s="20">
        <v>0.139963364605212</v>
      </c>
      <c r="Q16" s="20">
        <v>0.130519422728965</v>
      </c>
      <c r="R16" s="20"/>
      <c r="S16" s="20">
        <v>0.192307726083116</v>
      </c>
      <c r="T16" s="20">
        <v>0.17457439111690401</v>
      </c>
      <c r="U16" s="20">
        <v>0.16385189347061899</v>
      </c>
      <c r="V16" s="20">
        <v>0.155914524976909</v>
      </c>
      <c r="W16" s="20">
        <v>0.16047829834214999</v>
      </c>
      <c r="X16" s="20">
        <v>0.15161594457722499</v>
      </c>
      <c r="Y16" s="20">
        <v>0.17539758715766501</v>
      </c>
      <c r="Z16" s="20">
        <v>0.20414611148506501</v>
      </c>
      <c r="AA16" s="20">
        <v>0.147204270631169</v>
      </c>
      <c r="AB16" s="20">
        <v>0.12958801643596701</v>
      </c>
      <c r="AC16" s="20">
        <v>0.20123070616390601</v>
      </c>
      <c r="AD16" s="20">
        <v>0.17499957426319199</v>
      </c>
      <c r="AE16" s="20"/>
      <c r="AF16" s="20">
        <v>0.180001516164908</v>
      </c>
      <c r="AG16" s="20">
        <v>0.14989364829082699</v>
      </c>
      <c r="AH16" s="20">
        <v>0.15436388276440499</v>
      </c>
      <c r="AI16" s="20"/>
      <c r="AJ16" s="20">
        <v>0.22008818699500199</v>
      </c>
      <c r="AK16" s="20">
        <v>0.148463094713292</v>
      </c>
      <c r="AL16" s="20">
        <v>0.112452274781533</v>
      </c>
      <c r="AM16" s="20">
        <v>0.13203630531142299</v>
      </c>
      <c r="AN16" s="20">
        <v>0.13682842063360601</v>
      </c>
      <c r="AO16" s="20"/>
      <c r="AP16" s="20">
        <v>0.255373626571683</v>
      </c>
      <c r="AQ16" s="20">
        <v>0.15105442165256799</v>
      </c>
      <c r="AR16" s="20">
        <v>9.3688563162408395E-2</v>
      </c>
      <c r="AS16" s="20"/>
      <c r="AT16" s="20">
        <v>0.14594255845079199</v>
      </c>
      <c r="AU16" s="20">
        <v>0.160792562366495</v>
      </c>
      <c r="AV16" s="20">
        <v>0.187148872167758</v>
      </c>
      <c r="AW16" s="20">
        <v>0.205371964243618</v>
      </c>
      <c r="AX16" s="20">
        <v>0.21387542773473001</v>
      </c>
      <c r="AY16" s="20"/>
      <c r="AZ16" s="20">
        <v>0.17770914653096001</v>
      </c>
      <c r="BA16" s="20">
        <v>0.168629889355109</v>
      </c>
      <c r="BB16" s="20">
        <v>0.195033123951938</v>
      </c>
      <c r="BC16" s="20">
        <v>0.150026222375993</v>
      </c>
      <c r="BD16" s="20">
        <v>0.14165878354920899</v>
      </c>
      <c r="BE16" s="20">
        <v>0.170049278663403</v>
      </c>
      <c r="BF16" s="20"/>
      <c r="BG16" s="20">
        <v>0.18216263055780299</v>
      </c>
      <c r="BH16" s="20">
        <v>0.166254527062763</v>
      </c>
      <c r="BI16" s="20" t="s">
        <v>95</v>
      </c>
      <c r="BJ16" s="20">
        <v>0.132525278651691</v>
      </c>
      <c r="BK16" s="20">
        <v>0.13942522924463299</v>
      </c>
      <c r="BL16" s="20">
        <v>0.164991508448528</v>
      </c>
      <c r="BM16" s="20">
        <v>0.15100097651571701</v>
      </c>
    </row>
    <row r="17" spans="2:65" x14ac:dyDescent="0.35">
      <c r="B17" s="18" t="s">
        <v>168</v>
      </c>
      <c r="C17" s="21">
        <v>0.37927044051756398</v>
      </c>
      <c r="D17" s="21">
        <v>0.320533345039273</v>
      </c>
      <c r="E17" s="21">
        <v>0.43620580479031701</v>
      </c>
      <c r="F17" s="21"/>
      <c r="G17" s="21">
        <v>0.39724900479160402</v>
      </c>
      <c r="H17" s="21">
        <v>0.44025826384707401</v>
      </c>
      <c r="I17" s="21">
        <v>0.31120312458773303</v>
      </c>
      <c r="J17" s="21">
        <v>0.39757306390021802</v>
      </c>
      <c r="K17" s="21">
        <v>0.32042874649329001</v>
      </c>
      <c r="L17" s="21">
        <v>0.39973668308314703</v>
      </c>
      <c r="M17" s="21"/>
      <c r="N17" s="21">
        <v>0.26131763487471299</v>
      </c>
      <c r="O17" s="21">
        <v>0.43611111856964502</v>
      </c>
      <c r="P17" s="21">
        <v>0.41012515933091997</v>
      </c>
      <c r="Q17" s="21">
        <v>0.42032907513020401</v>
      </c>
      <c r="R17" s="21"/>
      <c r="S17" s="21">
        <v>0.31325901882569601</v>
      </c>
      <c r="T17" s="21">
        <v>0.40747281674466601</v>
      </c>
      <c r="U17" s="21">
        <v>0.39150208680067999</v>
      </c>
      <c r="V17" s="21">
        <v>0.37264365176488701</v>
      </c>
      <c r="W17" s="21">
        <v>0.451485436462914</v>
      </c>
      <c r="X17" s="21">
        <v>0.40947906517488503</v>
      </c>
      <c r="Y17" s="21">
        <v>0.36808487425976899</v>
      </c>
      <c r="Z17" s="21">
        <v>0.28783958433319601</v>
      </c>
      <c r="AA17" s="21">
        <v>0.39017201759451903</v>
      </c>
      <c r="AB17" s="21">
        <v>0.415552468601666</v>
      </c>
      <c r="AC17" s="21">
        <v>0.35272082321112602</v>
      </c>
      <c r="AD17" s="21">
        <v>0.34505401417120801</v>
      </c>
      <c r="AE17" s="21"/>
      <c r="AF17" s="21">
        <v>0.33704082145904102</v>
      </c>
      <c r="AG17" s="21">
        <v>0.40641396351252801</v>
      </c>
      <c r="AH17" s="21">
        <v>0.40151221882802401</v>
      </c>
      <c r="AI17" s="21"/>
      <c r="AJ17" s="21">
        <v>0.24656220003648599</v>
      </c>
      <c r="AK17" s="21">
        <v>0.43779231019445197</v>
      </c>
      <c r="AL17" s="21">
        <v>0.54885067082521399</v>
      </c>
      <c r="AM17" s="21">
        <v>0.26145862601169201</v>
      </c>
      <c r="AN17" s="21">
        <v>0.43951772891274898</v>
      </c>
      <c r="AO17" s="21"/>
      <c r="AP17" s="21">
        <v>0.17026112578501601</v>
      </c>
      <c r="AQ17" s="21">
        <v>0.44101400885110698</v>
      </c>
      <c r="AR17" s="21">
        <v>0.50040620940280001</v>
      </c>
      <c r="AS17" s="21"/>
      <c r="AT17" s="21">
        <v>0.378631374133374</v>
      </c>
      <c r="AU17" s="21">
        <v>0.41747559752881302</v>
      </c>
      <c r="AV17" s="21">
        <v>0.35256761298117201</v>
      </c>
      <c r="AW17" s="21">
        <v>0.29663380710610598</v>
      </c>
      <c r="AX17" s="21">
        <v>0.35429557930217498</v>
      </c>
      <c r="AY17" s="21"/>
      <c r="AZ17" s="21">
        <v>0.35678209640987402</v>
      </c>
      <c r="BA17" s="21">
        <v>0.37051188963028597</v>
      </c>
      <c r="BB17" s="21">
        <v>0.351937232303765</v>
      </c>
      <c r="BC17" s="21">
        <v>0.43604791790782699</v>
      </c>
      <c r="BD17" s="21">
        <v>0.39691968858614601</v>
      </c>
      <c r="BE17" s="21">
        <v>0.359963800336361</v>
      </c>
      <c r="BF17" s="21"/>
      <c r="BG17" s="21">
        <v>0.34930346022998299</v>
      </c>
      <c r="BH17" s="21">
        <v>0.373720902788099</v>
      </c>
      <c r="BI17" s="21" t="s">
        <v>95</v>
      </c>
      <c r="BJ17" s="21">
        <v>0.43379843098354398</v>
      </c>
      <c r="BK17" s="21">
        <v>0.42092883544767301</v>
      </c>
      <c r="BL17" s="21">
        <v>0.38576779529658101</v>
      </c>
      <c r="BM17" s="21">
        <v>0.514260585829309</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0.16405094218821201</v>
      </c>
      <c r="D9" s="17">
        <v>0.185738193419035</v>
      </c>
      <c r="E9" s="17">
        <v>0.14303506617714801</v>
      </c>
      <c r="F9" s="17"/>
      <c r="G9" s="17">
        <v>0.21930449459174101</v>
      </c>
      <c r="H9" s="17">
        <v>0.166731781647284</v>
      </c>
      <c r="I9" s="17">
        <v>0.14960719674440201</v>
      </c>
      <c r="J9" s="17">
        <v>0.15135586008718799</v>
      </c>
      <c r="K9" s="17">
        <v>0.163648188438863</v>
      </c>
      <c r="L9" s="17">
        <v>0.15038316199511001</v>
      </c>
      <c r="M9" s="17"/>
      <c r="N9" s="17">
        <v>0.189994920610285</v>
      </c>
      <c r="O9" s="17">
        <v>0.18155274624324</v>
      </c>
      <c r="P9" s="17">
        <v>0.15016394226648999</v>
      </c>
      <c r="Q9" s="17">
        <v>0.13432879259491201</v>
      </c>
      <c r="R9" s="17"/>
      <c r="S9" s="17">
        <v>0.166654311064245</v>
      </c>
      <c r="T9" s="17">
        <v>0.14610058531575501</v>
      </c>
      <c r="U9" s="17">
        <v>0.152592595960265</v>
      </c>
      <c r="V9" s="17">
        <v>0.145226612657189</v>
      </c>
      <c r="W9" s="17">
        <v>0.16456753280422701</v>
      </c>
      <c r="X9" s="17">
        <v>0.129586286073434</v>
      </c>
      <c r="Y9" s="17">
        <v>0.183195950265887</v>
      </c>
      <c r="Z9" s="17">
        <v>0.15718906901131</v>
      </c>
      <c r="AA9" s="17">
        <v>0.17793583141623001</v>
      </c>
      <c r="AB9" s="17">
        <v>0.215395937916985</v>
      </c>
      <c r="AC9" s="17">
        <v>0.162401772106054</v>
      </c>
      <c r="AD9" s="17">
        <v>0.17645562356115199</v>
      </c>
      <c r="AE9" s="17"/>
      <c r="AF9" s="17">
        <v>0.126377603421575</v>
      </c>
      <c r="AG9" s="17">
        <v>0.217156892618139</v>
      </c>
      <c r="AH9" s="17">
        <v>9.8123630303170603E-2</v>
      </c>
      <c r="AI9" s="17"/>
      <c r="AJ9" s="17">
        <v>8.7336402678432998E-2</v>
      </c>
      <c r="AK9" s="17">
        <v>0.22642991707452001</v>
      </c>
      <c r="AL9" s="17">
        <v>0.20082894170437199</v>
      </c>
      <c r="AM9" s="17">
        <v>0.19400819599316499</v>
      </c>
      <c r="AN9" s="17">
        <v>0.11785411999538099</v>
      </c>
      <c r="AO9" s="17"/>
      <c r="AP9" s="17">
        <v>7.4883478359582506E-2</v>
      </c>
      <c r="AQ9" s="17">
        <v>0.22083565252321699</v>
      </c>
      <c r="AR9" s="17">
        <v>0.20394763725935999</v>
      </c>
      <c r="AS9" s="17"/>
      <c r="AT9" s="17">
        <v>0.12620179351284</v>
      </c>
      <c r="AU9" s="17">
        <v>0.13722185307608201</v>
      </c>
      <c r="AV9" s="17">
        <v>0.20395771370626001</v>
      </c>
      <c r="AW9" s="17">
        <v>0.162900513774417</v>
      </c>
      <c r="AX9" s="17">
        <v>0.33869156248107501</v>
      </c>
      <c r="AY9" s="17"/>
      <c r="AZ9" s="17">
        <v>0.15608663440227299</v>
      </c>
      <c r="BA9" s="17">
        <v>0.16669806693398301</v>
      </c>
      <c r="BB9" s="17">
        <v>0.14669174448817701</v>
      </c>
      <c r="BC9" s="17">
        <v>0.16696614115078501</v>
      </c>
      <c r="BD9" s="17">
        <v>0.20314397299221701</v>
      </c>
      <c r="BE9" s="17">
        <v>0.12628372676798699</v>
      </c>
      <c r="BF9" s="17"/>
      <c r="BG9" s="17">
        <v>0.16009114448487699</v>
      </c>
      <c r="BH9" s="17">
        <v>0.16066460029459201</v>
      </c>
      <c r="BI9" s="17" t="s">
        <v>95</v>
      </c>
      <c r="BJ9" s="17">
        <v>0.128705995240775</v>
      </c>
      <c r="BK9" s="17">
        <v>0.176869894850088</v>
      </c>
      <c r="BL9" s="17">
        <v>0.17077693633645699</v>
      </c>
      <c r="BM9" s="17">
        <v>0.22271678151750801</v>
      </c>
    </row>
    <row r="10" spans="2:65" x14ac:dyDescent="0.35">
      <c r="B10" s="18" t="s">
        <v>246</v>
      </c>
      <c r="C10" s="17">
        <v>0.31979545899574802</v>
      </c>
      <c r="D10" s="17">
        <v>0.33643629431444699</v>
      </c>
      <c r="E10" s="17">
        <v>0.30466528792390801</v>
      </c>
      <c r="F10" s="17"/>
      <c r="G10" s="17">
        <v>0.338851847637132</v>
      </c>
      <c r="H10" s="17">
        <v>0.37293328378934498</v>
      </c>
      <c r="I10" s="17">
        <v>0.349614378160161</v>
      </c>
      <c r="J10" s="17">
        <v>0.310208667762577</v>
      </c>
      <c r="K10" s="17">
        <v>0.27931017223143501</v>
      </c>
      <c r="L10" s="17">
        <v>0.273435203362146</v>
      </c>
      <c r="M10" s="17"/>
      <c r="N10" s="17">
        <v>0.29531808345364302</v>
      </c>
      <c r="O10" s="17">
        <v>0.33646892103734199</v>
      </c>
      <c r="P10" s="17">
        <v>0.35546512879602199</v>
      </c>
      <c r="Q10" s="17">
        <v>0.297449588599489</v>
      </c>
      <c r="R10" s="17"/>
      <c r="S10" s="17">
        <v>0.25615915956274699</v>
      </c>
      <c r="T10" s="17">
        <v>0.31519836857087402</v>
      </c>
      <c r="U10" s="17">
        <v>0.37387006405854101</v>
      </c>
      <c r="V10" s="17">
        <v>0.36541233797408901</v>
      </c>
      <c r="W10" s="17">
        <v>0.318403125502282</v>
      </c>
      <c r="X10" s="17">
        <v>0.39846768835238</v>
      </c>
      <c r="Y10" s="17">
        <v>0.34756339582930001</v>
      </c>
      <c r="Z10" s="17">
        <v>0.256299007418055</v>
      </c>
      <c r="AA10" s="17">
        <v>0.25683903895961302</v>
      </c>
      <c r="AB10" s="17">
        <v>0.34975152139634402</v>
      </c>
      <c r="AC10" s="17">
        <v>0.30775512222566798</v>
      </c>
      <c r="AD10" s="17">
        <v>0.30647510512777698</v>
      </c>
      <c r="AE10" s="17"/>
      <c r="AF10" s="17">
        <v>0.29285088743837701</v>
      </c>
      <c r="AG10" s="17">
        <v>0.33763125090641199</v>
      </c>
      <c r="AH10" s="17">
        <v>0.315304836020665</v>
      </c>
      <c r="AI10" s="17"/>
      <c r="AJ10" s="17">
        <v>0.26097718557928001</v>
      </c>
      <c r="AK10" s="17">
        <v>0.353781823840777</v>
      </c>
      <c r="AL10" s="17">
        <v>0.39921894280657699</v>
      </c>
      <c r="AM10" s="17">
        <v>0.34345705725825898</v>
      </c>
      <c r="AN10" s="17">
        <v>0.34168850009247398</v>
      </c>
      <c r="AO10" s="17"/>
      <c r="AP10" s="17">
        <v>0.20369163472101101</v>
      </c>
      <c r="AQ10" s="17">
        <v>0.35866226555008701</v>
      </c>
      <c r="AR10" s="17">
        <v>0.370796154485239</v>
      </c>
      <c r="AS10" s="17"/>
      <c r="AT10" s="17">
        <v>0.30319162386545701</v>
      </c>
      <c r="AU10" s="17">
        <v>0.34239857176212302</v>
      </c>
      <c r="AV10" s="17">
        <v>0.335481994582844</v>
      </c>
      <c r="AW10" s="17">
        <v>0.32903933564417998</v>
      </c>
      <c r="AX10" s="17">
        <v>0.27541353935130097</v>
      </c>
      <c r="AY10" s="17"/>
      <c r="AZ10" s="17">
        <v>0.31878412891983299</v>
      </c>
      <c r="BA10" s="17">
        <v>0.31167777627575399</v>
      </c>
      <c r="BB10" s="17">
        <v>0.31228432685282698</v>
      </c>
      <c r="BC10" s="17">
        <v>0.34821826942834899</v>
      </c>
      <c r="BD10" s="17">
        <v>0.29465561915084998</v>
      </c>
      <c r="BE10" s="17">
        <v>0.34619694633987902</v>
      </c>
      <c r="BF10" s="17"/>
      <c r="BG10" s="17">
        <v>0.29298606702778102</v>
      </c>
      <c r="BH10" s="17">
        <v>0.35597203774553998</v>
      </c>
      <c r="BI10" s="17" t="s">
        <v>95</v>
      </c>
      <c r="BJ10" s="17">
        <v>0.30556099949910298</v>
      </c>
      <c r="BK10" s="17">
        <v>0.32367430908017097</v>
      </c>
      <c r="BL10" s="17">
        <v>0.33113748358953998</v>
      </c>
      <c r="BM10" s="17">
        <v>0.293795390243763</v>
      </c>
    </row>
    <row r="11" spans="2:65" x14ac:dyDescent="0.35">
      <c r="B11" s="18" t="s">
        <v>247</v>
      </c>
      <c r="C11" s="17">
        <v>0.29241988653145501</v>
      </c>
      <c r="D11" s="17">
        <v>0.27476895128177098</v>
      </c>
      <c r="E11" s="17">
        <v>0.31012086763896601</v>
      </c>
      <c r="F11" s="17"/>
      <c r="G11" s="17">
        <v>0.23192274328373799</v>
      </c>
      <c r="H11" s="17">
        <v>0.28373193285755</v>
      </c>
      <c r="I11" s="17">
        <v>0.282440095427059</v>
      </c>
      <c r="J11" s="17">
        <v>0.34304018205736497</v>
      </c>
      <c r="K11" s="17">
        <v>0.26528435619219398</v>
      </c>
      <c r="L11" s="17">
        <v>0.32303215674609198</v>
      </c>
      <c r="M11" s="17"/>
      <c r="N11" s="17">
        <v>0.27282433316647903</v>
      </c>
      <c r="O11" s="17">
        <v>0.26640276218381898</v>
      </c>
      <c r="P11" s="17">
        <v>0.30258867255675798</v>
      </c>
      <c r="Q11" s="17">
        <v>0.33034286012656899</v>
      </c>
      <c r="R11" s="17"/>
      <c r="S11" s="17">
        <v>0.32816052866003198</v>
      </c>
      <c r="T11" s="17">
        <v>0.281300332510238</v>
      </c>
      <c r="U11" s="17">
        <v>0.23520754490315099</v>
      </c>
      <c r="V11" s="17">
        <v>0.27534246902239201</v>
      </c>
      <c r="W11" s="17">
        <v>0.29200368405235999</v>
      </c>
      <c r="X11" s="17">
        <v>0.28592910204246402</v>
      </c>
      <c r="Y11" s="17">
        <v>0.30172957678864498</v>
      </c>
      <c r="Z11" s="17">
        <v>0.28227455180102201</v>
      </c>
      <c r="AA11" s="17">
        <v>0.30259913564163099</v>
      </c>
      <c r="AB11" s="17">
        <v>0.26482365597434598</v>
      </c>
      <c r="AC11" s="17">
        <v>0.403554603569305</v>
      </c>
      <c r="AD11" s="17">
        <v>0.21892967539247199</v>
      </c>
      <c r="AE11" s="17"/>
      <c r="AF11" s="17">
        <v>0.31097729954141801</v>
      </c>
      <c r="AG11" s="17">
        <v>0.25906512056305098</v>
      </c>
      <c r="AH11" s="17">
        <v>0.36343818545058298</v>
      </c>
      <c r="AI11" s="17"/>
      <c r="AJ11" s="17">
        <v>0.34269866267453297</v>
      </c>
      <c r="AK11" s="17">
        <v>0.24695057639930601</v>
      </c>
      <c r="AL11" s="17">
        <v>0.27489019883638</v>
      </c>
      <c r="AM11" s="17">
        <v>0.14455872052647301</v>
      </c>
      <c r="AN11" s="17">
        <v>0.31959516799172999</v>
      </c>
      <c r="AO11" s="17"/>
      <c r="AP11" s="17">
        <v>0.33241637983538802</v>
      </c>
      <c r="AQ11" s="17">
        <v>0.24260990798117399</v>
      </c>
      <c r="AR11" s="17">
        <v>0.290422188694132</v>
      </c>
      <c r="AS11" s="17"/>
      <c r="AT11" s="17">
        <v>0.336512252796898</v>
      </c>
      <c r="AU11" s="17">
        <v>0.30012571037297497</v>
      </c>
      <c r="AV11" s="17">
        <v>0.22693521815017201</v>
      </c>
      <c r="AW11" s="17">
        <v>0.32963181319655599</v>
      </c>
      <c r="AX11" s="17">
        <v>0.25378201993036198</v>
      </c>
      <c r="AY11" s="17"/>
      <c r="AZ11" s="17">
        <v>0.31034675607884799</v>
      </c>
      <c r="BA11" s="17">
        <v>0.27373213362815701</v>
      </c>
      <c r="BB11" s="17">
        <v>0.28034175616204698</v>
      </c>
      <c r="BC11" s="17">
        <v>0.284697588904612</v>
      </c>
      <c r="BD11" s="17">
        <v>0.324938676333488</v>
      </c>
      <c r="BE11" s="17">
        <v>0.300456226135285</v>
      </c>
      <c r="BF11" s="17"/>
      <c r="BG11" s="17">
        <v>0.290928694787632</v>
      </c>
      <c r="BH11" s="17">
        <v>0.28507153636364502</v>
      </c>
      <c r="BI11" s="17" t="s">
        <v>95</v>
      </c>
      <c r="BJ11" s="17">
        <v>0.31122580763466101</v>
      </c>
      <c r="BK11" s="17">
        <v>0.30624848904277502</v>
      </c>
      <c r="BL11" s="17">
        <v>0.30405112160473402</v>
      </c>
      <c r="BM11" s="17">
        <v>0.213458746833943</v>
      </c>
    </row>
    <row r="12" spans="2:65" x14ac:dyDescent="0.35">
      <c r="B12" s="18" t="s">
        <v>248</v>
      </c>
      <c r="C12" s="17">
        <v>0.133491556642123</v>
      </c>
      <c r="D12" s="17">
        <v>0.13941698962327301</v>
      </c>
      <c r="E12" s="17">
        <v>0.12567288539688801</v>
      </c>
      <c r="F12" s="17"/>
      <c r="G12" s="17">
        <v>0.13325787789082799</v>
      </c>
      <c r="H12" s="17">
        <v>9.0778440277465094E-2</v>
      </c>
      <c r="I12" s="17">
        <v>0.120571598181633</v>
      </c>
      <c r="J12" s="17">
        <v>0.11886913906707799</v>
      </c>
      <c r="K12" s="17">
        <v>0.16363392231374099</v>
      </c>
      <c r="L12" s="17">
        <v>0.171576419843256</v>
      </c>
      <c r="M12" s="17"/>
      <c r="N12" s="17">
        <v>0.157608582296178</v>
      </c>
      <c r="O12" s="17">
        <v>0.12852493578094901</v>
      </c>
      <c r="P12" s="17">
        <v>0.104281050759034</v>
      </c>
      <c r="Q12" s="17">
        <v>0.13531847449510501</v>
      </c>
      <c r="R12" s="17"/>
      <c r="S12" s="17">
        <v>0.15613144092773601</v>
      </c>
      <c r="T12" s="17">
        <v>0.15374801983165801</v>
      </c>
      <c r="U12" s="17">
        <v>0.17710488549481501</v>
      </c>
      <c r="V12" s="17">
        <v>0.139010361786576</v>
      </c>
      <c r="W12" s="17">
        <v>0.134518101237253</v>
      </c>
      <c r="X12" s="17">
        <v>0.10556166945508</v>
      </c>
      <c r="Y12" s="17">
        <v>9.4438775452080903E-2</v>
      </c>
      <c r="Z12" s="17">
        <v>0.207068543287486</v>
      </c>
      <c r="AA12" s="17">
        <v>0.12927289411301601</v>
      </c>
      <c r="AB12" s="17">
        <v>7.9719248382535898E-2</v>
      </c>
      <c r="AC12" s="17">
        <v>7.7895935791134296E-2</v>
      </c>
      <c r="AD12" s="17">
        <v>0.16891816002002599</v>
      </c>
      <c r="AE12" s="17"/>
      <c r="AF12" s="17">
        <v>0.17776595005856399</v>
      </c>
      <c r="AG12" s="17">
        <v>0.109139758075199</v>
      </c>
      <c r="AH12" s="17">
        <v>9.9601952038825395E-2</v>
      </c>
      <c r="AI12" s="17"/>
      <c r="AJ12" s="17">
        <v>0.209363137078456</v>
      </c>
      <c r="AK12" s="17">
        <v>0.101696182663141</v>
      </c>
      <c r="AL12" s="17">
        <v>8.1432532381963504E-2</v>
      </c>
      <c r="AM12" s="17">
        <v>0.13415250714084401</v>
      </c>
      <c r="AN12" s="17">
        <v>9.4184884137770597E-2</v>
      </c>
      <c r="AO12" s="17"/>
      <c r="AP12" s="17">
        <v>0.27826581228451502</v>
      </c>
      <c r="AQ12" s="17">
        <v>0.102597070112664</v>
      </c>
      <c r="AR12" s="17">
        <v>9.9687391506802905E-2</v>
      </c>
      <c r="AS12" s="17"/>
      <c r="AT12" s="17">
        <v>0.14903594217019001</v>
      </c>
      <c r="AU12" s="17">
        <v>0.12032996686589</v>
      </c>
      <c r="AV12" s="17">
        <v>0.136079897505549</v>
      </c>
      <c r="AW12" s="17">
        <v>0.115510612409538</v>
      </c>
      <c r="AX12" s="17">
        <v>3.0982090380128599E-2</v>
      </c>
      <c r="AY12" s="17"/>
      <c r="AZ12" s="17">
        <v>0.12564726780317201</v>
      </c>
      <c r="BA12" s="17">
        <v>0.146768114465258</v>
      </c>
      <c r="BB12" s="17">
        <v>0.17395330566543399</v>
      </c>
      <c r="BC12" s="17">
        <v>0.115963450168098</v>
      </c>
      <c r="BD12" s="17">
        <v>0.102014691380909</v>
      </c>
      <c r="BE12" s="17">
        <v>0.13517030355780599</v>
      </c>
      <c r="BF12" s="17"/>
      <c r="BG12" s="17">
        <v>0.15874669860718499</v>
      </c>
      <c r="BH12" s="17">
        <v>0.11697877104611</v>
      </c>
      <c r="BI12" s="17" t="s">
        <v>95</v>
      </c>
      <c r="BJ12" s="17">
        <v>0.11037085152369</v>
      </c>
      <c r="BK12" s="17">
        <v>0.120309287981121</v>
      </c>
      <c r="BL12" s="17">
        <v>0.12865170687830299</v>
      </c>
      <c r="BM12" s="17">
        <v>0.13646325608989801</v>
      </c>
    </row>
    <row r="13" spans="2:65" x14ac:dyDescent="0.35">
      <c r="B13" s="18" t="s">
        <v>249</v>
      </c>
      <c r="C13" s="17">
        <v>2.52102182999554E-2</v>
      </c>
      <c r="D13" s="17">
        <v>2.68049327554588E-2</v>
      </c>
      <c r="E13" s="17">
        <v>2.3817752320137098E-2</v>
      </c>
      <c r="F13" s="17"/>
      <c r="G13" s="17">
        <v>1.0562011923284599E-2</v>
      </c>
      <c r="H13" s="17">
        <v>2.1694559690336099E-2</v>
      </c>
      <c r="I13" s="17">
        <v>4.0704435452156698E-2</v>
      </c>
      <c r="J13" s="17">
        <v>2.0230399365122199E-2</v>
      </c>
      <c r="K13" s="17">
        <v>3.9972574227098601E-2</v>
      </c>
      <c r="L13" s="17">
        <v>1.81838999744523E-2</v>
      </c>
      <c r="M13" s="17"/>
      <c r="N13" s="17">
        <v>4.0982268093902402E-2</v>
      </c>
      <c r="O13" s="17">
        <v>2.1336506200552E-2</v>
      </c>
      <c r="P13" s="17">
        <v>1.8603810787923301E-2</v>
      </c>
      <c r="Q13" s="17">
        <v>1.8792677545601301E-2</v>
      </c>
      <c r="R13" s="17"/>
      <c r="S13" s="17">
        <v>2.5236910385312301E-2</v>
      </c>
      <c r="T13" s="17">
        <v>2.6863133191755501E-2</v>
      </c>
      <c r="U13" s="17">
        <v>1.1989060090317199E-2</v>
      </c>
      <c r="V13" s="17">
        <v>5.55700449292801E-3</v>
      </c>
      <c r="W13" s="17">
        <v>1.9917196411238298E-2</v>
      </c>
      <c r="X13" s="17">
        <v>2.7888204578428399E-2</v>
      </c>
      <c r="Y13" s="17">
        <v>3.0233912658003001E-2</v>
      </c>
      <c r="Z13" s="17">
        <v>2.1860582992562501E-2</v>
      </c>
      <c r="AA13" s="17">
        <v>4.5852312473216202E-2</v>
      </c>
      <c r="AB13" s="17">
        <v>3.5906461516859202E-2</v>
      </c>
      <c r="AC13" s="17">
        <v>0</v>
      </c>
      <c r="AD13" s="17">
        <v>5.1251609962995499E-2</v>
      </c>
      <c r="AE13" s="17"/>
      <c r="AF13" s="17">
        <v>3.5286849721447203E-2</v>
      </c>
      <c r="AG13" s="17">
        <v>2.1565658891168901E-2</v>
      </c>
      <c r="AH13" s="17">
        <v>1.8482661450780799E-2</v>
      </c>
      <c r="AI13" s="17"/>
      <c r="AJ13" s="17">
        <v>4.0511035132725498E-2</v>
      </c>
      <c r="AK13" s="17">
        <v>1.6081797105972899E-2</v>
      </c>
      <c r="AL13" s="17">
        <v>6.8803349060981202E-3</v>
      </c>
      <c r="AM13" s="17">
        <v>8.5734570445091002E-2</v>
      </c>
      <c r="AN13" s="17">
        <v>1.5584656368238199E-2</v>
      </c>
      <c r="AO13" s="17"/>
      <c r="AP13" s="17">
        <v>5.7004199379715903E-2</v>
      </c>
      <c r="AQ13" s="17">
        <v>2.09775175000032E-2</v>
      </c>
      <c r="AR13" s="17">
        <v>6.6655980862074396E-3</v>
      </c>
      <c r="AS13" s="17"/>
      <c r="AT13" s="17">
        <v>1.7023121557944301E-2</v>
      </c>
      <c r="AU13" s="17">
        <v>2.08908206656158E-2</v>
      </c>
      <c r="AV13" s="17">
        <v>3.4561761027400398E-2</v>
      </c>
      <c r="AW13" s="17">
        <v>3.4406811347575998E-2</v>
      </c>
      <c r="AX13" s="17">
        <v>3.2812891763078202E-2</v>
      </c>
      <c r="AY13" s="17"/>
      <c r="AZ13" s="17">
        <v>3.1100676314852999E-2</v>
      </c>
      <c r="BA13" s="17">
        <v>2.6277486466176302E-2</v>
      </c>
      <c r="BB13" s="17">
        <v>3.3423294188591302E-2</v>
      </c>
      <c r="BC13" s="17">
        <v>1.11945107688092E-2</v>
      </c>
      <c r="BD13" s="17">
        <v>1.99816038515674E-2</v>
      </c>
      <c r="BE13" s="17">
        <v>3.3565651351678903E-2</v>
      </c>
      <c r="BF13" s="17"/>
      <c r="BG13" s="17">
        <v>3.2534725125562998E-2</v>
      </c>
      <c r="BH13" s="17">
        <v>2.04907112428502E-2</v>
      </c>
      <c r="BI13" s="17" t="s">
        <v>95</v>
      </c>
      <c r="BJ13" s="17">
        <v>2.7939119952877501E-2</v>
      </c>
      <c r="BK13" s="17">
        <v>2.7560866784087E-2</v>
      </c>
      <c r="BL13" s="17">
        <v>1.7139082792168799E-2</v>
      </c>
      <c r="BM13" s="17">
        <v>2.6983384607819998E-2</v>
      </c>
    </row>
    <row r="14" spans="2:65" x14ac:dyDescent="0.35">
      <c r="B14" s="18" t="s">
        <v>143</v>
      </c>
      <c r="C14" s="17">
        <v>6.5031937342506202E-2</v>
      </c>
      <c r="D14" s="17">
        <v>3.6834638606015997E-2</v>
      </c>
      <c r="E14" s="17">
        <v>9.2688140542953101E-2</v>
      </c>
      <c r="F14" s="17"/>
      <c r="G14" s="17">
        <v>6.6101024673276901E-2</v>
      </c>
      <c r="H14" s="17">
        <v>6.4130001738020803E-2</v>
      </c>
      <c r="I14" s="17">
        <v>5.7062296034589198E-2</v>
      </c>
      <c r="J14" s="17">
        <v>5.6295751660669399E-2</v>
      </c>
      <c r="K14" s="17">
        <v>8.8150786596668806E-2</v>
      </c>
      <c r="L14" s="17">
        <v>6.3389158078944394E-2</v>
      </c>
      <c r="M14" s="17"/>
      <c r="N14" s="17">
        <v>4.3271812379513303E-2</v>
      </c>
      <c r="O14" s="17">
        <v>6.5714128554098403E-2</v>
      </c>
      <c r="P14" s="17">
        <v>6.8897394833773704E-2</v>
      </c>
      <c r="Q14" s="17">
        <v>8.3767606638323305E-2</v>
      </c>
      <c r="R14" s="17"/>
      <c r="S14" s="17">
        <v>6.7657649399927106E-2</v>
      </c>
      <c r="T14" s="17">
        <v>7.6789560579719598E-2</v>
      </c>
      <c r="U14" s="17">
        <v>4.9235849492910502E-2</v>
      </c>
      <c r="V14" s="17">
        <v>6.9451214066825598E-2</v>
      </c>
      <c r="W14" s="17">
        <v>7.0590359992640406E-2</v>
      </c>
      <c r="X14" s="17">
        <v>5.2567049498213198E-2</v>
      </c>
      <c r="Y14" s="17">
        <v>4.28383890060842E-2</v>
      </c>
      <c r="Z14" s="17">
        <v>7.5308245489564898E-2</v>
      </c>
      <c r="AA14" s="17">
        <v>8.7500787396294299E-2</v>
      </c>
      <c r="AB14" s="17">
        <v>5.4403174812929597E-2</v>
      </c>
      <c r="AC14" s="17">
        <v>4.8392566307838399E-2</v>
      </c>
      <c r="AD14" s="17">
        <v>7.7969825935576498E-2</v>
      </c>
      <c r="AE14" s="17"/>
      <c r="AF14" s="17">
        <v>5.6741409818618901E-2</v>
      </c>
      <c r="AG14" s="17">
        <v>5.5441318946029897E-2</v>
      </c>
      <c r="AH14" s="17">
        <v>0.10504873473597499</v>
      </c>
      <c r="AI14" s="17"/>
      <c r="AJ14" s="17">
        <v>5.9113576856572703E-2</v>
      </c>
      <c r="AK14" s="17">
        <v>5.5059702916283197E-2</v>
      </c>
      <c r="AL14" s="17">
        <v>3.6749049364608898E-2</v>
      </c>
      <c r="AM14" s="17">
        <v>9.8088948636168904E-2</v>
      </c>
      <c r="AN14" s="17">
        <v>0.111092671414406</v>
      </c>
      <c r="AO14" s="17"/>
      <c r="AP14" s="17">
        <v>5.3738495419787501E-2</v>
      </c>
      <c r="AQ14" s="17">
        <v>5.4317586332856001E-2</v>
      </c>
      <c r="AR14" s="17">
        <v>2.8481029968258499E-2</v>
      </c>
      <c r="AS14" s="17"/>
      <c r="AT14" s="17">
        <v>6.8035266096669905E-2</v>
      </c>
      <c r="AU14" s="17">
        <v>7.9033077257314094E-2</v>
      </c>
      <c r="AV14" s="17">
        <v>6.29834150277747E-2</v>
      </c>
      <c r="AW14" s="17">
        <v>2.8510913627732799E-2</v>
      </c>
      <c r="AX14" s="17">
        <v>6.8317896094054503E-2</v>
      </c>
      <c r="AY14" s="17"/>
      <c r="AZ14" s="17">
        <v>5.8034536481021297E-2</v>
      </c>
      <c r="BA14" s="17">
        <v>7.4846422230670701E-2</v>
      </c>
      <c r="BB14" s="17">
        <v>5.3305572642923398E-2</v>
      </c>
      <c r="BC14" s="17">
        <v>7.2960039579346506E-2</v>
      </c>
      <c r="BD14" s="17">
        <v>5.52654362909685E-2</v>
      </c>
      <c r="BE14" s="17">
        <v>5.83271458473636E-2</v>
      </c>
      <c r="BF14" s="17"/>
      <c r="BG14" s="17">
        <v>6.4712669966962705E-2</v>
      </c>
      <c r="BH14" s="17">
        <v>6.08223433072623E-2</v>
      </c>
      <c r="BI14" s="17" t="s">
        <v>95</v>
      </c>
      <c r="BJ14" s="17">
        <v>0.116197226148893</v>
      </c>
      <c r="BK14" s="17">
        <v>4.5337152261758003E-2</v>
      </c>
      <c r="BL14" s="17">
        <v>4.8243668798796401E-2</v>
      </c>
      <c r="BM14" s="17">
        <v>0.106582440707068</v>
      </c>
    </row>
    <row r="15" spans="2:65" x14ac:dyDescent="0.35">
      <c r="B15" s="18" t="s">
        <v>250</v>
      </c>
      <c r="C15" s="20">
        <v>0.48384640118396</v>
      </c>
      <c r="D15" s="20">
        <v>0.52217448773348196</v>
      </c>
      <c r="E15" s="20">
        <v>0.44770035410105602</v>
      </c>
      <c r="F15" s="20"/>
      <c r="G15" s="20">
        <v>0.558156342228872</v>
      </c>
      <c r="H15" s="20">
        <v>0.53966506543662796</v>
      </c>
      <c r="I15" s="20">
        <v>0.49922157490456298</v>
      </c>
      <c r="J15" s="20">
        <v>0.46156452784976498</v>
      </c>
      <c r="K15" s="20">
        <v>0.44295836067029798</v>
      </c>
      <c r="L15" s="20">
        <v>0.42381836535725498</v>
      </c>
      <c r="M15" s="20"/>
      <c r="N15" s="20">
        <v>0.48531300406392802</v>
      </c>
      <c r="O15" s="20">
        <v>0.51802166728058197</v>
      </c>
      <c r="P15" s="20">
        <v>0.50562907106251198</v>
      </c>
      <c r="Q15" s="20">
        <v>0.43177838119439998</v>
      </c>
      <c r="R15" s="20"/>
      <c r="S15" s="20">
        <v>0.42281347062699198</v>
      </c>
      <c r="T15" s="20">
        <v>0.461298953886629</v>
      </c>
      <c r="U15" s="20">
        <v>0.52646266001880604</v>
      </c>
      <c r="V15" s="20">
        <v>0.51063895063127795</v>
      </c>
      <c r="W15" s="20">
        <v>0.48297065830650798</v>
      </c>
      <c r="X15" s="20">
        <v>0.52805397442581403</v>
      </c>
      <c r="Y15" s="20">
        <v>0.53075934609518705</v>
      </c>
      <c r="Z15" s="20">
        <v>0.41348807642936503</v>
      </c>
      <c r="AA15" s="20">
        <v>0.434774870375843</v>
      </c>
      <c r="AB15" s="20">
        <v>0.56514745931332899</v>
      </c>
      <c r="AC15" s="20">
        <v>0.47015689433172198</v>
      </c>
      <c r="AD15" s="20">
        <v>0.482930728688929</v>
      </c>
      <c r="AE15" s="20"/>
      <c r="AF15" s="20">
        <v>0.41922849085995201</v>
      </c>
      <c r="AG15" s="20">
        <v>0.55478814352455097</v>
      </c>
      <c r="AH15" s="20">
        <v>0.41342846632383601</v>
      </c>
      <c r="AI15" s="20"/>
      <c r="AJ15" s="20">
        <v>0.34831358825771302</v>
      </c>
      <c r="AK15" s="20">
        <v>0.58021174091529704</v>
      </c>
      <c r="AL15" s="20">
        <v>0.60004788451094904</v>
      </c>
      <c r="AM15" s="20">
        <v>0.53746525325142303</v>
      </c>
      <c r="AN15" s="20">
        <v>0.45954262008785501</v>
      </c>
      <c r="AO15" s="20"/>
      <c r="AP15" s="20">
        <v>0.27857511308059402</v>
      </c>
      <c r="AQ15" s="20">
        <v>0.57949791807330397</v>
      </c>
      <c r="AR15" s="20">
        <v>0.574743791744599</v>
      </c>
      <c r="AS15" s="20"/>
      <c r="AT15" s="20">
        <v>0.429393417378298</v>
      </c>
      <c r="AU15" s="20">
        <v>0.479620424838205</v>
      </c>
      <c r="AV15" s="20">
        <v>0.53943970828910404</v>
      </c>
      <c r="AW15" s="20">
        <v>0.49193984941859698</v>
      </c>
      <c r="AX15" s="20">
        <v>0.61410510183237599</v>
      </c>
      <c r="AY15" s="20"/>
      <c r="AZ15" s="20">
        <v>0.47487076332210598</v>
      </c>
      <c r="BA15" s="20">
        <v>0.47837584320973697</v>
      </c>
      <c r="BB15" s="20">
        <v>0.45897607134100399</v>
      </c>
      <c r="BC15" s="20">
        <v>0.515184410579134</v>
      </c>
      <c r="BD15" s="20">
        <v>0.49779959214306702</v>
      </c>
      <c r="BE15" s="20">
        <v>0.47248067310786601</v>
      </c>
      <c r="BF15" s="20"/>
      <c r="BG15" s="20">
        <v>0.45307721151265701</v>
      </c>
      <c r="BH15" s="20">
        <v>0.51663663804013304</v>
      </c>
      <c r="BI15" s="20" t="s">
        <v>95</v>
      </c>
      <c r="BJ15" s="20">
        <v>0.43426699473987801</v>
      </c>
      <c r="BK15" s="20">
        <v>0.500544203930259</v>
      </c>
      <c r="BL15" s="20">
        <v>0.50191441992599795</v>
      </c>
      <c r="BM15" s="20">
        <v>0.51651217176127195</v>
      </c>
    </row>
    <row r="16" spans="2:65" x14ac:dyDescent="0.35">
      <c r="B16" s="18" t="s">
        <v>251</v>
      </c>
      <c r="C16" s="20">
        <v>0.15870177494207799</v>
      </c>
      <c r="D16" s="20">
        <v>0.16622192237873101</v>
      </c>
      <c r="E16" s="20">
        <v>0.149490637717025</v>
      </c>
      <c r="F16" s="20"/>
      <c r="G16" s="20">
        <v>0.14381988981411301</v>
      </c>
      <c r="H16" s="20">
        <v>0.112472999967801</v>
      </c>
      <c r="I16" s="20">
        <v>0.16127603363379001</v>
      </c>
      <c r="J16" s="20">
        <v>0.13909953843219999</v>
      </c>
      <c r="K16" s="20">
        <v>0.20360649654083901</v>
      </c>
      <c r="L16" s="20">
        <v>0.189760319817708</v>
      </c>
      <c r="M16" s="20"/>
      <c r="N16" s="20">
        <v>0.19859085039008001</v>
      </c>
      <c r="O16" s="20">
        <v>0.149861441981501</v>
      </c>
      <c r="P16" s="20">
        <v>0.12288486154695701</v>
      </c>
      <c r="Q16" s="20">
        <v>0.15411115204070699</v>
      </c>
      <c r="R16" s="20"/>
      <c r="S16" s="20">
        <v>0.18136835131304899</v>
      </c>
      <c r="T16" s="20">
        <v>0.18061115302341299</v>
      </c>
      <c r="U16" s="20">
        <v>0.18909394558513201</v>
      </c>
      <c r="V16" s="20">
        <v>0.14456736627950401</v>
      </c>
      <c r="W16" s="20">
        <v>0.15443529764849101</v>
      </c>
      <c r="X16" s="20">
        <v>0.133449874033509</v>
      </c>
      <c r="Y16" s="20">
        <v>0.124672688110084</v>
      </c>
      <c r="Z16" s="20">
        <v>0.228929126280048</v>
      </c>
      <c r="AA16" s="20">
        <v>0.17512520658623201</v>
      </c>
      <c r="AB16" s="20">
        <v>0.115625709899395</v>
      </c>
      <c r="AC16" s="20">
        <v>7.7895935791134296E-2</v>
      </c>
      <c r="AD16" s="20">
        <v>0.22016976998302201</v>
      </c>
      <c r="AE16" s="20"/>
      <c r="AF16" s="20">
        <v>0.21305279978001099</v>
      </c>
      <c r="AG16" s="20">
        <v>0.130705416966368</v>
      </c>
      <c r="AH16" s="20">
        <v>0.118084613489606</v>
      </c>
      <c r="AI16" s="20"/>
      <c r="AJ16" s="20">
        <v>0.24987417221118199</v>
      </c>
      <c r="AK16" s="20">
        <v>0.117777979769114</v>
      </c>
      <c r="AL16" s="20">
        <v>8.8312867288061606E-2</v>
      </c>
      <c r="AM16" s="20">
        <v>0.21988707758593501</v>
      </c>
      <c r="AN16" s="20">
        <v>0.109769540506009</v>
      </c>
      <c r="AO16" s="20"/>
      <c r="AP16" s="20">
        <v>0.33527001166423098</v>
      </c>
      <c r="AQ16" s="20">
        <v>0.123574587612667</v>
      </c>
      <c r="AR16" s="20">
        <v>0.10635298959301</v>
      </c>
      <c r="AS16" s="20"/>
      <c r="AT16" s="20">
        <v>0.166059063728134</v>
      </c>
      <c r="AU16" s="20">
        <v>0.14122078753150599</v>
      </c>
      <c r="AV16" s="20">
        <v>0.17064165853294899</v>
      </c>
      <c r="AW16" s="20">
        <v>0.149917423757114</v>
      </c>
      <c r="AX16" s="20">
        <v>6.3794982143206794E-2</v>
      </c>
      <c r="AY16" s="20"/>
      <c r="AZ16" s="20">
        <v>0.15674794411802501</v>
      </c>
      <c r="BA16" s="20">
        <v>0.17304560093143401</v>
      </c>
      <c r="BB16" s="20">
        <v>0.20737659985402601</v>
      </c>
      <c r="BC16" s="20">
        <v>0.12715796093690701</v>
      </c>
      <c r="BD16" s="20">
        <v>0.121996295232476</v>
      </c>
      <c r="BE16" s="20">
        <v>0.16873595490948501</v>
      </c>
      <c r="BF16" s="20"/>
      <c r="BG16" s="20">
        <v>0.19128142373274801</v>
      </c>
      <c r="BH16" s="20">
        <v>0.13746948228896</v>
      </c>
      <c r="BI16" s="20" t="s">
        <v>95</v>
      </c>
      <c r="BJ16" s="20">
        <v>0.13830997147656701</v>
      </c>
      <c r="BK16" s="20">
        <v>0.14787015476520801</v>
      </c>
      <c r="BL16" s="20">
        <v>0.14579078967047199</v>
      </c>
      <c r="BM16" s="20">
        <v>0.163446640697718</v>
      </c>
    </row>
    <row r="17" spans="2:65" x14ac:dyDescent="0.35">
      <c r="B17" s="18" t="s">
        <v>168</v>
      </c>
      <c r="C17" s="21">
        <v>0.32514462624188201</v>
      </c>
      <c r="D17" s="21">
        <v>0.35595256535475001</v>
      </c>
      <c r="E17" s="21">
        <v>0.29820971638403099</v>
      </c>
      <c r="F17" s="21"/>
      <c r="G17" s="21">
        <v>0.41433645241476003</v>
      </c>
      <c r="H17" s="21">
        <v>0.42719206546882699</v>
      </c>
      <c r="I17" s="21">
        <v>0.33794554127077298</v>
      </c>
      <c r="J17" s="21">
        <v>0.32246498941756502</v>
      </c>
      <c r="K17" s="21">
        <v>0.239351864129459</v>
      </c>
      <c r="L17" s="21">
        <v>0.23405804553954701</v>
      </c>
      <c r="M17" s="21"/>
      <c r="N17" s="21">
        <v>0.28672215367384801</v>
      </c>
      <c r="O17" s="21">
        <v>0.36816022529908099</v>
      </c>
      <c r="P17" s="21">
        <v>0.38274420951555499</v>
      </c>
      <c r="Q17" s="21">
        <v>0.27766722915369402</v>
      </c>
      <c r="R17" s="21"/>
      <c r="S17" s="21">
        <v>0.241445119313943</v>
      </c>
      <c r="T17" s="21">
        <v>0.28068780086321599</v>
      </c>
      <c r="U17" s="21">
        <v>0.337368714433674</v>
      </c>
      <c r="V17" s="21">
        <v>0.366071584351774</v>
      </c>
      <c r="W17" s="21">
        <v>0.32853536065801803</v>
      </c>
      <c r="X17" s="21">
        <v>0.39460410039230498</v>
      </c>
      <c r="Y17" s="21">
        <v>0.40608665798510302</v>
      </c>
      <c r="Z17" s="21">
        <v>0.184558950149317</v>
      </c>
      <c r="AA17" s="21">
        <v>0.25964966378961002</v>
      </c>
      <c r="AB17" s="21">
        <v>0.44952174941393402</v>
      </c>
      <c r="AC17" s="21">
        <v>0.39226095854058801</v>
      </c>
      <c r="AD17" s="21">
        <v>0.26276095870590799</v>
      </c>
      <c r="AE17" s="21"/>
      <c r="AF17" s="21">
        <v>0.20617569107994099</v>
      </c>
      <c r="AG17" s="21">
        <v>0.42408272655818202</v>
      </c>
      <c r="AH17" s="21">
        <v>0.29534385283422998</v>
      </c>
      <c r="AI17" s="21"/>
      <c r="AJ17" s="21">
        <v>9.8439416046530503E-2</v>
      </c>
      <c r="AK17" s="21">
        <v>0.46243376114618301</v>
      </c>
      <c r="AL17" s="21">
        <v>0.51173501722288794</v>
      </c>
      <c r="AM17" s="21">
        <v>0.31757817566548802</v>
      </c>
      <c r="AN17" s="21">
        <v>0.349773079581846</v>
      </c>
      <c r="AO17" s="21"/>
      <c r="AP17" s="21">
        <v>-5.6694898583637097E-2</v>
      </c>
      <c r="AQ17" s="21">
        <v>0.45592333046063699</v>
      </c>
      <c r="AR17" s="21">
        <v>0.46839080215158801</v>
      </c>
      <c r="AS17" s="21"/>
      <c r="AT17" s="21">
        <v>0.263334353650163</v>
      </c>
      <c r="AU17" s="21">
        <v>0.33839963730669897</v>
      </c>
      <c r="AV17" s="21">
        <v>0.36879804975615399</v>
      </c>
      <c r="AW17" s="21">
        <v>0.342022425661483</v>
      </c>
      <c r="AX17" s="21">
        <v>0.55031011968916899</v>
      </c>
      <c r="AY17" s="21"/>
      <c r="AZ17" s="21">
        <v>0.31812281920408098</v>
      </c>
      <c r="BA17" s="21">
        <v>0.30533024227830302</v>
      </c>
      <c r="BB17" s="21">
        <v>0.25159947148697898</v>
      </c>
      <c r="BC17" s="21">
        <v>0.38802644964222699</v>
      </c>
      <c r="BD17" s="21">
        <v>0.375803296910591</v>
      </c>
      <c r="BE17" s="21">
        <v>0.303744718198382</v>
      </c>
      <c r="BF17" s="21"/>
      <c r="BG17" s="21">
        <v>0.26179578777990897</v>
      </c>
      <c r="BH17" s="21">
        <v>0.37916715575117199</v>
      </c>
      <c r="BI17" s="21" t="s">
        <v>95</v>
      </c>
      <c r="BJ17" s="21">
        <v>0.29595702326331103</v>
      </c>
      <c r="BK17" s="21">
        <v>0.35267404916505102</v>
      </c>
      <c r="BL17" s="21">
        <v>0.35612363025552601</v>
      </c>
      <c r="BM17" s="21">
        <v>0.35306553106355298</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1947</v>
      </c>
      <c r="D7" s="10">
        <v>941</v>
      </c>
      <c r="E7" s="10">
        <v>1000</v>
      </c>
      <c r="F7" s="10"/>
      <c r="G7" s="10">
        <v>212</v>
      </c>
      <c r="H7" s="10">
        <v>345</v>
      </c>
      <c r="I7" s="10">
        <v>355</v>
      </c>
      <c r="J7" s="10">
        <v>332</v>
      </c>
      <c r="K7" s="10">
        <v>282</v>
      </c>
      <c r="L7" s="10">
        <v>421</v>
      </c>
      <c r="M7" s="10"/>
      <c r="N7" s="10">
        <v>567</v>
      </c>
      <c r="O7" s="10">
        <v>526</v>
      </c>
      <c r="P7" s="10">
        <v>374</v>
      </c>
      <c r="Q7" s="10">
        <v>474</v>
      </c>
      <c r="R7" s="10"/>
      <c r="S7" s="10">
        <v>278</v>
      </c>
      <c r="T7" s="10">
        <v>273</v>
      </c>
      <c r="U7" s="10">
        <v>153</v>
      </c>
      <c r="V7" s="10">
        <v>177</v>
      </c>
      <c r="W7" s="10">
        <v>147</v>
      </c>
      <c r="X7" s="10">
        <v>164</v>
      </c>
      <c r="Y7" s="10">
        <v>164</v>
      </c>
      <c r="Z7" s="10">
        <v>86</v>
      </c>
      <c r="AA7" s="10">
        <v>214</v>
      </c>
      <c r="AB7" s="10">
        <v>152</v>
      </c>
      <c r="AC7" s="10">
        <v>100</v>
      </c>
      <c r="AD7" s="10">
        <v>39</v>
      </c>
      <c r="AE7" s="10"/>
      <c r="AF7" s="10">
        <v>712</v>
      </c>
      <c r="AG7" s="10">
        <v>817</v>
      </c>
      <c r="AH7" s="10">
        <v>276</v>
      </c>
      <c r="AI7" s="10"/>
      <c r="AJ7" s="10">
        <v>689</v>
      </c>
      <c r="AK7" s="10">
        <v>571</v>
      </c>
      <c r="AL7" s="10">
        <v>142</v>
      </c>
      <c r="AM7" s="10">
        <v>21</v>
      </c>
      <c r="AN7" s="10">
        <v>272</v>
      </c>
      <c r="AO7" s="10"/>
      <c r="AP7" s="10">
        <v>354</v>
      </c>
      <c r="AQ7" s="10">
        <v>746</v>
      </c>
      <c r="AR7" s="10">
        <v>142</v>
      </c>
      <c r="AS7" s="10"/>
      <c r="AT7" s="10">
        <v>435</v>
      </c>
      <c r="AU7" s="10">
        <v>447</v>
      </c>
      <c r="AV7" s="10">
        <v>522</v>
      </c>
      <c r="AW7" s="10">
        <v>251</v>
      </c>
      <c r="AX7" s="10">
        <v>30</v>
      </c>
      <c r="AY7" s="10"/>
      <c r="AZ7" s="10">
        <v>450</v>
      </c>
      <c r="BA7" s="10">
        <v>611</v>
      </c>
      <c r="BB7" s="10">
        <v>205</v>
      </c>
      <c r="BC7" s="10">
        <v>343</v>
      </c>
      <c r="BD7" s="10">
        <v>228</v>
      </c>
      <c r="BE7" s="10">
        <v>110</v>
      </c>
      <c r="BF7" s="10"/>
      <c r="BG7" s="10">
        <v>728</v>
      </c>
      <c r="BH7" s="10">
        <v>474</v>
      </c>
      <c r="BI7" s="10" t="s">
        <v>94</v>
      </c>
      <c r="BJ7" s="10">
        <v>125</v>
      </c>
      <c r="BK7" s="10">
        <v>158</v>
      </c>
      <c r="BL7" s="10">
        <v>389</v>
      </c>
      <c r="BM7" s="10">
        <v>52</v>
      </c>
    </row>
    <row r="8" spans="2:65" ht="30" customHeight="1" x14ac:dyDescent="0.35">
      <c r="B8" s="11" t="s">
        <v>19</v>
      </c>
      <c r="C8" s="11">
        <v>1944</v>
      </c>
      <c r="D8" s="11">
        <v>953</v>
      </c>
      <c r="E8" s="11">
        <v>985</v>
      </c>
      <c r="F8" s="11"/>
      <c r="G8" s="11">
        <v>252</v>
      </c>
      <c r="H8" s="11">
        <v>339</v>
      </c>
      <c r="I8" s="11">
        <v>345</v>
      </c>
      <c r="J8" s="11">
        <v>327</v>
      </c>
      <c r="K8" s="11">
        <v>273</v>
      </c>
      <c r="L8" s="11">
        <v>408</v>
      </c>
      <c r="M8" s="11"/>
      <c r="N8" s="11">
        <v>514</v>
      </c>
      <c r="O8" s="11">
        <v>495</v>
      </c>
      <c r="P8" s="11">
        <v>416</v>
      </c>
      <c r="Q8" s="11">
        <v>514</v>
      </c>
      <c r="R8" s="11"/>
      <c r="S8" s="11">
        <v>280</v>
      </c>
      <c r="T8" s="11">
        <v>260</v>
      </c>
      <c r="U8" s="11">
        <v>149</v>
      </c>
      <c r="V8" s="11">
        <v>178</v>
      </c>
      <c r="W8" s="11">
        <v>140</v>
      </c>
      <c r="X8" s="11">
        <v>169</v>
      </c>
      <c r="Y8" s="11">
        <v>151</v>
      </c>
      <c r="Z8" s="11">
        <v>78</v>
      </c>
      <c r="AA8" s="11">
        <v>204</v>
      </c>
      <c r="AB8" s="11">
        <v>177</v>
      </c>
      <c r="AC8" s="11">
        <v>105</v>
      </c>
      <c r="AD8" s="11">
        <v>52</v>
      </c>
      <c r="AE8" s="11"/>
      <c r="AF8" s="11">
        <v>705</v>
      </c>
      <c r="AG8" s="11">
        <v>798</v>
      </c>
      <c r="AH8" s="11">
        <v>281</v>
      </c>
      <c r="AI8" s="11"/>
      <c r="AJ8" s="11">
        <v>672</v>
      </c>
      <c r="AK8" s="11">
        <v>568</v>
      </c>
      <c r="AL8" s="11">
        <v>134</v>
      </c>
      <c r="AM8" s="11">
        <v>21</v>
      </c>
      <c r="AN8" s="11">
        <v>279</v>
      </c>
      <c r="AO8" s="11"/>
      <c r="AP8" s="11">
        <v>348</v>
      </c>
      <c r="AQ8" s="11">
        <v>743</v>
      </c>
      <c r="AR8" s="11">
        <v>139</v>
      </c>
      <c r="AS8" s="11"/>
      <c r="AT8" s="11">
        <v>446</v>
      </c>
      <c r="AU8" s="11">
        <v>454</v>
      </c>
      <c r="AV8" s="11">
        <v>516</v>
      </c>
      <c r="AW8" s="11">
        <v>236</v>
      </c>
      <c r="AX8" s="11">
        <v>28</v>
      </c>
      <c r="AY8" s="11"/>
      <c r="AZ8" s="11">
        <v>457</v>
      </c>
      <c r="BA8" s="11">
        <v>600</v>
      </c>
      <c r="BB8" s="11">
        <v>211</v>
      </c>
      <c r="BC8" s="11">
        <v>342</v>
      </c>
      <c r="BD8" s="11">
        <v>225</v>
      </c>
      <c r="BE8" s="11">
        <v>109</v>
      </c>
      <c r="BF8" s="11"/>
      <c r="BG8" s="11">
        <v>705</v>
      </c>
      <c r="BH8" s="11">
        <v>467</v>
      </c>
      <c r="BI8" s="11" t="s">
        <v>94</v>
      </c>
      <c r="BJ8" s="11">
        <v>132</v>
      </c>
      <c r="BK8" s="11">
        <v>165</v>
      </c>
      <c r="BL8" s="11">
        <v>398</v>
      </c>
      <c r="BM8" s="11">
        <v>54</v>
      </c>
    </row>
    <row r="9" spans="2:65" x14ac:dyDescent="0.35">
      <c r="B9" s="18" t="s">
        <v>245</v>
      </c>
      <c r="C9" s="17">
        <v>0.14090007216435099</v>
      </c>
      <c r="D9" s="17">
        <v>0.16607851016612701</v>
      </c>
      <c r="E9" s="17">
        <v>0.11738702914566</v>
      </c>
      <c r="F9" s="17"/>
      <c r="G9" s="17">
        <v>0.13178354187590699</v>
      </c>
      <c r="H9" s="17">
        <v>0.148199457558995</v>
      </c>
      <c r="I9" s="17">
        <v>0.13361033546662601</v>
      </c>
      <c r="J9" s="17">
        <v>0.13242176951429299</v>
      </c>
      <c r="K9" s="17">
        <v>0.153427053654</v>
      </c>
      <c r="L9" s="17">
        <v>0.14502276488849999</v>
      </c>
      <c r="M9" s="17"/>
      <c r="N9" s="17">
        <v>0.15632470053542899</v>
      </c>
      <c r="O9" s="17">
        <v>0.14329265762913501</v>
      </c>
      <c r="P9" s="17">
        <v>0.130021231215418</v>
      </c>
      <c r="Q9" s="17">
        <v>0.131818176820335</v>
      </c>
      <c r="R9" s="17"/>
      <c r="S9" s="17">
        <v>0.127232802835751</v>
      </c>
      <c r="T9" s="17">
        <v>0.12862608460139799</v>
      </c>
      <c r="U9" s="17">
        <v>0.18512024889459</v>
      </c>
      <c r="V9" s="17">
        <v>0.129616433150574</v>
      </c>
      <c r="W9" s="17">
        <v>0.12716502186387099</v>
      </c>
      <c r="X9" s="17">
        <v>0.13103907526771399</v>
      </c>
      <c r="Y9" s="17">
        <v>0.15068156550966399</v>
      </c>
      <c r="Z9" s="17">
        <v>0.13410919244462399</v>
      </c>
      <c r="AA9" s="17">
        <v>0.153385170161326</v>
      </c>
      <c r="AB9" s="17">
        <v>0.13701333889592399</v>
      </c>
      <c r="AC9" s="17">
        <v>0.16534078932121099</v>
      </c>
      <c r="AD9" s="17">
        <v>0.15359586250457199</v>
      </c>
      <c r="AE9" s="17"/>
      <c r="AF9" s="17">
        <v>0.14496460161968799</v>
      </c>
      <c r="AG9" s="17">
        <v>0.15681534335106401</v>
      </c>
      <c r="AH9" s="17">
        <v>8.5058385155555499E-2</v>
      </c>
      <c r="AI9" s="17"/>
      <c r="AJ9" s="17">
        <v>0.123146773757578</v>
      </c>
      <c r="AK9" s="17">
        <v>0.16703062651567499</v>
      </c>
      <c r="AL9" s="17">
        <v>0.14912255225658499</v>
      </c>
      <c r="AM9" s="17">
        <v>0.13666620870532201</v>
      </c>
      <c r="AN9" s="17">
        <v>0.107717428163778</v>
      </c>
      <c r="AO9" s="17"/>
      <c r="AP9" s="17">
        <v>0.11584426570882</v>
      </c>
      <c r="AQ9" s="17">
        <v>0.16741814013668699</v>
      </c>
      <c r="AR9" s="17">
        <v>0.114656484181564</v>
      </c>
      <c r="AS9" s="17"/>
      <c r="AT9" s="17">
        <v>0.120214257707597</v>
      </c>
      <c r="AU9" s="17">
        <v>0.14788891714045299</v>
      </c>
      <c r="AV9" s="17">
        <v>0.14339759402971</v>
      </c>
      <c r="AW9" s="17">
        <v>0.109294560177833</v>
      </c>
      <c r="AX9" s="17">
        <v>0.14802130617727399</v>
      </c>
      <c r="AY9" s="17"/>
      <c r="AZ9" s="17">
        <v>0.13533155726679999</v>
      </c>
      <c r="BA9" s="17">
        <v>0.14108764905495</v>
      </c>
      <c r="BB9" s="17">
        <v>0.167097956863793</v>
      </c>
      <c r="BC9" s="17">
        <v>0.12502152444829701</v>
      </c>
      <c r="BD9" s="17">
        <v>0.17192061128461</v>
      </c>
      <c r="BE9" s="17">
        <v>9.8033023535588501E-2</v>
      </c>
      <c r="BF9" s="17"/>
      <c r="BG9" s="17">
        <v>0.15386678448622401</v>
      </c>
      <c r="BH9" s="17">
        <v>0.13469450887203699</v>
      </c>
      <c r="BI9" s="17" t="s">
        <v>95</v>
      </c>
      <c r="BJ9" s="17">
        <v>0.10316235938158901</v>
      </c>
      <c r="BK9" s="17">
        <v>9.6823685400920706E-2</v>
      </c>
      <c r="BL9" s="17">
        <v>0.16160075226522999</v>
      </c>
      <c r="BM9" s="17">
        <v>0.13663458279259399</v>
      </c>
    </row>
    <row r="10" spans="2:65" x14ac:dyDescent="0.35">
      <c r="B10" s="18" t="s">
        <v>246</v>
      </c>
      <c r="C10" s="17">
        <v>0.50371024640112205</v>
      </c>
      <c r="D10" s="17">
        <v>0.49352082142050502</v>
      </c>
      <c r="E10" s="17">
        <v>0.51460383988665004</v>
      </c>
      <c r="F10" s="17"/>
      <c r="G10" s="17">
        <v>0.53661810016939004</v>
      </c>
      <c r="H10" s="17">
        <v>0.48673960460833299</v>
      </c>
      <c r="I10" s="17">
        <v>0.46164449996739099</v>
      </c>
      <c r="J10" s="17">
        <v>0.492460891584037</v>
      </c>
      <c r="K10" s="17">
        <v>0.496725821532784</v>
      </c>
      <c r="L10" s="17">
        <v>0.54672462716229997</v>
      </c>
      <c r="M10" s="17"/>
      <c r="N10" s="17">
        <v>0.52294900923172605</v>
      </c>
      <c r="O10" s="17">
        <v>0.52040760686686904</v>
      </c>
      <c r="P10" s="17">
        <v>0.47649384363663499</v>
      </c>
      <c r="Q10" s="17">
        <v>0.49410946884601598</v>
      </c>
      <c r="R10" s="17"/>
      <c r="S10" s="17">
        <v>0.52282463869862705</v>
      </c>
      <c r="T10" s="17">
        <v>0.47847584406029497</v>
      </c>
      <c r="U10" s="17">
        <v>0.40089085115601503</v>
      </c>
      <c r="V10" s="17">
        <v>0.57130429093371604</v>
      </c>
      <c r="W10" s="17">
        <v>0.50556239353190902</v>
      </c>
      <c r="X10" s="17">
        <v>0.53046777322507099</v>
      </c>
      <c r="Y10" s="17">
        <v>0.482442704840154</v>
      </c>
      <c r="Z10" s="17">
        <v>0.58950231590245095</v>
      </c>
      <c r="AA10" s="17">
        <v>0.44804710106034201</v>
      </c>
      <c r="AB10" s="17">
        <v>0.52785556107152798</v>
      </c>
      <c r="AC10" s="17">
        <v>0.533012684014603</v>
      </c>
      <c r="AD10" s="17">
        <v>0.50826917832622798</v>
      </c>
      <c r="AE10" s="17"/>
      <c r="AF10" s="17">
        <v>0.47956697767386203</v>
      </c>
      <c r="AG10" s="17">
        <v>0.53642022311002802</v>
      </c>
      <c r="AH10" s="17">
        <v>0.47354910713980097</v>
      </c>
      <c r="AI10" s="17"/>
      <c r="AJ10" s="17">
        <v>0.51476114310084697</v>
      </c>
      <c r="AK10" s="17">
        <v>0.49906740979813202</v>
      </c>
      <c r="AL10" s="17">
        <v>0.59664503242720701</v>
      </c>
      <c r="AM10" s="17">
        <v>0.331064598469337</v>
      </c>
      <c r="AN10" s="17">
        <v>0.49944605918426899</v>
      </c>
      <c r="AO10" s="17"/>
      <c r="AP10" s="17">
        <v>0.46756489434805798</v>
      </c>
      <c r="AQ10" s="17">
        <v>0.49741586401818699</v>
      </c>
      <c r="AR10" s="17">
        <v>0.58128577102185397</v>
      </c>
      <c r="AS10" s="17"/>
      <c r="AT10" s="17">
        <v>0.466076225504235</v>
      </c>
      <c r="AU10" s="17">
        <v>0.56783043456621596</v>
      </c>
      <c r="AV10" s="17">
        <v>0.51525290741628005</v>
      </c>
      <c r="AW10" s="17">
        <v>0.49758332068394501</v>
      </c>
      <c r="AX10" s="17">
        <v>0.45190119257755201</v>
      </c>
      <c r="AY10" s="17"/>
      <c r="AZ10" s="17">
        <v>0.49044664916005398</v>
      </c>
      <c r="BA10" s="17">
        <v>0.49619349983815503</v>
      </c>
      <c r="BB10" s="17">
        <v>0.485223467416798</v>
      </c>
      <c r="BC10" s="17">
        <v>0.57088400043354304</v>
      </c>
      <c r="BD10" s="17">
        <v>0.45608688606908299</v>
      </c>
      <c r="BE10" s="17">
        <v>0.52432964400134996</v>
      </c>
      <c r="BF10" s="17"/>
      <c r="BG10" s="17">
        <v>0.51285017980372005</v>
      </c>
      <c r="BH10" s="17">
        <v>0.47556277466194302</v>
      </c>
      <c r="BI10" s="17" t="s">
        <v>95</v>
      </c>
      <c r="BJ10" s="17">
        <v>0.47290719138575299</v>
      </c>
      <c r="BK10" s="17">
        <v>0.51288873469964702</v>
      </c>
      <c r="BL10" s="17">
        <v>0.49700009549209401</v>
      </c>
      <c r="BM10" s="17">
        <v>0.63038287389668002</v>
      </c>
    </row>
    <row r="11" spans="2:65" x14ac:dyDescent="0.35">
      <c r="B11" s="18" t="s">
        <v>247</v>
      </c>
      <c r="C11" s="17">
        <v>0.228273409779225</v>
      </c>
      <c r="D11" s="17">
        <v>0.20644162290755699</v>
      </c>
      <c r="E11" s="17">
        <v>0.248709227444359</v>
      </c>
      <c r="F11" s="17"/>
      <c r="G11" s="17">
        <v>0.188373147679055</v>
      </c>
      <c r="H11" s="17">
        <v>0.240244739706128</v>
      </c>
      <c r="I11" s="17">
        <v>0.252120198594318</v>
      </c>
      <c r="J11" s="17">
        <v>0.24891307433888599</v>
      </c>
      <c r="K11" s="17">
        <v>0.218327505388308</v>
      </c>
      <c r="L11" s="17">
        <v>0.212924917636409</v>
      </c>
      <c r="M11" s="17"/>
      <c r="N11" s="17">
        <v>0.194221741505372</v>
      </c>
      <c r="O11" s="17">
        <v>0.209582860145584</v>
      </c>
      <c r="P11" s="17">
        <v>0.25553626934255602</v>
      </c>
      <c r="Q11" s="17">
        <v>0.25516533117992501</v>
      </c>
      <c r="R11" s="17"/>
      <c r="S11" s="17">
        <v>0.211861048174184</v>
      </c>
      <c r="T11" s="17">
        <v>0.24489082909538101</v>
      </c>
      <c r="U11" s="17">
        <v>0.30633786179063299</v>
      </c>
      <c r="V11" s="17">
        <v>0.18366937448149301</v>
      </c>
      <c r="W11" s="17">
        <v>0.22745874869246799</v>
      </c>
      <c r="X11" s="17">
        <v>0.206783500451071</v>
      </c>
      <c r="Y11" s="17">
        <v>0.226018664960835</v>
      </c>
      <c r="Z11" s="17">
        <v>0.15573136569280399</v>
      </c>
      <c r="AA11" s="17">
        <v>0.243225195550241</v>
      </c>
      <c r="AB11" s="17">
        <v>0.26360642240815402</v>
      </c>
      <c r="AC11" s="17">
        <v>0.23669886900553599</v>
      </c>
      <c r="AD11" s="17">
        <v>0.15454989933931099</v>
      </c>
      <c r="AE11" s="17"/>
      <c r="AF11" s="17">
        <v>0.25648008065875499</v>
      </c>
      <c r="AG11" s="17">
        <v>0.19128657666835999</v>
      </c>
      <c r="AH11" s="17">
        <v>0.26955682188227298</v>
      </c>
      <c r="AI11" s="17"/>
      <c r="AJ11" s="17">
        <v>0.23609666417112199</v>
      </c>
      <c r="AK11" s="17">
        <v>0.21651352863689599</v>
      </c>
      <c r="AL11" s="17">
        <v>0.19188995454885899</v>
      </c>
      <c r="AM11" s="17">
        <v>0.38855201689894803</v>
      </c>
      <c r="AN11" s="17">
        <v>0.227187361603222</v>
      </c>
      <c r="AO11" s="17"/>
      <c r="AP11" s="17">
        <v>0.26432045116552499</v>
      </c>
      <c r="AQ11" s="17">
        <v>0.223360427725699</v>
      </c>
      <c r="AR11" s="17">
        <v>0.23745582487252601</v>
      </c>
      <c r="AS11" s="17"/>
      <c r="AT11" s="17">
        <v>0.29271555809588801</v>
      </c>
      <c r="AU11" s="17">
        <v>0.170865584606259</v>
      </c>
      <c r="AV11" s="17">
        <v>0.20990970579666099</v>
      </c>
      <c r="AW11" s="17">
        <v>0.26292545558253799</v>
      </c>
      <c r="AX11" s="17">
        <v>0.104749941083447</v>
      </c>
      <c r="AY11" s="17"/>
      <c r="AZ11" s="17">
        <v>0.23825557457337301</v>
      </c>
      <c r="BA11" s="17">
        <v>0.221282537068863</v>
      </c>
      <c r="BB11" s="17">
        <v>0.205111434273476</v>
      </c>
      <c r="BC11" s="17">
        <v>0.199859023181749</v>
      </c>
      <c r="BD11" s="17">
        <v>0.25459761788400198</v>
      </c>
      <c r="BE11" s="17">
        <v>0.30471203453026502</v>
      </c>
      <c r="BF11" s="17"/>
      <c r="BG11" s="17">
        <v>0.22703576133036399</v>
      </c>
      <c r="BH11" s="17">
        <v>0.23759169419514201</v>
      </c>
      <c r="BI11" s="17" t="s">
        <v>95</v>
      </c>
      <c r="BJ11" s="17">
        <v>0.27010945198608799</v>
      </c>
      <c r="BK11" s="17">
        <v>0.24995121461397299</v>
      </c>
      <c r="BL11" s="17">
        <v>0.216114204506451</v>
      </c>
      <c r="BM11" s="17">
        <v>0.104117476051183</v>
      </c>
    </row>
    <row r="12" spans="2:65" x14ac:dyDescent="0.35">
      <c r="B12" s="18" t="s">
        <v>248</v>
      </c>
      <c r="C12" s="17">
        <v>5.9036113604459997E-2</v>
      </c>
      <c r="D12" s="17">
        <v>7.6756570685456604E-2</v>
      </c>
      <c r="E12" s="17">
        <v>4.1232577725157399E-2</v>
      </c>
      <c r="F12" s="17"/>
      <c r="G12" s="17">
        <v>9.48850748840189E-2</v>
      </c>
      <c r="H12" s="17">
        <v>5.9717091812384201E-2</v>
      </c>
      <c r="I12" s="17">
        <v>7.1993202820642102E-2</v>
      </c>
      <c r="J12" s="17">
        <v>4.83661830833634E-2</v>
      </c>
      <c r="K12" s="17">
        <v>6.5360820799650901E-2</v>
      </c>
      <c r="L12" s="17">
        <v>2.9724331078913601E-2</v>
      </c>
      <c r="M12" s="17"/>
      <c r="N12" s="17">
        <v>7.6247813256562103E-2</v>
      </c>
      <c r="O12" s="17">
        <v>4.6831307959437997E-2</v>
      </c>
      <c r="P12" s="17">
        <v>7.5502153996646795E-2</v>
      </c>
      <c r="Q12" s="17">
        <v>3.9029540788162703E-2</v>
      </c>
      <c r="R12" s="17"/>
      <c r="S12" s="17">
        <v>6.8535134420800101E-2</v>
      </c>
      <c r="T12" s="17">
        <v>6.7901215925324901E-2</v>
      </c>
      <c r="U12" s="17">
        <v>3.9753097318420298E-2</v>
      </c>
      <c r="V12" s="17">
        <v>5.1183175387366102E-2</v>
      </c>
      <c r="W12" s="17">
        <v>7.62407924918896E-2</v>
      </c>
      <c r="X12" s="17">
        <v>6.1091545965304597E-2</v>
      </c>
      <c r="Y12" s="17">
        <v>7.4848128611623294E-2</v>
      </c>
      <c r="Z12" s="17">
        <v>4.1422838749238397E-2</v>
      </c>
      <c r="AA12" s="17">
        <v>7.0875749170443106E-2</v>
      </c>
      <c r="AB12" s="17">
        <v>3.8411724393609702E-2</v>
      </c>
      <c r="AC12" s="17">
        <v>1.8019427521317799E-2</v>
      </c>
      <c r="AD12" s="17">
        <v>7.9551855242070896E-2</v>
      </c>
      <c r="AE12" s="17"/>
      <c r="AF12" s="17">
        <v>5.4721812581976899E-2</v>
      </c>
      <c r="AG12" s="17">
        <v>5.7058955563859003E-2</v>
      </c>
      <c r="AH12" s="17">
        <v>6.8680977965565895E-2</v>
      </c>
      <c r="AI12" s="17"/>
      <c r="AJ12" s="17">
        <v>6.11976967687188E-2</v>
      </c>
      <c r="AK12" s="17">
        <v>6.2510186439753396E-2</v>
      </c>
      <c r="AL12" s="17">
        <v>3.3841603909281003E-2</v>
      </c>
      <c r="AM12" s="17">
        <v>9.9460291196244902E-2</v>
      </c>
      <c r="AN12" s="17">
        <v>5.4419940348354998E-2</v>
      </c>
      <c r="AO12" s="17"/>
      <c r="AP12" s="17">
        <v>8.6588053515173694E-2</v>
      </c>
      <c r="AQ12" s="17">
        <v>5.7197684418563099E-2</v>
      </c>
      <c r="AR12" s="17">
        <v>3.11772107722889E-2</v>
      </c>
      <c r="AS12" s="17"/>
      <c r="AT12" s="17">
        <v>4.8256848681126702E-2</v>
      </c>
      <c r="AU12" s="17">
        <v>3.6618615397056999E-2</v>
      </c>
      <c r="AV12" s="17">
        <v>6.9291769161983305E-2</v>
      </c>
      <c r="AW12" s="17">
        <v>7.9418444070160202E-2</v>
      </c>
      <c r="AX12" s="17">
        <v>0.22391660857152801</v>
      </c>
      <c r="AY12" s="17"/>
      <c r="AZ12" s="17">
        <v>6.72277170064529E-2</v>
      </c>
      <c r="BA12" s="17">
        <v>6.2547095219461002E-2</v>
      </c>
      <c r="BB12" s="17">
        <v>8.4879475568822194E-2</v>
      </c>
      <c r="BC12" s="17">
        <v>3.95346848114266E-2</v>
      </c>
      <c r="BD12" s="17">
        <v>4.9431545029195501E-2</v>
      </c>
      <c r="BE12" s="17">
        <v>3.6315549141571299E-2</v>
      </c>
      <c r="BF12" s="17"/>
      <c r="BG12" s="17">
        <v>4.7211725409837001E-2</v>
      </c>
      <c r="BH12" s="17">
        <v>7.6887143226315499E-2</v>
      </c>
      <c r="BI12" s="17" t="s">
        <v>95</v>
      </c>
      <c r="BJ12" s="17">
        <v>3.3220516146185097E-2</v>
      </c>
      <c r="BK12" s="17">
        <v>4.7777728193188602E-2</v>
      </c>
      <c r="BL12" s="17">
        <v>7.29237486811357E-2</v>
      </c>
      <c r="BM12" s="17">
        <v>7.9163553329491806E-2</v>
      </c>
    </row>
    <row r="13" spans="2:65" x14ac:dyDescent="0.35">
      <c r="B13" s="18" t="s">
        <v>249</v>
      </c>
      <c r="C13" s="17">
        <v>9.5588066002177396E-3</v>
      </c>
      <c r="D13" s="17">
        <v>1.1747890474416701E-2</v>
      </c>
      <c r="E13" s="17">
        <v>6.5612952190678897E-3</v>
      </c>
      <c r="F13" s="17"/>
      <c r="G13" s="17">
        <v>1.9248149040731501E-2</v>
      </c>
      <c r="H13" s="17">
        <v>1.15871131787849E-2</v>
      </c>
      <c r="I13" s="17">
        <v>1.11746830430914E-2</v>
      </c>
      <c r="J13" s="17">
        <v>6.6751147318766402E-3</v>
      </c>
      <c r="K13" s="17">
        <v>0</v>
      </c>
      <c r="L13" s="17">
        <v>9.2291095922901693E-3</v>
      </c>
      <c r="M13" s="17"/>
      <c r="N13" s="17">
        <v>1.37260209377507E-2</v>
      </c>
      <c r="O13" s="17">
        <v>8.3956775153134194E-3</v>
      </c>
      <c r="P13" s="17">
        <v>5.1565812394749498E-3</v>
      </c>
      <c r="Q13" s="17">
        <v>1.01809295654357E-2</v>
      </c>
      <c r="R13" s="17"/>
      <c r="S13" s="17">
        <v>1.4093356432585901E-2</v>
      </c>
      <c r="T13" s="17">
        <v>5.8907861333962102E-3</v>
      </c>
      <c r="U13" s="17">
        <v>5.9251250569480902E-3</v>
      </c>
      <c r="V13" s="17">
        <v>1.49567698800012E-2</v>
      </c>
      <c r="W13" s="17">
        <v>0</v>
      </c>
      <c r="X13" s="17">
        <v>1.2458434970839399E-2</v>
      </c>
      <c r="Y13" s="17">
        <v>0</v>
      </c>
      <c r="Z13" s="17">
        <v>1.07377851778754E-2</v>
      </c>
      <c r="AA13" s="17">
        <v>2.7848339792068601E-2</v>
      </c>
      <c r="AB13" s="17">
        <v>0</v>
      </c>
      <c r="AC13" s="17">
        <v>8.8028612147066504E-3</v>
      </c>
      <c r="AD13" s="17">
        <v>0</v>
      </c>
      <c r="AE13" s="17"/>
      <c r="AF13" s="17">
        <v>1.2848762008159299E-2</v>
      </c>
      <c r="AG13" s="17">
        <v>7.0284447156213096E-3</v>
      </c>
      <c r="AH13" s="17">
        <v>5.4633643481525997E-3</v>
      </c>
      <c r="AI13" s="17"/>
      <c r="AJ13" s="17">
        <v>1.25713591217532E-2</v>
      </c>
      <c r="AK13" s="17">
        <v>9.0179737776495197E-3</v>
      </c>
      <c r="AL13" s="17">
        <v>1.52223437511171E-2</v>
      </c>
      <c r="AM13" s="17">
        <v>4.4256884730147703E-2</v>
      </c>
      <c r="AN13" s="17">
        <v>0</v>
      </c>
      <c r="AO13" s="17"/>
      <c r="AP13" s="17">
        <v>2.3611254696518601E-2</v>
      </c>
      <c r="AQ13" s="17">
        <v>6.0045392234721103E-3</v>
      </c>
      <c r="AR13" s="17">
        <v>6.6655980862074396E-3</v>
      </c>
      <c r="AS13" s="17"/>
      <c r="AT13" s="17">
        <v>4.5830705625356204E-3</v>
      </c>
      <c r="AU13" s="17">
        <v>8.73957253844862E-3</v>
      </c>
      <c r="AV13" s="17">
        <v>1.4968675419753E-2</v>
      </c>
      <c r="AW13" s="17">
        <v>1.13457555136395E-2</v>
      </c>
      <c r="AX13" s="17">
        <v>0</v>
      </c>
      <c r="AY13" s="17"/>
      <c r="AZ13" s="17">
        <v>1.1445031773544501E-2</v>
      </c>
      <c r="BA13" s="17">
        <v>1.18312607836418E-2</v>
      </c>
      <c r="BB13" s="17">
        <v>9.0264535839016408E-3</v>
      </c>
      <c r="BC13" s="17">
        <v>2.5802479884673201E-3</v>
      </c>
      <c r="BD13" s="17">
        <v>1.53682800319651E-2</v>
      </c>
      <c r="BE13" s="17">
        <v>0</v>
      </c>
      <c r="BF13" s="17"/>
      <c r="BG13" s="17">
        <v>4.2923329427423497E-3</v>
      </c>
      <c r="BH13" s="17">
        <v>1.2753497668368001E-2</v>
      </c>
      <c r="BI13" s="17" t="s">
        <v>95</v>
      </c>
      <c r="BJ13" s="17">
        <v>2.7291956265061E-2</v>
      </c>
      <c r="BK13" s="17">
        <v>5.5881800428132303E-3</v>
      </c>
      <c r="BL13" s="17">
        <v>1.27586795105895E-2</v>
      </c>
      <c r="BM13" s="17">
        <v>0</v>
      </c>
    </row>
    <row r="14" spans="2:65" x14ac:dyDescent="0.35">
      <c r="B14" s="18" t="s">
        <v>143</v>
      </c>
      <c r="C14" s="17">
        <v>5.85213514506253E-2</v>
      </c>
      <c r="D14" s="17">
        <v>4.5454584345937799E-2</v>
      </c>
      <c r="E14" s="17">
        <v>7.1506030579105401E-2</v>
      </c>
      <c r="F14" s="17"/>
      <c r="G14" s="17">
        <v>2.9091986350898099E-2</v>
      </c>
      <c r="H14" s="17">
        <v>5.3511993135375302E-2</v>
      </c>
      <c r="I14" s="17">
        <v>6.9457080107931196E-2</v>
      </c>
      <c r="J14" s="17">
        <v>7.1162966747543993E-2</v>
      </c>
      <c r="K14" s="17">
        <v>6.6158798625256698E-2</v>
      </c>
      <c r="L14" s="17">
        <v>5.63742496415875E-2</v>
      </c>
      <c r="M14" s="17"/>
      <c r="N14" s="17">
        <v>3.6530714533159502E-2</v>
      </c>
      <c r="O14" s="17">
        <v>7.1489889883661104E-2</v>
      </c>
      <c r="P14" s="17">
        <v>5.7289920569268897E-2</v>
      </c>
      <c r="Q14" s="17">
        <v>6.9696552800124795E-2</v>
      </c>
      <c r="R14" s="17"/>
      <c r="S14" s="17">
        <v>5.5453019438051497E-2</v>
      </c>
      <c r="T14" s="17">
        <v>7.4215240184205195E-2</v>
      </c>
      <c r="U14" s="17">
        <v>6.1972815783393101E-2</v>
      </c>
      <c r="V14" s="17">
        <v>4.9269956166849198E-2</v>
      </c>
      <c r="W14" s="17">
        <v>6.35730434198616E-2</v>
      </c>
      <c r="X14" s="17">
        <v>5.8159670120000201E-2</v>
      </c>
      <c r="Y14" s="17">
        <v>6.6008936077724206E-2</v>
      </c>
      <c r="Z14" s="17">
        <v>6.8496502033006501E-2</v>
      </c>
      <c r="AA14" s="17">
        <v>5.6618444265579403E-2</v>
      </c>
      <c r="AB14" s="17">
        <v>3.3112953230783997E-2</v>
      </c>
      <c r="AC14" s="17">
        <v>3.81253689226261E-2</v>
      </c>
      <c r="AD14" s="17">
        <v>0.10403320458781801</v>
      </c>
      <c r="AE14" s="17"/>
      <c r="AF14" s="17">
        <v>5.1417765457558703E-2</v>
      </c>
      <c r="AG14" s="17">
        <v>5.1390456591067397E-2</v>
      </c>
      <c r="AH14" s="17">
        <v>9.7691343508651898E-2</v>
      </c>
      <c r="AI14" s="17"/>
      <c r="AJ14" s="17">
        <v>5.2226363079980798E-2</v>
      </c>
      <c r="AK14" s="17">
        <v>4.5860274831893998E-2</v>
      </c>
      <c r="AL14" s="17">
        <v>1.3278513106951001E-2</v>
      </c>
      <c r="AM14" s="17">
        <v>0</v>
      </c>
      <c r="AN14" s="17">
        <v>0.111229210700376</v>
      </c>
      <c r="AO14" s="17"/>
      <c r="AP14" s="17">
        <v>4.2071080565904598E-2</v>
      </c>
      <c r="AQ14" s="17">
        <v>4.86033444773925E-2</v>
      </c>
      <c r="AR14" s="17">
        <v>2.87591110655596E-2</v>
      </c>
      <c r="AS14" s="17"/>
      <c r="AT14" s="17">
        <v>6.8154039448617101E-2</v>
      </c>
      <c r="AU14" s="17">
        <v>6.8056875751566506E-2</v>
      </c>
      <c r="AV14" s="17">
        <v>4.7179348175612097E-2</v>
      </c>
      <c r="AW14" s="17">
        <v>3.9432463971884497E-2</v>
      </c>
      <c r="AX14" s="17">
        <v>7.1410951590198293E-2</v>
      </c>
      <c r="AY14" s="17"/>
      <c r="AZ14" s="17">
        <v>5.7293470219775197E-2</v>
      </c>
      <c r="BA14" s="17">
        <v>6.7057958034930407E-2</v>
      </c>
      <c r="BB14" s="17">
        <v>4.8661212293209299E-2</v>
      </c>
      <c r="BC14" s="17">
        <v>6.2120519136517303E-2</v>
      </c>
      <c r="BD14" s="17">
        <v>5.25950597011446E-2</v>
      </c>
      <c r="BE14" s="17">
        <v>3.6609748791225902E-2</v>
      </c>
      <c r="BF14" s="17"/>
      <c r="BG14" s="17">
        <v>5.4743216027112997E-2</v>
      </c>
      <c r="BH14" s="17">
        <v>6.2510381376195398E-2</v>
      </c>
      <c r="BI14" s="17" t="s">
        <v>95</v>
      </c>
      <c r="BJ14" s="17">
        <v>9.3308524835323994E-2</v>
      </c>
      <c r="BK14" s="17">
        <v>8.69704570494578E-2</v>
      </c>
      <c r="BL14" s="17">
        <v>3.96025195444994E-2</v>
      </c>
      <c r="BM14" s="17">
        <v>4.9701513930050498E-2</v>
      </c>
    </row>
    <row r="15" spans="2:65" x14ac:dyDescent="0.35">
      <c r="B15" s="18" t="s">
        <v>250</v>
      </c>
      <c r="C15" s="20">
        <v>0.64461031856547202</v>
      </c>
      <c r="D15" s="20">
        <v>0.65959933158663198</v>
      </c>
      <c r="E15" s="20">
        <v>0.63199086903231005</v>
      </c>
      <c r="F15" s="20"/>
      <c r="G15" s="20">
        <v>0.66840164204529695</v>
      </c>
      <c r="H15" s="20">
        <v>0.63493906216732798</v>
      </c>
      <c r="I15" s="20">
        <v>0.59525483543401803</v>
      </c>
      <c r="J15" s="20">
        <v>0.62488266109833002</v>
      </c>
      <c r="K15" s="20">
        <v>0.650152875186784</v>
      </c>
      <c r="L15" s="20">
        <v>0.69174739205080005</v>
      </c>
      <c r="M15" s="20"/>
      <c r="N15" s="20">
        <v>0.67927370976715495</v>
      </c>
      <c r="O15" s="20">
        <v>0.66370026449600406</v>
      </c>
      <c r="P15" s="20">
        <v>0.60651507485205303</v>
      </c>
      <c r="Q15" s="20">
        <v>0.62592764566635095</v>
      </c>
      <c r="R15" s="20"/>
      <c r="S15" s="20">
        <v>0.65005744153437806</v>
      </c>
      <c r="T15" s="20">
        <v>0.60710192866169299</v>
      </c>
      <c r="U15" s="20">
        <v>0.58601110005060497</v>
      </c>
      <c r="V15" s="20">
        <v>0.70092072408429096</v>
      </c>
      <c r="W15" s="20">
        <v>0.63272741539578103</v>
      </c>
      <c r="X15" s="20">
        <v>0.66150684849278496</v>
      </c>
      <c r="Y15" s="20">
        <v>0.633124270349818</v>
      </c>
      <c r="Z15" s="20">
        <v>0.72361150834707499</v>
      </c>
      <c r="AA15" s="20">
        <v>0.60143227122166698</v>
      </c>
      <c r="AB15" s="20">
        <v>0.66486889996745202</v>
      </c>
      <c r="AC15" s="20">
        <v>0.69835347333581399</v>
      </c>
      <c r="AD15" s="20">
        <v>0.6618650408308</v>
      </c>
      <c r="AE15" s="20"/>
      <c r="AF15" s="20">
        <v>0.62453157929354997</v>
      </c>
      <c r="AG15" s="20">
        <v>0.69323556646109197</v>
      </c>
      <c r="AH15" s="20">
        <v>0.558607492295357</v>
      </c>
      <c r="AI15" s="20"/>
      <c r="AJ15" s="20">
        <v>0.63790791685842496</v>
      </c>
      <c r="AK15" s="20">
        <v>0.66609803631380704</v>
      </c>
      <c r="AL15" s="20">
        <v>0.74576758468379201</v>
      </c>
      <c r="AM15" s="20">
        <v>0.46773080717465998</v>
      </c>
      <c r="AN15" s="20">
        <v>0.60716348734804604</v>
      </c>
      <c r="AO15" s="20"/>
      <c r="AP15" s="20">
        <v>0.58340916005687804</v>
      </c>
      <c r="AQ15" s="20">
        <v>0.66483400415487404</v>
      </c>
      <c r="AR15" s="20">
        <v>0.69594225520341801</v>
      </c>
      <c r="AS15" s="20"/>
      <c r="AT15" s="20">
        <v>0.58629048321183197</v>
      </c>
      <c r="AU15" s="20">
        <v>0.715719351706669</v>
      </c>
      <c r="AV15" s="20">
        <v>0.65865050144599002</v>
      </c>
      <c r="AW15" s="20">
        <v>0.60687788086177796</v>
      </c>
      <c r="AX15" s="20">
        <v>0.59992249875482595</v>
      </c>
      <c r="AY15" s="20"/>
      <c r="AZ15" s="20">
        <v>0.625778206426854</v>
      </c>
      <c r="BA15" s="20">
        <v>0.63728114889310405</v>
      </c>
      <c r="BB15" s="20">
        <v>0.65232142428059103</v>
      </c>
      <c r="BC15" s="20">
        <v>0.69590552488183999</v>
      </c>
      <c r="BD15" s="20">
        <v>0.62800749735369299</v>
      </c>
      <c r="BE15" s="20">
        <v>0.62236266753693803</v>
      </c>
      <c r="BF15" s="20"/>
      <c r="BG15" s="20">
        <v>0.66671696428994398</v>
      </c>
      <c r="BH15" s="20">
        <v>0.61025728353398001</v>
      </c>
      <c r="BI15" s="20" t="s">
        <v>95</v>
      </c>
      <c r="BJ15" s="20">
        <v>0.57606955076734201</v>
      </c>
      <c r="BK15" s="20">
        <v>0.60971242010056803</v>
      </c>
      <c r="BL15" s="20">
        <v>0.65860084775732397</v>
      </c>
      <c r="BM15" s="20">
        <v>0.76701745668927401</v>
      </c>
    </row>
    <row r="16" spans="2:65" x14ac:dyDescent="0.35">
      <c r="B16" s="18" t="s">
        <v>251</v>
      </c>
      <c r="C16" s="20">
        <v>6.8594920204677695E-2</v>
      </c>
      <c r="D16" s="20">
        <v>8.8504461159873302E-2</v>
      </c>
      <c r="E16" s="20">
        <v>4.7793872944225303E-2</v>
      </c>
      <c r="F16" s="20"/>
      <c r="G16" s="20">
        <v>0.11413322392475</v>
      </c>
      <c r="H16" s="20">
        <v>7.1304204991169101E-2</v>
      </c>
      <c r="I16" s="20">
        <v>8.3167885863733498E-2</v>
      </c>
      <c r="J16" s="20">
        <v>5.5041297815240101E-2</v>
      </c>
      <c r="K16" s="20">
        <v>6.5360820799650901E-2</v>
      </c>
      <c r="L16" s="20">
        <v>3.89534406712038E-2</v>
      </c>
      <c r="M16" s="20"/>
      <c r="N16" s="20">
        <v>8.9973834194312804E-2</v>
      </c>
      <c r="O16" s="20">
        <v>5.5226985474751397E-2</v>
      </c>
      <c r="P16" s="20">
        <v>8.0658735236121701E-2</v>
      </c>
      <c r="Q16" s="20">
        <v>4.92104703535984E-2</v>
      </c>
      <c r="R16" s="20"/>
      <c r="S16" s="20">
        <v>8.2628490853386E-2</v>
      </c>
      <c r="T16" s="20">
        <v>7.3792002058721107E-2</v>
      </c>
      <c r="U16" s="20">
        <v>4.5678222375368401E-2</v>
      </c>
      <c r="V16" s="20">
        <v>6.6139945267367301E-2</v>
      </c>
      <c r="W16" s="20">
        <v>7.62407924918896E-2</v>
      </c>
      <c r="X16" s="20">
        <v>7.3549980936143997E-2</v>
      </c>
      <c r="Y16" s="20">
        <v>7.4848128611623294E-2</v>
      </c>
      <c r="Z16" s="20">
        <v>5.2160623927113799E-2</v>
      </c>
      <c r="AA16" s="20">
        <v>9.8724088962511794E-2</v>
      </c>
      <c r="AB16" s="20">
        <v>3.8411724393609702E-2</v>
      </c>
      <c r="AC16" s="20">
        <v>2.6822288736024401E-2</v>
      </c>
      <c r="AD16" s="20">
        <v>7.9551855242070896E-2</v>
      </c>
      <c r="AE16" s="20"/>
      <c r="AF16" s="20">
        <v>6.7570574590136101E-2</v>
      </c>
      <c r="AG16" s="20">
        <v>6.4087400279480303E-2</v>
      </c>
      <c r="AH16" s="20">
        <v>7.4144342313718498E-2</v>
      </c>
      <c r="AI16" s="20"/>
      <c r="AJ16" s="20">
        <v>7.3769055890472002E-2</v>
      </c>
      <c r="AK16" s="20">
        <v>7.1528160217402895E-2</v>
      </c>
      <c r="AL16" s="20">
        <v>4.9063947660398101E-2</v>
      </c>
      <c r="AM16" s="20">
        <v>0.14371717592639299</v>
      </c>
      <c r="AN16" s="20">
        <v>5.4419940348354998E-2</v>
      </c>
      <c r="AO16" s="20"/>
      <c r="AP16" s="20">
        <v>0.11019930821169199</v>
      </c>
      <c r="AQ16" s="20">
        <v>6.3202223642035205E-2</v>
      </c>
      <c r="AR16" s="20">
        <v>3.78428088584963E-2</v>
      </c>
      <c r="AS16" s="20"/>
      <c r="AT16" s="20">
        <v>5.2839919243662298E-2</v>
      </c>
      <c r="AU16" s="20">
        <v>4.5358187935505702E-2</v>
      </c>
      <c r="AV16" s="20">
        <v>8.4260444581736302E-2</v>
      </c>
      <c r="AW16" s="20">
        <v>9.0764199583799707E-2</v>
      </c>
      <c r="AX16" s="20">
        <v>0.22391660857152801</v>
      </c>
      <c r="AY16" s="20"/>
      <c r="AZ16" s="20">
        <v>7.8672748779997401E-2</v>
      </c>
      <c r="BA16" s="20">
        <v>7.43783560031029E-2</v>
      </c>
      <c r="BB16" s="20">
        <v>9.3905929152723902E-2</v>
      </c>
      <c r="BC16" s="20">
        <v>4.2114932799893902E-2</v>
      </c>
      <c r="BD16" s="20">
        <v>6.4799825061160596E-2</v>
      </c>
      <c r="BE16" s="20">
        <v>3.6315549141571299E-2</v>
      </c>
      <c r="BF16" s="20"/>
      <c r="BG16" s="20">
        <v>5.1504058352579402E-2</v>
      </c>
      <c r="BH16" s="20">
        <v>8.9640640894683501E-2</v>
      </c>
      <c r="BI16" s="20" t="s">
        <v>95</v>
      </c>
      <c r="BJ16" s="20">
        <v>6.0512472411246E-2</v>
      </c>
      <c r="BK16" s="20">
        <v>5.3365908236001798E-2</v>
      </c>
      <c r="BL16" s="20">
        <v>8.5682428191725196E-2</v>
      </c>
      <c r="BM16" s="20">
        <v>7.9163553329491806E-2</v>
      </c>
    </row>
    <row r="17" spans="2:65" x14ac:dyDescent="0.35">
      <c r="B17" s="18" t="s">
        <v>168</v>
      </c>
      <c r="C17" s="21">
        <v>0.57601539836079496</v>
      </c>
      <c r="D17" s="21">
        <v>0.57109487042675899</v>
      </c>
      <c r="E17" s="21">
        <v>0.58419699608808495</v>
      </c>
      <c r="F17" s="21"/>
      <c r="G17" s="21">
        <v>0.55426841812054595</v>
      </c>
      <c r="H17" s="21">
        <v>0.56363485717615902</v>
      </c>
      <c r="I17" s="21">
        <v>0.512086949570284</v>
      </c>
      <c r="J17" s="21">
        <v>0.56984136328308999</v>
      </c>
      <c r="K17" s="21">
        <v>0.584792054387134</v>
      </c>
      <c r="L17" s="21">
        <v>0.65279395137959595</v>
      </c>
      <c r="M17" s="21"/>
      <c r="N17" s="21">
        <v>0.58929987557284302</v>
      </c>
      <c r="O17" s="21">
        <v>0.60847327902125203</v>
      </c>
      <c r="P17" s="21">
        <v>0.52585633961593103</v>
      </c>
      <c r="Q17" s="21">
        <v>0.57671717531275302</v>
      </c>
      <c r="R17" s="21"/>
      <c r="S17" s="21">
        <v>0.56742895068099197</v>
      </c>
      <c r="T17" s="21">
        <v>0.53330992660297205</v>
      </c>
      <c r="U17" s="21">
        <v>0.54033287767523697</v>
      </c>
      <c r="V17" s="21">
        <v>0.63478077881692296</v>
      </c>
      <c r="W17" s="21">
        <v>0.55648662290389095</v>
      </c>
      <c r="X17" s="21">
        <v>0.58795686755664101</v>
      </c>
      <c r="Y17" s="21">
        <v>0.55827614173819395</v>
      </c>
      <c r="Z17" s="21">
        <v>0.67145088441996104</v>
      </c>
      <c r="AA17" s="21">
        <v>0.50270818225915603</v>
      </c>
      <c r="AB17" s="21">
        <v>0.62645717557384295</v>
      </c>
      <c r="AC17" s="21">
        <v>0.671531184599789</v>
      </c>
      <c r="AD17" s="21">
        <v>0.58231318558872902</v>
      </c>
      <c r="AE17" s="21"/>
      <c r="AF17" s="21">
        <v>0.55696100470341403</v>
      </c>
      <c r="AG17" s="21">
        <v>0.62914816618161196</v>
      </c>
      <c r="AH17" s="21">
        <v>0.48446314998163797</v>
      </c>
      <c r="AI17" s="21"/>
      <c r="AJ17" s="21">
        <v>0.56413886096795296</v>
      </c>
      <c r="AK17" s="21">
        <v>0.59456987609640399</v>
      </c>
      <c r="AL17" s="21">
        <v>0.696703637023394</v>
      </c>
      <c r="AM17" s="21">
        <v>0.32401363124826699</v>
      </c>
      <c r="AN17" s="21">
        <v>0.55274354699969097</v>
      </c>
      <c r="AO17" s="21"/>
      <c r="AP17" s="21">
        <v>0.47320985184518599</v>
      </c>
      <c r="AQ17" s="21">
        <v>0.60163178051283805</v>
      </c>
      <c r="AR17" s="21">
        <v>0.65809944634492201</v>
      </c>
      <c r="AS17" s="21"/>
      <c r="AT17" s="21">
        <v>0.53345056396817003</v>
      </c>
      <c r="AU17" s="21">
        <v>0.67036116377116295</v>
      </c>
      <c r="AV17" s="21">
        <v>0.57439005686425404</v>
      </c>
      <c r="AW17" s="21">
        <v>0.51611368127797796</v>
      </c>
      <c r="AX17" s="21">
        <v>0.376005890183298</v>
      </c>
      <c r="AY17" s="21"/>
      <c r="AZ17" s="21">
        <v>0.54710545764685703</v>
      </c>
      <c r="BA17" s="21">
        <v>0.562902792890001</v>
      </c>
      <c r="BB17" s="21">
        <v>0.55841549512786703</v>
      </c>
      <c r="BC17" s="21">
        <v>0.65379059208194601</v>
      </c>
      <c r="BD17" s="21">
        <v>0.56320767229253299</v>
      </c>
      <c r="BE17" s="21">
        <v>0.58604711839536705</v>
      </c>
      <c r="BF17" s="21"/>
      <c r="BG17" s="21">
        <v>0.615212905937364</v>
      </c>
      <c r="BH17" s="21">
        <v>0.52061664263929597</v>
      </c>
      <c r="BI17" s="21" t="s">
        <v>95</v>
      </c>
      <c r="BJ17" s="21">
        <v>0.51555707835609599</v>
      </c>
      <c r="BK17" s="21">
        <v>0.55634651186456596</v>
      </c>
      <c r="BL17" s="21">
        <v>0.57291841956559897</v>
      </c>
      <c r="BM17" s="21">
        <v>0.68785390335978203</v>
      </c>
    </row>
    <row r="18" spans="2:65" x14ac:dyDescent="0.35">
      <c r="B18" s="16" t="s">
        <v>253</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273</v>
      </c>
      <c r="C9" s="17">
        <v>9.0210287770668293E-2</v>
      </c>
      <c r="D9" s="17">
        <v>0.120545329362339</v>
      </c>
      <c r="E9" s="17">
        <v>6.0043086628536899E-2</v>
      </c>
      <c r="F9" s="17"/>
      <c r="G9" s="17">
        <v>0.16529728938218699</v>
      </c>
      <c r="H9" s="17">
        <v>0.12600721897803299</v>
      </c>
      <c r="I9" s="17">
        <v>0.101149129034075</v>
      </c>
      <c r="J9" s="17">
        <v>6.5046470216452504E-2</v>
      </c>
      <c r="K9" s="17">
        <v>5.1173617993187002E-2</v>
      </c>
      <c r="L9" s="17">
        <v>4.89890851574417E-2</v>
      </c>
      <c r="M9" s="17"/>
      <c r="N9" s="17">
        <v>0.12928348858628699</v>
      </c>
      <c r="O9" s="17">
        <v>7.9761814147948501E-2</v>
      </c>
      <c r="P9" s="17">
        <v>7.48119957750326E-2</v>
      </c>
      <c r="Q9" s="17">
        <v>7.2899994393014506E-2</v>
      </c>
      <c r="R9" s="17"/>
      <c r="S9" s="17">
        <v>0.136378422500358</v>
      </c>
      <c r="T9" s="17">
        <v>9.4932388298721998E-2</v>
      </c>
      <c r="U9" s="17">
        <v>5.7769567685674497E-2</v>
      </c>
      <c r="V9" s="17">
        <v>6.6746388397426304E-2</v>
      </c>
      <c r="W9" s="17">
        <v>6.8453657262252096E-2</v>
      </c>
      <c r="X9" s="17">
        <v>0.103242787746054</v>
      </c>
      <c r="Y9" s="17">
        <v>0.11141438515629799</v>
      </c>
      <c r="Z9" s="17">
        <v>9.0845156995174203E-2</v>
      </c>
      <c r="AA9" s="17">
        <v>8.9272353686910194E-2</v>
      </c>
      <c r="AB9" s="17">
        <v>7.1648053701699799E-2</v>
      </c>
      <c r="AC9" s="17">
        <v>7.5874036418373897E-2</v>
      </c>
      <c r="AD9" s="17">
        <v>4.8821903395787798E-2</v>
      </c>
      <c r="AE9" s="17"/>
      <c r="AF9" s="17">
        <v>7.1255464548069802E-2</v>
      </c>
      <c r="AG9" s="17">
        <v>9.9704515210262704E-2</v>
      </c>
      <c r="AH9" s="17">
        <v>8.9202231156586806E-2</v>
      </c>
      <c r="AI9" s="17"/>
      <c r="AJ9" s="17">
        <v>8.47716644742324E-2</v>
      </c>
      <c r="AK9" s="17">
        <v>0.12052378508862301</v>
      </c>
      <c r="AL9" s="17">
        <v>7.6040383642930601E-2</v>
      </c>
      <c r="AM9" s="17">
        <v>5.2570556088270999E-2</v>
      </c>
      <c r="AN9" s="17">
        <v>6.4548170370721705E-2</v>
      </c>
      <c r="AO9" s="17"/>
      <c r="AP9" s="17">
        <v>0.130645118828038</v>
      </c>
      <c r="AQ9" s="17">
        <v>0.115660309238999</v>
      </c>
      <c r="AR9" s="17">
        <v>7.1424042671409393E-2</v>
      </c>
      <c r="AS9" s="17"/>
      <c r="AT9" s="17">
        <v>5.74521113462306E-2</v>
      </c>
      <c r="AU9" s="17">
        <v>6.1265076848288302E-2</v>
      </c>
      <c r="AV9" s="17">
        <v>0.129868214157008</v>
      </c>
      <c r="AW9" s="17">
        <v>0.134751003801755</v>
      </c>
      <c r="AX9" s="17">
        <v>0.195066907581945</v>
      </c>
      <c r="AY9" s="17"/>
      <c r="AZ9" s="17">
        <v>0.15822432617927401</v>
      </c>
      <c r="BA9" s="17">
        <v>8.0843561087352606E-2</v>
      </c>
      <c r="BB9" s="17">
        <v>8.8217122830271402E-2</v>
      </c>
      <c r="BC9" s="17">
        <v>5.1721262510358697E-2</v>
      </c>
      <c r="BD9" s="17">
        <v>5.43205114763178E-2</v>
      </c>
      <c r="BE9" s="17">
        <v>6.0614480127563701E-2</v>
      </c>
      <c r="BF9" s="17"/>
      <c r="BG9" s="17">
        <v>7.7613300854160502E-2</v>
      </c>
      <c r="BH9" s="17">
        <v>8.4621240555285804E-2</v>
      </c>
      <c r="BI9" s="17" t="s">
        <v>95</v>
      </c>
      <c r="BJ9" s="17">
        <v>9.5808036500080407E-2</v>
      </c>
      <c r="BK9" s="17">
        <v>7.0686589915947395E-2</v>
      </c>
      <c r="BL9" s="17">
        <v>0.131702441035152</v>
      </c>
      <c r="BM9" s="17">
        <v>7.1612927496165699E-2</v>
      </c>
    </row>
    <row r="10" spans="2:65" x14ac:dyDescent="0.35">
      <c r="B10" s="18" t="s">
        <v>274</v>
      </c>
      <c r="C10" s="17">
        <v>0.41125714918124401</v>
      </c>
      <c r="D10" s="17">
        <v>0.41466349120346502</v>
      </c>
      <c r="E10" s="17">
        <v>0.40913266932047099</v>
      </c>
      <c r="F10" s="17"/>
      <c r="G10" s="17">
        <v>0.51561832441817201</v>
      </c>
      <c r="H10" s="17">
        <v>0.46315866350507401</v>
      </c>
      <c r="I10" s="17">
        <v>0.436993609792242</v>
      </c>
      <c r="J10" s="17">
        <v>0.39599409144051201</v>
      </c>
      <c r="K10" s="17">
        <v>0.35600627229575998</v>
      </c>
      <c r="L10" s="17">
        <v>0.32830687002312797</v>
      </c>
      <c r="M10" s="17"/>
      <c r="N10" s="17">
        <v>0.43282078715111699</v>
      </c>
      <c r="O10" s="17">
        <v>0.406595087660858</v>
      </c>
      <c r="P10" s="17">
        <v>0.43233782911647001</v>
      </c>
      <c r="Q10" s="17">
        <v>0.37254054634740602</v>
      </c>
      <c r="R10" s="17"/>
      <c r="S10" s="17">
        <v>0.44764489919581302</v>
      </c>
      <c r="T10" s="17">
        <v>0.367616888634345</v>
      </c>
      <c r="U10" s="17">
        <v>0.45875228950741997</v>
      </c>
      <c r="V10" s="17">
        <v>0.399709453539001</v>
      </c>
      <c r="W10" s="17">
        <v>0.43794705674676898</v>
      </c>
      <c r="X10" s="17">
        <v>0.425257554225146</v>
      </c>
      <c r="Y10" s="17">
        <v>0.35838945593705601</v>
      </c>
      <c r="Z10" s="17">
        <v>0.40045335762550499</v>
      </c>
      <c r="AA10" s="17">
        <v>0.41188797203954203</v>
      </c>
      <c r="AB10" s="17">
        <v>0.39066198633725702</v>
      </c>
      <c r="AC10" s="17">
        <v>0.42427904194900001</v>
      </c>
      <c r="AD10" s="17">
        <v>0.427530724717746</v>
      </c>
      <c r="AE10" s="17"/>
      <c r="AF10" s="17">
        <v>0.36882361090202898</v>
      </c>
      <c r="AG10" s="17">
        <v>0.428405232037816</v>
      </c>
      <c r="AH10" s="17">
        <v>0.41178952863308999</v>
      </c>
      <c r="AI10" s="17"/>
      <c r="AJ10" s="17">
        <v>0.40188893840524997</v>
      </c>
      <c r="AK10" s="17">
        <v>0.46172968725646102</v>
      </c>
      <c r="AL10" s="17">
        <v>0.35748887512344302</v>
      </c>
      <c r="AM10" s="17">
        <v>0.117091244198625</v>
      </c>
      <c r="AN10" s="17">
        <v>0.37624571899243597</v>
      </c>
      <c r="AO10" s="17"/>
      <c r="AP10" s="17">
        <v>0.45614887548279598</v>
      </c>
      <c r="AQ10" s="17">
        <v>0.46400724043715602</v>
      </c>
      <c r="AR10" s="17">
        <v>0.45911153874535299</v>
      </c>
      <c r="AS10" s="17"/>
      <c r="AT10" s="17">
        <v>0.37871084864968202</v>
      </c>
      <c r="AU10" s="17">
        <v>0.40970434814219903</v>
      </c>
      <c r="AV10" s="17">
        <v>0.42967285069619698</v>
      </c>
      <c r="AW10" s="17">
        <v>0.43923141837066398</v>
      </c>
      <c r="AX10" s="17">
        <v>0.42168917494256403</v>
      </c>
      <c r="AY10" s="17"/>
      <c r="AZ10" s="17">
        <v>0.44776906567609298</v>
      </c>
      <c r="BA10" s="17">
        <v>0.41528590749516697</v>
      </c>
      <c r="BB10" s="17">
        <v>0.41392049400543302</v>
      </c>
      <c r="BC10" s="17">
        <v>0.37936003878138902</v>
      </c>
      <c r="BD10" s="17">
        <v>0.373358954186291</v>
      </c>
      <c r="BE10" s="17">
        <v>0.41497675032224302</v>
      </c>
      <c r="BF10" s="17"/>
      <c r="BG10" s="17">
        <v>0.36761926607408102</v>
      </c>
      <c r="BH10" s="17">
        <v>0.44684261100232597</v>
      </c>
      <c r="BI10" s="17" t="s">
        <v>95</v>
      </c>
      <c r="BJ10" s="17">
        <v>0.42615291636709701</v>
      </c>
      <c r="BK10" s="17">
        <v>0.422179491999218</v>
      </c>
      <c r="BL10" s="17">
        <v>0.42907853325136502</v>
      </c>
      <c r="BM10" s="17">
        <v>0.48297080073701998</v>
      </c>
    </row>
    <row r="11" spans="2:65" x14ac:dyDescent="0.35">
      <c r="B11" s="18" t="s">
        <v>275</v>
      </c>
      <c r="C11" s="17">
        <v>0.25745300284509998</v>
      </c>
      <c r="D11" s="17">
        <v>0.250647367188645</v>
      </c>
      <c r="E11" s="17">
        <v>0.26404510956469401</v>
      </c>
      <c r="F11" s="17"/>
      <c r="G11" s="17">
        <v>0.164227372403463</v>
      </c>
      <c r="H11" s="17">
        <v>0.20379235430494899</v>
      </c>
      <c r="I11" s="17">
        <v>0.234349686007334</v>
      </c>
      <c r="J11" s="17">
        <v>0.25813310291832098</v>
      </c>
      <c r="K11" s="17">
        <v>0.29614870042403002</v>
      </c>
      <c r="L11" s="17">
        <v>0.35523562649711599</v>
      </c>
      <c r="M11" s="17"/>
      <c r="N11" s="17">
        <v>0.263103258167739</v>
      </c>
      <c r="O11" s="17">
        <v>0.26780675083115602</v>
      </c>
      <c r="P11" s="17">
        <v>0.24685133576276</v>
      </c>
      <c r="Q11" s="17">
        <v>0.25116414692974498</v>
      </c>
      <c r="R11" s="17"/>
      <c r="S11" s="17">
        <v>0.19464450690580401</v>
      </c>
      <c r="T11" s="17">
        <v>0.278057104292253</v>
      </c>
      <c r="U11" s="17">
        <v>0.26863678506965499</v>
      </c>
      <c r="V11" s="17">
        <v>0.27856567830501999</v>
      </c>
      <c r="W11" s="17">
        <v>0.26909145381440103</v>
      </c>
      <c r="X11" s="17">
        <v>0.22582764486215601</v>
      </c>
      <c r="Y11" s="17">
        <v>0.26119092114773101</v>
      </c>
      <c r="Z11" s="17">
        <v>0.29103073514148098</v>
      </c>
      <c r="AA11" s="17">
        <v>0.246216146047121</v>
      </c>
      <c r="AB11" s="17">
        <v>0.31131812213269</v>
      </c>
      <c r="AC11" s="17">
        <v>0.26139902895682099</v>
      </c>
      <c r="AD11" s="17">
        <v>0.25366991003149297</v>
      </c>
      <c r="AE11" s="17"/>
      <c r="AF11" s="17">
        <v>0.29102440957162901</v>
      </c>
      <c r="AG11" s="17">
        <v>0.26988980543206498</v>
      </c>
      <c r="AH11" s="17">
        <v>0.199795654329219</v>
      </c>
      <c r="AI11" s="17"/>
      <c r="AJ11" s="17">
        <v>0.29078721303608401</v>
      </c>
      <c r="AK11" s="17">
        <v>0.231429441703909</v>
      </c>
      <c r="AL11" s="17">
        <v>0.34607125445699399</v>
      </c>
      <c r="AM11" s="17">
        <v>0.36326058974298098</v>
      </c>
      <c r="AN11" s="17">
        <v>0.20929695434776399</v>
      </c>
      <c r="AO11" s="17"/>
      <c r="AP11" s="17">
        <v>0.24923906716282501</v>
      </c>
      <c r="AQ11" s="17">
        <v>0.23413507241607101</v>
      </c>
      <c r="AR11" s="17">
        <v>0.28286826946308702</v>
      </c>
      <c r="AS11" s="17"/>
      <c r="AT11" s="17">
        <v>0.27486604987006702</v>
      </c>
      <c r="AU11" s="17">
        <v>0.261209695851363</v>
      </c>
      <c r="AV11" s="17">
        <v>0.23177206263074299</v>
      </c>
      <c r="AW11" s="17">
        <v>0.272597134222545</v>
      </c>
      <c r="AX11" s="17">
        <v>0.16102404235796999</v>
      </c>
      <c r="AY11" s="17"/>
      <c r="AZ11" s="17">
        <v>0.19094533965921501</v>
      </c>
      <c r="BA11" s="17">
        <v>0.26917092464926201</v>
      </c>
      <c r="BB11" s="17">
        <v>0.25224652413439602</v>
      </c>
      <c r="BC11" s="17">
        <v>0.30092880186048498</v>
      </c>
      <c r="BD11" s="17">
        <v>0.29041138238138497</v>
      </c>
      <c r="BE11" s="17">
        <v>0.27221567723553602</v>
      </c>
      <c r="BF11" s="17"/>
      <c r="BG11" s="17">
        <v>0.30967405995644598</v>
      </c>
      <c r="BH11" s="17">
        <v>0.23798542291357899</v>
      </c>
      <c r="BI11" s="17" t="s">
        <v>95</v>
      </c>
      <c r="BJ11" s="17">
        <v>0.23663711735402199</v>
      </c>
      <c r="BK11" s="17">
        <v>0.214009608571222</v>
      </c>
      <c r="BL11" s="17">
        <v>0.231807579885694</v>
      </c>
      <c r="BM11" s="17">
        <v>0.16536129784364101</v>
      </c>
    </row>
    <row r="12" spans="2:65" x14ac:dyDescent="0.35">
      <c r="B12" s="18" t="s">
        <v>276</v>
      </c>
      <c r="C12" s="17">
        <v>8.3339665516688505E-2</v>
      </c>
      <c r="D12" s="17">
        <v>0.10583626146649799</v>
      </c>
      <c r="E12" s="17">
        <v>6.0888842331246897E-2</v>
      </c>
      <c r="F12" s="17"/>
      <c r="G12" s="17">
        <v>4.8502730839303898E-2</v>
      </c>
      <c r="H12" s="17">
        <v>5.7375562838084301E-2</v>
      </c>
      <c r="I12" s="17">
        <v>6.6687741871607004E-2</v>
      </c>
      <c r="J12" s="17">
        <v>9.0501099758628703E-2</v>
      </c>
      <c r="K12" s="17">
        <v>0.125193638905188</v>
      </c>
      <c r="L12" s="17">
        <v>0.107247597943852</v>
      </c>
      <c r="M12" s="17"/>
      <c r="N12" s="17">
        <v>6.7657924050425394E-2</v>
      </c>
      <c r="O12" s="17">
        <v>8.1219235409750706E-2</v>
      </c>
      <c r="P12" s="17">
        <v>8.9398861606808794E-2</v>
      </c>
      <c r="Q12" s="17">
        <v>9.7583016301601905E-2</v>
      </c>
      <c r="R12" s="17"/>
      <c r="S12" s="17">
        <v>6.4882504651871897E-2</v>
      </c>
      <c r="T12" s="17">
        <v>8.1708518382685599E-2</v>
      </c>
      <c r="U12" s="17">
        <v>8.2398392177799706E-2</v>
      </c>
      <c r="V12" s="17">
        <v>9.7645508764322195E-2</v>
      </c>
      <c r="W12" s="17">
        <v>7.8849467462996106E-2</v>
      </c>
      <c r="X12" s="17">
        <v>5.4172303803796E-2</v>
      </c>
      <c r="Y12" s="17">
        <v>0.100334807108028</v>
      </c>
      <c r="Z12" s="17">
        <v>9.5383304041512906E-2</v>
      </c>
      <c r="AA12" s="17">
        <v>9.7944388659475495E-2</v>
      </c>
      <c r="AB12" s="17">
        <v>6.6814368563188495E-2</v>
      </c>
      <c r="AC12" s="17">
        <v>0.119864247711155</v>
      </c>
      <c r="AD12" s="17">
        <v>0.107661767906119</v>
      </c>
      <c r="AE12" s="17"/>
      <c r="AF12" s="17">
        <v>0.11364437929473301</v>
      </c>
      <c r="AG12" s="17">
        <v>6.1714102493231997E-2</v>
      </c>
      <c r="AH12" s="17">
        <v>8.4348242932792902E-2</v>
      </c>
      <c r="AI12" s="17"/>
      <c r="AJ12" s="17">
        <v>7.5086987639792102E-2</v>
      </c>
      <c r="AK12" s="17">
        <v>6.9508575516083998E-2</v>
      </c>
      <c r="AL12" s="17">
        <v>6.4748327622802096E-2</v>
      </c>
      <c r="AM12" s="17">
        <v>0.25674407758719098</v>
      </c>
      <c r="AN12" s="17">
        <v>0.103007923466868</v>
      </c>
      <c r="AO12" s="17"/>
      <c r="AP12" s="17">
        <v>5.0961910965022499E-2</v>
      </c>
      <c r="AQ12" s="17">
        <v>6.6114942260041998E-2</v>
      </c>
      <c r="AR12" s="17">
        <v>6.1412091903377798E-2</v>
      </c>
      <c r="AS12" s="17"/>
      <c r="AT12" s="17">
        <v>9.6819848948722906E-2</v>
      </c>
      <c r="AU12" s="17">
        <v>8.4587255746286893E-2</v>
      </c>
      <c r="AV12" s="17">
        <v>6.4025894384472495E-2</v>
      </c>
      <c r="AW12" s="17">
        <v>6.3886942732446106E-2</v>
      </c>
      <c r="AX12" s="17">
        <v>9.20571193302267E-2</v>
      </c>
      <c r="AY12" s="17"/>
      <c r="AZ12" s="17">
        <v>6.7175977579763804E-2</v>
      </c>
      <c r="BA12" s="17">
        <v>8.059483419848E-2</v>
      </c>
      <c r="BB12" s="17">
        <v>8.2641872199590904E-2</v>
      </c>
      <c r="BC12" s="17">
        <v>9.4268871971730603E-2</v>
      </c>
      <c r="BD12" s="17">
        <v>9.6667515367975701E-2</v>
      </c>
      <c r="BE12" s="17">
        <v>0.10507350670737201</v>
      </c>
      <c r="BF12" s="17"/>
      <c r="BG12" s="17">
        <v>9.6571959137527294E-2</v>
      </c>
      <c r="BH12" s="17">
        <v>6.9303850650815693E-2</v>
      </c>
      <c r="BI12" s="17" t="s">
        <v>95</v>
      </c>
      <c r="BJ12" s="17">
        <v>7.4884202617127804E-2</v>
      </c>
      <c r="BK12" s="17">
        <v>0.10213157486871199</v>
      </c>
      <c r="BL12" s="17">
        <v>6.7181545558178499E-2</v>
      </c>
      <c r="BM12" s="17">
        <v>7.9378312274632407E-2</v>
      </c>
    </row>
    <row r="13" spans="2:65" x14ac:dyDescent="0.35">
      <c r="B13" s="18" t="s">
        <v>114</v>
      </c>
      <c r="C13" s="19">
        <v>0.15773989468629901</v>
      </c>
      <c r="D13" s="19">
        <v>0.10830755077905301</v>
      </c>
      <c r="E13" s="19">
        <v>0.205890292155052</v>
      </c>
      <c r="F13" s="19"/>
      <c r="G13" s="19">
        <v>0.10635428295687401</v>
      </c>
      <c r="H13" s="19">
        <v>0.14966620037386</v>
      </c>
      <c r="I13" s="19">
        <v>0.160819833294743</v>
      </c>
      <c r="J13" s="19">
        <v>0.190325235666086</v>
      </c>
      <c r="K13" s="19">
        <v>0.17147777038183501</v>
      </c>
      <c r="L13" s="19">
        <v>0.160220820378461</v>
      </c>
      <c r="M13" s="19"/>
      <c r="N13" s="19">
        <v>0.107134542044431</v>
      </c>
      <c r="O13" s="19">
        <v>0.164617111950287</v>
      </c>
      <c r="P13" s="19">
        <v>0.156599977738928</v>
      </c>
      <c r="Q13" s="19">
        <v>0.205812296028233</v>
      </c>
      <c r="R13" s="19"/>
      <c r="S13" s="19">
        <v>0.15644966674615199</v>
      </c>
      <c r="T13" s="19">
        <v>0.17768510039199401</v>
      </c>
      <c r="U13" s="19">
        <v>0.13244296555945001</v>
      </c>
      <c r="V13" s="19">
        <v>0.15733297099422999</v>
      </c>
      <c r="W13" s="19">
        <v>0.14565836471358201</v>
      </c>
      <c r="X13" s="19">
        <v>0.19149970936284899</v>
      </c>
      <c r="Y13" s="19">
        <v>0.16867043065088699</v>
      </c>
      <c r="Z13" s="19">
        <v>0.122287446196328</v>
      </c>
      <c r="AA13" s="19">
        <v>0.15467913956695101</v>
      </c>
      <c r="AB13" s="19">
        <v>0.15955746926516401</v>
      </c>
      <c r="AC13" s="19">
        <v>0.11858364496465</v>
      </c>
      <c r="AD13" s="19">
        <v>0.16231569394885401</v>
      </c>
      <c r="AE13" s="19"/>
      <c r="AF13" s="19">
        <v>0.15525213568353899</v>
      </c>
      <c r="AG13" s="19">
        <v>0.140286344826624</v>
      </c>
      <c r="AH13" s="19">
        <v>0.21486434294831</v>
      </c>
      <c r="AI13" s="19"/>
      <c r="AJ13" s="19">
        <v>0.14746519644464201</v>
      </c>
      <c r="AK13" s="19">
        <v>0.116808510434924</v>
      </c>
      <c r="AL13" s="19">
        <v>0.15565115915382999</v>
      </c>
      <c r="AM13" s="19">
        <v>0.21033353238293201</v>
      </c>
      <c r="AN13" s="19">
        <v>0.24690123282220999</v>
      </c>
      <c r="AO13" s="19"/>
      <c r="AP13" s="19">
        <v>0.113005027561318</v>
      </c>
      <c r="AQ13" s="19">
        <v>0.12008243564773199</v>
      </c>
      <c r="AR13" s="19">
        <v>0.125184057216773</v>
      </c>
      <c r="AS13" s="19"/>
      <c r="AT13" s="19">
        <v>0.192151141185298</v>
      </c>
      <c r="AU13" s="19">
        <v>0.183233623411863</v>
      </c>
      <c r="AV13" s="19">
        <v>0.14466097813157999</v>
      </c>
      <c r="AW13" s="19">
        <v>8.9533500872590197E-2</v>
      </c>
      <c r="AX13" s="19">
        <v>0.130162755787293</v>
      </c>
      <c r="AY13" s="19"/>
      <c r="AZ13" s="19">
        <v>0.13588529090565499</v>
      </c>
      <c r="BA13" s="19">
        <v>0.15410477256973801</v>
      </c>
      <c r="BB13" s="19">
        <v>0.162973986830309</v>
      </c>
      <c r="BC13" s="19">
        <v>0.173721024876036</v>
      </c>
      <c r="BD13" s="19">
        <v>0.185241636588031</v>
      </c>
      <c r="BE13" s="19">
        <v>0.147119585607286</v>
      </c>
      <c r="BF13" s="19"/>
      <c r="BG13" s="19">
        <v>0.14852141397778501</v>
      </c>
      <c r="BH13" s="19">
        <v>0.161246874877993</v>
      </c>
      <c r="BI13" s="19" t="s">
        <v>95</v>
      </c>
      <c r="BJ13" s="19">
        <v>0.16651772716167201</v>
      </c>
      <c r="BK13" s="19">
        <v>0.19099273464489999</v>
      </c>
      <c r="BL13" s="19">
        <v>0.14022990026961099</v>
      </c>
      <c r="BM13" s="19">
        <v>0.20067666164854001</v>
      </c>
    </row>
    <row r="14" spans="2:65" x14ac:dyDescent="0.35">
      <c r="B14" s="16"/>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278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273</v>
      </c>
      <c r="C9" s="17">
        <v>8.8064194441713706E-2</v>
      </c>
      <c r="D9" s="17">
        <v>0.113628781293661</v>
      </c>
      <c r="E9" s="17">
        <v>6.3067746126050206E-2</v>
      </c>
      <c r="F9" s="17"/>
      <c r="G9" s="17">
        <v>0.14696704907284</v>
      </c>
      <c r="H9" s="17">
        <v>0.14066865158234099</v>
      </c>
      <c r="I9" s="17">
        <v>7.1065125436369905E-2</v>
      </c>
      <c r="J9" s="17">
        <v>8.3158846525699701E-2</v>
      </c>
      <c r="K9" s="17">
        <v>5.7146857247583303E-2</v>
      </c>
      <c r="L9" s="17">
        <v>4.4779809206705802E-2</v>
      </c>
      <c r="M9" s="17"/>
      <c r="N9" s="17">
        <v>0.116280684137111</v>
      </c>
      <c r="O9" s="17">
        <v>7.6649523892418706E-2</v>
      </c>
      <c r="P9" s="17">
        <v>7.9731814908621704E-2</v>
      </c>
      <c r="Q9" s="17">
        <v>7.7231653417235896E-2</v>
      </c>
      <c r="R9" s="17"/>
      <c r="S9" s="17">
        <v>0.124364858896978</v>
      </c>
      <c r="T9" s="17">
        <v>8.7048682239461994E-2</v>
      </c>
      <c r="U9" s="17">
        <v>5.4638677324770901E-2</v>
      </c>
      <c r="V9" s="17">
        <v>7.0046742264418996E-2</v>
      </c>
      <c r="W9" s="17">
        <v>7.7811313889618899E-2</v>
      </c>
      <c r="X9" s="17">
        <v>8.7280091134528906E-2</v>
      </c>
      <c r="Y9" s="17">
        <v>8.0962848854157499E-2</v>
      </c>
      <c r="Z9" s="17">
        <v>0.111152699924388</v>
      </c>
      <c r="AA9" s="17">
        <v>9.5859190998827004E-2</v>
      </c>
      <c r="AB9" s="17">
        <v>8.3780992801451404E-2</v>
      </c>
      <c r="AC9" s="17">
        <v>9.3649434411896104E-2</v>
      </c>
      <c r="AD9" s="17">
        <v>5.5621306572721699E-2</v>
      </c>
      <c r="AE9" s="17"/>
      <c r="AF9" s="17">
        <v>5.73535106502591E-2</v>
      </c>
      <c r="AG9" s="17">
        <v>0.108413904778244</v>
      </c>
      <c r="AH9" s="17">
        <v>7.5132744651761799E-2</v>
      </c>
      <c r="AI9" s="17"/>
      <c r="AJ9" s="17">
        <v>5.2566973217331898E-2</v>
      </c>
      <c r="AK9" s="17">
        <v>0.15701375029174799</v>
      </c>
      <c r="AL9" s="17">
        <v>6.0250367375857899E-2</v>
      </c>
      <c r="AM9" s="17">
        <v>5.1179740732619501E-2</v>
      </c>
      <c r="AN9" s="17">
        <v>5.7356128175422301E-2</v>
      </c>
      <c r="AO9" s="17"/>
      <c r="AP9" s="17">
        <v>5.3595521265853499E-2</v>
      </c>
      <c r="AQ9" s="17">
        <v>0.16432009212563101</v>
      </c>
      <c r="AR9" s="17">
        <v>4.9873948828262397E-2</v>
      </c>
      <c r="AS9" s="17"/>
      <c r="AT9" s="17">
        <v>5.8231963242497797E-2</v>
      </c>
      <c r="AU9" s="17">
        <v>6.1803170233982997E-2</v>
      </c>
      <c r="AV9" s="17">
        <v>0.123278218858796</v>
      </c>
      <c r="AW9" s="17">
        <v>0.124760265890227</v>
      </c>
      <c r="AX9" s="17">
        <v>0.142847981232883</v>
      </c>
      <c r="AY9" s="17"/>
      <c r="AZ9" s="17">
        <v>0.15485883745714399</v>
      </c>
      <c r="BA9" s="17">
        <v>7.6795832331290004E-2</v>
      </c>
      <c r="BB9" s="17">
        <v>8.1834096409024101E-2</v>
      </c>
      <c r="BC9" s="17">
        <v>4.7209162183937697E-2</v>
      </c>
      <c r="BD9" s="17">
        <v>6.46997465492017E-2</v>
      </c>
      <c r="BE9" s="17">
        <v>6.4573194215198707E-2</v>
      </c>
      <c r="BF9" s="17"/>
      <c r="BG9" s="17">
        <v>6.9696668474431595E-2</v>
      </c>
      <c r="BH9" s="17">
        <v>8.30736473168944E-2</v>
      </c>
      <c r="BI9" s="17" t="s">
        <v>95</v>
      </c>
      <c r="BJ9" s="17">
        <v>0.12890915332865999</v>
      </c>
      <c r="BK9" s="17">
        <v>8.4401927451214304E-2</v>
      </c>
      <c r="BL9" s="17">
        <v>0.118560114983102</v>
      </c>
      <c r="BM9" s="17">
        <v>7.9759630730328601E-2</v>
      </c>
    </row>
    <row r="10" spans="2:65" x14ac:dyDescent="0.35">
      <c r="B10" s="18" t="s">
        <v>274</v>
      </c>
      <c r="C10" s="17">
        <v>0.33113499404722702</v>
      </c>
      <c r="D10" s="17">
        <v>0.34561049361451801</v>
      </c>
      <c r="E10" s="17">
        <v>0.31724671226185802</v>
      </c>
      <c r="F10" s="17"/>
      <c r="G10" s="17">
        <v>0.45506130777634302</v>
      </c>
      <c r="H10" s="17">
        <v>0.41840844308041703</v>
      </c>
      <c r="I10" s="17">
        <v>0.39720546369322601</v>
      </c>
      <c r="J10" s="17">
        <v>0.30747218520792302</v>
      </c>
      <c r="K10" s="17">
        <v>0.25243794662893398</v>
      </c>
      <c r="L10" s="17">
        <v>0.196146791153466</v>
      </c>
      <c r="M10" s="17"/>
      <c r="N10" s="17">
        <v>0.33965852529484702</v>
      </c>
      <c r="O10" s="17">
        <v>0.339567004672443</v>
      </c>
      <c r="P10" s="17">
        <v>0.32902984284206499</v>
      </c>
      <c r="Q10" s="17">
        <v>0.312983886965707</v>
      </c>
      <c r="R10" s="17"/>
      <c r="S10" s="17">
        <v>0.372081703297789</v>
      </c>
      <c r="T10" s="17">
        <v>0.26259110040299199</v>
      </c>
      <c r="U10" s="17">
        <v>0.32981190121892501</v>
      </c>
      <c r="V10" s="17">
        <v>0.30372857516353002</v>
      </c>
      <c r="W10" s="17">
        <v>0.35591183370889801</v>
      </c>
      <c r="X10" s="17">
        <v>0.34096746799547001</v>
      </c>
      <c r="Y10" s="17">
        <v>0.31870551767280503</v>
      </c>
      <c r="Z10" s="17">
        <v>0.27563456644961598</v>
      </c>
      <c r="AA10" s="17">
        <v>0.34590105555068001</v>
      </c>
      <c r="AB10" s="17">
        <v>0.34156556940618998</v>
      </c>
      <c r="AC10" s="17">
        <v>0.36476134334447802</v>
      </c>
      <c r="AD10" s="17">
        <v>0.40089005110408998</v>
      </c>
      <c r="AE10" s="17"/>
      <c r="AF10" s="17">
        <v>0.24729154558035599</v>
      </c>
      <c r="AG10" s="17">
        <v>0.38187007303394699</v>
      </c>
      <c r="AH10" s="17">
        <v>0.33928272788904601</v>
      </c>
      <c r="AI10" s="17"/>
      <c r="AJ10" s="17">
        <v>0.21002661966178199</v>
      </c>
      <c r="AK10" s="17">
        <v>0.48756409791694399</v>
      </c>
      <c r="AL10" s="17">
        <v>0.34464137459986199</v>
      </c>
      <c r="AM10" s="17">
        <v>6.5587363302129706E-2</v>
      </c>
      <c r="AN10" s="17">
        <v>0.31657711790473397</v>
      </c>
      <c r="AO10" s="17"/>
      <c r="AP10" s="17">
        <v>0.24272244487471401</v>
      </c>
      <c r="AQ10" s="17">
        <v>0.48803849531870802</v>
      </c>
      <c r="AR10" s="17">
        <v>0.40148308044400599</v>
      </c>
      <c r="AS10" s="17"/>
      <c r="AT10" s="17">
        <v>0.265555290261551</v>
      </c>
      <c r="AU10" s="17">
        <v>0.32449905768634901</v>
      </c>
      <c r="AV10" s="17">
        <v>0.37433713914123101</v>
      </c>
      <c r="AW10" s="17">
        <v>0.42161441952679002</v>
      </c>
      <c r="AX10" s="17">
        <v>0.37765351973164601</v>
      </c>
      <c r="AY10" s="17"/>
      <c r="AZ10" s="17">
        <v>0.41040842927417698</v>
      </c>
      <c r="BA10" s="17">
        <v>0.32120748543202299</v>
      </c>
      <c r="BB10" s="17">
        <v>0.336812326871745</v>
      </c>
      <c r="BC10" s="17">
        <v>0.28364306706145598</v>
      </c>
      <c r="BD10" s="17">
        <v>0.28074099440997702</v>
      </c>
      <c r="BE10" s="17">
        <v>0.30117109923180202</v>
      </c>
      <c r="BF10" s="17"/>
      <c r="BG10" s="17">
        <v>0.25266726938365702</v>
      </c>
      <c r="BH10" s="17">
        <v>0.37645361632229801</v>
      </c>
      <c r="BI10" s="17" t="s">
        <v>95</v>
      </c>
      <c r="BJ10" s="17">
        <v>0.33652426469687702</v>
      </c>
      <c r="BK10" s="17">
        <v>0.37527405145770198</v>
      </c>
      <c r="BL10" s="17">
        <v>0.39293343475665199</v>
      </c>
      <c r="BM10" s="17">
        <v>0.36442002923370598</v>
      </c>
    </row>
    <row r="11" spans="2:65" x14ac:dyDescent="0.35">
      <c r="B11" s="18" t="s">
        <v>275</v>
      </c>
      <c r="C11" s="17">
        <v>0.200566805972239</v>
      </c>
      <c r="D11" s="17">
        <v>0.20646579171871099</v>
      </c>
      <c r="E11" s="17">
        <v>0.193958173798911</v>
      </c>
      <c r="F11" s="17"/>
      <c r="G11" s="17">
        <v>0.16198798605481199</v>
      </c>
      <c r="H11" s="17">
        <v>0.15682845362534001</v>
      </c>
      <c r="I11" s="17">
        <v>0.18527806099974301</v>
      </c>
      <c r="J11" s="17">
        <v>0.18811800517319099</v>
      </c>
      <c r="K11" s="17">
        <v>0.19851307483720301</v>
      </c>
      <c r="L11" s="17">
        <v>0.28563863012809498</v>
      </c>
      <c r="M11" s="17"/>
      <c r="N11" s="17">
        <v>0.21401393443622299</v>
      </c>
      <c r="O11" s="17">
        <v>0.19134466746370599</v>
      </c>
      <c r="P11" s="17">
        <v>0.21424888697495401</v>
      </c>
      <c r="Q11" s="17">
        <v>0.185845328120434</v>
      </c>
      <c r="R11" s="17"/>
      <c r="S11" s="17">
        <v>0.20046127856485699</v>
      </c>
      <c r="T11" s="17">
        <v>0.209360578860355</v>
      </c>
      <c r="U11" s="17">
        <v>0.189845535448639</v>
      </c>
      <c r="V11" s="17">
        <v>0.215771545584826</v>
      </c>
      <c r="W11" s="17">
        <v>0.196511944498972</v>
      </c>
      <c r="X11" s="17">
        <v>0.18474439171926699</v>
      </c>
      <c r="Y11" s="17">
        <v>0.18961264341728201</v>
      </c>
      <c r="Z11" s="17">
        <v>0.21848865748103999</v>
      </c>
      <c r="AA11" s="17">
        <v>0.20426397158406601</v>
      </c>
      <c r="AB11" s="17">
        <v>0.20108747600924601</v>
      </c>
      <c r="AC11" s="17">
        <v>0.212256394155105</v>
      </c>
      <c r="AD11" s="17">
        <v>0.17355421392833101</v>
      </c>
      <c r="AE11" s="17"/>
      <c r="AF11" s="17">
        <v>0.24232429906915001</v>
      </c>
      <c r="AG11" s="17">
        <v>0.18632945923237099</v>
      </c>
      <c r="AH11" s="17">
        <v>0.17827173195027399</v>
      </c>
      <c r="AI11" s="17"/>
      <c r="AJ11" s="17">
        <v>0.26675035516578099</v>
      </c>
      <c r="AK11" s="17">
        <v>0.136686423417093</v>
      </c>
      <c r="AL11" s="17">
        <v>0.234808319045718</v>
      </c>
      <c r="AM11" s="17">
        <v>0.31974820462247899</v>
      </c>
      <c r="AN11" s="17">
        <v>0.144887425581218</v>
      </c>
      <c r="AO11" s="17"/>
      <c r="AP11" s="17">
        <v>0.27411826752229201</v>
      </c>
      <c r="AQ11" s="17">
        <v>0.129097446420917</v>
      </c>
      <c r="AR11" s="17">
        <v>0.230946899559095</v>
      </c>
      <c r="AS11" s="17"/>
      <c r="AT11" s="17">
        <v>0.23247220029191601</v>
      </c>
      <c r="AU11" s="17">
        <v>0.190916340707486</v>
      </c>
      <c r="AV11" s="17">
        <v>0.18639417042791501</v>
      </c>
      <c r="AW11" s="17">
        <v>0.19014325809365801</v>
      </c>
      <c r="AX11" s="17">
        <v>0.13787874271849099</v>
      </c>
      <c r="AY11" s="17"/>
      <c r="AZ11" s="17">
        <v>0.15188950699480899</v>
      </c>
      <c r="BA11" s="17">
        <v>0.22488795260056499</v>
      </c>
      <c r="BB11" s="17">
        <v>0.18332833261208401</v>
      </c>
      <c r="BC11" s="17">
        <v>0.235778674729994</v>
      </c>
      <c r="BD11" s="17">
        <v>0.17002177381969999</v>
      </c>
      <c r="BE11" s="17">
        <v>0.261327476418656</v>
      </c>
      <c r="BF11" s="17"/>
      <c r="BG11" s="17">
        <v>0.24105479066379601</v>
      </c>
      <c r="BH11" s="17">
        <v>0.184699343314496</v>
      </c>
      <c r="BI11" s="17" t="s">
        <v>95</v>
      </c>
      <c r="BJ11" s="17">
        <v>0.17730046475265601</v>
      </c>
      <c r="BK11" s="17">
        <v>0.18449979294214799</v>
      </c>
      <c r="BL11" s="17">
        <v>0.17185039265225399</v>
      </c>
      <c r="BM11" s="17">
        <v>0.16182969157600799</v>
      </c>
    </row>
    <row r="12" spans="2:65" x14ac:dyDescent="0.35">
      <c r="B12" s="18" t="s">
        <v>276</v>
      </c>
      <c r="C12" s="17">
        <v>0.113591304228689</v>
      </c>
      <c r="D12" s="17">
        <v>0.14023712904655899</v>
      </c>
      <c r="E12" s="17">
        <v>8.7749842738222103E-2</v>
      </c>
      <c r="F12" s="17"/>
      <c r="G12" s="17">
        <v>3.1199687046824898E-2</v>
      </c>
      <c r="H12" s="17">
        <v>5.4178434539359603E-2</v>
      </c>
      <c r="I12" s="17">
        <v>7.3483265469052095E-2</v>
      </c>
      <c r="J12" s="17">
        <v>0.104609136277738</v>
      </c>
      <c r="K12" s="17">
        <v>0.184462945402455</v>
      </c>
      <c r="L12" s="17">
        <v>0.20898938104840301</v>
      </c>
      <c r="M12" s="17"/>
      <c r="N12" s="17">
        <v>0.11518098703042901</v>
      </c>
      <c r="O12" s="17">
        <v>0.11070846730181901</v>
      </c>
      <c r="P12" s="17">
        <v>0.115214330857286</v>
      </c>
      <c r="Q12" s="17">
        <v>0.111474880073465</v>
      </c>
      <c r="R12" s="17"/>
      <c r="S12" s="17">
        <v>7.3511693408009907E-2</v>
      </c>
      <c r="T12" s="17">
        <v>0.15804462316760001</v>
      </c>
      <c r="U12" s="17">
        <v>0.11824248227311999</v>
      </c>
      <c r="V12" s="17">
        <v>0.14016607575603501</v>
      </c>
      <c r="W12" s="17">
        <v>0.111654441627716</v>
      </c>
      <c r="X12" s="17">
        <v>8.6483802798764303E-2</v>
      </c>
      <c r="Y12" s="17">
        <v>0.12411692700258101</v>
      </c>
      <c r="Z12" s="17">
        <v>0.118043782191946</v>
      </c>
      <c r="AA12" s="17">
        <v>0.110026726467942</v>
      </c>
      <c r="AB12" s="17">
        <v>8.6211615265963604E-2</v>
      </c>
      <c r="AC12" s="17">
        <v>0.15155175808945401</v>
      </c>
      <c r="AD12" s="17">
        <v>9.9730339750756597E-2</v>
      </c>
      <c r="AE12" s="17"/>
      <c r="AF12" s="17">
        <v>0.20254265644078601</v>
      </c>
      <c r="AG12" s="17">
        <v>6.8626472706205296E-2</v>
      </c>
      <c r="AH12" s="17">
        <v>6.6979543393791197E-2</v>
      </c>
      <c r="AI12" s="17"/>
      <c r="AJ12" s="17">
        <v>0.20830909875745901</v>
      </c>
      <c r="AK12" s="17">
        <v>2.53870231592986E-2</v>
      </c>
      <c r="AL12" s="17">
        <v>8.33700966326376E-2</v>
      </c>
      <c r="AM12" s="17">
        <v>0.383164686151374</v>
      </c>
      <c r="AN12" s="17">
        <v>9.5385913053129406E-2</v>
      </c>
      <c r="AO12" s="17"/>
      <c r="AP12" s="17">
        <v>0.20982951636061001</v>
      </c>
      <c r="AQ12" s="17">
        <v>1.52900589874765E-2</v>
      </c>
      <c r="AR12" s="17">
        <v>6.5901221241337501E-2</v>
      </c>
      <c r="AS12" s="17"/>
      <c r="AT12" s="17">
        <v>0.13636364791734401</v>
      </c>
      <c r="AU12" s="17">
        <v>0.120383447737409</v>
      </c>
      <c r="AV12" s="17">
        <v>7.6040507569840599E-2</v>
      </c>
      <c r="AW12" s="17">
        <v>7.6074466940893801E-2</v>
      </c>
      <c r="AX12" s="17">
        <v>0.11373062277650001</v>
      </c>
      <c r="AY12" s="17"/>
      <c r="AZ12" s="17">
        <v>6.2249913530859201E-2</v>
      </c>
      <c r="BA12" s="17">
        <v>0.115855245805334</v>
      </c>
      <c r="BB12" s="17">
        <v>0.11724670274996001</v>
      </c>
      <c r="BC12" s="17">
        <v>0.133621535195592</v>
      </c>
      <c r="BD12" s="17">
        <v>0.16117378210046601</v>
      </c>
      <c r="BE12" s="17">
        <v>0.14423113486821901</v>
      </c>
      <c r="BF12" s="17"/>
      <c r="BG12" s="17">
        <v>0.167748603989546</v>
      </c>
      <c r="BH12" s="17">
        <v>8.7653120590284905E-2</v>
      </c>
      <c r="BI12" s="17" t="s">
        <v>95</v>
      </c>
      <c r="BJ12" s="17">
        <v>0.10105948531538</v>
      </c>
      <c r="BK12" s="17">
        <v>9.0322969223235003E-2</v>
      </c>
      <c r="BL12" s="17">
        <v>7.1335913301237494E-2</v>
      </c>
      <c r="BM12" s="17">
        <v>7.9254104093462799E-2</v>
      </c>
    </row>
    <row r="13" spans="2:65" x14ac:dyDescent="0.35">
      <c r="B13" s="18" t="s">
        <v>114</v>
      </c>
      <c r="C13" s="19">
        <v>0.26664270131013101</v>
      </c>
      <c r="D13" s="19">
        <v>0.19405780432655101</v>
      </c>
      <c r="E13" s="19">
        <v>0.33797752507495898</v>
      </c>
      <c r="F13" s="19"/>
      <c r="G13" s="19">
        <v>0.204783970049181</v>
      </c>
      <c r="H13" s="19">
        <v>0.22991601717254201</v>
      </c>
      <c r="I13" s="19">
        <v>0.27296808440160902</v>
      </c>
      <c r="J13" s="19">
        <v>0.316641826815449</v>
      </c>
      <c r="K13" s="19">
        <v>0.30743917588382502</v>
      </c>
      <c r="L13" s="19">
        <v>0.26444538846332999</v>
      </c>
      <c r="M13" s="19"/>
      <c r="N13" s="19">
        <v>0.21486586910138999</v>
      </c>
      <c r="O13" s="19">
        <v>0.281730336669612</v>
      </c>
      <c r="P13" s="19">
        <v>0.26177512441707301</v>
      </c>
      <c r="Q13" s="19">
        <v>0.31246425142315798</v>
      </c>
      <c r="R13" s="19"/>
      <c r="S13" s="19">
        <v>0.22958046583236599</v>
      </c>
      <c r="T13" s="19">
        <v>0.28295501532959</v>
      </c>
      <c r="U13" s="19">
        <v>0.307461403734545</v>
      </c>
      <c r="V13" s="19">
        <v>0.27028706123119101</v>
      </c>
      <c r="W13" s="19">
        <v>0.258110466274795</v>
      </c>
      <c r="X13" s="19">
        <v>0.300524246351969</v>
      </c>
      <c r="Y13" s="19">
        <v>0.28660206305317398</v>
      </c>
      <c r="Z13" s="19">
        <v>0.27668029395301003</v>
      </c>
      <c r="AA13" s="19">
        <v>0.24394905539848499</v>
      </c>
      <c r="AB13" s="19">
        <v>0.28735434651714897</v>
      </c>
      <c r="AC13" s="19">
        <v>0.17778106999906601</v>
      </c>
      <c r="AD13" s="19">
        <v>0.270204088644101</v>
      </c>
      <c r="AE13" s="19"/>
      <c r="AF13" s="19">
        <v>0.25048798825944801</v>
      </c>
      <c r="AG13" s="19">
        <v>0.25476009024923202</v>
      </c>
      <c r="AH13" s="19">
        <v>0.34033325211512699</v>
      </c>
      <c r="AI13" s="19"/>
      <c r="AJ13" s="19">
        <v>0.262346953197646</v>
      </c>
      <c r="AK13" s="19">
        <v>0.19334870521491501</v>
      </c>
      <c r="AL13" s="19">
        <v>0.27692984234592499</v>
      </c>
      <c r="AM13" s="19">
        <v>0.18032000519139799</v>
      </c>
      <c r="AN13" s="19">
        <v>0.38579341528549699</v>
      </c>
      <c r="AO13" s="19"/>
      <c r="AP13" s="19">
        <v>0.21973424997652999</v>
      </c>
      <c r="AQ13" s="19">
        <v>0.20325390714726699</v>
      </c>
      <c r="AR13" s="19">
        <v>0.251794849927299</v>
      </c>
      <c r="AS13" s="19"/>
      <c r="AT13" s="19">
        <v>0.30737689828669101</v>
      </c>
      <c r="AU13" s="19">
        <v>0.30239798363477299</v>
      </c>
      <c r="AV13" s="19">
        <v>0.23994996400221799</v>
      </c>
      <c r="AW13" s="19">
        <v>0.18740758954843101</v>
      </c>
      <c r="AX13" s="19">
        <v>0.22788913354047899</v>
      </c>
      <c r="AY13" s="19"/>
      <c r="AZ13" s="19">
        <v>0.220593312743011</v>
      </c>
      <c r="BA13" s="19">
        <v>0.261253483830788</v>
      </c>
      <c r="BB13" s="19">
        <v>0.280778541357186</v>
      </c>
      <c r="BC13" s="19">
        <v>0.29974756082901899</v>
      </c>
      <c r="BD13" s="19">
        <v>0.32336370312065599</v>
      </c>
      <c r="BE13" s="19">
        <v>0.228697095266124</v>
      </c>
      <c r="BF13" s="19"/>
      <c r="BG13" s="19">
        <v>0.26883266748856899</v>
      </c>
      <c r="BH13" s="19">
        <v>0.26812027245602599</v>
      </c>
      <c r="BI13" s="19" t="s">
        <v>95</v>
      </c>
      <c r="BJ13" s="19">
        <v>0.25620663190642701</v>
      </c>
      <c r="BK13" s="19">
        <v>0.26550125892570098</v>
      </c>
      <c r="BL13" s="19">
        <v>0.245320144306754</v>
      </c>
      <c r="BM13" s="19">
        <v>0.31473654436649501</v>
      </c>
    </row>
    <row r="14" spans="2:65" x14ac:dyDescent="0.35">
      <c r="B14" s="16"/>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L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13.7265625" customWidth="1"/>
  </cols>
  <sheetData>
    <row r="2" spans="2:12" ht="40" customHeight="1" x14ac:dyDescent="0.35">
      <c r="D2" s="32" t="s">
        <v>300</v>
      </c>
      <c r="E2" s="28"/>
      <c r="F2" s="28"/>
      <c r="G2" s="28"/>
      <c r="H2" s="28"/>
      <c r="I2" s="28"/>
      <c r="J2" s="28"/>
      <c r="K2" s="28"/>
      <c r="L2" s="28"/>
    </row>
    <row r="6" spans="2:12" ht="40" customHeight="1" x14ac:dyDescent="0.35">
      <c r="B6" t="s">
        <v>14</v>
      </c>
      <c r="C6" s="23" t="s">
        <v>279</v>
      </c>
      <c r="D6" s="23" t="s">
        <v>280</v>
      </c>
      <c r="E6" s="23" t="s">
        <v>281</v>
      </c>
      <c r="F6" s="23" t="s">
        <v>282</v>
      </c>
      <c r="G6" s="23" t="s">
        <v>283</v>
      </c>
      <c r="H6" s="23" t="s">
        <v>284</v>
      </c>
      <c r="I6" s="23" t="s">
        <v>285</v>
      </c>
      <c r="J6" s="23" t="s">
        <v>286</v>
      </c>
      <c r="K6" s="23" t="s">
        <v>287</v>
      </c>
    </row>
    <row r="7" spans="2:12" x14ac:dyDescent="0.35">
      <c r="B7" s="18" t="s">
        <v>288</v>
      </c>
      <c r="C7" s="17">
        <v>0.42084938330244198</v>
      </c>
      <c r="D7" s="17">
        <v>0.27544472824108701</v>
      </c>
      <c r="E7" s="17">
        <v>0.13125631521406</v>
      </c>
      <c r="F7" s="17">
        <v>3.8911257091532703E-2</v>
      </c>
      <c r="G7" s="17">
        <v>2.0808169564248202E-2</v>
      </c>
      <c r="H7" s="17">
        <v>7.2592630567727703E-2</v>
      </c>
      <c r="I7" s="17">
        <v>1.34065348552321E-2</v>
      </c>
      <c r="J7" s="17">
        <v>1.6219125946694099E-2</v>
      </c>
      <c r="K7" s="17">
        <v>9.7378453990166897E-3</v>
      </c>
    </row>
    <row r="8" spans="2:12" x14ac:dyDescent="0.35">
      <c r="B8" s="18" t="s">
        <v>289</v>
      </c>
      <c r="C8" s="17">
        <v>0.30920862422460599</v>
      </c>
      <c r="D8" s="17">
        <v>0.16779338048512099</v>
      </c>
      <c r="E8" s="17">
        <v>0.19157783478839899</v>
      </c>
      <c r="F8" s="17">
        <v>0.13375245300903299</v>
      </c>
      <c r="G8" s="17">
        <v>7.3732827257704095E-2</v>
      </c>
      <c r="H8" s="17">
        <v>6.1711117450003801E-2</v>
      </c>
      <c r="I8" s="17">
        <v>2.0786150297262E-2</v>
      </c>
      <c r="J8" s="17">
        <v>2.1939655127197099E-2</v>
      </c>
      <c r="K8" s="17">
        <v>1.8696700292383499E-2</v>
      </c>
    </row>
    <row r="9" spans="2:12" x14ac:dyDescent="0.35">
      <c r="B9" s="18" t="s">
        <v>290</v>
      </c>
      <c r="C9" s="17">
        <v>0.12807861041139401</v>
      </c>
      <c r="D9" s="17">
        <v>0.135099042923045</v>
      </c>
      <c r="E9" s="17">
        <v>0.211361598498197</v>
      </c>
      <c r="F9" s="17">
        <v>0.20454870174675399</v>
      </c>
      <c r="G9" s="17">
        <v>0.16052618286578799</v>
      </c>
      <c r="H9" s="17">
        <v>8.1732800351853999E-2</v>
      </c>
      <c r="I9" s="17">
        <v>3.1023054717273499E-2</v>
      </c>
      <c r="J9" s="17">
        <v>3.0857169626316901E-2</v>
      </c>
      <c r="K9" s="17">
        <v>1.6110635573051001E-2</v>
      </c>
    </row>
    <row r="10" spans="2:12" x14ac:dyDescent="0.35">
      <c r="B10" s="18" t="s">
        <v>291</v>
      </c>
      <c r="C10" s="17">
        <v>5.2040439064107498E-2</v>
      </c>
      <c r="D10" s="17">
        <v>0.11540152121896401</v>
      </c>
      <c r="E10" s="17">
        <v>0.13872486658717401</v>
      </c>
      <c r="F10" s="17">
        <v>0.239645333048909</v>
      </c>
      <c r="G10" s="17">
        <v>0.20321245838117899</v>
      </c>
      <c r="H10" s="17">
        <v>0.10918018945241401</v>
      </c>
      <c r="I10" s="17">
        <v>6.45806375443677E-2</v>
      </c>
      <c r="J10" s="17">
        <v>5.0882612208691197E-2</v>
      </c>
      <c r="K10" s="17">
        <v>2.5604498210838499E-2</v>
      </c>
    </row>
    <row r="11" spans="2:12" x14ac:dyDescent="0.35">
      <c r="B11" s="18" t="s">
        <v>292</v>
      </c>
      <c r="C11" s="17">
        <v>3.3298330572154901E-2</v>
      </c>
      <c r="D11" s="17">
        <v>0.10176513558992099</v>
      </c>
      <c r="E11" s="17">
        <v>0.16235523433250601</v>
      </c>
      <c r="F11" s="17">
        <v>0.19612982111860899</v>
      </c>
      <c r="G11" s="17">
        <v>0.170003839837015</v>
      </c>
      <c r="H11" s="17">
        <v>0.124026098257044</v>
      </c>
      <c r="I11" s="17">
        <v>9.6549965527990597E-2</v>
      </c>
      <c r="J11" s="17">
        <v>6.8027539911276802E-2</v>
      </c>
      <c r="K11" s="17">
        <v>4.8132734392147103E-2</v>
      </c>
    </row>
    <row r="12" spans="2:12" x14ac:dyDescent="0.35">
      <c r="B12" s="18" t="s">
        <v>293</v>
      </c>
      <c r="C12" s="17">
        <v>2.1839991574895402E-2</v>
      </c>
      <c r="D12" s="17">
        <v>8.0496603313588794E-2</v>
      </c>
      <c r="E12" s="17">
        <v>7.6733473090945706E-2</v>
      </c>
      <c r="F12" s="17">
        <v>9.6212712930504304E-2</v>
      </c>
      <c r="G12" s="17">
        <v>0.145603208623823</v>
      </c>
      <c r="H12" s="17">
        <v>0.17168852754827801</v>
      </c>
      <c r="I12" s="17">
        <v>0.173532307911169</v>
      </c>
      <c r="J12" s="17">
        <v>0.142547232702423</v>
      </c>
      <c r="K12" s="17">
        <v>9.1003969145248095E-2</v>
      </c>
    </row>
    <row r="13" spans="2:12" x14ac:dyDescent="0.35">
      <c r="B13" s="18" t="s">
        <v>294</v>
      </c>
      <c r="C13" s="17">
        <v>1.30964893590657E-2</v>
      </c>
      <c r="D13" s="17">
        <v>4.6994696721663502E-2</v>
      </c>
      <c r="E13" s="17">
        <v>3.5795990303483502E-2</v>
      </c>
      <c r="F13" s="17">
        <v>4.4981358226434398E-2</v>
      </c>
      <c r="G13" s="17">
        <v>9.1776547202071304E-2</v>
      </c>
      <c r="H13" s="17">
        <v>0.121480425723633</v>
      </c>
      <c r="I13" s="17">
        <v>0.227596415879007</v>
      </c>
      <c r="J13" s="17">
        <v>0.25144546849299398</v>
      </c>
      <c r="K13" s="17">
        <v>0.16706010857256601</v>
      </c>
    </row>
    <row r="14" spans="2:12" x14ac:dyDescent="0.35">
      <c r="B14" s="18" t="s">
        <v>295</v>
      </c>
      <c r="C14" s="17">
        <v>9.15618084121032E-3</v>
      </c>
      <c r="D14" s="17">
        <v>3.9422813932774102E-2</v>
      </c>
      <c r="E14" s="17">
        <v>3.3339776255678299E-2</v>
      </c>
      <c r="F14" s="17">
        <v>2.6154354620589699E-2</v>
      </c>
      <c r="G14" s="17">
        <v>6.7686110596068799E-2</v>
      </c>
      <c r="H14" s="17">
        <v>0.109151775341325</v>
      </c>
      <c r="I14" s="17">
        <v>0.20359089810977399</v>
      </c>
      <c r="J14" s="17">
        <v>0.25195582468569599</v>
      </c>
      <c r="K14" s="17">
        <v>0.25954226561688398</v>
      </c>
    </row>
    <row r="15" spans="2:12" x14ac:dyDescent="0.35">
      <c r="B15" s="18" t="s">
        <v>296</v>
      </c>
      <c r="C15" s="17">
        <v>1.24319506501237E-2</v>
      </c>
      <c r="D15" s="17">
        <v>3.7582077573835998E-2</v>
      </c>
      <c r="E15" s="17">
        <v>1.8854910929556299E-2</v>
      </c>
      <c r="F15" s="17">
        <v>1.9664008207633001E-2</v>
      </c>
      <c r="G15" s="17">
        <v>6.6650655672102696E-2</v>
      </c>
      <c r="H15" s="17">
        <v>0.14843643530771999</v>
      </c>
      <c r="I15" s="17">
        <v>0.16893403515792399</v>
      </c>
      <c r="J15" s="17">
        <v>0.16612537129871099</v>
      </c>
      <c r="K15" s="17">
        <v>0.364111242797865</v>
      </c>
    </row>
    <row r="16" spans="2:12" x14ac:dyDescent="0.35">
      <c r="B16" s="18" t="s">
        <v>297</v>
      </c>
      <c r="C16" s="17">
        <v>0</v>
      </c>
      <c r="D16" s="17">
        <v>0</v>
      </c>
      <c r="E16" s="17">
        <v>0</v>
      </c>
      <c r="F16" s="17">
        <v>0</v>
      </c>
      <c r="G16" s="17">
        <v>0</v>
      </c>
      <c r="H16" s="17">
        <v>0</v>
      </c>
      <c r="I16" s="17">
        <v>0</v>
      </c>
      <c r="J16" s="17">
        <v>0</v>
      </c>
      <c r="K16" s="17">
        <v>0</v>
      </c>
    </row>
    <row r="17" spans="2:11" x14ac:dyDescent="0.35">
      <c r="B17" s="18" t="s">
        <v>298</v>
      </c>
      <c r="C17" s="24">
        <v>1.20600824964667</v>
      </c>
      <c r="D17" s="24">
        <v>2.4523240873658199</v>
      </c>
      <c r="E17" s="24">
        <v>2.6625575973781701</v>
      </c>
      <c r="F17" s="24">
        <v>3.1376494021400201</v>
      </c>
      <c r="G17" s="24">
        <v>3.9701212733617202</v>
      </c>
      <c r="H17" s="24">
        <v>4.5877007814733499</v>
      </c>
      <c r="I17" s="24">
        <v>5.67262263733857</v>
      </c>
      <c r="J17" s="24">
        <v>5.8225147083106501</v>
      </c>
      <c r="K17" s="24">
        <v>6.5073287025023303</v>
      </c>
    </row>
    <row r="18" spans="2:11" x14ac:dyDescent="0.35">
      <c r="B18" s="18" t="s">
        <v>299</v>
      </c>
      <c r="C18" s="25">
        <v>2.63063055500057</v>
      </c>
      <c r="D18" s="25">
        <v>5.4036925363333603</v>
      </c>
      <c r="E18" s="25">
        <v>3.8423313880722598</v>
      </c>
      <c r="F18" s="25">
        <v>2.96743414862142</v>
      </c>
      <c r="G18" s="25">
        <v>4.0302490415045904</v>
      </c>
      <c r="H18" s="25">
        <v>5.8240107037558397</v>
      </c>
      <c r="I18" s="25">
        <v>3.4126166519194499</v>
      </c>
      <c r="J18" s="25">
        <v>3.38449456225226</v>
      </c>
      <c r="K18" s="25">
        <v>3.0490895613285698</v>
      </c>
    </row>
    <row r="19" spans="2:11" x14ac:dyDescent="0.35">
      <c r="B19" s="16"/>
    </row>
    <row r="20" spans="2:11" x14ac:dyDescent="0.35">
      <c r="B20" t="s">
        <v>98</v>
      </c>
    </row>
    <row r="21" spans="2:11" x14ac:dyDescent="0.35">
      <c r="B21" t="s">
        <v>99</v>
      </c>
    </row>
    <row r="23" spans="2:11" x14ac:dyDescent="0.35">
      <c r="B23"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0.27544472824108701</v>
      </c>
      <c r="D9" s="17">
        <v>0.27588159919666599</v>
      </c>
      <c r="E9" s="17">
        <v>0.27409225044575303</v>
      </c>
      <c r="F9" s="17"/>
      <c r="G9" s="17">
        <v>0.30782101547741603</v>
      </c>
      <c r="H9" s="17">
        <v>0.23962567065427301</v>
      </c>
      <c r="I9" s="17">
        <v>0.226076361660318</v>
      </c>
      <c r="J9" s="17">
        <v>0.25109411751587002</v>
      </c>
      <c r="K9" s="17">
        <v>0.28274240267713102</v>
      </c>
      <c r="L9" s="17">
        <v>0.33815628131690001</v>
      </c>
      <c r="M9" s="17"/>
      <c r="N9" s="17">
        <v>0.29700631995179</v>
      </c>
      <c r="O9" s="17">
        <v>0.284211257962113</v>
      </c>
      <c r="P9" s="17">
        <v>0.27073035936397399</v>
      </c>
      <c r="Q9" s="17">
        <v>0.24590317160157499</v>
      </c>
      <c r="R9" s="17"/>
      <c r="S9" s="17">
        <v>0.25967093777114097</v>
      </c>
      <c r="T9" s="17">
        <v>0.24337988230435501</v>
      </c>
      <c r="U9" s="17">
        <v>0.28933244341952402</v>
      </c>
      <c r="V9" s="17">
        <v>0.30489777892421699</v>
      </c>
      <c r="W9" s="17">
        <v>0.254076900398582</v>
      </c>
      <c r="X9" s="17">
        <v>0.237839928992571</v>
      </c>
      <c r="Y9" s="17">
        <v>0.28606529007057602</v>
      </c>
      <c r="Z9" s="17">
        <v>0.31561286266626398</v>
      </c>
      <c r="AA9" s="17">
        <v>0.30496113868119801</v>
      </c>
      <c r="AB9" s="17">
        <v>0.26495778674213999</v>
      </c>
      <c r="AC9" s="17">
        <v>0.25594582541975103</v>
      </c>
      <c r="AD9" s="17">
        <v>0.39845044986318601</v>
      </c>
      <c r="AE9" s="17"/>
      <c r="AF9" s="17">
        <v>0.26602785585879801</v>
      </c>
      <c r="AG9" s="17">
        <v>0.29435783563475199</v>
      </c>
      <c r="AH9" s="17">
        <v>0.233013217348467</v>
      </c>
      <c r="AI9" s="17"/>
      <c r="AJ9" s="17">
        <v>0.285841310761491</v>
      </c>
      <c r="AK9" s="17">
        <v>0.250379658455464</v>
      </c>
      <c r="AL9" s="17">
        <v>0.29132330520383198</v>
      </c>
      <c r="AM9" s="17">
        <v>0.30444244692552702</v>
      </c>
      <c r="AN9" s="17">
        <v>0.24515581935936301</v>
      </c>
      <c r="AO9" s="17"/>
      <c r="AP9" s="17">
        <v>0.27875842550568702</v>
      </c>
      <c r="AQ9" s="17">
        <v>0.261740988584862</v>
      </c>
      <c r="AR9" s="17">
        <v>0.30019300921904202</v>
      </c>
      <c r="AS9" s="17"/>
      <c r="AT9" s="17">
        <v>0.24768917971752299</v>
      </c>
      <c r="AU9" s="17">
        <v>0.28921542464125199</v>
      </c>
      <c r="AV9" s="17">
        <v>0.28435755868625101</v>
      </c>
      <c r="AW9" s="17">
        <v>0.23696735174442901</v>
      </c>
      <c r="AX9" s="17">
        <v>0.329042201167276</v>
      </c>
      <c r="AY9" s="17"/>
      <c r="AZ9" s="17">
        <v>0.24454150189333501</v>
      </c>
      <c r="BA9" s="17">
        <v>0.27094978355538502</v>
      </c>
      <c r="BB9" s="17">
        <v>0.235751611385521</v>
      </c>
      <c r="BC9" s="17">
        <v>0.31982934265102297</v>
      </c>
      <c r="BD9" s="17">
        <v>0.331309744512641</v>
      </c>
      <c r="BE9" s="17">
        <v>0.249488852346575</v>
      </c>
      <c r="BF9" s="17"/>
      <c r="BG9" s="17">
        <v>0.31676046609765801</v>
      </c>
      <c r="BH9" s="17">
        <v>0.26361529397240901</v>
      </c>
      <c r="BI9" s="17" t="s">
        <v>95</v>
      </c>
      <c r="BJ9" s="17">
        <v>0.22082177372817499</v>
      </c>
      <c r="BK9" s="17">
        <v>0.25273025476480299</v>
      </c>
      <c r="BL9" s="17">
        <v>0.23707275050945101</v>
      </c>
      <c r="BM9" s="17">
        <v>0.29821851347260497</v>
      </c>
    </row>
    <row r="10" spans="2:65" x14ac:dyDescent="0.35">
      <c r="B10" s="18" t="s">
        <v>289</v>
      </c>
      <c r="C10" s="17">
        <v>0.16779338048512099</v>
      </c>
      <c r="D10" s="17">
        <v>0.158438262209844</v>
      </c>
      <c r="E10" s="17">
        <v>0.17635623160803299</v>
      </c>
      <c r="F10" s="17"/>
      <c r="G10" s="17">
        <v>0.16886090387622299</v>
      </c>
      <c r="H10" s="17">
        <v>0.201531990534841</v>
      </c>
      <c r="I10" s="17">
        <v>0.159369128875508</v>
      </c>
      <c r="J10" s="17">
        <v>0.157735490215482</v>
      </c>
      <c r="K10" s="17">
        <v>0.176147970652206</v>
      </c>
      <c r="L10" s="17">
        <v>0.14909005635584899</v>
      </c>
      <c r="M10" s="17"/>
      <c r="N10" s="17">
        <v>0.17463088565564899</v>
      </c>
      <c r="O10" s="17">
        <v>0.15459396806287001</v>
      </c>
      <c r="P10" s="17">
        <v>0.15132122974311599</v>
      </c>
      <c r="Q10" s="17">
        <v>0.185579252316244</v>
      </c>
      <c r="R10" s="17"/>
      <c r="S10" s="17">
        <v>0.197806189928941</v>
      </c>
      <c r="T10" s="17">
        <v>0.18141784711279199</v>
      </c>
      <c r="U10" s="17">
        <v>0.140570114039162</v>
      </c>
      <c r="V10" s="17">
        <v>0.17795062281971899</v>
      </c>
      <c r="W10" s="17">
        <v>0.20479495585979099</v>
      </c>
      <c r="X10" s="17">
        <v>0.19576834887394901</v>
      </c>
      <c r="Y10" s="17">
        <v>0.171261638250707</v>
      </c>
      <c r="Z10" s="17">
        <v>0.17092271660340999</v>
      </c>
      <c r="AA10" s="17">
        <v>0.13456679997946799</v>
      </c>
      <c r="AB10" s="17">
        <v>0.124279669208155</v>
      </c>
      <c r="AC10" s="17">
        <v>0.14914604665134201</v>
      </c>
      <c r="AD10" s="17">
        <v>0.11131905211503899</v>
      </c>
      <c r="AE10" s="17"/>
      <c r="AF10" s="17">
        <v>0.168559958057237</v>
      </c>
      <c r="AG10" s="17">
        <v>0.15971268475369299</v>
      </c>
      <c r="AH10" s="17">
        <v>0.17257174409380799</v>
      </c>
      <c r="AI10" s="17"/>
      <c r="AJ10" s="17">
        <v>0.159680676050102</v>
      </c>
      <c r="AK10" s="17">
        <v>0.169671732128652</v>
      </c>
      <c r="AL10" s="17">
        <v>0.18921444803519999</v>
      </c>
      <c r="AM10" s="17">
        <v>8.1953982780683499E-2</v>
      </c>
      <c r="AN10" s="17">
        <v>0.17831954775490599</v>
      </c>
      <c r="AO10" s="17"/>
      <c r="AP10" s="17">
        <v>0.16330159843027101</v>
      </c>
      <c r="AQ10" s="17">
        <v>0.17908274256684401</v>
      </c>
      <c r="AR10" s="17">
        <v>0.177356830419926</v>
      </c>
      <c r="AS10" s="17"/>
      <c r="AT10" s="17">
        <v>0.16953565523491801</v>
      </c>
      <c r="AU10" s="17">
        <v>0.16892509907817699</v>
      </c>
      <c r="AV10" s="17">
        <v>0.17296882636663499</v>
      </c>
      <c r="AW10" s="17">
        <v>0.17401912541713799</v>
      </c>
      <c r="AX10" s="17">
        <v>0.15109011416524101</v>
      </c>
      <c r="AY10" s="17"/>
      <c r="AZ10" s="17">
        <v>0.16616840191333501</v>
      </c>
      <c r="BA10" s="17">
        <v>0.16297029581538999</v>
      </c>
      <c r="BB10" s="17">
        <v>0.18876952339338399</v>
      </c>
      <c r="BC10" s="17">
        <v>0.18469872812702501</v>
      </c>
      <c r="BD10" s="17">
        <v>0.137700161125905</v>
      </c>
      <c r="BE10" s="17">
        <v>0.16494665579065801</v>
      </c>
      <c r="BF10" s="17"/>
      <c r="BG10" s="17">
        <v>0.15491257956650201</v>
      </c>
      <c r="BH10" s="17">
        <v>0.16360419566529599</v>
      </c>
      <c r="BI10" s="17" t="s">
        <v>95</v>
      </c>
      <c r="BJ10" s="17">
        <v>0.17230908339628601</v>
      </c>
      <c r="BK10" s="17">
        <v>0.214427192453196</v>
      </c>
      <c r="BL10" s="17">
        <v>0.172240829361756</v>
      </c>
      <c r="BM10" s="17">
        <v>0.196433525827654</v>
      </c>
    </row>
    <row r="11" spans="2:65" x14ac:dyDescent="0.35">
      <c r="B11" s="18" t="s">
        <v>290</v>
      </c>
      <c r="C11" s="17">
        <v>0.135099042923045</v>
      </c>
      <c r="D11" s="17">
        <v>0.13525461298611</v>
      </c>
      <c r="E11" s="17">
        <v>0.13568039282653799</v>
      </c>
      <c r="F11" s="17"/>
      <c r="G11" s="17">
        <v>0.17020118979138399</v>
      </c>
      <c r="H11" s="17">
        <v>0.14038950476734699</v>
      </c>
      <c r="I11" s="17">
        <v>0.147655423008373</v>
      </c>
      <c r="J11" s="17">
        <v>0.118889883607146</v>
      </c>
      <c r="K11" s="17">
        <v>0.113485291379213</v>
      </c>
      <c r="L11" s="17">
        <v>0.124933414958738</v>
      </c>
      <c r="M11" s="17"/>
      <c r="N11" s="17">
        <v>0.12950721730221501</v>
      </c>
      <c r="O11" s="17">
        <v>0.13044335879636901</v>
      </c>
      <c r="P11" s="17">
        <v>0.147758724822381</v>
      </c>
      <c r="Q11" s="17">
        <v>0.135068144856338</v>
      </c>
      <c r="R11" s="17"/>
      <c r="S11" s="17">
        <v>0.124653259788265</v>
      </c>
      <c r="T11" s="17">
        <v>0.16934240156923899</v>
      </c>
      <c r="U11" s="17">
        <v>0.15933705745509</v>
      </c>
      <c r="V11" s="17">
        <v>9.5758732754057899E-2</v>
      </c>
      <c r="W11" s="17">
        <v>0.12697641011265701</v>
      </c>
      <c r="X11" s="17">
        <v>0.15440886617048399</v>
      </c>
      <c r="Y11" s="17">
        <v>0.130870171788082</v>
      </c>
      <c r="Z11" s="17">
        <v>0.14453224148095001</v>
      </c>
      <c r="AA11" s="17">
        <v>0.142579298315958</v>
      </c>
      <c r="AB11" s="17">
        <v>0.137874935352443</v>
      </c>
      <c r="AC11" s="17">
        <v>7.6668494324289405E-2</v>
      </c>
      <c r="AD11" s="17">
        <v>0.11031446758484301</v>
      </c>
      <c r="AE11" s="17"/>
      <c r="AF11" s="17">
        <v>0.122791255063478</v>
      </c>
      <c r="AG11" s="17">
        <v>0.12916416049847201</v>
      </c>
      <c r="AH11" s="17">
        <v>0.152951244866701</v>
      </c>
      <c r="AI11" s="17"/>
      <c r="AJ11" s="17">
        <v>0.12457687048155899</v>
      </c>
      <c r="AK11" s="17">
        <v>0.14046686240231801</v>
      </c>
      <c r="AL11" s="17">
        <v>0.12691579770213701</v>
      </c>
      <c r="AM11" s="17">
        <v>0.103321784890436</v>
      </c>
      <c r="AN11" s="17">
        <v>0.15473544061040601</v>
      </c>
      <c r="AO11" s="17"/>
      <c r="AP11" s="17">
        <v>0.119165009026584</v>
      </c>
      <c r="AQ11" s="17">
        <v>0.139935528112513</v>
      </c>
      <c r="AR11" s="17">
        <v>0.11156866026375201</v>
      </c>
      <c r="AS11" s="17"/>
      <c r="AT11" s="17">
        <v>0.15810571866381101</v>
      </c>
      <c r="AU11" s="17">
        <v>0.12654537151226999</v>
      </c>
      <c r="AV11" s="17">
        <v>0.121408514943674</v>
      </c>
      <c r="AW11" s="17">
        <v>0.130788819478729</v>
      </c>
      <c r="AX11" s="17">
        <v>0.16103202799188401</v>
      </c>
      <c r="AY11" s="17"/>
      <c r="AZ11" s="17">
        <v>0.12696557662063801</v>
      </c>
      <c r="BA11" s="17">
        <v>0.13812574605911199</v>
      </c>
      <c r="BB11" s="17">
        <v>0.14435183592822201</v>
      </c>
      <c r="BC11" s="17">
        <v>0.13526312547511801</v>
      </c>
      <c r="BD11" s="17">
        <v>0.13354930173254501</v>
      </c>
      <c r="BE11" s="17">
        <v>0.135645117063068</v>
      </c>
      <c r="BF11" s="17"/>
      <c r="BG11" s="17">
        <v>0.118241493621738</v>
      </c>
      <c r="BH11" s="17">
        <v>0.13224380021028401</v>
      </c>
      <c r="BI11" s="17" t="s">
        <v>95</v>
      </c>
      <c r="BJ11" s="17">
        <v>0.162732040359437</v>
      </c>
      <c r="BK11" s="17">
        <v>0.13582179539119499</v>
      </c>
      <c r="BL11" s="17">
        <v>0.14780347524667301</v>
      </c>
      <c r="BM11" s="17">
        <v>0.205692479401659</v>
      </c>
    </row>
    <row r="12" spans="2:65" x14ac:dyDescent="0.35">
      <c r="B12" s="18" t="s">
        <v>291</v>
      </c>
      <c r="C12" s="17">
        <v>0.11540152121896401</v>
      </c>
      <c r="D12" s="17">
        <v>0.111546985251073</v>
      </c>
      <c r="E12" s="17">
        <v>0.119789238797263</v>
      </c>
      <c r="F12" s="17"/>
      <c r="G12" s="17">
        <v>0.11016572777384399</v>
      </c>
      <c r="H12" s="17">
        <v>0.109767709725415</v>
      </c>
      <c r="I12" s="17">
        <v>0.122972335745081</v>
      </c>
      <c r="J12" s="17">
        <v>0.133381865828645</v>
      </c>
      <c r="K12" s="17">
        <v>0.104442297088151</v>
      </c>
      <c r="L12" s="17">
        <v>0.110036533907529</v>
      </c>
      <c r="M12" s="17"/>
      <c r="N12" s="17">
        <v>0.125921987507534</v>
      </c>
      <c r="O12" s="17">
        <v>0.11323646789753999</v>
      </c>
      <c r="P12" s="17">
        <v>0.111257507308219</v>
      </c>
      <c r="Q12" s="17">
        <v>0.111784229662547</v>
      </c>
      <c r="R12" s="17"/>
      <c r="S12" s="17">
        <v>0.109408360455044</v>
      </c>
      <c r="T12" s="17">
        <v>0.10413179072843901</v>
      </c>
      <c r="U12" s="17">
        <v>0.10670781742880001</v>
      </c>
      <c r="V12" s="17">
        <v>0.12974698380143701</v>
      </c>
      <c r="W12" s="17">
        <v>0.114109751467901</v>
      </c>
      <c r="X12" s="17">
        <v>9.6284511403076298E-2</v>
      </c>
      <c r="Y12" s="17">
        <v>0.128733225492039</v>
      </c>
      <c r="Z12" s="17">
        <v>0.109851958111507</v>
      </c>
      <c r="AA12" s="17">
        <v>0.124514424481529</v>
      </c>
      <c r="AB12" s="17">
        <v>0.14361666632039899</v>
      </c>
      <c r="AC12" s="17">
        <v>9.6704491121669706E-2</v>
      </c>
      <c r="AD12" s="17">
        <v>0.117529112055516</v>
      </c>
      <c r="AE12" s="17"/>
      <c r="AF12" s="17">
        <v>0.11634601430236199</v>
      </c>
      <c r="AG12" s="17">
        <v>0.122159527579752</v>
      </c>
      <c r="AH12" s="17">
        <v>0.11112507792216</v>
      </c>
      <c r="AI12" s="17"/>
      <c r="AJ12" s="17">
        <v>0.121236562800023</v>
      </c>
      <c r="AK12" s="17">
        <v>0.119358062644494</v>
      </c>
      <c r="AL12" s="17">
        <v>0.115809374451272</v>
      </c>
      <c r="AM12" s="17">
        <v>0.12822068610832399</v>
      </c>
      <c r="AN12" s="17">
        <v>0.11583245259226201</v>
      </c>
      <c r="AO12" s="17"/>
      <c r="AP12" s="17">
        <v>0.118097808251529</v>
      </c>
      <c r="AQ12" s="17">
        <v>0.11658174896448099</v>
      </c>
      <c r="AR12" s="17">
        <v>0.114597425111474</v>
      </c>
      <c r="AS12" s="17"/>
      <c r="AT12" s="17">
        <v>0.10883350049318</v>
      </c>
      <c r="AU12" s="17">
        <v>0.100049805519711</v>
      </c>
      <c r="AV12" s="17">
        <v>0.128097902083215</v>
      </c>
      <c r="AW12" s="17">
        <v>0.13050288744781799</v>
      </c>
      <c r="AX12" s="17">
        <v>0.17284663054559801</v>
      </c>
      <c r="AY12" s="17"/>
      <c r="AZ12" s="17">
        <v>0.12523575293684899</v>
      </c>
      <c r="BA12" s="17">
        <v>0.12341266997094</v>
      </c>
      <c r="BB12" s="17">
        <v>0.12022407337083101</v>
      </c>
      <c r="BC12" s="17">
        <v>8.7509042512964305E-2</v>
      </c>
      <c r="BD12" s="17">
        <v>0.11142711683721999</v>
      </c>
      <c r="BE12" s="17">
        <v>0.119513296191345</v>
      </c>
      <c r="BF12" s="17"/>
      <c r="BG12" s="17">
        <v>0.110756083292793</v>
      </c>
      <c r="BH12" s="17">
        <v>0.134099570963189</v>
      </c>
      <c r="BI12" s="17" t="s">
        <v>95</v>
      </c>
      <c r="BJ12" s="17">
        <v>0.10346906920799399</v>
      </c>
      <c r="BK12" s="17">
        <v>0.131156478718883</v>
      </c>
      <c r="BL12" s="17">
        <v>0.110792998082966</v>
      </c>
      <c r="BM12" s="17">
        <v>5.2955345061022799E-2</v>
      </c>
    </row>
    <row r="13" spans="2:65" x14ac:dyDescent="0.35">
      <c r="B13" s="18" t="s">
        <v>292</v>
      </c>
      <c r="C13" s="17">
        <v>0.10176513558992099</v>
      </c>
      <c r="D13" s="17">
        <v>0.10509746355371299</v>
      </c>
      <c r="E13" s="17">
        <v>9.90655469551803E-2</v>
      </c>
      <c r="F13" s="17"/>
      <c r="G13" s="17">
        <v>7.3236793133810901E-2</v>
      </c>
      <c r="H13" s="17">
        <v>9.5451045912348001E-2</v>
      </c>
      <c r="I13" s="17">
        <v>0.11607419680306701</v>
      </c>
      <c r="J13" s="17">
        <v>0.10422729698450101</v>
      </c>
      <c r="K13" s="17">
        <v>0.117547459317553</v>
      </c>
      <c r="L13" s="17">
        <v>0.101594522627118</v>
      </c>
      <c r="M13" s="17"/>
      <c r="N13" s="17">
        <v>9.1829321424413898E-2</v>
      </c>
      <c r="O13" s="17">
        <v>0.10526289768720699</v>
      </c>
      <c r="P13" s="17">
        <v>0.10787959659753001</v>
      </c>
      <c r="Q13" s="17">
        <v>0.10510565879023299</v>
      </c>
      <c r="R13" s="17"/>
      <c r="S13" s="17">
        <v>8.5422551448415804E-2</v>
      </c>
      <c r="T13" s="17">
        <v>9.7082771282673605E-2</v>
      </c>
      <c r="U13" s="17">
        <v>8.7288561603800302E-2</v>
      </c>
      <c r="V13" s="17">
        <v>8.1356423765815797E-2</v>
      </c>
      <c r="W13" s="17">
        <v>9.1108543230499703E-2</v>
      </c>
      <c r="X13" s="17">
        <v>0.135780205508995</v>
      </c>
      <c r="Y13" s="17">
        <v>0.10528330761145201</v>
      </c>
      <c r="Z13" s="17">
        <v>6.3097099838074197E-2</v>
      </c>
      <c r="AA13" s="17">
        <v>0.12700484107482299</v>
      </c>
      <c r="AB13" s="17">
        <v>0.101357936814512</v>
      </c>
      <c r="AC13" s="17">
        <v>0.142197976734635</v>
      </c>
      <c r="AD13" s="17">
        <v>0.10439174745075799</v>
      </c>
      <c r="AE13" s="17"/>
      <c r="AF13" s="17">
        <v>0.111531963305633</v>
      </c>
      <c r="AG13" s="17">
        <v>9.7534086211448601E-2</v>
      </c>
      <c r="AH13" s="17">
        <v>9.6096779845300601E-2</v>
      </c>
      <c r="AI13" s="17"/>
      <c r="AJ13" s="17">
        <v>9.9897253693305793E-2</v>
      </c>
      <c r="AK13" s="17">
        <v>0.118206253304162</v>
      </c>
      <c r="AL13" s="17">
        <v>8.3638013411731202E-2</v>
      </c>
      <c r="AM13" s="17">
        <v>6.6650762369506497E-2</v>
      </c>
      <c r="AN13" s="17">
        <v>0.10843835736522001</v>
      </c>
      <c r="AO13" s="17"/>
      <c r="AP13" s="17">
        <v>0.12004002619662101</v>
      </c>
      <c r="AQ13" s="17">
        <v>0.106539157438107</v>
      </c>
      <c r="AR13" s="17">
        <v>8.2818694556506894E-2</v>
      </c>
      <c r="AS13" s="17"/>
      <c r="AT13" s="17">
        <v>0.10681451313889399</v>
      </c>
      <c r="AU13" s="17">
        <v>0.106716659123573</v>
      </c>
      <c r="AV13" s="17">
        <v>8.5320488004912501E-2</v>
      </c>
      <c r="AW13" s="17">
        <v>0.110970831099666</v>
      </c>
      <c r="AX13" s="17">
        <v>7.3838218421740404E-2</v>
      </c>
      <c r="AY13" s="17"/>
      <c r="AZ13" s="17">
        <v>0.106988548370975</v>
      </c>
      <c r="BA13" s="17">
        <v>9.98775758989697E-2</v>
      </c>
      <c r="BB13" s="17">
        <v>8.3127197485737894E-2</v>
      </c>
      <c r="BC13" s="17">
        <v>8.4875919392108604E-2</v>
      </c>
      <c r="BD13" s="17">
        <v>0.12178411812708601</v>
      </c>
      <c r="BE13" s="17">
        <v>0.145156864587771</v>
      </c>
      <c r="BF13" s="17"/>
      <c r="BG13" s="17">
        <v>0.103288995708051</v>
      </c>
      <c r="BH13" s="17">
        <v>0.10000719284741801</v>
      </c>
      <c r="BI13" s="17" t="s">
        <v>95</v>
      </c>
      <c r="BJ13" s="17">
        <v>0.105394332145786</v>
      </c>
      <c r="BK13" s="17">
        <v>8.9183034314232301E-2</v>
      </c>
      <c r="BL13" s="17">
        <v>0.105674766751509</v>
      </c>
      <c r="BM13" s="17">
        <v>0.12070224131696999</v>
      </c>
    </row>
    <row r="14" spans="2:65" x14ac:dyDescent="0.35">
      <c r="B14" s="18" t="s">
        <v>293</v>
      </c>
      <c r="C14" s="17">
        <v>8.0496603313588794E-2</v>
      </c>
      <c r="D14" s="17">
        <v>7.9312153275957503E-2</v>
      </c>
      <c r="E14" s="17">
        <v>8.1638526735501996E-2</v>
      </c>
      <c r="F14" s="17"/>
      <c r="G14" s="17">
        <v>4.4240103669441103E-2</v>
      </c>
      <c r="H14" s="17">
        <v>6.5495317529818894E-2</v>
      </c>
      <c r="I14" s="17">
        <v>8.5202042613856693E-2</v>
      </c>
      <c r="J14" s="17">
        <v>9.7663924419368497E-2</v>
      </c>
      <c r="K14" s="17">
        <v>8.2192054097747505E-2</v>
      </c>
      <c r="L14" s="17">
        <v>9.7835472614091104E-2</v>
      </c>
      <c r="M14" s="17"/>
      <c r="N14" s="17">
        <v>7.5729491283568595E-2</v>
      </c>
      <c r="O14" s="17">
        <v>9.5454892863255106E-2</v>
      </c>
      <c r="P14" s="17">
        <v>8.1013978664883302E-2</v>
      </c>
      <c r="Q14" s="17">
        <v>6.9888735333921106E-2</v>
      </c>
      <c r="R14" s="17"/>
      <c r="S14" s="17">
        <v>6.7962871716734E-2</v>
      </c>
      <c r="T14" s="17">
        <v>7.4169374936886495E-2</v>
      </c>
      <c r="U14" s="17">
        <v>0.102506786738156</v>
      </c>
      <c r="V14" s="17">
        <v>0.10163716544696901</v>
      </c>
      <c r="W14" s="17">
        <v>7.71068504203231E-2</v>
      </c>
      <c r="X14" s="17">
        <v>6.3711612980929505E-2</v>
      </c>
      <c r="Y14" s="17">
        <v>7.51635075007933E-2</v>
      </c>
      <c r="Z14" s="17">
        <v>7.9755073190181006E-2</v>
      </c>
      <c r="AA14" s="17">
        <v>6.6771728313393702E-2</v>
      </c>
      <c r="AB14" s="17">
        <v>9.1692777165756495E-2</v>
      </c>
      <c r="AC14" s="17">
        <v>0.117985717338844</v>
      </c>
      <c r="AD14" s="17">
        <v>7.1982556690519006E-2</v>
      </c>
      <c r="AE14" s="17"/>
      <c r="AF14" s="17">
        <v>9.55733861941543E-2</v>
      </c>
      <c r="AG14" s="17">
        <v>7.9299147481447799E-2</v>
      </c>
      <c r="AH14" s="17">
        <v>7.35517018602522E-2</v>
      </c>
      <c r="AI14" s="17"/>
      <c r="AJ14" s="17">
        <v>9.50033051207195E-2</v>
      </c>
      <c r="AK14" s="17">
        <v>6.7192075356743805E-2</v>
      </c>
      <c r="AL14" s="17">
        <v>9.6336707996697496E-2</v>
      </c>
      <c r="AM14" s="17">
        <v>9.1102616654055502E-2</v>
      </c>
      <c r="AN14" s="17">
        <v>6.10890073655911E-2</v>
      </c>
      <c r="AO14" s="17"/>
      <c r="AP14" s="17">
        <v>8.1864521500894002E-2</v>
      </c>
      <c r="AQ14" s="17">
        <v>7.0270930235730694E-2</v>
      </c>
      <c r="AR14" s="17">
        <v>8.3623921531118195E-2</v>
      </c>
      <c r="AS14" s="17"/>
      <c r="AT14" s="17">
        <v>9.1401538936181803E-2</v>
      </c>
      <c r="AU14" s="17">
        <v>8.2230200982155E-2</v>
      </c>
      <c r="AV14" s="17">
        <v>7.20910933129051E-2</v>
      </c>
      <c r="AW14" s="17">
        <v>9.2460300979888596E-2</v>
      </c>
      <c r="AX14" s="17">
        <v>5.0444162970449798E-2</v>
      </c>
      <c r="AY14" s="17"/>
      <c r="AZ14" s="17">
        <v>6.7144583967145302E-2</v>
      </c>
      <c r="BA14" s="17">
        <v>8.7512238852302804E-2</v>
      </c>
      <c r="BB14" s="17">
        <v>0.102155569622008</v>
      </c>
      <c r="BC14" s="17">
        <v>8.2378364893454403E-2</v>
      </c>
      <c r="BD14" s="17">
        <v>7.7620779819244104E-2</v>
      </c>
      <c r="BE14" s="17">
        <v>4.9926532772415697E-2</v>
      </c>
      <c r="BF14" s="17"/>
      <c r="BG14" s="17">
        <v>9.1716260101755098E-2</v>
      </c>
      <c r="BH14" s="17">
        <v>8.4188481071444596E-2</v>
      </c>
      <c r="BI14" s="17" t="s">
        <v>95</v>
      </c>
      <c r="BJ14" s="17">
        <v>8.1165777863767399E-2</v>
      </c>
      <c r="BK14" s="17">
        <v>5.1382078619914402E-2</v>
      </c>
      <c r="BL14" s="17">
        <v>7.6262555624753606E-2</v>
      </c>
      <c r="BM14" s="17">
        <v>5.2495759881078602E-2</v>
      </c>
    </row>
    <row r="15" spans="2:65" x14ac:dyDescent="0.35">
      <c r="B15" s="18" t="s">
        <v>294</v>
      </c>
      <c r="C15" s="17">
        <v>4.6994696721663502E-2</v>
      </c>
      <c r="D15" s="17">
        <v>5.3507475563574602E-2</v>
      </c>
      <c r="E15" s="17">
        <v>4.08942327938525E-2</v>
      </c>
      <c r="F15" s="17"/>
      <c r="G15" s="17">
        <v>5.1189653830389002E-2</v>
      </c>
      <c r="H15" s="17">
        <v>4.7379744869392497E-2</v>
      </c>
      <c r="I15" s="17">
        <v>5.2900934430344E-2</v>
      </c>
      <c r="J15" s="17">
        <v>5.6710198039879402E-2</v>
      </c>
      <c r="K15" s="17">
        <v>5.0660611774977701E-2</v>
      </c>
      <c r="L15" s="17">
        <v>2.87456313055134E-2</v>
      </c>
      <c r="M15" s="17"/>
      <c r="N15" s="17">
        <v>4.7126336009331901E-2</v>
      </c>
      <c r="O15" s="17">
        <v>4.1462250108534902E-2</v>
      </c>
      <c r="P15" s="17">
        <v>4.9977112149890597E-2</v>
      </c>
      <c r="Q15" s="17">
        <v>4.9129894558333401E-2</v>
      </c>
      <c r="R15" s="17"/>
      <c r="S15" s="17">
        <v>6.7204854580338605E-2</v>
      </c>
      <c r="T15" s="17">
        <v>5.1066752136346198E-2</v>
      </c>
      <c r="U15" s="17">
        <v>4.4896336931349097E-2</v>
      </c>
      <c r="V15" s="17">
        <v>3.55994658209191E-2</v>
      </c>
      <c r="W15" s="17">
        <v>3.8994245178296798E-2</v>
      </c>
      <c r="X15" s="17">
        <v>3.3101034275054501E-2</v>
      </c>
      <c r="Y15" s="17">
        <v>4.0303145076794299E-2</v>
      </c>
      <c r="Z15" s="17">
        <v>5.8351389686182802E-2</v>
      </c>
      <c r="AA15" s="17">
        <v>4.1016984164328897E-2</v>
      </c>
      <c r="AB15" s="17">
        <v>5.8694257392052397E-2</v>
      </c>
      <c r="AC15" s="17">
        <v>5.5721524380460803E-2</v>
      </c>
      <c r="AD15" s="17">
        <v>1.01459468594677E-2</v>
      </c>
      <c r="AE15" s="17"/>
      <c r="AF15" s="17">
        <v>4.2694675147153603E-2</v>
      </c>
      <c r="AG15" s="17">
        <v>4.8165981693593797E-2</v>
      </c>
      <c r="AH15" s="17">
        <v>5.2732439499368698E-2</v>
      </c>
      <c r="AI15" s="17"/>
      <c r="AJ15" s="17">
        <v>3.9804955698343997E-2</v>
      </c>
      <c r="AK15" s="17">
        <v>5.51933221000225E-2</v>
      </c>
      <c r="AL15" s="17">
        <v>2.9160249877041699E-2</v>
      </c>
      <c r="AM15" s="17">
        <v>0.111291405235812</v>
      </c>
      <c r="AN15" s="17">
        <v>4.68898181849116E-2</v>
      </c>
      <c r="AO15" s="17"/>
      <c r="AP15" s="17">
        <v>4.0123589116168201E-2</v>
      </c>
      <c r="AQ15" s="17">
        <v>5.09871723265483E-2</v>
      </c>
      <c r="AR15" s="17">
        <v>4.3793304992218E-2</v>
      </c>
      <c r="AS15" s="17"/>
      <c r="AT15" s="17">
        <v>4.0526887833146001E-2</v>
      </c>
      <c r="AU15" s="17">
        <v>4.6837870019309703E-2</v>
      </c>
      <c r="AV15" s="17">
        <v>5.0797931790186303E-2</v>
      </c>
      <c r="AW15" s="17">
        <v>6.5505314889861999E-2</v>
      </c>
      <c r="AX15" s="17">
        <v>1.3390296027024001E-2</v>
      </c>
      <c r="AY15" s="17"/>
      <c r="AZ15" s="17">
        <v>6.6419917108949997E-2</v>
      </c>
      <c r="BA15" s="17">
        <v>4.5719573625437999E-2</v>
      </c>
      <c r="BB15" s="17">
        <v>4.5582580105241903E-2</v>
      </c>
      <c r="BC15" s="17">
        <v>3.7180907279377597E-2</v>
      </c>
      <c r="BD15" s="17">
        <v>3.5018395377324901E-2</v>
      </c>
      <c r="BE15" s="17">
        <v>3.20727531735472E-2</v>
      </c>
      <c r="BF15" s="17"/>
      <c r="BG15" s="17">
        <v>4.7816570175942701E-2</v>
      </c>
      <c r="BH15" s="17">
        <v>3.8085933165550201E-2</v>
      </c>
      <c r="BI15" s="17" t="s">
        <v>95</v>
      </c>
      <c r="BJ15" s="17">
        <v>5.91326223367463E-2</v>
      </c>
      <c r="BK15" s="17">
        <v>3.5412431456610702E-2</v>
      </c>
      <c r="BL15" s="17">
        <v>5.7998773832005399E-2</v>
      </c>
      <c r="BM15" s="17">
        <v>4.8138980898631903E-2</v>
      </c>
    </row>
    <row r="16" spans="2:65" x14ac:dyDescent="0.35">
      <c r="B16" s="18" t="s">
        <v>295</v>
      </c>
      <c r="C16" s="17">
        <v>3.9422813932774102E-2</v>
      </c>
      <c r="D16" s="17">
        <v>4.0229233597626403E-2</v>
      </c>
      <c r="E16" s="17">
        <v>3.7771611772967097E-2</v>
      </c>
      <c r="F16" s="17"/>
      <c r="G16" s="17">
        <v>4.1593534139034501E-2</v>
      </c>
      <c r="H16" s="17">
        <v>5.84968836577568E-2</v>
      </c>
      <c r="I16" s="17">
        <v>4.0965472289067301E-2</v>
      </c>
      <c r="J16" s="17">
        <v>4.0184211535900002E-2</v>
      </c>
      <c r="K16" s="17">
        <v>3.7972256672311702E-2</v>
      </c>
      <c r="L16" s="17">
        <v>2.1578245147000099E-2</v>
      </c>
      <c r="M16" s="17"/>
      <c r="N16" s="17">
        <v>2.3515973079925801E-2</v>
      </c>
      <c r="O16" s="17">
        <v>3.5249503921466203E-2</v>
      </c>
      <c r="P16" s="17">
        <v>4.8300871749321801E-2</v>
      </c>
      <c r="Q16" s="17">
        <v>5.3760518609972899E-2</v>
      </c>
      <c r="R16" s="17"/>
      <c r="S16" s="17">
        <v>4.5628762796335202E-2</v>
      </c>
      <c r="T16" s="17">
        <v>3.5434502381986699E-2</v>
      </c>
      <c r="U16" s="17">
        <v>3.4077753147449298E-2</v>
      </c>
      <c r="V16" s="17">
        <v>4.4043175335211002E-2</v>
      </c>
      <c r="W16" s="17">
        <v>3.30374422208723E-2</v>
      </c>
      <c r="X16" s="17">
        <v>3.4054937303753002E-2</v>
      </c>
      <c r="Y16" s="17">
        <v>5.46790698418025E-2</v>
      </c>
      <c r="Z16" s="17">
        <v>2.2624779399172099E-2</v>
      </c>
      <c r="AA16" s="17">
        <v>3.0643232725538601E-2</v>
      </c>
      <c r="AB16" s="17">
        <v>4.6154262057611702E-2</v>
      </c>
      <c r="AC16" s="17">
        <v>5.1475856262700299E-2</v>
      </c>
      <c r="AD16" s="17">
        <v>3.2836360145685001E-2</v>
      </c>
      <c r="AE16" s="17"/>
      <c r="AF16" s="17">
        <v>3.6925265641644701E-2</v>
      </c>
      <c r="AG16" s="17">
        <v>3.3824706237351503E-2</v>
      </c>
      <c r="AH16" s="17">
        <v>6.5329367538695199E-2</v>
      </c>
      <c r="AI16" s="17"/>
      <c r="AJ16" s="17">
        <v>3.5398322038157702E-2</v>
      </c>
      <c r="AK16" s="17">
        <v>4.1662478724140799E-2</v>
      </c>
      <c r="AL16" s="17">
        <v>3.8973621855584901E-2</v>
      </c>
      <c r="AM16" s="17">
        <v>5.70913802848056E-2</v>
      </c>
      <c r="AN16" s="17">
        <v>4.7783787867885001E-2</v>
      </c>
      <c r="AO16" s="17"/>
      <c r="AP16" s="17">
        <v>3.90025741772905E-2</v>
      </c>
      <c r="AQ16" s="17">
        <v>4.2230987058939601E-2</v>
      </c>
      <c r="AR16" s="17">
        <v>4.6407807838703602E-2</v>
      </c>
      <c r="AS16" s="17"/>
      <c r="AT16" s="17">
        <v>4.1139349557335302E-2</v>
      </c>
      <c r="AU16" s="17">
        <v>4.1475566935574998E-2</v>
      </c>
      <c r="AV16" s="17">
        <v>3.9646805764866497E-2</v>
      </c>
      <c r="AW16" s="17">
        <v>2.8652836766590601E-2</v>
      </c>
      <c r="AX16" s="17">
        <v>0</v>
      </c>
      <c r="AY16" s="17"/>
      <c r="AZ16" s="17">
        <v>4.0426104077273997E-2</v>
      </c>
      <c r="BA16" s="17">
        <v>4.0155037407470499E-2</v>
      </c>
      <c r="BB16" s="17">
        <v>4.5650103529311301E-2</v>
      </c>
      <c r="BC16" s="17">
        <v>3.5079357920795501E-2</v>
      </c>
      <c r="BD16" s="17">
        <v>3.1370076646980903E-2</v>
      </c>
      <c r="BE16" s="17">
        <v>4.9791556697911001E-2</v>
      </c>
      <c r="BF16" s="17"/>
      <c r="BG16" s="17">
        <v>2.5756879860837401E-2</v>
      </c>
      <c r="BH16" s="17">
        <v>4.1148982374397798E-2</v>
      </c>
      <c r="BI16" s="17" t="s">
        <v>95</v>
      </c>
      <c r="BJ16" s="17">
        <v>5.6660460058892602E-2</v>
      </c>
      <c r="BK16" s="17">
        <v>5.4436524837391101E-2</v>
      </c>
      <c r="BL16" s="17">
        <v>4.8588227255525002E-2</v>
      </c>
      <c r="BM16" s="17">
        <v>8.7610442713883293E-3</v>
      </c>
    </row>
    <row r="17" spans="2:65" x14ac:dyDescent="0.35">
      <c r="B17" s="18" t="s">
        <v>302</v>
      </c>
      <c r="C17" s="17">
        <v>3.7582077573835998E-2</v>
      </c>
      <c r="D17" s="17">
        <v>4.0732214365435802E-2</v>
      </c>
      <c r="E17" s="17">
        <v>3.4711968064910802E-2</v>
      </c>
      <c r="F17" s="17"/>
      <c r="G17" s="17">
        <v>3.2691078308457702E-2</v>
      </c>
      <c r="H17" s="17">
        <v>4.18621323488087E-2</v>
      </c>
      <c r="I17" s="17">
        <v>4.8784104574384597E-2</v>
      </c>
      <c r="J17" s="17">
        <v>4.0113011853208501E-2</v>
      </c>
      <c r="K17" s="17">
        <v>3.4809656340708997E-2</v>
      </c>
      <c r="L17" s="17">
        <v>2.8029841767261799E-2</v>
      </c>
      <c r="M17" s="17"/>
      <c r="N17" s="17">
        <v>3.4732467785571902E-2</v>
      </c>
      <c r="O17" s="17">
        <v>4.0085402700644202E-2</v>
      </c>
      <c r="P17" s="17">
        <v>3.1760619600684402E-2</v>
      </c>
      <c r="Q17" s="17">
        <v>4.3780394270835403E-2</v>
      </c>
      <c r="R17" s="17"/>
      <c r="S17" s="17">
        <v>4.2242211514786403E-2</v>
      </c>
      <c r="T17" s="17">
        <v>4.3974677547281397E-2</v>
      </c>
      <c r="U17" s="17">
        <v>3.5283129236669701E-2</v>
      </c>
      <c r="V17" s="17">
        <v>2.9009651331654E-2</v>
      </c>
      <c r="W17" s="17">
        <v>5.9794901111076298E-2</v>
      </c>
      <c r="X17" s="17">
        <v>4.9050554491188003E-2</v>
      </c>
      <c r="Y17" s="17">
        <v>7.6406443677534096E-3</v>
      </c>
      <c r="Z17" s="17">
        <v>3.52518790242589E-2</v>
      </c>
      <c r="AA17" s="17">
        <v>2.7941552263762499E-2</v>
      </c>
      <c r="AB17" s="17">
        <v>3.1371708946930199E-2</v>
      </c>
      <c r="AC17" s="17">
        <v>5.4154067766308399E-2</v>
      </c>
      <c r="AD17" s="17">
        <v>4.3030307234986499E-2</v>
      </c>
      <c r="AE17" s="17"/>
      <c r="AF17" s="17">
        <v>3.9549626429540498E-2</v>
      </c>
      <c r="AG17" s="17">
        <v>3.5781869909488902E-2</v>
      </c>
      <c r="AH17" s="17">
        <v>4.26284270252471E-2</v>
      </c>
      <c r="AI17" s="17"/>
      <c r="AJ17" s="17">
        <v>3.8560743356297701E-2</v>
      </c>
      <c r="AK17" s="17">
        <v>3.7869554884001899E-2</v>
      </c>
      <c r="AL17" s="17">
        <v>2.8628481466503701E-2</v>
      </c>
      <c r="AM17" s="17">
        <v>5.5924934750850398E-2</v>
      </c>
      <c r="AN17" s="17">
        <v>4.1755768899455301E-2</v>
      </c>
      <c r="AO17" s="17"/>
      <c r="AP17" s="17">
        <v>3.9646447794955401E-2</v>
      </c>
      <c r="AQ17" s="17">
        <v>3.2630744711974503E-2</v>
      </c>
      <c r="AR17" s="17">
        <v>3.9640346067260801E-2</v>
      </c>
      <c r="AS17" s="17"/>
      <c r="AT17" s="17">
        <v>3.5953656425010999E-2</v>
      </c>
      <c r="AU17" s="17">
        <v>3.8004002187977802E-2</v>
      </c>
      <c r="AV17" s="17">
        <v>4.5310879047354202E-2</v>
      </c>
      <c r="AW17" s="17">
        <v>3.0132532175878302E-2</v>
      </c>
      <c r="AX17" s="17">
        <v>4.8316348710787403E-2</v>
      </c>
      <c r="AY17" s="17"/>
      <c r="AZ17" s="17">
        <v>5.6109613111498403E-2</v>
      </c>
      <c r="BA17" s="17">
        <v>3.1277078814992899E-2</v>
      </c>
      <c r="BB17" s="17">
        <v>3.4387505179743302E-2</v>
      </c>
      <c r="BC17" s="17">
        <v>3.3185211748134401E-2</v>
      </c>
      <c r="BD17" s="17">
        <v>2.0220305821054201E-2</v>
      </c>
      <c r="BE17" s="17">
        <v>5.3458371376710202E-2</v>
      </c>
      <c r="BF17" s="17"/>
      <c r="BG17" s="17">
        <v>3.0750671574721802E-2</v>
      </c>
      <c r="BH17" s="17">
        <v>4.3006549730011598E-2</v>
      </c>
      <c r="BI17" s="17" t="s">
        <v>95</v>
      </c>
      <c r="BJ17" s="17">
        <v>3.8314840902915599E-2</v>
      </c>
      <c r="BK17" s="17">
        <v>3.5450209443774097E-2</v>
      </c>
      <c r="BL17" s="17">
        <v>4.3565623335360397E-2</v>
      </c>
      <c r="BM17" s="17">
        <v>1.6602109868990599E-2</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2.4523240873658101</v>
      </c>
      <c r="D19" s="24">
        <v>2.5090462680182402</v>
      </c>
      <c r="E19" s="24">
        <v>2.3990019788443</v>
      </c>
      <c r="F19" s="24"/>
      <c r="G19" s="24">
        <v>2.21372944608621</v>
      </c>
      <c r="H19" s="24">
        <v>2.54954861415538</v>
      </c>
      <c r="I19" s="24">
        <v>2.7083407316096602</v>
      </c>
      <c r="J19" s="24">
        <v>2.6433444287668002</v>
      </c>
      <c r="K19" s="24">
        <v>2.4458422705157599</v>
      </c>
      <c r="L19" s="24">
        <v>2.1723821795750098</v>
      </c>
      <c r="M19" s="24"/>
      <c r="N19" s="24">
        <v>2.28260559479823</v>
      </c>
      <c r="O19" s="24">
        <v>2.4697193941199602</v>
      </c>
      <c r="P19" s="24">
        <v>2.5092532129771401</v>
      </c>
      <c r="Q19" s="24">
        <v>2.5822806946335901</v>
      </c>
      <c r="R19" s="24"/>
      <c r="S19" s="24">
        <v>2.5174105144226</v>
      </c>
      <c r="T19" s="24">
        <v>2.4979154321219501</v>
      </c>
      <c r="U19" s="24">
        <v>2.4312431888553201</v>
      </c>
      <c r="V19" s="24">
        <v>2.3462967949554798</v>
      </c>
      <c r="W19" s="24">
        <v>2.4946322310169302</v>
      </c>
      <c r="X19" s="24">
        <v>2.4845137050708699</v>
      </c>
      <c r="Y19" s="24">
        <v>2.30184994054818</v>
      </c>
      <c r="Z19" s="24">
        <v>2.23120366530841</v>
      </c>
      <c r="AA19" s="24">
        <v>2.3192836280970801</v>
      </c>
      <c r="AB19" s="24">
        <v>2.6209942222921101</v>
      </c>
      <c r="AC19" s="24">
        <v>2.8792096845498198</v>
      </c>
      <c r="AD19" s="24">
        <v>2.0969877567633901</v>
      </c>
      <c r="AE19" s="24"/>
      <c r="AF19" s="24">
        <v>2.5182172170953301</v>
      </c>
      <c r="AG19" s="24">
        <v>2.3831754638418601</v>
      </c>
      <c r="AH19" s="24">
        <v>2.6787227222452099</v>
      </c>
      <c r="AI19" s="24"/>
      <c r="AJ19" s="24">
        <v>2.4422535810976602</v>
      </c>
      <c r="AK19" s="24">
        <v>2.5432187576082801</v>
      </c>
      <c r="AL19" s="24">
        <v>2.2835144644070802</v>
      </c>
      <c r="AM19" s="24">
        <v>2.91016331505014</v>
      </c>
      <c r="AN19" s="24">
        <v>2.5243578284216501</v>
      </c>
      <c r="AO19" s="24"/>
      <c r="AP19" s="24">
        <v>2.4763388898266601</v>
      </c>
      <c r="AQ19" s="24">
        <v>2.4487962276840598</v>
      </c>
      <c r="AR19" s="24">
        <v>2.3984180655257799</v>
      </c>
      <c r="AS19" s="24"/>
      <c r="AT19" s="24">
        <v>2.5152793665788802</v>
      </c>
      <c r="AU19" s="24">
        <v>2.4355711062356198</v>
      </c>
      <c r="AV19" s="24">
        <v>2.4466192445618198</v>
      </c>
      <c r="AW19" s="24">
        <v>2.5679522601284899</v>
      </c>
      <c r="AX19" s="24">
        <v>2.0061403161734499</v>
      </c>
      <c r="AY19" s="24"/>
      <c r="AZ19" s="24">
        <v>2.6898630633713898</v>
      </c>
      <c r="BA19" s="24">
        <v>2.4521506298286799</v>
      </c>
      <c r="BB19" s="24">
        <v>2.5495783001898902</v>
      </c>
      <c r="BC19" s="24">
        <v>2.2032702517587599</v>
      </c>
      <c r="BD19" s="24">
        <v>2.2057838420684601</v>
      </c>
      <c r="BE19" s="24">
        <v>2.59368128764432</v>
      </c>
      <c r="BF19" s="24"/>
      <c r="BG19" s="24">
        <v>2.30860405270864</v>
      </c>
      <c r="BH19" s="24">
        <v>2.5119725591764999</v>
      </c>
      <c r="BI19" s="24" t="s">
        <v>95</v>
      </c>
      <c r="BJ19" s="24">
        <v>2.6935242712971701</v>
      </c>
      <c r="BK19" s="24">
        <v>2.3703146879003301</v>
      </c>
      <c r="BL19" s="24">
        <v>2.6408738396974001</v>
      </c>
      <c r="BM19" s="24">
        <v>1.99495035873075</v>
      </c>
    </row>
    <row r="20" spans="2:65" x14ac:dyDescent="0.35">
      <c r="B20" s="18" t="s">
        <v>299</v>
      </c>
      <c r="C20" s="25">
        <v>5.4036925363333603</v>
      </c>
      <c r="D20" s="25">
        <v>5.5796137771618204</v>
      </c>
      <c r="E20" s="25">
        <v>5.2151225189498698</v>
      </c>
      <c r="F20" s="25"/>
      <c r="G20" s="25">
        <v>5.20081060597684</v>
      </c>
      <c r="H20" s="25">
        <v>5.6748921448290499</v>
      </c>
      <c r="I20" s="25">
        <v>5.5508985142121601</v>
      </c>
      <c r="J20" s="25">
        <v>5.5416368338734996</v>
      </c>
      <c r="K20" s="25">
        <v>5.4453816378751796</v>
      </c>
      <c r="L20" s="25">
        <v>4.8831934941298103</v>
      </c>
      <c r="M20" s="25"/>
      <c r="N20" s="25">
        <v>5.0545646338756702</v>
      </c>
      <c r="O20" s="25">
        <v>5.4571401322381199</v>
      </c>
      <c r="P20" s="25">
        <v>5.4034837501530504</v>
      </c>
      <c r="Q20" s="25">
        <v>5.7032353214625298</v>
      </c>
      <c r="R20" s="25"/>
      <c r="S20" s="25">
        <v>5.7785391681678604</v>
      </c>
      <c r="T20" s="25">
        <v>5.3632983524259998</v>
      </c>
      <c r="U20" s="25">
        <v>5.3474890608046701</v>
      </c>
      <c r="V20" s="25">
        <v>5.3774416809972703</v>
      </c>
      <c r="W20" s="25">
        <v>5.7719482511467399</v>
      </c>
      <c r="X20" s="25">
        <v>5.2866387560748</v>
      </c>
      <c r="Y20" s="25">
        <v>4.7524428176940896</v>
      </c>
      <c r="Z20" s="25">
        <v>5.2609410660072999</v>
      </c>
      <c r="AA20" s="25">
        <v>4.9253404135009102</v>
      </c>
      <c r="AB20" s="25">
        <v>5.4100514855358597</v>
      </c>
      <c r="AC20" s="25">
        <v>6.2865511431223204</v>
      </c>
      <c r="AD20" s="25">
        <v>5.4560801238032299</v>
      </c>
      <c r="AE20" s="25"/>
      <c r="AF20" s="25">
        <v>5.4205723098561904</v>
      </c>
      <c r="AG20" s="25">
        <v>5.3239738179719902</v>
      </c>
      <c r="AH20" s="25">
        <v>5.8229850520226396</v>
      </c>
      <c r="AI20" s="25"/>
      <c r="AJ20" s="25">
        <v>5.3972060806486102</v>
      </c>
      <c r="AK20" s="25">
        <v>5.3655566285045504</v>
      </c>
      <c r="AL20" s="25">
        <v>5.0819408680947298</v>
      </c>
      <c r="AM20" s="25">
        <v>7.0454648065726504</v>
      </c>
      <c r="AN20" s="25">
        <v>5.4413840141326499</v>
      </c>
      <c r="AO20" s="25"/>
      <c r="AP20" s="25">
        <v>5.4380689480569799</v>
      </c>
      <c r="AQ20" s="25">
        <v>5.2495558633404098</v>
      </c>
      <c r="AR20" s="25">
        <v>5.7259818516692302</v>
      </c>
      <c r="AS20" s="25"/>
      <c r="AT20" s="25">
        <v>5.2304719896397396</v>
      </c>
      <c r="AU20" s="25">
        <v>5.5633358725770803</v>
      </c>
      <c r="AV20" s="25">
        <v>5.6694648240193199</v>
      </c>
      <c r="AW20" s="25">
        <v>5.0661103797090297</v>
      </c>
      <c r="AX20" s="25">
        <v>4.4249958438170696</v>
      </c>
      <c r="AY20" s="25"/>
      <c r="AZ20" s="25">
        <v>5.9256172765411099</v>
      </c>
      <c r="BA20" s="25">
        <v>5.2185178560430199</v>
      </c>
      <c r="BB20" s="25">
        <v>5.3216714348112504</v>
      </c>
      <c r="BC20" s="25">
        <v>5.2649535744923597</v>
      </c>
      <c r="BD20" s="25">
        <v>4.8004336977270103</v>
      </c>
      <c r="BE20" s="25">
        <v>5.6696363482169296</v>
      </c>
      <c r="BF20" s="25"/>
      <c r="BG20" s="25">
        <v>5.1956317728331998</v>
      </c>
      <c r="BH20" s="25">
        <v>5.4399400119993304</v>
      </c>
      <c r="BI20" s="25" t="s">
        <v>95</v>
      </c>
      <c r="BJ20" s="25">
        <v>5.59167771403943</v>
      </c>
      <c r="BK20" s="25">
        <v>5.2578178051889903</v>
      </c>
      <c r="BL20" s="25">
        <v>5.6476372455514801</v>
      </c>
      <c r="BM20" s="25">
        <v>4.0168277587945598</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0.42084938330244198</v>
      </c>
      <c r="D9" s="17">
        <v>0.41699126902866301</v>
      </c>
      <c r="E9" s="17">
        <v>0.42492671416307998</v>
      </c>
      <c r="F9" s="17"/>
      <c r="G9" s="17">
        <v>0.36141884540907299</v>
      </c>
      <c r="H9" s="17">
        <v>0.42638659918824401</v>
      </c>
      <c r="I9" s="17">
        <v>0.447356592677221</v>
      </c>
      <c r="J9" s="17">
        <v>0.45282370103292602</v>
      </c>
      <c r="K9" s="17">
        <v>0.42331612920554701</v>
      </c>
      <c r="L9" s="17">
        <v>0.40657830145933799</v>
      </c>
      <c r="M9" s="17"/>
      <c r="N9" s="17">
        <v>0.442093539133183</v>
      </c>
      <c r="O9" s="17">
        <v>0.40521515628655902</v>
      </c>
      <c r="P9" s="17">
        <v>0.403745314205604</v>
      </c>
      <c r="Q9" s="17">
        <v>0.43111189473241301</v>
      </c>
      <c r="R9" s="17"/>
      <c r="S9" s="17">
        <v>0.4056709523841</v>
      </c>
      <c r="T9" s="17">
        <v>0.43245266366905399</v>
      </c>
      <c r="U9" s="17">
        <v>0.40228789106249402</v>
      </c>
      <c r="V9" s="17">
        <v>0.40855576441109698</v>
      </c>
      <c r="W9" s="17">
        <v>0.443765960867468</v>
      </c>
      <c r="X9" s="17">
        <v>0.46277803367415798</v>
      </c>
      <c r="Y9" s="17">
        <v>0.43699026842671701</v>
      </c>
      <c r="Z9" s="17">
        <v>0.41605025446914301</v>
      </c>
      <c r="AA9" s="17">
        <v>0.43829994197164002</v>
      </c>
      <c r="AB9" s="17">
        <v>0.39270276936147702</v>
      </c>
      <c r="AC9" s="17">
        <v>0.45461781557846298</v>
      </c>
      <c r="AD9" s="17">
        <v>0.276814395500113</v>
      </c>
      <c r="AE9" s="17"/>
      <c r="AF9" s="17">
        <v>0.41584877459651398</v>
      </c>
      <c r="AG9" s="17">
        <v>0.42912612426185998</v>
      </c>
      <c r="AH9" s="17">
        <v>0.420018036374742</v>
      </c>
      <c r="AI9" s="17"/>
      <c r="AJ9" s="17">
        <v>0.413928704664068</v>
      </c>
      <c r="AK9" s="17">
        <v>0.44114493138427702</v>
      </c>
      <c r="AL9" s="17">
        <v>0.44875740913758799</v>
      </c>
      <c r="AM9" s="17">
        <v>0.28329728915701802</v>
      </c>
      <c r="AN9" s="17">
        <v>0.41062082038388997</v>
      </c>
      <c r="AO9" s="17"/>
      <c r="AP9" s="17">
        <v>0.39249945129386499</v>
      </c>
      <c r="AQ9" s="17">
        <v>0.45566744906891499</v>
      </c>
      <c r="AR9" s="17">
        <v>0.39993643124658301</v>
      </c>
      <c r="AS9" s="17"/>
      <c r="AT9" s="17">
        <v>0.43292003157822401</v>
      </c>
      <c r="AU9" s="17">
        <v>0.41121253515</v>
      </c>
      <c r="AV9" s="17">
        <v>0.41258914774670602</v>
      </c>
      <c r="AW9" s="17">
        <v>0.477477500862519</v>
      </c>
      <c r="AX9" s="17">
        <v>0.39137853881124601</v>
      </c>
      <c r="AY9" s="17"/>
      <c r="AZ9" s="17">
        <v>0.416694259826074</v>
      </c>
      <c r="BA9" s="17">
        <v>0.42841274874302898</v>
      </c>
      <c r="BB9" s="17">
        <v>0.434505729306496</v>
      </c>
      <c r="BC9" s="17">
        <v>0.41063821865514299</v>
      </c>
      <c r="BD9" s="17">
        <v>0.40601944518857802</v>
      </c>
      <c r="BE9" s="17">
        <v>0.43310790570298802</v>
      </c>
      <c r="BF9" s="17"/>
      <c r="BG9" s="17">
        <v>0.41297664044440402</v>
      </c>
      <c r="BH9" s="17">
        <v>0.44114074751582399</v>
      </c>
      <c r="BI9" s="17" t="s">
        <v>95</v>
      </c>
      <c r="BJ9" s="17">
        <v>0.40926555972260698</v>
      </c>
      <c r="BK9" s="17">
        <v>0.44256103942095099</v>
      </c>
      <c r="BL9" s="17">
        <v>0.41248090436809498</v>
      </c>
      <c r="BM9" s="17">
        <v>0.380804505720648</v>
      </c>
    </row>
    <row r="10" spans="2:65" x14ac:dyDescent="0.35">
      <c r="B10" s="18" t="s">
        <v>289</v>
      </c>
      <c r="C10" s="17">
        <v>0.30920862422460599</v>
      </c>
      <c r="D10" s="17">
        <v>0.30868244223334301</v>
      </c>
      <c r="E10" s="17">
        <v>0.30889437731640301</v>
      </c>
      <c r="F10" s="17"/>
      <c r="G10" s="17">
        <v>0.34447589156057201</v>
      </c>
      <c r="H10" s="17">
        <v>0.27289529563181197</v>
      </c>
      <c r="I10" s="17">
        <v>0.267031413987663</v>
      </c>
      <c r="J10" s="17">
        <v>0.29648923607536098</v>
      </c>
      <c r="K10" s="17">
        <v>0.33795705772425</v>
      </c>
      <c r="L10" s="17">
        <v>0.34073047244510302</v>
      </c>
      <c r="M10" s="17"/>
      <c r="N10" s="17">
        <v>0.31126661099345998</v>
      </c>
      <c r="O10" s="17">
        <v>0.32289135363770199</v>
      </c>
      <c r="P10" s="17">
        <v>0.31803613956250298</v>
      </c>
      <c r="Q10" s="17">
        <v>0.28408590707998499</v>
      </c>
      <c r="R10" s="17"/>
      <c r="S10" s="17">
        <v>0.28533654946404002</v>
      </c>
      <c r="T10" s="17">
        <v>0.28397136723720001</v>
      </c>
      <c r="U10" s="17">
        <v>0.34478388091427598</v>
      </c>
      <c r="V10" s="17">
        <v>0.345995392385261</v>
      </c>
      <c r="W10" s="17">
        <v>0.29504933614193202</v>
      </c>
      <c r="X10" s="17">
        <v>0.29582253960954902</v>
      </c>
      <c r="Y10" s="17">
        <v>0.28486503581703498</v>
      </c>
      <c r="Z10" s="17">
        <v>0.33762333020617602</v>
      </c>
      <c r="AA10" s="17">
        <v>0.30247622053119499</v>
      </c>
      <c r="AB10" s="17">
        <v>0.33255569209679697</v>
      </c>
      <c r="AC10" s="17">
        <v>0.27121863779709898</v>
      </c>
      <c r="AD10" s="17">
        <v>0.44225778928340798</v>
      </c>
      <c r="AE10" s="17"/>
      <c r="AF10" s="17">
        <v>0.27792059556447801</v>
      </c>
      <c r="AG10" s="17">
        <v>0.32834004872189998</v>
      </c>
      <c r="AH10" s="17">
        <v>0.30548875960161598</v>
      </c>
      <c r="AI10" s="17"/>
      <c r="AJ10" s="17">
        <v>0.30604571515227902</v>
      </c>
      <c r="AK10" s="17">
        <v>0.29329931765409401</v>
      </c>
      <c r="AL10" s="17">
        <v>0.348071083108907</v>
      </c>
      <c r="AM10" s="17">
        <v>0.27900207340287198</v>
      </c>
      <c r="AN10" s="17">
        <v>0.31083536254277699</v>
      </c>
      <c r="AO10" s="17"/>
      <c r="AP10" s="17">
        <v>0.29647020574411798</v>
      </c>
      <c r="AQ10" s="17">
        <v>0.30095006120026802</v>
      </c>
      <c r="AR10" s="17">
        <v>0.34609328794803601</v>
      </c>
      <c r="AS10" s="17"/>
      <c r="AT10" s="17">
        <v>0.28468909804489101</v>
      </c>
      <c r="AU10" s="17">
        <v>0.32104253449062797</v>
      </c>
      <c r="AV10" s="17">
        <v>0.32287213663818598</v>
      </c>
      <c r="AW10" s="17">
        <v>0.28359972534496503</v>
      </c>
      <c r="AX10" s="17">
        <v>0.30769008869778303</v>
      </c>
      <c r="AY10" s="17"/>
      <c r="AZ10" s="17">
        <v>0.307890836694239</v>
      </c>
      <c r="BA10" s="17">
        <v>0.30699100535291202</v>
      </c>
      <c r="BB10" s="17">
        <v>0.28434542920948702</v>
      </c>
      <c r="BC10" s="17">
        <v>0.32505842141424501</v>
      </c>
      <c r="BD10" s="17">
        <v>0.34530135238852599</v>
      </c>
      <c r="BE10" s="17">
        <v>0.24798151494801199</v>
      </c>
      <c r="BF10" s="17"/>
      <c r="BG10" s="17">
        <v>0.32944002444844001</v>
      </c>
      <c r="BH10" s="17">
        <v>0.306396906345767</v>
      </c>
      <c r="BI10" s="17" t="s">
        <v>95</v>
      </c>
      <c r="BJ10" s="17">
        <v>0.24778257617232799</v>
      </c>
      <c r="BK10" s="17">
        <v>0.29108137823209401</v>
      </c>
      <c r="BL10" s="17">
        <v>0.305775261380417</v>
      </c>
      <c r="BM10" s="17">
        <v>0.31761890562295098</v>
      </c>
    </row>
    <row r="11" spans="2:65" x14ac:dyDescent="0.35">
      <c r="B11" s="18" t="s">
        <v>290</v>
      </c>
      <c r="C11" s="17">
        <v>0.12807861041139401</v>
      </c>
      <c r="D11" s="17">
        <v>0.124130493821325</v>
      </c>
      <c r="E11" s="17">
        <v>0.13217105894178499</v>
      </c>
      <c r="F11" s="17"/>
      <c r="G11" s="17">
        <v>0.125371063955106</v>
      </c>
      <c r="H11" s="17">
        <v>0.120531446362942</v>
      </c>
      <c r="I11" s="17">
        <v>0.138252307325233</v>
      </c>
      <c r="J11" s="17">
        <v>0.12884013059314001</v>
      </c>
      <c r="K11" s="17">
        <v>0.12721079247346401</v>
      </c>
      <c r="L11" s="17">
        <v>0.12768791930967999</v>
      </c>
      <c r="M11" s="17"/>
      <c r="N11" s="17">
        <v>0.117482922786477</v>
      </c>
      <c r="O11" s="17">
        <v>0.12510252752381801</v>
      </c>
      <c r="P11" s="17">
        <v>0.129178469669645</v>
      </c>
      <c r="Q11" s="17">
        <v>0.14095061804974199</v>
      </c>
      <c r="R11" s="17"/>
      <c r="S11" s="17">
        <v>0.13582856847587199</v>
      </c>
      <c r="T11" s="17">
        <v>0.12345917217659801</v>
      </c>
      <c r="U11" s="17">
        <v>0.124355389981522</v>
      </c>
      <c r="V11" s="17">
        <v>0.13969935753653101</v>
      </c>
      <c r="W11" s="17">
        <v>0.121572617071633</v>
      </c>
      <c r="X11" s="17">
        <v>9.8967190160496099E-2</v>
      </c>
      <c r="Y11" s="17">
        <v>0.110908427667275</v>
      </c>
      <c r="Z11" s="17">
        <v>0.12327040568651999</v>
      </c>
      <c r="AA11" s="17">
        <v>0.12069011936841501</v>
      </c>
      <c r="AB11" s="17">
        <v>0.14994617539323099</v>
      </c>
      <c r="AC11" s="17">
        <v>0.17974308272173001</v>
      </c>
      <c r="AD11" s="17">
        <v>0.11687767827661499</v>
      </c>
      <c r="AE11" s="17"/>
      <c r="AF11" s="17">
        <v>0.14126257388077401</v>
      </c>
      <c r="AG11" s="17">
        <v>0.120335805170635</v>
      </c>
      <c r="AH11" s="17">
        <v>0.115242472359243</v>
      </c>
      <c r="AI11" s="17"/>
      <c r="AJ11" s="17">
        <v>0.131137582731083</v>
      </c>
      <c r="AK11" s="17">
        <v>0.109948343479514</v>
      </c>
      <c r="AL11" s="17">
        <v>9.2906783643073101E-2</v>
      </c>
      <c r="AM11" s="17">
        <v>0.15342782275439701</v>
      </c>
      <c r="AN11" s="17">
        <v>0.147101848406506</v>
      </c>
      <c r="AO11" s="17"/>
      <c r="AP11" s="17">
        <v>0.145673351910967</v>
      </c>
      <c r="AQ11" s="17">
        <v>0.110890913939812</v>
      </c>
      <c r="AR11" s="17">
        <v>0.122025252119896</v>
      </c>
      <c r="AS11" s="17"/>
      <c r="AT11" s="17">
        <v>0.141739532872176</v>
      </c>
      <c r="AU11" s="17">
        <v>0.124098611443432</v>
      </c>
      <c r="AV11" s="17">
        <v>0.13016247257469801</v>
      </c>
      <c r="AW11" s="17">
        <v>7.8625660101738895E-2</v>
      </c>
      <c r="AX11" s="17">
        <v>0.121219085629832</v>
      </c>
      <c r="AY11" s="17"/>
      <c r="AZ11" s="17">
        <v>0.111241252492914</v>
      </c>
      <c r="BA11" s="17">
        <v>0.13342374785525701</v>
      </c>
      <c r="BB11" s="17">
        <v>0.121741784131093</v>
      </c>
      <c r="BC11" s="17">
        <v>0.13282757745862001</v>
      </c>
      <c r="BD11" s="17">
        <v>0.13412065404575099</v>
      </c>
      <c r="BE11" s="17">
        <v>0.156183934676044</v>
      </c>
      <c r="BF11" s="17"/>
      <c r="BG11" s="17">
        <v>0.13462144682973201</v>
      </c>
      <c r="BH11" s="17">
        <v>0.119294164067929</v>
      </c>
      <c r="BI11" s="17" t="s">
        <v>95</v>
      </c>
      <c r="BJ11" s="17">
        <v>0.14457219109775399</v>
      </c>
      <c r="BK11" s="17">
        <v>0.13585213205857399</v>
      </c>
      <c r="BL11" s="17">
        <v>0.11261565962216701</v>
      </c>
      <c r="BM11" s="17">
        <v>0.167722495114905</v>
      </c>
    </row>
    <row r="12" spans="2:65" x14ac:dyDescent="0.35">
      <c r="B12" s="18" t="s">
        <v>291</v>
      </c>
      <c r="C12" s="17">
        <v>5.2040439064107498E-2</v>
      </c>
      <c r="D12" s="17">
        <v>5.2732746362895197E-2</v>
      </c>
      <c r="E12" s="17">
        <v>5.1153049942853003E-2</v>
      </c>
      <c r="F12" s="17"/>
      <c r="G12" s="17">
        <v>5.6774781678712999E-2</v>
      </c>
      <c r="H12" s="17">
        <v>4.83887135268617E-2</v>
      </c>
      <c r="I12" s="17">
        <v>4.4292613933881703E-2</v>
      </c>
      <c r="J12" s="17">
        <v>4.9604490474616798E-2</v>
      </c>
      <c r="K12" s="17">
        <v>3.8961671659393099E-2</v>
      </c>
      <c r="L12" s="17">
        <v>6.8919111790288701E-2</v>
      </c>
      <c r="M12" s="17"/>
      <c r="N12" s="17">
        <v>6.0669239747232102E-2</v>
      </c>
      <c r="O12" s="17">
        <v>4.16834101917068E-2</v>
      </c>
      <c r="P12" s="17">
        <v>4.83464483489544E-2</v>
      </c>
      <c r="Q12" s="17">
        <v>5.6615356450250398E-2</v>
      </c>
      <c r="R12" s="17"/>
      <c r="S12" s="17">
        <v>5.4391471371550003E-2</v>
      </c>
      <c r="T12" s="17">
        <v>6.7237064659622703E-2</v>
      </c>
      <c r="U12" s="17">
        <v>6.1519796458603497E-2</v>
      </c>
      <c r="V12" s="17">
        <v>2.64538212338193E-2</v>
      </c>
      <c r="W12" s="17">
        <v>5.7091141222776198E-2</v>
      </c>
      <c r="X12" s="17">
        <v>3.6028265444070499E-2</v>
      </c>
      <c r="Y12" s="17">
        <v>9.7041254136761901E-2</v>
      </c>
      <c r="Z12" s="17">
        <v>3.2981828452260699E-2</v>
      </c>
      <c r="AA12" s="17">
        <v>5.3955798273230902E-2</v>
      </c>
      <c r="AB12" s="17">
        <v>4.6684135581641403E-2</v>
      </c>
      <c r="AC12" s="17">
        <v>3.2375821050988601E-2</v>
      </c>
      <c r="AD12" s="17">
        <v>1.04753099341047E-2</v>
      </c>
      <c r="AE12" s="17"/>
      <c r="AF12" s="17">
        <v>6.10781943697759E-2</v>
      </c>
      <c r="AG12" s="17">
        <v>4.0745806898673201E-2</v>
      </c>
      <c r="AH12" s="17">
        <v>6.6179128391822106E-2</v>
      </c>
      <c r="AI12" s="17"/>
      <c r="AJ12" s="17">
        <v>6.3935926026412807E-2</v>
      </c>
      <c r="AK12" s="17">
        <v>4.6198272739830501E-2</v>
      </c>
      <c r="AL12" s="17">
        <v>3.1984589591512097E-2</v>
      </c>
      <c r="AM12" s="17">
        <v>0.121332324538209</v>
      </c>
      <c r="AN12" s="17">
        <v>4.95121893316815E-2</v>
      </c>
      <c r="AO12" s="17"/>
      <c r="AP12" s="17">
        <v>6.2570488401439195E-2</v>
      </c>
      <c r="AQ12" s="17">
        <v>4.0039028102402202E-2</v>
      </c>
      <c r="AR12" s="17">
        <v>4.8849964067358503E-2</v>
      </c>
      <c r="AS12" s="17"/>
      <c r="AT12" s="17">
        <v>4.3982850561218999E-2</v>
      </c>
      <c r="AU12" s="17">
        <v>5.3875905643596199E-2</v>
      </c>
      <c r="AV12" s="17">
        <v>5.3924474370934498E-2</v>
      </c>
      <c r="AW12" s="17">
        <v>5.5676931254091601E-2</v>
      </c>
      <c r="AX12" s="17">
        <v>4.2485342708979502E-2</v>
      </c>
      <c r="AY12" s="17"/>
      <c r="AZ12" s="17">
        <v>5.66097345489079E-2</v>
      </c>
      <c r="BA12" s="17">
        <v>4.9940802764617001E-2</v>
      </c>
      <c r="BB12" s="17">
        <v>4.5357787299032601E-2</v>
      </c>
      <c r="BC12" s="17">
        <v>5.5338330409837801E-2</v>
      </c>
      <c r="BD12" s="17">
        <v>5.0951942997638597E-2</v>
      </c>
      <c r="BE12" s="17">
        <v>5.0090659389404803E-2</v>
      </c>
      <c r="BF12" s="17"/>
      <c r="BG12" s="17">
        <v>5.3192350226293802E-2</v>
      </c>
      <c r="BH12" s="17">
        <v>3.9231006278671501E-2</v>
      </c>
      <c r="BI12" s="17" t="s">
        <v>95</v>
      </c>
      <c r="BJ12" s="17">
        <v>7.0081718517176206E-2</v>
      </c>
      <c r="BK12" s="17">
        <v>3.6242136170395199E-2</v>
      </c>
      <c r="BL12" s="17">
        <v>7.0002916312034397E-2</v>
      </c>
      <c r="BM12" s="17">
        <v>3.3377466841191097E-2</v>
      </c>
    </row>
    <row r="13" spans="2:65" x14ac:dyDescent="0.35">
      <c r="B13" s="18" t="s">
        <v>292</v>
      </c>
      <c r="C13" s="17">
        <v>3.3298330572154901E-2</v>
      </c>
      <c r="D13" s="17">
        <v>3.6812915809705998E-2</v>
      </c>
      <c r="E13" s="17">
        <v>3.0049326651621501E-2</v>
      </c>
      <c r="F13" s="17"/>
      <c r="G13" s="17">
        <v>4.2207007433402999E-2</v>
      </c>
      <c r="H13" s="17">
        <v>3.9769573882041803E-2</v>
      </c>
      <c r="I13" s="17">
        <v>3.9701102237802398E-2</v>
      </c>
      <c r="J13" s="17">
        <v>1.9690653645061802E-2</v>
      </c>
      <c r="K13" s="17">
        <v>3.2635683826980899E-2</v>
      </c>
      <c r="L13" s="17">
        <v>2.8406766918079199E-2</v>
      </c>
      <c r="M13" s="17"/>
      <c r="N13" s="17">
        <v>2.7045709510711499E-2</v>
      </c>
      <c r="O13" s="17">
        <v>3.5073058162452798E-2</v>
      </c>
      <c r="P13" s="17">
        <v>3.8917277314648099E-2</v>
      </c>
      <c r="Q13" s="17">
        <v>3.2189778999355899E-2</v>
      </c>
      <c r="R13" s="17"/>
      <c r="S13" s="17">
        <v>4.7259591667787697E-2</v>
      </c>
      <c r="T13" s="17">
        <v>3.2776074226441999E-2</v>
      </c>
      <c r="U13" s="17">
        <v>2.9361582736600101E-2</v>
      </c>
      <c r="V13" s="17">
        <v>2.8642595907633201E-2</v>
      </c>
      <c r="W13" s="17">
        <v>3.4904831170924099E-2</v>
      </c>
      <c r="X13" s="17">
        <v>3.3683078201883897E-2</v>
      </c>
      <c r="Y13" s="17">
        <v>2.1757091779915302E-2</v>
      </c>
      <c r="Z13" s="17">
        <v>4.39969676929923E-2</v>
      </c>
      <c r="AA13" s="17">
        <v>2.31687223136707E-2</v>
      </c>
      <c r="AB13" s="17">
        <v>3.8425044567916497E-2</v>
      </c>
      <c r="AC13" s="17">
        <v>1.63569763732252E-2</v>
      </c>
      <c r="AD13" s="17">
        <v>5.6358974730953401E-2</v>
      </c>
      <c r="AE13" s="17"/>
      <c r="AF13" s="17">
        <v>3.88608478060967E-2</v>
      </c>
      <c r="AG13" s="17">
        <v>3.3107205118950302E-2</v>
      </c>
      <c r="AH13" s="17">
        <v>2.8775233483828901E-2</v>
      </c>
      <c r="AI13" s="17"/>
      <c r="AJ13" s="17">
        <v>3.4311773276364199E-2</v>
      </c>
      <c r="AK13" s="17">
        <v>3.57412515575787E-2</v>
      </c>
      <c r="AL13" s="17">
        <v>3.01970288153833E-2</v>
      </c>
      <c r="AM13" s="17">
        <v>2.13417594354019E-2</v>
      </c>
      <c r="AN13" s="17">
        <v>2.8601177189175798E-2</v>
      </c>
      <c r="AO13" s="17"/>
      <c r="AP13" s="17">
        <v>3.09596659990834E-2</v>
      </c>
      <c r="AQ13" s="17">
        <v>3.7064705545484501E-2</v>
      </c>
      <c r="AR13" s="17">
        <v>3.3357300281392797E-2</v>
      </c>
      <c r="AS13" s="17"/>
      <c r="AT13" s="17">
        <v>3.6979694713337903E-2</v>
      </c>
      <c r="AU13" s="17">
        <v>3.5433243226385698E-2</v>
      </c>
      <c r="AV13" s="17">
        <v>2.5382217493104799E-2</v>
      </c>
      <c r="AW13" s="17">
        <v>3.81360398354115E-2</v>
      </c>
      <c r="AX13" s="17">
        <v>2.9256283906352199E-2</v>
      </c>
      <c r="AY13" s="17"/>
      <c r="AZ13" s="17">
        <v>3.4438898985598203E-2</v>
      </c>
      <c r="BA13" s="17">
        <v>3.4179991654201901E-2</v>
      </c>
      <c r="BB13" s="17">
        <v>4.3450813923617299E-2</v>
      </c>
      <c r="BC13" s="17">
        <v>2.98370252885291E-2</v>
      </c>
      <c r="BD13" s="17">
        <v>2.5147131117290399E-2</v>
      </c>
      <c r="BE13" s="17">
        <v>3.0450094448656401E-2</v>
      </c>
      <c r="BF13" s="17"/>
      <c r="BG13" s="17">
        <v>3.1534001704209599E-2</v>
      </c>
      <c r="BH13" s="17">
        <v>3.6230551576166697E-2</v>
      </c>
      <c r="BI13" s="17" t="s">
        <v>95</v>
      </c>
      <c r="BJ13" s="17">
        <v>3.8570591769340801E-2</v>
      </c>
      <c r="BK13" s="17">
        <v>2.8442659397748801E-2</v>
      </c>
      <c r="BL13" s="17">
        <v>3.0592495334665699E-2</v>
      </c>
      <c r="BM13" s="17">
        <v>3.1997192310593302E-2</v>
      </c>
    </row>
    <row r="14" spans="2:65" x14ac:dyDescent="0.35">
      <c r="B14" s="18" t="s">
        <v>293</v>
      </c>
      <c r="C14" s="17">
        <v>2.1839991574895402E-2</v>
      </c>
      <c r="D14" s="17">
        <v>2.20100501147334E-2</v>
      </c>
      <c r="E14" s="17">
        <v>2.1792562374230499E-2</v>
      </c>
      <c r="F14" s="17"/>
      <c r="G14" s="17">
        <v>2.7254011319206399E-2</v>
      </c>
      <c r="H14" s="17">
        <v>2.79286049305515E-2</v>
      </c>
      <c r="I14" s="17">
        <v>2.2485308808880101E-2</v>
      </c>
      <c r="J14" s="17">
        <v>2.4767984078752799E-2</v>
      </c>
      <c r="K14" s="17">
        <v>1.31779991820642E-2</v>
      </c>
      <c r="L14" s="17">
        <v>1.62025068175056E-2</v>
      </c>
      <c r="M14" s="17"/>
      <c r="N14" s="17">
        <v>1.65124527583041E-2</v>
      </c>
      <c r="O14" s="17">
        <v>2.6034979239074201E-2</v>
      </c>
      <c r="P14" s="17">
        <v>2.83322014048824E-2</v>
      </c>
      <c r="Q14" s="17">
        <v>1.7867241540877699E-2</v>
      </c>
      <c r="R14" s="17"/>
      <c r="S14" s="17">
        <v>3.8407849719350497E-2</v>
      </c>
      <c r="T14" s="17">
        <v>1.92660724224833E-2</v>
      </c>
      <c r="U14" s="17">
        <v>5.6941451568452697E-3</v>
      </c>
      <c r="V14" s="17">
        <v>2.0663624265297401E-2</v>
      </c>
      <c r="W14" s="17">
        <v>1.6333182815747398E-2</v>
      </c>
      <c r="X14" s="17">
        <v>1.7116322484091E-2</v>
      </c>
      <c r="Y14" s="17">
        <v>2.4519152931495002E-2</v>
      </c>
      <c r="Z14" s="17">
        <v>1.07029486548509E-2</v>
      </c>
      <c r="AA14" s="17">
        <v>2.7915004779412E-2</v>
      </c>
      <c r="AB14" s="17">
        <v>1.9064154560283299E-2</v>
      </c>
      <c r="AC14" s="17">
        <v>1.0840393640221499E-2</v>
      </c>
      <c r="AD14" s="17">
        <v>4.1325647907801903E-2</v>
      </c>
      <c r="AE14" s="17"/>
      <c r="AF14" s="17">
        <v>2.07052708984778E-2</v>
      </c>
      <c r="AG14" s="17">
        <v>2.1032449008729099E-2</v>
      </c>
      <c r="AH14" s="17">
        <v>2.9636282675495201E-2</v>
      </c>
      <c r="AI14" s="17"/>
      <c r="AJ14" s="17">
        <v>2.3783267617886399E-2</v>
      </c>
      <c r="AK14" s="17">
        <v>2.4630128560275501E-2</v>
      </c>
      <c r="AL14" s="17">
        <v>9.7930589271041802E-3</v>
      </c>
      <c r="AM14" s="17">
        <v>3.9459568583714598E-2</v>
      </c>
      <c r="AN14" s="17">
        <v>2.7463187479630901E-2</v>
      </c>
      <c r="AO14" s="17"/>
      <c r="AP14" s="17">
        <v>2.62613415273775E-2</v>
      </c>
      <c r="AQ14" s="17">
        <v>2.12748962355058E-2</v>
      </c>
      <c r="AR14" s="17">
        <v>1.01068468033604E-2</v>
      </c>
      <c r="AS14" s="17"/>
      <c r="AT14" s="17">
        <v>2.0748611109260101E-2</v>
      </c>
      <c r="AU14" s="17">
        <v>2.1996287328346902E-2</v>
      </c>
      <c r="AV14" s="17">
        <v>2.25904910821947E-2</v>
      </c>
      <c r="AW14" s="17">
        <v>1.83052271615914E-2</v>
      </c>
      <c r="AX14" s="17">
        <v>6.5714662506303895E-2</v>
      </c>
      <c r="AY14" s="17"/>
      <c r="AZ14" s="17">
        <v>2.5785512575773901E-2</v>
      </c>
      <c r="BA14" s="17">
        <v>2.11134323798488E-2</v>
      </c>
      <c r="BB14" s="17">
        <v>2.3000976623149198E-2</v>
      </c>
      <c r="BC14" s="17">
        <v>1.9562260704896601E-2</v>
      </c>
      <c r="BD14" s="17">
        <v>1.54103661939023E-2</v>
      </c>
      <c r="BE14" s="17">
        <v>2.82648431232146E-2</v>
      </c>
      <c r="BF14" s="17"/>
      <c r="BG14" s="17">
        <v>1.4903790593486101E-2</v>
      </c>
      <c r="BH14" s="17">
        <v>2.2643933163878499E-2</v>
      </c>
      <c r="BI14" s="17" t="s">
        <v>95</v>
      </c>
      <c r="BJ14" s="17">
        <v>4.2052218384174798E-2</v>
      </c>
      <c r="BK14" s="17">
        <v>2.6348382565108502E-2</v>
      </c>
      <c r="BL14" s="17">
        <v>2.8018558269541499E-2</v>
      </c>
      <c r="BM14" s="17">
        <v>7.5061648748626598E-3</v>
      </c>
    </row>
    <row r="15" spans="2:65" x14ac:dyDescent="0.35">
      <c r="B15" s="18" t="s">
        <v>294</v>
      </c>
      <c r="C15" s="17">
        <v>1.30964893590657E-2</v>
      </c>
      <c r="D15" s="17">
        <v>1.32531500170188E-2</v>
      </c>
      <c r="E15" s="17">
        <v>1.30146847616763E-2</v>
      </c>
      <c r="F15" s="17"/>
      <c r="G15" s="17">
        <v>1.3303105170951301E-2</v>
      </c>
      <c r="H15" s="17">
        <v>2.80309429096787E-2</v>
      </c>
      <c r="I15" s="17">
        <v>1.2135129401892099E-2</v>
      </c>
      <c r="J15" s="17">
        <v>1.27349083099256E-2</v>
      </c>
      <c r="K15" s="17">
        <v>8.8576853880687392E-3</v>
      </c>
      <c r="L15" s="17">
        <v>4.7385000325049801E-3</v>
      </c>
      <c r="M15" s="17"/>
      <c r="N15" s="17">
        <v>1.01356782910672E-2</v>
      </c>
      <c r="O15" s="17">
        <v>1.5897738711307299E-2</v>
      </c>
      <c r="P15" s="17">
        <v>9.0520912466801398E-3</v>
      </c>
      <c r="Q15" s="17">
        <v>1.7149480154817001E-2</v>
      </c>
      <c r="R15" s="17"/>
      <c r="S15" s="17">
        <v>1.35473152216979E-2</v>
      </c>
      <c r="T15" s="17">
        <v>1.1059948682847501E-2</v>
      </c>
      <c r="U15" s="17">
        <v>1.5880141461158001E-2</v>
      </c>
      <c r="V15" s="17">
        <v>1.2884381548206999E-2</v>
      </c>
      <c r="W15" s="17">
        <v>6.2600988637874404E-3</v>
      </c>
      <c r="X15" s="17">
        <v>2.0161923048559099E-2</v>
      </c>
      <c r="Y15" s="17">
        <v>8.47128007961441E-3</v>
      </c>
      <c r="Z15" s="17">
        <v>1.4060947600820901E-2</v>
      </c>
      <c r="AA15" s="17">
        <v>1.36656035692319E-2</v>
      </c>
      <c r="AB15" s="17">
        <v>1.1450246785788799E-2</v>
      </c>
      <c r="AC15" s="17">
        <v>4.9104222311494097E-3</v>
      </c>
      <c r="AD15" s="17">
        <v>3.52646756882719E-2</v>
      </c>
      <c r="AE15" s="17"/>
      <c r="AF15" s="17">
        <v>1.5133193647781699E-2</v>
      </c>
      <c r="AG15" s="17">
        <v>1.02025443550007E-2</v>
      </c>
      <c r="AH15" s="17">
        <v>1.56005302861394E-2</v>
      </c>
      <c r="AI15" s="17"/>
      <c r="AJ15" s="17">
        <v>1.1573879265121E-2</v>
      </c>
      <c r="AK15" s="17">
        <v>1.26022186410419E-2</v>
      </c>
      <c r="AL15" s="17">
        <v>1.44937777682885E-2</v>
      </c>
      <c r="AM15" s="17">
        <v>6.6038150527098896E-2</v>
      </c>
      <c r="AN15" s="17">
        <v>1.33383348272385E-2</v>
      </c>
      <c r="AO15" s="17"/>
      <c r="AP15" s="17">
        <v>1.9420667114992501E-2</v>
      </c>
      <c r="AQ15" s="17">
        <v>1.1092151000800901E-2</v>
      </c>
      <c r="AR15" s="17">
        <v>9.1517623151298102E-3</v>
      </c>
      <c r="AS15" s="17"/>
      <c r="AT15" s="17">
        <v>1.33308017011208E-2</v>
      </c>
      <c r="AU15" s="17">
        <v>1.31449887406176E-2</v>
      </c>
      <c r="AV15" s="17">
        <v>1.24369386216836E-2</v>
      </c>
      <c r="AW15" s="17">
        <v>1.81445071967287E-2</v>
      </c>
      <c r="AX15" s="17">
        <v>1.2818992384473199E-2</v>
      </c>
      <c r="AY15" s="17"/>
      <c r="AZ15" s="17">
        <v>1.96601560903556E-2</v>
      </c>
      <c r="BA15" s="17">
        <v>7.8791005565066498E-3</v>
      </c>
      <c r="BB15" s="17">
        <v>2.0025494116519799E-2</v>
      </c>
      <c r="BC15" s="17">
        <v>1.0783870495432699E-2</v>
      </c>
      <c r="BD15" s="17">
        <v>8.7021777024711092E-3</v>
      </c>
      <c r="BE15" s="17">
        <v>1.65532150501797E-2</v>
      </c>
      <c r="BF15" s="17"/>
      <c r="BG15" s="17">
        <v>1.00019510228297E-2</v>
      </c>
      <c r="BH15" s="17">
        <v>7.8547799697335705E-3</v>
      </c>
      <c r="BI15" s="17" t="s">
        <v>95</v>
      </c>
      <c r="BJ15" s="17">
        <v>1.9425058549670401E-2</v>
      </c>
      <c r="BK15" s="17">
        <v>1.4828702000891401E-2</v>
      </c>
      <c r="BL15" s="17">
        <v>1.7172487142885499E-2</v>
      </c>
      <c r="BM15" s="17">
        <v>2.60522677302122E-2</v>
      </c>
    </row>
    <row r="16" spans="2:65" x14ac:dyDescent="0.35">
      <c r="B16" s="18" t="s">
        <v>295</v>
      </c>
      <c r="C16" s="17">
        <v>9.15618084121032E-3</v>
      </c>
      <c r="D16" s="17">
        <v>1.02351737160371E-2</v>
      </c>
      <c r="E16" s="17">
        <v>8.1529345630576098E-3</v>
      </c>
      <c r="F16" s="17"/>
      <c r="G16" s="17">
        <v>7.1298115005170798E-3</v>
      </c>
      <c r="H16" s="17">
        <v>1.77968626453727E-2</v>
      </c>
      <c r="I16" s="17">
        <v>1.40522037248358E-2</v>
      </c>
      <c r="J16" s="17">
        <v>5.5919178754553897E-3</v>
      </c>
      <c r="K16" s="17">
        <v>7.8137001955818491E-3</v>
      </c>
      <c r="L16" s="17">
        <v>3.28427467530692E-3</v>
      </c>
      <c r="M16" s="17"/>
      <c r="N16" s="17">
        <v>7.9152085234921801E-3</v>
      </c>
      <c r="O16" s="17">
        <v>1.2643216646935801E-2</v>
      </c>
      <c r="P16" s="17">
        <v>7.3679827822233203E-3</v>
      </c>
      <c r="Q16" s="17">
        <v>8.5900268917592799E-3</v>
      </c>
      <c r="R16" s="17"/>
      <c r="S16" s="17">
        <v>4.9892779148264796E-3</v>
      </c>
      <c r="T16" s="17">
        <v>1.1727938231296701E-2</v>
      </c>
      <c r="U16" s="17">
        <v>6.1720639362335301E-3</v>
      </c>
      <c r="V16" s="17">
        <v>1.16673070745073E-2</v>
      </c>
      <c r="W16" s="17">
        <v>1.3146642963355101E-2</v>
      </c>
      <c r="X16" s="17">
        <v>1.6998889305526E-2</v>
      </c>
      <c r="Y16" s="17">
        <v>1.21308097640925E-2</v>
      </c>
      <c r="Z16" s="17">
        <v>4.93407202497645E-3</v>
      </c>
      <c r="AA16" s="17">
        <v>4.3815998250204E-3</v>
      </c>
      <c r="AB16" s="17">
        <v>2.98028801122906E-3</v>
      </c>
      <c r="AC16" s="17">
        <v>1.4369652118793701E-2</v>
      </c>
      <c r="AD16" s="17">
        <v>1.0154398539476099E-2</v>
      </c>
      <c r="AE16" s="17"/>
      <c r="AF16" s="17">
        <v>1.09922153571698E-2</v>
      </c>
      <c r="AG16" s="17">
        <v>9.5677736600957904E-3</v>
      </c>
      <c r="AH16" s="17">
        <v>7.0715805413346898E-3</v>
      </c>
      <c r="AI16" s="17"/>
      <c r="AJ16" s="17">
        <v>6.73377144573057E-3</v>
      </c>
      <c r="AK16" s="17">
        <v>1.6054199995862401E-2</v>
      </c>
      <c r="AL16" s="17">
        <v>9.2713459949571204E-3</v>
      </c>
      <c r="AM16" s="17">
        <v>3.6101011601288098E-2</v>
      </c>
      <c r="AN16" s="17">
        <v>0</v>
      </c>
      <c r="AO16" s="17"/>
      <c r="AP16" s="17">
        <v>1.2603593891255999E-2</v>
      </c>
      <c r="AQ16" s="17">
        <v>1.14665009005844E-2</v>
      </c>
      <c r="AR16" s="17">
        <v>1.77013532414706E-2</v>
      </c>
      <c r="AS16" s="17"/>
      <c r="AT16" s="17">
        <v>1.01742122823085E-2</v>
      </c>
      <c r="AU16" s="17">
        <v>6.7500261503732296E-3</v>
      </c>
      <c r="AV16" s="17">
        <v>9.7916195405529094E-3</v>
      </c>
      <c r="AW16" s="17">
        <v>1.22514085468427E-2</v>
      </c>
      <c r="AX16" s="17">
        <v>2.94370053550299E-2</v>
      </c>
      <c r="AY16" s="17"/>
      <c r="AZ16" s="17">
        <v>1.4008574631918701E-2</v>
      </c>
      <c r="BA16" s="17">
        <v>5.8187284221959401E-3</v>
      </c>
      <c r="BB16" s="17">
        <v>1.2938069094527001E-2</v>
      </c>
      <c r="BC16" s="17">
        <v>8.9517973755482393E-3</v>
      </c>
      <c r="BD16" s="17">
        <v>4.1879097590543602E-3</v>
      </c>
      <c r="BE16" s="17">
        <v>1.0369448309635401E-2</v>
      </c>
      <c r="BF16" s="17"/>
      <c r="BG16" s="17">
        <v>6.18273529465158E-3</v>
      </c>
      <c r="BH16" s="17">
        <v>1.17306133846533E-2</v>
      </c>
      <c r="BI16" s="17" t="s">
        <v>95</v>
      </c>
      <c r="BJ16" s="17">
        <v>1.69376060012097E-2</v>
      </c>
      <c r="BK16" s="17">
        <v>1.1626361530410001E-2</v>
      </c>
      <c r="BL16" s="17">
        <v>8.5246269704358103E-3</v>
      </c>
      <c r="BM16" s="17">
        <v>0</v>
      </c>
    </row>
    <row r="17" spans="2:65" x14ac:dyDescent="0.35">
      <c r="B17" s="18" t="s">
        <v>302</v>
      </c>
      <c r="C17" s="17">
        <v>1.24319506501237E-2</v>
      </c>
      <c r="D17" s="17">
        <v>1.5151758896279101E-2</v>
      </c>
      <c r="E17" s="17">
        <v>9.84529128529236E-3</v>
      </c>
      <c r="F17" s="17"/>
      <c r="G17" s="17">
        <v>2.2065481972458199E-2</v>
      </c>
      <c r="H17" s="17">
        <v>1.8271960922495799E-2</v>
      </c>
      <c r="I17" s="17">
        <v>1.4693327902590999E-2</v>
      </c>
      <c r="J17" s="17">
        <v>9.45697791476139E-3</v>
      </c>
      <c r="K17" s="17">
        <v>1.00692803446498E-2</v>
      </c>
      <c r="L17" s="17">
        <v>3.4521465521930002E-3</v>
      </c>
      <c r="M17" s="17"/>
      <c r="N17" s="17">
        <v>6.87863825607349E-3</v>
      </c>
      <c r="O17" s="17">
        <v>1.54585596004434E-2</v>
      </c>
      <c r="P17" s="17">
        <v>1.7024075464860101E-2</v>
      </c>
      <c r="Q17" s="17">
        <v>1.1439696100799601E-2</v>
      </c>
      <c r="R17" s="17"/>
      <c r="S17" s="17">
        <v>1.45684237807754E-2</v>
      </c>
      <c r="T17" s="17">
        <v>1.80496986944562E-2</v>
      </c>
      <c r="U17" s="17">
        <v>9.9451082922672098E-3</v>
      </c>
      <c r="V17" s="17">
        <v>5.4377556376469802E-3</v>
      </c>
      <c r="W17" s="17">
        <v>1.18761888823774E-2</v>
      </c>
      <c r="X17" s="17">
        <v>1.8443758071666299E-2</v>
      </c>
      <c r="Y17" s="17">
        <v>3.3166793970937601E-3</v>
      </c>
      <c r="Z17" s="17">
        <v>1.6379245212260099E-2</v>
      </c>
      <c r="AA17" s="17">
        <v>1.5446989368183801E-2</v>
      </c>
      <c r="AB17" s="17">
        <v>6.1914936416359798E-3</v>
      </c>
      <c r="AC17" s="17">
        <v>1.55671984883299E-2</v>
      </c>
      <c r="AD17" s="17">
        <v>1.0471130139255901E-2</v>
      </c>
      <c r="AE17" s="17"/>
      <c r="AF17" s="17">
        <v>1.81983338789319E-2</v>
      </c>
      <c r="AG17" s="17">
        <v>7.5422428041557804E-3</v>
      </c>
      <c r="AH17" s="17">
        <v>1.19879762857789E-2</v>
      </c>
      <c r="AI17" s="17"/>
      <c r="AJ17" s="17">
        <v>8.54937982105421E-3</v>
      </c>
      <c r="AK17" s="17">
        <v>2.0381335987525898E-2</v>
      </c>
      <c r="AL17" s="17">
        <v>1.4524923013187301E-2</v>
      </c>
      <c r="AM17" s="17">
        <v>0</v>
      </c>
      <c r="AN17" s="17">
        <v>1.25270798391006E-2</v>
      </c>
      <c r="AO17" s="17"/>
      <c r="AP17" s="17">
        <v>1.3541234116901699E-2</v>
      </c>
      <c r="AQ17" s="17">
        <v>1.1554294006226999E-2</v>
      </c>
      <c r="AR17" s="17">
        <v>1.27778019767728E-2</v>
      </c>
      <c r="AS17" s="17"/>
      <c r="AT17" s="17">
        <v>1.54351671374629E-2</v>
      </c>
      <c r="AU17" s="17">
        <v>1.24458678266204E-2</v>
      </c>
      <c r="AV17" s="17">
        <v>1.02505019319401E-2</v>
      </c>
      <c r="AW17" s="17">
        <v>1.7782999696111301E-2</v>
      </c>
      <c r="AX17" s="17">
        <v>0</v>
      </c>
      <c r="AY17" s="17"/>
      <c r="AZ17" s="17">
        <v>1.3670774154218799E-2</v>
      </c>
      <c r="BA17" s="17">
        <v>1.22404422714316E-2</v>
      </c>
      <c r="BB17" s="17">
        <v>1.46339162960773E-2</v>
      </c>
      <c r="BC17" s="17">
        <v>7.00249819774786E-3</v>
      </c>
      <c r="BD17" s="17">
        <v>1.01590206067883E-2</v>
      </c>
      <c r="BE17" s="17">
        <v>2.6998384351864801E-2</v>
      </c>
      <c r="BF17" s="17"/>
      <c r="BG17" s="17">
        <v>7.1470594359536897E-3</v>
      </c>
      <c r="BH17" s="17">
        <v>1.54772976973768E-2</v>
      </c>
      <c r="BI17" s="17" t="s">
        <v>95</v>
      </c>
      <c r="BJ17" s="17">
        <v>1.1312479785740201E-2</v>
      </c>
      <c r="BK17" s="17">
        <v>1.3017208623827299E-2</v>
      </c>
      <c r="BL17" s="17">
        <v>1.48170905997571E-2</v>
      </c>
      <c r="BM17" s="17">
        <v>3.4921001784636002E-2</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1.20600824964667</v>
      </c>
      <c r="D19" s="24">
        <v>1.24482277006177</v>
      </c>
      <c r="E19" s="24">
        <v>1.16977674429998</v>
      </c>
      <c r="F19" s="24"/>
      <c r="G19" s="24">
        <v>1.3768916181455599</v>
      </c>
      <c r="H19" s="24">
        <v>1.3967850324748501</v>
      </c>
      <c r="I19" s="24">
        <v>1.23636764914131</v>
      </c>
      <c r="J19" s="24">
        <v>1.0967942019653301</v>
      </c>
      <c r="K19" s="24">
        <v>1.0940926453222899</v>
      </c>
      <c r="L19" s="24">
        <v>1.0765413435349001</v>
      </c>
      <c r="M19" s="24"/>
      <c r="N19" s="24">
        <v>1.09023491310191</v>
      </c>
      <c r="O19" s="24">
        <v>1.27617119370559</v>
      </c>
      <c r="P19" s="24">
        <v>1.26084357090618</v>
      </c>
      <c r="Q19" s="24">
        <v>1.2084731742096499</v>
      </c>
      <c r="R19" s="24"/>
      <c r="S19" s="24">
        <v>1.3340019427785099</v>
      </c>
      <c r="T19" s="24">
        <v>1.25288841385926</v>
      </c>
      <c r="U19" s="24">
        <v>1.14201726964248</v>
      </c>
      <c r="V19" s="24">
        <v>1.1251235600287699</v>
      </c>
      <c r="W19" s="24">
        <v>1.1553498377011799</v>
      </c>
      <c r="X19" s="24">
        <v>1.2096694694941099</v>
      </c>
      <c r="Y19" s="24">
        <v>1.1697065693420901</v>
      </c>
      <c r="Z19" s="24">
        <v>1.16255039246006</v>
      </c>
      <c r="AA19" s="24">
        <v>1.17421450237547</v>
      </c>
      <c r="AB19" s="24">
        <v>1.16061684662769</v>
      </c>
      <c r="AC19" s="24">
        <v>1.1020498262126199</v>
      </c>
      <c r="AD19" s="24">
        <v>1.5059410991217901</v>
      </c>
      <c r="AE19" s="24"/>
      <c r="AF19" s="24">
        <v>1.3159814125704701</v>
      </c>
      <c r="AG19" s="24">
        <v>1.1173677694625599</v>
      </c>
      <c r="AH19" s="24">
        <v>1.23680149260077</v>
      </c>
      <c r="AI19" s="24"/>
      <c r="AJ19" s="24">
        <v>1.20126680416785</v>
      </c>
      <c r="AK19" s="24">
        <v>1.2689498715817999</v>
      </c>
      <c r="AL19" s="24">
        <v>1.0676533017465699</v>
      </c>
      <c r="AM19" s="24">
        <v>1.88145555755809</v>
      </c>
      <c r="AN19" s="24">
        <v>1.18554292118192</v>
      </c>
      <c r="AO19" s="24"/>
      <c r="AP19" s="24">
        <v>1.3437527792675501</v>
      </c>
      <c r="AQ19" s="24">
        <v>1.1367350411052799</v>
      </c>
      <c r="AR19" s="24">
        <v>1.20169958192753</v>
      </c>
      <c r="AS19" s="24"/>
      <c r="AT19" s="24">
        <v>1.2264641831551399</v>
      </c>
      <c r="AU19" s="24">
        <v>1.20826894196484</v>
      </c>
      <c r="AV19" s="24">
        <v>1.1846188142532701</v>
      </c>
      <c r="AW19" s="24">
        <v>1.1888430350374799</v>
      </c>
      <c r="AX19" s="24">
        <v>1.4061557280333701</v>
      </c>
      <c r="AY19" s="24"/>
      <c r="AZ19" s="24">
        <v>1.29227285634737</v>
      </c>
      <c r="BA19" s="24">
        <v>1.15187727833919</v>
      </c>
      <c r="BB19" s="24">
        <v>1.2805012769084201</v>
      </c>
      <c r="BC19" s="24">
        <v>1.1572737624230101</v>
      </c>
      <c r="BD19" s="24">
        <v>1.1068394442941301</v>
      </c>
      <c r="BE19" s="24">
        <v>1.36163845916246</v>
      </c>
      <c r="BF19" s="24"/>
      <c r="BG19" s="24">
        <v>1.1193822572582199</v>
      </c>
      <c r="BH19" s="24">
        <v>1.17388148053168</v>
      </c>
      <c r="BI19" s="24" t="s">
        <v>95</v>
      </c>
      <c r="BJ19" s="24">
        <v>1.43732900451</v>
      </c>
      <c r="BK19" s="24">
        <v>1.1915190129858</v>
      </c>
      <c r="BL19" s="24">
        <v>1.28472213869565</v>
      </c>
      <c r="BM19" s="24">
        <v>1.3543975106513899</v>
      </c>
    </row>
    <row r="20" spans="2:65" x14ac:dyDescent="0.35">
      <c r="B20" s="18" t="s">
        <v>299</v>
      </c>
      <c r="C20" s="25">
        <v>2.63063055500057</v>
      </c>
      <c r="D20" s="25">
        <v>2.8192480961786202</v>
      </c>
      <c r="E20" s="25">
        <v>2.4545137136923199</v>
      </c>
      <c r="F20" s="25"/>
      <c r="G20" s="25">
        <v>3.0637189880222602</v>
      </c>
      <c r="H20" s="25">
        <v>3.62991198353226</v>
      </c>
      <c r="I20" s="25">
        <v>2.9575327536918299</v>
      </c>
      <c r="J20" s="25">
        <v>2.33070242178484</v>
      </c>
      <c r="K20" s="25">
        <v>2.2021238773590599</v>
      </c>
      <c r="L20" s="25">
        <v>1.72688760758491</v>
      </c>
      <c r="M20" s="25"/>
      <c r="N20" s="25">
        <v>2.1791321647326898</v>
      </c>
      <c r="O20" s="25">
        <v>2.9659185198564302</v>
      </c>
      <c r="P20" s="25">
        <v>2.7907415834570402</v>
      </c>
      <c r="Q20" s="25">
        <v>2.6318016324117099</v>
      </c>
      <c r="R20" s="25"/>
      <c r="S20" s="25">
        <v>2.9247238147218799</v>
      </c>
      <c r="T20" s="25">
        <v>2.9529460856823002</v>
      </c>
      <c r="U20" s="25">
        <v>2.2213423433004</v>
      </c>
      <c r="V20" s="25">
        <v>2.24160791285605</v>
      </c>
      <c r="W20" s="25">
        <v>2.5658901314653</v>
      </c>
      <c r="X20" s="25">
        <v>3.2677099275140198</v>
      </c>
      <c r="Y20" s="25">
        <v>2.3135995851848801</v>
      </c>
      <c r="Z20" s="25">
        <v>2.5596771457226901</v>
      </c>
      <c r="AA20" s="25">
        <v>2.6619237527905999</v>
      </c>
      <c r="AB20" s="25">
        <v>2.05705177970541</v>
      </c>
      <c r="AC20" s="25">
        <v>2.4893547083554699</v>
      </c>
      <c r="AD20" s="25">
        <v>3.1342213288981999</v>
      </c>
      <c r="AE20" s="25"/>
      <c r="AF20" s="25">
        <v>3.0505085484549199</v>
      </c>
      <c r="AG20" s="25">
        <v>2.3036311491367201</v>
      </c>
      <c r="AH20" s="25">
        <v>2.71370745354867</v>
      </c>
      <c r="AI20" s="25"/>
      <c r="AJ20" s="25">
        <v>2.4020441667803598</v>
      </c>
      <c r="AK20" s="25">
        <v>3.2737935072482802</v>
      </c>
      <c r="AL20" s="25">
        <v>2.5106552024689601</v>
      </c>
      <c r="AM20" s="25">
        <v>3.9974918156600299</v>
      </c>
      <c r="AN20" s="25">
        <v>2.3697924068233398</v>
      </c>
      <c r="AO20" s="25"/>
      <c r="AP20" s="25">
        <v>2.9758575166766699</v>
      </c>
      <c r="AQ20" s="25">
        <v>2.6400040973808001</v>
      </c>
      <c r="AR20" s="25">
        <v>2.64005510980201</v>
      </c>
      <c r="AS20" s="25"/>
      <c r="AT20" s="25">
        <v>2.82306370750524</v>
      </c>
      <c r="AU20" s="25">
        <v>2.5624434289622702</v>
      </c>
      <c r="AV20" s="25">
        <v>2.48222895508064</v>
      </c>
      <c r="AW20" s="25">
        <v>3.1521851203550399</v>
      </c>
      <c r="AX20" s="25">
        <v>3.2731383506742602</v>
      </c>
      <c r="AY20" s="25"/>
      <c r="AZ20" s="25">
        <v>3.0604477388749598</v>
      </c>
      <c r="BA20" s="25">
        <v>2.39216849518658</v>
      </c>
      <c r="BB20" s="25">
        <v>3.1081253978292498</v>
      </c>
      <c r="BC20" s="25">
        <v>2.2597271759098501</v>
      </c>
      <c r="BD20" s="25">
        <v>2.07595136494397</v>
      </c>
      <c r="BE20" s="25">
        <v>3.5120968725614201</v>
      </c>
      <c r="BF20" s="25"/>
      <c r="BG20" s="25">
        <v>2.0926426388452501</v>
      </c>
      <c r="BH20" s="25">
        <v>2.7555146223746401</v>
      </c>
      <c r="BI20" s="25" t="s">
        <v>95</v>
      </c>
      <c r="BJ20" s="25">
        <v>3.3241936307136402</v>
      </c>
      <c r="BK20" s="25">
        <v>2.7996530242452602</v>
      </c>
      <c r="BL20" s="25">
        <v>2.9134775503700299</v>
      </c>
      <c r="BM20" s="25">
        <v>3.3539967832956399</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2.0808169564248202E-2</v>
      </c>
      <c r="D9" s="17">
        <v>2.3089146720826199E-2</v>
      </c>
      <c r="E9" s="17">
        <v>1.8695200192321799E-2</v>
      </c>
      <c r="F9" s="17"/>
      <c r="G9" s="17">
        <v>2.56229394380811E-2</v>
      </c>
      <c r="H9" s="17">
        <v>2.2265751947534398E-2</v>
      </c>
      <c r="I9" s="17">
        <v>2.5145576868077502E-2</v>
      </c>
      <c r="J9" s="17">
        <v>1.6729991071660601E-2</v>
      </c>
      <c r="K9" s="17">
        <v>1.6455015130364702E-2</v>
      </c>
      <c r="L9" s="17">
        <v>1.9125899578800801E-2</v>
      </c>
      <c r="M9" s="17"/>
      <c r="N9" s="17">
        <v>1.7312813600718398E-2</v>
      </c>
      <c r="O9" s="17">
        <v>2.04115264342761E-2</v>
      </c>
      <c r="P9" s="17">
        <v>2.5181804767104101E-2</v>
      </c>
      <c r="Q9" s="17">
        <v>2.14797945945462E-2</v>
      </c>
      <c r="R9" s="17"/>
      <c r="S9" s="17">
        <v>1.49710544737064E-2</v>
      </c>
      <c r="T9" s="17">
        <v>2.0953687297896401E-2</v>
      </c>
      <c r="U9" s="17">
        <v>1.7880143608519802E-2</v>
      </c>
      <c r="V9" s="17">
        <v>2.3449037845142798E-2</v>
      </c>
      <c r="W9" s="17">
        <v>1.55818291261875E-2</v>
      </c>
      <c r="X9" s="17">
        <v>1.52335095088486E-2</v>
      </c>
      <c r="Y9" s="17">
        <v>1.2612616360890999E-2</v>
      </c>
      <c r="Z9" s="17">
        <v>2.61851914686498E-2</v>
      </c>
      <c r="AA9" s="17">
        <v>2.5364491579029501E-2</v>
      </c>
      <c r="AB9" s="17">
        <v>2.5166498098138999E-2</v>
      </c>
      <c r="AC9" s="17">
        <v>5.0216906946459798E-2</v>
      </c>
      <c r="AD9" s="17">
        <v>1.1996913148403499E-2</v>
      </c>
      <c r="AE9" s="17"/>
      <c r="AF9" s="17">
        <v>2.10314490452445E-2</v>
      </c>
      <c r="AG9" s="17">
        <v>2.0134098568375901E-2</v>
      </c>
      <c r="AH9" s="17">
        <v>2.12126390509721E-2</v>
      </c>
      <c r="AI9" s="17"/>
      <c r="AJ9" s="17">
        <v>2.1464108601485302E-2</v>
      </c>
      <c r="AK9" s="17">
        <v>2.2261743246407999E-2</v>
      </c>
      <c r="AL9" s="17">
        <v>2.2496970890551499E-2</v>
      </c>
      <c r="AM9" s="17">
        <v>1.6834844079250701E-2</v>
      </c>
      <c r="AN9" s="17">
        <v>2.0946904054132201E-2</v>
      </c>
      <c r="AO9" s="17"/>
      <c r="AP9" s="17">
        <v>2.4189210692532801E-2</v>
      </c>
      <c r="AQ9" s="17">
        <v>2.0288858655954398E-2</v>
      </c>
      <c r="AR9" s="17">
        <v>1.7443107576486299E-2</v>
      </c>
      <c r="AS9" s="17"/>
      <c r="AT9" s="17">
        <v>3.2121054233830201E-2</v>
      </c>
      <c r="AU9" s="17">
        <v>1.48617551129417E-2</v>
      </c>
      <c r="AV9" s="17">
        <v>1.96035558186918E-2</v>
      </c>
      <c r="AW9" s="17">
        <v>1.42509270831256E-2</v>
      </c>
      <c r="AX9" s="17">
        <v>4.3244965694290198E-2</v>
      </c>
      <c r="AY9" s="17"/>
      <c r="AZ9" s="17">
        <v>2.3082500664677E-2</v>
      </c>
      <c r="BA9" s="17">
        <v>1.54467919044773E-2</v>
      </c>
      <c r="BB9" s="17">
        <v>3.1402239776872801E-2</v>
      </c>
      <c r="BC9" s="17">
        <v>2.3959346546048699E-2</v>
      </c>
      <c r="BD9" s="17">
        <v>9.2721183166758897E-3</v>
      </c>
      <c r="BE9" s="17">
        <v>3.3089545968690397E-2</v>
      </c>
      <c r="BF9" s="17"/>
      <c r="BG9" s="17">
        <v>1.95214264485606E-2</v>
      </c>
      <c r="BH9" s="17">
        <v>1.89247007001545E-2</v>
      </c>
      <c r="BI9" s="17" t="s">
        <v>95</v>
      </c>
      <c r="BJ9" s="17">
        <v>3.3079960139925903E-2</v>
      </c>
      <c r="BK9" s="17">
        <v>1.9419162070490398E-2</v>
      </c>
      <c r="BL9" s="17">
        <v>1.7389796736098199E-2</v>
      </c>
      <c r="BM9" s="17">
        <v>4.1301455685267198E-2</v>
      </c>
    </row>
    <row r="10" spans="2:65" x14ac:dyDescent="0.35">
      <c r="B10" s="18" t="s">
        <v>289</v>
      </c>
      <c r="C10" s="17">
        <v>7.3732827257704095E-2</v>
      </c>
      <c r="D10" s="17">
        <v>8.7839924744736605E-2</v>
      </c>
      <c r="E10" s="17">
        <v>6.0366548971521397E-2</v>
      </c>
      <c r="F10" s="17"/>
      <c r="G10" s="17">
        <v>6.61109272697116E-2</v>
      </c>
      <c r="H10" s="17">
        <v>6.1991547597338097E-2</v>
      </c>
      <c r="I10" s="17">
        <v>8.0471672714037198E-2</v>
      </c>
      <c r="J10" s="17">
        <v>6.1702382941697102E-2</v>
      </c>
      <c r="K10" s="17">
        <v>8.5039148201774703E-2</v>
      </c>
      <c r="L10" s="17">
        <v>8.5033956603901506E-2</v>
      </c>
      <c r="M10" s="17"/>
      <c r="N10" s="17">
        <v>9.9770753640851806E-2</v>
      </c>
      <c r="O10" s="17">
        <v>7.6273815600257394E-2</v>
      </c>
      <c r="P10" s="17">
        <v>6.1105334664347997E-2</v>
      </c>
      <c r="Q10" s="17">
        <v>5.18516028619629E-2</v>
      </c>
      <c r="R10" s="17"/>
      <c r="S10" s="17">
        <v>6.3239401145573707E-2</v>
      </c>
      <c r="T10" s="17">
        <v>7.3008229725542606E-2</v>
      </c>
      <c r="U10" s="17">
        <v>6.8139395885965001E-2</v>
      </c>
      <c r="V10" s="17">
        <v>7.7211217083034994E-2</v>
      </c>
      <c r="W10" s="17">
        <v>6.5633088043625998E-2</v>
      </c>
      <c r="X10" s="17">
        <v>3.3979749010657798E-2</v>
      </c>
      <c r="Y10" s="17">
        <v>7.6389644840921103E-2</v>
      </c>
      <c r="Z10" s="17">
        <v>2.7102490264657299E-2</v>
      </c>
      <c r="AA10" s="17">
        <v>8.3655800568964503E-2</v>
      </c>
      <c r="AB10" s="17">
        <v>0.13171941568268</v>
      </c>
      <c r="AC10" s="17">
        <v>0.10805597163714099</v>
      </c>
      <c r="AD10" s="17">
        <v>5.57267644036138E-2</v>
      </c>
      <c r="AE10" s="17"/>
      <c r="AF10" s="17">
        <v>7.7421401939228293E-2</v>
      </c>
      <c r="AG10" s="17">
        <v>7.9615737481935706E-2</v>
      </c>
      <c r="AH10" s="17">
        <v>5.6095398249598097E-2</v>
      </c>
      <c r="AI10" s="17"/>
      <c r="AJ10" s="17">
        <v>7.9039917195730294E-2</v>
      </c>
      <c r="AK10" s="17">
        <v>6.4959822548916996E-2</v>
      </c>
      <c r="AL10" s="17">
        <v>0.111870067483145</v>
      </c>
      <c r="AM10" s="17">
        <v>6.3118602628757306E-2</v>
      </c>
      <c r="AN10" s="17">
        <v>5.8108002172813797E-2</v>
      </c>
      <c r="AO10" s="17"/>
      <c r="AP10" s="17">
        <v>7.8140249563500602E-2</v>
      </c>
      <c r="AQ10" s="17">
        <v>6.9161535189549206E-2</v>
      </c>
      <c r="AR10" s="17">
        <v>8.8453675931899303E-2</v>
      </c>
      <c r="AS10" s="17"/>
      <c r="AT10" s="17">
        <v>5.2988799763813002E-2</v>
      </c>
      <c r="AU10" s="17">
        <v>7.4614272005071203E-2</v>
      </c>
      <c r="AV10" s="17">
        <v>7.4779858712512304E-2</v>
      </c>
      <c r="AW10" s="17">
        <v>9.5055307487271104E-2</v>
      </c>
      <c r="AX10" s="17">
        <v>9.4466910546317201E-2</v>
      </c>
      <c r="AY10" s="17"/>
      <c r="AZ10" s="17">
        <v>6.8956144254555499E-2</v>
      </c>
      <c r="BA10" s="17">
        <v>7.8228178701785098E-2</v>
      </c>
      <c r="BB10" s="17">
        <v>5.6093015794584901E-2</v>
      </c>
      <c r="BC10" s="17">
        <v>6.9886591051090796E-2</v>
      </c>
      <c r="BD10" s="17">
        <v>7.4118909976248301E-2</v>
      </c>
      <c r="BE10" s="17">
        <v>0.121200130635022</v>
      </c>
      <c r="BF10" s="17"/>
      <c r="BG10" s="17">
        <v>8.46759325600112E-2</v>
      </c>
      <c r="BH10" s="17">
        <v>7.3954590363479705E-2</v>
      </c>
      <c r="BI10" s="17" t="s">
        <v>95</v>
      </c>
      <c r="BJ10" s="17">
        <v>6.3470349883677502E-2</v>
      </c>
      <c r="BK10" s="17">
        <v>6.9546691677063302E-2</v>
      </c>
      <c r="BL10" s="17">
        <v>5.83990640734477E-2</v>
      </c>
      <c r="BM10" s="17">
        <v>7.6570138899457102E-2</v>
      </c>
    </row>
    <row r="11" spans="2:65" x14ac:dyDescent="0.35">
      <c r="B11" s="18" t="s">
        <v>290</v>
      </c>
      <c r="C11" s="17">
        <v>0.16052618286578799</v>
      </c>
      <c r="D11" s="17">
        <v>0.16955853128772</v>
      </c>
      <c r="E11" s="17">
        <v>0.151095313827558</v>
      </c>
      <c r="F11" s="17"/>
      <c r="G11" s="17">
        <v>0.16165917160983601</v>
      </c>
      <c r="H11" s="17">
        <v>0.13540330329511999</v>
      </c>
      <c r="I11" s="17">
        <v>0.15434395525205699</v>
      </c>
      <c r="J11" s="17">
        <v>0.149811312989198</v>
      </c>
      <c r="K11" s="17">
        <v>0.17450993897101899</v>
      </c>
      <c r="L11" s="17">
        <v>0.18455438297266799</v>
      </c>
      <c r="M11" s="17"/>
      <c r="N11" s="17">
        <v>0.18415749383297</v>
      </c>
      <c r="O11" s="17">
        <v>0.14710869908098201</v>
      </c>
      <c r="P11" s="17">
        <v>0.14757053101857801</v>
      </c>
      <c r="Q11" s="17">
        <v>0.157984780448126</v>
      </c>
      <c r="R11" s="17"/>
      <c r="S11" s="17">
        <v>0.15884267506889599</v>
      </c>
      <c r="T11" s="17">
        <v>0.1583844416096</v>
      </c>
      <c r="U11" s="17">
        <v>0.13725871702551601</v>
      </c>
      <c r="V11" s="17">
        <v>0.16508446021954901</v>
      </c>
      <c r="W11" s="17">
        <v>0.15653220168589199</v>
      </c>
      <c r="X11" s="17">
        <v>0.14851841427684101</v>
      </c>
      <c r="Y11" s="17">
        <v>0.160735772282001</v>
      </c>
      <c r="Z11" s="17">
        <v>0.15992744071564599</v>
      </c>
      <c r="AA11" s="17">
        <v>0.149419418023749</v>
      </c>
      <c r="AB11" s="17">
        <v>0.17342564717155801</v>
      </c>
      <c r="AC11" s="17">
        <v>0.167676688570955</v>
      </c>
      <c r="AD11" s="17">
        <v>0.26115591903179503</v>
      </c>
      <c r="AE11" s="17"/>
      <c r="AF11" s="17">
        <v>0.15178659795584901</v>
      </c>
      <c r="AG11" s="17">
        <v>0.17087889210552601</v>
      </c>
      <c r="AH11" s="17">
        <v>0.16212680435263799</v>
      </c>
      <c r="AI11" s="17"/>
      <c r="AJ11" s="17">
        <v>0.15304443869062201</v>
      </c>
      <c r="AK11" s="17">
        <v>0.17357282685323699</v>
      </c>
      <c r="AL11" s="17">
        <v>0.17031495843868799</v>
      </c>
      <c r="AM11" s="17">
        <v>0.13196052440353101</v>
      </c>
      <c r="AN11" s="17">
        <v>0.130654556328862</v>
      </c>
      <c r="AO11" s="17"/>
      <c r="AP11" s="17">
        <v>0.13320770694758599</v>
      </c>
      <c r="AQ11" s="17">
        <v>0.17615326114104499</v>
      </c>
      <c r="AR11" s="17">
        <v>0.180187302817991</v>
      </c>
      <c r="AS11" s="17"/>
      <c r="AT11" s="17">
        <v>0.13855314752147799</v>
      </c>
      <c r="AU11" s="17">
        <v>0.14569645667365</v>
      </c>
      <c r="AV11" s="17">
        <v>0.16997715257822399</v>
      </c>
      <c r="AW11" s="17">
        <v>0.21466347405035899</v>
      </c>
      <c r="AX11" s="17">
        <v>0.179815595340068</v>
      </c>
      <c r="AY11" s="17"/>
      <c r="AZ11" s="17">
        <v>0.16346478339423801</v>
      </c>
      <c r="BA11" s="17">
        <v>0.149869935955666</v>
      </c>
      <c r="BB11" s="17">
        <v>0.14843805715039399</v>
      </c>
      <c r="BC11" s="17">
        <v>0.18029989834322199</v>
      </c>
      <c r="BD11" s="17">
        <v>0.17397937549145601</v>
      </c>
      <c r="BE11" s="17">
        <v>0.13815169419774001</v>
      </c>
      <c r="BF11" s="17"/>
      <c r="BG11" s="17">
        <v>0.17479103228211401</v>
      </c>
      <c r="BH11" s="17">
        <v>0.16060425175865101</v>
      </c>
      <c r="BI11" s="17" t="s">
        <v>95</v>
      </c>
      <c r="BJ11" s="17">
        <v>0.11728189595951399</v>
      </c>
      <c r="BK11" s="17">
        <v>0.13919743638552901</v>
      </c>
      <c r="BL11" s="17">
        <v>0.166423560245648</v>
      </c>
      <c r="BM11" s="17">
        <v>0.12349852727095501</v>
      </c>
    </row>
    <row r="12" spans="2:65" x14ac:dyDescent="0.35">
      <c r="B12" s="18" t="s">
        <v>291</v>
      </c>
      <c r="C12" s="17">
        <v>0.20321245838117899</v>
      </c>
      <c r="D12" s="17">
        <v>0.19519048604945399</v>
      </c>
      <c r="E12" s="17">
        <v>0.21112214106070101</v>
      </c>
      <c r="F12" s="17"/>
      <c r="G12" s="17">
        <v>0.203882051031373</v>
      </c>
      <c r="H12" s="17">
        <v>0.202902877031165</v>
      </c>
      <c r="I12" s="17">
        <v>0.20728166411110599</v>
      </c>
      <c r="J12" s="17">
        <v>0.21099630938550901</v>
      </c>
      <c r="K12" s="17">
        <v>0.20821467221037099</v>
      </c>
      <c r="L12" s="17">
        <v>0.19003500500551601</v>
      </c>
      <c r="M12" s="17"/>
      <c r="N12" s="17">
        <v>0.192523508001889</v>
      </c>
      <c r="O12" s="17">
        <v>0.203458083639902</v>
      </c>
      <c r="P12" s="17">
        <v>0.21923671498772301</v>
      </c>
      <c r="Q12" s="17">
        <v>0.200766669582637</v>
      </c>
      <c r="R12" s="17"/>
      <c r="S12" s="17">
        <v>0.202895199060563</v>
      </c>
      <c r="T12" s="17">
        <v>0.180198354737758</v>
      </c>
      <c r="U12" s="17">
        <v>0.19762747625761101</v>
      </c>
      <c r="V12" s="17">
        <v>0.17610425224280199</v>
      </c>
      <c r="W12" s="17">
        <v>0.207719669714482</v>
      </c>
      <c r="X12" s="17">
        <v>0.245447495003111</v>
      </c>
      <c r="Y12" s="17">
        <v>0.18961654523407701</v>
      </c>
      <c r="Z12" s="17">
        <v>0.23420853516089499</v>
      </c>
      <c r="AA12" s="17">
        <v>0.179141014221566</v>
      </c>
      <c r="AB12" s="17">
        <v>0.26362810831343098</v>
      </c>
      <c r="AC12" s="17">
        <v>0.163748478385047</v>
      </c>
      <c r="AD12" s="17">
        <v>0.230747537077445</v>
      </c>
      <c r="AE12" s="17"/>
      <c r="AF12" s="17">
        <v>0.201164405585633</v>
      </c>
      <c r="AG12" s="17">
        <v>0.201534148977665</v>
      </c>
      <c r="AH12" s="17">
        <v>0.19191890508996401</v>
      </c>
      <c r="AI12" s="17"/>
      <c r="AJ12" s="17">
        <v>0.19487047941934801</v>
      </c>
      <c r="AK12" s="17">
        <v>0.205046988552535</v>
      </c>
      <c r="AL12" s="17">
        <v>0.18680967489276101</v>
      </c>
      <c r="AM12" s="17">
        <v>0.17376692202841801</v>
      </c>
      <c r="AN12" s="17">
        <v>0.222735697191456</v>
      </c>
      <c r="AO12" s="17"/>
      <c r="AP12" s="17">
        <v>0.197037070001475</v>
      </c>
      <c r="AQ12" s="17">
        <v>0.21155396526165501</v>
      </c>
      <c r="AR12" s="17">
        <v>0.202045114336491</v>
      </c>
      <c r="AS12" s="17"/>
      <c r="AT12" s="17">
        <v>0.195155928859467</v>
      </c>
      <c r="AU12" s="17">
        <v>0.20104244143349201</v>
      </c>
      <c r="AV12" s="17">
        <v>0.210608093078683</v>
      </c>
      <c r="AW12" s="17">
        <v>0.18983015248716101</v>
      </c>
      <c r="AX12" s="17">
        <v>0.163569144063616</v>
      </c>
      <c r="AY12" s="17"/>
      <c r="AZ12" s="17">
        <v>0.20069093287732701</v>
      </c>
      <c r="BA12" s="17">
        <v>0.203516084076339</v>
      </c>
      <c r="BB12" s="17">
        <v>0.19818711824767199</v>
      </c>
      <c r="BC12" s="17">
        <v>0.187879445087932</v>
      </c>
      <c r="BD12" s="17">
        <v>0.222102032047264</v>
      </c>
      <c r="BE12" s="17">
        <v>0.234645470144003</v>
      </c>
      <c r="BF12" s="17"/>
      <c r="BG12" s="17">
        <v>0.20477051164889401</v>
      </c>
      <c r="BH12" s="17">
        <v>0.21806117527935201</v>
      </c>
      <c r="BI12" s="17" t="s">
        <v>95</v>
      </c>
      <c r="BJ12" s="17">
        <v>0.155881578169139</v>
      </c>
      <c r="BK12" s="17">
        <v>0.21390928125126099</v>
      </c>
      <c r="BL12" s="17">
        <v>0.188271014008662</v>
      </c>
      <c r="BM12" s="17">
        <v>0.257530580468812</v>
      </c>
    </row>
    <row r="13" spans="2:65" x14ac:dyDescent="0.35">
      <c r="B13" s="18" t="s">
        <v>292</v>
      </c>
      <c r="C13" s="17">
        <v>0.170003839837015</v>
      </c>
      <c r="D13" s="17">
        <v>0.17318943644510701</v>
      </c>
      <c r="E13" s="17">
        <v>0.16683522463004399</v>
      </c>
      <c r="F13" s="17"/>
      <c r="G13" s="17">
        <v>0.16406356657461299</v>
      </c>
      <c r="H13" s="17">
        <v>0.15252317784709801</v>
      </c>
      <c r="I13" s="17">
        <v>0.15796176565113301</v>
      </c>
      <c r="J13" s="17">
        <v>0.191791531314186</v>
      </c>
      <c r="K13" s="17">
        <v>0.16847101015093399</v>
      </c>
      <c r="L13" s="17">
        <v>0.181296642130541</v>
      </c>
      <c r="M13" s="17"/>
      <c r="N13" s="17">
        <v>0.14598806208142101</v>
      </c>
      <c r="O13" s="17">
        <v>0.17147318460284</v>
      </c>
      <c r="P13" s="17">
        <v>0.177373314931972</v>
      </c>
      <c r="Q13" s="17">
        <v>0.187788449149944</v>
      </c>
      <c r="R13" s="17"/>
      <c r="S13" s="17">
        <v>0.156868844169684</v>
      </c>
      <c r="T13" s="17">
        <v>0.141414662272008</v>
      </c>
      <c r="U13" s="17">
        <v>0.17448997399129099</v>
      </c>
      <c r="V13" s="17">
        <v>0.21574177817977699</v>
      </c>
      <c r="W13" s="17">
        <v>0.15398007240522399</v>
      </c>
      <c r="X13" s="17">
        <v>0.16352823302650599</v>
      </c>
      <c r="Y13" s="17">
        <v>0.169880755009921</v>
      </c>
      <c r="Z13" s="17">
        <v>0.18173598900855401</v>
      </c>
      <c r="AA13" s="17">
        <v>0.18961777973996899</v>
      </c>
      <c r="AB13" s="17">
        <v>0.15139746341028201</v>
      </c>
      <c r="AC13" s="17">
        <v>0.17842153911533001</v>
      </c>
      <c r="AD13" s="17">
        <v>0.21725491129600499</v>
      </c>
      <c r="AE13" s="17"/>
      <c r="AF13" s="17">
        <v>0.17640216763913999</v>
      </c>
      <c r="AG13" s="17">
        <v>0.169800201624726</v>
      </c>
      <c r="AH13" s="17">
        <v>0.16288992253401199</v>
      </c>
      <c r="AI13" s="17"/>
      <c r="AJ13" s="17">
        <v>0.17499584109455801</v>
      </c>
      <c r="AK13" s="17">
        <v>0.16941515236473501</v>
      </c>
      <c r="AL13" s="17">
        <v>0.13974176006907499</v>
      </c>
      <c r="AM13" s="17">
        <v>0.17854173977200199</v>
      </c>
      <c r="AN13" s="17">
        <v>0.17889516567653499</v>
      </c>
      <c r="AO13" s="17"/>
      <c r="AP13" s="17">
        <v>0.16548370884757599</v>
      </c>
      <c r="AQ13" s="17">
        <v>0.168413218743309</v>
      </c>
      <c r="AR13" s="17">
        <v>0.12612924837584799</v>
      </c>
      <c r="AS13" s="17"/>
      <c r="AT13" s="17">
        <v>0.18341242890786899</v>
      </c>
      <c r="AU13" s="17">
        <v>0.164979178154644</v>
      </c>
      <c r="AV13" s="17">
        <v>0.175670005314359</v>
      </c>
      <c r="AW13" s="17">
        <v>0.126227393154587</v>
      </c>
      <c r="AX13" s="17">
        <v>0.18188260417756899</v>
      </c>
      <c r="AY13" s="17"/>
      <c r="AZ13" s="17">
        <v>0.155695311690279</v>
      </c>
      <c r="BA13" s="17">
        <v>0.18123811720900901</v>
      </c>
      <c r="BB13" s="17">
        <v>0.17988282638827499</v>
      </c>
      <c r="BC13" s="17">
        <v>0.162812149813125</v>
      </c>
      <c r="BD13" s="17">
        <v>0.17584717165168601</v>
      </c>
      <c r="BE13" s="17">
        <v>0.15753870588529301</v>
      </c>
      <c r="BF13" s="17"/>
      <c r="BG13" s="17">
        <v>0.15524588232758199</v>
      </c>
      <c r="BH13" s="17">
        <v>0.16015832507296399</v>
      </c>
      <c r="BI13" s="17" t="s">
        <v>95</v>
      </c>
      <c r="BJ13" s="17">
        <v>0.22071216425337301</v>
      </c>
      <c r="BK13" s="17">
        <v>0.21636445545906799</v>
      </c>
      <c r="BL13" s="17">
        <v>0.17531176666422801</v>
      </c>
      <c r="BM13" s="17">
        <v>0.15728250823539999</v>
      </c>
    </row>
    <row r="14" spans="2:65" x14ac:dyDescent="0.35">
      <c r="B14" s="18" t="s">
        <v>293</v>
      </c>
      <c r="C14" s="17">
        <v>0.145603208623823</v>
      </c>
      <c r="D14" s="17">
        <v>0.13615456082789901</v>
      </c>
      <c r="E14" s="17">
        <v>0.155086692707264</v>
      </c>
      <c r="F14" s="17"/>
      <c r="G14" s="17">
        <v>0.12438829714004</v>
      </c>
      <c r="H14" s="17">
        <v>0.144310943645865</v>
      </c>
      <c r="I14" s="17">
        <v>0.143957030476904</v>
      </c>
      <c r="J14" s="17">
        <v>0.14345398912461399</v>
      </c>
      <c r="K14" s="17">
        <v>0.15627555051563999</v>
      </c>
      <c r="L14" s="17">
        <v>0.156659646863755</v>
      </c>
      <c r="M14" s="17"/>
      <c r="N14" s="17">
        <v>0.13756550053812</v>
      </c>
      <c r="O14" s="17">
        <v>0.14748926313167501</v>
      </c>
      <c r="P14" s="17">
        <v>0.15319945972159801</v>
      </c>
      <c r="Q14" s="17">
        <v>0.147967387040153</v>
      </c>
      <c r="R14" s="17"/>
      <c r="S14" s="17">
        <v>0.13294254045352599</v>
      </c>
      <c r="T14" s="17">
        <v>0.17468443786860499</v>
      </c>
      <c r="U14" s="17">
        <v>0.16917196288220601</v>
      </c>
      <c r="V14" s="17">
        <v>0.15792412650622201</v>
      </c>
      <c r="W14" s="17">
        <v>0.15958211495175001</v>
      </c>
      <c r="X14" s="17">
        <v>0.1415769987903</v>
      </c>
      <c r="Y14" s="17">
        <v>0.162726550688917</v>
      </c>
      <c r="Z14" s="17">
        <v>0.11333311951982999</v>
      </c>
      <c r="AA14" s="17">
        <v>0.15694094500426001</v>
      </c>
      <c r="AB14" s="17">
        <v>0.10530075979204601</v>
      </c>
      <c r="AC14" s="17">
        <v>0.105075463885078</v>
      </c>
      <c r="AD14" s="17">
        <v>0.103205955853899</v>
      </c>
      <c r="AE14" s="17"/>
      <c r="AF14" s="17">
        <v>0.15781374204537901</v>
      </c>
      <c r="AG14" s="17">
        <v>0.138688307790864</v>
      </c>
      <c r="AH14" s="17">
        <v>0.14202166200755301</v>
      </c>
      <c r="AI14" s="17"/>
      <c r="AJ14" s="17">
        <v>0.151036232487085</v>
      </c>
      <c r="AK14" s="17">
        <v>0.13804273903143299</v>
      </c>
      <c r="AL14" s="17">
        <v>0.13909745947560201</v>
      </c>
      <c r="AM14" s="17">
        <v>0.15908406335944</v>
      </c>
      <c r="AN14" s="17">
        <v>0.14870946287175199</v>
      </c>
      <c r="AO14" s="17"/>
      <c r="AP14" s="17">
        <v>0.172303059712684</v>
      </c>
      <c r="AQ14" s="17">
        <v>0.135643348595061</v>
      </c>
      <c r="AR14" s="17">
        <v>0.100563442052602</v>
      </c>
      <c r="AS14" s="17"/>
      <c r="AT14" s="17">
        <v>0.146774022616112</v>
      </c>
      <c r="AU14" s="17">
        <v>0.16313238859634199</v>
      </c>
      <c r="AV14" s="17">
        <v>0.12959290385356201</v>
      </c>
      <c r="AW14" s="17">
        <v>0.15081482945639799</v>
      </c>
      <c r="AX14" s="17">
        <v>6.8589993498230598E-2</v>
      </c>
      <c r="AY14" s="17"/>
      <c r="AZ14" s="17">
        <v>0.11929555940250799</v>
      </c>
      <c r="BA14" s="17">
        <v>0.16016237040653</v>
      </c>
      <c r="BB14" s="17">
        <v>0.146337480098994</v>
      </c>
      <c r="BC14" s="17">
        <v>0.15135345828741301</v>
      </c>
      <c r="BD14" s="17">
        <v>0.156059990305466</v>
      </c>
      <c r="BE14" s="17">
        <v>0.13263811058283601</v>
      </c>
      <c r="BF14" s="17"/>
      <c r="BG14" s="17">
        <v>0.15840398964838501</v>
      </c>
      <c r="BH14" s="17">
        <v>0.14781616982642701</v>
      </c>
      <c r="BI14" s="17" t="s">
        <v>95</v>
      </c>
      <c r="BJ14" s="17">
        <v>0.14148445012161001</v>
      </c>
      <c r="BK14" s="17">
        <v>0.123387068255155</v>
      </c>
      <c r="BL14" s="17">
        <v>0.12460227208010601</v>
      </c>
      <c r="BM14" s="17">
        <v>0.14817169849263301</v>
      </c>
    </row>
    <row r="15" spans="2:65" x14ac:dyDescent="0.35">
      <c r="B15" s="18" t="s">
        <v>294</v>
      </c>
      <c r="C15" s="17">
        <v>9.1776547202071304E-2</v>
      </c>
      <c r="D15" s="17">
        <v>9.0383483310279497E-2</v>
      </c>
      <c r="E15" s="17">
        <v>9.3216973549089893E-2</v>
      </c>
      <c r="F15" s="17"/>
      <c r="G15" s="17">
        <v>0.109320102303995</v>
      </c>
      <c r="H15" s="17">
        <v>0.101057786541246</v>
      </c>
      <c r="I15" s="17">
        <v>8.9653819126375003E-2</v>
      </c>
      <c r="J15" s="17">
        <v>8.3333687347007301E-2</v>
      </c>
      <c r="K15" s="17">
        <v>8.2689896488504194E-2</v>
      </c>
      <c r="L15" s="17">
        <v>8.7267671943243003E-2</v>
      </c>
      <c r="M15" s="17"/>
      <c r="N15" s="17">
        <v>0.101650235241885</v>
      </c>
      <c r="O15" s="17">
        <v>9.8916287322206406E-2</v>
      </c>
      <c r="P15" s="17">
        <v>8.2800064984331304E-2</v>
      </c>
      <c r="Q15" s="17">
        <v>8.2155844102149295E-2</v>
      </c>
      <c r="R15" s="17"/>
      <c r="S15" s="17">
        <v>9.6283755382006106E-2</v>
      </c>
      <c r="T15" s="17">
        <v>0.102235757097911</v>
      </c>
      <c r="U15" s="17">
        <v>8.9151932930540204E-2</v>
      </c>
      <c r="V15" s="17">
        <v>7.0446711569393902E-2</v>
      </c>
      <c r="W15" s="17">
        <v>9.8642610789225593E-2</v>
      </c>
      <c r="X15" s="17">
        <v>0.11427410717824101</v>
      </c>
      <c r="Y15" s="17">
        <v>0.102105521473785</v>
      </c>
      <c r="Z15" s="17">
        <v>9.9876710247239306E-2</v>
      </c>
      <c r="AA15" s="17">
        <v>9.5354551036993099E-2</v>
      </c>
      <c r="AB15" s="17">
        <v>6.2660495868077995E-2</v>
      </c>
      <c r="AC15" s="17">
        <v>8.6584010423980104E-2</v>
      </c>
      <c r="AD15" s="17">
        <v>5.7739183424669403E-2</v>
      </c>
      <c r="AE15" s="17"/>
      <c r="AF15" s="17">
        <v>8.6134389649209595E-2</v>
      </c>
      <c r="AG15" s="17">
        <v>9.2661420250821705E-2</v>
      </c>
      <c r="AH15" s="17">
        <v>9.5876801306645207E-2</v>
      </c>
      <c r="AI15" s="17"/>
      <c r="AJ15" s="17">
        <v>9.5068350391132206E-2</v>
      </c>
      <c r="AK15" s="17">
        <v>9.0122785480615197E-2</v>
      </c>
      <c r="AL15" s="17">
        <v>9.8067785202136604E-2</v>
      </c>
      <c r="AM15" s="17">
        <v>0.13174888212583</v>
      </c>
      <c r="AN15" s="17">
        <v>9.6535475218231498E-2</v>
      </c>
      <c r="AO15" s="17"/>
      <c r="AP15" s="17">
        <v>8.1512994820966495E-2</v>
      </c>
      <c r="AQ15" s="17">
        <v>8.96122608422244E-2</v>
      </c>
      <c r="AR15" s="17">
        <v>0.122902666248199</v>
      </c>
      <c r="AS15" s="17"/>
      <c r="AT15" s="17">
        <v>0.107461524868493</v>
      </c>
      <c r="AU15" s="17">
        <v>9.1873208213548593E-2</v>
      </c>
      <c r="AV15" s="17">
        <v>8.6233359295098996E-2</v>
      </c>
      <c r="AW15" s="17">
        <v>8.0808557864695901E-2</v>
      </c>
      <c r="AX15" s="17">
        <v>0.13435511373155701</v>
      </c>
      <c r="AY15" s="17"/>
      <c r="AZ15" s="17">
        <v>0.110248896727139</v>
      </c>
      <c r="BA15" s="17">
        <v>9.7070698969484906E-2</v>
      </c>
      <c r="BB15" s="17">
        <v>9.3982781073235294E-2</v>
      </c>
      <c r="BC15" s="17">
        <v>7.9332854962503294E-2</v>
      </c>
      <c r="BD15" s="17">
        <v>8.1598959615168706E-2</v>
      </c>
      <c r="BE15" s="17">
        <v>3.9575984381646397E-2</v>
      </c>
      <c r="BF15" s="17"/>
      <c r="BG15" s="17">
        <v>8.9465286563832194E-2</v>
      </c>
      <c r="BH15" s="17">
        <v>8.8643099180794604E-2</v>
      </c>
      <c r="BI15" s="17" t="s">
        <v>95</v>
      </c>
      <c r="BJ15" s="17">
        <v>9.0732652059319893E-2</v>
      </c>
      <c r="BK15" s="17">
        <v>9.7787507173864294E-2</v>
      </c>
      <c r="BL15" s="17">
        <v>9.87546346086004E-2</v>
      </c>
      <c r="BM15" s="17">
        <v>7.6001436996116403E-2</v>
      </c>
    </row>
    <row r="16" spans="2:65" x14ac:dyDescent="0.35">
      <c r="B16" s="18" t="s">
        <v>295</v>
      </c>
      <c r="C16" s="17">
        <v>6.7686110596068799E-2</v>
      </c>
      <c r="D16" s="17">
        <v>6.4526278411035407E-2</v>
      </c>
      <c r="E16" s="17">
        <v>7.1136956616458705E-2</v>
      </c>
      <c r="F16" s="17"/>
      <c r="G16" s="17">
        <v>7.8832043135762003E-2</v>
      </c>
      <c r="H16" s="17">
        <v>7.9307388286219402E-2</v>
      </c>
      <c r="I16" s="17">
        <v>7.43922014383821E-2</v>
      </c>
      <c r="J16" s="17">
        <v>6.7820386642313907E-2</v>
      </c>
      <c r="K16" s="17">
        <v>4.8345535612599799E-2</v>
      </c>
      <c r="L16" s="17">
        <v>5.8238986231611202E-2</v>
      </c>
      <c r="M16" s="17"/>
      <c r="N16" s="17">
        <v>6.3076034077235305E-2</v>
      </c>
      <c r="O16" s="17">
        <v>6.5312603505156205E-2</v>
      </c>
      <c r="P16" s="17">
        <v>6.6513256888269506E-2</v>
      </c>
      <c r="Q16" s="17">
        <v>7.6244459966780601E-2</v>
      </c>
      <c r="R16" s="17"/>
      <c r="S16" s="17">
        <v>8.9786983605228105E-2</v>
      </c>
      <c r="T16" s="17">
        <v>6.9618163734587901E-2</v>
      </c>
      <c r="U16" s="17">
        <v>7.0725532845378206E-2</v>
      </c>
      <c r="V16" s="17">
        <v>4.8565815799203799E-2</v>
      </c>
      <c r="W16" s="17">
        <v>8.32233295817702E-2</v>
      </c>
      <c r="X16" s="17">
        <v>5.8799775967143302E-2</v>
      </c>
      <c r="Y16" s="17">
        <v>5.1167093236102502E-2</v>
      </c>
      <c r="Z16" s="17">
        <v>9.0925059414590406E-2</v>
      </c>
      <c r="AA16" s="17">
        <v>6.8223547047072397E-2</v>
      </c>
      <c r="AB16" s="17">
        <v>6.6922010176825697E-2</v>
      </c>
      <c r="AC16" s="17">
        <v>6.11363501274301E-2</v>
      </c>
      <c r="AD16" s="17">
        <v>2.0228351082110199E-2</v>
      </c>
      <c r="AE16" s="17"/>
      <c r="AF16" s="17">
        <v>6.3467611589583903E-2</v>
      </c>
      <c r="AG16" s="17">
        <v>5.8737775279651801E-2</v>
      </c>
      <c r="AH16" s="17">
        <v>0.10274832662144499</v>
      </c>
      <c r="AI16" s="17"/>
      <c r="AJ16" s="17">
        <v>6.5341484040874601E-2</v>
      </c>
      <c r="AK16" s="17">
        <v>6.7232948328078801E-2</v>
      </c>
      <c r="AL16" s="17">
        <v>6.9393136447300899E-2</v>
      </c>
      <c r="AM16" s="17">
        <v>5.7577655031491398E-2</v>
      </c>
      <c r="AN16" s="17">
        <v>8.4354757034478006E-2</v>
      </c>
      <c r="AO16" s="17"/>
      <c r="AP16" s="17">
        <v>7.6715914756496403E-2</v>
      </c>
      <c r="AQ16" s="17">
        <v>5.7636986876559597E-2</v>
      </c>
      <c r="AR16" s="17">
        <v>8.6887099305851603E-2</v>
      </c>
      <c r="AS16" s="17"/>
      <c r="AT16" s="17">
        <v>6.3352578932071094E-2</v>
      </c>
      <c r="AU16" s="17">
        <v>7.4009745898454798E-2</v>
      </c>
      <c r="AV16" s="17">
        <v>6.9709415059845001E-2</v>
      </c>
      <c r="AW16" s="17">
        <v>6.0700448435636802E-2</v>
      </c>
      <c r="AX16" s="17">
        <v>0.11690556086069701</v>
      </c>
      <c r="AY16" s="17"/>
      <c r="AZ16" s="17">
        <v>8.2132311883538298E-2</v>
      </c>
      <c r="BA16" s="17">
        <v>6.2141728319100899E-2</v>
      </c>
      <c r="BB16" s="17">
        <v>5.7277649634700098E-2</v>
      </c>
      <c r="BC16" s="17">
        <v>7.1157402207024295E-2</v>
      </c>
      <c r="BD16" s="17">
        <v>5.5145575425611701E-2</v>
      </c>
      <c r="BE16" s="17">
        <v>7.5494492526943693E-2</v>
      </c>
      <c r="BF16" s="17"/>
      <c r="BG16" s="17">
        <v>6.5015381620377496E-2</v>
      </c>
      <c r="BH16" s="17">
        <v>6.3824560533237706E-2</v>
      </c>
      <c r="BI16" s="17" t="s">
        <v>95</v>
      </c>
      <c r="BJ16" s="17">
        <v>0.101968441737843</v>
      </c>
      <c r="BK16" s="17">
        <v>3.83175281102167E-2</v>
      </c>
      <c r="BL16" s="17">
        <v>7.8026361293904098E-2</v>
      </c>
      <c r="BM16" s="17">
        <v>7.5363087907392198E-2</v>
      </c>
    </row>
    <row r="17" spans="2:65" x14ac:dyDescent="0.35">
      <c r="B17" s="18" t="s">
        <v>302</v>
      </c>
      <c r="C17" s="17">
        <v>6.6650655672102696E-2</v>
      </c>
      <c r="D17" s="17">
        <v>6.0068152202941198E-2</v>
      </c>
      <c r="E17" s="17">
        <v>7.2444948445041693E-2</v>
      </c>
      <c r="F17" s="17"/>
      <c r="G17" s="17">
        <v>6.6120901496589196E-2</v>
      </c>
      <c r="H17" s="17">
        <v>0.100237223808414</v>
      </c>
      <c r="I17" s="17">
        <v>6.6792314361929297E-2</v>
      </c>
      <c r="J17" s="17">
        <v>7.4360409183814799E-2</v>
      </c>
      <c r="K17" s="17">
        <v>5.9999232718792803E-2</v>
      </c>
      <c r="L17" s="17">
        <v>3.77878086699628E-2</v>
      </c>
      <c r="M17" s="17"/>
      <c r="N17" s="17">
        <v>5.7955598984909401E-2</v>
      </c>
      <c r="O17" s="17">
        <v>6.9556536682705394E-2</v>
      </c>
      <c r="P17" s="17">
        <v>6.7019518036076295E-2</v>
      </c>
      <c r="Q17" s="17">
        <v>7.3761012253701505E-2</v>
      </c>
      <c r="R17" s="17"/>
      <c r="S17" s="17">
        <v>8.4169546640816606E-2</v>
      </c>
      <c r="T17" s="17">
        <v>7.9502265656090101E-2</v>
      </c>
      <c r="U17" s="17">
        <v>7.5554864572972905E-2</v>
      </c>
      <c r="V17" s="17">
        <v>6.5472600554874402E-2</v>
      </c>
      <c r="W17" s="17">
        <v>5.9105083701843003E-2</v>
      </c>
      <c r="X17" s="17">
        <v>7.8641717238351894E-2</v>
      </c>
      <c r="Y17" s="17">
        <v>7.4765500873383794E-2</v>
      </c>
      <c r="Z17" s="17">
        <v>6.6705464199938905E-2</v>
      </c>
      <c r="AA17" s="17">
        <v>5.2282452778397402E-2</v>
      </c>
      <c r="AB17" s="17">
        <v>1.9779601486960601E-2</v>
      </c>
      <c r="AC17" s="17">
        <v>7.9084590908579E-2</v>
      </c>
      <c r="AD17" s="17">
        <v>4.1944464682060201E-2</v>
      </c>
      <c r="AE17" s="17"/>
      <c r="AF17" s="17">
        <v>6.4778234550733504E-2</v>
      </c>
      <c r="AG17" s="17">
        <v>6.7949417920433006E-2</v>
      </c>
      <c r="AH17" s="17">
        <v>6.5109540787172696E-2</v>
      </c>
      <c r="AI17" s="17"/>
      <c r="AJ17" s="17">
        <v>6.5139148079164405E-2</v>
      </c>
      <c r="AK17" s="17">
        <v>6.9344993594041601E-2</v>
      </c>
      <c r="AL17" s="17">
        <v>6.22081871007392E-2</v>
      </c>
      <c r="AM17" s="17">
        <v>8.7366766571279897E-2</v>
      </c>
      <c r="AN17" s="17">
        <v>5.9059979451740401E-2</v>
      </c>
      <c r="AO17" s="17"/>
      <c r="AP17" s="17">
        <v>7.1410084657182196E-2</v>
      </c>
      <c r="AQ17" s="17">
        <v>7.1536564694642396E-2</v>
      </c>
      <c r="AR17" s="17">
        <v>7.5388343354632306E-2</v>
      </c>
      <c r="AS17" s="17"/>
      <c r="AT17" s="17">
        <v>8.0180514296866498E-2</v>
      </c>
      <c r="AU17" s="17">
        <v>6.9790553911855804E-2</v>
      </c>
      <c r="AV17" s="17">
        <v>6.3825656289024202E-2</v>
      </c>
      <c r="AW17" s="17">
        <v>6.7648909980765601E-2</v>
      </c>
      <c r="AX17" s="17">
        <v>1.71701120876557E-2</v>
      </c>
      <c r="AY17" s="17"/>
      <c r="AZ17" s="17">
        <v>7.6433559105738097E-2</v>
      </c>
      <c r="BA17" s="17">
        <v>5.23260944576074E-2</v>
      </c>
      <c r="BB17" s="17">
        <v>8.8398831835272695E-2</v>
      </c>
      <c r="BC17" s="17">
        <v>7.3318853701641096E-2</v>
      </c>
      <c r="BD17" s="17">
        <v>5.1875867170423001E-2</v>
      </c>
      <c r="BE17" s="17">
        <v>6.7665865677826495E-2</v>
      </c>
      <c r="BF17" s="17"/>
      <c r="BG17" s="17">
        <v>4.8110556900244003E-2</v>
      </c>
      <c r="BH17" s="17">
        <v>6.8013127284939703E-2</v>
      </c>
      <c r="BI17" s="17" t="s">
        <v>95</v>
      </c>
      <c r="BJ17" s="17">
        <v>7.5388507675598002E-2</v>
      </c>
      <c r="BK17" s="17">
        <v>8.2070869617352604E-2</v>
      </c>
      <c r="BL17" s="17">
        <v>9.2821530289305496E-2</v>
      </c>
      <c r="BM17" s="17">
        <v>4.4280566043967198E-2</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3.9701212733617202</v>
      </c>
      <c r="D19" s="24">
        <v>3.8605890617509302</v>
      </c>
      <c r="E19" s="24">
        <v>4.07551808703532</v>
      </c>
      <c r="F19" s="24"/>
      <c r="G19" s="24">
        <v>4.0159833033291603</v>
      </c>
      <c r="H19" s="24">
        <v>4.2365504426171103</v>
      </c>
      <c r="I19" s="24">
        <v>3.9556436302628701</v>
      </c>
      <c r="J19" s="24">
        <v>4.0483781120051896</v>
      </c>
      <c r="K19" s="24">
        <v>3.8285168259264299</v>
      </c>
      <c r="L19" s="24">
        <v>3.7663139450471701</v>
      </c>
      <c r="M19" s="24"/>
      <c r="N19" s="24">
        <v>3.8325144581999799</v>
      </c>
      <c r="O19" s="24">
        <v>4.0113427606826297</v>
      </c>
      <c r="P19" s="24">
        <v>3.9879964324130301</v>
      </c>
      <c r="Q19" s="24">
        <v>4.0778462867166301</v>
      </c>
      <c r="R19" s="24"/>
      <c r="S19" s="24">
        <v>4.1613662180665898</v>
      </c>
      <c r="T19" s="24">
        <v>4.1062128295673803</v>
      </c>
      <c r="U19" s="24">
        <v>4.1137882131706904</v>
      </c>
      <c r="V19" s="24">
        <v>3.8747024239505401</v>
      </c>
      <c r="W19" s="24">
        <v>4.0629470063609903</v>
      </c>
      <c r="X19" s="24">
        <v>4.1557338013774601</v>
      </c>
      <c r="Y19" s="24">
        <v>4.0287933870739296</v>
      </c>
      <c r="Z19" s="24">
        <v>4.1125719217970698</v>
      </c>
      <c r="AA19" s="24">
        <v>3.9310452810409702</v>
      </c>
      <c r="AB19" s="24">
        <v>3.4042025459093801</v>
      </c>
      <c r="AC19" s="24">
        <v>3.7538535005254299</v>
      </c>
      <c r="AD19" s="24">
        <v>3.4789199137323101</v>
      </c>
      <c r="AE19" s="24"/>
      <c r="AF19" s="24">
        <v>3.9584706908194902</v>
      </c>
      <c r="AG19" s="24">
        <v>3.9093466059051698</v>
      </c>
      <c r="AH19" s="24">
        <v>4.1331491428859497</v>
      </c>
      <c r="AI19" s="24"/>
      <c r="AJ19" s="24">
        <v>3.9738184349149099</v>
      </c>
      <c r="AK19" s="24">
        <v>3.9612480464616699</v>
      </c>
      <c r="AL19" s="24">
        <v>3.8392075098429599</v>
      </c>
      <c r="AM19" s="24">
        <v>4.25039870395194</v>
      </c>
      <c r="AN19" s="24">
        <v>4.0889281696344604</v>
      </c>
      <c r="AO19" s="24"/>
      <c r="AP19" s="24">
        <v>4.05648705689556</v>
      </c>
      <c r="AQ19" s="24">
        <v>3.9214245619515502</v>
      </c>
      <c r="AR19" s="24">
        <v>4.0110302678109697</v>
      </c>
      <c r="AS19" s="24"/>
      <c r="AT19" s="24">
        <v>4.1127640262076</v>
      </c>
      <c r="AU19" s="24">
        <v>4.0723450671184498</v>
      </c>
      <c r="AV19" s="24">
        <v>3.9131742951319599</v>
      </c>
      <c r="AW19" s="24">
        <v>3.8038021990335702</v>
      </c>
      <c r="AX19" s="24">
        <v>3.7771164227341898</v>
      </c>
      <c r="AY19" s="24"/>
      <c r="AZ19" s="24">
        <v>4.0651055898421804</v>
      </c>
      <c r="BA19" s="24">
        <v>3.9503056714223002</v>
      </c>
      <c r="BB19" s="24">
        <v>4.0707800794509499</v>
      </c>
      <c r="BC19" s="24">
        <v>3.9627903885282101</v>
      </c>
      <c r="BD19" s="24">
        <v>3.86269211826871</v>
      </c>
      <c r="BE19" s="24">
        <v>3.7020295853189502</v>
      </c>
      <c r="BF19" s="24"/>
      <c r="BG19" s="24">
        <v>3.8383568555507601</v>
      </c>
      <c r="BH19" s="24">
        <v>3.9517963062397801</v>
      </c>
      <c r="BI19" s="24" t="s">
        <v>95</v>
      </c>
      <c r="BJ19" s="24">
        <v>4.21723284985727</v>
      </c>
      <c r="BK19" s="24">
        <v>3.9835772680674699</v>
      </c>
      <c r="BL19" s="24">
        <v>4.1616022326715498</v>
      </c>
      <c r="BM19" s="24">
        <v>3.80394222593275</v>
      </c>
    </row>
    <row r="20" spans="2:65" x14ac:dyDescent="0.35">
      <c r="B20" s="18" t="s">
        <v>299</v>
      </c>
      <c r="C20" s="25">
        <v>4.0302490415045904</v>
      </c>
      <c r="D20" s="25">
        <v>4.0555406306260604</v>
      </c>
      <c r="E20" s="25">
        <v>3.9814931597765999</v>
      </c>
      <c r="F20" s="25"/>
      <c r="G20" s="25">
        <v>4.1918324109094103</v>
      </c>
      <c r="H20" s="25">
        <v>4.4753830608586496</v>
      </c>
      <c r="I20" s="25">
        <v>4.1961692261080303</v>
      </c>
      <c r="J20" s="25">
        <v>3.9135711608945898</v>
      </c>
      <c r="K20" s="25">
        <v>3.7943407600287098</v>
      </c>
      <c r="L20" s="25">
        <v>3.5837056992940601</v>
      </c>
      <c r="M20" s="25"/>
      <c r="N20" s="25">
        <v>4.1189980960862203</v>
      </c>
      <c r="O20" s="25">
        <v>4.0525821295709799</v>
      </c>
      <c r="P20" s="25">
        <v>3.9220198025953499</v>
      </c>
      <c r="Q20" s="25">
        <v>3.9839379234223999</v>
      </c>
      <c r="R20" s="25"/>
      <c r="S20" s="25">
        <v>4.3014453028390101</v>
      </c>
      <c r="T20" s="25">
        <v>4.2852244529236403</v>
      </c>
      <c r="U20" s="25">
        <v>4.0167520171527897</v>
      </c>
      <c r="V20" s="25">
        <v>3.8257908522749098</v>
      </c>
      <c r="W20" s="25">
        <v>3.9327325623797802</v>
      </c>
      <c r="X20" s="25">
        <v>3.76138025135401</v>
      </c>
      <c r="Y20" s="25">
        <v>3.9612801669055901</v>
      </c>
      <c r="Z20" s="25">
        <v>3.94710041038311</v>
      </c>
      <c r="AA20" s="25">
        <v>3.9285765025978101</v>
      </c>
      <c r="AB20" s="25">
        <v>3.4748081776782</v>
      </c>
      <c r="AC20" s="25">
        <v>4.8409176681110804</v>
      </c>
      <c r="AD20" s="25">
        <v>2.9087064272040002</v>
      </c>
      <c r="AE20" s="25"/>
      <c r="AF20" s="25">
        <v>3.95265177932367</v>
      </c>
      <c r="AG20" s="25">
        <v>4.0431473784393397</v>
      </c>
      <c r="AH20" s="25">
        <v>4.1661084440688301</v>
      </c>
      <c r="AI20" s="25"/>
      <c r="AJ20" s="25">
        <v>4.0256428774064998</v>
      </c>
      <c r="AK20" s="25">
        <v>4.0552762785533796</v>
      </c>
      <c r="AL20" s="25">
        <v>4.3765047817801799</v>
      </c>
      <c r="AM20" s="25">
        <v>4.1600508137135197</v>
      </c>
      <c r="AN20" s="25">
        <v>3.8416079478490301</v>
      </c>
      <c r="AO20" s="25"/>
      <c r="AP20" s="25">
        <v>4.1538871128542798</v>
      </c>
      <c r="AQ20" s="25">
        <v>4.0171373697447397</v>
      </c>
      <c r="AR20" s="25">
        <v>4.5943944029643902</v>
      </c>
      <c r="AS20" s="25"/>
      <c r="AT20" s="25">
        <v>4.1617387393260801</v>
      </c>
      <c r="AU20" s="25">
        <v>4.0054802235803901</v>
      </c>
      <c r="AV20" s="25">
        <v>3.9964450292205802</v>
      </c>
      <c r="AW20" s="25">
        <v>4.2054410067422401</v>
      </c>
      <c r="AX20" s="25">
        <v>4.3894443790268198</v>
      </c>
      <c r="AY20" s="25"/>
      <c r="AZ20" s="25">
        <v>4.3673617452833797</v>
      </c>
      <c r="BA20" s="25">
        <v>3.69970933699783</v>
      </c>
      <c r="BB20" s="25">
        <v>4.2553668740359702</v>
      </c>
      <c r="BC20" s="25">
        <v>4.2080548354955196</v>
      </c>
      <c r="BD20" s="25">
        <v>3.5308825608910199</v>
      </c>
      <c r="BE20" s="25">
        <v>4.3928656683033802</v>
      </c>
      <c r="BF20" s="25"/>
      <c r="BG20" s="25">
        <v>3.82601466438765</v>
      </c>
      <c r="BH20" s="25">
        <v>3.9958435491169202</v>
      </c>
      <c r="BI20" s="25" t="s">
        <v>95</v>
      </c>
      <c r="BJ20" s="25">
        <v>4.3217898723508696</v>
      </c>
      <c r="BK20" s="25">
        <v>3.8910970240839</v>
      </c>
      <c r="BL20" s="25">
        <v>4.3440043793926302</v>
      </c>
      <c r="BM20" s="25">
        <v>3.9336982471477899</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3.8911257091532703E-2</v>
      </c>
      <c r="D9" s="17">
        <v>4.0223172824236798E-2</v>
      </c>
      <c r="E9" s="17">
        <v>3.7842189469162998E-2</v>
      </c>
      <c r="F9" s="17"/>
      <c r="G9" s="17">
        <v>5.1259295029284203E-2</v>
      </c>
      <c r="H9" s="17">
        <v>5.9609551564097599E-2</v>
      </c>
      <c r="I9" s="17">
        <v>5.8586727021320797E-2</v>
      </c>
      <c r="J9" s="17">
        <v>2.9632451922955799E-2</v>
      </c>
      <c r="K9" s="17">
        <v>2.7783583296039398E-2</v>
      </c>
      <c r="L9" s="17">
        <v>1.28666234851629E-2</v>
      </c>
      <c r="M9" s="17"/>
      <c r="N9" s="17">
        <v>2.8473705383686002E-2</v>
      </c>
      <c r="O9" s="17">
        <v>4.2345328284510597E-2</v>
      </c>
      <c r="P9" s="17">
        <v>5.0216779795299302E-2</v>
      </c>
      <c r="Q9" s="17">
        <v>3.7286099029460097E-2</v>
      </c>
      <c r="R9" s="17"/>
      <c r="S9" s="17">
        <v>3.8113753518665798E-2</v>
      </c>
      <c r="T9" s="17">
        <v>4.1553858782234103E-2</v>
      </c>
      <c r="U9" s="17">
        <v>3.38981777494348E-2</v>
      </c>
      <c r="V9" s="17">
        <v>3.5817361382557797E-2</v>
      </c>
      <c r="W9" s="17">
        <v>4.4762042380103603E-2</v>
      </c>
      <c r="X9" s="17">
        <v>4.6345969270261002E-2</v>
      </c>
      <c r="Y9" s="17">
        <v>3.3669272843742E-2</v>
      </c>
      <c r="Z9" s="17">
        <v>6.82180389818271E-2</v>
      </c>
      <c r="AA9" s="17">
        <v>4.0721746068440097E-2</v>
      </c>
      <c r="AB9" s="17">
        <v>2.5728068365222501E-2</v>
      </c>
      <c r="AC9" s="17">
        <v>2.83914149008134E-2</v>
      </c>
      <c r="AD9" s="17">
        <v>4.3186162323176902E-2</v>
      </c>
      <c r="AE9" s="17"/>
      <c r="AF9" s="17">
        <v>3.8754228621260697E-2</v>
      </c>
      <c r="AG9" s="17">
        <v>3.4040130617991299E-2</v>
      </c>
      <c r="AH9" s="17">
        <v>5.3103285433687399E-2</v>
      </c>
      <c r="AI9" s="17"/>
      <c r="AJ9" s="17">
        <v>3.25127237716012E-2</v>
      </c>
      <c r="AK9" s="17">
        <v>5.2409242309822399E-2</v>
      </c>
      <c r="AL9" s="17">
        <v>2.8612414698240399E-2</v>
      </c>
      <c r="AM9" s="17">
        <v>2.2348081263254101E-2</v>
      </c>
      <c r="AN9" s="17">
        <v>4.4241112335911097E-2</v>
      </c>
      <c r="AO9" s="17"/>
      <c r="AP9" s="17">
        <v>3.88594202510162E-2</v>
      </c>
      <c r="AQ9" s="17">
        <v>4.20139899875119E-2</v>
      </c>
      <c r="AR9" s="17">
        <v>6.1225974865247501E-2</v>
      </c>
      <c r="AS9" s="17"/>
      <c r="AT9" s="17">
        <v>3.7625898570099597E-2</v>
      </c>
      <c r="AU9" s="17">
        <v>2.80121721955707E-2</v>
      </c>
      <c r="AV9" s="17">
        <v>4.1990688889363102E-2</v>
      </c>
      <c r="AW9" s="17">
        <v>4.64243156155697E-2</v>
      </c>
      <c r="AX9" s="17">
        <v>8.4862905380368697E-2</v>
      </c>
      <c r="AY9" s="17"/>
      <c r="AZ9" s="17">
        <v>5.6707686998151999E-2</v>
      </c>
      <c r="BA9" s="17">
        <v>3.6367640625073402E-2</v>
      </c>
      <c r="BB9" s="17">
        <v>4.2753548547638999E-2</v>
      </c>
      <c r="BC9" s="17">
        <v>2.6223848113893201E-2</v>
      </c>
      <c r="BD9" s="17">
        <v>2.95619162699098E-2</v>
      </c>
      <c r="BE9" s="17">
        <v>3.0804360138849799E-2</v>
      </c>
      <c r="BF9" s="17"/>
      <c r="BG9" s="17">
        <v>2.46388010729615E-2</v>
      </c>
      <c r="BH9" s="17">
        <v>4.1830387278036001E-2</v>
      </c>
      <c r="BI9" s="17" t="s">
        <v>95</v>
      </c>
      <c r="BJ9" s="17">
        <v>9.1639476310561699E-2</v>
      </c>
      <c r="BK9" s="17">
        <v>5.9823398702372001E-2</v>
      </c>
      <c r="BL9" s="17">
        <v>3.4490129100767798E-2</v>
      </c>
      <c r="BM9" s="17">
        <v>3.3796801589495697E-2</v>
      </c>
    </row>
    <row r="10" spans="2:65" x14ac:dyDescent="0.35">
      <c r="B10" s="18" t="s">
        <v>289</v>
      </c>
      <c r="C10" s="17">
        <v>0.13375245300903299</v>
      </c>
      <c r="D10" s="17">
        <v>0.116564776073138</v>
      </c>
      <c r="E10" s="17">
        <v>0.15071289212706701</v>
      </c>
      <c r="F10" s="17"/>
      <c r="G10" s="17">
        <v>0.10849753226290899</v>
      </c>
      <c r="H10" s="17">
        <v>0.13713653326327599</v>
      </c>
      <c r="I10" s="17">
        <v>0.183706566082498</v>
      </c>
      <c r="J10" s="17">
        <v>0.16881223701193401</v>
      </c>
      <c r="K10" s="17">
        <v>9.6273415326300599E-2</v>
      </c>
      <c r="L10" s="17">
        <v>0.103733971581384</v>
      </c>
      <c r="M10" s="17"/>
      <c r="N10" s="17">
        <v>0.10224128109779899</v>
      </c>
      <c r="O10" s="17">
        <v>0.12705312988971501</v>
      </c>
      <c r="P10" s="17">
        <v>0.15342533669142899</v>
      </c>
      <c r="Q10" s="17">
        <v>0.15957971632489401</v>
      </c>
      <c r="R10" s="17"/>
      <c r="S10" s="17">
        <v>0.113572418257052</v>
      </c>
      <c r="T10" s="17">
        <v>0.12885064760537199</v>
      </c>
      <c r="U10" s="17">
        <v>0.14783395763308901</v>
      </c>
      <c r="V10" s="17">
        <v>0.101223779198869</v>
      </c>
      <c r="W10" s="17">
        <v>0.14719038787619501</v>
      </c>
      <c r="X10" s="17">
        <v>0.13739682315974699</v>
      </c>
      <c r="Y10" s="17">
        <v>0.14492578616332799</v>
      </c>
      <c r="Z10" s="17">
        <v>0.130151520135489</v>
      </c>
      <c r="AA10" s="17">
        <v>0.15961458014562999</v>
      </c>
      <c r="AB10" s="17">
        <v>0.13221477291553699</v>
      </c>
      <c r="AC10" s="17">
        <v>0.17934671475212799</v>
      </c>
      <c r="AD10" s="17">
        <v>7.5765117088811798E-2</v>
      </c>
      <c r="AE10" s="17"/>
      <c r="AF10" s="17">
        <v>0.13715260132117199</v>
      </c>
      <c r="AG10" s="17">
        <v>0.127922220289058</v>
      </c>
      <c r="AH10" s="17">
        <v>0.162913177602238</v>
      </c>
      <c r="AI10" s="17"/>
      <c r="AJ10" s="17">
        <v>0.12597924276372499</v>
      </c>
      <c r="AK10" s="17">
        <v>0.14216624965764099</v>
      </c>
      <c r="AL10" s="17">
        <v>9.9478810193794606E-2</v>
      </c>
      <c r="AM10" s="17">
        <v>0.20525499276523901</v>
      </c>
      <c r="AN10" s="17">
        <v>0.159112165259226</v>
      </c>
      <c r="AO10" s="17"/>
      <c r="AP10" s="17">
        <v>0.13829691022469001</v>
      </c>
      <c r="AQ10" s="17">
        <v>0.13881258400853799</v>
      </c>
      <c r="AR10" s="17">
        <v>0.12182181256968</v>
      </c>
      <c r="AS10" s="17"/>
      <c r="AT10" s="17">
        <v>0.149643671359425</v>
      </c>
      <c r="AU10" s="17">
        <v>0.125749330174069</v>
      </c>
      <c r="AV10" s="17">
        <v>0.11616804394729</v>
      </c>
      <c r="AW10" s="17">
        <v>0.121835833119031</v>
      </c>
      <c r="AX10" s="17">
        <v>0.10156322831151</v>
      </c>
      <c r="AY10" s="17"/>
      <c r="AZ10" s="17">
        <v>0.140191901334001</v>
      </c>
      <c r="BA10" s="17">
        <v>0.13007743868156099</v>
      </c>
      <c r="BB10" s="17">
        <v>0.14282004853024699</v>
      </c>
      <c r="BC10" s="17">
        <v>0.13415219408394299</v>
      </c>
      <c r="BD10" s="17">
        <v>0.109423688329873</v>
      </c>
      <c r="BE10" s="17">
        <v>0.159462846554043</v>
      </c>
      <c r="BF10" s="17"/>
      <c r="BG10" s="17">
        <v>0.109710521944667</v>
      </c>
      <c r="BH10" s="17">
        <v>0.14149676015892099</v>
      </c>
      <c r="BI10" s="17" t="s">
        <v>95</v>
      </c>
      <c r="BJ10" s="17">
        <v>0.16704639204653299</v>
      </c>
      <c r="BK10" s="17">
        <v>0.15368622243853</v>
      </c>
      <c r="BL10" s="17">
        <v>0.15691210696301</v>
      </c>
      <c r="BM10" s="17">
        <v>4.5734143709166598E-2</v>
      </c>
    </row>
    <row r="11" spans="2:65" x14ac:dyDescent="0.35">
      <c r="B11" s="18" t="s">
        <v>290</v>
      </c>
      <c r="C11" s="17">
        <v>0.20454870174675399</v>
      </c>
      <c r="D11" s="17">
        <v>0.18840753918456701</v>
      </c>
      <c r="E11" s="17">
        <v>0.22041916790662699</v>
      </c>
      <c r="F11" s="17"/>
      <c r="G11" s="17">
        <v>0.19409105513741901</v>
      </c>
      <c r="H11" s="17">
        <v>0.199891023428167</v>
      </c>
      <c r="I11" s="17">
        <v>0.21421504626801099</v>
      </c>
      <c r="J11" s="17">
        <v>0.199882078066038</v>
      </c>
      <c r="K11" s="17">
        <v>0.23554508183294101</v>
      </c>
      <c r="L11" s="17">
        <v>0.190416215849598</v>
      </c>
      <c r="M11" s="17"/>
      <c r="N11" s="17">
        <v>0.201678356620482</v>
      </c>
      <c r="O11" s="17">
        <v>0.20980995068358199</v>
      </c>
      <c r="P11" s="17">
        <v>0.20084530126024899</v>
      </c>
      <c r="Q11" s="17">
        <v>0.20617790338604799</v>
      </c>
      <c r="R11" s="17"/>
      <c r="S11" s="17">
        <v>0.217887896892276</v>
      </c>
      <c r="T11" s="17">
        <v>0.17543512074867201</v>
      </c>
      <c r="U11" s="17">
        <v>0.23045131412228301</v>
      </c>
      <c r="V11" s="17">
        <v>0.185162993970414</v>
      </c>
      <c r="W11" s="17">
        <v>0.18304731187081</v>
      </c>
      <c r="X11" s="17">
        <v>0.20625166803155601</v>
      </c>
      <c r="Y11" s="17">
        <v>0.218312866514352</v>
      </c>
      <c r="Z11" s="17">
        <v>0.26172237759165801</v>
      </c>
      <c r="AA11" s="17">
        <v>0.201424445883326</v>
      </c>
      <c r="AB11" s="17">
        <v>0.21271215206927299</v>
      </c>
      <c r="AC11" s="17">
        <v>0.19834761463890299</v>
      </c>
      <c r="AD11" s="17">
        <v>0.186866433234085</v>
      </c>
      <c r="AE11" s="17"/>
      <c r="AF11" s="17">
        <v>0.21327118780671001</v>
      </c>
      <c r="AG11" s="17">
        <v>0.18937068890905401</v>
      </c>
      <c r="AH11" s="17">
        <v>0.22319235585239</v>
      </c>
      <c r="AI11" s="17"/>
      <c r="AJ11" s="17">
        <v>0.20112125685402699</v>
      </c>
      <c r="AK11" s="17">
        <v>0.21041079738539101</v>
      </c>
      <c r="AL11" s="17">
        <v>0.20142402048678701</v>
      </c>
      <c r="AM11" s="17">
        <v>0.148172273240535</v>
      </c>
      <c r="AN11" s="17">
        <v>0.22655612764533101</v>
      </c>
      <c r="AO11" s="17"/>
      <c r="AP11" s="17">
        <v>0.19461455049211401</v>
      </c>
      <c r="AQ11" s="17">
        <v>0.20457082845031699</v>
      </c>
      <c r="AR11" s="17">
        <v>0.18635209419426099</v>
      </c>
      <c r="AS11" s="17"/>
      <c r="AT11" s="17">
        <v>0.19690236103922501</v>
      </c>
      <c r="AU11" s="17">
        <v>0.21166282267268499</v>
      </c>
      <c r="AV11" s="17">
        <v>0.21159835944059099</v>
      </c>
      <c r="AW11" s="17">
        <v>0.22535457371103301</v>
      </c>
      <c r="AX11" s="17">
        <v>0.118975816414537</v>
      </c>
      <c r="AY11" s="17"/>
      <c r="AZ11" s="17">
        <v>0.22449558624146301</v>
      </c>
      <c r="BA11" s="17">
        <v>0.206848480490673</v>
      </c>
      <c r="BB11" s="17">
        <v>0.20385435167479601</v>
      </c>
      <c r="BC11" s="17">
        <v>0.17978456306601601</v>
      </c>
      <c r="BD11" s="17">
        <v>0.183317186073127</v>
      </c>
      <c r="BE11" s="17">
        <v>0.237518040118363</v>
      </c>
      <c r="BF11" s="17"/>
      <c r="BG11" s="17">
        <v>0.19906903806673501</v>
      </c>
      <c r="BH11" s="17">
        <v>0.19670036719963799</v>
      </c>
      <c r="BI11" s="17" t="s">
        <v>95</v>
      </c>
      <c r="BJ11" s="17">
        <v>0.20108981627954201</v>
      </c>
      <c r="BK11" s="17">
        <v>0.24814135932682899</v>
      </c>
      <c r="BL11" s="17">
        <v>0.21273734042480899</v>
      </c>
      <c r="BM11" s="17">
        <v>0.18736226695145</v>
      </c>
    </row>
    <row r="12" spans="2:65" x14ac:dyDescent="0.35">
      <c r="B12" s="18" t="s">
        <v>291</v>
      </c>
      <c r="C12" s="17">
        <v>0.239645333048909</v>
      </c>
      <c r="D12" s="17">
        <v>0.24082655368007</v>
      </c>
      <c r="E12" s="17">
        <v>0.23793800130544801</v>
      </c>
      <c r="F12" s="17"/>
      <c r="G12" s="17">
        <v>0.233692071721078</v>
      </c>
      <c r="H12" s="17">
        <v>0.23239280584702801</v>
      </c>
      <c r="I12" s="17">
        <v>0.217009632362512</v>
      </c>
      <c r="J12" s="17">
        <v>0.241756918118717</v>
      </c>
      <c r="K12" s="17">
        <v>0.259021232432051</v>
      </c>
      <c r="L12" s="17">
        <v>0.25322114153847602</v>
      </c>
      <c r="M12" s="17"/>
      <c r="N12" s="17">
        <v>0.23670461160821499</v>
      </c>
      <c r="O12" s="17">
        <v>0.24310481860387301</v>
      </c>
      <c r="P12" s="17">
        <v>0.23338600584571001</v>
      </c>
      <c r="Q12" s="17">
        <v>0.242675529669338</v>
      </c>
      <c r="R12" s="17"/>
      <c r="S12" s="17">
        <v>0.254152670010588</v>
      </c>
      <c r="T12" s="17">
        <v>0.227332069135121</v>
      </c>
      <c r="U12" s="17">
        <v>0.19910917309194801</v>
      </c>
      <c r="V12" s="17">
        <v>0.29896188267066398</v>
      </c>
      <c r="W12" s="17">
        <v>0.22795440083263999</v>
      </c>
      <c r="X12" s="17">
        <v>0.20607665766024799</v>
      </c>
      <c r="Y12" s="17">
        <v>0.215078844261827</v>
      </c>
      <c r="Z12" s="17">
        <v>0.20421379461728001</v>
      </c>
      <c r="AA12" s="17">
        <v>0.24896849301625301</v>
      </c>
      <c r="AB12" s="17">
        <v>0.202618240146828</v>
      </c>
      <c r="AC12" s="17">
        <v>0.30420419482523797</v>
      </c>
      <c r="AD12" s="17">
        <v>0.36505286184629898</v>
      </c>
      <c r="AE12" s="17"/>
      <c r="AF12" s="17">
        <v>0.223348443355494</v>
      </c>
      <c r="AG12" s="17">
        <v>0.243186589046231</v>
      </c>
      <c r="AH12" s="17">
        <v>0.25869461877371702</v>
      </c>
      <c r="AI12" s="17"/>
      <c r="AJ12" s="17">
        <v>0.2304717323952</v>
      </c>
      <c r="AK12" s="17">
        <v>0.23218586921687201</v>
      </c>
      <c r="AL12" s="17">
        <v>0.24507181528028399</v>
      </c>
      <c r="AM12" s="17">
        <v>0.176716056305393</v>
      </c>
      <c r="AN12" s="17">
        <v>0.23509816522823601</v>
      </c>
      <c r="AO12" s="17"/>
      <c r="AP12" s="17">
        <v>0.22295319157412499</v>
      </c>
      <c r="AQ12" s="17">
        <v>0.23982713927787899</v>
      </c>
      <c r="AR12" s="17">
        <v>0.25749698905734503</v>
      </c>
      <c r="AS12" s="17"/>
      <c r="AT12" s="17">
        <v>0.25707494589991697</v>
      </c>
      <c r="AU12" s="17">
        <v>0.24828506912815601</v>
      </c>
      <c r="AV12" s="17">
        <v>0.22805482142996</v>
      </c>
      <c r="AW12" s="17">
        <v>0.21848762897318799</v>
      </c>
      <c r="AX12" s="17">
        <v>0.24383141037266801</v>
      </c>
      <c r="AY12" s="17"/>
      <c r="AZ12" s="17">
        <v>0.222481988108539</v>
      </c>
      <c r="BA12" s="17">
        <v>0.247156378602192</v>
      </c>
      <c r="BB12" s="17">
        <v>0.25474298564632902</v>
      </c>
      <c r="BC12" s="17">
        <v>0.23782248493989</v>
      </c>
      <c r="BD12" s="17">
        <v>0.25728511279802402</v>
      </c>
      <c r="BE12" s="17">
        <v>0.20461486564240799</v>
      </c>
      <c r="BF12" s="17"/>
      <c r="BG12" s="17">
        <v>0.244849875886681</v>
      </c>
      <c r="BH12" s="17">
        <v>0.22700607012972401</v>
      </c>
      <c r="BI12" s="17" t="s">
        <v>95</v>
      </c>
      <c r="BJ12" s="17">
        <v>0.25608125673217602</v>
      </c>
      <c r="BK12" s="17">
        <v>0.21015667045400499</v>
      </c>
      <c r="BL12" s="17">
        <v>0.24436455477899</v>
      </c>
      <c r="BM12" s="17">
        <v>0.33189521107497</v>
      </c>
    </row>
    <row r="13" spans="2:65" x14ac:dyDescent="0.35">
      <c r="B13" s="18" t="s">
        <v>292</v>
      </c>
      <c r="C13" s="17">
        <v>0.19612982111860899</v>
      </c>
      <c r="D13" s="17">
        <v>0.19543504985354401</v>
      </c>
      <c r="E13" s="17">
        <v>0.196323666244268</v>
      </c>
      <c r="F13" s="17"/>
      <c r="G13" s="17">
        <v>0.173087482566779</v>
      </c>
      <c r="H13" s="17">
        <v>0.16800761327918001</v>
      </c>
      <c r="I13" s="17">
        <v>0.15058880074422101</v>
      </c>
      <c r="J13" s="17">
        <v>0.19041007728038001</v>
      </c>
      <c r="K13" s="17">
        <v>0.22884835718841501</v>
      </c>
      <c r="L13" s="17">
        <v>0.25407063586080902</v>
      </c>
      <c r="M13" s="17"/>
      <c r="N13" s="17">
        <v>0.22389485060122499</v>
      </c>
      <c r="O13" s="17">
        <v>0.188770993896206</v>
      </c>
      <c r="P13" s="17">
        <v>0.18268078102780699</v>
      </c>
      <c r="Q13" s="17">
        <v>0.183114952292383</v>
      </c>
      <c r="R13" s="17"/>
      <c r="S13" s="17">
        <v>0.167942698918572</v>
      </c>
      <c r="T13" s="17">
        <v>0.21713591907825899</v>
      </c>
      <c r="U13" s="17">
        <v>0.18548353207601501</v>
      </c>
      <c r="V13" s="17">
        <v>0.20746801156170699</v>
      </c>
      <c r="W13" s="17">
        <v>0.19563387902255999</v>
      </c>
      <c r="X13" s="17">
        <v>0.22200277041629099</v>
      </c>
      <c r="Y13" s="17">
        <v>0.22939612921938701</v>
      </c>
      <c r="Z13" s="17">
        <v>0.16457260382272701</v>
      </c>
      <c r="AA13" s="17">
        <v>0.19160820692271999</v>
      </c>
      <c r="AB13" s="17">
        <v>0.20974196029665301</v>
      </c>
      <c r="AC13" s="17">
        <v>0.13347881166517001</v>
      </c>
      <c r="AD13" s="17">
        <v>0.18839917763051101</v>
      </c>
      <c r="AE13" s="17"/>
      <c r="AF13" s="17">
        <v>0.21422385410643599</v>
      </c>
      <c r="AG13" s="17">
        <v>0.198035923775084</v>
      </c>
      <c r="AH13" s="17">
        <v>0.152770874544294</v>
      </c>
      <c r="AI13" s="17"/>
      <c r="AJ13" s="17">
        <v>0.21644325861535599</v>
      </c>
      <c r="AK13" s="17">
        <v>0.16601372339289699</v>
      </c>
      <c r="AL13" s="17">
        <v>0.227552413289898</v>
      </c>
      <c r="AM13" s="17">
        <v>0.27842961218849199</v>
      </c>
      <c r="AN13" s="17">
        <v>0.19151791125152601</v>
      </c>
      <c r="AO13" s="17"/>
      <c r="AP13" s="17">
        <v>0.20056637962535401</v>
      </c>
      <c r="AQ13" s="17">
        <v>0.18973667840452199</v>
      </c>
      <c r="AR13" s="17">
        <v>0.17615415252139699</v>
      </c>
      <c r="AS13" s="17"/>
      <c r="AT13" s="17">
        <v>0.17915796163079001</v>
      </c>
      <c r="AU13" s="17">
        <v>0.209071222941456</v>
      </c>
      <c r="AV13" s="17">
        <v>0.19787568792657401</v>
      </c>
      <c r="AW13" s="17">
        <v>0.19163978806309401</v>
      </c>
      <c r="AX13" s="17">
        <v>0.19195057447498801</v>
      </c>
      <c r="AY13" s="17"/>
      <c r="AZ13" s="17">
        <v>0.16215260325299299</v>
      </c>
      <c r="BA13" s="17">
        <v>0.19922058409000801</v>
      </c>
      <c r="BB13" s="17">
        <v>0.16166081836411</v>
      </c>
      <c r="BC13" s="17">
        <v>0.240097070556721</v>
      </c>
      <c r="BD13" s="17">
        <v>0.22996061748017599</v>
      </c>
      <c r="BE13" s="17">
        <v>0.17886402347479699</v>
      </c>
      <c r="BF13" s="17"/>
      <c r="BG13" s="17">
        <v>0.23348452422650501</v>
      </c>
      <c r="BH13" s="17">
        <v>0.196310321925211</v>
      </c>
      <c r="BI13" s="17" t="s">
        <v>95</v>
      </c>
      <c r="BJ13" s="17">
        <v>0.144170453507529</v>
      </c>
      <c r="BK13" s="17">
        <v>0.14155738749189301</v>
      </c>
      <c r="BL13" s="17">
        <v>0.17066168918872199</v>
      </c>
      <c r="BM13" s="17">
        <v>0.175628277780944</v>
      </c>
    </row>
    <row r="14" spans="2:65" x14ac:dyDescent="0.35">
      <c r="B14" s="18" t="s">
        <v>293</v>
      </c>
      <c r="C14" s="17">
        <v>9.6212712930504304E-2</v>
      </c>
      <c r="D14" s="17">
        <v>0.112398928819406</v>
      </c>
      <c r="E14" s="17">
        <v>8.0939521366122397E-2</v>
      </c>
      <c r="F14" s="17"/>
      <c r="G14" s="17">
        <v>0.10784306930092701</v>
      </c>
      <c r="H14" s="17">
        <v>9.5061436396358903E-2</v>
      </c>
      <c r="I14" s="17">
        <v>9.7308897742695799E-2</v>
      </c>
      <c r="J14" s="17">
        <v>8.6303407606273794E-2</v>
      </c>
      <c r="K14" s="17">
        <v>8.3719992267638293E-2</v>
      </c>
      <c r="L14" s="17">
        <v>0.104957546583216</v>
      </c>
      <c r="M14" s="17"/>
      <c r="N14" s="17">
        <v>0.11607552924860599</v>
      </c>
      <c r="O14" s="17">
        <v>9.5336148110284999E-2</v>
      </c>
      <c r="P14" s="17">
        <v>9.4081168305256396E-2</v>
      </c>
      <c r="Q14" s="17">
        <v>7.8124652553739501E-2</v>
      </c>
      <c r="R14" s="17"/>
      <c r="S14" s="17">
        <v>9.4259500479346003E-2</v>
      </c>
      <c r="T14" s="17">
        <v>9.6881089044330598E-2</v>
      </c>
      <c r="U14" s="17">
        <v>0.11265575132550799</v>
      </c>
      <c r="V14" s="17">
        <v>8.0988419090702896E-2</v>
      </c>
      <c r="W14" s="17">
        <v>9.3976896390150694E-2</v>
      </c>
      <c r="X14" s="17">
        <v>0.11151537685729</v>
      </c>
      <c r="Y14" s="17">
        <v>7.2110745509333496E-2</v>
      </c>
      <c r="Z14" s="17">
        <v>6.5932839200076296E-2</v>
      </c>
      <c r="AA14" s="17">
        <v>8.7782133918286306E-2</v>
      </c>
      <c r="AB14" s="17">
        <v>0.13335000984355799</v>
      </c>
      <c r="AC14" s="17">
        <v>9.0547511525601698E-2</v>
      </c>
      <c r="AD14" s="17">
        <v>9.7071168240373595E-2</v>
      </c>
      <c r="AE14" s="17"/>
      <c r="AF14" s="17">
        <v>9.1629807164164606E-2</v>
      </c>
      <c r="AG14" s="17">
        <v>0.108177018601082</v>
      </c>
      <c r="AH14" s="17">
        <v>7.4734994399267299E-2</v>
      </c>
      <c r="AI14" s="17"/>
      <c r="AJ14" s="17">
        <v>0.10254972693742601</v>
      </c>
      <c r="AK14" s="17">
        <v>8.8754868758689501E-2</v>
      </c>
      <c r="AL14" s="17">
        <v>0.110757856976755</v>
      </c>
      <c r="AM14" s="17">
        <v>5.4773285540501003E-2</v>
      </c>
      <c r="AN14" s="17">
        <v>7.7789790047372298E-2</v>
      </c>
      <c r="AO14" s="17"/>
      <c r="AP14" s="17">
        <v>9.54792868076558E-2</v>
      </c>
      <c r="AQ14" s="17">
        <v>9.7639678467612498E-2</v>
      </c>
      <c r="AR14" s="17">
        <v>9.6235448808865601E-2</v>
      </c>
      <c r="AS14" s="17"/>
      <c r="AT14" s="17">
        <v>8.8050196155645105E-2</v>
      </c>
      <c r="AU14" s="17">
        <v>8.7952656000476706E-2</v>
      </c>
      <c r="AV14" s="17">
        <v>0.10812845199356499</v>
      </c>
      <c r="AW14" s="17">
        <v>9.5824069382699106E-2</v>
      </c>
      <c r="AX14" s="17">
        <v>0.117577563677422</v>
      </c>
      <c r="AY14" s="17"/>
      <c r="AZ14" s="17">
        <v>9.8314645369121503E-2</v>
      </c>
      <c r="BA14" s="17">
        <v>9.6992592645808701E-2</v>
      </c>
      <c r="BB14" s="17">
        <v>9.4922181226785696E-2</v>
      </c>
      <c r="BC14" s="17">
        <v>8.4355938821709095E-2</v>
      </c>
      <c r="BD14" s="17">
        <v>0.112497767423015</v>
      </c>
      <c r="BE14" s="17">
        <v>8.9597281538090198E-2</v>
      </c>
      <c r="BF14" s="17"/>
      <c r="BG14" s="17">
        <v>9.7146948613814801E-2</v>
      </c>
      <c r="BH14" s="17">
        <v>0.11329189978212501</v>
      </c>
      <c r="BI14" s="17" t="s">
        <v>95</v>
      </c>
      <c r="BJ14" s="17">
        <v>6.1139407222205198E-2</v>
      </c>
      <c r="BK14" s="17">
        <v>9.7789800553028494E-2</v>
      </c>
      <c r="BL14" s="17">
        <v>8.0957753040817801E-2</v>
      </c>
      <c r="BM14" s="17">
        <v>0.107766847249049</v>
      </c>
    </row>
    <row r="15" spans="2:65" x14ac:dyDescent="0.35">
      <c r="B15" s="18" t="s">
        <v>294</v>
      </c>
      <c r="C15" s="17">
        <v>4.4981358226434398E-2</v>
      </c>
      <c r="D15" s="17">
        <v>5.1513657650038798E-2</v>
      </c>
      <c r="E15" s="17">
        <v>3.8356702268624102E-2</v>
      </c>
      <c r="F15" s="17"/>
      <c r="G15" s="17">
        <v>5.5817066756360202E-2</v>
      </c>
      <c r="H15" s="17">
        <v>4.64123401594718E-2</v>
      </c>
      <c r="I15" s="17">
        <v>4.1350388966483603E-2</v>
      </c>
      <c r="J15" s="17">
        <v>4.1806809811360701E-2</v>
      </c>
      <c r="K15" s="17">
        <v>3.61374210225072E-2</v>
      </c>
      <c r="L15" s="17">
        <v>4.8091000966041297E-2</v>
      </c>
      <c r="M15" s="17"/>
      <c r="N15" s="17">
        <v>4.1586761038149601E-2</v>
      </c>
      <c r="O15" s="17">
        <v>4.7727540742071799E-2</v>
      </c>
      <c r="P15" s="17">
        <v>4.1087277599572099E-2</v>
      </c>
      <c r="Q15" s="17">
        <v>4.8977339299041203E-2</v>
      </c>
      <c r="R15" s="17"/>
      <c r="S15" s="17">
        <v>4.0133377843081998E-2</v>
      </c>
      <c r="T15" s="17">
        <v>5.7881383425340202E-2</v>
      </c>
      <c r="U15" s="17">
        <v>5.3995070825496302E-2</v>
      </c>
      <c r="V15" s="17">
        <v>5.07455031769075E-2</v>
      </c>
      <c r="W15" s="17">
        <v>4.9802482134589501E-2</v>
      </c>
      <c r="X15" s="17">
        <v>3.1136881854470499E-2</v>
      </c>
      <c r="Y15" s="17">
        <v>5.58361143286479E-2</v>
      </c>
      <c r="Z15" s="17">
        <v>5.5885931327787797E-2</v>
      </c>
      <c r="AA15" s="17">
        <v>2.9627004078769999E-2</v>
      </c>
      <c r="AB15" s="17">
        <v>4.4190557316785402E-2</v>
      </c>
      <c r="AC15" s="17">
        <v>4.08269287241858E-2</v>
      </c>
      <c r="AD15" s="17">
        <v>2.2893878018830201E-2</v>
      </c>
      <c r="AE15" s="17"/>
      <c r="AF15" s="17">
        <v>4.2251809607412101E-2</v>
      </c>
      <c r="AG15" s="17">
        <v>4.8076322082259697E-2</v>
      </c>
      <c r="AH15" s="17">
        <v>3.26366599848864E-2</v>
      </c>
      <c r="AI15" s="17"/>
      <c r="AJ15" s="17">
        <v>4.8982714048128102E-2</v>
      </c>
      <c r="AK15" s="17">
        <v>5.0659765734290797E-2</v>
      </c>
      <c r="AL15" s="17">
        <v>4.7080793322193802E-2</v>
      </c>
      <c r="AM15" s="17">
        <v>5.6773637779470802E-2</v>
      </c>
      <c r="AN15" s="17">
        <v>3.0447875245345899E-2</v>
      </c>
      <c r="AO15" s="17"/>
      <c r="AP15" s="17">
        <v>5.4320555937898703E-2</v>
      </c>
      <c r="AQ15" s="17">
        <v>4.0042024465580799E-2</v>
      </c>
      <c r="AR15" s="17">
        <v>5.5599453862517897E-2</v>
      </c>
      <c r="AS15" s="17"/>
      <c r="AT15" s="17">
        <v>4.9664211216491103E-2</v>
      </c>
      <c r="AU15" s="17">
        <v>4.7965430560813503E-2</v>
      </c>
      <c r="AV15" s="17">
        <v>4.0170652563207197E-2</v>
      </c>
      <c r="AW15" s="17">
        <v>4.1089121324158401E-2</v>
      </c>
      <c r="AX15" s="17">
        <v>9.84526374380853E-2</v>
      </c>
      <c r="AY15" s="17"/>
      <c r="AZ15" s="17">
        <v>3.7800666855244199E-2</v>
      </c>
      <c r="BA15" s="17">
        <v>4.4283119551118001E-2</v>
      </c>
      <c r="BB15" s="17">
        <v>5.1457790661811803E-2</v>
      </c>
      <c r="BC15" s="17">
        <v>4.8034821376913298E-2</v>
      </c>
      <c r="BD15" s="17">
        <v>4.8480195336391099E-2</v>
      </c>
      <c r="BE15" s="17">
        <v>4.7928305634251898E-2</v>
      </c>
      <c r="BF15" s="17"/>
      <c r="BG15" s="17">
        <v>4.5232841635686701E-2</v>
      </c>
      <c r="BH15" s="17">
        <v>4.7925028276958798E-2</v>
      </c>
      <c r="BI15" s="17" t="s">
        <v>95</v>
      </c>
      <c r="BJ15" s="17">
        <v>3.8594059372925898E-2</v>
      </c>
      <c r="BK15" s="17">
        <v>3.4139831363129501E-2</v>
      </c>
      <c r="BL15" s="17">
        <v>4.0622792660296801E-2</v>
      </c>
      <c r="BM15" s="17">
        <v>9.5660176552940498E-2</v>
      </c>
    </row>
    <row r="16" spans="2:65" x14ac:dyDescent="0.35">
      <c r="B16" s="18" t="s">
        <v>295</v>
      </c>
      <c r="C16" s="17">
        <v>2.6154354620589699E-2</v>
      </c>
      <c r="D16" s="17">
        <v>3.1844842100891599E-2</v>
      </c>
      <c r="E16" s="17">
        <v>2.07432264591428E-2</v>
      </c>
      <c r="F16" s="17"/>
      <c r="G16" s="17">
        <v>4.0705861651840002E-2</v>
      </c>
      <c r="H16" s="17">
        <v>3.3609120221082298E-2</v>
      </c>
      <c r="I16" s="17">
        <v>2.01037630043528E-2</v>
      </c>
      <c r="J16" s="17">
        <v>2.6728209398169799E-2</v>
      </c>
      <c r="K16" s="17">
        <v>1.8108231692062798E-2</v>
      </c>
      <c r="L16" s="17">
        <v>2.0295732847387799E-2</v>
      </c>
      <c r="M16" s="17"/>
      <c r="N16" s="17">
        <v>2.5559605417258002E-2</v>
      </c>
      <c r="O16" s="17">
        <v>2.71321615848273E-2</v>
      </c>
      <c r="P16" s="17">
        <v>2.9862452746892601E-2</v>
      </c>
      <c r="Q16" s="17">
        <v>2.2935107840163699E-2</v>
      </c>
      <c r="R16" s="17"/>
      <c r="S16" s="17">
        <v>3.9220865632451397E-2</v>
      </c>
      <c r="T16" s="17">
        <v>3.9267474643447098E-2</v>
      </c>
      <c r="U16" s="17">
        <v>2.41451956611392E-2</v>
      </c>
      <c r="V16" s="17">
        <v>1.64890729138862E-2</v>
      </c>
      <c r="W16" s="17">
        <v>3.8363893388081202E-2</v>
      </c>
      <c r="X16" s="17">
        <v>2.34497547336091E-2</v>
      </c>
      <c r="Y16" s="17">
        <v>2.19789696539088E-2</v>
      </c>
      <c r="Z16" s="17">
        <v>3.1736466031060999E-2</v>
      </c>
      <c r="AA16" s="17">
        <v>2.1715063849106198E-2</v>
      </c>
      <c r="AB16" s="17">
        <v>9.0588592336391105E-3</v>
      </c>
      <c r="AC16" s="17">
        <v>1.61154126931848E-2</v>
      </c>
      <c r="AD16" s="17">
        <v>1.0471130139255901E-2</v>
      </c>
      <c r="AE16" s="17"/>
      <c r="AF16" s="17">
        <v>2.5980626316972299E-2</v>
      </c>
      <c r="AG16" s="17">
        <v>2.8475272801290599E-2</v>
      </c>
      <c r="AH16" s="17">
        <v>1.86724375674811E-2</v>
      </c>
      <c r="AI16" s="17"/>
      <c r="AJ16" s="17">
        <v>2.5447036863416501E-2</v>
      </c>
      <c r="AK16" s="17">
        <v>3.3059527400614699E-2</v>
      </c>
      <c r="AL16" s="17">
        <v>2.50784028151637E-2</v>
      </c>
      <c r="AM16" s="17">
        <v>2.13417594354019E-2</v>
      </c>
      <c r="AN16" s="17">
        <v>1.6736843996905799E-2</v>
      </c>
      <c r="AO16" s="17"/>
      <c r="AP16" s="17">
        <v>3.97107156811837E-2</v>
      </c>
      <c r="AQ16" s="17">
        <v>2.4938257517576799E-2</v>
      </c>
      <c r="AR16" s="17">
        <v>2.6696209078558599E-2</v>
      </c>
      <c r="AS16" s="17"/>
      <c r="AT16" s="17">
        <v>2.9981161524540501E-2</v>
      </c>
      <c r="AU16" s="17">
        <v>2.4237825858537999E-2</v>
      </c>
      <c r="AV16" s="17">
        <v>3.05391215354259E-2</v>
      </c>
      <c r="AW16" s="17">
        <v>3.3423361480439499E-2</v>
      </c>
      <c r="AX16" s="17">
        <v>1.55876075641355E-2</v>
      </c>
      <c r="AY16" s="17"/>
      <c r="AZ16" s="17">
        <v>2.8117321202194501E-2</v>
      </c>
      <c r="BA16" s="17">
        <v>2.40980167922396E-2</v>
      </c>
      <c r="BB16" s="17">
        <v>2.70294120178746E-2</v>
      </c>
      <c r="BC16" s="17">
        <v>2.9413754868504199E-2</v>
      </c>
      <c r="BD16" s="17">
        <v>2.0051895694860201E-2</v>
      </c>
      <c r="BE16" s="17">
        <v>2.9895603947111202E-2</v>
      </c>
      <c r="BF16" s="17"/>
      <c r="BG16" s="17">
        <v>2.7668846013805998E-2</v>
      </c>
      <c r="BH16" s="17">
        <v>2.23743379404709E-2</v>
      </c>
      <c r="BI16" s="17" t="s">
        <v>95</v>
      </c>
      <c r="BJ16" s="17">
        <v>1.21248594038044E-2</v>
      </c>
      <c r="BK16" s="17">
        <v>3.0111844946907301E-2</v>
      </c>
      <c r="BL16" s="17">
        <v>3.01564186770754E-2</v>
      </c>
      <c r="BM16" s="17">
        <v>2.2156275091984201E-2</v>
      </c>
    </row>
    <row r="17" spans="2:65" x14ac:dyDescent="0.35">
      <c r="B17" s="18" t="s">
        <v>302</v>
      </c>
      <c r="C17" s="17">
        <v>1.9664008207633001E-2</v>
      </c>
      <c r="D17" s="17">
        <v>2.2785479814107501E-2</v>
      </c>
      <c r="E17" s="17">
        <v>1.6724632853537001E-2</v>
      </c>
      <c r="F17" s="17"/>
      <c r="G17" s="17">
        <v>3.5006565573404001E-2</v>
      </c>
      <c r="H17" s="17">
        <v>2.7879575841337299E-2</v>
      </c>
      <c r="I17" s="17">
        <v>1.7130177807905E-2</v>
      </c>
      <c r="J17" s="17">
        <v>1.4667810784171001E-2</v>
      </c>
      <c r="K17" s="17">
        <v>1.4562684942045399E-2</v>
      </c>
      <c r="L17" s="17">
        <v>1.2347131287924799E-2</v>
      </c>
      <c r="M17" s="17"/>
      <c r="N17" s="17">
        <v>2.3785298984579501E-2</v>
      </c>
      <c r="O17" s="17">
        <v>1.87199282049294E-2</v>
      </c>
      <c r="P17" s="17">
        <v>1.44148967277843E-2</v>
      </c>
      <c r="Q17" s="17">
        <v>2.1128699604931401E-2</v>
      </c>
      <c r="R17" s="17"/>
      <c r="S17" s="17">
        <v>3.4716818447967202E-2</v>
      </c>
      <c r="T17" s="17">
        <v>1.5662437537225099E-2</v>
      </c>
      <c r="U17" s="17">
        <v>1.24278275150864E-2</v>
      </c>
      <c r="V17" s="17">
        <v>2.3142976034291499E-2</v>
      </c>
      <c r="W17" s="17">
        <v>1.92687061048703E-2</v>
      </c>
      <c r="X17" s="17">
        <v>1.5824098016527802E-2</v>
      </c>
      <c r="Y17" s="17">
        <v>8.6912715054732904E-3</v>
      </c>
      <c r="Z17" s="17">
        <v>1.7566428292093799E-2</v>
      </c>
      <c r="AA17" s="17">
        <v>1.85383261174684E-2</v>
      </c>
      <c r="AB17" s="17">
        <v>3.0385379812503201E-2</v>
      </c>
      <c r="AC17" s="17">
        <v>8.7413962747754804E-3</v>
      </c>
      <c r="AD17" s="17">
        <v>1.02940714786568E-2</v>
      </c>
      <c r="AE17" s="17"/>
      <c r="AF17" s="17">
        <v>1.3387441700377501E-2</v>
      </c>
      <c r="AG17" s="17">
        <v>2.2715833877948399E-2</v>
      </c>
      <c r="AH17" s="17">
        <v>2.3281595842038299E-2</v>
      </c>
      <c r="AI17" s="17"/>
      <c r="AJ17" s="17">
        <v>1.6492307751121201E-2</v>
      </c>
      <c r="AK17" s="17">
        <v>2.4339956143781299E-2</v>
      </c>
      <c r="AL17" s="17">
        <v>1.49434729368839E-2</v>
      </c>
      <c r="AM17" s="17">
        <v>3.61903014817124E-2</v>
      </c>
      <c r="AN17" s="17">
        <v>1.85000089901468E-2</v>
      </c>
      <c r="AO17" s="17"/>
      <c r="AP17" s="17">
        <v>1.5198989405963001E-2</v>
      </c>
      <c r="AQ17" s="17">
        <v>2.2418819420462002E-2</v>
      </c>
      <c r="AR17" s="17">
        <v>1.84178650421278E-2</v>
      </c>
      <c r="AS17" s="17"/>
      <c r="AT17" s="17">
        <v>1.18995926038669E-2</v>
      </c>
      <c r="AU17" s="17">
        <v>1.7063470468235298E-2</v>
      </c>
      <c r="AV17" s="17">
        <v>2.5474172274023599E-2</v>
      </c>
      <c r="AW17" s="17">
        <v>2.5921308330787599E-2</v>
      </c>
      <c r="AX17" s="17">
        <v>2.7198256366284299E-2</v>
      </c>
      <c r="AY17" s="17"/>
      <c r="AZ17" s="17">
        <v>2.9737600638292099E-2</v>
      </c>
      <c r="BA17" s="17">
        <v>1.49557485213267E-2</v>
      </c>
      <c r="BB17" s="17">
        <v>2.0758863330407901E-2</v>
      </c>
      <c r="BC17" s="17">
        <v>2.01153241724095E-2</v>
      </c>
      <c r="BD17" s="17">
        <v>9.4216205946238592E-3</v>
      </c>
      <c r="BE17" s="17">
        <v>2.1314672952086999E-2</v>
      </c>
      <c r="BF17" s="17"/>
      <c r="BG17" s="17">
        <v>1.8198602539142201E-2</v>
      </c>
      <c r="BH17" s="17">
        <v>1.3064827308915301E-2</v>
      </c>
      <c r="BI17" s="17" t="s">
        <v>95</v>
      </c>
      <c r="BJ17" s="17">
        <v>2.8114279124723099E-2</v>
      </c>
      <c r="BK17" s="17">
        <v>2.4593484723305001E-2</v>
      </c>
      <c r="BL17" s="17">
        <v>2.9097215165511298E-2</v>
      </c>
      <c r="BM17" s="17">
        <v>0</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3.1376494021400299</v>
      </c>
      <c r="D19" s="24">
        <v>3.27387403811302</v>
      </c>
      <c r="E19" s="24">
        <v>3.00449736531839</v>
      </c>
      <c r="F19" s="24"/>
      <c r="G19" s="24">
        <v>3.329217091161</v>
      </c>
      <c r="H19" s="24">
        <v>3.1182091219943202</v>
      </c>
      <c r="I19" s="24">
        <v>2.8779353446890301</v>
      </c>
      <c r="J19" s="24">
        <v>3.0422853055817698</v>
      </c>
      <c r="K19" s="24">
        <v>3.1385042938960299</v>
      </c>
      <c r="L19" s="24">
        <v>3.3146932902866899</v>
      </c>
      <c r="M19" s="24"/>
      <c r="N19" s="24">
        <v>3.3103890738376802</v>
      </c>
      <c r="O19" s="24">
        <v>3.1338020043903998</v>
      </c>
      <c r="P19" s="24">
        <v>3.0272829310345202</v>
      </c>
      <c r="Q19" s="24">
        <v>3.0464845715580902</v>
      </c>
      <c r="R19" s="24"/>
      <c r="S19" s="24">
        <v>3.2479553942137702</v>
      </c>
      <c r="T19" s="24">
        <v>3.2621263413967299</v>
      </c>
      <c r="U19" s="24">
        <v>3.1036864047867501</v>
      </c>
      <c r="V19" s="24">
        <v>3.2082898945850098</v>
      </c>
      <c r="W19" s="24">
        <v>3.17108000751979</v>
      </c>
      <c r="X19" s="24">
        <v>3.0912804565495202</v>
      </c>
      <c r="Y19" s="24">
        <v>3.06332594199477</v>
      </c>
      <c r="Z19" s="24">
        <v>2.9521945469828399</v>
      </c>
      <c r="AA19" s="24">
        <v>2.9927865285994599</v>
      </c>
      <c r="AB19" s="24">
        <v>3.2428500849351898</v>
      </c>
      <c r="AC19" s="24">
        <v>2.9030079641899502</v>
      </c>
      <c r="AD19" s="24">
        <v>3.07662287173682</v>
      </c>
      <c r="AE19" s="24"/>
      <c r="AF19" s="24">
        <v>3.09125953471395</v>
      </c>
      <c r="AG19" s="24">
        <v>3.2387636664777899</v>
      </c>
      <c r="AH19" s="24">
        <v>2.8829200054196802</v>
      </c>
      <c r="AI19" s="24"/>
      <c r="AJ19" s="24">
        <v>3.2021226271475798</v>
      </c>
      <c r="AK19" s="24">
        <v>3.09746962480438</v>
      </c>
      <c r="AL19" s="24">
        <v>3.27912259818596</v>
      </c>
      <c r="AM19" s="24">
        <v>3.19888913919731</v>
      </c>
      <c r="AN19" s="24">
        <v>2.9203847428491398</v>
      </c>
      <c r="AO19" s="24"/>
      <c r="AP19" s="24">
        <v>3.2015377991143699</v>
      </c>
      <c r="AQ19" s="24">
        <v>3.1087512694791801</v>
      </c>
      <c r="AR19" s="24">
        <v>3.12062392932219</v>
      </c>
      <c r="AS19" s="24"/>
      <c r="AT19" s="24">
        <v>3.07460619724068</v>
      </c>
      <c r="AU19" s="24">
        <v>3.1639434827926398</v>
      </c>
      <c r="AV19" s="24">
        <v>3.2142653831118899</v>
      </c>
      <c r="AW19" s="24">
        <v>3.1615560915808598</v>
      </c>
      <c r="AX19" s="24">
        <v>3.3441143370534001</v>
      </c>
      <c r="AY19" s="24"/>
      <c r="AZ19" s="24">
        <v>3.0583387326532798</v>
      </c>
      <c r="BA19" s="24">
        <v>3.1211196580815499</v>
      </c>
      <c r="BB19" s="24">
        <v>3.1000354231484399</v>
      </c>
      <c r="BC19" s="24">
        <v>3.2443845570913701</v>
      </c>
      <c r="BD19" s="24">
        <v>3.2368621125453401</v>
      </c>
      <c r="BE19" s="24">
        <v>3.07914247035961</v>
      </c>
      <c r="BF19" s="24"/>
      <c r="BG19" s="24">
        <v>3.2727388579371799</v>
      </c>
      <c r="BH19" s="24">
        <v>3.1163056452752098</v>
      </c>
      <c r="BI19" s="24" t="s">
        <v>95</v>
      </c>
      <c r="BJ19" s="24">
        <v>2.7612012500052598</v>
      </c>
      <c r="BK19" s="24">
        <v>2.9479872857804899</v>
      </c>
      <c r="BL19" s="24">
        <v>3.0905253821339702</v>
      </c>
      <c r="BM19" s="24">
        <v>3.38654664316753</v>
      </c>
    </row>
    <row r="20" spans="2:65" x14ac:dyDescent="0.35">
      <c r="B20" s="18" t="s">
        <v>299</v>
      </c>
      <c r="C20" s="25">
        <v>2.96743414862142</v>
      </c>
      <c r="D20" s="25">
        <v>3.1310593051061</v>
      </c>
      <c r="E20" s="25">
        <v>2.7805014644992201</v>
      </c>
      <c r="F20" s="25"/>
      <c r="G20" s="25">
        <v>3.6207911056315298</v>
      </c>
      <c r="H20" s="25">
        <v>3.4767324060201599</v>
      </c>
      <c r="I20" s="25">
        <v>3.1278808688378898</v>
      </c>
      <c r="J20" s="25">
        <v>2.8504400738632998</v>
      </c>
      <c r="K20" s="25">
        <v>2.39852420194625</v>
      </c>
      <c r="L20" s="25">
        <v>2.3650585433620201</v>
      </c>
      <c r="M20" s="25"/>
      <c r="N20" s="25">
        <v>2.8392583734750501</v>
      </c>
      <c r="O20" s="25">
        <v>2.9858747253103299</v>
      </c>
      <c r="P20" s="25">
        <v>3.03616611141066</v>
      </c>
      <c r="Q20" s="25">
        <v>3.01251218851095</v>
      </c>
      <c r="R20" s="25"/>
      <c r="S20" s="25">
        <v>3.3613359115645398</v>
      </c>
      <c r="T20" s="25">
        <v>3.1475753179394799</v>
      </c>
      <c r="U20" s="25">
        <v>2.9443733698346199</v>
      </c>
      <c r="V20" s="25">
        <v>2.70705924609388</v>
      </c>
      <c r="W20" s="25">
        <v>3.2723479929721102</v>
      </c>
      <c r="X20" s="25">
        <v>2.8917256233278601</v>
      </c>
      <c r="Y20" s="25">
        <v>2.6947335426899501</v>
      </c>
      <c r="Z20" s="25">
        <v>3.2926783724668498</v>
      </c>
      <c r="AA20" s="25">
        <v>2.8330149367954598</v>
      </c>
      <c r="AB20" s="25">
        <v>2.96777923902884</v>
      </c>
      <c r="AC20" s="25">
        <v>2.5138491913847001</v>
      </c>
      <c r="AD20" s="25">
        <v>2.09768616931389</v>
      </c>
      <c r="AE20" s="25"/>
      <c r="AF20" s="25">
        <v>2.8156916738206998</v>
      </c>
      <c r="AG20" s="25">
        <v>3.0391958047680401</v>
      </c>
      <c r="AH20" s="25">
        <v>2.9703928883619999</v>
      </c>
      <c r="AI20" s="25"/>
      <c r="AJ20" s="25">
        <v>2.8457860518405198</v>
      </c>
      <c r="AK20" s="25">
        <v>3.3585491845736</v>
      </c>
      <c r="AL20" s="25">
        <v>2.65797476537259</v>
      </c>
      <c r="AM20" s="25">
        <v>3.4531888537222102</v>
      </c>
      <c r="AN20" s="25">
        <v>2.7669014730029202</v>
      </c>
      <c r="AO20" s="25"/>
      <c r="AP20" s="25">
        <v>3.1478481923939099</v>
      </c>
      <c r="AQ20" s="25">
        <v>3.0282806106087898</v>
      </c>
      <c r="AR20" s="25">
        <v>3.1703632406119602</v>
      </c>
      <c r="AS20" s="25"/>
      <c r="AT20" s="25">
        <v>2.8872384023307101</v>
      </c>
      <c r="AU20" s="25">
        <v>2.7497433108428102</v>
      </c>
      <c r="AV20" s="25">
        <v>3.1285555713508399</v>
      </c>
      <c r="AW20" s="25">
        <v>3.2390486592962202</v>
      </c>
      <c r="AX20" s="25">
        <v>3.7171082351162599</v>
      </c>
      <c r="AY20" s="25"/>
      <c r="AZ20" s="25">
        <v>3.3848107338120501</v>
      </c>
      <c r="BA20" s="25">
        <v>2.7872902210692101</v>
      </c>
      <c r="BB20" s="25">
        <v>3.1124153318932302</v>
      </c>
      <c r="BC20" s="25">
        <v>2.8800104953282202</v>
      </c>
      <c r="BD20" s="25">
        <v>2.5089480038878</v>
      </c>
      <c r="BE20" s="25">
        <v>3.1412516958757299</v>
      </c>
      <c r="BF20" s="25"/>
      <c r="BG20" s="25">
        <v>2.7139596124697598</v>
      </c>
      <c r="BH20" s="25">
        <v>2.8941491374580601</v>
      </c>
      <c r="BI20" s="25" t="s">
        <v>95</v>
      </c>
      <c r="BJ20" s="25">
        <v>3.2814086303427601</v>
      </c>
      <c r="BK20" s="25">
        <v>3.3450899399658498</v>
      </c>
      <c r="BL20" s="25">
        <v>3.21657487961884</v>
      </c>
      <c r="BM20" s="25">
        <v>2.3662722466738302</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0.13125631521406</v>
      </c>
      <c r="D9" s="17">
        <v>0.125704922948908</v>
      </c>
      <c r="E9" s="17">
        <v>0.13635155258005899</v>
      </c>
      <c r="F9" s="17"/>
      <c r="G9" s="17">
        <v>0.13837991533119101</v>
      </c>
      <c r="H9" s="17">
        <v>0.115805721747008</v>
      </c>
      <c r="I9" s="17">
        <v>0.12346027029845</v>
      </c>
      <c r="J9" s="17">
        <v>0.139480586106973</v>
      </c>
      <c r="K9" s="17">
        <v>0.14535035213519201</v>
      </c>
      <c r="L9" s="17">
        <v>0.12931425795520601</v>
      </c>
      <c r="M9" s="17"/>
      <c r="N9" s="17">
        <v>0.11962787292716701</v>
      </c>
      <c r="O9" s="17">
        <v>0.12900005026318301</v>
      </c>
      <c r="P9" s="17">
        <v>0.13945230405132999</v>
      </c>
      <c r="Q9" s="17">
        <v>0.13654200031038999</v>
      </c>
      <c r="R9" s="17"/>
      <c r="S9" s="17">
        <v>0.14930911194619101</v>
      </c>
      <c r="T9" s="17">
        <v>0.142432679925554</v>
      </c>
      <c r="U9" s="17">
        <v>0.13968565502098301</v>
      </c>
      <c r="V9" s="17">
        <v>0.13123559137997401</v>
      </c>
      <c r="W9" s="17">
        <v>0.133373316884529</v>
      </c>
      <c r="X9" s="17">
        <v>0.126686026128776</v>
      </c>
      <c r="Y9" s="17">
        <v>0.13234402290537001</v>
      </c>
      <c r="Z9" s="17">
        <v>7.5936451627625801E-2</v>
      </c>
      <c r="AA9" s="17">
        <v>8.7927977471833299E-2</v>
      </c>
      <c r="AB9" s="17">
        <v>0.181488636812389</v>
      </c>
      <c r="AC9" s="17">
        <v>0.111037700294259</v>
      </c>
      <c r="AD9" s="17">
        <v>9.7929969638144904E-2</v>
      </c>
      <c r="AE9" s="17"/>
      <c r="AF9" s="17">
        <v>0.144673025083841</v>
      </c>
      <c r="AG9" s="17">
        <v>0.114631268437017</v>
      </c>
      <c r="AH9" s="17">
        <v>0.12543949490468001</v>
      </c>
      <c r="AI9" s="17"/>
      <c r="AJ9" s="17">
        <v>0.131338743596986</v>
      </c>
      <c r="AK9" s="17">
        <v>0.114952243283635</v>
      </c>
      <c r="AL9" s="17">
        <v>9.1970890494702404E-2</v>
      </c>
      <c r="AM9" s="17">
        <v>0.17297018745881301</v>
      </c>
      <c r="AN9" s="17">
        <v>0.15865680129110299</v>
      </c>
      <c r="AO9" s="17"/>
      <c r="AP9" s="17">
        <v>0.118434499902781</v>
      </c>
      <c r="AQ9" s="17">
        <v>0.113526085162137</v>
      </c>
      <c r="AR9" s="17">
        <v>0.10580279929701999</v>
      </c>
      <c r="AS9" s="17"/>
      <c r="AT9" s="17">
        <v>0.15240842277636399</v>
      </c>
      <c r="AU9" s="17">
        <v>0.12470915871970301</v>
      </c>
      <c r="AV9" s="17">
        <v>0.13574657994025899</v>
      </c>
      <c r="AW9" s="17">
        <v>8.7309883255279594E-2</v>
      </c>
      <c r="AX9" s="17">
        <v>4.1314553711108801E-2</v>
      </c>
      <c r="AY9" s="17"/>
      <c r="AZ9" s="17">
        <v>0.135290180607886</v>
      </c>
      <c r="BA9" s="17">
        <v>0.13639315814356701</v>
      </c>
      <c r="BB9" s="17">
        <v>0.120261773608279</v>
      </c>
      <c r="BC9" s="17">
        <v>0.119168203666429</v>
      </c>
      <c r="BD9" s="17">
        <v>0.13051534344999099</v>
      </c>
      <c r="BE9" s="17">
        <v>0.15175663002708401</v>
      </c>
      <c r="BF9" s="17"/>
      <c r="BG9" s="17">
        <v>0.129760287446474</v>
      </c>
      <c r="BH9" s="17">
        <v>0.107905775002483</v>
      </c>
      <c r="BI9" s="17" t="s">
        <v>95</v>
      </c>
      <c r="BJ9" s="17">
        <v>0.123763001228059</v>
      </c>
      <c r="BK9" s="17">
        <v>0.12961678775719701</v>
      </c>
      <c r="BL9" s="17">
        <v>0.163848550027729</v>
      </c>
      <c r="BM9" s="17">
        <v>0.16454522266458699</v>
      </c>
    </row>
    <row r="10" spans="2:65" x14ac:dyDescent="0.35">
      <c r="B10" s="18" t="s">
        <v>289</v>
      </c>
      <c r="C10" s="17">
        <v>0.19157783478839899</v>
      </c>
      <c r="D10" s="17">
        <v>0.19427452682722199</v>
      </c>
      <c r="E10" s="17">
        <v>0.189530545768862</v>
      </c>
      <c r="F10" s="17"/>
      <c r="G10" s="17">
        <v>0.14644365251136199</v>
      </c>
      <c r="H10" s="17">
        <v>0.153829874035152</v>
      </c>
      <c r="I10" s="17">
        <v>0.19306458430610701</v>
      </c>
      <c r="J10" s="17">
        <v>0.20781750728943599</v>
      </c>
      <c r="K10" s="17">
        <v>0.21028055642188601</v>
      </c>
      <c r="L10" s="17">
        <v>0.22526943822610501</v>
      </c>
      <c r="M10" s="17"/>
      <c r="N10" s="17">
        <v>0.19327503031159801</v>
      </c>
      <c r="O10" s="17">
        <v>0.205050704900889</v>
      </c>
      <c r="P10" s="17">
        <v>0.186704685138538</v>
      </c>
      <c r="Q10" s="17">
        <v>0.18308669575484701</v>
      </c>
      <c r="R10" s="17"/>
      <c r="S10" s="17">
        <v>0.19656139315833701</v>
      </c>
      <c r="T10" s="17">
        <v>0.20105205582219099</v>
      </c>
      <c r="U10" s="17">
        <v>0.21381106939063499</v>
      </c>
      <c r="V10" s="17">
        <v>0.195262646786283</v>
      </c>
      <c r="W10" s="17">
        <v>0.16693348180626999</v>
      </c>
      <c r="X10" s="17">
        <v>0.206789971430062</v>
      </c>
      <c r="Y10" s="17">
        <v>0.193785486896214</v>
      </c>
      <c r="Z10" s="17">
        <v>0.204059038828769</v>
      </c>
      <c r="AA10" s="17">
        <v>0.20875773539615999</v>
      </c>
      <c r="AB10" s="17">
        <v>0.143100102603886</v>
      </c>
      <c r="AC10" s="17">
        <v>0.158506037309286</v>
      </c>
      <c r="AD10" s="17">
        <v>0.184183045582507</v>
      </c>
      <c r="AE10" s="17"/>
      <c r="AF10" s="17">
        <v>0.20587640625769599</v>
      </c>
      <c r="AG10" s="17">
        <v>0.19323232262469001</v>
      </c>
      <c r="AH10" s="17">
        <v>0.170397059815598</v>
      </c>
      <c r="AI10" s="17"/>
      <c r="AJ10" s="17">
        <v>0.199870088351317</v>
      </c>
      <c r="AK10" s="17">
        <v>0.18296631503744101</v>
      </c>
      <c r="AL10" s="17">
        <v>0.18871714237447201</v>
      </c>
      <c r="AM10" s="17">
        <v>0.17458662173783501</v>
      </c>
      <c r="AN10" s="17">
        <v>0.19269413401899199</v>
      </c>
      <c r="AO10" s="17"/>
      <c r="AP10" s="17">
        <v>0.18463462125697799</v>
      </c>
      <c r="AQ10" s="17">
        <v>0.18723345019325</v>
      </c>
      <c r="AR10" s="17">
        <v>0.187841049191972</v>
      </c>
      <c r="AS10" s="17"/>
      <c r="AT10" s="17">
        <v>0.211419279378878</v>
      </c>
      <c r="AU10" s="17">
        <v>0.201498431880897</v>
      </c>
      <c r="AV10" s="17">
        <v>0.17648976774921199</v>
      </c>
      <c r="AW10" s="17">
        <v>0.18605174831931301</v>
      </c>
      <c r="AX10" s="17">
        <v>0.209252100611795</v>
      </c>
      <c r="AY10" s="17"/>
      <c r="AZ10" s="17">
        <v>0.161907618745432</v>
      </c>
      <c r="BA10" s="17">
        <v>0.21174576840280401</v>
      </c>
      <c r="BB10" s="17">
        <v>0.19605629181870499</v>
      </c>
      <c r="BC10" s="17">
        <v>0.176162996311546</v>
      </c>
      <c r="BD10" s="17">
        <v>0.21731971350406501</v>
      </c>
      <c r="BE10" s="17">
        <v>0.19128197816212</v>
      </c>
      <c r="BF10" s="17"/>
      <c r="BG10" s="17">
        <v>0.202876118048892</v>
      </c>
      <c r="BH10" s="17">
        <v>0.18827013127483</v>
      </c>
      <c r="BI10" s="17" t="s">
        <v>95</v>
      </c>
      <c r="BJ10" s="17">
        <v>0.17786346339350001</v>
      </c>
      <c r="BK10" s="17">
        <v>0.14999970503573001</v>
      </c>
      <c r="BL10" s="17">
        <v>0.193269764348481</v>
      </c>
      <c r="BM10" s="17">
        <v>0.224888546555464</v>
      </c>
    </row>
    <row r="11" spans="2:65" x14ac:dyDescent="0.35">
      <c r="B11" s="18" t="s">
        <v>290</v>
      </c>
      <c r="C11" s="17">
        <v>0.211361598498197</v>
      </c>
      <c r="D11" s="17">
        <v>0.21825255002829699</v>
      </c>
      <c r="E11" s="17">
        <v>0.203291371085074</v>
      </c>
      <c r="F11" s="17"/>
      <c r="G11" s="17">
        <v>0.17828266952316299</v>
      </c>
      <c r="H11" s="17">
        <v>0.21568113382763199</v>
      </c>
      <c r="I11" s="17">
        <v>0.18307920851505299</v>
      </c>
      <c r="J11" s="17">
        <v>0.246876660890647</v>
      </c>
      <c r="K11" s="17">
        <v>0.22470439508286499</v>
      </c>
      <c r="L11" s="17">
        <v>0.215049568950996</v>
      </c>
      <c r="M11" s="17"/>
      <c r="N11" s="17">
        <v>0.221753470016571</v>
      </c>
      <c r="O11" s="17">
        <v>0.20885286019004201</v>
      </c>
      <c r="P11" s="17">
        <v>0.20441255231781899</v>
      </c>
      <c r="Q11" s="17">
        <v>0.209359952854096</v>
      </c>
      <c r="R11" s="17"/>
      <c r="S11" s="17">
        <v>0.19104542624203</v>
      </c>
      <c r="T11" s="17">
        <v>0.20631325812984699</v>
      </c>
      <c r="U11" s="17">
        <v>0.19633560912930001</v>
      </c>
      <c r="V11" s="17">
        <v>0.23701260417401099</v>
      </c>
      <c r="W11" s="17">
        <v>0.189914516129638</v>
      </c>
      <c r="X11" s="17">
        <v>0.24210001641984399</v>
      </c>
      <c r="Y11" s="17">
        <v>0.204665152093011</v>
      </c>
      <c r="Z11" s="17">
        <v>0.12716344507180499</v>
      </c>
      <c r="AA11" s="17">
        <v>0.242491618341906</v>
      </c>
      <c r="AB11" s="17">
        <v>0.199553060411992</v>
      </c>
      <c r="AC11" s="17">
        <v>0.24960494315644299</v>
      </c>
      <c r="AD11" s="17">
        <v>0.23680598348727899</v>
      </c>
      <c r="AE11" s="17"/>
      <c r="AF11" s="17">
        <v>0.20691989493547799</v>
      </c>
      <c r="AG11" s="17">
        <v>0.227590984778094</v>
      </c>
      <c r="AH11" s="17">
        <v>0.19216726741651299</v>
      </c>
      <c r="AI11" s="17"/>
      <c r="AJ11" s="17">
        <v>0.22294668368241999</v>
      </c>
      <c r="AK11" s="17">
        <v>0.19145569091987799</v>
      </c>
      <c r="AL11" s="17">
        <v>0.23876832063981401</v>
      </c>
      <c r="AM11" s="17">
        <v>0.27355061408936099</v>
      </c>
      <c r="AN11" s="17">
        <v>0.19432921025121999</v>
      </c>
      <c r="AO11" s="17"/>
      <c r="AP11" s="17">
        <v>0.22655770133418701</v>
      </c>
      <c r="AQ11" s="17">
        <v>0.21394521655873799</v>
      </c>
      <c r="AR11" s="17">
        <v>0.23110744201352601</v>
      </c>
      <c r="AS11" s="17"/>
      <c r="AT11" s="17">
        <v>0.20151206307332301</v>
      </c>
      <c r="AU11" s="17">
        <v>0.22827688673944399</v>
      </c>
      <c r="AV11" s="17">
        <v>0.20709203960101799</v>
      </c>
      <c r="AW11" s="17">
        <v>0.19439934500733</v>
      </c>
      <c r="AX11" s="17">
        <v>0.21335715428520799</v>
      </c>
      <c r="AY11" s="17"/>
      <c r="AZ11" s="17">
        <v>0.18227369690242801</v>
      </c>
      <c r="BA11" s="17">
        <v>0.227993199711335</v>
      </c>
      <c r="BB11" s="17">
        <v>0.19542456117033399</v>
      </c>
      <c r="BC11" s="17">
        <v>0.22924609288497699</v>
      </c>
      <c r="BD11" s="17">
        <v>0.21769719633668699</v>
      </c>
      <c r="BE11" s="17">
        <v>0.20366099993426801</v>
      </c>
      <c r="BF11" s="17"/>
      <c r="BG11" s="17">
        <v>0.217619833420129</v>
      </c>
      <c r="BH11" s="17">
        <v>0.23706889599418701</v>
      </c>
      <c r="BI11" s="17" t="s">
        <v>95</v>
      </c>
      <c r="BJ11" s="17">
        <v>0.16517098025878199</v>
      </c>
      <c r="BK11" s="17">
        <v>0.19936128193790201</v>
      </c>
      <c r="BL11" s="17">
        <v>0.17999957951090001</v>
      </c>
      <c r="BM11" s="17">
        <v>0.25079266769096098</v>
      </c>
    </row>
    <row r="12" spans="2:65" x14ac:dyDescent="0.35">
      <c r="B12" s="18" t="s">
        <v>291</v>
      </c>
      <c r="C12" s="17">
        <v>0.13872486658717401</v>
      </c>
      <c r="D12" s="17">
        <v>0.13770007350434799</v>
      </c>
      <c r="E12" s="17">
        <v>0.13948896880567299</v>
      </c>
      <c r="F12" s="17"/>
      <c r="G12" s="17">
        <v>0.119971633213259</v>
      </c>
      <c r="H12" s="17">
        <v>9.3793676222249905E-2</v>
      </c>
      <c r="I12" s="17">
        <v>0.154708692616538</v>
      </c>
      <c r="J12" s="17">
        <v>0.120404562664017</v>
      </c>
      <c r="K12" s="17">
        <v>0.159644342373336</v>
      </c>
      <c r="L12" s="17">
        <v>0.175521203731831</v>
      </c>
      <c r="M12" s="17"/>
      <c r="N12" s="17">
        <v>0.135768996517042</v>
      </c>
      <c r="O12" s="17">
        <v>0.14472613407788601</v>
      </c>
      <c r="P12" s="17">
        <v>0.13620758058886601</v>
      </c>
      <c r="Q12" s="17">
        <v>0.13918581289684601</v>
      </c>
      <c r="R12" s="17"/>
      <c r="S12" s="17">
        <v>0.108078845093417</v>
      </c>
      <c r="T12" s="17">
        <v>0.140841694233235</v>
      </c>
      <c r="U12" s="17">
        <v>0.16250140321067899</v>
      </c>
      <c r="V12" s="17">
        <v>0.13975640926911201</v>
      </c>
      <c r="W12" s="17">
        <v>0.14097465969157599</v>
      </c>
      <c r="X12" s="17">
        <v>0.13910933032210901</v>
      </c>
      <c r="Y12" s="17">
        <v>0.16728649189369699</v>
      </c>
      <c r="Z12" s="17">
        <v>0.18948725181210699</v>
      </c>
      <c r="AA12" s="17">
        <v>0.14228835660518799</v>
      </c>
      <c r="AB12" s="17">
        <v>0.12077652058379799</v>
      </c>
      <c r="AC12" s="17">
        <v>0.13095001513125101</v>
      </c>
      <c r="AD12" s="17">
        <v>0.10966536040097501</v>
      </c>
      <c r="AE12" s="17"/>
      <c r="AF12" s="17">
        <v>0.144876868863724</v>
      </c>
      <c r="AG12" s="17">
        <v>0.142157564955843</v>
      </c>
      <c r="AH12" s="17">
        <v>0.13537434762239201</v>
      </c>
      <c r="AI12" s="17"/>
      <c r="AJ12" s="17">
        <v>0.14841691877911001</v>
      </c>
      <c r="AK12" s="17">
        <v>0.136876321735214</v>
      </c>
      <c r="AL12" s="17">
        <v>0.17530048216564001</v>
      </c>
      <c r="AM12" s="17">
        <v>7.4468699288998005E-2</v>
      </c>
      <c r="AN12" s="17">
        <v>0.12891525793910599</v>
      </c>
      <c r="AO12" s="17"/>
      <c r="AP12" s="17">
        <v>0.157775721570899</v>
      </c>
      <c r="AQ12" s="17">
        <v>0.13228939042294599</v>
      </c>
      <c r="AR12" s="17">
        <v>0.150413451839985</v>
      </c>
      <c r="AS12" s="17"/>
      <c r="AT12" s="17">
        <v>0.152420142200692</v>
      </c>
      <c r="AU12" s="17">
        <v>0.136184977293758</v>
      </c>
      <c r="AV12" s="17">
        <v>0.13676013254518099</v>
      </c>
      <c r="AW12" s="17">
        <v>0.13965574405786799</v>
      </c>
      <c r="AX12" s="17">
        <v>0.114293336353557</v>
      </c>
      <c r="AY12" s="17"/>
      <c r="AZ12" s="17">
        <v>0.12548838749462901</v>
      </c>
      <c r="BA12" s="17">
        <v>0.127496475036812</v>
      </c>
      <c r="BB12" s="17">
        <v>0.12884166731069599</v>
      </c>
      <c r="BC12" s="17">
        <v>0.173483748183383</v>
      </c>
      <c r="BD12" s="17">
        <v>0.137891251611062</v>
      </c>
      <c r="BE12" s="17">
        <v>0.16708386684297499</v>
      </c>
      <c r="BF12" s="17"/>
      <c r="BG12" s="17">
        <v>0.16593077033552101</v>
      </c>
      <c r="BH12" s="17">
        <v>0.124914093559422</v>
      </c>
      <c r="BI12" s="17" t="s">
        <v>95</v>
      </c>
      <c r="BJ12" s="17">
        <v>0.14946782648565701</v>
      </c>
      <c r="BK12" s="17">
        <v>0.12310722550749401</v>
      </c>
      <c r="BL12" s="17">
        <v>0.121253296521385</v>
      </c>
      <c r="BM12" s="17">
        <v>5.4245635958693E-2</v>
      </c>
    </row>
    <row r="13" spans="2:65" x14ac:dyDescent="0.35">
      <c r="B13" s="18" t="s">
        <v>292</v>
      </c>
      <c r="C13" s="17">
        <v>0.16235523433250601</v>
      </c>
      <c r="D13" s="17">
        <v>0.14511855378397201</v>
      </c>
      <c r="E13" s="17">
        <v>0.17960116485675101</v>
      </c>
      <c r="F13" s="17"/>
      <c r="G13" s="17">
        <v>0.16990817024938301</v>
      </c>
      <c r="H13" s="17">
        <v>0.172241378854288</v>
      </c>
      <c r="I13" s="17">
        <v>0.17761031801428301</v>
      </c>
      <c r="J13" s="17">
        <v>0.16164391666424899</v>
      </c>
      <c r="K13" s="17">
        <v>0.147731766892368</v>
      </c>
      <c r="L13" s="17">
        <v>0.14726587383537201</v>
      </c>
      <c r="M13" s="17"/>
      <c r="N13" s="17">
        <v>0.174994241298985</v>
      </c>
      <c r="O13" s="17">
        <v>0.151942403537207</v>
      </c>
      <c r="P13" s="17">
        <v>0.16508746394603599</v>
      </c>
      <c r="Q13" s="17">
        <v>0.156796973847769</v>
      </c>
      <c r="R13" s="17"/>
      <c r="S13" s="17">
        <v>0.17334016483819401</v>
      </c>
      <c r="T13" s="17">
        <v>0.16560022334452801</v>
      </c>
      <c r="U13" s="17">
        <v>0.141060781063437</v>
      </c>
      <c r="V13" s="17">
        <v>0.155317054298789</v>
      </c>
      <c r="W13" s="17">
        <v>0.186498025989557</v>
      </c>
      <c r="X13" s="17">
        <v>0.13345222470748899</v>
      </c>
      <c r="Y13" s="17">
        <v>0.138506517776634</v>
      </c>
      <c r="Z13" s="17">
        <v>0.217720006929703</v>
      </c>
      <c r="AA13" s="17">
        <v>0.156338631385319</v>
      </c>
      <c r="AB13" s="17">
        <v>0.152200823110196</v>
      </c>
      <c r="AC13" s="17">
        <v>0.20576847925462899</v>
      </c>
      <c r="AD13" s="17">
        <v>0.17483188427614499</v>
      </c>
      <c r="AE13" s="17"/>
      <c r="AF13" s="17">
        <v>0.16026486681725899</v>
      </c>
      <c r="AG13" s="17">
        <v>0.16185559443400499</v>
      </c>
      <c r="AH13" s="17">
        <v>0.174539466131992</v>
      </c>
      <c r="AI13" s="17"/>
      <c r="AJ13" s="17">
        <v>0.151281097522313</v>
      </c>
      <c r="AK13" s="17">
        <v>0.17111184744263799</v>
      </c>
      <c r="AL13" s="17">
        <v>0.14242720330449199</v>
      </c>
      <c r="AM13" s="17">
        <v>0.20102540747651401</v>
      </c>
      <c r="AN13" s="17">
        <v>0.169835593625978</v>
      </c>
      <c r="AO13" s="17"/>
      <c r="AP13" s="17">
        <v>0.145112619665662</v>
      </c>
      <c r="AQ13" s="17">
        <v>0.170517386235541</v>
      </c>
      <c r="AR13" s="17">
        <v>0.17104002876990701</v>
      </c>
      <c r="AS13" s="17"/>
      <c r="AT13" s="17">
        <v>0.148249115889036</v>
      </c>
      <c r="AU13" s="17">
        <v>0.153648617065203</v>
      </c>
      <c r="AV13" s="17">
        <v>0.16898481259363399</v>
      </c>
      <c r="AW13" s="17">
        <v>0.191056354076173</v>
      </c>
      <c r="AX13" s="17">
        <v>0.21973801089909001</v>
      </c>
      <c r="AY13" s="17"/>
      <c r="AZ13" s="17">
        <v>0.172323357688522</v>
      </c>
      <c r="BA13" s="17">
        <v>0.15756853772015</v>
      </c>
      <c r="BB13" s="17">
        <v>0.17558988343752499</v>
      </c>
      <c r="BC13" s="17">
        <v>0.15391741228411199</v>
      </c>
      <c r="BD13" s="17">
        <v>0.165966107207595</v>
      </c>
      <c r="BE13" s="17">
        <v>0.137013616677401</v>
      </c>
      <c r="BF13" s="17"/>
      <c r="BG13" s="17">
        <v>0.159843122371809</v>
      </c>
      <c r="BH13" s="17">
        <v>0.16888668689563999</v>
      </c>
      <c r="BI13" s="17" t="s">
        <v>95</v>
      </c>
      <c r="BJ13" s="17">
        <v>0.13211296397925201</v>
      </c>
      <c r="BK13" s="17">
        <v>0.178419002383083</v>
      </c>
      <c r="BL13" s="17">
        <v>0.163986127192947</v>
      </c>
      <c r="BM13" s="17">
        <v>0.16017218889589099</v>
      </c>
    </row>
    <row r="14" spans="2:65" x14ac:dyDescent="0.35">
      <c r="B14" s="18" t="s">
        <v>293</v>
      </c>
      <c r="C14" s="17">
        <v>7.6733473090945706E-2</v>
      </c>
      <c r="D14" s="17">
        <v>7.5578321682352206E-2</v>
      </c>
      <c r="E14" s="17">
        <v>7.8277149450341102E-2</v>
      </c>
      <c r="F14" s="17"/>
      <c r="G14" s="17">
        <v>9.7578503282905807E-2</v>
      </c>
      <c r="H14" s="17">
        <v>0.10235361282516001</v>
      </c>
      <c r="I14" s="17">
        <v>8.1924573077273702E-2</v>
      </c>
      <c r="J14" s="17">
        <v>5.4936901552055203E-2</v>
      </c>
      <c r="K14" s="17">
        <v>6.8993227211189695E-2</v>
      </c>
      <c r="L14" s="17">
        <v>6.0738284221510098E-2</v>
      </c>
      <c r="M14" s="17"/>
      <c r="N14" s="17">
        <v>7.1026970300364506E-2</v>
      </c>
      <c r="O14" s="17">
        <v>6.8050054655735895E-2</v>
      </c>
      <c r="P14" s="17">
        <v>6.8716907823757403E-2</v>
      </c>
      <c r="Q14" s="17">
        <v>9.6383963205411496E-2</v>
      </c>
      <c r="R14" s="17"/>
      <c r="S14" s="17">
        <v>9.3132687260993399E-2</v>
      </c>
      <c r="T14" s="17">
        <v>5.5320364415186798E-2</v>
      </c>
      <c r="U14" s="17">
        <v>6.6490126023583396E-2</v>
      </c>
      <c r="V14" s="17">
        <v>6.8107200136238694E-2</v>
      </c>
      <c r="W14" s="17">
        <v>9.2733783294092501E-2</v>
      </c>
      <c r="X14" s="17">
        <v>6.5162081732656196E-2</v>
      </c>
      <c r="Y14" s="17">
        <v>7.2786103848499303E-2</v>
      </c>
      <c r="Z14" s="17">
        <v>7.3329405242864298E-2</v>
      </c>
      <c r="AA14" s="17">
        <v>7.8110420317773904E-2</v>
      </c>
      <c r="AB14" s="17">
        <v>9.2055068045252098E-2</v>
      </c>
      <c r="AC14" s="17">
        <v>8.15807065311413E-2</v>
      </c>
      <c r="AD14" s="17">
        <v>9.9307166233642899E-2</v>
      </c>
      <c r="AE14" s="17"/>
      <c r="AF14" s="17">
        <v>6.0951036144358699E-2</v>
      </c>
      <c r="AG14" s="17">
        <v>7.4627426746796802E-2</v>
      </c>
      <c r="AH14" s="17">
        <v>0.105333157989959</v>
      </c>
      <c r="AI14" s="17"/>
      <c r="AJ14" s="17">
        <v>7.5317057687767905E-2</v>
      </c>
      <c r="AK14" s="17">
        <v>7.8756968806711999E-2</v>
      </c>
      <c r="AL14" s="17">
        <v>9.36183632448295E-2</v>
      </c>
      <c r="AM14" s="17">
        <v>1.6834844079250701E-2</v>
      </c>
      <c r="AN14" s="17">
        <v>8.8233992625658703E-2</v>
      </c>
      <c r="AO14" s="17"/>
      <c r="AP14" s="17">
        <v>6.9980163067756299E-2</v>
      </c>
      <c r="AQ14" s="17">
        <v>8.0708010104316996E-2</v>
      </c>
      <c r="AR14" s="17">
        <v>7.4870174648988694E-2</v>
      </c>
      <c r="AS14" s="17"/>
      <c r="AT14" s="17">
        <v>6.6578811823228806E-2</v>
      </c>
      <c r="AU14" s="17">
        <v>7.2207353837254296E-2</v>
      </c>
      <c r="AV14" s="17">
        <v>7.8700347290147493E-2</v>
      </c>
      <c r="AW14" s="17">
        <v>8.9246634164492605E-2</v>
      </c>
      <c r="AX14" s="17">
        <v>7.8446782153487105E-2</v>
      </c>
      <c r="AY14" s="17"/>
      <c r="AZ14" s="17">
        <v>9.5284004334361599E-2</v>
      </c>
      <c r="BA14" s="17">
        <v>6.2913028886524905E-2</v>
      </c>
      <c r="BB14" s="17">
        <v>9.1875112609156498E-2</v>
      </c>
      <c r="BC14" s="17">
        <v>6.7844056683796297E-2</v>
      </c>
      <c r="BD14" s="17">
        <v>7.5109850295702496E-2</v>
      </c>
      <c r="BE14" s="17">
        <v>7.4968947313316298E-2</v>
      </c>
      <c r="BF14" s="17"/>
      <c r="BG14" s="17">
        <v>6.06758901776253E-2</v>
      </c>
      <c r="BH14" s="17">
        <v>7.4103927312877099E-2</v>
      </c>
      <c r="BI14" s="17" t="s">
        <v>95</v>
      </c>
      <c r="BJ14" s="17">
        <v>0.121938415145627</v>
      </c>
      <c r="BK14" s="17">
        <v>0.109643333872813</v>
      </c>
      <c r="BL14" s="17">
        <v>8.1686399617471095E-2</v>
      </c>
      <c r="BM14" s="17">
        <v>6.8405563027435806E-2</v>
      </c>
    </row>
    <row r="15" spans="2:65" x14ac:dyDescent="0.35">
      <c r="B15" s="18" t="s">
        <v>294</v>
      </c>
      <c r="C15" s="17">
        <v>3.5795990303483502E-2</v>
      </c>
      <c r="D15" s="17">
        <v>4.2185301015165898E-2</v>
      </c>
      <c r="E15" s="17">
        <v>2.9755239028050599E-2</v>
      </c>
      <c r="F15" s="17"/>
      <c r="G15" s="17">
        <v>6.9816535476006594E-2</v>
      </c>
      <c r="H15" s="17">
        <v>6.0909886065488902E-2</v>
      </c>
      <c r="I15" s="17">
        <v>3.3930784290080999E-2</v>
      </c>
      <c r="J15" s="17">
        <v>2.01295051137905E-2</v>
      </c>
      <c r="K15" s="17">
        <v>1.30122487213993E-2</v>
      </c>
      <c r="L15" s="17">
        <v>2.23228933115108E-2</v>
      </c>
      <c r="M15" s="17"/>
      <c r="N15" s="17">
        <v>3.85279145748256E-2</v>
      </c>
      <c r="O15" s="17">
        <v>3.5833422169638897E-2</v>
      </c>
      <c r="P15" s="17">
        <v>3.76120929957455E-2</v>
      </c>
      <c r="Q15" s="17">
        <v>3.0854070347454798E-2</v>
      </c>
      <c r="R15" s="17"/>
      <c r="S15" s="17">
        <v>3.0668665177042798E-2</v>
      </c>
      <c r="T15" s="17">
        <v>3.0279846228426999E-2</v>
      </c>
      <c r="U15" s="17">
        <v>3.18752642225308E-2</v>
      </c>
      <c r="V15" s="17">
        <v>2.9304064631525E-2</v>
      </c>
      <c r="W15" s="17">
        <v>4.44227854517599E-2</v>
      </c>
      <c r="X15" s="17">
        <v>4.67633287060535E-2</v>
      </c>
      <c r="Y15" s="17">
        <v>4.1740851195252802E-2</v>
      </c>
      <c r="Z15" s="17">
        <v>6.5903773415100106E-2</v>
      </c>
      <c r="AA15" s="17">
        <v>2.3908974308507001E-2</v>
      </c>
      <c r="AB15" s="17">
        <v>3.76844224654155E-2</v>
      </c>
      <c r="AC15" s="17">
        <v>4.1065290933560997E-2</v>
      </c>
      <c r="AD15" s="17">
        <v>3.3601467796749801E-2</v>
      </c>
      <c r="AE15" s="17"/>
      <c r="AF15" s="17">
        <v>3.2337144628929899E-2</v>
      </c>
      <c r="AG15" s="17">
        <v>2.9332026836841101E-2</v>
      </c>
      <c r="AH15" s="17">
        <v>4.4097607997029997E-2</v>
      </c>
      <c r="AI15" s="17"/>
      <c r="AJ15" s="17">
        <v>2.3275918764643001E-2</v>
      </c>
      <c r="AK15" s="17">
        <v>5.3232675191605502E-2</v>
      </c>
      <c r="AL15" s="17">
        <v>3.4984047261991197E-2</v>
      </c>
      <c r="AM15" s="17">
        <v>0</v>
      </c>
      <c r="AN15" s="17">
        <v>3.4268624964760602E-2</v>
      </c>
      <c r="AO15" s="17"/>
      <c r="AP15" s="17">
        <v>4.1168066280946103E-2</v>
      </c>
      <c r="AQ15" s="17">
        <v>4.1469870264585602E-2</v>
      </c>
      <c r="AR15" s="17">
        <v>2.9876028592038001E-2</v>
      </c>
      <c r="AS15" s="17"/>
      <c r="AT15" s="17">
        <v>2.30449615780846E-2</v>
      </c>
      <c r="AU15" s="17">
        <v>3.7303585360186797E-2</v>
      </c>
      <c r="AV15" s="17">
        <v>3.9776829452774699E-2</v>
      </c>
      <c r="AW15" s="17">
        <v>3.31195225257691E-2</v>
      </c>
      <c r="AX15" s="17">
        <v>5.8658081220293201E-2</v>
      </c>
      <c r="AY15" s="17"/>
      <c r="AZ15" s="17">
        <v>4.4232459396510798E-2</v>
      </c>
      <c r="BA15" s="17">
        <v>3.5802171258283701E-2</v>
      </c>
      <c r="BB15" s="17">
        <v>2.8633445490211702E-2</v>
      </c>
      <c r="BC15" s="17">
        <v>3.91675422909658E-2</v>
      </c>
      <c r="BD15" s="17">
        <v>1.6845687313476E-2</v>
      </c>
      <c r="BE15" s="17">
        <v>4.5416362767957998E-2</v>
      </c>
      <c r="BF15" s="17"/>
      <c r="BG15" s="17">
        <v>2.46859878052667E-2</v>
      </c>
      <c r="BH15" s="17">
        <v>4.4948013855763101E-2</v>
      </c>
      <c r="BI15" s="17" t="s">
        <v>95</v>
      </c>
      <c r="BJ15" s="17">
        <v>3.3325624703670897E-2</v>
      </c>
      <c r="BK15" s="17">
        <v>3.4863555705395503E-2</v>
      </c>
      <c r="BL15" s="17">
        <v>4.4378438211949901E-2</v>
      </c>
      <c r="BM15" s="17">
        <v>3.5359572619563899E-2</v>
      </c>
    </row>
    <row r="16" spans="2:65" x14ac:dyDescent="0.35">
      <c r="B16" s="18" t="s">
        <v>295</v>
      </c>
      <c r="C16" s="17">
        <v>3.3339776255678299E-2</v>
      </c>
      <c r="D16" s="17">
        <v>3.74072460428648E-2</v>
      </c>
      <c r="E16" s="17">
        <v>2.9551464686391301E-2</v>
      </c>
      <c r="F16" s="17"/>
      <c r="G16" s="17">
        <v>5.30248236791349E-2</v>
      </c>
      <c r="H16" s="17">
        <v>5.9855983403760402E-2</v>
      </c>
      <c r="I16" s="17">
        <v>2.5868780053109199E-2</v>
      </c>
      <c r="J16" s="17">
        <v>3.22455993962944E-2</v>
      </c>
      <c r="K16" s="17">
        <v>2.2944340527404801E-2</v>
      </c>
      <c r="L16" s="17">
        <v>1.2668741691490799E-2</v>
      </c>
      <c r="M16" s="17"/>
      <c r="N16" s="17">
        <v>2.9818712915857599E-2</v>
      </c>
      <c r="O16" s="17">
        <v>3.41215787551492E-2</v>
      </c>
      <c r="P16" s="17">
        <v>3.8155680380457802E-2</v>
      </c>
      <c r="Q16" s="17">
        <v>3.2624890853520001E-2</v>
      </c>
      <c r="R16" s="17"/>
      <c r="S16" s="17">
        <v>3.8010870925017801E-2</v>
      </c>
      <c r="T16" s="17">
        <v>3.3554308940433299E-2</v>
      </c>
      <c r="U16" s="17">
        <v>3.30066577517115E-2</v>
      </c>
      <c r="V16" s="17">
        <v>2.8727923407026099E-2</v>
      </c>
      <c r="W16" s="17">
        <v>3.2263146067938099E-2</v>
      </c>
      <c r="X16" s="17">
        <v>1.14101222402449E-2</v>
      </c>
      <c r="Y16" s="17">
        <v>2.35739086786559E-2</v>
      </c>
      <c r="Z16" s="17">
        <v>3.1180248593976698E-2</v>
      </c>
      <c r="AA16" s="17">
        <v>4.4284762198196999E-2</v>
      </c>
      <c r="AB16" s="17">
        <v>4.8752103951464398E-2</v>
      </c>
      <c r="AC16" s="17">
        <v>1.66719272854291E-2</v>
      </c>
      <c r="AD16" s="17">
        <v>6.3675122584556404E-2</v>
      </c>
      <c r="AE16" s="17"/>
      <c r="AF16" s="17">
        <v>2.6319668496756699E-2</v>
      </c>
      <c r="AG16" s="17">
        <v>4.0427734152872201E-2</v>
      </c>
      <c r="AH16" s="17">
        <v>2.6262692544641499E-2</v>
      </c>
      <c r="AI16" s="17"/>
      <c r="AJ16" s="17">
        <v>3.0367219280513998E-2</v>
      </c>
      <c r="AK16" s="17">
        <v>4.7278159381748203E-2</v>
      </c>
      <c r="AL16" s="17">
        <v>2.0378326399978799E-2</v>
      </c>
      <c r="AM16" s="17">
        <v>7.1050603731246206E-2</v>
      </c>
      <c r="AN16" s="17">
        <v>2.1981923851005E-2</v>
      </c>
      <c r="AO16" s="17"/>
      <c r="AP16" s="17">
        <v>3.5706117881821799E-2</v>
      </c>
      <c r="AQ16" s="17">
        <v>3.84795341092177E-2</v>
      </c>
      <c r="AR16" s="17">
        <v>3.6641900336332599E-2</v>
      </c>
      <c r="AS16" s="17"/>
      <c r="AT16" s="17">
        <v>3.1955038852097002E-2</v>
      </c>
      <c r="AU16" s="17">
        <v>2.60806242530198E-2</v>
      </c>
      <c r="AV16" s="17">
        <v>3.8964624572507697E-2</v>
      </c>
      <c r="AW16" s="17">
        <v>3.9346986820362202E-2</v>
      </c>
      <c r="AX16" s="17">
        <v>6.4939980765460995E-2</v>
      </c>
      <c r="AY16" s="17"/>
      <c r="AZ16" s="17">
        <v>5.1667517143011502E-2</v>
      </c>
      <c r="BA16" s="17">
        <v>2.4628291433371498E-2</v>
      </c>
      <c r="BB16" s="17">
        <v>4.4315892152957198E-2</v>
      </c>
      <c r="BC16" s="17">
        <v>2.2952536041775998E-2</v>
      </c>
      <c r="BD16" s="17">
        <v>3.3000747265531101E-2</v>
      </c>
      <c r="BE16" s="17">
        <v>1.44445837335798E-2</v>
      </c>
      <c r="BF16" s="17"/>
      <c r="BG16" s="17">
        <v>2.4774132611471801E-2</v>
      </c>
      <c r="BH16" s="17">
        <v>3.2542845502344597E-2</v>
      </c>
      <c r="BI16" s="17" t="s">
        <v>95</v>
      </c>
      <c r="BJ16" s="17">
        <v>6.5311772318187494E-2</v>
      </c>
      <c r="BK16" s="17">
        <v>4.7512875348088901E-2</v>
      </c>
      <c r="BL16" s="17">
        <v>3.4541647336971001E-2</v>
      </c>
      <c r="BM16" s="17">
        <v>3.44827958933204E-2</v>
      </c>
    </row>
    <row r="17" spans="2:65" x14ac:dyDescent="0.35">
      <c r="B17" s="18" t="s">
        <v>302</v>
      </c>
      <c r="C17" s="17">
        <v>1.8854910929556299E-2</v>
      </c>
      <c r="D17" s="17">
        <v>2.3778504166869999E-2</v>
      </c>
      <c r="E17" s="17">
        <v>1.41525437387994E-2</v>
      </c>
      <c r="F17" s="17"/>
      <c r="G17" s="17">
        <v>2.6594096733594499E-2</v>
      </c>
      <c r="H17" s="17">
        <v>2.5528733019260001E-2</v>
      </c>
      <c r="I17" s="17">
        <v>2.63527888291053E-2</v>
      </c>
      <c r="J17" s="17">
        <v>1.64647603225378E-2</v>
      </c>
      <c r="K17" s="17">
        <v>7.3387706343589704E-3</v>
      </c>
      <c r="L17" s="17">
        <v>1.1849738075979201E-2</v>
      </c>
      <c r="M17" s="17"/>
      <c r="N17" s="17">
        <v>1.52067911375885E-2</v>
      </c>
      <c r="O17" s="17">
        <v>2.2422791450268501E-2</v>
      </c>
      <c r="P17" s="17">
        <v>2.3650732757450901E-2</v>
      </c>
      <c r="Q17" s="17">
        <v>1.51656399296665E-2</v>
      </c>
      <c r="R17" s="17"/>
      <c r="S17" s="17">
        <v>1.9852835358776699E-2</v>
      </c>
      <c r="T17" s="17">
        <v>2.4605568960596898E-2</v>
      </c>
      <c r="U17" s="17">
        <v>1.52334341871396E-2</v>
      </c>
      <c r="V17" s="17">
        <v>1.52765059170408E-2</v>
      </c>
      <c r="W17" s="17">
        <v>1.2886284684640601E-2</v>
      </c>
      <c r="X17" s="17">
        <v>2.8526898312765701E-2</v>
      </c>
      <c r="Y17" s="17">
        <v>2.53114647126663E-2</v>
      </c>
      <c r="Z17" s="17">
        <v>1.5220378478048399E-2</v>
      </c>
      <c r="AA17" s="17">
        <v>1.5891523975116301E-2</v>
      </c>
      <c r="AB17" s="17">
        <v>2.4389262015606501E-2</v>
      </c>
      <c r="AC17" s="17">
        <v>4.81490010400053E-3</v>
      </c>
      <c r="AD17" s="17">
        <v>0</v>
      </c>
      <c r="AE17" s="17"/>
      <c r="AF17" s="17">
        <v>1.7781088771956201E-2</v>
      </c>
      <c r="AG17" s="17">
        <v>1.61450770338404E-2</v>
      </c>
      <c r="AH17" s="17">
        <v>2.6388905577193301E-2</v>
      </c>
      <c r="AI17" s="17"/>
      <c r="AJ17" s="17">
        <v>1.7186272334929399E-2</v>
      </c>
      <c r="AK17" s="17">
        <v>2.3369778201128E-2</v>
      </c>
      <c r="AL17" s="17">
        <v>1.3835224114079401E-2</v>
      </c>
      <c r="AM17" s="17">
        <v>1.5513022137982301E-2</v>
      </c>
      <c r="AN17" s="17">
        <v>1.10844614321776E-2</v>
      </c>
      <c r="AO17" s="17"/>
      <c r="AP17" s="17">
        <v>2.0630489038967598E-2</v>
      </c>
      <c r="AQ17" s="17">
        <v>2.1831056949267999E-2</v>
      </c>
      <c r="AR17" s="17">
        <v>1.2407125310231399E-2</v>
      </c>
      <c r="AS17" s="17"/>
      <c r="AT17" s="17">
        <v>1.2412164428297401E-2</v>
      </c>
      <c r="AU17" s="17">
        <v>2.0090364850533601E-2</v>
      </c>
      <c r="AV17" s="17">
        <v>1.7484866255266299E-2</v>
      </c>
      <c r="AW17" s="17">
        <v>3.98137817734113E-2</v>
      </c>
      <c r="AX17" s="17">
        <v>0</v>
      </c>
      <c r="AY17" s="17"/>
      <c r="AZ17" s="17">
        <v>3.1532777687218898E-2</v>
      </c>
      <c r="BA17" s="17">
        <v>1.54593694071512E-2</v>
      </c>
      <c r="BB17" s="17">
        <v>1.9001372402135602E-2</v>
      </c>
      <c r="BC17" s="17">
        <v>1.8057411653015699E-2</v>
      </c>
      <c r="BD17" s="17">
        <v>5.6541030158889904E-3</v>
      </c>
      <c r="BE17" s="17">
        <v>1.4373014541296299E-2</v>
      </c>
      <c r="BF17" s="17"/>
      <c r="BG17" s="17">
        <v>1.38338577828111E-2</v>
      </c>
      <c r="BH17" s="17">
        <v>2.1359630602453598E-2</v>
      </c>
      <c r="BI17" s="17" t="s">
        <v>95</v>
      </c>
      <c r="BJ17" s="17">
        <v>3.1045952487266E-2</v>
      </c>
      <c r="BK17" s="17">
        <v>2.74762324522967E-2</v>
      </c>
      <c r="BL17" s="17">
        <v>1.70361972321658E-2</v>
      </c>
      <c r="BM17" s="17">
        <v>7.1078066940844604E-3</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2.6625575973781701</v>
      </c>
      <c r="D19" s="24">
        <v>2.7074362326705201</v>
      </c>
      <c r="E19" s="24">
        <v>2.62298263791816</v>
      </c>
      <c r="F19" s="24"/>
      <c r="G19" s="24">
        <v>3.0332748410882702</v>
      </c>
      <c r="H19" s="24">
        <v>3.0559878142734598</v>
      </c>
      <c r="I19" s="24">
        <v>2.7389016933744199</v>
      </c>
      <c r="J19" s="24">
        <v>2.4622590005171601</v>
      </c>
      <c r="K19" s="24">
        <v>2.3719096184281501</v>
      </c>
      <c r="L19" s="24">
        <v>2.3921035600899501</v>
      </c>
      <c r="M19" s="24"/>
      <c r="N19" s="24">
        <v>2.6607535835543001</v>
      </c>
      <c r="O19" s="24">
        <v>2.6381886308481701</v>
      </c>
      <c r="P19" s="24">
        <v>2.6900551091409799</v>
      </c>
      <c r="Q19" s="24">
        <v>2.6632955290683999</v>
      </c>
      <c r="R19" s="24"/>
      <c r="S19" s="24">
        <v>2.6708236469879898</v>
      </c>
      <c r="T19" s="24">
        <v>2.58861016187402</v>
      </c>
      <c r="U19" s="24">
        <v>2.5348459147472302</v>
      </c>
      <c r="V19" s="24">
        <v>2.54949319979265</v>
      </c>
      <c r="W19" s="24">
        <v>2.7748165262322102</v>
      </c>
      <c r="X19" s="24">
        <v>2.5566033171494702</v>
      </c>
      <c r="Y19" s="24">
        <v>2.6408860427357999</v>
      </c>
      <c r="Z19" s="24">
        <v>2.99982214681466</v>
      </c>
      <c r="AA19" s="24">
        <v>2.7170920420650302</v>
      </c>
      <c r="AB19" s="24">
        <v>2.7360997764239099</v>
      </c>
      <c r="AC19" s="24">
        <v>2.6831578561215199</v>
      </c>
      <c r="AD19" s="24">
        <v>2.82998912690518</v>
      </c>
      <c r="AE19" s="24"/>
      <c r="AF19" s="24">
        <v>2.52067070813718</v>
      </c>
      <c r="AG19" s="24">
        <v>2.6835934148802898</v>
      </c>
      <c r="AH19" s="24">
        <v>2.84521403240579</v>
      </c>
      <c r="AI19" s="24"/>
      <c r="AJ19" s="24">
        <v>2.56244011681247</v>
      </c>
      <c r="AK19" s="24">
        <v>2.8920402883178502</v>
      </c>
      <c r="AL19" s="24">
        <v>2.6931902208775802</v>
      </c>
      <c r="AM19" s="24">
        <v>2.4548282013084401</v>
      </c>
      <c r="AN19" s="24">
        <v>2.53677157417397</v>
      </c>
      <c r="AO19" s="24"/>
      <c r="AP19" s="24">
        <v>2.7034236178096598</v>
      </c>
      <c r="AQ19" s="24">
        <v>2.7904260659894899</v>
      </c>
      <c r="AR19" s="24">
        <v>2.6948137534519501</v>
      </c>
      <c r="AS19" s="24"/>
      <c r="AT19" s="24">
        <v>2.4588467116594499</v>
      </c>
      <c r="AU19" s="24">
        <v>2.6093471754246802</v>
      </c>
      <c r="AV19" s="24">
        <v>2.7216875101784002</v>
      </c>
      <c r="AW19" s="24">
        <v>2.9969325547191801</v>
      </c>
      <c r="AX19" s="24">
        <v>3.0565607252866598</v>
      </c>
      <c r="AY19" s="24"/>
      <c r="AZ19" s="24">
        <v>2.9479632253379702</v>
      </c>
      <c r="BA19" s="24">
        <v>2.5059469110896502</v>
      </c>
      <c r="BB19" s="24">
        <v>2.7691884101164002</v>
      </c>
      <c r="BC19" s="24">
        <v>2.6501286584494199</v>
      </c>
      <c r="BD19" s="24">
        <v>2.4831137201862199</v>
      </c>
      <c r="BE19" s="24">
        <v>2.51134916090896</v>
      </c>
      <c r="BF19" s="24"/>
      <c r="BG19" s="24">
        <v>2.5108657536454699</v>
      </c>
      <c r="BH19" s="24">
        <v>2.75158163455903</v>
      </c>
      <c r="BI19" s="24" t="s">
        <v>95</v>
      </c>
      <c r="BJ19" s="24">
        <v>3.0002566093606302</v>
      </c>
      <c r="BK19" s="24">
        <v>2.9415179456177798</v>
      </c>
      <c r="BL19" s="24">
        <v>2.6257570582813998</v>
      </c>
      <c r="BM19" s="24">
        <v>2.3823268210575002</v>
      </c>
    </row>
    <row r="20" spans="2:65" x14ac:dyDescent="0.35">
      <c r="B20" s="18" t="s">
        <v>299</v>
      </c>
      <c r="C20" s="25">
        <v>3.8423313880722598</v>
      </c>
      <c r="D20" s="25">
        <v>4.0632337096308104</v>
      </c>
      <c r="E20" s="25">
        <v>3.6353728529531799</v>
      </c>
      <c r="F20" s="25"/>
      <c r="G20" s="25">
        <v>4.7186462576714501</v>
      </c>
      <c r="H20" s="25">
        <v>4.6026053101619997</v>
      </c>
      <c r="I20" s="25">
        <v>3.8873885429850499</v>
      </c>
      <c r="J20" s="25">
        <v>3.5395946724407299</v>
      </c>
      <c r="K20" s="25">
        <v>3.0763303775763</v>
      </c>
      <c r="L20" s="25">
        <v>3.0040536910133602</v>
      </c>
      <c r="M20" s="25"/>
      <c r="N20" s="25">
        <v>3.6228933862166799</v>
      </c>
      <c r="O20" s="25">
        <v>3.9160725877520202</v>
      </c>
      <c r="P20" s="25">
        <v>4.0951128685413201</v>
      </c>
      <c r="Q20" s="25">
        <v>3.7821557053214798</v>
      </c>
      <c r="R20" s="25"/>
      <c r="S20" s="25">
        <v>4.1464777285040704</v>
      </c>
      <c r="T20" s="25">
        <v>3.9421344476587401</v>
      </c>
      <c r="U20" s="25">
        <v>3.7067710741595099</v>
      </c>
      <c r="V20" s="25">
        <v>3.53907252065973</v>
      </c>
      <c r="W20" s="25">
        <v>3.8164881893953302</v>
      </c>
      <c r="X20" s="25">
        <v>3.7338816049324199</v>
      </c>
      <c r="Y20" s="25">
        <v>3.8692820603214502</v>
      </c>
      <c r="Z20" s="25">
        <v>3.6329576156300001</v>
      </c>
      <c r="AA20" s="25">
        <v>3.5867576568197999</v>
      </c>
      <c r="AB20" s="25">
        <v>4.5977549657975603</v>
      </c>
      <c r="AC20" s="25">
        <v>3.0867386224217901</v>
      </c>
      <c r="AD20" s="25">
        <v>3.7502739156272198</v>
      </c>
      <c r="AE20" s="25"/>
      <c r="AF20" s="25">
        <v>3.66602969407178</v>
      </c>
      <c r="AG20" s="25">
        <v>3.70917309201795</v>
      </c>
      <c r="AH20" s="25">
        <v>4.0583778323763804</v>
      </c>
      <c r="AI20" s="25"/>
      <c r="AJ20" s="25">
        <v>3.59315773241208</v>
      </c>
      <c r="AK20" s="25">
        <v>4.2557989745630698</v>
      </c>
      <c r="AL20" s="25">
        <v>3.2429892931977902</v>
      </c>
      <c r="AM20" s="25">
        <v>4.1049048249249296</v>
      </c>
      <c r="AN20" s="25">
        <v>3.6451239408595701</v>
      </c>
      <c r="AO20" s="25"/>
      <c r="AP20" s="25">
        <v>3.83078333957805</v>
      </c>
      <c r="AQ20" s="25">
        <v>3.9713480697316199</v>
      </c>
      <c r="AR20" s="25">
        <v>3.4896993840914701</v>
      </c>
      <c r="AS20" s="25"/>
      <c r="AT20" s="25">
        <v>3.5734944602527898</v>
      </c>
      <c r="AU20" s="25">
        <v>3.7056953605026202</v>
      </c>
      <c r="AV20" s="25">
        <v>3.9632851847754398</v>
      </c>
      <c r="AW20" s="25">
        <v>4.2046012456511699</v>
      </c>
      <c r="AX20" s="25">
        <v>3.5858903643480202</v>
      </c>
      <c r="AY20" s="25"/>
      <c r="AZ20" s="25">
        <v>4.6163336950173104</v>
      </c>
      <c r="BA20" s="25">
        <v>3.57334193822394</v>
      </c>
      <c r="BB20" s="25">
        <v>4.0020906342628999</v>
      </c>
      <c r="BC20" s="25">
        <v>3.48530663763438</v>
      </c>
      <c r="BD20" s="25">
        <v>3.2888214334120498</v>
      </c>
      <c r="BE20" s="25">
        <v>3.54895660576797</v>
      </c>
      <c r="BF20" s="25"/>
      <c r="BG20" s="25">
        <v>3.3269371191227002</v>
      </c>
      <c r="BH20" s="25">
        <v>3.82820363792748</v>
      </c>
      <c r="BI20" s="25" t="s">
        <v>95</v>
      </c>
      <c r="BJ20" s="25">
        <v>4.74802769062617</v>
      </c>
      <c r="BK20" s="25">
        <v>4.3532466251957596</v>
      </c>
      <c r="BL20" s="25">
        <v>4.1614666020163398</v>
      </c>
      <c r="BM20" s="25">
        <v>3.7615190290152798</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1.6219125946694099E-2</v>
      </c>
      <c r="D9" s="17">
        <v>2.1774062605635299E-2</v>
      </c>
      <c r="E9" s="17">
        <v>1.08863580470138E-2</v>
      </c>
      <c r="F9" s="17"/>
      <c r="G9" s="17">
        <v>2.78448705641887E-2</v>
      </c>
      <c r="H9" s="17">
        <v>2.4020329357389701E-2</v>
      </c>
      <c r="I9" s="17">
        <v>1.48234365593965E-2</v>
      </c>
      <c r="J9" s="17">
        <v>1.11561708086119E-2</v>
      </c>
      <c r="K9" s="17">
        <v>1.70718735719389E-2</v>
      </c>
      <c r="L9" s="17">
        <v>6.8418430165003603E-3</v>
      </c>
      <c r="M9" s="17"/>
      <c r="N9" s="17">
        <v>1.64373187338504E-2</v>
      </c>
      <c r="O9" s="17">
        <v>2.1336085110198098E-2</v>
      </c>
      <c r="P9" s="17">
        <v>1.36097513120225E-2</v>
      </c>
      <c r="Q9" s="17">
        <v>1.32175959001793E-2</v>
      </c>
      <c r="R9" s="17"/>
      <c r="S9" s="17">
        <v>1.8534406115171601E-2</v>
      </c>
      <c r="T9" s="17">
        <v>2.86654978095464E-2</v>
      </c>
      <c r="U9" s="17">
        <v>1.6660109157076101E-2</v>
      </c>
      <c r="V9" s="17">
        <v>5.51762183016947E-3</v>
      </c>
      <c r="W9" s="17">
        <v>9.8962572834713006E-3</v>
      </c>
      <c r="X9" s="17">
        <v>3.1684664101102201E-3</v>
      </c>
      <c r="Y9" s="17">
        <v>1.6750691979453499E-2</v>
      </c>
      <c r="Z9" s="17">
        <v>1.9763355918906302E-2</v>
      </c>
      <c r="AA9" s="17">
        <v>1.82840117150396E-2</v>
      </c>
      <c r="AB9" s="17">
        <v>2.1890907158669901E-2</v>
      </c>
      <c r="AC9" s="17">
        <v>5.3468265227883003E-3</v>
      </c>
      <c r="AD9" s="17">
        <v>2.3579252932942101E-2</v>
      </c>
      <c r="AE9" s="17"/>
      <c r="AF9" s="17">
        <v>1.0131170801856101E-2</v>
      </c>
      <c r="AG9" s="17">
        <v>2.0633058912558799E-2</v>
      </c>
      <c r="AH9" s="17">
        <v>1.4000680939215301E-2</v>
      </c>
      <c r="AI9" s="17"/>
      <c r="AJ9" s="17">
        <v>1.41974064983789E-2</v>
      </c>
      <c r="AK9" s="17">
        <v>2.3002274665384299E-2</v>
      </c>
      <c r="AL9" s="17">
        <v>1.5125379776626801E-2</v>
      </c>
      <c r="AM9" s="17">
        <v>1.9715469752308801E-2</v>
      </c>
      <c r="AN9" s="17">
        <v>1.05854020779774E-2</v>
      </c>
      <c r="AO9" s="17"/>
      <c r="AP9" s="17">
        <v>1.77538331894176E-2</v>
      </c>
      <c r="AQ9" s="17">
        <v>1.7825717718487701E-2</v>
      </c>
      <c r="AR9" s="17">
        <v>2.07242850838548E-2</v>
      </c>
      <c r="AS9" s="17"/>
      <c r="AT9" s="17">
        <v>8.2372890001329094E-3</v>
      </c>
      <c r="AU9" s="17">
        <v>2.67198505635271E-2</v>
      </c>
      <c r="AV9" s="17">
        <v>1.37637293820285E-2</v>
      </c>
      <c r="AW9" s="17">
        <v>2.4775738679184402E-2</v>
      </c>
      <c r="AX9" s="17">
        <v>3.8984568145723798E-2</v>
      </c>
      <c r="AY9" s="17"/>
      <c r="AZ9" s="17">
        <v>2.2600511312641E-2</v>
      </c>
      <c r="BA9" s="17">
        <v>1.1512821332123099E-2</v>
      </c>
      <c r="BB9" s="17">
        <v>2.44353863244367E-2</v>
      </c>
      <c r="BC9" s="17">
        <v>1.5636229456703499E-2</v>
      </c>
      <c r="BD9" s="17">
        <v>1.1552989130716999E-2</v>
      </c>
      <c r="BE9" s="17">
        <v>9.1982033333303098E-3</v>
      </c>
      <c r="BF9" s="17"/>
      <c r="BG9" s="17">
        <v>9.1169141388618893E-3</v>
      </c>
      <c r="BH9" s="17">
        <v>2.2324588636948899E-2</v>
      </c>
      <c r="BI9" s="17" t="s">
        <v>95</v>
      </c>
      <c r="BJ9" s="17">
        <v>2.02979497090418E-2</v>
      </c>
      <c r="BK9" s="17">
        <v>5.7877463526483097E-3</v>
      </c>
      <c r="BL9" s="17">
        <v>2.3585716540113599E-2</v>
      </c>
      <c r="BM9" s="17">
        <v>3.1637863736637101E-2</v>
      </c>
    </row>
    <row r="10" spans="2:65" x14ac:dyDescent="0.35">
      <c r="B10" s="18" t="s">
        <v>289</v>
      </c>
      <c r="C10" s="17">
        <v>2.1939655127197099E-2</v>
      </c>
      <c r="D10" s="17">
        <v>3.1119618800416499E-2</v>
      </c>
      <c r="E10" s="17">
        <v>1.3100447916583E-2</v>
      </c>
      <c r="F10" s="17"/>
      <c r="G10" s="17">
        <v>4.0093902932358802E-2</v>
      </c>
      <c r="H10" s="17">
        <v>3.2859607538289301E-2</v>
      </c>
      <c r="I10" s="17">
        <v>2.4452788201717601E-2</v>
      </c>
      <c r="J10" s="17">
        <v>1.3738374770929001E-2</v>
      </c>
      <c r="K10" s="17">
        <v>1.19663267285235E-2</v>
      </c>
      <c r="L10" s="17">
        <v>1.23170828553501E-2</v>
      </c>
      <c r="M10" s="17"/>
      <c r="N10" s="17">
        <v>2.30968468305363E-2</v>
      </c>
      <c r="O10" s="17">
        <v>1.75327824476278E-2</v>
      </c>
      <c r="P10" s="17">
        <v>2.34089925197144E-2</v>
      </c>
      <c r="Q10" s="17">
        <v>2.4331053250962902E-2</v>
      </c>
      <c r="R10" s="17"/>
      <c r="S10" s="17">
        <v>2.87969460202619E-2</v>
      </c>
      <c r="T10" s="17">
        <v>2.2630399186248901E-2</v>
      </c>
      <c r="U10" s="17">
        <v>9.0503888852799495E-3</v>
      </c>
      <c r="V10" s="17">
        <v>2.1123097374707099E-2</v>
      </c>
      <c r="W10" s="17">
        <v>2.23174410804877E-2</v>
      </c>
      <c r="X10" s="17">
        <v>1.9534253384429899E-2</v>
      </c>
      <c r="Y10" s="17">
        <v>1.40747168284406E-2</v>
      </c>
      <c r="Z10" s="17">
        <v>2.10071545372175E-2</v>
      </c>
      <c r="AA10" s="17">
        <v>1.40762906775361E-2</v>
      </c>
      <c r="AB10" s="17">
        <v>4.0520606426426901E-2</v>
      </c>
      <c r="AC10" s="17">
        <v>3.1013925946319999E-2</v>
      </c>
      <c r="AD10" s="17">
        <v>1.0210065047989599E-2</v>
      </c>
      <c r="AE10" s="17"/>
      <c r="AF10" s="17">
        <v>2.3902311266332001E-2</v>
      </c>
      <c r="AG10" s="17">
        <v>1.9231509084802E-2</v>
      </c>
      <c r="AH10" s="17">
        <v>2.0932550337769799E-2</v>
      </c>
      <c r="AI10" s="17"/>
      <c r="AJ10" s="17">
        <v>2.25560754637876E-2</v>
      </c>
      <c r="AK10" s="17">
        <v>2.35415798295792E-2</v>
      </c>
      <c r="AL10" s="17">
        <v>1.5917197078236699E-2</v>
      </c>
      <c r="AM10" s="17">
        <v>3.7741921955887402E-2</v>
      </c>
      <c r="AN10" s="17">
        <v>1.9154698322214E-2</v>
      </c>
      <c r="AO10" s="17"/>
      <c r="AP10" s="17">
        <v>2.7409418168280901E-2</v>
      </c>
      <c r="AQ10" s="17">
        <v>2.2668981449701701E-2</v>
      </c>
      <c r="AR10" s="17">
        <v>1.2509844874497E-2</v>
      </c>
      <c r="AS10" s="17"/>
      <c r="AT10" s="17">
        <v>1.5639689515476E-2</v>
      </c>
      <c r="AU10" s="17">
        <v>2.4005170729689801E-2</v>
      </c>
      <c r="AV10" s="17">
        <v>1.9816280848685901E-2</v>
      </c>
      <c r="AW10" s="17">
        <v>3.4241832839096598E-2</v>
      </c>
      <c r="AX10" s="17">
        <v>4.5032145356855097E-2</v>
      </c>
      <c r="AY10" s="17"/>
      <c r="AZ10" s="17">
        <v>3.22970110874813E-2</v>
      </c>
      <c r="BA10" s="17">
        <v>2.10495220920398E-2</v>
      </c>
      <c r="BB10" s="17">
        <v>1.3552876988195101E-2</v>
      </c>
      <c r="BC10" s="17">
        <v>1.6947625069848302E-2</v>
      </c>
      <c r="BD10" s="17">
        <v>2.2886667499512601E-2</v>
      </c>
      <c r="BE10" s="17">
        <v>1.51327286800378E-2</v>
      </c>
      <c r="BF10" s="17"/>
      <c r="BG10" s="17">
        <v>2.57611671497051E-2</v>
      </c>
      <c r="BH10" s="17">
        <v>1.9879977531148899E-2</v>
      </c>
      <c r="BI10" s="17" t="s">
        <v>95</v>
      </c>
      <c r="BJ10" s="17">
        <v>2.5540568921440601E-2</v>
      </c>
      <c r="BK10" s="17">
        <v>6.0747831796394303E-3</v>
      </c>
      <c r="BL10" s="17">
        <v>2.1472632493378E-2</v>
      </c>
      <c r="BM10" s="17">
        <v>2.3458197554580701E-2</v>
      </c>
    </row>
    <row r="11" spans="2:65" x14ac:dyDescent="0.35">
      <c r="B11" s="18" t="s">
        <v>290</v>
      </c>
      <c r="C11" s="17">
        <v>3.0857169626316901E-2</v>
      </c>
      <c r="D11" s="17">
        <v>3.7453092772509598E-2</v>
      </c>
      <c r="E11" s="17">
        <v>2.45879932723779E-2</v>
      </c>
      <c r="F11" s="17"/>
      <c r="G11" s="17">
        <v>4.6802706772776398E-2</v>
      </c>
      <c r="H11" s="17">
        <v>4.7620587186210803E-2</v>
      </c>
      <c r="I11" s="17">
        <v>2.28008941209643E-2</v>
      </c>
      <c r="J11" s="17">
        <v>2.7099064681186301E-2</v>
      </c>
      <c r="K11" s="17">
        <v>1.32210095600353E-2</v>
      </c>
      <c r="L11" s="17">
        <v>2.8085085180017198E-2</v>
      </c>
      <c r="M11" s="17"/>
      <c r="N11" s="17">
        <v>3.0021863357053698E-2</v>
      </c>
      <c r="O11" s="17">
        <v>3.2896282213947997E-2</v>
      </c>
      <c r="P11" s="17">
        <v>3.4059357859784103E-2</v>
      </c>
      <c r="Q11" s="17">
        <v>2.73144123745548E-2</v>
      </c>
      <c r="R11" s="17"/>
      <c r="S11" s="17">
        <v>4.6463860525591101E-2</v>
      </c>
      <c r="T11" s="17">
        <v>2.2570363578177599E-2</v>
      </c>
      <c r="U11" s="17">
        <v>1.53871590065631E-2</v>
      </c>
      <c r="V11" s="17">
        <v>3.6402612645031897E-2</v>
      </c>
      <c r="W11" s="17">
        <v>5.56258873048147E-2</v>
      </c>
      <c r="X11" s="17">
        <v>3.0593052969676699E-2</v>
      </c>
      <c r="Y11" s="17">
        <v>3.2514642151907899E-2</v>
      </c>
      <c r="Z11" s="17">
        <v>2.2478937221993602E-2</v>
      </c>
      <c r="AA11" s="17">
        <v>1.6220009288295499E-2</v>
      </c>
      <c r="AB11" s="17">
        <v>3.0053105421026401E-2</v>
      </c>
      <c r="AC11" s="17">
        <v>3.1862420693097901E-2</v>
      </c>
      <c r="AD11" s="17">
        <v>2.2842245804838599E-2</v>
      </c>
      <c r="AE11" s="17"/>
      <c r="AF11" s="17">
        <v>2.4829845631786002E-2</v>
      </c>
      <c r="AG11" s="17">
        <v>3.5342117149119098E-2</v>
      </c>
      <c r="AH11" s="17">
        <v>2.4942305903876499E-2</v>
      </c>
      <c r="AI11" s="17"/>
      <c r="AJ11" s="17">
        <v>2.8346981475114202E-2</v>
      </c>
      <c r="AK11" s="17">
        <v>3.86914514574472E-2</v>
      </c>
      <c r="AL11" s="17">
        <v>4.4346786448905003E-2</v>
      </c>
      <c r="AM11" s="17">
        <v>5.8455577369386801E-2</v>
      </c>
      <c r="AN11" s="17">
        <v>2.4417107112100898E-2</v>
      </c>
      <c r="AO11" s="17"/>
      <c r="AP11" s="17">
        <v>3.7024236312452302E-2</v>
      </c>
      <c r="AQ11" s="17">
        <v>2.8938161287725198E-2</v>
      </c>
      <c r="AR11" s="17">
        <v>2.59345562852067E-2</v>
      </c>
      <c r="AS11" s="17"/>
      <c r="AT11" s="17">
        <v>2.38631432864479E-2</v>
      </c>
      <c r="AU11" s="17">
        <v>2.8617514681359899E-2</v>
      </c>
      <c r="AV11" s="17">
        <v>3.1937092783858298E-2</v>
      </c>
      <c r="AW11" s="17">
        <v>3.6641794541711299E-2</v>
      </c>
      <c r="AX11" s="17">
        <v>3.3817859865254797E-2</v>
      </c>
      <c r="AY11" s="17"/>
      <c r="AZ11" s="17">
        <v>4.0761991407722097E-2</v>
      </c>
      <c r="BA11" s="17">
        <v>2.7744098399809299E-2</v>
      </c>
      <c r="BB11" s="17">
        <v>3.2037738726841201E-2</v>
      </c>
      <c r="BC11" s="17">
        <v>2.7633958845810699E-2</v>
      </c>
      <c r="BD11" s="17">
        <v>1.9694315290255698E-2</v>
      </c>
      <c r="BE11" s="17">
        <v>3.8565665091458902E-2</v>
      </c>
      <c r="BF11" s="17"/>
      <c r="BG11" s="17">
        <v>2.8575958244631199E-2</v>
      </c>
      <c r="BH11" s="17">
        <v>2.46901986499427E-2</v>
      </c>
      <c r="BI11" s="17" t="s">
        <v>95</v>
      </c>
      <c r="BJ11" s="17">
        <v>3.7065565284125697E-2</v>
      </c>
      <c r="BK11" s="17">
        <v>1.7156105429905501E-2</v>
      </c>
      <c r="BL11" s="17">
        <v>4.8605313500348302E-2</v>
      </c>
      <c r="BM11" s="17">
        <v>1.5975640909862601E-2</v>
      </c>
    </row>
    <row r="12" spans="2:65" x14ac:dyDescent="0.35">
      <c r="B12" s="18" t="s">
        <v>291</v>
      </c>
      <c r="C12" s="17">
        <v>5.0882612208691197E-2</v>
      </c>
      <c r="D12" s="17">
        <v>5.7842806092720099E-2</v>
      </c>
      <c r="E12" s="17">
        <v>4.3826454425860799E-2</v>
      </c>
      <c r="F12" s="17"/>
      <c r="G12" s="17">
        <v>5.4935617587415497E-2</v>
      </c>
      <c r="H12" s="17">
        <v>6.6843206421184895E-2</v>
      </c>
      <c r="I12" s="17">
        <v>6.1549367583277101E-2</v>
      </c>
      <c r="J12" s="17">
        <v>5.7151628123108499E-2</v>
      </c>
      <c r="K12" s="17">
        <v>4.1775720814972397E-2</v>
      </c>
      <c r="L12" s="17">
        <v>2.7550225214390201E-2</v>
      </c>
      <c r="M12" s="17"/>
      <c r="N12" s="17">
        <v>4.6115741013327403E-2</v>
      </c>
      <c r="O12" s="17">
        <v>5.12372941462289E-2</v>
      </c>
      <c r="P12" s="17">
        <v>5.4545218671673099E-2</v>
      </c>
      <c r="Q12" s="17">
        <v>5.2376179197326199E-2</v>
      </c>
      <c r="R12" s="17"/>
      <c r="S12" s="17">
        <v>4.58254559317521E-2</v>
      </c>
      <c r="T12" s="17">
        <v>5.3065176173496903E-2</v>
      </c>
      <c r="U12" s="17">
        <v>6.8232944574306301E-2</v>
      </c>
      <c r="V12" s="17">
        <v>4.5370794669314103E-2</v>
      </c>
      <c r="W12" s="17">
        <v>5.6397207486348397E-2</v>
      </c>
      <c r="X12" s="17">
        <v>4.5934513664404902E-2</v>
      </c>
      <c r="Y12" s="17">
        <v>5.7144250786254999E-2</v>
      </c>
      <c r="Z12" s="17">
        <v>4.6939750950937803E-2</v>
      </c>
      <c r="AA12" s="17">
        <v>4.8568008211237398E-2</v>
      </c>
      <c r="AB12" s="17">
        <v>6.3258060355361301E-2</v>
      </c>
      <c r="AC12" s="17">
        <v>4.3117996061730099E-2</v>
      </c>
      <c r="AD12" s="17">
        <v>1.02899640004808E-2</v>
      </c>
      <c r="AE12" s="17"/>
      <c r="AF12" s="17">
        <v>5.0707177187468297E-2</v>
      </c>
      <c r="AG12" s="17">
        <v>4.8378802663702002E-2</v>
      </c>
      <c r="AH12" s="17">
        <v>6.5578129259031004E-2</v>
      </c>
      <c r="AI12" s="17"/>
      <c r="AJ12" s="17">
        <v>4.9013324613054403E-2</v>
      </c>
      <c r="AK12" s="17">
        <v>5.5612750381069102E-2</v>
      </c>
      <c r="AL12" s="17">
        <v>3.3570808120170798E-2</v>
      </c>
      <c r="AM12" s="17">
        <v>0.11219115752443599</v>
      </c>
      <c r="AN12" s="17">
        <v>5.2199916912924499E-2</v>
      </c>
      <c r="AO12" s="17"/>
      <c r="AP12" s="17">
        <v>6.0690650478001797E-2</v>
      </c>
      <c r="AQ12" s="17">
        <v>4.8927529496012902E-2</v>
      </c>
      <c r="AR12" s="17">
        <v>4.1003341270884001E-2</v>
      </c>
      <c r="AS12" s="17"/>
      <c r="AT12" s="17">
        <v>3.9881529647313903E-2</v>
      </c>
      <c r="AU12" s="17">
        <v>5.2811607852903099E-2</v>
      </c>
      <c r="AV12" s="17">
        <v>4.7895921592979999E-2</v>
      </c>
      <c r="AW12" s="17">
        <v>6.7959741260128506E-2</v>
      </c>
      <c r="AX12" s="17">
        <v>6.6231066972150907E-2</v>
      </c>
      <c r="AY12" s="17"/>
      <c r="AZ12" s="17">
        <v>6.4745265260411494E-2</v>
      </c>
      <c r="BA12" s="17">
        <v>4.3173098585921998E-2</v>
      </c>
      <c r="BB12" s="17">
        <v>6.2880869354001598E-2</v>
      </c>
      <c r="BC12" s="17">
        <v>4.4992859017211402E-2</v>
      </c>
      <c r="BD12" s="17">
        <v>4.1466241036169298E-2</v>
      </c>
      <c r="BE12" s="17">
        <v>4.8604618652369203E-2</v>
      </c>
      <c r="BF12" s="17"/>
      <c r="BG12" s="17">
        <v>4.1098365454440199E-2</v>
      </c>
      <c r="BH12" s="17">
        <v>6.0525273792643802E-2</v>
      </c>
      <c r="BI12" s="17" t="s">
        <v>95</v>
      </c>
      <c r="BJ12" s="17">
        <v>3.03072293912355E-2</v>
      </c>
      <c r="BK12" s="17">
        <v>6.0210709189413701E-2</v>
      </c>
      <c r="BL12" s="17">
        <v>6.1879731717862298E-2</v>
      </c>
      <c r="BM12" s="17">
        <v>4.56363734351211E-2</v>
      </c>
    </row>
    <row r="13" spans="2:65" x14ac:dyDescent="0.35">
      <c r="B13" s="18" t="s">
        <v>292</v>
      </c>
      <c r="C13" s="17">
        <v>6.8027539911276802E-2</v>
      </c>
      <c r="D13" s="17">
        <v>6.76707822753745E-2</v>
      </c>
      <c r="E13" s="17">
        <v>6.8744857604198101E-2</v>
      </c>
      <c r="F13" s="17"/>
      <c r="G13" s="17">
        <v>8.1865866560953904E-2</v>
      </c>
      <c r="H13" s="17">
        <v>7.3932302772348801E-2</v>
      </c>
      <c r="I13" s="17">
        <v>7.4108906577821806E-2</v>
      </c>
      <c r="J13" s="17">
        <v>7.7348238377855094E-2</v>
      </c>
      <c r="K13" s="17">
        <v>6.3299846389230002E-2</v>
      </c>
      <c r="L13" s="17">
        <v>4.4698305452376699E-2</v>
      </c>
      <c r="M13" s="17"/>
      <c r="N13" s="17">
        <v>5.3945849251848497E-2</v>
      </c>
      <c r="O13" s="17">
        <v>7.0820715867627698E-2</v>
      </c>
      <c r="P13" s="17">
        <v>6.8637937863919099E-2</v>
      </c>
      <c r="Q13" s="17">
        <v>7.9878083592531499E-2</v>
      </c>
      <c r="R13" s="17"/>
      <c r="S13" s="17">
        <v>7.6663196229026301E-2</v>
      </c>
      <c r="T13" s="17">
        <v>4.8606652028377099E-2</v>
      </c>
      <c r="U13" s="17">
        <v>8.2390943196040595E-2</v>
      </c>
      <c r="V13" s="17">
        <v>4.1404866817230199E-2</v>
      </c>
      <c r="W13" s="17">
        <v>6.7801037133924699E-2</v>
      </c>
      <c r="X13" s="17">
        <v>6.8347017875809796E-2</v>
      </c>
      <c r="Y13" s="17">
        <v>8.5718235879476398E-2</v>
      </c>
      <c r="Z13" s="17">
        <v>8.7247681771209895E-2</v>
      </c>
      <c r="AA13" s="17">
        <v>6.4906514675523996E-2</v>
      </c>
      <c r="AB13" s="17">
        <v>6.1551117101820201E-2</v>
      </c>
      <c r="AC13" s="17">
        <v>0.101696086899627</v>
      </c>
      <c r="AD13" s="17">
        <v>5.4939765819214899E-2</v>
      </c>
      <c r="AE13" s="17"/>
      <c r="AF13" s="17">
        <v>5.57726159474164E-2</v>
      </c>
      <c r="AG13" s="17">
        <v>5.98502248607264E-2</v>
      </c>
      <c r="AH13" s="17">
        <v>9.8506774797627303E-2</v>
      </c>
      <c r="AI13" s="17"/>
      <c r="AJ13" s="17">
        <v>5.4082916848186599E-2</v>
      </c>
      <c r="AK13" s="17">
        <v>7.2776999738465506E-2</v>
      </c>
      <c r="AL13" s="17">
        <v>8.23067706469124E-2</v>
      </c>
      <c r="AM13" s="17">
        <v>3.6746368080961198E-2</v>
      </c>
      <c r="AN13" s="17">
        <v>7.4490115825799605E-2</v>
      </c>
      <c r="AO13" s="17"/>
      <c r="AP13" s="17">
        <v>6.0045499499606199E-2</v>
      </c>
      <c r="AQ13" s="17">
        <v>6.8152986680728805E-2</v>
      </c>
      <c r="AR13" s="17">
        <v>8.2036180632807904E-2</v>
      </c>
      <c r="AS13" s="17"/>
      <c r="AT13" s="17">
        <v>7.3700985339516398E-2</v>
      </c>
      <c r="AU13" s="17">
        <v>7.8088465756355904E-2</v>
      </c>
      <c r="AV13" s="17">
        <v>6.7620118528187195E-2</v>
      </c>
      <c r="AW13" s="17">
        <v>5.17487570654823E-2</v>
      </c>
      <c r="AX13" s="17">
        <v>3.2678470291360798E-2</v>
      </c>
      <c r="AY13" s="17"/>
      <c r="AZ13" s="17">
        <v>7.6087618538802901E-2</v>
      </c>
      <c r="BA13" s="17">
        <v>5.9754948049893897E-2</v>
      </c>
      <c r="BB13" s="17">
        <v>8.5790772759392397E-2</v>
      </c>
      <c r="BC13" s="17">
        <v>6.6167907482832994E-2</v>
      </c>
      <c r="BD13" s="17">
        <v>5.5358297607652901E-2</v>
      </c>
      <c r="BE13" s="17">
        <v>7.5215133322163494E-2</v>
      </c>
      <c r="BF13" s="17"/>
      <c r="BG13" s="17">
        <v>5.5890192505800199E-2</v>
      </c>
      <c r="BH13" s="17">
        <v>6.3642410028175805E-2</v>
      </c>
      <c r="BI13" s="17" t="s">
        <v>95</v>
      </c>
      <c r="BJ13" s="17">
        <v>9.7445140464770305E-2</v>
      </c>
      <c r="BK13" s="17">
        <v>8.7796182242197193E-2</v>
      </c>
      <c r="BL13" s="17">
        <v>7.2411678306613797E-2</v>
      </c>
      <c r="BM13" s="17">
        <v>8.1290480932074693E-2</v>
      </c>
    </row>
    <row r="14" spans="2:65" x14ac:dyDescent="0.35">
      <c r="B14" s="18" t="s">
        <v>293</v>
      </c>
      <c r="C14" s="17">
        <v>0.142547232702423</v>
      </c>
      <c r="D14" s="17">
        <v>0.13260387137625601</v>
      </c>
      <c r="E14" s="17">
        <v>0.15111919347993899</v>
      </c>
      <c r="F14" s="17"/>
      <c r="G14" s="17">
        <v>0.101468801269316</v>
      </c>
      <c r="H14" s="17">
        <v>0.15091497298603501</v>
      </c>
      <c r="I14" s="17">
        <v>0.14212693689959499</v>
      </c>
      <c r="J14" s="17">
        <v>0.14095229507749299</v>
      </c>
      <c r="K14" s="17">
        <v>0.16578119290131199</v>
      </c>
      <c r="L14" s="17">
        <v>0.149062658282507</v>
      </c>
      <c r="M14" s="17"/>
      <c r="N14" s="17">
        <v>0.13988389062486101</v>
      </c>
      <c r="O14" s="17">
        <v>0.13253591991738201</v>
      </c>
      <c r="P14" s="17">
        <v>0.15786070324003601</v>
      </c>
      <c r="Q14" s="17">
        <v>0.141153217819383</v>
      </c>
      <c r="R14" s="17"/>
      <c r="S14" s="17">
        <v>0.135543266829833</v>
      </c>
      <c r="T14" s="17">
        <v>0.156917913913179</v>
      </c>
      <c r="U14" s="17">
        <v>0.15271314592760801</v>
      </c>
      <c r="V14" s="17">
        <v>0.12857337735256699</v>
      </c>
      <c r="W14" s="17">
        <v>0.15698362504732399</v>
      </c>
      <c r="X14" s="17">
        <v>0.142831289532035</v>
      </c>
      <c r="Y14" s="17">
        <v>0.12805204612339999</v>
      </c>
      <c r="Z14" s="17">
        <v>0.138562448370915</v>
      </c>
      <c r="AA14" s="17">
        <v>0.148971794204868</v>
      </c>
      <c r="AB14" s="17">
        <v>0.13829535656032901</v>
      </c>
      <c r="AC14" s="17">
        <v>0.154037811773831</v>
      </c>
      <c r="AD14" s="17">
        <v>0.10734780647247</v>
      </c>
      <c r="AE14" s="17"/>
      <c r="AF14" s="17">
        <v>0.15102442495653101</v>
      </c>
      <c r="AG14" s="17">
        <v>0.145163242799873</v>
      </c>
      <c r="AH14" s="17">
        <v>0.138796992419738</v>
      </c>
      <c r="AI14" s="17"/>
      <c r="AJ14" s="17">
        <v>0.13167637758922601</v>
      </c>
      <c r="AK14" s="17">
        <v>0.144032427184172</v>
      </c>
      <c r="AL14" s="17">
        <v>0.13760962432838</v>
      </c>
      <c r="AM14" s="17">
        <v>0.28296627533165303</v>
      </c>
      <c r="AN14" s="17">
        <v>0.153945488270891</v>
      </c>
      <c r="AO14" s="17"/>
      <c r="AP14" s="17">
        <v>0.13968022854446699</v>
      </c>
      <c r="AQ14" s="17">
        <v>0.14254250758133699</v>
      </c>
      <c r="AR14" s="17">
        <v>0.15685361145572499</v>
      </c>
      <c r="AS14" s="17"/>
      <c r="AT14" s="17">
        <v>0.16278093053437401</v>
      </c>
      <c r="AU14" s="17">
        <v>0.122353205656225</v>
      </c>
      <c r="AV14" s="17">
        <v>0.147326487766544</v>
      </c>
      <c r="AW14" s="17">
        <v>0.12242217716484199</v>
      </c>
      <c r="AX14" s="17">
        <v>0.20359840013049199</v>
      </c>
      <c r="AY14" s="17"/>
      <c r="AZ14" s="17">
        <v>0.13736588784894299</v>
      </c>
      <c r="BA14" s="17">
        <v>0.13306476670835801</v>
      </c>
      <c r="BB14" s="17">
        <v>0.133747624467661</v>
      </c>
      <c r="BC14" s="17">
        <v>0.157194094551802</v>
      </c>
      <c r="BD14" s="17">
        <v>0.141703477789208</v>
      </c>
      <c r="BE14" s="17">
        <v>0.192110295053281</v>
      </c>
      <c r="BF14" s="17"/>
      <c r="BG14" s="17">
        <v>0.142338683083295</v>
      </c>
      <c r="BH14" s="17">
        <v>0.14975707363856799</v>
      </c>
      <c r="BI14" s="17" t="s">
        <v>95</v>
      </c>
      <c r="BJ14" s="17">
        <v>0.15391489150865201</v>
      </c>
      <c r="BK14" s="17">
        <v>0.15022351155953301</v>
      </c>
      <c r="BL14" s="17">
        <v>0.130515910480106</v>
      </c>
      <c r="BM14" s="17">
        <v>0.14174986100352499</v>
      </c>
    </row>
    <row r="15" spans="2:65" x14ac:dyDescent="0.35">
      <c r="B15" s="18" t="s">
        <v>294</v>
      </c>
      <c r="C15" s="17">
        <v>0.25144546849299398</v>
      </c>
      <c r="D15" s="17">
        <v>0.23918216184746799</v>
      </c>
      <c r="E15" s="17">
        <v>0.26284965979111002</v>
      </c>
      <c r="F15" s="17"/>
      <c r="G15" s="17">
        <v>0.22857757436510401</v>
      </c>
      <c r="H15" s="17">
        <v>0.20725432221235701</v>
      </c>
      <c r="I15" s="17">
        <v>0.26303530028845701</v>
      </c>
      <c r="J15" s="17">
        <v>0.26744965448535102</v>
      </c>
      <c r="K15" s="17">
        <v>0.24232039026911201</v>
      </c>
      <c r="L15" s="17">
        <v>0.28621700184302401</v>
      </c>
      <c r="M15" s="17"/>
      <c r="N15" s="17">
        <v>0.24871795863526699</v>
      </c>
      <c r="O15" s="17">
        <v>0.248901367004567</v>
      </c>
      <c r="P15" s="17">
        <v>0.25471667150574101</v>
      </c>
      <c r="Q15" s="17">
        <v>0.25432554444762701</v>
      </c>
      <c r="R15" s="17"/>
      <c r="S15" s="17">
        <v>0.222678219602506</v>
      </c>
      <c r="T15" s="17">
        <v>0.24420720089471301</v>
      </c>
      <c r="U15" s="17">
        <v>0.266988832470131</v>
      </c>
      <c r="V15" s="17">
        <v>0.26924415028966597</v>
      </c>
      <c r="W15" s="17">
        <v>0.26457611411711701</v>
      </c>
      <c r="X15" s="17">
        <v>0.26610088452053099</v>
      </c>
      <c r="Y15" s="17">
        <v>0.230386403425523</v>
      </c>
      <c r="Z15" s="17">
        <v>0.225688210540127</v>
      </c>
      <c r="AA15" s="17">
        <v>0.255905199474314</v>
      </c>
      <c r="AB15" s="17">
        <v>0.26250797118862801</v>
      </c>
      <c r="AC15" s="17">
        <v>0.27347244066919602</v>
      </c>
      <c r="AD15" s="17">
        <v>0.25187128064512099</v>
      </c>
      <c r="AE15" s="17"/>
      <c r="AF15" s="17">
        <v>0.25760315379228999</v>
      </c>
      <c r="AG15" s="17">
        <v>0.255772533091357</v>
      </c>
      <c r="AH15" s="17">
        <v>0.23974059271589701</v>
      </c>
      <c r="AI15" s="17"/>
      <c r="AJ15" s="17">
        <v>0.265366732791536</v>
      </c>
      <c r="AK15" s="17">
        <v>0.24281074260810501</v>
      </c>
      <c r="AL15" s="17">
        <v>0.239082539378938</v>
      </c>
      <c r="AM15" s="17">
        <v>0.17047507574003601</v>
      </c>
      <c r="AN15" s="17">
        <v>0.255641277972043</v>
      </c>
      <c r="AO15" s="17"/>
      <c r="AP15" s="17">
        <v>0.24275824937097501</v>
      </c>
      <c r="AQ15" s="17">
        <v>0.24726469195767101</v>
      </c>
      <c r="AR15" s="17">
        <v>0.22886955323320099</v>
      </c>
      <c r="AS15" s="17"/>
      <c r="AT15" s="17">
        <v>0.261021906246724</v>
      </c>
      <c r="AU15" s="17">
        <v>0.24537898390353699</v>
      </c>
      <c r="AV15" s="17">
        <v>0.245312264332399</v>
      </c>
      <c r="AW15" s="17">
        <v>0.23159748698756599</v>
      </c>
      <c r="AX15" s="17">
        <v>0.163246608291646</v>
      </c>
      <c r="AY15" s="17"/>
      <c r="AZ15" s="17">
        <v>0.21437500407662199</v>
      </c>
      <c r="BA15" s="17">
        <v>0.246105923764464</v>
      </c>
      <c r="BB15" s="17">
        <v>0.24839349551282</v>
      </c>
      <c r="BC15" s="17">
        <v>0.29795467656405999</v>
      </c>
      <c r="BD15" s="17">
        <v>0.27305465809987201</v>
      </c>
      <c r="BE15" s="17">
        <v>0.244816786954378</v>
      </c>
      <c r="BF15" s="17"/>
      <c r="BG15" s="17">
        <v>0.26668249625828599</v>
      </c>
      <c r="BH15" s="17">
        <v>0.23578031755424</v>
      </c>
      <c r="BI15" s="17" t="s">
        <v>95</v>
      </c>
      <c r="BJ15" s="17">
        <v>0.237534633227273</v>
      </c>
      <c r="BK15" s="17">
        <v>0.23326498714264801</v>
      </c>
      <c r="BL15" s="17">
        <v>0.24371343551039201</v>
      </c>
      <c r="BM15" s="17">
        <v>0.29500087965280197</v>
      </c>
    </row>
    <row r="16" spans="2:65" x14ac:dyDescent="0.35">
      <c r="B16" s="18" t="s">
        <v>295</v>
      </c>
      <c r="C16" s="17">
        <v>0.25195582468569599</v>
      </c>
      <c r="D16" s="17">
        <v>0.24128201095909499</v>
      </c>
      <c r="E16" s="17">
        <v>0.26268489808735901</v>
      </c>
      <c r="F16" s="17"/>
      <c r="G16" s="17">
        <v>0.25653940603997299</v>
      </c>
      <c r="H16" s="17">
        <v>0.22527327309943701</v>
      </c>
      <c r="I16" s="17">
        <v>0.25017204704675899</v>
      </c>
      <c r="J16" s="17">
        <v>0.25142770870888898</v>
      </c>
      <c r="K16" s="17">
        <v>0.260643242201202</v>
      </c>
      <c r="L16" s="17">
        <v>0.26666068390897602</v>
      </c>
      <c r="M16" s="17"/>
      <c r="N16" s="17">
        <v>0.26464595423026999</v>
      </c>
      <c r="O16" s="17">
        <v>0.26145763576416697</v>
      </c>
      <c r="P16" s="17">
        <v>0.23848836493567699</v>
      </c>
      <c r="Q16" s="17">
        <v>0.238374721259309</v>
      </c>
      <c r="R16" s="17"/>
      <c r="S16" s="17">
        <v>0.241633638714077</v>
      </c>
      <c r="T16" s="17">
        <v>0.23298241036820899</v>
      </c>
      <c r="U16" s="17">
        <v>0.23529649255910701</v>
      </c>
      <c r="V16" s="17">
        <v>0.28374113492583602</v>
      </c>
      <c r="W16" s="17">
        <v>0.23502013321797899</v>
      </c>
      <c r="X16" s="17">
        <v>0.24363206549344399</v>
      </c>
      <c r="Y16" s="17">
        <v>0.278607453990874</v>
      </c>
      <c r="Z16" s="17">
        <v>0.29758805249950698</v>
      </c>
      <c r="AA16" s="17">
        <v>0.26836374465892099</v>
      </c>
      <c r="AB16" s="17">
        <v>0.22211184425563099</v>
      </c>
      <c r="AC16" s="17">
        <v>0.23393615636023801</v>
      </c>
      <c r="AD16" s="17">
        <v>0.32313025818570601</v>
      </c>
      <c r="AE16" s="17"/>
      <c r="AF16" s="17">
        <v>0.25333532927381203</v>
      </c>
      <c r="AG16" s="17">
        <v>0.24629837507555399</v>
      </c>
      <c r="AH16" s="17">
        <v>0.23817129303636</v>
      </c>
      <c r="AI16" s="17"/>
      <c r="AJ16" s="17">
        <v>0.25827031667288802</v>
      </c>
      <c r="AK16" s="17">
        <v>0.23682210441811799</v>
      </c>
      <c r="AL16" s="17">
        <v>0.24519785333881</v>
      </c>
      <c r="AM16" s="17">
        <v>0.10998116806118501</v>
      </c>
      <c r="AN16" s="17">
        <v>0.24751285736527301</v>
      </c>
      <c r="AO16" s="17"/>
      <c r="AP16" s="17">
        <v>0.25454551113944701</v>
      </c>
      <c r="AQ16" s="17">
        <v>0.25681031438437102</v>
      </c>
      <c r="AR16" s="17">
        <v>0.25270498850129802</v>
      </c>
      <c r="AS16" s="17"/>
      <c r="AT16" s="17">
        <v>0.24716364891616599</v>
      </c>
      <c r="AU16" s="17">
        <v>0.25512263150550102</v>
      </c>
      <c r="AV16" s="17">
        <v>0.257944069572561</v>
      </c>
      <c r="AW16" s="17">
        <v>0.25965435610457999</v>
      </c>
      <c r="AX16" s="17">
        <v>0.23143496931260901</v>
      </c>
      <c r="AY16" s="17"/>
      <c r="AZ16" s="17">
        <v>0.249989430412038</v>
      </c>
      <c r="BA16" s="17">
        <v>0.26563223056926399</v>
      </c>
      <c r="BB16" s="17">
        <v>0.249665576364099</v>
      </c>
      <c r="BC16" s="17">
        <v>0.23763030539518001</v>
      </c>
      <c r="BD16" s="17">
        <v>0.24950657580762201</v>
      </c>
      <c r="BE16" s="17">
        <v>0.24119850133967699</v>
      </c>
      <c r="BF16" s="17"/>
      <c r="BG16" s="17">
        <v>0.25109577111133502</v>
      </c>
      <c r="BH16" s="17">
        <v>0.26060400753016599</v>
      </c>
      <c r="BI16" s="17" t="s">
        <v>95</v>
      </c>
      <c r="BJ16" s="17">
        <v>0.22604919796304501</v>
      </c>
      <c r="BK16" s="17">
        <v>0.27143026830321298</v>
      </c>
      <c r="BL16" s="17">
        <v>0.24940119143777301</v>
      </c>
      <c r="BM16" s="17">
        <v>0.22421004641952799</v>
      </c>
    </row>
    <row r="17" spans="2:65" x14ac:dyDescent="0.35">
      <c r="B17" s="18" t="s">
        <v>302</v>
      </c>
      <c r="C17" s="17">
        <v>0.16612537129871099</v>
      </c>
      <c r="D17" s="17">
        <v>0.17107159327052501</v>
      </c>
      <c r="E17" s="17">
        <v>0.16220013737555899</v>
      </c>
      <c r="F17" s="17"/>
      <c r="G17" s="17">
        <v>0.16187125390791399</v>
      </c>
      <c r="H17" s="17">
        <v>0.171281398426748</v>
      </c>
      <c r="I17" s="17">
        <v>0.14693032272201201</v>
      </c>
      <c r="J17" s="17">
        <v>0.15367686496657601</v>
      </c>
      <c r="K17" s="17">
        <v>0.18392039756367401</v>
      </c>
      <c r="L17" s="17">
        <v>0.17856711424685801</v>
      </c>
      <c r="M17" s="17"/>
      <c r="N17" s="17">
        <v>0.17713457732298599</v>
      </c>
      <c r="O17" s="17">
        <v>0.16328191752825399</v>
      </c>
      <c r="P17" s="17">
        <v>0.154673002091432</v>
      </c>
      <c r="Q17" s="17">
        <v>0.16902919215812601</v>
      </c>
      <c r="R17" s="17"/>
      <c r="S17" s="17">
        <v>0.18386101003178201</v>
      </c>
      <c r="T17" s="17">
        <v>0.19035438604805199</v>
      </c>
      <c r="U17" s="17">
        <v>0.153279984223889</v>
      </c>
      <c r="V17" s="17">
        <v>0.16862234409547799</v>
      </c>
      <c r="W17" s="17">
        <v>0.13138229732853299</v>
      </c>
      <c r="X17" s="17">
        <v>0.179858456149558</v>
      </c>
      <c r="Y17" s="17">
        <v>0.15675155883467001</v>
      </c>
      <c r="Z17" s="17">
        <v>0.140724408189186</v>
      </c>
      <c r="AA17" s="17">
        <v>0.164704427094265</v>
      </c>
      <c r="AB17" s="17">
        <v>0.15981103153210699</v>
      </c>
      <c r="AC17" s="17">
        <v>0.125516335073172</v>
      </c>
      <c r="AD17" s="17">
        <v>0.19578936109123601</v>
      </c>
      <c r="AE17" s="17"/>
      <c r="AF17" s="17">
        <v>0.17269397114250901</v>
      </c>
      <c r="AG17" s="17">
        <v>0.16933013636230801</v>
      </c>
      <c r="AH17" s="17">
        <v>0.159330680590484</v>
      </c>
      <c r="AI17" s="17"/>
      <c r="AJ17" s="17">
        <v>0.17648986804782901</v>
      </c>
      <c r="AK17" s="17">
        <v>0.16270966971766099</v>
      </c>
      <c r="AL17" s="17">
        <v>0.18684304088302101</v>
      </c>
      <c r="AM17" s="17">
        <v>0.171726986184146</v>
      </c>
      <c r="AN17" s="17">
        <v>0.16205313614077699</v>
      </c>
      <c r="AO17" s="17"/>
      <c r="AP17" s="17">
        <v>0.16009237329735301</v>
      </c>
      <c r="AQ17" s="17">
        <v>0.16686910944396399</v>
      </c>
      <c r="AR17" s="17">
        <v>0.179363638662526</v>
      </c>
      <c r="AS17" s="17"/>
      <c r="AT17" s="17">
        <v>0.167710877513849</v>
      </c>
      <c r="AU17" s="17">
        <v>0.166902569350901</v>
      </c>
      <c r="AV17" s="17">
        <v>0.16838403519275599</v>
      </c>
      <c r="AW17" s="17">
        <v>0.17095811535740901</v>
      </c>
      <c r="AX17" s="17">
        <v>0.184975911633908</v>
      </c>
      <c r="AY17" s="17"/>
      <c r="AZ17" s="17">
        <v>0.16177728005533801</v>
      </c>
      <c r="BA17" s="17">
        <v>0.191962590498126</v>
      </c>
      <c r="BB17" s="17">
        <v>0.149495659502553</v>
      </c>
      <c r="BC17" s="17">
        <v>0.13584234361655101</v>
      </c>
      <c r="BD17" s="17">
        <v>0.18477677773899101</v>
      </c>
      <c r="BE17" s="17">
        <v>0.13515806757330401</v>
      </c>
      <c r="BF17" s="17"/>
      <c r="BG17" s="17">
        <v>0.179440452053646</v>
      </c>
      <c r="BH17" s="17">
        <v>0.16279615263816499</v>
      </c>
      <c r="BI17" s="17" t="s">
        <v>95</v>
      </c>
      <c r="BJ17" s="17">
        <v>0.171844823530415</v>
      </c>
      <c r="BK17" s="17">
        <v>0.16805570660080199</v>
      </c>
      <c r="BL17" s="17">
        <v>0.148414390013413</v>
      </c>
      <c r="BM17" s="17">
        <v>0.14104065635586899</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5.8225147083106501</v>
      </c>
      <c r="D19" s="24">
        <v>5.7058965025690496</v>
      </c>
      <c r="E19" s="24">
        <v>5.9378245399180498</v>
      </c>
      <c r="F19" s="24"/>
      <c r="G19" s="24">
        <v>5.5955249615643003</v>
      </c>
      <c r="H19" s="24">
        <v>5.5696245095780199</v>
      </c>
      <c r="I19" s="24">
        <v>5.7666317028368903</v>
      </c>
      <c r="J19" s="24">
        <v>5.8476526250084504</v>
      </c>
      <c r="K19" s="24">
        <v>5.9956290758894699</v>
      </c>
      <c r="L19" s="24">
        <v>6.0877081544764398</v>
      </c>
      <c r="M19" s="24"/>
      <c r="N19" s="24">
        <v>5.8985966967236996</v>
      </c>
      <c r="O19" s="24">
        <v>5.8128666849742299</v>
      </c>
      <c r="P19" s="24">
        <v>5.7541212322258097</v>
      </c>
      <c r="Q19" s="24">
        <v>5.8081766918250297</v>
      </c>
      <c r="R19" s="24"/>
      <c r="S19" s="24">
        <v>5.7419630227997898</v>
      </c>
      <c r="T19" s="24">
        <v>5.8249379988726604</v>
      </c>
      <c r="U19" s="24">
        <v>5.8129013595691701</v>
      </c>
      <c r="V19" s="24">
        <v>5.9891586596871402</v>
      </c>
      <c r="W19" s="24">
        <v>5.6425391077783003</v>
      </c>
      <c r="X19" s="24">
        <v>5.9469658342541702</v>
      </c>
      <c r="Y19" s="24">
        <v>5.82025299679254</v>
      </c>
      <c r="Z19" s="24">
        <v>5.8116281470242299</v>
      </c>
      <c r="AA19" s="24">
        <v>5.9283181898267197</v>
      </c>
      <c r="AB19" s="24">
        <v>5.6364012387215299</v>
      </c>
      <c r="AC19" s="24">
        <v>5.6835845811075796</v>
      </c>
      <c r="AD19" s="24">
        <v>6.1827169241988802</v>
      </c>
      <c r="AE19" s="24"/>
      <c r="AF19" s="24">
        <v>5.9044141194751196</v>
      </c>
      <c r="AG19" s="24">
        <v>5.8136341797919</v>
      </c>
      <c r="AH19" s="24">
        <v>5.7358516634856</v>
      </c>
      <c r="AI19" s="24"/>
      <c r="AJ19" s="24">
        <v>5.9130151254341099</v>
      </c>
      <c r="AK19" s="24">
        <v>5.6953294130791301</v>
      </c>
      <c r="AL19" s="24">
        <v>5.8682229352755702</v>
      </c>
      <c r="AM19" s="24">
        <v>5.2195779185917601</v>
      </c>
      <c r="AN19" s="24">
        <v>5.8551393264582199</v>
      </c>
      <c r="AO19" s="24"/>
      <c r="AP19" s="24">
        <v>5.7412200435287497</v>
      </c>
      <c r="AQ19" s="24">
        <v>5.8288656051311296</v>
      </c>
      <c r="AR19" s="24">
        <v>5.87686310927592</v>
      </c>
      <c r="AS19" s="24"/>
      <c r="AT19" s="24">
        <v>5.9296831590645498</v>
      </c>
      <c r="AU19" s="24">
        <v>5.7571477937246103</v>
      </c>
      <c r="AV19" s="24">
        <v>5.8590454986851803</v>
      </c>
      <c r="AW19" s="24">
        <v>5.7053408973057698</v>
      </c>
      <c r="AX19" s="24">
        <v>5.5393986758311202</v>
      </c>
      <c r="AY19" s="24"/>
      <c r="AZ19" s="24">
        <v>5.6296309808707896</v>
      </c>
      <c r="BA19" s="24">
        <v>5.9821625209474298</v>
      </c>
      <c r="BB19" s="24">
        <v>5.7121574595257902</v>
      </c>
      <c r="BC19" s="24">
        <v>5.7957151685864696</v>
      </c>
      <c r="BD19" s="24">
        <v>5.9797128017296899</v>
      </c>
      <c r="BE19" s="24">
        <v>5.7380446950655601</v>
      </c>
      <c r="BF19" s="24"/>
      <c r="BG19" s="24">
        <v>5.9347513572001898</v>
      </c>
      <c r="BH19" s="24">
        <v>5.7954703836564399</v>
      </c>
      <c r="BI19" s="24" t="s">
        <v>95</v>
      </c>
      <c r="BJ19" s="24">
        <v>5.7322591804140197</v>
      </c>
      <c r="BK19" s="24">
        <v>5.9673688621589402</v>
      </c>
      <c r="BL19" s="24">
        <v>5.6419527935087102</v>
      </c>
      <c r="BM19" s="24">
        <v>5.6940306821260496</v>
      </c>
    </row>
    <row r="20" spans="2:65" x14ac:dyDescent="0.35">
      <c r="B20" s="18" t="s">
        <v>299</v>
      </c>
      <c r="C20" s="25">
        <v>3.3844945622522702</v>
      </c>
      <c r="D20" s="25">
        <v>3.9260348310998099</v>
      </c>
      <c r="E20" s="25">
        <v>2.84238661620862</v>
      </c>
      <c r="F20" s="25"/>
      <c r="G20" s="25">
        <v>4.4253140831380096</v>
      </c>
      <c r="H20" s="25">
        <v>4.2277411943981402</v>
      </c>
      <c r="I20" s="25">
        <v>3.2905208544705302</v>
      </c>
      <c r="J20" s="25">
        <v>2.9906806426776602</v>
      </c>
      <c r="K20" s="25">
        <v>2.92172993526039</v>
      </c>
      <c r="L20" s="25">
        <v>2.5556743531139698</v>
      </c>
      <c r="M20" s="25"/>
      <c r="N20" s="25">
        <v>3.3862604756202699</v>
      </c>
      <c r="O20" s="25">
        <v>3.4926383056326999</v>
      </c>
      <c r="P20" s="25">
        <v>3.3439689783303401</v>
      </c>
      <c r="Q20" s="25">
        <v>3.3342210760475202</v>
      </c>
      <c r="R20" s="25"/>
      <c r="S20" s="25">
        <v>3.9026480049644401</v>
      </c>
      <c r="T20" s="25">
        <v>3.7587287056649399</v>
      </c>
      <c r="U20" s="25">
        <v>2.9913209006758001</v>
      </c>
      <c r="V20" s="25">
        <v>2.9780460308560901</v>
      </c>
      <c r="W20" s="25">
        <v>3.38479469283324</v>
      </c>
      <c r="X20" s="25">
        <v>2.88979820543828</v>
      </c>
      <c r="Y20" s="25">
        <v>3.3440727293409802</v>
      </c>
      <c r="Z20" s="25">
        <v>3.3521561821920098</v>
      </c>
      <c r="AA20" s="25">
        <v>3.0442924747625799</v>
      </c>
      <c r="AB20" s="25">
        <v>3.9758949195928901</v>
      </c>
      <c r="AC20" s="25">
        <v>3.0777115355251001</v>
      </c>
      <c r="AD20" s="25">
        <v>2.9868844339001699</v>
      </c>
      <c r="AE20" s="25"/>
      <c r="AF20" s="25">
        <v>3.1271937679539499</v>
      </c>
      <c r="AG20" s="25">
        <v>3.5000446631998998</v>
      </c>
      <c r="AH20" s="25">
        <v>3.3609170883888799</v>
      </c>
      <c r="AI20" s="25"/>
      <c r="AJ20" s="25">
        <v>3.27670050034614</v>
      </c>
      <c r="AK20" s="25">
        <v>3.7693953575250698</v>
      </c>
      <c r="AL20" s="25">
        <v>3.4088432639697501</v>
      </c>
      <c r="AM20" s="25">
        <v>4.3004187879323901</v>
      </c>
      <c r="AN20" s="25">
        <v>3.0526525764206198</v>
      </c>
      <c r="AO20" s="25"/>
      <c r="AP20" s="25">
        <v>3.67570787566738</v>
      </c>
      <c r="AQ20" s="25">
        <v>3.4242291461593499</v>
      </c>
      <c r="AR20" s="25">
        <v>3.2943985350051901</v>
      </c>
      <c r="AS20" s="25"/>
      <c r="AT20" s="25">
        <v>2.8020020172038298</v>
      </c>
      <c r="AU20" s="25">
        <v>3.7976805378338501</v>
      </c>
      <c r="AV20" s="25">
        <v>3.26537556695664</v>
      </c>
      <c r="AW20" s="25">
        <v>4.1410201468285797</v>
      </c>
      <c r="AX20" s="25">
        <v>4.8497204021558797</v>
      </c>
      <c r="AY20" s="25"/>
      <c r="AZ20" s="25">
        <v>4.0619617505715304</v>
      </c>
      <c r="BA20" s="25">
        <v>3.1810280347406801</v>
      </c>
      <c r="BB20" s="25">
        <v>3.5462463116841598</v>
      </c>
      <c r="BC20" s="25">
        <v>2.9989607571334602</v>
      </c>
      <c r="BD20" s="25">
        <v>3.03417398406078</v>
      </c>
      <c r="BE20" s="25">
        <v>2.9844752030030102</v>
      </c>
      <c r="BF20" s="25"/>
      <c r="BG20" s="25">
        <v>3.1319747642248998</v>
      </c>
      <c r="BH20" s="25">
        <v>3.5185094179829002</v>
      </c>
      <c r="BI20" s="25" t="s">
        <v>95</v>
      </c>
      <c r="BJ20" s="25">
        <v>3.6331968059439799</v>
      </c>
      <c r="BK20" s="25">
        <v>2.6283953795384201</v>
      </c>
      <c r="BL20" s="25">
        <v>3.8602584913020701</v>
      </c>
      <c r="BM20" s="25">
        <v>3.5823124988783599</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1.34065348552321E-2</v>
      </c>
      <c r="D9" s="17">
        <v>1.5516144866354E-2</v>
      </c>
      <c r="E9" s="17">
        <v>1.14206265652967E-2</v>
      </c>
      <c r="F9" s="17"/>
      <c r="G9" s="17">
        <v>2.3108919998213701E-2</v>
      </c>
      <c r="H9" s="17">
        <v>2.59144592138097E-2</v>
      </c>
      <c r="I9" s="17">
        <v>1.5772469038674401E-2</v>
      </c>
      <c r="J9" s="17">
        <v>6.15115796591787E-3</v>
      </c>
      <c r="K9" s="17">
        <v>8.9774998839043194E-3</v>
      </c>
      <c r="L9" s="17">
        <v>3.7363328486192601E-3</v>
      </c>
      <c r="M9" s="17"/>
      <c r="N9" s="17">
        <v>1.18187460115282E-2</v>
      </c>
      <c r="O9" s="17">
        <v>1.3448844475899099E-2</v>
      </c>
      <c r="P9" s="17">
        <v>2.1371334354005098E-2</v>
      </c>
      <c r="Q9" s="17">
        <v>7.3221790419624403E-3</v>
      </c>
      <c r="R9" s="17"/>
      <c r="S9" s="17">
        <v>3.1289231769997802E-2</v>
      </c>
      <c r="T9" s="17">
        <v>9.3485472904680303E-3</v>
      </c>
      <c r="U9" s="17">
        <v>9.0519881242667397E-3</v>
      </c>
      <c r="V9" s="17">
        <v>1.1817759784648401E-2</v>
      </c>
      <c r="W9" s="17">
        <v>9.9830793131160996E-3</v>
      </c>
      <c r="X9" s="17">
        <v>2.0266110378040901E-2</v>
      </c>
      <c r="Y9" s="17">
        <v>8.2356505506270706E-3</v>
      </c>
      <c r="Z9" s="17">
        <v>6.0033635924789603E-3</v>
      </c>
      <c r="AA9" s="17">
        <v>8.8089534286754593E-3</v>
      </c>
      <c r="AB9" s="17">
        <v>1.5209085315650401E-2</v>
      </c>
      <c r="AC9" s="17">
        <v>5.3468265227883003E-3</v>
      </c>
      <c r="AD9" s="17">
        <v>0</v>
      </c>
      <c r="AE9" s="17"/>
      <c r="AF9" s="17">
        <v>1.2177611963267099E-2</v>
      </c>
      <c r="AG9" s="17">
        <v>1.08550182231761E-2</v>
      </c>
      <c r="AH9" s="17">
        <v>2.2802474858630298E-2</v>
      </c>
      <c r="AI9" s="17"/>
      <c r="AJ9" s="17">
        <v>9.4268228893097904E-3</v>
      </c>
      <c r="AK9" s="17">
        <v>2.1799774233712599E-2</v>
      </c>
      <c r="AL9" s="17">
        <v>1.13642979119406E-2</v>
      </c>
      <c r="AM9" s="17">
        <v>2.1825890652836102E-2</v>
      </c>
      <c r="AN9" s="17">
        <v>1.6086856314748901E-2</v>
      </c>
      <c r="AO9" s="17"/>
      <c r="AP9" s="17">
        <v>1.31264640023589E-2</v>
      </c>
      <c r="AQ9" s="17">
        <v>1.8972481835096901E-2</v>
      </c>
      <c r="AR9" s="17">
        <v>7.1865143254010999E-3</v>
      </c>
      <c r="AS9" s="17"/>
      <c r="AT9" s="17">
        <v>5.7147672723538E-3</v>
      </c>
      <c r="AU9" s="17">
        <v>1.2563696000096099E-2</v>
      </c>
      <c r="AV9" s="17">
        <v>1.55882565827499E-2</v>
      </c>
      <c r="AW9" s="17">
        <v>2.9723467794391899E-2</v>
      </c>
      <c r="AX9" s="17">
        <v>0</v>
      </c>
      <c r="AY9" s="17"/>
      <c r="AZ9" s="17">
        <v>2.2525298551210899E-2</v>
      </c>
      <c r="BA9" s="17">
        <v>1.1741282254876299E-2</v>
      </c>
      <c r="BB9" s="17">
        <v>2.6721675410939599E-2</v>
      </c>
      <c r="BC9" s="17">
        <v>5.3910947940835497E-3</v>
      </c>
      <c r="BD9" s="17">
        <v>2.2890540527496501E-3</v>
      </c>
      <c r="BE9" s="17">
        <v>5.1860697605949696E-3</v>
      </c>
      <c r="BF9" s="17"/>
      <c r="BG9" s="17">
        <v>1.1055052368930901E-2</v>
      </c>
      <c r="BH9" s="17">
        <v>1.19225092378416E-2</v>
      </c>
      <c r="BI9" s="17" t="s">
        <v>95</v>
      </c>
      <c r="BJ9" s="17">
        <v>2.0093679624736498E-2</v>
      </c>
      <c r="BK9" s="17">
        <v>1.20177412013252E-2</v>
      </c>
      <c r="BL9" s="17">
        <v>1.6064416731887E-2</v>
      </c>
      <c r="BM9" s="17">
        <v>8.7923371839177204E-3</v>
      </c>
    </row>
    <row r="10" spans="2:65" x14ac:dyDescent="0.35">
      <c r="B10" s="18" t="s">
        <v>289</v>
      </c>
      <c r="C10" s="17">
        <v>2.0786150297262E-2</v>
      </c>
      <c r="D10" s="17">
        <v>2.4311478054582902E-2</v>
      </c>
      <c r="E10" s="17">
        <v>1.7458761489451999E-2</v>
      </c>
      <c r="F10" s="17"/>
      <c r="G10" s="17">
        <v>3.4707941067898797E-2</v>
      </c>
      <c r="H10" s="17">
        <v>4.3223877802479202E-2</v>
      </c>
      <c r="I10" s="17">
        <v>1.26322622406791E-2</v>
      </c>
      <c r="J10" s="17">
        <v>2.4023128736511499E-2</v>
      </c>
      <c r="K10" s="17">
        <v>8.81924608908978E-3</v>
      </c>
      <c r="L10" s="17">
        <v>5.3460762747065604E-3</v>
      </c>
      <c r="M10" s="17"/>
      <c r="N10" s="17">
        <v>2.03722532490297E-2</v>
      </c>
      <c r="O10" s="17">
        <v>2.5387882702703299E-2</v>
      </c>
      <c r="P10" s="17">
        <v>1.6380661241318501E-2</v>
      </c>
      <c r="Q10" s="17">
        <v>2.0656766181680299E-2</v>
      </c>
      <c r="R10" s="17"/>
      <c r="S10" s="17">
        <v>1.98148124067167E-2</v>
      </c>
      <c r="T10" s="17">
        <v>1.7845696833860999E-2</v>
      </c>
      <c r="U10" s="17">
        <v>1.8230389174015E-2</v>
      </c>
      <c r="V10" s="17">
        <v>1.5803415174538302E-2</v>
      </c>
      <c r="W10" s="17">
        <v>2.22414734362705E-2</v>
      </c>
      <c r="X10" s="17">
        <v>1.9062329994227498E-2</v>
      </c>
      <c r="Y10" s="17">
        <v>3.9977660430082898E-2</v>
      </c>
      <c r="Z10" s="17">
        <v>3.3389553438545001E-2</v>
      </c>
      <c r="AA10" s="17">
        <v>2.13916269852585E-2</v>
      </c>
      <c r="AB10" s="17">
        <v>1.3022134781304101E-2</v>
      </c>
      <c r="AC10" s="17">
        <v>9.70531034143262E-3</v>
      </c>
      <c r="AD10" s="17">
        <v>3.3132209805319397E-2</v>
      </c>
      <c r="AE10" s="17"/>
      <c r="AF10" s="17">
        <v>2.0694073328818501E-2</v>
      </c>
      <c r="AG10" s="17">
        <v>1.9080245753373599E-2</v>
      </c>
      <c r="AH10" s="17">
        <v>2.7186564611262599E-2</v>
      </c>
      <c r="AI10" s="17"/>
      <c r="AJ10" s="17">
        <v>1.5448456370781899E-2</v>
      </c>
      <c r="AK10" s="17">
        <v>2.9645194396357499E-2</v>
      </c>
      <c r="AL10" s="17">
        <v>9.5733032567872304E-3</v>
      </c>
      <c r="AM10" s="17">
        <v>3.8176603514652498E-2</v>
      </c>
      <c r="AN10" s="17">
        <v>1.00814310970748E-2</v>
      </c>
      <c r="AO10" s="17"/>
      <c r="AP10" s="17">
        <v>2.1076782340854801E-2</v>
      </c>
      <c r="AQ10" s="17">
        <v>2.67484984339149E-2</v>
      </c>
      <c r="AR10" s="17">
        <v>1.8672256413950799E-2</v>
      </c>
      <c r="AS10" s="17"/>
      <c r="AT10" s="17">
        <v>1.4540125418320501E-2</v>
      </c>
      <c r="AU10" s="17">
        <v>1.30152059030749E-2</v>
      </c>
      <c r="AV10" s="17">
        <v>3.0070733125163202E-2</v>
      </c>
      <c r="AW10" s="17">
        <v>2.9476968118127E-2</v>
      </c>
      <c r="AX10" s="17">
        <v>4.2987380962006702E-2</v>
      </c>
      <c r="AY10" s="17"/>
      <c r="AZ10" s="17">
        <v>3.16020957636352E-2</v>
      </c>
      <c r="BA10" s="17">
        <v>1.1237923850816201E-2</v>
      </c>
      <c r="BB10" s="17">
        <v>2.85122996042791E-2</v>
      </c>
      <c r="BC10" s="17">
        <v>1.39639857115116E-2</v>
      </c>
      <c r="BD10" s="17">
        <v>2.69499399369236E-2</v>
      </c>
      <c r="BE10" s="17">
        <v>2.0610327742437599E-2</v>
      </c>
      <c r="BF10" s="17"/>
      <c r="BG10" s="17">
        <v>1.4560946397936699E-2</v>
      </c>
      <c r="BH10" s="17">
        <v>1.9049858641555499E-2</v>
      </c>
      <c r="BI10" s="17" t="s">
        <v>95</v>
      </c>
      <c r="BJ10" s="17">
        <v>4.6774388501261997E-2</v>
      </c>
      <c r="BK10" s="17">
        <v>1.8345148004423099E-2</v>
      </c>
      <c r="BL10" s="17">
        <v>2.58622936169219E-2</v>
      </c>
      <c r="BM10" s="17">
        <v>1.3916960868250901E-2</v>
      </c>
    </row>
    <row r="11" spans="2:65" x14ac:dyDescent="0.35">
      <c r="B11" s="18" t="s">
        <v>290</v>
      </c>
      <c r="C11" s="17">
        <v>3.1023054717273499E-2</v>
      </c>
      <c r="D11" s="17">
        <v>3.2133740717539397E-2</v>
      </c>
      <c r="E11" s="17">
        <v>3.01075490596945E-2</v>
      </c>
      <c r="F11" s="17"/>
      <c r="G11" s="17">
        <v>5.6590336079062997E-2</v>
      </c>
      <c r="H11" s="17">
        <v>3.6375703615951001E-2</v>
      </c>
      <c r="I11" s="17">
        <v>3.6298501455941899E-2</v>
      </c>
      <c r="J11" s="17">
        <v>2.0951800279439201E-2</v>
      </c>
      <c r="K11" s="17">
        <v>2.3718329932387601E-2</v>
      </c>
      <c r="L11" s="17">
        <v>1.8488210883052501E-2</v>
      </c>
      <c r="M11" s="17"/>
      <c r="N11" s="17">
        <v>2.6385200996991001E-2</v>
      </c>
      <c r="O11" s="17">
        <v>4.2770956664241799E-2</v>
      </c>
      <c r="P11" s="17">
        <v>2.8881254557338101E-2</v>
      </c>
      <c r="Q11" s="17">
        <v>2.61952717265511E-2</v>
      </c>
      <c r="R11" s="17"/>
      <c r="S11" s="17">
        <v>3.1703940926430099E-2</v>
      </c>
      <c r="T11" s="17">
        <v>4.4427804342024001E-2</v>
      </c>
      <c r="U11" s="17">
        <v>2.8910950653538901E-2</v>
      </c>
      <c r="V11" s="17">
        <v>2.83838568100745E-2</v>
      </c>
      <c r="W11" s="17">
        <v>4.1989137372771802E-2</v>
      </c>
      <c r="X11" s="17">
        <v>2.5045690432820299E-2</v>
      </c>
      <c r="Y11" s="17">
        <v>4.5303732222553399E-2</v>
      </c>
      <c r="Z11" s="17">
        <v>3.63227136665559E-2</v>
      </c>
      <c r="AA11" s="17">
        <v>2.62092574156957E-2</v>
      </c>
      <c r="AB11" s="17">
        <v>1.8140672246424398E-2</v>
      </c>
      <c r="AC11" s="17">
        <v>1.1011746605622499E-2</v>
      </c>
      <c r="AD11" s="17">
        <v>2.0308797078952199E-2</v>
      </c>
      <c r="AE11" s="17"/>
      <c r="AF11" s="17">
        <v>2.6004604211333798E-2</v>
      </c>
      <c r="AG11" s="17">
        <v>3.16470203875222E-2</v>
      </c>
      <c r="AH11" s="17">
        <v>3.8978156470881403E-2</v>
      </c>
      <c r="AI11" s="17"/>
      <c r="AJ11" s="17">
        <v>2.2531419990305002E-2</v>
      </c>
      <c r="AK11" s="17">
        <v>3.64177730384612E-2</v>
      </c>
      <c r="AL11" s="17">
        <v>3.2134852977941303E-2</v>
      </c>
      <c r="AM11" s="17">
        <v>5.0784510843495299E-2</v>
      </c>
      <c r="AN11" s="17">
        <v>4.1223742104040499E-2</v>
      </c>
      <c r="AO11" s="17"/>
      <c r="AP11" s="17">
        <v>2.6809818807055501E-2</v>
      </c>
      <c r="AQ11" s="17">
        <v>2.9884729440571699E-2</v>
      </c>
      <c r="AR11" s="17">
        <v>4.3087487868269402E-2</v>
      </c>
      <c r="AS11" s="17"/>
      <c r="AT11" s="17">
        <v>3.2388293193185397E-2</v>
      </c>
      <c r="AU11" s="17">
        <v>3.3478854236820003E-2</v>
      </c>
      <c r="AV11" s="17">
        <v>3.69408645252663E-2</v>
      </c>
      <c r="AW11" s="17">
        <v>2.5348558971664999E-2</v>
      </c>
      <c r="AX11" s="17">
        <v>1.7148856826672599E-2</v>
      </c>
      <c r="AY11" s="17"/>
      <c r="AZ11" s="17">
        <v>4.3061148928465201E-2</v>
      </c>
      <c r="BA11" s="17">
        <v>2.87649383994719E-2</v>
      </c>
      <c r="BB11" s="17">
        <v>3.4766943484487098E-2</v>
      </c>
      <c r="BC11" s="17">
        <v>2.7320212303360399E-2</v>
      </c>
      <c r="BD11" s="17">
        <v>2.2958769061963001E-2</v>
      </c>
      <c r="BE11" s="17">
        <v>1.3086825219137101E-2</v>
      </c>
      <c r="BF11" s="17"/>
      <c r="BG11" s="17">
        <v>2.2266662655928901E-2</v>
      </c>
      <c r="BH11" s="17">
        <v>3.8778551795931697E-2</v>
      </c>
      <c r="BI11" s="17" t="s">
        <v>95</v>
      </c>
      <c r="BJ11" s="17">
        <v>3.1237004380143801E-2</v>
      </c>
      <c r="BK11" s="17">
        <v>3.15370768381769E-2</v>
      </c>
      <c r="BL11" s="17">
        <v>3.88445873673334E-2</v>
      </c>
      <c r="BM11" s="17">
        <v>7.5061648748626598E-3</v>
      </c>
    </row>
    <row r="12" spans="2:65" x14ac:dyDescent="0.35">
      <c r="B12" s="18" t="s">
        <v>291</v>
      </c>
      <c r="C12" s="17">
        <v>6.45806375443677E-2</v>
      </c>
      <c r="D12" s="17">
        <v>7.1275479466025499E-2</v>
      </c>
      <c r="E12" s="17">
        <v>5.7870794114524698E-2</v>
      </c>
      <c r="F12" s="17"/>
      <c r="G12" s="17">
        <v>0.10176993662509801</v>
      </c>
      <c r="H12" s="17">
        <v>0.107366483105199</v>
      </c>
      <c r="I12" s="17">
        <v>6.3553879682153105E-2</v>
      </c>
      <c r="J12" s="17">
        <v>5.3315251160997598E-2</v>
      </c>
      <c r="K12" s="17">
        <v>3.8756901759882501E-2</v>
      </c>
      <c r="L12" s="17">
        <v>3.2424276935431699E-2</v>
      </c>
      <c r="M12" s="17"/>
      <c r="N12" s="17">
        <v>7.7746157592585893E-2</v>
      </c>
      <c r="O12" s="17">
        <v>6.2601626855095294E-2</v>
      </c>
      <c r="P12" s="17">
        <v>5.6318528963056599E-2</v>
      </c>
      <c r="Q12" s="17">
        <v>5.8897395284729002E-2</v>
      </c>
      <c r="R12" s="17"/>
      <c r="S12" s="17">
        <v>8.0207019522812603E-2</v>
      </c>
      <c r="T12" s="17">
        <v>7.2725095456849895E-2</v>
      </c>
      <c r="U12" s="17">
        <v>5.0871464787407498E-2</v>
      </c>
      <c r="V12" s="17">
        <v>5.2288760452577999E-2</v>
      </c>
      <c r="W12" s="17">
        <v>5.60179577758513E-2</v>
      </c>
      <c r="X12" s="17">
        <v>9.2464686206017402E-2</v>
      </c>
      <c r="Y12" s="17">
        <v>3.7410825217702198E-2</v>
      </c>
      <c r="Z12" s="17">
        <v>6.2197398420923498E-2</v>
      </c>
      <c r="AA12" s="17">
        <v>6.5580046141523796E-2</v>
      </c>
      <c r="AB12" s="17">
        <v>5.6760550324966401E-2</v>
      </c>
      <c r="AC12" s="17">
        <v>7.4620383992706499E-2</v>
      </c>
      <c r="AD12" s="17">
        <v>4.4925498182142101E-2</v>
      </c>
      <c r="AE12" s="17"/>
      <c r="AF12" s="17">
        <v>4.6917561027635599E-2</v>
      </c>
      <c r="AG12" s="17">
        <v>6.8080934207506494E-2</v>
      </c>
      <c r="AH12" s="17">
        <v>6.8830372602449202E-2</v>
      </c>
      <c r="AI12" s="17"/>
      <c r="AJ12" s="17">
        <v>5.0191643752868102E-2</v>
      </c>
      <c r="AK12" s="17">
        <v>7.0673186586338699E-2</v>
      </c>
      <c r="AL12" s="17">
        <v>7.6865264599140504E-2</v>
      </c>
      <c r="AM12" s="17">
        <v>3.6968607919511599E-2</v>
      </c>
      <c r="AN12" s="17">
        <v>7.2315328140980004E-2</v>
      </c>
      <c r="AO12" s="17"/>
      <c r="AP12" s="17">
        <v>4.85944864012441E-2</v>
      </c>
      <c r="AQ12" s="17">
        <v>7.10671555525864E-2</v>
      </c>
      <c r="AR12" s="17">
        <v>7.3973613635793495E-2</v>
      </c>
      <c r="AS12" s="17"/>
      <c r="AT12" s="17">
        <v>6.1162498769444303E-2</v>
      </c>
      <c r="AU12" s="17">
        <v>6.0693243967360901E-2</v>
      </c>
      <c r="AV12" s="17">
        <v>6.3509502446398094E-2</v>
      </c>
      <c r="AW12" s="17">
        <v>8.4379278767331103E-2</v>
      </c>
      <c r="AX12" s="17">
        <v>6.2300470448618701E-2</v>
      </c>
      <c r="AY12" s="17"/>
      <c r="AZ12" s="17">
        <v>8.10357047809738E-2</v>
      </c>
      <c r="BA12" s="17">
        <v>7.0386323969590797E-2</v>
      </c>
      <c r="BB12" s="17">
        <v>4.8711125112892002E-2</v>
      </c>
      <c r="BC12" s="17">
        <v>6.2691558893104002E-2</v>
      </c>
      <c r="BD12" s="17">
        <v>4.7293766396238598E-2</v>
      </c>
      <c r="BE12" s="17">
        <v>3.8766956436882799E-2</v>
      </c>
      <c r="BF12" s="17"/>
      <c r="BG12" s="17">
        <v>4.4021747446085599E-2</v>
      </c>
      <c r="BH12" s="17">
        <v>6.5851018305224898E-2</v>
      </c>
      <c r="BI12" s="17" t="s">
        <v>95</v>
      </c>
      <c r="BJ12" s="17">
        <v>8.3400160358829994E-2</v>
      </c>
      <c r="BK12" s="17">
        <v>8.1151325126507204E-2</v>
      </c>
      <c r="BL12" s="17">
        <v>8.0935891306340602E-2</v>
      </c>
      <c r="BM12" s="17">
        <v>5.3640955750085297E-2</v>
      </c>
    </row>
    <row r="13" spans="2:65" x14ac:dyDescent="0.35">
      <c r="B13" s="18" t="s">
        <v>292</v>
      </c>
      <c r="C13" s="17">
        <v>9.6549965527990597E-2</v>
      </c>
      <c r="D13" s="17">
        <v>9.7990881729163398E-2</v>
      </c>
      <c r="E13" s="17">
        <v>9.4184810670189495E-2</v>
      </c>
      <c r="F13" s="17"/>
      <c r="G13" s="17">
        <v>0.14063947971172799</v>
      </c>
      <c r="H13" s="17">
        <v>0.11763766133141799</v>
      </c>
      <c r="I13" s="17">
        <v>0.122179725627829</v>
      </c>
      <c r="J13" s="17">
        <v>8.3689195685173606E-2</v>
      </c>
      <c r="K13" s="17">
        <v>6.3906498949645493E-2</v>
      </c>
      <c r="L13" s="17">
        <v>6.1611478592892198E-2</v>
      </c>
      <c r="M13" s="17"/>
      <c r="N13" s="17">
        <v>0.102753713911339</v>
      </c>
      <c r="O13" s="17">
        <v>0.10107809116862999</v>
      </c>
      <c r="P13" s="17">
        <v>8.7876030020094295E-2</v>
      </c>
      <c r="Q13" s="17">
        <v>9.23714486127475E-2</v>
      </c>
      <c r="R13" s="17"/>
      <c r="S13" s="17">
        <v>0.116247520357807</v>
      </c>
      <c r="T13" s="17">
        <v>9.2920120941959297E-2</v>
      </c>
      <c r="U13" s="17">
        <v>0.103646517442498</v>
      </c>
      <c r="V13" s="17">
        <v>9.4350066622178097E-2</v>
      </c>
      <c r="W13" s="17">
        <v>0.110148510770187</v>
      </c>
      <c r="X13" s="17">
        <v>0.10761108121799</v>
      </c>
      <c r="Y13" s="17">
        <v>6.9238654791186405E-2</v>
      </c>
      <c r="Z13" s="17">
        <v>7.6670477697673906E-2</v>
      </c>
      <c r="AA13" s="17">
        <v>8.5187593733555306E-2</v>
      </c>
      <c r="AB13" s="17">
        <v>9.1717750514383606E-2</v>
      </c>
      <c r="AC13" s="17">
        <v>0.11658673674761399</v>
      </c>
      <c r="AD13" s="17">
        <v>6.5467671826008794E-2</v>
      </c>
      <c r="AE13" s="17"/>
      <c r="AF13" s="17">
        <v>8.0621923335697607E-2</v>
      </c>
      <c r="AG13" s="17">
        <v>9.6512058925054101E-2</v>
      </c>
      <c r="AH13" s="17">
        <v>0.120325933467042</v>
      </c>
      <c r="AI13" s="17"/>
      <c r="AJ13" s="17">
        <v>7.9922351691020396E-2</v>
      </c>
      <c r="AK13" s="17">
        <v>0.104066269897279</v>
      </c>
      <c r="AL13" s="17">
        <v>9.7161677467424407E-2</v>
      </c>
      <c r="AM13" s="17">
        <v>0.111245810477346</v>
      </c>
      <c r="AN13" s="17">
        <v>0.116451292854483</v>
      </c>
      <c r="AO13" s="17"/>
      <c r="AP13" s="17">
        <v>8.4808458705749004E-2</v>
      </c>
      <c r="AQ13" s="17">
        <v>9.9303656560048803E-2</v>
      </c>
      <c r="AR13" s="17">
        <v>0.118424432252503</v>
      </c>
      <c r="AS13" s="17"/>
      <c r="AT13" s="17">
        <v>7.9950223655707003E-2</v>
      </c>
      <c r="AU13" s="17">
        <v>9.41716651917128E-2</v>
      </c>
      <c r="AV13" s="17">
        <v>0.103023036634995</v>
      </c>
      <c r="AW13" s="17">
        <v>0.12207979571484801</v>
      </c>
      <c r="AX13" s="17">
        <v>2.0172962385070499E-2</v>
      </c>
      <c r="AY13" s="17"/>
      <c r="AZ13" s="17">
        <v>0.12647755591486101</v>
      </c>
      <c r="BA13" s="17">
        <v>8.44469807450135E-2</v>
      </c>
      <c r="BB13" s="17">
        <v>9.2295271335458701E-2</v>
      </c>
      <c r="BC13" s="17">
        <v>9.4676757403122702E-2</v>
      </c>
      <c r="BD13" s="17">
        <v>7.7928487303317306E-2</v>
      </c>
      <c r="BE13" s="17">
        <v>9.1960966407724803E-2</v>
      </c>
      <c r="BF13" s="17"/>
      <c r="BG13" s="17">
        <v>6.7981625274076904E-2</v>
      </c>
      <c r="BH13" s="17">
        <v>0.111042405197511</v>
      </c>
      <c r="BI13" s="17" t="s">
        <v>95</v>
      </c>
      <c r="BJ13" s="17">
        <v>0.10807503373671599</v>
      </c>
      <c r="BK13" s="17">
        <v>0.11250916282657</v>
      </c>
      <c r="BL13" s="17">
        <v>0.115823231797132</v>
      </c>
      <c r="BM13" s="17">
        <v>0.108201453712195</v>
      </c>
    </row>
    <row r="14" spans="2:65" x14ac:dyDescent="0.35">
      <c r="B14" s="18" t="s">
        <v>293</v>
      </c>
      <c r="C14" s="17">
        <v>0.173532307911169</v>
      </c>
      <c r="D14" s="17">
        <v>0.163573181284699</v>
      </c>
      <c r="E14" s="17">
        <v>0.18366551011770901</v>
      </c>
      <c r="F14" s="17"/>
      <c r="G14" s="17">
        <v>0.23944504431307201</v>
      </c>
      <c r="H14" s="17">
        <v>0.17743021555732899</v>
      </c>
      <c r="I14" s="17">
        <v>0.18282058300662399</v>
      </c>
      <c r="J14" s="17">
        <v>0.18125480964124999</v>
      </c>
      <c r="K14" s="17">
        <v>0.138218083301795</v>
      </c>
      <c r="L14" s="17">
        <v>0.13647420126535501</v>
      </c>
      <c r="M14" s="17"/>
      <c r="N14" s="17">
        <v>0.17486093037404499</v>
      </c>
      <c r="O14" s="17">
        <v>0.16488121022308899</v>
      </c>
      <c r="P14" s="17">
        <v>0.168958708821871</v>
      </c>
      <c r="Q14" s="17">
        <v>0.185036893806659</v>
      </c>
      <c r="R14" s="17"/>
      <c r="S14" s="17">
        <v>0.19907170114184899</v>
      </c>
      <c r="T14" s="17">
        <v>0.15012673044028799</v>
      </c>
      <c r="U14" s="17">
        <v>0.14753527208216399</v>
      </c>
      <c r="V14" s="17">
        <v>0.17773088515574301</v>
      </c>
      <c r="W14" s="17">
        <v>0.17749372233656699</v>
      </c>
      <c r="X14" s="17">
        <v>0.178031381657901</v>
      </c>
      <c r="Y14" s="17">
        <v>0.15092439614515499</v>
      </c>
      <c r="Z14" s="17">
        <v>0.179398938361466</v>
      </c>
      <c r="AA14" s="17">
        <v>0.18233337567019101</v>
      </c>
      <c r="AB14" s="17">
        <v>0.160193963780973</v>
      </c>
      <c r="AC14" s="17">
        <v>0.164659832650044</v>
      </c>
      <c r="AD14" s="17">
        <v>0.26437687358276601</v>
      </c>
      <c r="AE14" s="17"/>
      <c r="AF14" s="17">
        <v>0.152003867093217</v>
      </c>
      <c r="AG14" s="17">
        <v>0.16755711341445501</v>
      </c>
      <c r="AH14" s="17">
        <v>0.18267932844346499</v>
      </c>
      <c r="AI14" s="17"/>
      <c r="AJ14" s="17">
        <v>0.14836117845340899</v>
      </c>
      <c r="AK14" s="17">
        <v>0.18870757885602699</v>
      </c>
      <c r="AL14" s="17">
        <v>0.13229627933600099</v>
      </c>
      <c r="AM14" s="17">
        <v>0.111421945618023</v>
      </c>
      <c r="AN14" s="17">
        <v>0.199194480280628</v>
      </c>
      <c r="AO14" s="17"/>
      <c r="AP14" s="17">
        <v>0.14966260886543201</v>
      </c>
      <c r="AQ14" s="17">
        <v>0.18426045042724401</v>
      </c>
      <c r="AR14" s="17">
        <v>0.15772772073715699</v>
      </c>
      <c r="AS14" s="17"/>
      <c r="AT14" s="17">
        <v>0.16576836116353599</v>
      </c>
      <c r="AU14" s="17">
        <v>0.18052270148542701</v>
      </c>
      <c r="AV14" s="17">
        <v>0.18000712305085401</v>
      </c>
      <c r="AW14" s="17">
        <v>0.18078948015160001</v>
      </c>
      <c r="AX14" s="17">
        <v>0.18576106091521499</v>
      </c>
      <c r="AY14" s="17"/>
      <c r="AZ14" s="17">
        <v>0.188525588796667</v>
      </c>
      <c r="BA14" s="17">
        <v>0.164406710481627</v>
      </c>
      <c r="BB14" s="17">
        <v>0.16762040015351301</v>
      </c>
      <c r="BC14" s="17">
        <v>0.18507039347094401</v>
      </c>
      <c r="BD14" s="17">
        <v>0.14922519864964801</v>
      </c>
      <c r="BE14" s="17">
        <v>0.18820479267114801</v>
      </c>
      <c r="BF14" s="17"/>
      <c r="BG14" s="17">
        <v>0.15876605837895899</v>
      </c>
      <c r="BH14" s="17">
        <v>0.17092700849790099</v>
      </c>
      <c r="BI14" s="17" t="s">
        <v>95</v>
      </c>
      <c r="BJ14" s="17">
        <v>0.114290420041253</v>
      </c>
      <c r="BK14" s="17">
        <v>0.18392438989429999</v>
      </c>
      <c r="BL14" s="17">
        <v>0.20235065074317601</v>
      </c>
      <c r="BM14" s="17">
        <v>0.265448311701177</v>
      </c>
    </row>
    <row r="15" spans="2:65" x14ac:dyDescent="0.35">
      <c r="B15" s="18" t="s">
        <v>294</v>
      </c>
      <c r="C15" s="17">
        <v>0.227596415879007</v>
      </c>
      <c r="D15" s="17">
        <v>0.21939550389363899</v>
      </c>
      <c r="E15" s="17">
        <v>0.23531151072607301</v>
      </c>
      <c r="F15" s="17"/>
      <c r="G15" s="17">
        <v>0.16108287667236301</v>
      </c>
      <c r="H15" s="17">
        <v>0.19396847169563899</v>
      </c>
      <c r="I15" s="17">
        <v>0.21483253347554801</v>
      </c>
      <c r="J15" s="17">
        <v>0.21221546272462</v>
      </c>
      <c r="K15" s="17">
        <v>0.27169904618359803</v>
      </c>
      <c r="L15" s="17">
        <v>0.29237387895505201</v>
      </c>
      <c r="M15" s="17"/>
      <c r="N15" s="17">
        <v>0.21597141822607699</v>
      </c>
      <c r="O15" s="17">
        <v>0.22722772886644199</v>
      </c>
      <c r="P15" s="17">
        <v>0.24826036371733101</v>
      </c>
      <c r="Q15" s="17">
        <v>0.22403484848963201</v>
      </c>
      <c r="R15" s="17"/>
      <c r="S15" s="17">
        <v>0.22476821239974001</v>
      </c>
      <c r="T15" s="17">
        <v>0.235329848054251</v>
      </c>
      <c r="U15" s="17">
        <v>0.24363487917889801</v>
      </c>
      <c r="V15" s="17">
        <v>0.21280984289913099</v>
      </c>
      <c r="W15" s="17">
        <v>0.20004590070494599</v>
      </c>
      <c r="X15" s="17">
        <v>0.226942304076656</v>
      </c>
      <c r="Y15" s="17">
        <v>0.24163550486497001</v>
      </c>
      <c r="Z15" s="17">
        <v>0.23608333213351801</v>
      </c>
      <c r="AA15" s="17">
        <v>0.23321883077668901</v>
      </c>
      <c r="AB15" s="17">
        <v>0.23845984117845101</v>
      </c>
      <c r="AC15" s="17">
        <v>0.172017647075695</v>
      </c>
      <c r="AD15" s="17">
        <v>0.26562656004408702</v>
      </c>
      <c r="AE15" s="17"/>
      <c r="AF15" s="17">
        <v>0.249585248730399</v>
      </c>
      <c r="AG15" s="17">
        <v>0.23349217484856699</v>
      </c>
      <c r="AH15" s="17">
        <v>0.199099642714437</v>
      </c>
      <c r="AI15" s="17"/>
      <c r="AJ15" s="17">
        <v>0.25732926361248099</v>
      </c>
      <c r="AK15" s="17">
        <v>0.21145798455020101</v>
      </c>
      <c r="AL15" s="17">
        <v>0.25475866699355698</v>
      </c>
      <c r="AM15" s="17">
        <v>0.19349682942695701</v>
      </c>
      <c r="AN15" s="17">
        <v>0.194064720522482</v>
      </c>
      <c r="AO15" s="17"/>
      <c r="AP15" s="17">
        <v>0.251490627474523</v>
      </c>
      <c r="AQ15" s="17">
        <v>0.218998015461836</v>
      </c>
      <c r="AR15" s="17">
        <v>0.228482390023553</v>
      </c>
      <c r="AS15" s="17"/>
      <c r="AT15" s="17">
        <v>0.238167594719639</v>
      </c>
      <c r="AU15" s="17">
        <v>0.23042595387171699</v>
      </c>
      <c r="AV15" s="17">
        <v>0.224187325767747</v>
      </c>
      <c r="AW15" s="17">
        <v>0.195448231740286</v>
      </c>
      <c r="AX15" s="17">
        <v>0.239849270880376</v>
      </c>
      <c r="AY15" s="17"/>
      <c r="AZ15" s="17">
        <v>0.20078911475566499</v>
      </c>
      <c r="BA15" s="17">
        <v>0.24633860577604899</v>
      </c>
      <c r="BB15" s="17">
        <v>0.215963862135125</v>
      </c>
      <c r="BC15" s="17">
        <v>0.208778669129808</v>
      </c>
      <c r="BD15" s="17">
        <v>0.25630989112763902</v>
      </c>
      <c r="BE15" s="17">
        <v>0.26446937697928202</v>
      </c>
      <c r="BF15" s="17"/>
      <c r="BG15" s="17">
        <v>0.25716418215387499</v>
      </c>
      <c r="BH15" s="17">
        <v>0.23886963108081899</v>
      </c>
      <c r="BI15" s="17" t="s">
        <v>95</v>
      </c>
      <c r="BJ15" s="17">
        <v>0.216234922778276</v>
      </c>
      <c r="BK15" s="17">
        <v>0.23762579255914501</v>
      </c>
      <c r="BL15" s="17">
        <v>0.176548029486364</v>
      </c>
      <c r="BM15" s="17">
        <v>0.15960257126636401</v>
      </c>
    </row>
    <row r="16" spans="2:65" x14ac:dyDescent="0.35">
      <c r="B16" s="18" t="s">
        <v>295</v>
      </c>
      <c r="C16" s="17">
        <v>0.20359089810977399</v>
      </c>
      <c r="D16" s="17">
        <v>0.20301124508153201</v>
      </c>
      <c r="E16" s="17">
        <v>0.20389475431033</v>
      </c>
      <c r="F16" s="17"/>
      <c r="G16" s="17">
        <v>0.122171578862104</v>
      </c>
      <c r="H16" s="17">
        <v>0.15608584550416399</v>
      </c>
      <c r="I16" s="17">
        <v>0.194513936799599</v>
      </c>
      <c r="J16" s="17">
        <v>0.20832514298191901</v>
      </c>
      <c r="K16" s="17">
        <v>0.260339432491832</v>
      </c>
      <c r="L16" s="17">
        <v>0.26172783236051</v>
      </c>
      <c r="M16" s="17"/>
      <c r="N16" s="17">
        <v>0.19782419674257601</v>
      </c>
      <c r="O16" s="17">
        <v>0.18693263472268501</v>
      </c>
      <c r="P16" s="17">
        <v>0.208079096507989</v>
      </c>
      <c r="Q16" s="17">
        <v>0.22461154764966401</v>
      </c>
      <c r="R16" s="17"/>
      <c r="S16" s="17">
        <v>0.16935395746479601</v>
      </c>
      <c r="T16" s="17">
        <v>0.20448464013280701</v>
      </c>
      <c r="U16" s="17">
        <v>0.186135110682185</v>
      </c>
      <c r="V16" s="17">
        <v>0.23538678718348399</v>
      </c>
      <c r="W16" s="17">
        <v>0.23076869233157299</v>
      </c>
      <c r="X16" s="17">
        <v>0.18347169031444099</v>
      </c>
      <c r="Y16" s="17">
        <v>0.21965945821796501</v>
      </c>
      <c r="Z16" s="17">
        <v>0.17878318971544599</v>
      </c>
      <c r="AA16" s="17">
        <v>0.20332192060637999</v>
      </c>
      <c r="AB16" s="17">
        <v>0.23047621015551401</v>
      </c>
      <c r="AC16" s="17">
        <v>0.24113407931382599</v>
      </c>
      <c r="AD16" s="17">
        <v>0.15565248413080399</v>
      </c>
      <c r="AE16" s="17"/>
      <c r="AF16" s="17">
        <v>0.236693333013615</v>
      </c>
      <c r="AG16" s="17">
        <v>0.20067478177533901</v>
      </c>
      <c r="AH16" s="17">
        <v>0.17316360590469801</v>
      </c>
      <c r="AI16" s="17"/>
      <c r="AJ16" s="17">
        <v>0.220054933513046</v>
      </c>
      <c r="AK16" s="17">
        <v>0.1958919388442</v>
      </c>
      <c r="AL16" s="17">
        <v>0.220071520973949</v>
      </c>
      <c r="AM16" s="17">
        <v>0.25676478802750302</v>
      </c>
      <c r="AN16" s="17">
        <v>0.18267783504927401</v>
      </c>
      <c r="AO16" s="17"/>
      <c r="AP16" s="17">
        <v>0.20738993564196001</v>
      </c>
      <c r="AQ16" s="17">
        <v>0.20473097566068801</v>
      </c>
      <c r="AR16" s="17">
        <v>0.176812072822886</v>
      </c>
      <c r="AS16" s="17"/>
      <c r="AT16" s="17">
        <v>0.21609842378411101</v>
      </c>
      <c r="AU16" s="17">
        <v>0.20498187978009699</v>
      </c>
      <c r="AV16" s="17">
        <v>0.18211479404264699</v>
      </c>
      <c r="AW16" s="17">
        <v>0.183517291848417</v>
      </c>
      <c r="AX16" s="17">
        <v>0.23014240614190201</v>
      </c>
      <c r="AY16" s="17"/>
      <c r="AZ16" s="17">
        <v>0.16209647904722699</v>
      </c>
      <c r="BA16" s="17">
        <v>0.21646782977613699</v>
      </c>
      <c r="BB16" s="17">
        <v>0.20655386922764901</v>
      </c>
      <c r="BC16" s="17">
        <v>0.21554766521927299</v>
      </c>
      <c r="BD16" s="17">
        <v>0.247122589365077</v>
      </c>
      <c r="BE16" s="17">
        <v>0.16699801038411999</v>
      </c>
      <c r="BF16" s="17"/>
      <c r="BG16" s="17">
        <v>0.235298571939725</v>
      </c>
      <c r="BH16" s="17">
        <v>0.18729021466364301</v>
      </c>
      <c r="BI16" s="17" t="s">
        <v>95</v>
      </c>
      <c r="BJ16" s="17">
        <v>0.208445713764354</v>
      </c>
      <c r="BK16" s="17">
        <v>0.186812499651419</v>
      </c>
      <c r="BL16" s="17">
        <v>0.17573248396315999</v>
      </c>
      <c r="BM16" s="17">
        <v>0.220680714296867</v>
      </c>
    </row>
    <row r="17" spans="2:65" x14ac:dyDescent="0.35">
      <c r="B17" s="18" t="s">
        <v>302</v>
      </c>
      <c r="C17" s="17">
        <v>0.16893403515792399</v>
      </c>
      <c r="D17" s="17">
        <v>0.172792344906465</v>
      </c>
      <c r="E17" s="17">
        <v>0.16608568294673101</v>
      </c>
      <c r="F17" s="17"/>
      <c r="G17" s="17">
        <v>0.12048388667045901</v>
      </c>
      <c r="H17" s="17">
        <v>0.141997282174011</v>
      </c>
      <c r="I17" s="17">
        <v>0.15739610867295101</v>
      </c>
      <c r="J17" s="17">
        <v>0.21007405082417199</v>
      </c>
      <c r="K17" s="17">
        <v>0.18556496140786499</v>
      </c>
      <c r="L17" s="17">
        <v>0.18781771188438101</v>
      </c>
      <c r="M17" s="17"/>
      <c r="N17" s="17">
        <v>0.17226738289582899</v>
      </c>
      <c r="O17" s="17">
        <v>0.17567102432121501</v>
      </c>
      <c r="P17" s="17">
        <v>0.16387402181699601</v>
      </c>
      <c r="Q17" s="17">
        <v>0.16087364920637501</v>
      </c>
      <c r="R17" s="17"/>
      <c r="S17" s="17">
        <v>0.12754360400985101</v>
      </c>
      <c r="T17" s="17">
        <v>0.172791516507492</v>
      </c>
      <c r="U17" s="17">
        <v>0.211983427875026</v>
      </c>
      <c r="V17" s="17">
        <v>0.171428625917625</v>
      </c>
      <c r="W17" s="17">
        <v>0.151311525958716</v>
      </c>
      <c r="X17" s="17">
        <v>0.147104725721906</v>
      </c>
      <c r="Y17" s="17">
        <v>0.18761411755975799</v>
      </c>
      <c r="Z17" s="17">
        <v>0.191151032973393</v>
      </c>
      <c r="AA17" s="17">
        <v>0.17394839524203001</v>
      </c>
      <c r="AB17" s="17">
        <v>0.17601979170233301</v>
      </c>
      <c r="AC17" s="17">
        <v>0.20491743675027099</v>
      </c>
      <c r="AD17" s="17">
        <v>0.15050990534992001</v>
      </c>
      <c r="AE17" s="17"/>
      <c r="AF17" s="17">
        <v>0.17530177729601701</v>
      </c>
      <c r="AG17" s="17">
        <v>0.172100652465006</v>
      </c>
      <c r="AH17" s="17">
        <v>0.16693392092713299</v>
      </c>
      <c r="AI17" s="17"/>
      <c r="AJ17" s="17">
        <v>0.196733929726778</v>
      </c>
      <c r="AK17" s="17">
        <v>0.141340299597423</v>
      </c>
      <c r="AL17" s="17">
        <v>0.165774136483259</v>
      </c>
      <c r="AM17" s="17">
        <v>0.17931501351967499</v>
      </c>
      <c r="AN17" s="17">
        <v>0.16790431363628999</v>
      </c>
      <c r="AO17" s="17"/>
      <c r="AP17" s="17">
        <v>0.197040817760822</v>
      </c>
      <c r="AQ17" s="17">
        <v>0.14603403662801301</v>
      </c>
      <c r="AR17" s="17">
        <v>0.17563351192048601</v>
      </c>
      <c r="AS17" s="17"/>
      <c r="AT17" s="17">
        <v>0.18620971202370301</v>
      </c>
      <c r="AU17" s="17">
        <v>0.17014679956369499</v>
      </c>
      <c r="AV17" s="17">
        <v>0.16455836382417999</v>
      </c>
      <c r="AW17" s="17">
        <v>0.14923692689333401</v>
      </c>
      <c r="AX17" s="17">
        <v>0.20163759144013799</v>
      </c>
      <c r="AY17" s="17"/>
      <c r="AZ17" s="17">
        <v>0.14388701346129501</v>
      </c>
      <c r="BA17" s="17">
        <v>0.16620940474641699</v>
      </c>
      <c r="BB17" s="17">
        <v>0.17885455353565599</v>
      </c>
      <c r="BC17" s="17">
        <v>0.18655966307479299</v>
      </c>
      <c r="BD17" s="17">
        <v>0.16992230410644299</v>
      </c>
      <c r="BE17" s="17">
        <v>0.210716674398673</v>
      </c>
      <c r="BF17" s="17"/>
      <c r="BG17" s="17">
        <v>0.188885153384482</v>
      </c>
      <c r="BH17" s="17">
        <v>0.15626880257957201</v>
      </c>
      <c r="BI17" s="17" t="s">
        <v>95</v>
      </c>
      <c r="BJ17" s="17">
        <v>0.17144867681442799</v>
      </c>
      <c r="BK17" s="17">
        <v>0.136076863898134</v>
      </c>
      <c r="BL17" s="17">
        <v>0.16783841498768401</v>
      </c>
      <c r="BM17" s="17">
        <v>0.162210530346281</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5.67262263733857</v>
      </c>
      <c r="D19" s="24">
        <v>5.6320253294121603</v>
      </c>
      <c r="E19" s="24">
        <v>5.7141708433243101</v>
      </c>
      <c r="F19" s="24"/>
      <c r="G19" s="24">
        <v>4.9985509689461702</v>
      </c>
      <c r="H19" s="24">
        <v>5.1881664635573701</v>
      </c>
      <c r="I19" s="24">
        <v>5.5884743495775497</v>
      </c>
      <c r="J19" s="24">
        <v>5.8790644975398498</v>
      </c>
      <c r="K19" s="24">
        <v>6.0563330193483997</v>
      </c>
      <c r="L19" s="24">
        <v>6.1572920448743798</v>
      </c>
      <c r="M19" s="24"/>
      <c r="N19" s="24">
        <v>5.6504375852574702</v>
      </c>
      <c r="O19" s="24">
        <v>5.6047161032136001</v>
      </c>
      <c r="P19" s="24">
        <v>5.6965044538307801</v>
      </c>
      <c r="Q19" s="24">
        <v>5.7478888771096903</v>
      </c>
      <c r="R19" s="24"/>
      <c r="S19" s="24">
        <v>5.3386281486993097</v>
      </c>
      <c r="T19" s="24">
        <v>5.6728944291728203</v>
      </c>
      <c r="U19" s="24">
        <v>5.8415515878730302</v>
      </c>
      <c r="V19" s="24">
        <v>5.7914876774400197</v>
      </c>
      <c r="W19" s="24">
        <v>5.6284847344933802</v>
      </c>
      <c r="X19" s="24">
        <v>5.4899424650756599</v>
      </c>
      <c r="Y19" s="24">
        <v>5.7627363776124598</v>
      </c>
      <c r="Z19" s="24">
        <v>5.6934943632288197</v>
      </c>
      <c r="AA19" s="24">
        <v>5.73712112436744</v>
      </c>
      <c r="AB19" s="24">
        <v>5.8396768029894197</v>
      </c>
      <c r="AC19" s="24">
        <v>5.9046199974245903</v>
      </c>
      <c r="AD19" s="24">
        <v>5.6796873457070296</v>
      </c>
      <c r="AE19" s="24"/>
      <c r="AF19" s="24">
        <v>5.8527420354890998</v>
      </c>
      <c r="AG19" s="24">
        <v>5.6929326331622603</v>
      </c>
      <c r="AH19" s="24">
        <v>5.4485488364824501</v>
      </c>
      <c r="AI19" s="24"/>
      <c r="AJ19" s="24">
        <v>5.9308130807215598</v>
      </c>
      <c r="AK19" s="24">
        <v>5.4450171500915401</v>
      </c>
      <c r="AL19" s="24">
        <v>5.7498126502048503</v>
      </c>
      <c r="AM19" s="24">
        <v>5.6455990198713399</v>
      </c>
      <c r="AN19" s="24">
        <v>5.5576201501192903</v>
      </c>
      <c r="AO19" s="24"/>
      <c r="AP19" s="24">
        <v>5.8450266147362901</v>
      </c>
      <c r="AQ19" s="24">
        <v>5.5336135177691697</v>
      </c>
      <c r="AR19" s="24">
        <v>5.6027513510190801</v>
      </c>
      <c r="AS19" s="24"/>
      <c r="AT19" s="24">
        <v>5.8428191395497704</v>
      </c>
      <c r="AU19" s="24">
        <v>5.7199560926733204</v>
      </c>
      <c r="AV19" s="24">
        <v>5.5430031548075904</v>
      </c>
      <c r="AW19" s="24">
        <v>5.3767843545081497</v>
      </c>
      <c r="AX19" s="24">
        <v>5.9368768598742401</v>
      </c>
      <c r="AY19" s="24"/>
      <c r="AZ19" s="24">
        <v>5.2998758251611999</v>
      </c>
      <c r="BA19" s="24">
        <v>5.7627299290073202</v>
      </c>
      <c r="BB19" s="24">
        <v>5.6239593337108804</v>
      </c>
      <c r="BC19" s="24">
        <v>5.8147210598768604</v>
      </c>
      <c r="BD19" s="24">
        <v>5.8996846248840003</v>
      </c>
      <c r="BE19" s="24">
        <v>5.9134884062319104</v>
      </c>
      <c r="BF19" s="24"/>
      <c r="BG19" s="24">
        <v>5.9580726306163401</v>
      </c>
      <c r="BH19" s="24">
        <v>5.5873643901956402</v>
      </c>
      <c r="BI19" s="24" t="s">
        <v>95</v>
      </c>
      <c r="BJ19" s="24">
        <v>5.4913200610267303</v>
      </c>
      <c r="BK19" s="24">
        <v>5.5165890419379497</v>
      </c>
      <c r="BL19" s="24">
        <v>5.4535282077367997</v>
      </c>
      <c r="BM19" s="24">
        <v>5.7499642016693899</v>
      </c>
    </row>
    <row r="20" spans="2:65" x14ac:dyDescent="0.35">
      <c r="B20" s="18" t="s">
        <v>299</v>
      </c>
      <c r="C20" s="25">
        <v>3.4126166519194499</v>
      </c>
      <c r="D20" s="25">
        <v>3.6381386095653299</v>
      </c>
      <c r="E20" s="25">
        <v>3.1986914998430902</v>
      </c>
      <c r="F20" s="25"/>
      <c r="G20" s="25">
        <v>3.9312496306634901</v>
      </c>
      <c r="H20" s="25">
        <v>4.2810680982400502</v>
      </c>
      <c r="I20" s="25">
        <v>3.3675770487715502</v>
      </c>
      <c r="J20" s="25">
        <v>3.1917666706548098</v>
      </c>
      <c r="K20" s="25">
        <v>2.6699804989365399</v>
      </c>
      <c r="L20" s="25">
        <v>2.2296157638394001</v>
      </c>
      <c r="M20" s="25"/>
      <c r="N20" s="25">
        <v>3.4103932259760898</v>
      </c>
      <c r="O20" s="25">
        <v>3.67269780506737</v>
      </c>
      <c r="P20" s="25">
        <v>3.4436931551720602</v>
      </c>
      <c r="Q20" s="25">
        <v>3.0913786983862201</v>
      </c>
      <c r="R20" s="25"/>
      <c r="S20" s="25">
        <v>3.7637834383561999</v>
      </c>
      <c r="T20" s="25">
        <v>3.4651589533349201</v>
      </c>
      <c r="U20" s="25">
        <v>3.2833625037214502</v>
      </c>
      <c r="V20" s="25">
        <v>3.1868481727578399</v>
      </c>
      <c r="W20" s="25">
        <v>3.4196641013416902</v>
      </c>
      <c r="X20" s="25">
        <v>3.5691458877572799</v>
      </c>
      <c r="Y20" s="25">
        <v>3.71074293719811</v>
      </c>
      <c r="Z20" s="25">
        <v>3.5493681601043399</v>
      </c>
      <c r="AA20" s="25">
        <v>3.2218647677184902</v>
      </c>
      <c r="AB20" s="25">
        <v>3.11870818103688</v>
      </c>
      <c r="AC20" s="25">
        <v>2.9804311919248598</v>
      </c>
      <c r="AD20" s="25">
        <v>2.7617392432188499</v>
      </c>
      <c r="AE20" s="25"/>
      <c r="AF20" s="25">
        <v>3.18700868669452</v>
      </c>
      <c r="AG20" s="25">
        <v>3.33729360197515</v>
      </c>
      <c r="AH20" s="25">
        <v>3.9512268326994602</v>
      </c>
      <c r="AI20" s="25"/>
      <c r="AJ20" s="25">
        <v>3.0102168162608298</v>
      </c>
      <c r="AK20" s="25">
        <v>3.8061349409299101</v>
      </c>
      <c r="AL20" s="25">
        <v>3.2078347175286699</v>
      </c>
      <c r="AM20" s="25">
        <v>4.3760517064785498</v>
      </c>
      <c r="AN20" s="25">
        <v>3.4715333611128099</v>
      </c>
      <c r="AO20" s="25"/>
      <c r="AP20" s="25">
        <v>3.3306713714462202</v>
      </c>
      <c r="AQ20" s="25">
        <v>3.6247066052550401</v>
      </c>
      <c r="AR20" s="25">
        <v>3.4457813688012302</v>
      </c>
      <c r="AS20" s="25"/>
      <c r="AT20" s="25">
        <v>3.063072961439</v>
      </c>
      <c r="AU20" s="25">
        <v>3.2273179572030699</v>
      </c>
      <c r="AV20" s="25">
        <v>3.7025863093725602</v>
      </c>
      <c r="AW20" s="25">
        <v>4.0419800128649701</v>
      </c>
      <c r="AX20" s="25">
        <v>3.2694774984541102</v>
      </c>
      <c r="AY20" s="25"/>
      <c r="AZ20" s="25">
        <v>3.96544245907163</v>
      </c>
      <c r="BA20" s="25">
        <v>3.1271248319088798</v>
      </c>
      <c r="BB20" s="25">
        <v>3.99529061158443</v>
      </c>
      <c r="BC20" s="25">
        <v>3.0399724253389602</v>
      </c>
      <c r="BD20" s="25">
        <v>2.9330669941213299</v>
      </c>
      <c r="BE20" s="25">
        <v>2.8322944269345598</v>
      </c>
      <c r="BF20" s="25"/>
      <c r="BG20" s="25">
        <v>2.9362446107579099</v>
      </c>
      <c r="BH20" s="25">
        <v>3.37938876714892</v>
      </c>
      <c r="BI20" s="25" t="s">
        <v>95</v>
      </c>
      <c r="BJ20" s="25">
        <v>4.3403775332513304</v>
      </c>
      <c r="BK20" s="25">
        <v>3.2672839013960799</v>
      </c>
      <c r="BL20" s="25">
        <v>3.7935600351429302</v>
      </c>
      <c r="BM20" s="25">
        <v>2.79511571764849</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9.7378453990166897E-3</v>
      </c>
      <c r="D9" s="17">
        <v>1.21758252683247E-2</v>
      </c>
      <c r="E9" s="17">
        <v>7.4115878276349301E-3</v>
      </c>
      <c r="F9" s="17"/>
      <c r="G9" s="17">
        <v>1.93250809258925E-2</v>
      </c>
      <c r="H9" s="17">
        <v>1.54505720691148E-2</v>
      </c>
      <c r="I9" s="17">
        <v>8.3538625515197102E-3</v>
      </c>
      <c r="J9" s="17">
        <v>4.8092043791056298E-3</v>
      </c>
      <c r="K9" s="17">
        <v>1.06532832901199E-2</v>
      </c>
      <c r="L9" s="17">
        <v>3.2496574231513599E-3</v>
      </c>
      <c r="M9" s="17"/>
      <c r="N9" s="17">
        <v>6.8943791415345601E-3</v>
      </c>
      <c r="O9" s="17">
        <v>8.1446921057187708E-3</v>
      </c>
      <c r="P9" s="17">
        <v>1.1613174870423701E-2</v>
      </c>
      <c r="Q9" s="17">
        <v>1.2971183973673301E-2</v>
      </c>
      <c r="R9" s="17"/>
      <c r="S9" s="17">
        <v>1.86181304180634E-2</v>
      </c>
      <c r="T9" s="17">
        <v>1.3517350857653199E-2</v>
      </c>
      <c r="U9" s="17">
        <v>1.18863088153218E-2</v>
      </c>
      <c r="V9" s="17">
        <v>8.6333218579425792E-3</v>
      </c>
      <c r="W9" s="17">
        <v>1.29590884281562E-2</v>
      </c>
      <c r="X9" s="17">
        <v>6.4619506531368399E-3</v>
      </c>
      <c r="Y9" s="17">
        <v>2.7347859521596402E-3</v>
      </c>
      <c r="Z9" s="17">
        <v>1.6835307079723399E-2</v>
      </c>
      <c r="AA9" s="17">
        <v>8.6574581667749305E-3</v>
      </c>
      <c r="AB9" s="17">
        <v>0</v>
      </c>
      <c r="AC9" s="17">
        <v>0</v>
      </c>
      <c r="AD9" s="17">
        <v>1.0471130139255901E-2</v>
      </c>
      <c r="AE9" s="17"/>
      <c r="AF9" s="17">
        <v>9.4811443373559699E-3</v>
      </c>
      <c r="AG9" s="17">
        <v>8.5551279614707702E-3</v>
      </c>
      <c r="AH9" s="17">
        <v>1.6523813560655399E-2</v>
      </c>
      <c r="AI9" s="17"/>
      <c r="AJ9" s="17">
        <v>9.5152304655190204E-3</v>
      </c>
      <c r="AK9" s="17">
        <v>1.11505309392032E-2</v>
      </c>
      <c r="AL9" s="17">
        <v>1.13363225988635E-2</v>
      </c>
      <c r="AM9" s="17">
        <v>1.9054778427253199E-2</v>
      </c>
      <c r="AN9" s="17">
        <v>8.73271925294275E-3</v>
      </c>
      <c r="AO9" s="17"/>
      <c r="AP9" s="17">
        <v>1.35827963271374E-2</v>
      </c>
      <c r="AQ9" s="17">
        <v>8.1426063961695504E-3</v>
      </c>
      <c r="AR9" s="17">
        <v>1.0736902047750799E-2</v>
      </c>
      <c r="AS9" s="17"/>
      <c r="AT9" s="17">
        <v>4.3093354768926097E-3</v>
      </c>
      <c r="AU9" s="17">
        <v>1.27299364011055E-2</v>
      </c>
      <c r="AV9" s="17">
        <v>7.9884820073083795E-3</v>
      </c>
      <c r="AW9" s="17">
        <v>2.0707006144002501E-2</v>
      </c>
      <c r="AX9" s="17">
        <v>2.0172962385070499E-2</v>
      </c>
      <c r="AY9" s="17"/>
      <c r="AZ9" s="17">
        <v>1.31440600605229E-2</v>
      </c>
      <c r="BA9" s="17">
        <v>1.35211735597727E-2</v>
      </c>
      <c r="BB9" s="17">
        <v>7.5207816169771003E-3</v>
      </c>
      <c r="BC9" s="17">
        <v>6.8528403603118496E-3</v>
      </c>
      <c r="BD9" s="17">
        <v>4.1812717843156301E-3</v>
      </c>
      <c r="BE9" s="17">
        <v>0</v>
      </c>
      <c r="BF9" s="17"/>
      <c r="BG9" s="17">
        <v>5.2308032056957599E-3</v>
      </c>
      <c r="BH9" s="17">
        <v>5.0745849916309102E-3</v>
      </c>
      <c r="BI9" s="17" t="s">
        <v>95</v>
      </c>
      <c r="BJ9" s="17">
        <v>1.1012256938919799E-2</v>
      </c>
      <c r="BK9" s="17">
        <v>1.1722383610430201E-2</v>
      </c>
      <c r="BL9" s="17">
        <v>2.0745791029043101E-2</v>
      </c>
      <c r="BM9" s="17">
        <v>5.9932927303193301E-3</v>
      </c>
    </row>
    <row r="10" spans="2:65" x14ac:dyDescent="0.35">
      <c r="B10" s="18" t="s">
        <v>289</v>
      </c>
      <c r="C10" s="17">
        <v>1.8696700292383499E-2</v>
      </c>
      <c r="D10" s="17">
        <v>2.1393089592772401E-2</v>
      </c>
      <c r="E10" s="17">
        <v>1.61668922052398E-2</v>
      </c>
      <c r="F10" s="17"/>
      <c r="G10" s="17">
        <v>4.0754393003380497E-2</v>
      </c>
      <c r="H10" s="17">
        <v>3.1681483787186999E-2</v>
      </c>
      <c r="I10" s="17">
        <v>1.60229207025527E-2</v>
      </c>
      <c r="J10" s="17">
        <v>1.07598603032778E-2</v>
      </c>
      <c r="K10" s="17">
        <v>1.0783771871387999E-2</v>
      </c>
      <c r="L10" s="17">
        <v>7.4345710032479601E-3</v>
      </c>
      <c r="M10" s="17"/>
      <c r="N10" s="17">
        <v>1.8054102467249301E-2</v>
      </c>
      <c r="O10" s="17">
        <v>1.62118014146828E-2</v>
      </c>
      <c r="P10" s="17">
        <v>2.1804929377842199E-2</v>
      </c>
      <c r="Q10" s="17">
        <v>1.9538906385811499E-2</v>
      </c>
      <c r="R10" s="17"/>
      <c r="S10" s="17">
        <v>2.14444938455365E-2</v>
      </c>
      <c r="T10" s="17">
        <v>1.6458934069332E-2</v>
      </c>
      <c r="U10" s="17">
        <v>6.0607306288556796E-3</v>
      </c>
      <c r="V10" s="17">
        <v>1.29147611678037E-2</v>
      </c>
      <c r="W10" s="17">
        <v>1.6304614480085598E-2</v>
      </c>
      <c r="X10" s="17">
        <v>2.94745302643265E-2</v>
      </c>
      <c r="Y10" s="17">
        <v>9.6951676973422007E-3</v>
      </c>
      <c r="Z10" s="17">
        <v>4.93407202497645E-3</v>
      </c>
      <c r="AA10" s="17">
        <v>2.5404703471323901E-2</v>
      </c>
      <c r="AB10" s="17">
        <v>3.1496320417680801E-2</v>
      </c>
      <c r="AC10" s="17">
        <v>1.6290865365699601E-2</v>
      </c>
      <c r="AD10" s="17">
        <v>2.3154625113955499E-2</v>
      </c>
      <c r="AE10" s="17"/>
      <c r="AF10" s="17">
        <v>1.9913922183814801E-2</v>
      </c>
      <c r="AG10" s="17">
        <v>1.3253252944982899E-2</v>
      </c>
      <c r="AH10" s="17">
        <v>2.1930543660153099E-2</v>
      </c>
      <c r="AI10" s="17"/>
      <c r="AJ10" s="17">
        <v>1.7011287180808E-2</v>
      </c>
      <c r="AK10" s="17">
        <v>2.9182370449393799E-2</v>
      </c>
      <c r="AL10" s="17">
        <v>8.3932052683580397E-3</v>
      </c>
      <c r="AM10" s="17">
        <v>0.10305808223443701</v>
      </c>
      <c r="AN10" s="17">
        <v>1.3586174775774999E-2</v>
      </c>
      <c r="AO10" s="17"/>
      <c r="AP10" s="17">
        <v>2.56880108872472E-2</v>
      </c>
      <c r="AQ10" s="17">
        <v>1.9206811432530099E-2</v>
      </c>
      <c r="AR10" s="17">
        <v>7.0785382010874398E-3</v>
      </c>
      <c r="AS10" s="17"/>
      <c r="AT10" s="17">
        <v>1.8840594648288501E-2</v>
      </c>
      <c r="AU10" s="17">
        <v>1.6187877654642999E-2</v>
      </c>
      <c r="AV10" s="17">
        <v>2.1386872747255401E-2</v>
      </c>
      <c r="AW10" s="17">
        <v>2.61622716553391E-2</v>
      </c>
      <c r="AX10" s="17">
        <v>0</v>
      </c>
      <c r="AY10" s="17"/>
      <c r="AZ10" s="17">
        <v>2.64275588118538E-2</v>
      </c>
      <c r="BA10" s="17">
        <v>1.3367105847510901E-2</v>
      </c>
      <c r="BB10" s="17">
        <v>2.55443920699727E-2</v>
      </c>
      <c r="BC10" s="17">
        <v>1.73309570647317E-2</v>
      </c>
      <c r="BD10" s="17">
        <v>1.14856372615706E-2</v>
      </c>
      <c r="BE10" s="17">
        <v>2.0857550678231598E-2</v>
      </c>
      <c r="BF10" s="17"/>
      <c r="BG10" s="17">
        <v>1.17849243282923E-2</v>
      </c>
      <c r="BH10" s="17">
        <v>2.2291649757962401E-2</v>
      </c>
      <c r="BI10" s="17" t="s">
        <v>95</v>
      </c>
      <c r="BJ10" s="17">
        <v>2.5376423766896E-2</v>
      </c>
      <c r="BK10" s="17">
        <v>2.3498479517835E-2</v>
      </c>
      <c r="BL10" s="17">
        <v>1.6202759230678598E-2</v>
      </c>
      <c r="BM10" s="17">
        <v>6.1563214840497302E-2</v>
      </c>
    </row>
    <row r="11" spans="2:65" x14ac:dyDescent="0.35">
      <c r="B11" s="18" t="s">
        <v>290</v>
      </c>
      <c r="C11" s="17">
        <v>1.6110635573051001E-2</v>
      </c>
      <c r="D11" s="17">
        <v>1.9597800588461702E-2</v>
      </c>
      <c r="E11" s="17">
        <v>1.2795114546050101E-2</v>
      </c>
      <c r="F11" s="17"/>
      <c r="G11" s="17">
        <v>2.65291107917567E-2</v>
      </c>
      <c r="H11" s="17">
        <v>2.29024662476425E-2</v>
      </c>
      <c r="I11" s="17">
        <v>2.3004554970455601E-2</v>
      </c>
      <c r="J11" s="17">
        <v>8.8879564676864094E-3</v>
      </c>
      <c r="K11" s="17">
        <v>6.1071946584188999E-3</v>
      </c>
      <c r="L11" s="17">
        <v>1.06334158080335E-2</v>
      </c>
      <c r="M11" s="17"/>
      <c r="N11" s="17">
        <v>1.13302473375268E-2</v>
      </c>
      <c r="O11" s="17">
        <v>1.7030805170139302E-2</v>
      </c>
      <c r="P11" s="17">
        <v>1.7875428861356998E-2</v>
      </c>
      <c r="Q11" s="17">
        <v>1.8060583804165399E-2</v>
      </c>
      <c r="R11" s="17"/>
      <c r="S11" s="17">
        <v>1.5663181461389699E-2</v>
      </c>
      <c r="T11" s="17">
        <v>1.0359906056135E-2</v>
      </c>
      <c r="U11" s="17">
        <v>2.1334850331785799E-2</v>
      </c>
      <c r="V11" s="17">
        <v>1.6377734494861601E-2</v>
      </c>
      <c r="W11" s="17">
        <v>1.54226878720943E-2</v>
      </c>
      <c r="X11" s="17">
        <v>2.73875438676024E-2</v>
      </c>
      <c r="Y11" s="17">
        <v>2.6015398427707899E-2</v>
      </c>
      <c r="Z11" s="17">
        <v>1.2989706437537401E-2</v>
      </c>
      <c r="AA11" s="17">
        <v>8.2963029970112897E-3</v>
      </c>
      <c r="AB11" s="17">
        <v>1.55659434517301E-2</v>
      </c>
      <c r="AC11" s="17">
        <v>1.1278359818475799E-2</v>
      </c>
      <c r="AD11" s="17">
        <v>1.23711156655827E-2</v>
      </c>
      <c r="AE11" s="17"/>
      <c r="AF11" s="17">
        <v>1.2266022809280099E-2</v>
      </c>
      <c r="AG11" s="17">
        <v>1.7389351699160501E-2</v>
      </c>
      <c r="AH11" s="17">
        <v>1.28750473693778E-2</v>
      </c>
      <c r="AI11" s="17"/>
      <c r="AJ11" s="17">
        <v>1.7509610308454299E-2</v>
      </c>
      <c r="AK11" s="17">
        <v>2.0402682479813101E-2</v>
      </c>
      <c r="AL11" s="17">
        <v>1.7625206254440799E-2</v>
      </c>
      <c r="AM11" s="17">
        <v>0</v>
      </c>
      <c r="AN11" s="17">
        <v>7.3503911813992198E-3</v>
      </c>
      <c r="AO11" s="17"/>
      <c r="AP11" s="17">
        <v>1.5756569725831299E-2</v>
      </c>
      <c r="AQ11" s="17">
        <v>1.54214690027923E-2</v>
      </c>
      <c r="AR11" s="17">
        <v>3.1599693232895402E-2</v>
      </c>
      <c r="AS11" s="17"/>
      <c r="AT11" s="17">
        <v>1.51621313141435E-2</v>
      </c>
      <c r="AU11" s="17">
        <v>1.4657933505366901E-2</v>
      </c>
      <c r="AV11" s="17">
        <v>1.54139640492477E-2</v>
      </c>
      <c r="AW11" s="17">
        <v>1.9274943614488199E-2</v>
      </c>
      <c r="AX11" s="17">
        <v>6.1513921165339297E-2</v>
      </c>
      <c r="AY11" s="17"/>
      <c r="AZ11" s="17">
        <v>2.6692696215398801E-2</v>
      </c>
      <c r="BA11" s="17">
        <v>9.3345340165623802E-3</v>
      </c>
      <c r="BB11" s="17">
        <v>2.09979312034295E-2</v>
      </c>
      <c r="BC11" s="17">
        <v>9.2230002310968694E-3</v>
      </c>
      <c r="BD11" s="17">
        <v>1.63341633575118E-2</v>
      </c>
      <c r="BE11" s="17">
        <v>2.0835110803165101E-2</v>
      </c>
      <c r="BF11" s="17"/>
      <c r="BG11" s="17">
        <v>1.29917729214851E-2</v>
      </c>
      <c r="BH11" s="17">
        <v>1.3500837273598401E-2</v>
      </c>
      <c r="BI11" s="17" t="s">
        <v>95</v>
      </c>
      <c r="BJ11" s="17">
        <v>3.1998870526475799E-2</v>
      </c>
      <c r="BK11" s="17">
        <v>1.7551298201428998E-2</v>
      </c>
      <c r="BL11" s="17">
        <v>1.85340001010443E-2</v>
      </c>
      <c r="BM11" s="17">
        <v>2.2947296705051301E-2</v>
      </c>
    </row>
    <row r="12" spans="2:65" x14ac:dyDescent="0.35">
      <c r="B12" s="18" t="s">
        <v>291</v>
      </c>
      <c r="C12" s="17">
        <v>2.5604498210838499E-2</v>
      </c>
      <c r="D12" s="17">
        <v>2.7881584337857802E-2</v>
      </c>
      <c r="E12" s="17">
        <v>2.3521354884451499E-2</v>
      </c>
      <c r="F12" s="17"/>
      <c r="G12" s="17">
        <v>4.9149120164592899E-2</v>
      </c>
      <c r="H12" s="17">
        <v>3.0526321849274399E-2</v>
      </c>
      <c r="I12" s="17">
        <v>3.7712474119458703E-2</v>
      </c>
      <c r="J12" s="17">
        <v>2.4787347592004901E-2</v>
      </c>
      <c r="K12" s="17">
        <v>8.3614428329168104E-3</v>
      </c>
      <c r="L12" s="17">
        <v>8.3456668552980198E-3</v>
      </c>
      <c r="M12" s="17"/>
      <c r="N12" s="17">
        <v>1.57750754773133E-2</v>
      </c>
      <c r="O12" s="17">
        <v>3.5726430229777097E-2</v>
      </c>
      <c r="P12" s="17">
        <v>2.3897724899504699E-2</v>
      </c>
      <c r="Q12" s="17">
        <v>2.60013321676879E-2</v>
      </c>
      <c r="R12" s="17"/>
      <c r="S12" s="17">
        <v>4.4154765400102401E-2</v>
      </c>
      <c r="T12" s="17">
        <v>3.00831880309059E-2</v>
      </c>
      <c r="U12" s="17">
        <v>2.64479145712339E-2</v>
      </c>
      <c r="V12" s="17">
        <v>2.1775626451266301E-2</v>
      </c>
      <c r="W12" s="17">
        <v>1.8475464545538799E-2</v>
      </c>
      <c r="X12" s="17">
        <v>1.9430556260929498E-2</v>
      </c>
      <c r="Y12" s="17">
        <v>8.0433522896774801E-3</v>
      </c>
      <c r="Z12" s="17">
        <v>3.4444678502770699E-2</v>
      </c>
      <c r="AA12" s="17">
        <v>2.4067512354351599E-2</v>
      </c>
      <c r="AB12" s="17">
        <v>2.88345641832226E-2</v>
      </c>
      <c r="AC12" s="17">
        <v>2.26386675307046E-2</v>
      </c>
      <c r="AD12" s="17">
        <v>0</v>
      </c>
      <c r="AE12" s="17"/>
      <c r="AF12" s="17">
        <v>2.52211898171119E-2</v>
      </c>
      <c r="AG12" s="17">
        <v>2.2708451425136601E-2</v>
      </c>
      <c r="AH12" s="17">
        <v>3.1968948582108102E-2</v>
      </c>
      <c r="AI12" s="17"/>
      <c r="AJ12" s="17">
        <v>1.9790441162567202E-2</v>
      </c>
      <c r="AK12" s="17">
        <v>3.1388034009120602E-2</v>
      </c>
      <c r="AL12" s="17">
        <v>1.88602120614501E-2</v>
      </c>
      <c r="AM12" s="17">
        <v>1.6678109302172402E-2</v>
      </c>
      <c r="AN12" s="17">
        <v>2.6098061345949799E-2</v>
      </c>
      <c r="AO12" s="17"/>
      <c r="AP12" s="17">
        <v>2.6352754010139399E-2</v>
      </c>
      <c r="AQ12" s="17">
        <v>2.91842232592208E-2</v>
      </c>
      <c r="AR12" s="17">
        <v>1.0885805264946201E-2</v>
      </c>
      <c r="AS12" s="17"/>
      <c r="AT12" s="17">
        <v>2.1925108711753301E-2</v>
      </c>
      <c r="AU12" s="17">
        <v>3.2905581418267299E-2</v>
      </c>
      <c r="AV12" s="17">
        <v>2.44256029675789E-2</v>
      </c>
      <c r="AW12" s="17">
        <v>2.3036533643710499E-2</v>
      </c>
      <c r="AX12" s="17">
        <v>8.5616766981591999E-2</v>
      </c>
      <c r="AY12" s="17"/>
      <c r="AZ12" s="17">
        <v>3.12926304433205E-2</v>
      </c>
      <c r="BA12" s="17">
        <v>2.3366181273162302E-2</v>
      </c>
      <c r="BB12" s="17">
        <v>3.0421026119006E-2</v>
      </c>
      <c r="BC12" s="17">
        <v>2.9352525577613399E-2</v>
      </c>
      <c r="BD12" s="17">
        <v>1.23086396539614E-2</v>
      </c>
      <c r="BE12" s="17">
        <v>1.93975729392378E-2</v>
      </c>
      <c r="BF12" s="17"/>
      <c r="BG12" s="17">
        <v>1.5942515914770701E-2</v>
      </c>
      <c r="BH12" s="17">
        <v>2.7771851708182201E-2</v>
      </c>
      <c r="BI12" s="17" t="s">
        <v>95</v>
      </c>
      <c r="BJ12" s="17">
        <v>4.0622631816940098E-2</v>
      </c>
      <c r="BK12" s="17">
        <v>3.3879223785618202E-2</v>
      </c>
      <c r="BL12" s="17">
        <v>2.7720668483835999E-2</v>
      </c>
      <c r="BM12" s="17">
        <v>3.6521020832501701E-2</v>
      </c>
    </row>
    <row r="13" spans="2:65" x14ac:dyDescent="0.35">
      <c r="B13" s="18" t="s">
        <v>292</v>
      </c>
      <c r="C13" s="17">
        <v>4.8132734392147103E-2</v>
      </c>
      <c r="D13" s="17">
        <v>5.2592136465612997E-2</v>
      </c>
      <c r="E13" s="17">
        <v>4.4042234821179901E-2</v>
      </c>
      <c r="F13" s="17"/>
      <c r="G13" s="17">
        <v>5.4132657787071603E-2</v>
      </c>
      <c r="H13" s="17">
        <v>8.4258087759009795E-2</v>
      </c>
      <c r="I13" s="17">
        <v>4.3732644152286997E-2</v>
      </c>
      <c r="J13" s="17">
        <v>5.0803025410015301E-2</v>
      </c>
      <c r="K13" s="17">
        <v>3.1910129987204203E-2</v>
      </c>
      <c r="L13" s="17">
        <v>2.70786039184217E-2</v>
      </c>
      <c r="M13" s="17"/>
      <c r="N13" s="17">
        <v>4.7508322697442998E-2</v>
      </c>
      <c r="O13" s="17">
        <v>5.5968264257327101E-2</v>
      </c>
      <c r="P13" s="17">
        <v>4.7773124605294197E-2</v>
      </c>
      <c r="Q13" s="17">
        <v>4.1744728325345197E-2</v>
      </c>
      <c r="R13" s="17"/>
      <c r="S13" s="17">
        <v>6.5740797125399902E-2</v>
      </c>
      <c r="T13" s="17">
        <v>4.23976596362826E-2</v>
      </c>
      <c r="U13" s="17">
        <v>4.5481366895369399E-2</v>
      </c>
      <c r="V13" s="17">
        <v>2.5903670365658701E-2</v>
      </c>
      <c r="W13" s="17">
        <v>6.7959137793922195E-2</v>
      </c>
      <c r="X13" s="17">
        <v>4.9332204134093199E-2</v>
      </c>
      <c r="Y13" s="17">
        <v>6.3147993135534805E-2</v>
      </c>
      <c r="Z13" s="17">
        <v>3.7059198183112201E-2</v>
      </c>
      <c r="AA13" s="17">
        <v>4.0903561917466198E-2</v>
      </c>
      <c r="AB13" s="17">
        <v>5.0506492345332499E-2</v>
      </c>
      <c r="AC13" s="17">
        <v>2.3716663090433899E-2</v>
      </c>
      <c r="AD13" s="17">
        <v>4.9600016829179798E-2</v>
      </c>
      <c r="AE13" s="17"/>
      <c r="AF13" s="17">
        <v>4.1408496614575102E-2</v>
      </c>
      <c r="AG13" s="17">
        <v>5.2429075219391198E-2</v>
      </c>
      <c r="AH13" s="17">
        <v>4.3524933349866603E-2</v>
      </c>
      <c r="AI13" s="17"/>
      <c r="AJ13" s="17">
        <v>4.3283340768256698E-2</v>
      </c>
      <c r="AK13" s="17">
        <v>5.97789508812413E-2</v>
      </c>
      <c r="AL13" s="17">
        <v>3.6179291686654499E-2</v>
      </c>
      <c r="AM13" s="17">
        <v>1.6714757824828098E-2</v>
      </c>
      <c r="AN13" s="17">
        <v>3.3000903583811303E-2</v>
      </c>
      <c r="AO13" s="17"/>
      <c r="AP13" s="17">
        <v>4.9708317052765197E-2</v>
      </c>
      <c r="AQ13" s="17">
        <v>5.2125746288241098E-2</v>
      </c>
      <c r="AR13" s="17">
        <v>4.8684293425268699E-2</v>
      </c>
      <c r="AS13" s="17"/>
      <c r="AT13" s="17">
        <v>5.6587542723939802E-2</v>
      </c>
      <c r="AU13" s="17">
        <v>4.04601201175473E-2</v>
      </c>
      <c r="AV13" s="17">
        <v>5.23535352551001E-2</v>
      </c>
      <c r="AW13" s="17">
        <v>5.2789887050750002E-2</v>
      </c>
      <c r="AX13" s="17">
        <v>0.113554154424492</v>
      </c>
      <c r="AY13" s="17"/>
      <c r="AZ13" s="17">
        <v>6.63340961575975E-2</v>
      </c>
      <c r="BA13" s="17">
        <v>5.1785579640376798E-2</v>
      </c>
      <c r="BB13" s="17">
        <v>4.9710984809663898E-2</v>
      </c>
      <c r="BC13" s="17">
        <v>2.7577649582677E-2</v>
      </c>
      <c r="BD13" s="17">
        <v>2.75659651739023E-2</v>
      </c>
      <c r="BE13" s="17">
        <v>5.97294702003522E-2</v>
      </c>
      <c r="BF13" s="17"/>
      <c r="BG13" s="17">
        <v>4.1873540632865101E-2</v>
      </c>
      <c r="BH13" s="17">
        <v>5.8580881556977597E-2</v>
      </c>
      <c r="BI13" s="17" t="s">
        <v>95</v>
      </c>
      <c r="BJ13" s="17">
        <v>4.7773946692701803E-2</v>
      </c>
      <c r="BK13" s="17">
        <v>3.4876029393460101E-2</v>
      </c>
      <c r="BL13" s="17">
        <v>5.2357029032846503E-2</v>
      </c>
      <c r="BM13" s="17">
        <v>4.2454238100223203E-2</v>
      </c>
    </row>
    <row r="14" spans="2:65" x14ac:dyDescent="0.35">
      <c r="B14" s="18" t="s">
        <v>293</v>
      </c>
      <c r="C14" s="17">
        <v>9.1003969145248095E-2</v>
      </c>
      <c r="D14" s="17">
        <v>8.9751263915150703E-2</v>
      </c>
      <c r="E14" s="17">
        <v>9.1724717997654096E-2</v>
      </c>
      <c r="F14" s="17"/>
      <c r="G14" s="17">
        <v>0.123129319572248</v>
      </c>
      <c r="H14" s="17">
        <v>0.112719292368944</v>
      </c>
      <c r="I14" s="17">
        <v>0.104151254203878</v>
      </c>
      <c r="J14" s="17">
        <v>8.0655514068461096E-2</v>
      </c>
      <c r="K14" s="17">
        <v>7.8742064194250602E-2</v>
      </c>
      <c r="L14" s="17">
        <v>5.7957391925135902E-2</v>
      </c>
      <c r="M14" s="17"/>
      <c r="N14" s="17">
        <v>8.9693511145879104E-2</v>
      </c>
      <c r="O14" s="17">
        <v>8.4916125066460096E-2</v>
      </c>
      <c r="P14" s="17">
        <v>8.3369578933436106E-2</v>
      </c>
      <c r="Q14" s="17">
        <v>0.10599787044138199</v>
      </c>
      <c r="R14" s="17"/>
      <c r="S14" s="17">
        <v>8.0479523715342796E-2</v>
      </c>
      <c r="T14" s="17">
        <v>0.10368646483082899</v>
      </c>
      <c r="U14" s="17">
        <v>9.2491483113660303E-2</v>
      </c>
      <c r="V14" s="17">
        <v>9.92211038225181E-2</v>
      </c>
      <c r="W14" s="17">
        <v>6.0705528406645302E-2</v>
      </c>
      <c r="X14" s="17">
        <v>9.3816191871998494E-2</v>
      </c>
      <c r="Y14" s="17">
        <v>9.9947311944014697E-2</v>
      </c>
      <c r="Z14" s="17">
        <v>0.12073796687925401</v>
      </c>
      <c r="AA14" s="17">
        <v>8.0548522556729299E-2</v>
      </c>
      <c r="AB14" s="17">
        <v>9.1947613055146496E-2</v>
      </c>
      <c r="AC14" s="17">
        <v>0.11993161778137</v>
      </c>
      <c r="AD14" s="17">
        <v>4.2703789614948598E-2</v>
      </c>
      <c r="AE14" s="17"/>
      <c r="AF14" s="17">
        <v>8.0452617289346606E-2</v>
      </c>
      <c r="AG14" s="17">
        <v>8.60433431821368E-2</v>
      </c>
      <c r="AH14" s="17">
        <v>0.110392196651925</v>
      </c>
      <c r="AI14" s="17"/>
      <c r="AJ14" s="17">
        <v>8.0451514256872095E-2</v>
      </c>
      <c r="AK14" s="17">
        <v>9.7126237182787303E-2</v>
      </c>
      <c r="AL14" s="17">
        <v>7.5094458988871501E-2</v>
      </c>
      <c r="AM14" s="17">
        <v>0.15444656612579899</v>
      </c>
      <c r="AN14" s="17">
        <v>0.110872854095395</v>
      </c>
      <c r="AO14" s="17"/>
      <c r="AP14" s="17">
        <v>7.1002022922304703E-2</v>
      </c>
      <c r="AQ14" s="17">
        <v>9.9364993075304997E-2</v>
      </c>
      <c r="AR14" s="17">
        <v>0.117776692840164</v>
      </c>
      <c r="AS14" s="17"/>
      <c r="AT14" s="17">
        <v>7.9925663537178698E-2</v>
      </c>
      <c r="AU14" s="17">
        <v>9.9648186353261906E-2</v>
      </c>
      <c r="AV14" s="17">
        <v>8.9952148388219993E-2</v>
      </c>
      <c r="AW14" s="17">
        <v>9.4127388485937297E-2</v>
      </c>
      <c r="AX14" s="17">
        <v>7.6453482919814006E-2</v>
      </c>
      <c r="AY14" s="17"/>
      <c r="AZ14" s="17">
        <v>0.11108410539312399</v>
      </c>
      <c r="BA14" s="17">
        <v>9.6700568112899496E-2</v>
      </c>
      <c r="BB14" s="17">
        <v>9.5991404028084801E-2</v>
      </c>
      <c r="BC14" s="17">
        <v>7.8859078795247797E-2</v>
      </c>
      <c r="BD14" s="17">
        <v>5.7300363207726399E-2</v>
      </c>
      <c r="BE14" s="17">
        <v>7.5013277448522403E-2</v>
      </c>
      <c r="BF14" s="17"/>
      <c r="BG14" s="17">
        <v>7.3661225507500594E-2</v>
      </c>
      <c r="BH14" s="17">
        <v>8.5626602997302501E-2</v>
      </c>
      <c r="BI14" s="17" t="s">
        <v>95</v>
      </c>
      <c r="BJ14" s="17">
        <v>0.115396798211856</v>
      </c>
      <c r="BK14" s="17">
        <v>9.2666551631190294E-2</v>
      </c>
      <c r="BL14" s="17">
        <v>0.121859868568076</v>
      </c>
      <c r="BM14" s="17">
        <v>8.7956894378150893E-2</v>
      </c>
    </row>
    <row r="15" spans="2:65" x14ac:dyDescent="0.35">
      <c r="B15" s="18" t="s">
        <v>294</v>
      </c>
      <c r="C15" s="17">
        <v>0.16706010857256601</v>
      </c>
      <c r="D15" s="17">
        <v>0.16146443488673301</v>
      </c>
      <c r="E15" s="17">
        <v>0.17236209381957299</v>
      </c>
      <c r="F15" s="17"/>
      <c r="G15" s="17">
        <v>0.18109201538398501</v>
      </c>
      <c r="H15" s="17">
        <v>0.182295575599595</v>
      </c>
      <c r="I15" s="17">
        <v>0.17681080407040201</v>
      </c>
      <c r="J15" s="17">
        <v>0.187367709154801</v>
      </c>
      <c r="K15" s="17">
        <v>0.15499937127146299</v>
      </c>
      <c r="L15" s="17">
        <v>0.129026006786683</v>
      </c>
      <c r="M15" s="17"/>
      <c r="N15" s="17">
        <v>0.16807375433494601</v>
      </c>
      <c r="O15" s="17">
        <v>0.161856441654328</v>
      </c>
      <c r="P15" s="17">
        <v>0.1540813084224</v>
      </c>
      <c r="Q15" s="17">
        <v>0.18063417838992801</v>
      </c>
      <c r="R15" s="17"/>
      <c r="S15" s="17">
        <v>0.175183834701331</v>
      </c>
      <c r="T15" s="17">
        <v>0.177999505356669</v>
      </c>
      <c r="U15" s="17">
        <v>0.13845829010032701</v>
      </c>
      <c r="V15" s="17">
        <v>0.17124427483473101</v>
      </c>
      <c r="W15" s="17">
        <v>0.187235150267378</v>
      </c>
      <c r="X15" s="17">
        <v>0.12324917636621301</v>
      </c>
      <c r="Y15" s="17">
        <v>0.17141911433797999</v>
      </c>
      <c r="Z15" s="17">
        <v>0.146188969375495</v>
      </c>
      <c r="AA15" s="17">
        <v>0.17519455206512299</v>
      </c>
      <c r="AB15" s="17">
        <v>0.15572561801525001</v>
      </c>
      <c r="AC15" s="17">
        <v>0.18423312072791601</v>
      </c>
      <c r="AD15" s="17">
        <v>0.22127179823184701</v>
      </c>
      <c r="AE15" s="17"/>
      <c r="AF15" s="17">
        <v>0.163191883297995</v>
      </c>
      <c r="AG15" s="17">
        <v>0.149642562532778</v>
      </c>
      <c r="AH15" s="17">
        <v>0.20234432707303199</v>
      </c>
      <c r="AI15" s="17"/>
      <c r="AJ15" s="17">
        <v>0.157569409035556</v>
      </c>
      <c r="AK15" s="17">
        <v>0.14572683839506101</v>
      </c>
      <c r="AL15" s="17">
        <v>0.15962587378333901</v>
      </c>
      <c r="AM15" s="17">
        <v>0.137718729508126</v>
      </c>
      <c r="AN15" s="17">
        <v>0.20004472658661099</v>
      </c>
      <c r="AO15" s="17"/>
      <c r="AP15" s="17">
        <v>0.16997867554146001</v>
      </c>
      <c r="AQ15" s="17">
        <v>0.16410391926241899</v>
      </c>
      <c r="AR15" s="17">
        <v>0.17761019283215701</v>
      </c>
      <c r="AS15" s="17"/>
      <c r="AT15" s="17">
        <v>0.15348711721759101</v>
      </c>
      <c r="AU15" s="17">
        <v>0.17538869036041799</v>
      </c>
      <c r="AV15" s="17">
        <v>0.17907948212549701</v>
      </c>
      <c r="AW15" s="17">
        <v>0.16896246449697</v>
      </c>
      <c r="AX15" s="17">
        <v>0.143666271783674</v>
      </c>
      <c r="AY15" s="17"/>
      <c r="AZ15" s="17">
        <v>0.17576814667943899</v>
      </c>
      <c r="BA15" s="17">
        <v>0.15473176283144799</v>
      </c>
      <c r="BB15" s="17">
        <v>0.17468811215602401</v>
      </c>
      <c r="BC15" s="17">
        <v>0.173307048996621</v>
      </c>
      <c r="BD15" s="17">
        <v>0.18053167270242401</v>
      </c>
      <c r="BE15" s="17">
        <v>0.130936980333306</v>
      </c>
      <c r="BF15" s="17"/>
      <c r="BG15" s="17">
        <v>0.14349835309612899</v>
      </c>
      <c r="BH15" s="17">
        <v>0.17004679048448801</v>
      </c>
      <c r="BI15" s="17" t="s">
        <v>95</v>
      </c>
      <c r="BJ15" s="17">
        <v>0.184541455721388</v>
      </c>
      <c r="BK15" s="17">
        <v>0.18802538258474699</v>
      </c>
      <c r="BL15" s="17">
        <v>0.19370229856197599</v>
      </c>
      <c r="BM15" s="17">
        <v>0.16593126338540701</v>
      </c>
    </row>
    <row r="16" spans="2:65" x14ac:dyDescent="0.35">
      <c r="B16" s="18" t="s">
        <v>295</v>
      </c>
      <c r="C16" s="17">
        <v>0.25954226561688398</v>
      </c>
      <c r="D16" s="17">
        <v>0.26570470921971401</v>
      </c>
      <c r="E16" s="17">
        <v>0.25399215867025099</v>
      </c>
      <c r="F16" s="17"/>
      <c r="G16" s="17">
        <v>0.241750795679124</v>
      </c>
      <c r="H16" s="17">
        <v>0.23970129264637699</v>
      </c>
      <c r="I16" s="17">
        <v>0.25556152591553999</v>
      </c>
      <c r="J16" s="17">
        <v>0.26919498117491703</v>
      </c>
      <c r="K16" s="17">
        <v>0.264160971615444</v>
      </c>
      <c r="L16" s="17">
        <v>0.27977994144698198</v>
      </c>
      <c r="M16" s="17"/>
      <c r="N16" s="17">
        <v>0.27564300170436901</v>
      </c>
      <c r="O16" s="17">
        <v>0.27324527406813298</v>
      </c>
      <c r="P16" s="17">
        <v>0.25045569514094101</v>
      </c>
      <c r="Q16" s="17">
        <v>0.23533840383294599</v>
      </c>
      <c r="R16" s="17"/>
      <c r="S16" s="17">
        <v>0.249085182642655</v>
      </c>
      <c r="T16" s="17">
        <v>0.26382376286287701</v>
      </c>
      <c r="U16" s="17">
        <v>0.31616219080903302</v>
      </c>
      <c r="V16" s="17">
        <v>0.24117305076436499</v>
      </c>
      <c r="W16" s="17">
        <v>0.220508130873875</v>
      </c>
      <c r="X16" s="17">
        <v>0.30184092202095297</v>
      </c>
      <c r="Y16" s="17">
        <v>0.24043359123017499</v>
      </c>
      <c r="Z16" s="17">
        <v>0.256441505350059</v>
      </c>
      <c r="AA16" s="17">
        <v>0.251219000312146</v>
      </c>
      <c r="AB16" s="17">
        <v>0.25111017675352698</v>
      </c>
      <c r="AC16" s="17">
        <v>0.24411900279717899</v>
      </c>
      <c r="AD16" s="17">
        <v>0.29475520850968601</v>
      </c>
      <c r="AE16" s="17"/>
      <c r="AF16" s="17">
        <v>0.259171853775228</v>
      </c>
      <c r="AG16" s="17">
        <v>0.27443466101608299</v>
      </c>
      <c r="AH16" s="17">
        <v>0.234360912962364</v>
      </c>
      <c r="AI16" s="17"/>
      <c r="AJ16" s="17">
        <v>0.26966902078457999</v>
      </c>
      <c r="AK16" s="17">
        <v>0.25319667921955602</v>
      </c>
      <c r="AL16" s="17">
        <v>0.28151409751367501</v>
      </c>
      <c r="AM16" s="17">
        <v>0.27343602598168898</v>
      </c>
      <c r="AN16" s="17">
        <v>0.24766218367714299</v>
      </c>
      <c r="AO16" s="17"/>
      <c r="AP16" s="17">
        <v>0.24515938704252299</v>
      </c>
      <c r="AQ16" s="17">
        <v>0.24937259188681701</v>
      </c>
      <c r="AR16" s="17">
        <v>0.25145825707306502</v>
      </c>
      <c r="AS16" s="17"/>
      <c r="AT16" s="17">
        <v>0.272373149811726</v>
      </c>
      <c r="AU16" s="17">
        <v>0.24003521673905601</v>
      </c>
      <c r="AV16" s="17">
        <v>0.26339537913792699</v>
      </c>
      <c r="AW16" s="17">
        <v>0.25945598875636</v>
      </c>
      <c r="AX16" s="17">
        <v>0.16042338630764499</v>
      </c>
      <c r="AY16" s="17"/>
      <c r="AZ16" s="17">
        <v>0.247074784270128</v>
      </c>
      <c r="BA16" s="17">
        <v>0.25508809737038801</v>
      </c>
      <c r="BB16" s="17">
        <v>0.25494509799688397</v>
      </c>
      <c r="BC16" s="17">
        <v>0.26513289892685299</v>
      </c>
      <c r="BD16" s="17">
        <v>0.269323038297691</v>
      </c>
      <c r="BE16" s="17">
        <v>0.31013725536835601</v>
      </c>
      <c r="BF16" s="17"/>
      <c r="BG16" s="17">
        <v>0.27825063311818699</v>
      </c>
      <c r="BH16" s="17">
        <v>0.25833619023633098</v>
      </c>
      <c r="BI16" s="17" t="s">
        <v>95</v>
      </c>
      <c r="BJ16" s="17">
        <v>0.21037634970142699</v>
      </c>
      <c r="BK16" s="17">
        <v>0.23582812367082601</v>
      </c>
      <c r="BL16" s="17">
        <v>0.24577673264210001</v>
      </c>
      <c r="BM16" s="17">
        <v>0.27134899831972098</v>
      </c>
    </row>
    <row r="17" spans="2:65" x14ac:dyDescent="0.35">
      <c r="B17" s="18" t="s">
        <v>302</v>
      </c>
      <c r="C17" s="17">
        <v>0.364111242797865</v>
      </c>
      <c r="D17" s="17">
        <v>0.34943915572537299</v>
      </c>
      <c r="E17" s="17">
        <v>0.37798384522796602</v>
      </c>
      <c r="F17" s="17"/>
      <c r="G17" s="17">
        <v>0.26413750669194902</v>
      </c>
      <c r="H17" s="17">
        <v>0.28046490767285498</v>
      </c>
      <c r="I17" s="17">
        <v>0.33464995931390701</v>
      </c>
      <c r="J17" s="17">
        <v>0.36273440144973101</v>
      </c>
      <c r="K17" s="17">
        <v>0.434281770278795</v>
      </c>
      <c r="L17" s="17">
        <v>0.47649474483304699</v>
      </c>
      <c r="M17" s="17"/>
      <c r="N17" s="17">
        <v>0.36702760569373899</v>
      </c>
      <c r="O17" s="17">
        <v>0.34690016603343299</v>
      </c>
      <c r="P17" s="17">
        <v>0.38912903488880102</v>
      </c>
      <c r="Q17" s="17">
        <v>0.35971281267906002</v>
      </c>
      <c r="R17" s="17"/>
      <c r="S17" s="17">
        <v>0.32963009069017901</v>
      </c>
      <c r="T17" s="17">
        <v>0.34167322829931601</v>
      </c>
      <c r="U17" s="17">
        <v>0.341676864734413</v>
      </c>
      <c r="V17" s="17">
        <v>0.40275645624085299</v>
      </c>
      <c r="W17" s="17">
        <v>0.400430197332305</v>
      </c>
      <c r="X17" s="17">
        <v>0.349006924560746</v>
      </c>
      <c r="Y17" s="17">
        <v>0.37856328498540798</v>
      </c>
      <c r="Z17" s="17">
        <v>0.37036859616707202</v>
      </c>
      <c r="AA17" s="17">
        <v>0.38570838615907399</v>
      </c>
      <c r="AB17" s="17">
        <v>0.37481327177811102</v>
      </c>
      <c r="AC17" s="17">
        <v>0.377791702888221</v>
      </c>
      <c r="AD17" s="17">
        <v>0.34567231589554498</v>
      </c>
      <c r="AE17" s="17"/>
      <c r="AF17" s="17">
        <v>0.38889286987529298</v>
      </c>
      <c r="AG17" s="17">
        <v>0.37554417401885998</v>
      </c>
      <c r="AH17" s="17">
        <v>0.32607927679051801</v>
      </c>
      <c r="AI17" s="17"/>
      <c r="AJ17" s="17">
        <v>0.385200146037387</v>
      </c>
      <c r="AK17" s="17">
        <v>0.35204767644382401</v>
      </c>
      <c r="AL17" s="17">
        <v>0.39137133184434802</v>
      </c>
      <c r="AM17" s="17">
        <v>0.27889295059569602</v>
      </c>
      <c r="AN17" s="17">
        <v>0.35265198550097299</v>
      </c>
      <c r="AO17" s="17"/>
      <c r="AP17" s="17">
        <v>0.38277146649059202</v>
      </c>
      <c r="AQ17" s="17">
        <v>0.363077639396505</v>
      </c>
      <c r="AR17" s="17">
        <v>0.34416962508266502</v>
      </c>
      <c r="AS17" s="17"/>
      <c r="AT17" s="17">
        <v>0.37738935655848699</v>
      </c>
      <c r="AU17" s="17">
        <v>0.36798645745033498</v>
      </c>
      <c r="AV17" s="17">
        <v>0.34600453332186498</v>
      </c>
      <c r="AW17" s="17">
        <v>0.33548351615244298</v>
      </c>
      <c r="AX17" s="17">
        <v>0.338599054032373</v>
      </c>
      <c r="AY17" s="17"/>
      <c r="AZ17" s="17">
        <v>0.30218192196861499</v>
      </c>
      <c r="BA17" s="17">
        <v>0.38210499734788</v>
      </c>
      <c r="BB17" s="17">
        <v>0.34018026999995898</v>
      </c>
      <c r="BC17" s="17">
        <v>0.39236400046484698</v>
      </c>
      <c r="BD17" s="17">
        <v>0.42096924856089801</v>
      </c>
      <c r="BE17" s="17">
        <v>0.36309278222882901</v>
      </c>
      <c r="BF17" s="17"/>
      <c r="BG17" s="17">
        <v>0.41676623127507401</v>
      </c>
      <c r="BH17" s="17">
        <v>0.35877061099352697</v>
      </c>
      <c r="BI17" s="17" t="s">
        <v>95</v>
      </c>
      <c r="BJ17" s="17">
        <v>0.33290126662339498</v>
      </c>
      <c r="BK17" s="17">
        <v>0.361952527604465</v>
      </c>
      <c r="BL17" s="17">
        <v>0.30310085235040002</v>
      </c>
      <c r="BM17" s="17">
        <v>0.30528378070812801</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6.5073287025023303</v>
      </c>
      <c r="D19" s="24">
        <v>6.4275911288828498</v>
      </c>
      <c r="E19" s="24">
        <v>6.5831021506566003</v>
      </c>
      <c r="F19" s="24"/>
      <c r="G19" s="24">
        <v>5.9653449196835702</v>
      </c>
      <c r="H19" s="24">
        <v>6.0850959582161099</v>
      </c>
      <c r="I19" s="24">
        <v>6.39785148097282</v>
      </c>
      <c r="J19" s="24">
        <v>6.6198338227480997</v>
      </c>
      <c r="K19" s="24">
        <v>6.82281052177429</v>
      </c>
      <c r="L19" s="24">
        <v>6.9964133679979197</v>
      </c>
      <c r="M19" s="24"/>
      <c r="N19" s="24">
        <v>6.6007050535835798</v>
      </c>
      <c r="O19" s="24">
        <v>6.4649632814762699</v>
      </c>
      <c r="P19" s="24">
        <v>6.5278993505188199</v>
      </c>
      <c r="Q19" s="24">
        <v>6.4395087346081699</v>
      </c>
      <c r="R19" s="24"/>
      <c r="S19" s="24">
        <v>6.2823359722749403</v>
      </c>
      <c r="T19" s="24">
        <v>6.46360047154828</v>
      </c>
      <c r="U19" s="24">
        <v>6.5497570522964104</v>
      </c>
      <c r="V19" s="24">
        <v>6.6484459643723204</v>
      </c>
      <c r="W19" s="24">
        <v>6.54834997344964</v>
      </c>
      <c r="X19" s="24">
        <v>6.4533879715086098</v>
      </c>
      <c r="Y19" s="24">
        <v>6.5782406582063704</v>
      </c>
      <c r="Z19" s="24">
        <v>6.5213472705770403</v>
      </c>
      <c r="AA19" s="24">
        <v>6.5759241108302602</v>
      </c>
      <c r="AB19" s="24">
        <v>6.5015270541189398</v>
      </c>
      <c r="AC19" s="24">
        <v>6.6378536959168697</v>
      </c>
      <c r="AD19" s="24">
        <v>6.6161116479598201</v>
      </c>
      <c r="AE19" s="24"/>
      <c r="AF19" s="24">
        <v>6.5925038453756502</v>
      </c>
      <c r="AG19" s="24">
        <v>6.57934172186709</v>
      </c>
      <c r="AH19" s="24">
        <v>6.3328747683032098</v>
      </c>
      <c r="AI19" s="24"/>
      <c r="AJ19" s="24">
        <v>6.6014935336472904</v>
      </c>
      <c r="AK19" s="24">
        <v>6.3520180233331303</v>
      </c>
      <c r="AL19" s="24">
        <v>6.6797382957031104</v>
      </c>
      <c r="AM19" s="24">
        <v>5.9636924357553998</v>
      </c>
      <c r="AN19" s="24">
        <v>6.5480685552560898</v>
      </c>
      <c r="AO19" s="24"/>
      <c r="AP19" s="24">
        <v>6.4882622896630702</v>
      </c>
      <c r="AQ19" s="24">
        <v>6.4777831436995399</v>
      </c>
      <c r="AR19" s="24">
        <v>6.4657819355293302</v>
      </c>
      <c r="AS19" s="24"/>
      <c r="AT19" s="24">
        <v>6.5875682764490104</v>
      </c>
      <c r="AU19" s="24">
        <v>6.4807722200952496</v>
      </c>
      <c r="AV19" s="24">
        <v>6.4709473060033798</v>
      </c>
      <c r="AW19" s="24">
        <v>6.3294530879440103</v>
      </c>
      <c r="AX19" s="24">
        <v>5.9101159426870398</v>
      </c>
      <c r="AY19" s="24"/>
      <c r="AZ19" s="24">
        <v>6.1960354998850802</v>
      </c>
      <c r="BA19" s="24">
        <v>6.5636271141905702</v>
      </c>
      <c r="BB19" s="24">
        <v>6.3917908111269197</v>
      </c>
      <c r="BC19" s="24">
        <v>6.6631251167531902</v>
      </c>
      <c r="BD19" s="24">
        <v>6.8140508524582701</v>
      </c>
      <c r="BE19" s="24">
        <v>6.5960296865552603</v>
      </c>
      <c r="BF19" s="24"/>
      <c r="BG19" s="24">
        <v>6.76427070858922</v>
      </c>
      <c r="BH19" s="24">
        <v>6.49386438315359</v>
      </c>
      <c r="BI19" s="24" t="s">
        <v>95</v>
      </c>
      <c r="BJ19" s="24">
        <v>6.2224151533262404</v>
      </c>
      <c r="BK19" s="24">
        <v>6.4376450050473197</v>
      </c>
      <c r="BL19" s="24">
        <v>6.2626179625257903</v>
      </c>
      <c r="BM19" s="24">
        <v>6.1639231092552702</v>
      </c>
    </row>
    <row r="20" spans="2:65" x14ac:dyDescent="0.35">
      <c r="B20" s="18" t="s">
        <v>299</v>
      </c>
      <c r="C20" s="25">
        <v>3.0490895613285698</v>
      </c>
      <c r="D20" s="25">
        <v>3.3200814906271301</v>
      </c>
      <c r="E20" s="25">
        <v>2.78258933476216</v>
      </c>
      <c r="F20" s="25"/>
      <c r="G20" s="25">
        <v>4.2257033361887304</v>
      </c>
      <c r="H20" s="25">
        <v>3.7990594709246701</v>
      </c>
      <c r="I20" s="25">
        <v>3.1283215017962198</v>
      </c>
      <c r="J20" s="25">
        <v>2.4307865165514899</v>
      </c>
      <c r="K20" s="25">
        <v>2.3609201059478302</v>
      </c>
      <c r="L20" s="25">
        <v>1.90955660735037</v>
      </c>
      <c r="M20" s="25"/>
      <c r="N20" s="25">
        <v>2.68793233872641</v>
      </c>
      <c r="O20" s="25">
        <v>3.04891061796459</v>
      </c>
      <c r="P20" s="25">
        <v>3.2707568726045402</v>
      </c>
      <c r="Q20" s="25">
        <v>3.2356507743427798</v>
      </c>
      <c r="R20" s="25"/>
      <c r="S20" s="25">
        <v>3.6922733709947799</v>
      </c>
      <c r="T20" s="25">
        <v>3.0292767661972202</v>
      </c>
      <c r="U20" s="25">
        <v>2.8226613409255199</v>
      </c>
      <c r="V20" s="25">
        <v>2.73381840252451</v>
      </c>
      <c r="W20" s="25">
        <v>3.1524868531062</v>
      </c>
      <c r="X20" s="25">
        <v>3.3753722258822498</v>
      </c>
      <c r="Y20" s="25">
        <v>2.6104640758574198</v>
      </c>
      <c r="Z20" s="25">
        <v>3.0009876127251101</v>
      </c>
      <c r="AA20" s="25">
        <v>3.00947002939035</v>
      </c>
      <c r="AB20" s="25">
        <v>3.0973378254461701</v>
      </c>
      <c r="AC20" s="25">
        <v>2.36647364684337</v>
      </c>
      <c r="AD20" s="25">
        <v>2.7151582541980499</v>
      </c>
      <c r="AE20" s="25"/>
      <c r="AF20" s="25">
        <v>2.97426100278338</v>
      </c>
      <c r="AG20" s="25">
        <v>2.86039887350482</v>
      </c>
      <c r="AH20" s="25">
        <v>3.3549512932510801</v>
      </c>
      <c r="AI20" s="25"/>
      <c r="AJ20" s="25">
        <v>2.9304589103126801</v>
      </c>
      <c r="AK20" s="25">
        <v>3.6167149072759401</v>
      </c>
      <c r="AL20" s="25">
        <v>2.6844291443728601</v>
      </c>
      <c r="AM20" s="25">
        <v>5.1219526945203997</v>
      </c>
      <c r="AN20" s="25">
        <v>2.6120725420121298</v>
      </c>
      <c r="AO20" s="25"/>
      <c r="AP20" s="25">
        <v>3.4327366859967201</v>
      </c>
      <c r="AQ20" s="25">
        <v>3.0660091505949199</v>
      </c>
      <c r="AR20" s="25">
        <v>2.9009717696663802</v>
      </c>
      <c r="AS20" s="25"/>
      <c r="AT20" s="25">
        <v>2.81212781198776</v>
      </c>
      <c r="AU20" s="25">
        <v>3.13927716645347</v>
      </c>
      <c r="AV20" s="25">
        <v>3.0164694035987498</v>
      </c>
      <c r="AW20" s="25">
        <v>3.7215179313685098</v>
      </c>
      <c r="AX20" s="25">
        <v>4.6036638814803998</v>
      </c>
      <c r="AY20" s="25"/>
      <c r="AZ20" s="25">
        <v>3.64030773626981</v>
      </c>
      <c r="BA20" s="25">
        <v>2.9526917200762699</v>
      </c>
      <c r="BB20" s="25">
        <v>3.28307121522066</v>
      </c>
      <c r="BC20" s="25">
        <v>2.6794517228996302</v>
      </c>
      <c r="BD20" s="25">
        <v>2.2727121101181398</v>
      </c>
      <c r="BE20" s="25">
        <v>2.7638546141058402</v>
      </c>
      <c r="BF20" s="25"/>
      <c r="BG20" s="25">
        <v>2.4383075022443901</v>
      </c>
      <c r="BH20" s="25">
        <v>2.9785955924834102</v>
      </c>
      <c r="BI20" s="25" t="s">
        <v>95</v>
      </c>
      <c r="BJ20" s="25">
        <v>3.7204515312858399</v>
      </c>
      <c r="BK20" s="25">
        <v>3.3293274171815601</v>
      </c>
      <c r="BL20" s="25">
        <v>3.4226418222836101</v>
      </c>
      <c r="BM20" s="25">
        <v>4.2080075711895804</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301</v>
      </c>
      <c r="C9" s="17">
        <v>7.2592630567727703E-2</v>
      </c>
      <c r="D9" s="17">
        <v>6.7607937775174001E-2</v>
      </c>
      <c r="E9" s="17">
        <v>7.7850894383979505E-2</v>
      </c>
      <c r="F9" s="17"/>
      <c r="G9" s="17">
        <v>4.5219117826659098E-2</v>
      </c>
      <c r="H9" s="17">
        <v>6.9137222760643102E-2</v>
      </c>
      <c r="I9" s="17">
        <v>8.0547197407510901E-2</v>
      </c>
      <c r="J9" s="17">
        <v>8.6490817179022905E-2</v>
      </c>
      <c r="K9" s="17">
        <v>6.6129614356729594E-2</v>
      </c>
      <c r="L9" s="17">
        <v>8.01308029163212E-2</v>
      </c>
      <c r="M9" s="17"/>
      <c r="N9" s="17">
        <v>6.0413022259318598E-2</v>
      </c>
      <c r="O9" s="17">
        <v>7.5062687685310797E-2</v>
      </c>
      <c r="P9" s="17">
        <v>6.4079177280237501E-2</v>
      </c>
      <c r="Q9" s="17">
        <v>9.1831069120598199E-2</v>
      </c>
      <c r="R9" s="17"/>
      <c r="S9" s="17">
        <v>6.5446765148589006E-2</v>
      </c>
      <c r="T9" s="17">
        <v>6.76958320632393E-2</v>
      </c>
      <c r="U9" s="17">
        <v>7.5844496818659304E-2</v>
      </c>
      <c r="V9" s="17">
        <v>7.00757625842508E-2</v>
      </c>
      <c r="W9" s="17">
        <v>7.25506271768456E-2</v>
      </c>
      <c r="X9" s="17">
        <v>8.1220004984097496E-2</v>
      </c>
      <c r="Y9" s="17">
        <v>6.8015319084993697E-2</v>
      </c>
      <c r="Z9" s="17">
        <v>5.5395174195382001E-2</v>
      </c>
      <c r="AA9" s="17">
        <v>6.6974280917368595E-2</v>
      </c>
      <c r="AB9" s="17">
        <v>7.2856248146312294E-2</v>
      </c>
      <c r="AC9" s="17">
        <v>8.3026190414518905E-2</v>
      </c>
      <c r="AD9" s="17">
        <v>0.137571726454778</v>
      </c>
      <c r="AE9" s="17"/>
      <c r="AF9" s="17">
        <v>7.9646938220726701E-2</v>
      </c>
      <c r="AG9" s="17">
        <v>6.7718491656852897E-2</v>
      </c>
      <c r="AH9" s="17">
        <v>9.3886357528950498E-2</v>
      </c>
      <c r="AI9" s="17"/>
      <c r="AJ9" s="17">
        <v>8.0285156132427593E-2</v>
      </c>
      <c r="AK9" s="17">
        <v>6.1240241414059801E-2</v>
      </c>
      <c r="AL9" s="17">
        <v>7.9013009287654604E-2</v>
      </c>
      <c r="AM9" s="17">
        <v>0.13951101228373899</v>
      </c>
      <c r="AN9" s="17">
        <v>8.6645977039011904E-2</v>
      </c>
      <c r="AO9" s="17"/>
      <c r="AP9" s="17">
        <v>0.100014301630618</v>
      </c>
      <c r="AQ9" s="17">
        <v>6.0535300085275502E-2</v>
      </c>
      <c r="AR9" s="17">
        <v>7.6750976338614094E-2</v>
      </c>
      <c r="AS9" s="17"/>
      <c r="AT9" s="17">
        <v>7.89740213745799E-2</v>
      </c>
      <c r="AU9" s="17">
        <v>7.8693685132872795E-2</v>
      </c>
      <c r="AV9" s="17">
        <v>6.5801072245283795E-2</v>
      </c>
      <c r="AW9" s="17">
        <v>6.2363808821498702E-2</v>
      </c>
      <c r="AX9" s="17">
        <v>5.09993047049161E-2</v>
      </c>
      <c r="AY9" s="17"/>
      <c r="AZ9" s="17">
        <v>6.6397325805899896E-2</v>
      </c>
      <c r="BA9" s="17">
        <v>7.4056875129297206E-2</v>
      </c>
      <c r="BB9" s="17">
        <v>7.4059757460445894E-2</v>
      </c>
      <c r="BC9" s="17">
        <v>7.2300875756364694E-2</v>
      </c>
      <c r="BD9" s="17">
        <v>7.34721227997195E-2</v>
      </c>
      <c r="BE9" s="17">
        <v>8.7368432721887004E-2</v>
      </c>
      <c r="BF9" s="17"/>
      <c r="BG9" s="17">
        <v>6.8956481627095501E-2</v>
      </c>
      <c r="BH9" s="17">
        <v>8.6066815495448007E-2</v>
      </c>
      <c r="BI9" s="17" t="s">
        <v>95</v>
      </c>
      <c r="BJ9" s="17">
        <v>7.0026342597974203E-2</v>
      </c>
      <c r="BK9" s="17">
        <v>6.6321486119782405E-2</v>
      </c>
      <c r="BL9" s="17">
        <v>7.5440021604127397E-2</v>
      </c>
      <c r="BM9" s="17">
        <v>3.4910007216522897E-2</v>
      </c>
    </row>
    <row r="10" spans="2:65" x14ac:dyDescent="0.35">
      <c r="B10" s="18" t="s">
        <v>289</v>
      </c>
      <c r="C10" s="17">
        <v>6.1711117450003801E-2</v>
      </c>
      <c r="D10" s="17">
        <v>5.5749082452884097E-2</v>
      </c>
      <c r="E10" s="17">
        <v>6.7413302596839003E-2</v>
      </c>
      <c r="F10" s="17"/>
      <c r="G10" s="17">
        <v>5.0054855515584001E-2</v>
      </c>
      <c r="H10" s="17">
        <v>6.4849789809625302E-2</v>
      </c>
      <c r="I10" s="17">
        <v>6.1556608487866801E-2</v>
      </c>
      <c r="J10" s="17">
        <v>5.8921782655371603E-2</v>
      </c>
      <c r="K10" s="17">
        <v>6.1211349976331403E-2</v>
      </c>
      <c r="L10" s="17">
        <v>6.9617687765203107E-2</v>
      </c>
      <c r="M10" s="17"/>
      <c r="N10" s="17">
        <v>5.6497921163559901E-2</v>
      </c>
      <c r="O10" s="17">
        <v>5.5004561343552298E-2</v>
      </c>
      <c r="P10" s="17">
        <v>6.7812691061190603E-2</v>
      </c>
      <c r="Q10" s="17">
        <v>6.8930111214850598E-2</v>
      </c>
      <c r="R10" s="17"/>
      <c r="S10" s="17">
        <v>7.3427795773541193E-2</v>
      </c>
      <c r="T10" s="17">
        <v>7.3121371957414596E-2</v>
      </c>
      <c r="U10" s="17">
        <v>5.1520073448721899E-2</v>
      </c>
      <c r="V10" s="17">
        <v>5.2515068009783603E-2</v>
      </c>
      <c r="W10" s="17">
        <v>5.9535221275342803E-2</v>
      </c>
      <c r="X10" s="17">
        <v>5.5634431450927301E-2</v>
      </c>
      <c r="Y10" s="17">
        <v>6.5024863075929404E-2</v>
      </c>
      <c r="Z10" s="17">
        <v>7.0810123960759502E-2</v>
      </c>
      <c r="AA10" s="17">
        <v>5.0056242244463298E-2</v>
      </c>
      <c r="AB10" s="17">
        <v>5.10912858675324E-2</v>
      </c>
      <c r="AC10" s="17">
        <v>7.6716490199552595E-2</v>
      </c>
      <c r="AD10" s="17">
        <v>6.4251331559355696E-2</v>
      </c>
      <c r="AE10" s="17"/>
      <c r="AF10" s="17">
        <v>6.7720905966652006E-2</v>
      </c>
      <c r="AG10" s="17">
        <v>5.8382539575972003E-2</v>
      </c>
      <c r="AH10" s="17">
        <v>6.2484202027955599E-2</v>
      </c>
      <c r="AI10" s="17"/>
      <c r="AJ10" s="17">
        <v>7.2892475612361604E-2</v>
      </c>
      <c r="AK10" s="17">
        <v>6.3577574048749294E-2</v>
      </c>
      <c r="AL10" s="17">
        <v>2.8764743201099001E-2</v>
      </c>
      <c r="AM10" s="17">
        <v>1.7107118979635901E-2</v>
      </c>
      <c r="AN10" s="17">
        <v>5.8108484056220801E-2</v>
      </c>
      <c r="AO10" s="17"/>
      <c r="AP10" s="17">
        <v>6.33747966373404E-2</v>
      </c>
      <c r="AQ10" s="17">
        <v>5.5367896963920901E-2</v>
      </c>
      <c r="AR10" s="17">
        <v>4.0172704448952497E-2</v>
      </c>
      <c r="AS10" s="17"/>
      <c r="AT10" s="17">
        <v>8.2703086635990103E-2</v>
      </c>
      <c r="AU10" s="17">
        <v>5.2483031264500102E-2</v>
      </c>
      <c r="AV10" s="17">
        <v>6.4660077123916096E-2</v>
      </c>
      <c r="AW10" s="17">
        <v>4.9557187699718903E-2</v>
      </c>
      <c r="AX10" s="17">
        <v>4.7918031348492901E-2</v>
      </c>
      <c r="AY10" s="17"/>
      <c r="AZ10" s="17">
        <v>6.4558431395466895E-2</v>
      </c>
      <c r="BA10" s="17">
        <v>6.3379683807799195E-2</v>
      </c>
      <c r="BB10" s="17">
        <v>6.4306122591145806E-2</v>
      </c>
      <c r="BC10" s="17">
        <v>5.89474716449227E-2</v>
      </c>
      <c r="BD10" s="17">
        <v>5.4813929977376302E-2</v>
      </c>
      <c r="BE10" s="17">
        <v>5.8526266809438801E-2</v>
      </c>
      <c r="BF10" s="17"/>
      <c r="BG10" s="17">
        <v>6.4873263193758399E-2</v>
      </c>
      <c r="BH10" s="17">
        <v>6.5055930261040604E-2</v>
      </c>
      <c r="BI10" s="17" t="s">
        <v>95</v>
      </c>
      <c r="BJ10" s="17">
        <v>7.3836753918077896E-2</v>
      </c>
      <c r="BK10" s="17">
        <v>6.9912091568072599E-2</v>
      </c>
      <c r="BL10" s="17">
        <v>4.9865288531909198E-2</v>
      </c>
      <c r="BM10" s="17">
        <v>3.9816366121979002E-2</v>
      </c>
    </row>
    <row r="11" spans="2:65" x14ac:dyDescent="0.35">
      <c r="B11" s="18" t="s">
        <v>290</v>
      </c>
      <c r="C11" s="17">
        <v>8.1732800351853999E-2</v>
      </c>
      <c r="D11" s="17">
        <v>7.4749742460511207E-2</v>
      </c>
      <c r="E11" s="17">
        <v>8.8990771784768705E-2</v>
      </c>
      <c r="F11" s="17"/>
      <c r="G11" s="17">
        <v>3.8922369070698903E-2</v>
      </c>
      <c r="H11" s="17">
        <v>8.1204831268986394E-2</v>
      </c>
      <c r="I11" s="17">
        <v>7.9016739478152798E-2</v>
      </c>
      <c r="J11" s="17">
        <v>9.7472495974270296E-2</v>
      </c>
      <c r="K11" s="17">
        <v>8.14979661096559E-2</v>
      </c>
      <c r="L11" s="17">
        <v>0.100151786087216</v>
      </c>
      <c r="M11" s="17"/>
      <c r="N11" s="17">
        <v>7.6881900670228195E-2</v>
      </c>
      <c r="O11" s="17">
        <v>8.5106057819791595E-2</v>
      </c>
      <c r="P11" s="17">
        <v>8.9418379632849002E-2</v>
      </c>
      <c r="Q11" s="17">
        <v>7.8007999279709E-2</v>
      </c>
      <c r="R11" s="17"/>
      <c r="S11" s="17">
        <v>7.7911190619250198E-2</v>
      </c>
      <c r="T11" s="17">
        <v>8.8049572379728297E-2</v>
      </c>
      <c r="U11" s="17">
        <v>8.6628952294400693E-2</v>
      </c>
      <c r="V11" s="17">
        <v>9.3586882330874505E-2</v>
      </c>
      <c r="W11" s="17">
        <v>0.108919230579689</v>
      </c>
      <c r="X11" s="17">
        <v>6.6727557670680296E-2</v>
      </c>
      <c r="Y11" s="17">
        <v>7.0673836853109198E-2</v>
      </c>
      <c r="Z11" s="17">
        <v>0.111592732127334</v>
      </c>
      <c r="AA11" s="17">
        <v>9.0677836528404901E-2</v>
      </c>
      <c r="AB11" s="17">
        <v>6.2728308482321499E-2</v>
      </c>
      <c r="AC11" s="17">
        <v>7.3806649470483404E-2</v>
      </c>
      <c r="AD11" s="17">
        <v>3.24573598360091E-2</v>
      </c>
      <c r="AE11" s="17"/>
      <c r="AF11" s="17">
        <v>0.100253673174077</v>
      </c>
      <c r="AG11" s="17">
        <v>7.8280979302416495E-2</v>
      </c>
      <c r="AH11" s="17">
        <v>7.4477076468245501E-2</v>
      </c>
      <c r="AI11" s="17"/>
      <c r="AJ11" s="17">
        <v>9.8785155786415904E-2</v>
      </c>
      <c r="AK11" s="17">
        <v>7.7143136377349306E-2</v>
      </c>
      <c r="AL11" s="17">
        <v>7.5563273408214199E-2</v>
      </c>
      <c r="AM11" s="17">
        <v>8.0326892408858305E-2</v>
      </c>
      <c r="AN11" s="17">
        <v>7.1957584962854398E-2</v>
      </c>
      <c r="AO11" s="17"/>
      <c r="AP11" s="17">
        <v>9.9967809287647993E-2</v>
      </c>
      <c r="AQ11" s="17">
        <v>7.9687046708591794E-2</v>
      </c>
      <c r="AR11" s="17">
        <v>6.8137511204203305E-2</v>
      </c>
      <c r="AS11" s="17"/>
      <c r="AT11" s="17">
        <v>9.1773609036210596E-2</v>
      </c>
      <c r="AU11" s="17">
        <v>8.5131710543881606E-2</v>
      </c>
      <c r="AV11" s="17">
        <v>7.4630936043002305E-2</v>
      </c>
      <c r="AW11" s="17">
        <v>7.4902830522944303E-2</v>
      </c>
      <c r="AX11" s="17">
        <v>9.3119682481203794E-2</v>
      </c>
      <c r="AY11" s="17"/>
      <c r="AZ11" s="17">
        <v>8.1043267796733695E-2</v>
      </c>
      <c r="BA11" s="17">
        <v>7.6460244286349302E-2</v>
      </c>
      <c r="BB11" s="17">
        <v>9.83867965304034E-2</v>
      </c>
      <c r="BC11" s="17">
        <v>7.7136131807568994E-2</v>
      </c>
      <c r="BD11" s="17">
        <v>9.8349038610703196E-2</v>
      </c>
      <c r="BE11" s="17">
        <v>5.6352612896756499E-2</v>
      </c>
      <c r="BF11" s="17"/>
      <c r="BG11" s="17">
        <v>9.1822761957507298E-2</v>
      </c>
      <c r="BH11" s="17">
        <v>7.6191539286402696E-2</v>
      </c>
      <c r="BI11" s="17" t="s">
        <v>95</v>
      </c>
      <c r="BJ11" s="17">
        <v>0.108851635854227</v>
      </c>
      <c r="BK11" s="17">
        <v>7.2778436827432194E-2</v>
      </c>
      <c r="BL11" s="17">
        <v>7.3317351514299398E-2</v>
      </c>
      <c r="BM11" s="17">
        <v>1.8502461080293402E-2</v>
      </c>
    </row>
    <row r="12" spans="2:65" x14ac:dyDescent="0.35">
      <c r="B12" s="18" t="s">
        <v>291</v>
      </c>
      <c r="C12" s="17">
        <v>0.10918018945241401</v>
      </c>
      <c r="D12" s="17">
        <v>0.10461123332663699</v>
      </c>
      <c r="E12" s="17">
        <v>0.11423131190606001</v>
      </c>
      <c r="F12" s="17"/>
      <c r="G12" s="17">
        <v>6.9659060204626103E-2</v>
      </c>
      <c r="H12" s="17">
        <v>0.105213745499722</v>
      </c>
      <c r="I12" s="17">
        <v>9.0919339845992805E-2</v>
      </c>
      <c r="J12" s="17">
        <v>0.108601626652385</v>
      </c>
      <c r="K12" s="17">
        <v>0.140821718828926</v>
      </c>
      <c r="L12" s="17">
        <v>0.13275452496121601</v>
      </c>
      <c r="M12" s="17"/>
      <c r="N12" s="17">
        <v>0.10788190184549599</v>
      </c>
      <c r="O12" s="17">
        <v>0.10422573435799</v>
      </c>
      <c r="P12" s="17">
        <v>0.11550587599519301</v>
      </c>
      <c r="Q12" s="17">
        <v>0.110882869055366</v>
      </c>
      <c r="R12" s="17"/>
      <c r="S12" s="17">
        <v>9.9100711442373604E-2</v>
      </c>
      <c r="T12" s="17">
        <v>0.124385566844572</v>
      </c>
      <c r="U12" s="17">
        <v>0.126982009619411</v>
      </c>
      <c r="V12" s="17">
        <v>0.10954146920900699</v>
      </c>
      <c r="W12" s="17">
        <v>0.12125974726288601</v>
      </c>
      <c r="X12" s="17">
        <v>0.116059088398952</v>
      </c>
      <c r="Y12" s="17">
        <v>9.9645210687963295E-2</v>
      </c>
      <c r="Z12" s="17">
        <v>7.9268374533870797E-2</v>
      </c>
      <c r="AA12" s="17">
        <v>0.112916346695121</v>
      </c>
      <c r="AB12" s="17">
        <v>7.3823154190352694E-2</v>
      </c>
      <c r="AC12" s="17">
        <v>0.13291364319956001</v>
      </c>
      <c r="AD12" s="17">
        <v>0.111314356503038</v>
      </c>
      <c r="AE12" s="17"/>
      <c r="AF12" s="17">
        <v>0.13039432707405799</v>
      </c>
      <c r="AG12" s="17">
        <v>0.10984904555596101</v>
      </c>
      <c r="AH12" s="17">
        <v>6.8563657177335993E-2</v>
      </c>
      <c r="AI12" s="17"/>
      <c r="AJ12" s="17">
        <v>0.12294797526965</v>
      </c>
      <c r="AK12" s="17">
        <v>0.102660514134526</v>
      </c>
      <c r="AL12" s="17">
        <v>0.112141380644459</v>
      </c>
      <c r="AM12" s="17">
        <v>0.15965743698453799</v>
      </c>
      <c r="AN12" s="17">
        <v>9.3564635975752306E-2</v>
      </c>
      <c r="AO12" s="17"/>
      <c r="AP12" s="17">
        <v>0.107561552862219</v>
      </c>
      <c r="AQ12" s="17">
        <v>0.10989159678652501</v>
      </c>
      <c r="AR12" s="17">
        <v>0.100734295415723</v>
      </c>
      <c r="AS12" s="17"/>
      <c r="AT12" s="17">
        <v>0.11956349485701299</v>
      </c>
      <c r="AU12" s="17">
        <v>0.113336757077872</v>
      </c>
      <c r="AV12" s="17">
        <v>0.10475386913057901</v>
      </c>
      <c r="AW12" s="17">
        <v>9.04711021087031E-2</v>
      </c>
      <c r="AX12" s="17">
        <v>4.8825831553220102E-2</v>
      </c>
      <c r="AY12" s="17"/>
      <c r="AZ12" s="17">
        <v>9.1308368877076496E-2</v>
      </c>
      <c r="BA12" s="17">
        <v>0.110727208063365</v>
      </c>
      <c r="BB12" s="17">
        <v>0.110797983929266</v>
      </c>
      <c r="BC12" s="17">
        <v>0.119594535995153</v>
      </c>
      <c r="BD12" s="17">
        <v>0.11927389662242199</v>
      </c>
      <c r="BE12" s="17">
        <v>0.117282693761375</v>
      </c>
      <c r="BF12" s="17"/>
      <c r="BG12" s="17">
        <v>0.11892786569736</v>
      </c>
      <c r="BH12" s="17">
        <v>0.102539939983591</v>
      </c>
      <c r="BI12" s="17" t="s">
        <v>95</v>
      </c>
      <c r="BJ12" s="17">
        <v>0.11068852932085101</v>
      </c>
      <c r="BK12" s="17">
        <v>0.107136846736825</v>
      </c>
      <c r="BL12" s="17">
        <v>9.3379358304427507E-2</v>
      </c>
      <c r="BM12" s="17">
        <v>0.13419741057760301</v>
      </c>
    </row>
    <row r="13" spans="2:65" x14ac:dyDescent="0.35">
      <c r="B13" s="18" t="s">
        <v>292</v>
      </c>
      <c r="C13" s="17">
        <v>0.124026098257044</v>
      </c>
      <c r="D13" s="17">
        <v>0.126678929201962</v>
      </c>
      <c r="E13" s="17">
        <v>0.12115316756656801</v>
      </c>
      <c r="F13" s="17"/>
      <c r="G13" s="17">
        <v>0.100858975982258</v>
      </c>
      <c r="H13" s="17">
        <v>9.6179158362267397E-2</v>
      </c>
      <c r="I13" s="17">
        <v>0.119734594592926</v>
      </c>
      <c r="J13" s="17">
        <v>0.12039606463857799</v>
      </c>
      <c r="K13" s="17">
        <v>0.14564924729767001</v>
      </c>
      <c r="L13" s="17">
        <v>0.15397717066439001</v>
      </c>
      <c r="M13" s="17"/>
      <c r="N13" s="17">
        <v>0.13203992922261401</v>
      </c>
      <c r="O13" s="17">
        <v>0.119610390820503</v>
      </c>
      <c r="P13" s="17">
        <v>0.1237744736927</v>
      </c>
      <c r="Q13" s="17">
        <v>0.122169343736969</v>
      </c>
      <c r="R13" s="17"/>
      <c r="S13" s="17">
        <v>0.110514635245115</v>
      </c>
      <c r="T13" s="17">
        <v>0.162065917189471</v>
      </c>
      <c r="U13" s="17">
        <v>0.150796740994948</v>
      </c>
      <c r="V13" s="17">
        <v>0.14981553248121199</v>
      </c>
      <c r="W13" s="17">
        <v>9.1965962483201005E-2</v>
      </c>
      <c r="X13" s="17">
        <v>8.9474699393322199E-2</v>
      </c>
      <c r="Y13" s="17">
        <v>0.11707131479649301</v>
      </c>
      <c r="Z13" s="17">
        <v>0.12789997505595299</v>
      </c>
      <c r="AA13" s="17">
        <v>0.121264148236953</v>
      </c>
      <c r="AB13" s="17">
        <v>0.14310141183890401</v>
      </c>
      <c r="AC13" s="17">
        <v>8.1776730119336602E-2</v>
      </c>
      <c r="AD13" s="17">
        <v>8.8755850141224502E-2</v>
      </c>
      <c r="AE13" s="17"/>
      <c r="AF13" s="17">
        <v>0.120913264427746</v>
      </c>
      <c r="AG13" s="17">
        <v>0.13158224204244801</v>
      </c>
      <c r="AH13" s="17">
        <v>0.122570081846035</v>
      </c>
      <c r="AI13" s="17"/>
      <c r="AJ13" s="17">
        <v>0.14578216649063899</v>
      </c>
      <c r="AK13" s="17">
        <v>0.103879395670178</v>
      </c>
      <c r="AL13" s="17">
        <v>0.160795841308429</v>
      </c>
      <c r="AM13" s="17">
        <v>8.9303782374947002E-2</v>
      </c>
      <c r="AN13" s="17">
        <v>9.8769482627472496E-2</v>
      </c>
      <c r="AO13" s="17"/>
      <c r="AP13" s="17">
        <v>0.143275324407583</v>
      </c>
      <c r="AQ13" s="17">
        <v>0.1089139026655</v>
      </c>
      <c r="AR13" s="17">
        <v>0.161355669184369</v>
      </c>
      <c r="AS13" s="17"/>
      <c r="AT13" s="17">
        <v>0.13514753400091001</v>
      </c>
      <c r="AU13" s="17">
        <v>0.118648736785866</v>
      </c>
      <c r="AV13" s="17">
        <v>0.123770098249134</v>
      </c>
      <c r="AW13" s="17">
        <v>0.115351153939988</v>
      </c>
      <c r="AX13" s="17">
        <v>0.13692872101933701</v>
      </c>
      <c r="AY13" s="17"/>
      <c r="AZ13" s="17">
        <v>9.95020094003711E-2</v>
      </c>
      <c r="BA13" s="17">
        <v>0.13288076243975899</v>
      </c>
      <c r="BB13" s="17">
        <v>0.12849143149622</v>
      </c>
      <c r="BC13" s="17">
        <v>0.14003810819677201</v>
      </c>
      <c r="BD13" s="17">
        <v>0.120442104331293</v>
      </c>
      <c r="BE13" s="17">
        <v>0.124071124995841</v>
      </c>
      <c r="BF13" s="17"/>
      <c r="BG13" s="17">
        <v>0.15085811524910001</v>
      </c>
      <c r="BH13" s="17">
        <v>0.10514122489993601</v>
      </c>
      <c r="BI13" s="17" t="s">
        <v>95</v>
      </c>
      <c r="BJ13" s="17">
        <v>0.105745373450532</v>
      </c>
      <c r="BK13" s="17">
        <v>0.11428039438516401</v>
      </c>
      <c r="BL13" s="17">
        <v>0.11318121573133499</v>
      </c>
      <c r="BM13" s="17">
        <v>0.122271418715709</v>
      </c>
    </row>
    <row r="14" spans="2:65" x14ac:dyDescent="0.35">
      <c r="B14" s="18" t="s">
        <v>293</v>
      </c>
      <c r="C14" s="17">
        <v>0.17168852754827801</v>
      </c>
      <c r="D14" s="17">
        <v>0.18861766870354599</v>
      </c>
      <c r="E14" s="17">
        <v>0.155078582154033</v>
      </c>
      <c r="F14" s="17"/>
      <c r="G14" s="17">
        <v>0.134652850132844</v>
      </c>
      <c r="H14" s="17">
        <v>0.123785603759938</v>
      </c>
      <c r="I14" s="17">
        <v>0.14002337317029301</v>
      </c>
      <c r="J14" s="17">
        <v>0.188000867801008</v>
      </c>
      <c r="K14" s="17">
        <v>0.21289983632836201</v>
      </c>
      <c r="L14" s="17">
        <v>0.22011229142692401</v>
      </c>
      <c r="M14" s="17"/>
      <c r="N14" s="17">
        <v>0.17865172372625099</v>
      </c>
      <c r="O14" s="17">
        <v>0.18530140679304399</v>
      </c>
      <c r="P14" s="17">
        <v>0.16446729308427999</v>
      </c>
      <c r="Q14" s="17">
        <v>0.15620667405142499</v>
      </c>
      <c r="R14" s="17"/>
      <c r="S14" s="17">
        <v>0.158200058683025</v>
      </c>
      <c r="T14" s="17">
        <v>0.168947552128212</v>
      </c>
      <c r="U14" s="17">
        <v>0.15074132675026899</v>
      </c>
      <c r="V14" s="17">
        <v>0.165154098223742</v>
      </c>
      <c r="W14" s="17">
        <v>0.16508429633739999</v>
      </c>
      <c r="X14" s="17">
        <v>0.186238744092799</v>
      </c>
      <c r="Y14" s="17">
        <v>0.21377018530839301</v>
      </c>
      <c r="Z14" s="17">
        <v>0.21824726058056301</v>
      </c>
      <c r="AA14" s="17">
        <v>0.17062607523508599</v>
      </c>
      <c r="AB14" s="17">
        <v>0.16430646555658199</v>
      </c>
      <c r="AC14" s="17">
        <v>0.15534094487386799</v>
      </c>
      <c r="AD14" s="17">
        <v>0.17267903540358001</v>
      </c>
      <c r="AE14" s="17"/>
      <c r="AF14" s="17">
        <v>0.189845848214372</v>
      </c>
      <c r="AG14" s="17">
        <v>0.17857494786932801</v>
      </c>
      <c r="AH14" s="17">
        <v>0.14285368355234401</v>
      </c>
      <c r="AI14" s="17"/>
      <c r="AJ14" s="17">
        <v>0.191821339849608</v>
      </c>
      <c r="AK14" s="17">
        <v>0.17158447641609301</v>
      </c>
      <c r="AL14" s="17">
        <v>0.20539619072575999</v>
      </c>
      <c r="AM14" s="17">
        <v>8.9910834707564502E-2</v>
      </c>
      <c r="AN14" s="17">
        <v>0.13270173696308099</v>
      </c>
      <c r="AO14" s="17"/>
      <c r="AP14" s="17">
        <v>0.19376676705142901</v>
      </c>
      <c r="AQ14" s="17">
        <v>0.16738613155885801</v>
      </c>
      <c r="AR14" s="17">
        <v>0.20224214112201899</v>
      </c>
      <c r="AS14" s="17"/>
      <c r="AT14" s="17">
        <v>0.17646419477016601</v>
      </c>
      <c r="AU14" s="17">
        <v>0.169957019760512</v>
      </c>
      <c r="AV14" s="17">
        <v>0.17161095326200801</v>
      </c>
      <c r="AW14" s="17">
        <v>0.156009893052552</v>
      </c>
      <c r="AX14" s="17">
        <v>0.15341389122858501</v>
      </c>
      <c r="AY14" s="17"/>
      <c r="AZ14" s="17">
        <v>0.15572060533143101</v>
      </c>
      <c r="BA14" s="17">
        <v>0.1771342915261</v>
      </c>
      <c r="BB14" s="17">
        <v>0.14434925117064801</v>
      </c>
      <c r="BC14" s="17">
        <v>0.17338235379073699</v>
      </c>
      <c r="BD14" s="17">
        <v>0.21507220631608701</v>
      </c>
      <c r="BE14" s="17">
        <v>0.16927591949717599</v>
      </c>
      <c r="BF14" s="17"/>
      <c r="BG14" s="17">
        <v>0.202387153895179</v>
      </c>
      <c r="BH14" s="17">
        <v>0.151644903709476</v>
      </c>
      <c r="BI14" s="17" t="s">
        <v>95</v>
      </c>
      <c r="BJ14" s="17">
        <v>0.16861762150085399</v>
      </c>
      <c r="BK14" s="17">
        <v>0.16463488304895799</v>
      </c>
      <c r="BL14" s="17">
        <v>0.15206377902159199</v>
      </c>
      <c r="BM14" s="17">
        <v>0.12049889939208901</v>
      </c>
    </row>
    <row r="15" spans="2:65" x14ac:dyDescent="0.35">
      <c r="B15" s="18" t="s">
        <v>294</v>
      </c>
      <c r="C15" s="17">
        <v>0.121480425723633</v>
      </c>
      <c r="D15" s="17">
        <v>0.12957672796904099</v>
      </c>
      <c r="E15" s="17">
        <v>0.11423890326195001</v>
      </c>
      <c r="F15" s="17"/>
      <c r="G15" s="17">
        <v>0.12980107004084701</v>
      </c>
      <c r="H15" s="17">
        <v>0.13269092994713</v>
      </c>
      <c r="I15" s="17">
        <v>0.11668367555617799</v>
      </c>
      <c r="J15" s="17">
        <v>0.118252065013265</v>
      </c>
      <c r="K15" s="17">
        <v>0.13962332888036999</v>
      </c>
      <c r="L15" s="17">
        <v>0.101217414856427</v>
      </c>
      <c r="M15" s="17"/>
      <c r="N15" s="17">
        <v>0.12820994364845101</v>
      </c>
      <c r="O15" s="17">
        <v>0.123055725277989</v>
      </c>
      <c r="P15" s="17">
        <v>0.122413017378308</v>
      </c>
      <c r="Q15" s="17">
        <v>0.112738800211017</v>
      </c>
      <c r="R15" s="17"/>
      <c r="S15" s="17">
        <v>0.129531765092256</v>
      </c>
      <c r="T15" s="17">
        <v>8.9939758123494307E-2</v>
      </c>
      <c r="U15" s="17">
        <v>0.11511925187957001</v>
      </c>
      <c r="V15" s="17">
        <v>0.15025237029411301</v>
      </c>
      <c r="W15" s="17">
        <v>0.110020612492899</v>
      </c>
      <c r="X15" s="17">
        <v>0.13827035997422099</v>
      </c>
      <c r="Y15" s="17">
        <v>0.108102065217432</v>
      </c>
      <c r="Z15" s="17">
        <v>9.7960735673729094E-2</v>
      </c>
      <c r="AA15" s="17">
        <v>0.132108300526043</v>
      </c>
      <c r="AB15" s="17">
        <v>0.12862658978955099</v>
      </c>
      <c r="AC15" s="17">
        <v>0.14116861483385601</v>
      </c>
      <c r="AD15" s="17">
        <v>0.10158520929095501</v>
      </c>
      <c r="AE15" s="17"/>
      <c r="AF15" s="17">
        <v>0.11106850149883001</v>
      </c>
      <c r="AG15" s="17">
        <v>0.13265443430877999</v>
      </c>
      <c r="AH15" s="17">
        <v>0.119436319745464</v>
      </c>
      <c r="AI15" s="17"/>
      <c r="AJ15" s="17">
        <v>0.101028776393059</v>
      </c>
      <c r="AK15" s="17">
        <v>0.13819366729905799</v>
      </c>
      <c r="AL15" s="17">
        <v>0.122746266412515</v>
      </c>
      <c r="AM15" s="17">
        <v>0.132457289656669</v>
      </c>
      <c r="AN15" s="17">
        <v>0.13044313787565701</v>
      </c>
      <c r="AO15" s="17"/>
      <c r="AP15" s="17">
        <v>0.100449820497645</v>
      </c>
      <c r="AQ15" s="17">
        <v>0.136429894418334</v>
      </c>
      <c r="AR15" s="17">
        <v>0.103714647900987</v>
      </c>
      <c r="AS15" s="17"/>
      <c r="AT15" s="17">
        <v>0.113294994618711</v>
      </c>
      <c r="AU15" s="17">
        <v>0.11168128896985299</v>
      </c>
      <c r="AV15" s="17">
        <v>0.12284381951182601</v>
      </c>
      <c r="AW15" s="17">
        <v>0.16532479297396499</v>
      </c>
      <c r="AX15" s="17">
        <v>0.13556272824287199</v>
      </c>
      <c r="AY15" s="17"/>
      <c r="AZ15" s="17">
        <v>0.13070563831007401</v>
      </c>
      <c r="BA15" s="17">
        <v>0.122069043667207</v>
      </c>
      <c r="BB15" s="17">
        <v>0.121272438749011</v>
      </c>
      <c r="BC15" s="17">
        <v>0.106725048488528</v>
      </c>
      <c r="BD15" s="17">
        <v>9.9458362725234006E-2</v>
      </c>
      <c r="BE15" s="17">
        <v>0.17823023472545099</v>
      </c>
      <c r="BF15" s="17"/>
      <c r="BG15" s="17">
        <v>0.11545233128815199</v>
      </c>
      <c r="BH15" s="17">
        <v>0.12784640643165199</v>
      </c>
      <c r="BI15" s="17" t="s">
        <v>95</v>
      </c>
      <c r="BJ15" s="17">
        <v>0.120478971250728</v>
      </c>
      <c r="BK15" s="17">
        <v>0.12405181001356901</v>
      </c>
      <c r="BL15" s="17">
        <v>0.12822824245230599</v>
      </c>
      <c r="BM15" s="17">
        <v>9.82528508979615E-2</v>
      </c>
    </row>
    <row r="16" spans="2:65" x14ac:dyDescent="0.35">
      <c r="B16" s="18" t="s">
        <v>295</v>
      </c>
      <c r="C16" s="17">
        <v>0.109151775341325</v>
      </c>
      <c r="D16" s="17">
        <v>0.10575926087120401</v>
      </c>
      <c r="E16" s="17">
        <v>0.112071994834043</v>
      </c>
      <c r="F16" s="17"/>
      <c r="G16" s="17">
        <v>0.158252145312511</v>
      </c>
      <c r="H16" s="17">
        <v>0.12987335053583199</v>
      </c>
      <c r="I16" s="17">
        <v>0.124370069728354</v>
      </c>
      <c r="J16" s="17">
        <v>9.8481842286141499E-2</v>
      </c>
      <c r="K16" s="17">
        <v>7.9672288991560397E-2</v>
      </c>
      <c r="L16" s="17">
        <v>7.5765561690735894E-2</v>
      </c>
      <c r="M16" s="17"/>
      <c r="N16" s="17">
        <v>0.112001313309017</v>
      </c>
      <c r="O16" s="17">
        <v>0.10390539103148</v>
      </c>
      <c r="P16" s="17">
        <v>0.112776598868227</v>
      </c>
      <c r="Q16" s="17">
        <v>0.107520323095884</v>
      </c>
      <c r="R16" s="17"/>
      <c r="S16" s="17">
        <v>0.122290460304614</v>
      </c>
      <c r="T16" s="17">
        <v>0.109106798704355</v>
      </c>
      <c r="U16" s="17">
        <v>9.4279002607763396E-2</v>
      </c>
      <c r="V16" s="17">
        <v>9.0205732596480306E-2</v>
      </c>
      <c r="W16" s="17">
        <v>0.113668589354555</v>
      </c>
      <c r="X16" s="17">
        <v>0.12634184262088499</v>
      </c>
      <c r="Y16" s="17">
        <v>9.7769645386423201E-2</v>
      </c>
      <c r="Z16" s="17">
        <v>8.5786626971211005E-2</v>
      </c>
      <c r="AA16" s="17">
        <v>0.107847128777618</v>
      </c>
      <c r="AB16" s="17">
        <v>0.122434245404558</v>
      </c>
      <c r="AC16" s="17">
        <v>0.12104156304122</v>
      </c>
      <c r="AD16" s="17">
        <v>8.9096686682719806E-2</v>
      </c>
      <c r="AE16" s="17"/>
      <c r="AF16" s="17">
        <v>8.7114096535217206E-2</v>
      </c>
      <c r="AG16" s="17">
        <v>0.10755892000176299</v>
      </c>
      <c r="AH16" s="17">
        <v>0.13421978328298001</v>
      </c>
      <c r="AI16" s="17"/>
      <c r="AJ16" s="17">
        <v>8.8717895360792706E-2</v>
      </c>
      <c r="AK16" s="17">
        <v>0.108801963687682</v>
      </c>
      <c r="AL16" s="17">
        <v>9.01216946605813E-2</v>
      </c>
      <c r="AM16" s="17">
        <v>0.11665560784539</v>
      </c>
      <c r="AN16" s="17">
        <v>0.151289811158037</v>
      </c>
      <c r="AO16" s="17"/>
      <c r="AP16" s="17">
        <v>8.9166249788021998E-2</v>
      </c>
      <c r="AQ16" s="17">
        <v>0.11433385160524601</v>
      </c>
      <c r="AR16" s="17">
        <v>0.104690311801834</v>
      </c>
      <c r="AS16" s="17"/>
      <c r="AT16" s="17">
        <v>8.7762436339645006E-2</v>
      </c>
      <c r="AU16" s="17">
        <v>0.12730648287938501</v>
      </c>
      <c r="AV16" s="17">
        <v>0.107894170773668</v>
      </c>
      <c r="AW16" s="17">
        <v>0.12299732124077099</v>
      </c>
      <c r="AX16" s="17">
        <v>0.15112908369252001</v>
      </c>
      <c r="AY16" s="17"/>
      <c r="AZ16" s="17">
        <v>0.124487477332669</v>
      </c>
      <c r="BA16" s="17">
        <v>0.105970039909832</v>
      </c>
      <c r="BB16" s="17">
        <v>0.101624329981998</v>
      </c>
      <c r="BC16" s="17">
        <v>0.114134282045046</v>
      </c>
      <c r="BD16" s="17">
        <v>9.0291591737571994E-2</v>
      </c>
      <c r="BE16" s="17">
        <v>0.10167054769266599</v>
      </c>
      <c r="BF16" s="17"/>
      <c r="BG16" s="17">
        <v>8.5957048429608995E-2</v>
      </c>
      <c r="BH16" s="17">
        <v>0.122148247834755</v>
      </c>
      <c r="BI16" s="17" t="s">
        <v>95</v>
      </c>
      <c r="BJ16" s="17">
        <v>0.102125599051236</v>
      </c>
      <c r="BK16" s="17">
        <v>0.123923973601528</v>
      </c>
      <c r="BL16" s="17">
        <v>0.12925231042305599</v>
      </c>
      <c r="BM16" s="17">
        <v>0.142997037799799</v>
      </c>
    </row>
    <row r="17" spans="2:65" x14ac:dyDescent="0.35">
      <c r="B17" s="18" t="s">
        <v>302</v>
      </c>
      <c r="C17" s="17">
        <v>0.14843643530771999</v>
      </c>
      <c r="D17" s="17">
        <v>0.14664941723903999</v>
      </c>
      <c r="E17" s="17">
        <v>0.14897107151175901</v>
      </c>
      <c r="F17" s="17"/>
      <c r="G17" s="17">
        <v>0.27257955591397198</v>
      </c>
      <c r="H17" s="17">
        <v>0.19706536805585601</v>
      </c>
      <c r="I17" s="17">
        <v>0.18714840173272701</v>
      </c>
      <c r="J17" s="17">
        <v>0.123382437799957</v>
      </c>
      <c r="K17" s="17">
        <v>7.2494649230394406E-2</v>
      </c>
      <c r="L17" s="17">
        <v>6.6272759631566203E-2</v>
      </c>
      <c r="M17" s="17"/>
      <c r="N17" s="17">
        <v>0.147422344155064</v>
      </c>
      <c r="O17" s="17">
        <v>0.148728044870339</v>
      </c>
      <c r="P17" s="17">
        <v>0.13975249300701401</v>
      </c>
      <c r="Q17" s="17">
        <v>0.15171281023418101</v>
      </c>
      <c r="R17" s="17"/>
      <c r="S17" s="17">
        <v>0.16357661769123699</v>
      </c>
      <c r="T17" s="17">
        <v>0.116687630609514</v>
      </c>
      <c r="U17" s="17">
        <v>0.14808814558625699</v>
      </c>
      <c r="V17" s="17">
        <v>0.11885308427053599</v>
      </c>
      <c r="W17" s="17">
        <v>0.15699571303718099</v>
      </c>
      <c r="X17" s="17">
        <v>0.14003327141411601</v>
      </c>
      <c r="Y17" s="17">
        <v>0.159927559589263</v>
      </c>
      <c r="Z17" s="17">
        <v>0.15303899690119699</v>
      </c>
      <c r="AA17" s="17">
        <v>0.14752964083894099</v>
      </c>
      <c r="AB17" s="17">
        <v>0.18103229072388699</v>
      </c>
      <c r="AC17" s="17">
        <v>0.134209173847605</v>
      </c>
      <c r="AD17" s="17">
        <v>0.20228844412833999</v>
      </c>
      <c r="AE17" s="17"/>
      <c r="AF17" s="17">
        <v>0.11304244488832101</v>
      </c>
      <c r="AG17" s="17">
        <v>0.13539839968647899</v>
      </c>
      <c r="AH17" s="17">
        <v>0.18150883837068901</v>
      </c>
      <c r="AI17" s="17"/>
      <c r="AJ17" s="17">
        <v>9.7739059105045906E-2</v>
      </c>
      <c r="AK17" s="17">
        <v>0.17291903095230499</v>
      </c>
      <c r="AL17" s="17">
        <v>0.125457600351288</v>
      </c>
      <c r="AM17" s="17">
        <v>0.17507002475865799</v>
      </c>
      <c r="AN17" s="17">
        <v>0.17651914934191201</v>
      </c>
      <c r="AO17" s="17"/>
      <c r="AP17" s="17">
        <v>0.102423377837496</v>
      </c>
      <c r="AQ17" s="17">
        <v>0.167454379207749</v>
      </c>
      <c r="AR17" s="17">
        <v>0.14220174258329801</v>
      </c>
      <c r="AS17" s="17"/>
      <c r="AT17" s="17">
        <v>0.114316628366773</v>
      </c>
      <c r="AU17" s="17">
        <v>0.142761287585257</v>
      </c>
      <c r="AV17" s="17">
        <v>0.16403500366058299</v>
      </c>
      <c r="AW17" s="17">
        <v>0.16302190963985999</v>
      </c>
      <c r="AX17" s="17">
        <v>0.182102725728854</v>
      </c>
      <c r="AY17" s="17"/>
      <c r="AZ17" s="17">
        <v>0.18627687575027799</v>
      </c>
      <c r="BA17" s="17">
        <v>0.13732185117029</v>
      </c>
      <c r="BB17" s="17">
        <v>0.15671188809086201</v>
      </c>
      <c r="BC17" s="17">
        <v>0.137741192274908</v>
      </c>
      <c r="BD17" s="17">
        <v>0.128826746879593</v>
      </c>
      <c r="BE17" s="17">
        <v>0.10722216689941</v>
      </c>
      <c r="BF17" s="17"/>
      <c r="BG17" s="17">
        <v>0.10076497866223801</v>
      </c>
      <c r="BH17" s="17">
        <v>0.163364992097699</v>
      </c>
      <c r="BI17" s="17" t="s">
        <v>95</v>
      </c>
      <c r="BJ17" s="17">
        <v>0.139629173055519</v>
      </c>
      <c r="BK17" s="17">
        <v>0.15696007769866799</v>
      </c>
      <c r="BL17" s="17">
        <v>0.18527243241694699</v>
      </c>
      <c r="BM17" s="17">
        <v>0.28855354819804402</v>
      </c>
    </row>
    <row r="18" spans="2:65" x14ac:dyDescent="0.35">
      <c r="B18" s="18" t="s">
        <v>297</v>
      </c>
      <c r="C18" s="17">
        <v>0</v>
      </c>
      <c r="D18" s="17">
        <v>0</v>
      </c>
      <c r="E18" s="17">
        <v>0</v>
      </c>
      <c r="F18" s="17"/>
      <c r="G18" s="17">
        <v>0</v>
      </c>
      <c r="H18" s="17">
        <v>0</v>
      </c>
      <c r="I18" s="17">
        <v>0</v>
      </c>
      <c r="J18" s="17">
        <v>0</v>
      </c>
      <c r="K18" s="17">
        <v>0</v>
      </c>
      <c r="L18" s="17">
        <v>0</v>
      </c>
      <c r="M18" s="17"/>
      <c r="N18" s="17">
        <v>0</v>
      </c>
      <c r="O18" s="17">
        <v>0</v>
      </c>
      <c r="P18" s="17">
        <v>0</v>
      </c>
      <c r="Q18" s="17">
        <v>0</v>
      </c>
      <c r="R18" s="17"/>
      <c r="S18" s="17">
        <v>0</v>
      </c>
      <c r="T18" s="17">
        <v>0</v>
      </c>
      <c r="U18" s="17">
        <v>0</v>
      </c>
      <c r="V18" s="17">
        <v>0</v>
      </c>
      <c r="W18" s="17">
        <v>0</v>
      </c>
      <c r="X18" s="17">
        <v>0</v>
      </c>
      <c r="Y18" s="17">
        <v>0</v>
      </c>
      <c r="Z18" s="17">
        <v>0</v>
      </c>
      <c r="AA18" s="17">
        <v>0</v>
      </c>
      <c r="AB18" s="17">
        <v>0</v>
      </c>
      <c r="AC18" s="17">
        <v>0</v>
      </c>
      <c r="AD18" s="17">
        <v>0</v>
      </c>
      <c r="AE18" s="17"/>
      <c r="AF18" s="17">
        <v>0</v>
      </c>
      <c r="AG18" s="17">
        <v>0</v>
      </c>
      <c r="AH18" s="17">
        <v>0</v>
      </c>
      <c r="AI18" s="17"/>
      <c r="AJ18" s="17">
        <v>0</v>
      </c>
      <c r="AK18" s="17">
        <v>0</v>
      </c>
      <c r="AL18" s="17">
        <v>0</v>
      </c>
      <c r="AM18" s="17">
        <v>0</v>
      </c>
      <c r="AN18" s="17">
        <v>0</v>
      </c>
      <c r="AO18" s="17"/>
      <c r="AP18" s="17">
        <v>0</v>
      </c>
      <c r="AQ18" s="17">
        <v>0</v>
      </c>
      <c r="AR18" s="17">
        <v>0</v>
      </c>
      <c r="AS18" s="17"/>
      <c r="AT18" s="17">
        <v>0</v>
      </c>
      <c r="AU18" s="17">
        <v>0</v>
      </c>
      <c r="AV18" s="17">
        <v>0</v>
      </c>
      <c r="AW18" s="17">
        <v>0</v>
      </c>
      <c r="AX18" s="17">
        <v>0</v>
      </c>
      <c r="AY18" s="17"/>
      <c r="AZ18" s="17">
        <v>0</v>
      </c>
      <c r="BA18" s="17">
        <v>0</v>
      </c>
      <c r="BB18" s="17">
        <v>0</v>
      </c>
      <c r="BC18" s="17">
        <v>0</v>
      </c>
      <c r="BD18" s="17">
        <v>0</v>
      </c>
      <c r="BE18" s="17">
        <v>0</v>
      </c>
      <c r="BF18" s="17"/>
      <c r="BG18" s="17">
        <v>0</v>
      </c>
      <c r="BH18" s="17">
        <v>0</v>
      </c>
      <c r="BI18" s="17" t="s">
        <v>95</v>
      </c>
      <c r="BJ18" s="17">
        <v>0</v>
      </c>
      <c r="BK18" s="17">
        <v>0</v>
      </c>
      <c r="BL18" s="17">
        <v>0</v>
      </c>
      <c r="BM18" s="17">
        <v>0</v>
      </c>
    </row>
    <row r="19" spans="2:65" x14ac:dyDescent="0.35">
      <c r="B19" s="18" t="s">
        <v>298</v>
      </c>
      <c r="C19" s="24">
        <v>4.5877007814733597</v>
      </c>
      <c r="D19" s="24">
        <v>4.6598568595043997</v>
      </c>
      <c r="E19" s="24">
        <v>4.5098003184250599</v>
      </c>
      <c r="F19" s="24"/>
      <c r="G19" s="24">
        <v>5.4807848136085502</v>
      </c>
      <c r="H19" s="24">
        <v>4.8283273189759699</v>
      </c>
      <c r="I19" s="24">
        <v>4.7392831065026702</v>
      </c>
      <c r="J19" s="24">
        <v>4.3872050406026597</v>
      </c>
      <c r="K19" s="24">
        <v>4.2691717995812102</v>
      </c>
      <c r="L19" s="24">
        <v>4.05250047264171</v>
      </c>
      <c r="M19" s="24"/>
      <c r="N19" s="24">
        <v>4.6879733718565504</v>
      </c>
      <c r="O19" s="24">
        <v>4.5983389251553497</v>
      </c>
      <c r="P19" s="24">
        <v>4.5525356789082201</v>
      </c>
      <c r="Q19" s="24">
        <v>4.4700830069561102</v>
      </c>
      <c r="R19" s="24"/>
      <c r="S19" s="24">
        <v>4.7014478999504696</v>
      </c>
      <c r="T19" s="24">
        <v>4.3522658311970899</v>
      </c>
      <c r="U19" s="24">
        <v>4.4979912988487101</v>
      </c>
      <c r="V19" s="24">
        <v>4.4771248854464503</v>
      </c>
      <c r="W19" s="24">
        <v>4.5462077605799198</v>
      </c>
      <c r="X19" s="24">
        <v>4.6606405595308704</v>
      </c>
      <c r="Y19" s="24">
        <v>4.6548647402976302</v>
      </c>
      <c r="Z19" s="24">
        <v>4.5472196929940996</v>
      </c>
      <c r="AA19" s="24">
        <v>4.6361647558210004</v>
      </c>
      <c r="AB19" s="24">
        <v>4.8690129229020602</v>
      </c>
      <c r="AC19" s="24">
        <v>4.4948583846584</v>
      </c>
      <c r="AD19" s="24">
        <v>4.5330233138747698</v>
      </c>
      <c r="AE19" s="24"/>
      <c r="AF19" s="24">
        <v>4.2728427761658896</v>
      </c>
      <c r="AG19" s="24">
        <v>4.5957215857219698</v>
      </c>
      <c r="AH19" s="24">
        <v>4.7299051800614702</v>
      </c>
      <c r="AI19" s="24"/>
      <c r="AJ19" s="24">
        <v>4.1906524769290101</v>
      </c>
      <c r="AK19" s="24">
        <v>4.7734133511947601</v>
      </c>
      <c r="AL19" s="24">
        <v>4.5574700147228802</v>
      </c>
      <c r="AM19" s="24">
        <v>4.47539570871559</v>
      </c>
      <c r="AN19" s="24">
        <v>4.7951448773299896</v>
      </c>
      <c r="AO19" s="24"/>
      <c r="AP19" s="24">
        <v>4.1741799008887597</v>
      </c>
      <c r="AQ19" s="24">
        <v>4.7755544106056904</v>
      </c>
      <c r="AR19" s="24">
        <v>4.62801800613724</v>
      </c>
      <c r="AS19" s="24"/>
      <c r="AT19" s="24">
        <v>4.2564919481579002</v>
      </c>
      <c r="AU19" s="24">
        <v>4.59046018418878</v>
      </c>
      <c r="AV19" s="24">
        <v>4.6859208576795304</v>
      </c>
      <c r="AW19" s="24">
        <v>4.8693355197424903</v>
      </c>
      <c r="AX19" s="24">
        <v>5.0235209923265298</v>
      </c>
      <c r="AY19" s="24"/>
      <c r="AZ19" s="24">
        <v>4.8230423150701496</v>
      </c>
      <c r="BA19" s="24">
        <v>4.5384556546945296</v>
      </c>
      <c r="BB19" s="24">
        <v>4.52188569637282</v>
      </c>
      <c r="BC19" s="24">
        <v>4.5402873484320398</v>
      </c>
      <c r="BD19" s="24">
        <v>4.4258684395228096</v>
      </c>
      <c r="BE19" s="24">
        <v>4.5045962487529598</v>
      </c>
      <c r="BF19" s="24"/>
      <c r="BG19" s="24">
        <v>4.3212037707072302</v>
      </c>
      <c r="BH19" s="24">
        <v>4.6328843571465299</v>
      </c>
      <c r="BI19" s="24" t="s">
        <v>95</v>
      </c>
      <c r="BJ19" s="24">
        <v>4.4444616202026603</v>
      </c>
      <c r="BK19" s="24">
        <v>4.6846347951003198</v>
      </c>
      <c r="BL19" s="24">
        <v>4.8459969115178998</v>
      </c>
      <c r="BM19" s="24">
        <v>5.4699184474093601</v>
      </c>
    </row>
    <row r="20" spans="2:65" x14ac:dyDescent="0.35">
      <c r="B20" s="18" t="s">
        <v>299</v>
      </c>
      <c r="C20" s="25">
        <v>5.82401070375583</v>
      </c>
      <c r="D20" s="25">
        <v>5.5596272105110502</v>
      </c>
      <c r="E20" s="25">
        <v>6.0698458580069996</v>
      </c>
      <c r="F20" s="25"/>
      <c r="G20" s="25">
        <v>5.6561602778260003</v>
      </c>
      <c r="H20" s="25">
        <v>6.4195913303773704</v>
      </c>
      <c r="I20" s="25">
        <v>6.4330658888471701</v>
      </c>
      <c r="J20" s="25">
        <v>5.7926588980449703</v>
      </c>
      <c r="K20" s="25">
        <v>4.6599565798941303</v>
      </c>
      <c r="L20" s="25">
        <v>4.8122087787310397</v>
      </c>
      <c r="M20" s="25"/>
      <c r="N20" s="25">
        <v>5.4805271775475397</v>
      </c>
      <c r="O20" s="25">
        <v>5.7805643313858202</v>
      </c>
      <c r="P20" s="25">
        <v>5.7151078553630503</v>
      </c>
      <c r="Q20" s="25">
        <v>6.3001548409548302</v>
      </c>
      <c r="R20" s="25"/>
      <c r="S20" s="25">
        <v>6.0316142765117897</v>
      </c>
      <c r="T20" s="25">
        <v>5.4818898686058004</v>
      </c>
      <c r="U20" s="25">
        <v>5.7497467660183297</v>
      </c>
      <c r="V20" s="25">
        <v>5.3445580466888103</v>
      </c>
      <c r="W20" s="25">
        <v>6.1171052952566596</v>
      </c>
      <c r="X20" s="25">
        <v>5.87997044997846</v>
      </c>
      <c r="Y20" s="25">
        <v>5.7297575230525304</v>
      </c>
      <c r="Z20" s="25">
        <v>5.6154763449127003</v>
      </c>
      <c r="AA20" s="25">
        <v>5.6359254233952703</v>
      </c>
      <c r="AB20" s="25">
        <v>5.8885789487116398</v>
      </c>
      <c r="AC20" s="25">
        <v>6.1896534274439299</v>
      </c>
      <c r="AD20" s="25">
        <v>7.4152275813622399</v>
      </c>
      <c r="AE20" s="25"/>
      <c r="AF20" s="25">
        <v>5.5715188561028697</v>
      </c>
      <c r="AG20" s="25">
        <v>5.5239910725251402</v>
      </c>
      <c r="AH20" s="25">
        <v>6.6423422295773804</v>
      </c>
      <c r="AI20" s="25"/>
      <c r="AJ20" s="25">
        <v>5.3844172567526201</v>
      </c>
      <c r="AK20" s="25">
        <v>5.8403757022139597</v>
      </c>
      <c r="AL20" s="25">
        <v>5.1606953493920198</v>
      </c>
      <c r="AM20" s="25">
        <v>7.2541023552764496</v>
      </c>
      <c r="AN20" s="25">
        <v>6.5107650454771404</v>
      </c>
      <c r="AO20" s="25"/>
      <c r="AP20" s="25">
        <v>5.6921525072425796</v>
      </c>
      <c r="AQ20" s="25">
        <v>5.7191964955526302</v>
      </c>
      <c r="AR20" s="25">
        <v>5.4220809402301597</v>
      </c>
      <c r="AS20" s="25"/>
      <c r="AT20" s="25">
        <v>5.6835929380649102</v>
      </c>
      <c r="AU20" s="25">
        <v>5.8894741590020496</v>
      </c>
      <c r="AV20" s="25">
        <v>5.8314967769886001</v>
      </c>
      <c r="AW20" s="25">
        <v>5.6231137255106498</v>
      </c>
      <c r="AX20" s="25">
        <v>5.6959104901460504</v>
      </c>
      <c r="AY20" s="25"/>
      <c r="AZ20" s="25">
        <v>6.1674723328090204</v>
      </c>
      <c r="BA20" s="25">
        <v>5.7029412123434096</v>
      </c>
      <c r="BB20" s="25">
        <v>6.0599788363308198</v>
      </c>
      <c r="BC20" s="25">
        <v>5.6627632261677396</v>
      </c>
      <c r="BD20" s="25">
        <v>5.4986426304434399</v>
      </c>
      <c r="BE20" s="25">
        <v>5.55218675952616</v>
      </c>
      <c r="BF20" s="25"/>
      <c r="BG20" s="25">
        <v>5.1237547573136304</v>
      </c>
      <c r="BH20" s="25">
        <v>6.3523490612912203</v>
      </c>
      <c r="BI20" s="25" t="s">
        <v>95</v>
      </c>
      <c r="BJ20" s="25">
        <v>5.9580642671304798</v>
      </c>
      <c r="BK20" s="25">
        <v>5.9249268916111602</v>
      </c>
      <c r="BL20" s="25">
        <v>6.1268808262115604</v>
      </c>
      <c r="BM20" s="25">
        <v>5.4255492673528503</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321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312</v>
      </c>
      <c r="C9" s="17">
        <v>0.50452826094590797</v>
      </c>
      <c r="D9" s="17">
        <v>0.46723426586613998</v>
      </c>
      <c r="E9" s="17">
        <v>0.54160385428691704</v>
      </c>
      <c r="F9" s="17"/>
      <c r="G9" s="17">
        <v>0.38847436151848602</v>
      </c>
      <c r="H9" s="17">
        <v>0.45358275587519897</v>
      </c>
      <c r="I9" s="17">
        <v>0.48336775039565499</v>
      </c>
      <c r="J9" s="17">
        <v>0.51581762792835695</v>
      </c>
      <c r="K9" s="17">
        <v>0.59001315882729799</v>
      </c>
      <c r="L9" s="17">
        <v>0.57369613268258901</v>
      </c>
      <c r="M9" s="17"/>
      <c r="N9" s="17">
        <v>0.54721182517224498</v>
      </c>
      <c r="O9" s="17">
        <v>0.49152910248360399</v>
      </c>
      <c r="P9" s="17">
        <v>0.49086639745456601</v>
      </c>
      <c r="Q9" s="17">
        <v>0.48274951989517501</v>
      </c>
      <c r="R9" s="17"/>
      <c r="S9" s="17">
        <v>0.45386655950058802</v>
      </c>
      <c r="T9" s="17">
        <v>0.54259464407979796</v>
      </c>
      <c r="U9" s="17">
        <v>0.55759925627383899</v>
      </c>
      <c r="V9" s="17">
        <v>0.49018726123385697</v>
      </c>
      <c r="W9" s="17">
        <v>0.44428154504561901</v>
      </c>
      <c r="X9" s="17">
        <v>0.50776913077013297</v>
      </c>
      <c r="Y9" s="17">
        <v>0.51514036663901097</v>
      </c>
      <c r="Z9" s="17">
        <v>0.44541993283241099</v>
      </c>
      <c r="AA9" s="17">
        <v>0.50152556138997095</v>
      </c>
      <c r="AB9" s="17">
        <v>0.55908199327782604</v>
      </c>
      <c r="AC9" s="17">
        <v>0.47181377879155201</v>
      </c>
      <c r="AD9" s="17">
        <v>0.560440212286476</v>
      </c>
      <c r="AE9" s="17"/>
      <c r="AF9" s="17">
        <v>0.52279740123454999</v>
      </c>
      <c r="AG9" s="17">
        <v>0.54083559145149496</v>
      </c>
      <c r="AH9" s="17">
        <v>0.41261850554907598</v>
      </c>
      <c r="AI9" s="17"/>
      <c r="AJ9" s="17">
        <v>0.53179637724402495</v>
      </c>
      <c r="AK9" s="17">
        <v>0.51184022352028102</v>
      </c>
      <c r="AL9" s="17">
        <v>0.54264328694177499</v>
      </c>
      <c r="AM9" s="17">
        <v>0.42598222008990599</v>
      </c>
      <c r="AN9" s="17">
        <v>0.42205876072809301</v>
      </c>
      <c r="AO9" s="17"/>
      <c r="AP9" s="17">
        <v>0.52466612507699295</v>
      </c>
      <c r="AQ9" s="17">
        <v>0.51794561732239697</v>
      </c>
      <c r="AR9" s="17">
        <v>0.508329869842297</v>
      </c>
      <c r="AS9" s="17"/>
      <c r="AT9" s="17">
        <v>0.50752340530754303</v>
      </c>
      <c r="AU9" s="17">
        <v>0.49755144505629201</v>
      </c>
      <c r="AV9" s="17">
        <v>0.50171437076909497</v>
      </c>
      <c r="AW9" s="17">
        <v>0.53765782691671105</v>
      </c>
      <c r="AX9" s="17">
        <v>0.50952342278322205</v>
      </c>
      <c r="AY9" s="17"/>
      <c r="AZ9" s="17">
        <v>0.44631141694262599</v>
      </c>
      <c r="BA9" s="17">
        <v>0.51074102818368705</v>
      </c>
      <c r="BB9" s="17">
        <v>0.50341131549592499</v>
      </c>
      <c r="BC9" s="17">
        <v>0.51665066824252304</v>
      </c>
      <c r="BD9" s="17">
        <v>0.56833439288380805</v>
      </c>
      <c r="BE9" s="17">
        <v>0.54439780940484805</v>
      </c>
      <c r="BF9" s="17"/>
      <c r="BG9" s="17">
        <v>0.54209887051823602</v>
      </c>
      <c r="BH9" s="17">
        <v>0.51366883034903099</v>
      </c>
      <c r="BI9" s="17" t="s">
        <v>95</v>
      </c>
      <c r="BJ9" s="17">
        <v>0.45810354666275699</v>
      </c>
      <c r="BK9" s="17">
        <v>0.45768951680014403</v>
      </c>
      <c r="BL9" s="17">
        <v>0.46489785870748002</v>
      </c>
      <c r="BM9" s="17">
        <v>0.48531376297623802</v>
      </c>
    </row>
    <row r="10" spans="2:65" x14ac:dyDescent="0.35">
      <c r="B10" s="18" t="s">
        <v>313</v>
      </c>
      <c r="C10" s="17">
        <v>0.49854651879644302</v>
      </c>
      <c r="D10" s="17">
        <v>0.53472753617942903</v>
      </c>
      <c r="E10" s="17">
        <v>0.46442406705648098</v>
      </c>
      <c r="F10" s="17"/>
      <c r="G10" s="17">
        <v>0.39571029310793598</v>
      </c>
      <c r="H10" s="17">
        <v>0.43915038576422599</v>
      </c>
      <c r="I10" s="17">
        <v>0.48560519414928799</v>
      </c>
      <c r="J10" s="17">
        <v>0.50780289522604505</v>
      </c>
      <c r="K10" s="17">
        <v>0.52666677454280397</v>
      </c>
      <c r="L10" s="17">
        <v>0.59921625165345405</v>
      </c>
      <c r="M10" s="17"/>
      <c r="N10" s="17">
        <v>0.57110850530321999</v>
      </c>
      <c r="O10" s="17">
        <v>0.485406036074023</v>
      </c>
      <c r="P10" s="17">
        <v>0.483613546352128</v>
      </c>
      <c r="Q10" s="17">
        <v>0.44719717912652002</v>
      </c>
      <c r="R10" s="17"/>
      <c r="S10" s="17">
        <v>0.49703647851277899</v>
      </c>
      <c r="T10" s="17">
        <v>0.49271522921708599</v>
      </c>
      <c r="U10" s="17">
        <v>0.54058041342056995</v>
      </c>
      <c r="V10" s="17">
        <v>0.50574764158573304</v>
      </c>
      <c r="W10" s="17">
        <v>0.46803547761782199</v>
      </c>
      <c r="X10" s="17">
        <v>0.52533862712396495</v>
      </c>
      <c r="Y10" s="17">
        <v>0.49957653778760203</v>
      </c>
      <c r="Z10" s="17">
        <v>0.50907685418267001</v>
      </c>
      <c r="AA10" s="17">
        <v>0.45057800049026703</v>
      </c>
      <c r="AB10" s="17">
        <v>0.51107181473156305</v>
      </c>
      <c r="AC10" s="17">
        <v>0.51981999249370703</v>
      </c>
      <c r="AD10" s="17">
        <v>0.47430593886126299</v>
      </c>
      <c r="AE10" s="17"/>
      <c r="AF10" s="17">
        <v>0.548371204232874</v>
      </c>
      <c r="AG10" s="17">
        <v>0.49845641764193899</v>
      </c>
      <c r="AH10" s="17">
        <v>0.43650836175271002</v>
      </c>
      <c r="AI10" s="17"/>
      <c r="AJ10" s="17">
        <v>0.62191166395252695</v>
      </c>
      <c r="AK10" s="17">
        <v>0.42773601485204399</v>
      </c>
      <c r="AL10" s="17">
        <v>0.51866427125930004</v>
      </c>
      <c r="AM10" s="17">
        <v>0.44060609976308601</v>
      </c>
      <c r="AN10" s="17">
        <v>0.44141231517391899</v>
      </c>
      <c r="AO10" s="17"/>
      <c r="AP10" s="17">
        <v>0.67838834878728804</v>
      </c>
      <c r="AQ10" s="17">
        <v>0.44881492749664798</v>
      </c>
      <c r="AR10" s="17">
        <v>0.56788378240225301</v>
      </c>
      <c r="AS10" s="17"/>
      <c r="AT10" s="17">
        <v>0.469846239495745</v>
      </c>
      <c r="AU10" s="17">
        <v>0.51182437189475904</v>
      </c>
      <c r="AV10" s="17">
        <v>0.51115197603018103</v>
      </c>
      <c r="AW10" s="17">
        <v>0.50977172019265704</v>
      </c>
      <c r="AX10" s="17">
        <v>0.56604193440972095</v>
      </c>
      <c r="AY10" s="17"/>
      <c r="AZ10" s="17">
        <v>0.480452507021777</v>
      </c>
      <c r="BA10" s="17">
        <v>0.501673147383213</v>
      </c>
      <c r="BB10" s="17">
        <v>0.47079251627069502</v>
      </c>
      <c r="BC10" s="17">
        <v>0.50672507320455895</v>
      </c>
      <c r="BD10" s="17">
        <v>0.51697372625914895</v>
      </c>
      <c r="BE10" s="17">
        <v>0.553912924916108</v>
      </c>
      <c r="BF10" s="17"/>
      <c r="BG10" s="17">
        <v>0.56072347590031102</v>
      </c>
      <c r="BH10" s="17">
        <v>0.49084511147857401</v>
      </c>
      <c r="BI10" s="17" t="s">
        <v>95</v>
      </c>
      <c r="BJ10" s="17">
        <v>0.46648110834897499</v>
      </c>
      <c r="BK10" s="17">
        <v>0.42537863590428299</v>
      </c>
      <c r="BL10" s="17">
        <v>0.46291937552276502</v>
      </c>
      <c r="BM10" s="17">
        <v>0.43481448866521399</v>
      </c>
    </row>
    <row r="11" spans="2:65" ht="29" x14ac:dyDescent="0.35">
      <c r="B11" s="18" t="s">
        <v>314</v>
      </c>
      <c r="C11" s="17">
        <v>0.40763444282310102</v>
      </c>
      <c r="D11" s="17">
        <v>0.43832204431467803</v>
      </c>
      <c r="E11" s="17">
        <v>0.37887874382857101</v>
      </c>
      <c r="F11" s="17"/>
      <c r="G11" s="17">
        <v>0.40073179662146202</v>
      </c>
      <c r="H11" s="17">
        <v>0.40229645934907998</v>
      </c>
      <c r="I11" s="17">
        <v>0.39558076558758798</v>
      </c>
      <c r="J11" s="17">
        <v>0.379799418710425</v>
      </c>
      <c r="K11" s="17">
        <v>0.44251118750727902</v>
      </c>
      <c r="L11" s="17">
        <v>0.425590761053939</v>
      </c>
      <c r="M11" s="17"/>
      <c r="N11" s="17">
        <v>0.48986186119292302</v>
      </c>
      <c r="O11" s="17">
        <v>0.405150144255783</v>
      </c>
      <c r="P11" s="17">
        <v>0.35519510402739202</v>
      </c>
      <c r="Q11" s="17">
        <v>0.36644079324811302</v>
      </c>
      <c r="R11" s="17"/>
      <c r="S11" s="17">
        <v>0.42636327648321698</v>
      </c>
      <c r="T11" s="17">
        <v>0.41605583022493098</v>
      </c>
      <c r="U11" s="17">
        <v>0.41094639481949002</v>
      </c>
      <c r="V11" s="17">
        <v>0.38077999327102902</v>
      </c>
      <c r="W11" s="17">
        <v>0.40150936105331098</v>
      </c>
      <c r="X11" s="17">
        <v>0.39067030792483698</v>
      </c>
      <c r="Y11" s="17">
        <v>0.43136281470508198</v>
      </c>
      <c r="Z11" s="17">
        <v>0.399314475889194</v>
      </c>
      <c r="AA11" s="17">
        <v>0.365693725857695</v>
      </c>
      <c r="AB11" s="17">
        <v>0.42777583549349102</v>
      </c>
      <c r="AC11" s="17">
        <v>0.37419768097367101</v>
      </c>
      <c r="AD11" s="17">
        <v>0.51711924283753397</v>
      </c>
      <c r="AE11" s="17"/>
      <c r="AF11" s="17">
        <v>0.37434913338789699</v>
      </c>
      <c r="AG11" s="17">
        <v>0.45388855562402203</v>
      </c>
      <c r="AH11" s="17">
        <v>0.34555120889865298</v>
      </c>
      <c r="AI11" s="17"/>
      <c r="AJ11" s="17">
        <v>0.41522666937408198</v>
      </c>
      <c r="AK11" s="17">
        <v>0.41986868051777299</v>
      </c>
      <c r="AL11" s="17">
        <v>0.42802529583290799</v>
      </c>
      <c r="AM11" s="17">
        <v>0.320984793187582</v>
      </c>
      <c r="AN11" s="17">
        <v>0.36490359449644899</v>
      </c>
      <c r="AO11" s="17"/>
      <c r="AP11" s="17">
        <v>0.45879383866815499</v>
      </c>
      <c r="AQ11" s="17">
        <v>0.42388973142694902</v>
      </c>
      <c r="AR11" s="17">
        <v>0.458344628266459</v>
      </c>
      <c r="AS11" s="17"/>
      <c r="AT11" s="17">
        <v>0.36776688734433099</v>
      </c>
      <c r="AU11" s="17">
        <v>0.38928537889343301</v>
      </c>
      <c r="AV11" s="17">
        <v>0.45661966718191299</v>
      </c>
      <c r="AW11" s="17">
        <v>0.46552924742746699</v>
      </c>
      <c r="AX11" s="17">
        <v>0.59610530628755998</v>
      </c>
      <c r="AY11" s="17"/>
      <c r="AZ11" s="17">
        <v>0.44078396604070103</v>
      </c>
      <c r="BA11" s="17">
        <v>0.40741068952360099</v>
      </c>
      <c r="BB11" s="17">
        <v>0.36673494509626298</v>
      </c>
      <c r="BC11" s="17">
        <v>0.39798740080297601</v>
      </c>
      <c r="BD11" s="17">
        <v>0.419154410321877</v>
      </c>
      <c r="BE11" s="17">
        <v>0.36124592905438302</v>
      </c>
      <c r="BF11" s="17"/>
      <c r="BG11" s="17">
        <v>0.41586137546523</v>
      </c>
      <c r="BH11" s="17">
        <v>0.41286208862740598</v>
      </c>
      <c r="BI11" s="17" t="s">
        <v>95</v>
      </c>
      <c r="BJ11" s="17">
        <v>0.33277265382285298</v>
      </c>
      <c r="BK11" s="17">
        <v>0.362240558474487</v>
      </c>
      <c r="BL11" s="17">
        <v>0.43522091128652002</v>
      </c>
      <c r="BM11" s="17">
        <v>0.410419352543205</v>
      </c>
    </row>
    <row r="12" spans="2:65" x14ac:dyDescent="0.35">
      <c r="B12" s="18" t="s">
        <v>315</v>
      </c>
      <c r="C12" s="17">
        <v>0.36930336418842402</v>
      </c>
      <c r="D12" s="17">
        <v>0.38027067731987602</v>
      </c>
      <c r="E12" s="17">
        <v>0.35870039102566997</v>
      </c>
      <c r="F12" s="17"/>
      <c r="G12" s="17">
        <v>0.29673984097432698</v>
      </c>
      <c r="H12" s="17">
        <v>0.32351791303956401</v>
      </c>
      <c r="I12" s="17">
        <v>0.375019360418826</v>
      </c>
      <c r="J12" s="17">
        <v>0.358720925618075</v>
      </c>
      <c r="K12" s="17">
        <v>0.43724964825777501</v>
      </c>
      <c r="L12" s="17">
        <v>0.41305284453751501</v>
      </c>
      <c r="M12" s="17"/>
      <c r="N12" s="17">
        <v>0.41091569255835902</v>
      </c>
      <c r="O12" s="17">
        <v>0.35369968242510902</v>
      </c>
      <c r="P12" s="17">
        <v>0.36422512063525497</v>
      </c>
      <c r="Q12" s="17">
        <v>0.34718486396213599</v>
      </c>
      <c r="R12" s="17"/>
      <c r="S12" s="17">
        <v>0.34067748479122401</v>
      </c>
      <c r="T12" s="17">
        <v>0.39387045775544499</v>
      </c>
      <c r="U12" s="17">
        <v>0.39167675891161202</v>
      </c>
      <c r="V12" s="17">
        <v>0.36922357429263197</v>
      </c>
      <c r="W12" s="17">
        <v>0.369582298414035</v>
      </c>
      <c r="X12" s="17">
        <v>0.32114245600843799</v>
      </c>
      <c r="Y12" s="17">
        <v>0.37926894886006501</v>
      </c>
      <c r="Z12" s="17">
        <v>0.37697272679007898</v>
      </c>
      <c r="AA12" s="17">
        <v>0.35430265678879003</v>
      </c>
      <c r="AB12" s="17">
        <v>0.366825508671763</v>
      </c>
      <c r="AC12" s="17">
        <v>0.45358449350524099</v>
      </c>
      <c r="AD12" s="17">
        <v>0.36574882972864198</v>
      </c>
      <c r="AE12" s="17"/>
      <c r="AF12" s="17">
        <v>0.37877733758187598</v>
      </c>
      <c r="AG12" s="17">
        <v>0.40048050719302197</v>
      </c>
      <c r="AH12" s="17">
        <v>0.30151528610163397</v>
      </c>
      <c r="AI12" s="17"/>
      <c r="AJ12" s="17">
        <v>0.40887931295053498</v>
      </c>
      <c r="AK12" s="17">
        <v>0.38861206517353503</v>
      </c>
      <c r="AL12" s="17">
        <v>0.36768177598037499</v>
      </c>
      <c r="AM12" s="17">
        <v>0.30862789958791198</v>
      </c>
      <c r="AN12" s="17">
        <v>0.28940345889769198</v>
      </c>
      <c r="AO12" s="17"/>
      <c r="AP12" s="17">
        <v>0.45445681441536501</v>
      </c>
      <c r="AQ12" s="17">
        <v>0.39076529488480799</v>
      </c>
      <c r="AR12" s="17">
        <v>0.39006328746227398</v>
      </c>
      <c r="AS12" s="17"/>
      <c r="AT12" s="17">
        <v>0.33374936175279601</v>
      </c>
      <c r="AU12" s="17">
        <v>0.34600355820158502</v>
      </c>
      <c r="AV12" s="17">
        <v>0.40074924671732798</v>
      </c>
      <c r="AW12" s="17">
        <v>0.40778507372109601</v>
      </c>
      <c r="AX12" s="17">
        <v>0.389846013901608</v>
      </c>
      <c r="AY12" s="17"/>
      <c r="AZ12" s="17">
        <v>0.36834807371591699</v>
      </c>
      <c r="BA12" s="17">
        <v>0.35402208685547298</v>
      </c>
      <c r="BB12" s="17">
        <v>0.38341657032063697</v>
      </c>
      <c r="BC12" s="17">
        <v>0.370505810502749</v>
      </c>
      <c r="BD12" s="17">
        <v>0.40552847006259701</v>
      </c>
      <c r="BE12" s="17">
        <v>0.34501254414349503</v>
      </c>
      <c r="BF12" s="17"/>
      <c r="BG12" s="17">
        <v>0.3980413518775</v>
      </c>
      <c r="BH12" s="17">
        <v>0.37655283066714501</v>
      </c>
      <c r="BI12" s="17" t="s">
        <v>95</v>
      </c>
      <c r="BJ12" s="17">
        <v>0.334080075046434</v>
      </c>
      <c r="BK12" s="17">
        <v>0.32739282069560599</v>
      </c>
      <c r="BL12" s="17">
        <v>0.35317504269314498</v>
      </c>
      <c r="BM12" s="17">
        <v>0.36252330156472101</v>
      </c>
    </row>
    <row r="13" spans="2:65" x14ac:dyDescent="0.35">
      <c r="B13" s="18" t="s">
        <v>316</v>
      </c>
      <c r="C13" s="17">
        <v>0.36796479230208501</v>
      </c>
      <c r="D13" s="17">
        <v>0.38522882654190099</v>
      </c>
      <c r="E13" s="17">
        <v>0.35257438775098798</v>
      </c>
      <c r="F13" s="17"/>
      <c r="G13" s="17">
        <v>0.227932113770178</v>
      </c>
      <c r="H13" s="17">
        <v>0.28279806717567602</v>
      </c>
      <c r="I13" s="17">
        <v>0.35164272270719299</v>
      </c>
      <c r="J13" s="17">
        <v>0.413299443328284</v>
      </c>
      <c r="K13" s="17">
        <v>0.43388657737886499</v>
      </c>
      <c r="L13" s="17">
        <v>0.46238443788704398</v>
      </c>
      <c r="M13" s="17"/>
      <c r="N13" s="17">
        <v>0.41521186231468599</v>
      </c>
      <c r="O13" s="17">
        <v>0.35981782732647499</v>
      </c>
      <c r="P13" s="17">
        <v>0.34673709407480402</v>
      </c>
      <c r="Q13" s="17">
        <v>0.34434659578879401</v>
      </c>
      <c r="R13" s="17"/>
      <c r="S13" s="17">
        <v>0.34187932890660799</v>
      </c>
      <c r="T13" s="17">
        <v>0.41952007500661498</v>
      </c>
      <c r="U13" s="17">
        <v>0.37634888108840597</v>
      </c>
      <c r="V13" s="17">
        <v>0.40254028804203101</v>
      </c>
      <c r="W13" s="17">
        <v>0.357888584384845</v>
      </c>
      <c r="X13" s="17">
        <v>0.385788229521631</v>
      </c>
      <c r="Y13" s="17">
        <v>0.389554754252316</v>
      </c>
      <c r="Z13" s="17">
        <v>0.29272818177413601</v>
      </c>
      <c r="AA13" s="17">
        <v>0.32990952430588</v>
      </c>
      <c r="AB13" s="17">
        <v>0.357004885523454</v>
      </c>
      <c r="AC13" s="17">
        <v>0.32279198693026601</v>
      </c>
      <c r="AD13" s="17">
        <v>0.40120782207397099</v>
      </c>
      <c r="AE13" s="17"/>
      <c r="AF13" s="17">
        <v>0.41156447253574702</v>
      </c>
      <c r="AG13" s="17">
        <v>0.395614184850827</v>
      </c>
      <c r="AH13" s="17">
        <v>0.27679146312174302</v>
      </c>
      <c r="AI13" s="17"/>
      <c r="AJ13" s="17">
        <v>0.45253584906684402</v>
      </c>
      <c r="AK13" s="17">
        <v>0.34418909054332097</v>
      </c>
      <c r="AL13" s="17">
        <v>0.36878349096389801</v>
      </c>
      <c r="AM13" s="17">
        <v>0.271140487076385</v>
      </c>
      <c r="AN13" s="17">
        <v>0.30421036173948102</v>
      </c>
      <c r="AO13" s="17"/>
      <c r="AP13" s="17">
        <v>0.47613194302026302</v>
      </c>
      <c r="AQ13" s="17">
        <v>0.357931923574837</v>
      </c>
      <c r="AR13" s="17">
        <v>0.37016011955879702</v>
      </c>
      <c r="AS13" s="17"/>
      <c r="AT13" s="17">
        <v>0.37350916441173998</v>
      </c>
      <c r="AU13" s="17">
        <v>0.34265016223915201</v>
      </c>
      <c r="AV13" s="17">
        <v>0.37353194554503399</v>
      </c>
      <c r="AW13" s="17">
        <v>0.35584376621048303</v>
      </c>
      <c r="AX13" s="17">
        <v>0.453228004379926</v>
      </c>
      <c r="AY13" s="17"/>
      <c r="AZ13" s="17">
        <v>0.33562016469989397</v>
      </c>
      <c r="BA13" s="17">
        <v>0.37188999764237801</v>
      </c>
      <c r="BB13" s="17">
        <v>0.341750376915536</v>
      </c>
      <c r="BC13" s="17">
        <v>0.39500641941579601</v>
      </c>
      <c r="BD13" s="17">
        <v>0.40718975235346599</v>
      </c>
      <c r="BE13" s="17">
        <v>0.366381953888894</v>
      </c>
      <c r="BF13" s="17"/>
      <c r="BG13" s="17">
        <v>0.434612079995155</v>
      </c>
      <c r="BH13" s="17">
        <v>0.37237037828958602</v>
      </c>
      <c r="BI13" s="17" t="s">
        <v>95</v>
      </c>
      <c r="BJ13" s="17">
        <v>0.318302008672603</v>
      </c>
      <c r="BK13" s="17">
        <v>0.29771772232685001</v>
      </c>
      <c r="BL13" s="17">
        <v>0.31942557672336302</v>
      </c>
      <c r="BM13" s="17">
        <v>0.2834627317483</v>
      </c>
    </row>
    <row r="14" spans="2:65" x14ac:dyDescent="0.35">
      <c r="B14" s="18" t="s">
        <v>317</v>
      </c>
      <c r="C14" s="17">
        <v>0.31562943516997</v>
      </c>
      <c r="D14" s="17">
        <v>0.29939088662230501</v>
      </c>
      <c r="E14" s="17">
        <v>0.32973334788798397</v>
      </c>
      <c r="F14" s="17"/>
      <c r="G14" s="17">
        <v>0.42507109649137198</v>
      </c>
      <c r="H14" s="17">
        <v>0.35900219682109902</v>
      </c>
      <c r="I14" s="17">
        <v>0.353965156871756</v>
      </c>
      <c r="J14" s="17">
        <v>0.30347425168648601</v>
      </c>
      <c r="K14" s="17">
        <v>0.28091414100051398</v>
      </c>
      <c r="L14" s="17">
        <v>0.20969622152814099</v>
      </c>
      <c r="M14" s="17"/>
      <c r="N14" s="17">
        <v>0.33419743523585299</v>
      </c>
      <c r="O14" s="17">
        <v>0.322752754037748</v>
      </c>
      <c r="P14" s="17">
        <v>0.31479051100923</v>
      </c>
      <c r="Q14" s="17">
        <v>0.289246266848246</v>
      </c>
      <c r="R14" s="17"/>
      <c r="S14" s="17">
        <v>0.35223651408024698</v>
      </c>
      <c r="T14" s="17">
        <v>0.31279237716755898</v>
      </c>
      <c r="U14" s="17">
        <v>0.31780096861099899</v>
      </c>
      <c r="V14" s="17">
        <v>0.28521037976228297</v>
      </c>
      <c r="W14" s="17">
        <v>0.281085086236885</v>
      </c>
      <c r="X14" s="17">
        <v>0.34911513469133798</v>
      </c>
      <c r="Y14" s="17">
        <v>0.286552890643408</v>
      </c>
      <c r="Z14" s="17">
        <v>0.27797114833659298</v>
      </c>
      <c r="AA14" s="17">
        <v>0.348054225070284</v>
      </c>
      <c r="AB14" s="17">
        <v>0.29847637064863097</v>
      </c>
      <c r="AC14" s="17">
        <v>0.29388506077251197</v>
      </c>
      <c r="AD14" s="17">
        <v>0.31941870170745401</v>
      </c>
      <c r="AE14" s="17"/>
      <c r="AF14" s="17">
        <v>0.25523135323567298</v>
      </c>
      <c r="AG14" s="17">
        <v>0.33956246231085302</v>
      </c>
      <c r="AH14" s="17">
        <v>0.31072753553757698</v>
      </c>
      <c r="AI14" s="17"/>
      <c r="AJ14" s="17">
        <v>0.25376957248968401</v>
      </c>
      <c r="AK14" s="17">
        <v>0.37230437641001202</v>
      </c>
      <c r="AL14" s="17">
        <v>0.34017852685309202</v>
      </c>
      <c r="AM14" s="17">
        <v>0.211905365723314</v>
      </c>
      <c r="AN14" s="17">
        <v>0.28759088786636799</v>
      </c>
      <c r="AO14" s="17"/>
      <c r="AP14" s="17">
        <v>0.26576945206101399</v>
      </c>
      <c r="AQ14" s="17">
        <v>0.36011430647005699</v>
      </c>
      <c r="AR14" s="17">
        <v>0.34379587146928098</v>
      </c>
      <c r="AS14" s="17"/>
      <c r="AT14" s="17">
        <v>0.26529696828299698</v>
      </c>
      <c r="AU14" s="17">
        <v>0.32232376555016401</v>
      </c>
      <c r="AV14" s="17">
        <v>0.35625770118701799</v>
      </c>
      <c r="AW14" s="17">
        <v>0.38295052148783199</v>
      </c>
      <c r="AX14" s="17">
        <v>0.37162520495120999</v>
      </c>
      <c r="AY14" s="17"/>
      <c r="AZ14" s="17">
        <v>0.38241673099395701</v>
      </c>
      <c r="BA14" s="17">
        <v>0.27525023803253701</v>
      </c>
      <c r="BB14" s="17">
        <v>0.31566785463594099</v>
      </c>
      <c r="BC14" s="17">
        <v>0.303651798954654</v>
      </c>
      <c r="BD14" s="17">
        <v>0.31547795443400201</v>
      </c>
      <c r="BE14" s="17">
        <v>0.29557646924812497</v>
      </c>
      <c r="BF14" s="17"/>
      <c r="BG14" s="17">
        <v>0.24650850309415501</v>
      </c>
      <c r="BH14" s="17">
        <v>0.36775688466056</v>
      </c>
      <c r="BI14" s="17" t="s">
        <v>95</v>
      </c>
      <c r="BJ14" s="17">
        <v>0.28550670210525297</v>
      </c>
      <c r="BK14" s="17">
        <v>0.35301685249074199</v>
      </c>
      <c r="BL14" s="17">
        <v>0.35317096762823602</v>
      </c>
      <c r="BM14" s="17">
        <v>0.38297259810668799</v>
      </c>
    </row>
    <row r="15" spans="2:65" x14ac:dyDescent="0.35">
      <c r="B15" s="18" t="s">
        <v>318</v>
      </c>
      <c r="C15" s="17">
        <v>0.20384546838925999</v>
      </c>
      <c r="D15" s="17">
        <v>0.22112520362480001</v>
      </c>
      <c r="E15" s="17">
        <v>0.18512813423889701</v>
      </c>
      <c r="F15" s="17"/>
      <c r="G15" s="17">
        <v>0.223786829510456</v>
      </c>
      <c r="H15" s="17">
        <v>0.232135170858673</v>
      </c>
      <c r="I15" s="17">
        <v>0.21726252541614899</v>
      </c>
      <c r="J15" s="17">
        <v>0.18725390271596601</v>
      </c>
      <c r="K15" s="17">
        <v>0.21891680448168499</v>
      </c>
      <c r="L15" s="17">
        <v>0.16006879915195099</v>
      </c>
      <c r="M15" s="17"/>
      <c r="N15" s="17">
        <v>0.25168114115503798</v>
      </c>
      <c r="O15" s="17">
        <v>0.20683129608713499</v>
      </c>
      <c r="P15" s="17">
        <v>0.194633436632763</v>
      </c>
      <c r="Q15" s="17">
        <v>0.15570256158974399</v>
      </c>
      <c r="R15" s="17"/>
      <c r="S15" s="17">
        <v>0.25345239786653501</v>
      </c>
      <c r="T15" s="17">
        <v>0.191816073160715</v>
      </c>
      <c r="U15" s="17">
        <v>0.18468330534077601</v>
      </c>
      <c r="V15" s="17">
        <v>0.211019409976996</v>
      </c>
      <c r="W15" s="17">
        <v>0.181472438092667</v>
      </c>
      <c r="X15" s="17">
        <v>0.211917765002403</v>
      </c>
      <c r="Y15" s="17">
        <v>0.20136976437627699</v>
      </c>
      <c r="Z15" s="17">
        <v>0.19104572775820799</v>
      </c>
      <c r="AA15" s="17">
        <v>0.180288097121206</v>
      </c>
      <c r="AB15" s="17">
        <v>0.23928475209995501</v>
      </c>
      <c r="AC15" s="17">
        <v>0.147550213671238</v>
      </c>
      <c r="AD15" s="17">
        <v>0.17981453795993199</v>
      </c>
      <c r="AE15" s="17"/>
      <c r="AF15" s="17">
        <v>0.16270686493605199</v>
      </c>
      <c r="AG15" s="17">
        <v>0.24331621588966701</v>
      </c>
      <c r="AH15" s="17">
        <v>0.171095846727502</v>
      </c>
      <c r="AI15" s="17"/>
      <c r="AJ15" s="17">
        <v>0.18159295833743999</v>
      </c>
      <c r="AK15" s="17">
        <v>0.22898696627149101</v>
      </c>
      <c r="AL15" s="17">
        <v>0.24234349124703999</v>
      </c>
      <c r="AM15" s="17">
        <v>0.14032423582300599</v>
      </c>
      <c r="AN15" s="17">
        <v>0.178743947474479</v>
      </c>
      <c r="AO15" s="17"/>
      <c r="AP15" s="17">
        <v>0.20292893821345101</v>
      </c>
      <c r="AQ15" s="17">
        <v>0.233644223616223</v>
      </c>
      <c r="AR15" s="17">
        <v>0.229596783789901</v>
      </c>
      <c r="AS15" s="17"/>
      <c r="AT15" s="17">
        <v>0.14746549744711199</v>
      </c>
      <c r="AU15" s="17">
        <v>0.157519794882784</v>
      </c>
      <c r="AV15" s="17">
        <v>0.271963208109332</v>
      </c>
      <c r="AW15" s="17">
        <v>0.29018007352422298</v>
      </c>
      <c r="AX15" s="17">
        <v>0.21690395677611099</v>
      </c>
      <c r="AY15" s="17"/>
      <c r="AZ15" s="17">
        <v>0.27255860644891</v>
      </c>
      <c r="BA15" s="17">
        <v>0.172997048520415</v>
      </c>
      <c r="BB15" s="17">
        <v>0.187796400166274</v>
      </c>
      <c r="BC15" s="17">
        <v>0.18501150801201</v>
      </c>
      <c r="BD15" s="17">
        <v>0.222129671932143</v>
      </c>
      <c r="BE15" s="17">
        <v>0.13814526315092901</v>
      </c>
      <c r="BF15" s="17"/>
      <c r="BG15" s="17">
        <v>0.188184955852746</v>
      </c>
      <c r="BH15" s="17">
        <v>0.227612443987637</v>
      </c>
      <c r="BI15" s="17" t="s">
        <v>95</v>
      </c>
      <c r="BJ15" s="17">
        <v>0.15291396477856301</v>
      </c>
      <c r="BK15" s="17">
        <v>0.18072284575189301</v>
      </c>
      <c r="BL15" s="17">
        <v>0.23307358978415099</v>
      </c>
      <c r="BM15" s="17">
        <v>0.24106416551336299</v>
      </c>
    </row>
    <row r="16" spans="2:65" x14ac:dyDescent="0.35">
      <c r="B16" s="18" t="s">
        <v>319</v>
      </c>
      <c r="C16" s="17">
        <v>0.15196403899341901</v>
      </c>
      <c r="D16" s="17">
        <v>0.16649464859177401</v>
      </c>
      <c r="E16" s="17">
        <v>0.13758765945147</v>
      </c>
      <c r="F16" s="17"/>
      <c r="G16" s="17">
        <v>0.25318935135140602</v>
      </c>
      <c r="H16" s="17">
        <v>0.201832333544089</v>
      </c>
      <c r="I16" s="17">
        <v>0.156750463705771</v>
      </c>
      <c r="J16" s="17">
        <v>0.12985278109717999</v>
      </c>
      <c r="K16" s="17">
        <v>0.119428413498536</v>
      </c>
      <c r="L16" s="17">
        <v>8.0141923355037295E-2</v>
      </c>
      <c r="M16" s="17"/>
      <c r="N16" s="17">
        <v>0.16820199748102399</v>
      </c>
      <c r="O16" s="17">
        <v>0.144420469734277</v>
      </c>
      <c r="P16" s="17">
        <v>0.16271292640370399</v>
      </c>
      <c r="Q16" s="17">
        <v>0.13250541852174499</v>
      </c>
      <c r="R16" s="17"/>
      <c r="S16" s="17">
        <v>0.20752502486244601</v>
      </c>
      <c r="T16" s="17">
        <v>0.14183852194622901</v>
      </c>
      <c r="U16" s="17">
        <v>0.13380212718221701</v>
      </c>
      <c r="V16" s="17">
        <v>0.13181822142571201</v>
      </c>
      <c r="W16" s="17">
        <v>0.14935874678444599</v>
      </c>
      <c r="X16" s="17">
        <v>0.159027488057045</v>
      </c>
      <c r="Y16" s="17">
        <v>0.13790761036270599</v>
      </c>
      <c r="Z16" s="17">
        <v>0.13695695169962499</v>
      </c>
      <c r="AA16" s="17">
        <v>0.162690813355717</v>
      </c>
      <c r="AB16" s="17">
        <v>0.13673617819994699</v>
      </c>
      <c r="AC16" s="17">
        <v>0.100032361326964</v>
      </c>
      <c r="AD16" s="17">
        <v>0.18078272940114301</v>
      </c>
      <c r="AE16" s="17"/>
      <c r="AF16" s="17">
        <v>0.13623835563603601</v>
      </c>
      <c r="AG16" s="17">
        <v>0.14700829076163299</v>
      </c>
      <c r="AH16" s="17">
        <v>0.16721521140652301</v>
      </c>
      <c r="AI16" s="17"/>
      <c r="AJ16" s="17">
        <v>0.13427479983523299</v>
      </c>
      <c r="AK16" s="17">
        <v>0.17873162889663299</v>
      </c>
      <c r="AL16" s="17">
        <v>9.5017222660897002E-2</v>
      </c>
      <c r="AM16" s="17">
        <v>0.117906019358109</v>
      </c>
      <c r="AN16" s="17">
        <v>0.151214586458356</v>
      </c>
      <c r="AO16" s="17"/>
      <c r="AP16" s="17">
        <v>0.17825726834674299</v>
      </c>
      <c r="AQ16" s="17">
        <v>0.18194468403872799</v>
      </c>
      <c r="AR16" s="17">
        <v>0.13607243492999799</v>
      </c>
      <c r="AS16" s="17"/>
      <c r="AT16" s="17">
        <v>0.124747649800534</v>
      </c>
      <c r="AU16" s="17">
        <v>0.141743928999119</v>
      </c>
      <c r="AV16" s="17">
        <v>0.18396879823631401</v>
      </c>
      <c r="AW16" s="17">
        <v>0.20296766777167999</v>
      </c>
      <c r="AX16" s="17">
        <v>0.19556364044537899</v>
      </c>
      <c r="AY16" s="17"/>
      <c r="AZ16" s="17">
        <v>0.232555986830111</v>
      </c>
      <c r="BA16" s="17">
        <v>0.11720631030048401</v>
      </c>
      <c r="BB16" s="17">
        <v>0.16713554072442699</v>
      </c>
      <c r="BC16" s="17">
        <v>0.112856995430813</v>
      </c>
      <c r="BD16" s="17">
        <v>0.130526309699492</v>
      </c>
      <c r="BE16" s="17">
        <v>0.14532692560479801</v>
      </c>
      <c r="BF16" s="17"/>
      <c r="BG16" s="17">
        <v>0.117738097251172</v>
      </c>
      <c r="BH16" s="17">
        <v>0.15585689347078899</v>
      </c>
      <c r="BI16" s="17" t="s">
        <v>95</v>
      </c>
      <c r="BJ16" s="17">
        <v>0.13701470840740801</v>
      </c>
      <c r="BK16" s="17">
        <v>0.16108799155430401</v>
      </c>
      <c r="BL16" s="17">
        <v>0.20464079610404501</v>
      </c>
      <c r="BM16" s="17">
        <v>0.19750201384008501</v>
      </c>
    </row>
    <row r="17" spans="2:65" x14ac:dyDescent="0.35">
      <c r="B17" s="18" t="s">
        <v>114</v>
      </c>
      <c r="C17" s="17">
        <v>0.108422825504184</v>
      </c>
      <c r="D17" s="17">
        <v>8.8090345990916502E-2</v>
      </c>
      <c r="E17" s="17">
        <v>0.12832552775571199</v>
      </c>
      <c r="F17" s="17"/>
      <c r="G17" s="17">
        <v>5.75235335525867E-2</v>
      </c>
      <c r="H17" s="17">
        <v>8.6785247036218593E-2</v>
      </c>
      <c r="I17" s="17">
        <v>0.11097404704380499</v>
      </c>
      <c r="J17" s="17">
        <v>0.13368435341330101</v>
      </c>
      <c r="K17" s="17">
        <v>0.12694165179060099</v>
      </c>
      <c r="L17" s="17">
        <v>0.12477735244362199</v>
      </c>
      <c r="M17" s="17"/>
      <c r="N17" s="17">
        <v>6.6547915255421197E-2</v>
      </c>
      <c r="O17" s="17">
        <v>0.10047295125673</v>
      </c>
      <c r="P17" s="17">
        <v>0.120383740467289</v>
      </c>
      <c r="Q17" s="17">
        <v>0.15216411107299599</v>
      </c>
      <c r="R17" s="17"/>
      <c r="S17" s="17">
        <v>0.10349148534385801</v>
      </c>
      <c r="T17" s="17">
        <v>0.101437411909584</v>
      </c>
      <c r="U17" s="17">
        <v>9.5978157759763899E-2</v>
      </c>
      <c r="V17" s="17">
        <v>0.125227962826676</v>
      </c>
      <c r="W17" s="17">
        <v>0.147581365764415</v>
      </c>
      <c r="X17" s="17">
        <v>0.126828158435942</v>
      </c>
      <c r="Y17" s="17">
        <v>0.10213826563092999</v>
      </c>
      <c r="Z17" s="17">
        <v>9.8638223714793596E-2</v>
      </c>
      <c r="AA17" s="17">
        <v>0.119826012602155</v>
      </c>
      <c r="AB17" s="17">
        <v>7.5996254662139995E-2</v>
      </c>
      <c r="AC17" s="17">
        <v>0.108235080913203</v>
      </c>
      <c r="AD17" s="17">
        <v>8.3837768855414094E-2</v>
      </c>
      <c r="AE17" s="17"/>
      <c r="AF17" s="17">
        <v>0.12644193466989401</v>
      </c>
      <c r="AG17" s="17">
        <v>8.4906472922719897E-2</v>
      </c>
      <c r="AH17" s="17">
        <v>0.147692902858193</v>
      </c>
      <c r="AI17" s="17"/>
      <c r="AJ17" s="17">
        <v>0.110370711989577</v>
      </c>
      <c r="AK17" s="17">
        <v>8.1226584104010693E-2</v>
      </c>
      <c r="AL17" s="17">
        <v>8.7006607852601503E-2</v>
      </c>
      <c r="AM17" s="17">
        <v>0.15241677618801899</v>
      </c>
      <c r="AN17" s="17">
        <v>0.161634064555542</v>
      </c>
      <c r="AO17" s="17"/>
      <c r="AP17" s="17">
        <v>7.7605377037256895E-2</v>
      </c>
      <c r="AQ17" s="17">
        <v>8.3084183243670895E-2</v>
      </c>
      <c r="AR17" s="17">
        <v>6.4868159353386107E-2</v>
      </c>
      <c r="AS17" s="17"/>
      <c r="AT17" s="17">
        <v>0.16243904140594501</v>
      </c>
      <c r="AU17" s="17">
        <v>9.5247127528156603E-2</v>
      </c>
      <c r="AV17" s="17">
        <v>8.0846909421582694E-2</v>
      </c>
      <c r="AW17" s="17">
        <v>6.7443475822855203E-2</v>
      </c>
      <c r="AX17" s="17">
        <v>4.8151679567278498E-2</v>
      </c>
      <c r="AY17" s="17"/>
      <c r="AZ17" s="17">
        <v>8.3660361621562901E-2</v>
      </c>
      <c r="BA17" s="17">
        <v>0.102612990744613</v>
      </c>
      <c r="BB17" s="17">
        <v>0.135251894006685</v>
      </c>
      <c r="BC17" s="17">
        <v>0.13389673732971799</v>
      </c>
      <c r="BD17" s="17">
        <v>0.11571164400266599</v>
      </c>
      <c r="BE17" s="17">
        <v>8.7220983276418196E-2</v>
      </c>
      <c r="BF17" s="17"/>
      <c r="BG17" s="17">
        <v>0.114318146012874</v>
      </c>
      <c r="BH17" s="17">
        <v>8.9137286947768804E-2</v>
      </c>
      <c r="BI17" s="17" t="s">
        <v>95</v>
      </c>
      <c r="BJ17" s="17">
        <v>0.12890978335914699</v>
      </c>
      <c r="BK17" s="17">
        <v>0.15039379174669201</v>
      </c>
      <c r="BL17" s="17">
        <v>9.5379068505402495E-2</v>
      </c>
      <c r="BM17" s="17">
        <v>7.6053512109625104E-2</v>
      </c>
    </row>
    <row r="18" spans="2:65" x14ac:dyDescent="0.35">
      <c r="B18" s="18" t="s">
        <v>320</v>
      </c>
      <c r="C18" s="17">
        <v>5.0303865613289298E-2</v>
      </c>
      <c r="D18" s="17">
        <v>5.7908330237048597E-2</v>
      </c>
      <c r="E18" s="17">
        <v>4.3156038140198798E-2</v>
      </c>
      <c r="F18" s="17"/>
      <c r="G18" s="17">
        <v>1.63906829494069E-2</v>
      </c>
      <c r="H18" s="17">
        <v>3.2124580138046401E-2</v>
      </c>
      <c r="I18" s="17">
        <v>4.0791696908834101E-2</v>
      </c>
      <c r="J18" s="17">
        <v>5.7694492749836901E-2</v>
      </c>
      <c r="K18" s="17">
        <v>6.6056174121983793E-2</v>
      </c>
      <c r="L18" s="17">
        <v>7.87646530038211E-2</v>
      </c>
      <c r="M18" s="17"/>
      <c r="N18" s="17">
        <v>7.7073875038151302E-2</v>
      </c>
      <c r="O18" s="17">
        <v>4.1217469816751999E-2</v>
      </c>
      <c r="P18" s="17">
        <v>4.1852584063224098E-2</v>
      </c>
      <c r="Q18" s="17">
        <v>3.8040714939707697E-2</v>
      </c>
      <c r="R18" s="17"/>
      <c r="S18" s="17">
        <v>0</v>
      </c>
      <c r="T18" s="17">
        <v>0</v>
      </c>
      <c r="U18" s="17">
        <v>0</v>
      </c>
      <c r="V18" s="17">
        <v>0</v>
      </c>
      <c r="W18" s="17">
        <v>0</v>
      </c>
      <c r="X18" s="17">
        <v>0</v>
      </c>
      <c r="Y18" s="17">
        <v>0</v>
      </c>
      <c r="Z18" s="17">
        <v>0</v>
      </c>
      <c r="AA18" s="17">
        <v>0</v>
      </c>
      <c r="AB18" s="17">
        <v>0.32884353280145801</v>
      </c>
      <c r="AC18" s="17">
        <v>0.25141532733612099</v>
      </c>
      <c r="AD18" s="17">
        <v>0.26811836803406403</v>
      </c>
      <c r="AE18" s="17"/>
      <c r="AF18" s="17">
        <v>4.1211337850204102E-2</v>
      </c>
      <c r="AG18" s="17">
        <v>7.1097136154357005E-2</v>
      </c>
      <c r="AH18" s="17">
        <v>2.67623966353778E-2</v>
      </c>
      <c r="AI18" s="17"/>
      <c r="AJ18" s="17">
        <v>4.3706170842614002E-2</v>
      </c>
      <c r="AK18" s="17">
        <v>3.8447896938836303E-2</v>
      </c>
      <c r="AL18" s="17">
        <v>4.0026698806847102E-2</v>
      </c>
      <c r="AM18" s="17">
        <v>2.9967935299809002E-2</v>
      </c>
      <c r="AN18" s="17">
        <v>3.4766046894469903E-2</v>
      </c>
      <c r="AO18" s="17"/>
      <c r="AP18" s="17">
        <v>3.7912104398166203E-2</v>
      </c>
      <c r="AQ18" s="17">
        <v>4.2052848859547999E-2</v>
      </c>
      <c r="AR18" s="17">
        <v>4.7211740251031198E-2</v>
      </c>
      <c r="AS18" s="17"/>
      <c r="AT18" s="17">
        <v>3.24745124999683E-2</v>
      </c>
      <c r="AU18" s="17">
        <v>3.9489448852584597E-2</v>
      </c>
      <c r="AV18" s="17">
        <v>6.2379529956477303E-2</v>
      </c>
      <c r="AW18" s="17">
        <v>7.2698897504679505E-2</v>
      </c>
      <c r="AX18" s="17">
        <v>3.66326179546708E-2</v>
      </c>
      <c r="AY18" s="17"/>
      <c r="AZ18" s="17">
        <v>3.6894168202387903E-2</v>
      </c>
      <c r="BA18" s="17">
        <v>4.7769613066132602E-2</v>
      </c>
      <c r="BB18" s="17">
        <v>5.4492822641941399E-2</v>
      </c>
      <c r="BC18" s="17">
        <v>4.5993436962046899E-2</v>
      </c>
      <c r="BD18" s="17">
        <v>8.0084969105627998E-2</v>
      </c>
      <c r="BE18" s="17">
        <v>6.3200648461977801E-2</v>
      </c>
      <c r="BF18" s="17"/>
      <c r="BG18" s="17">
        <v>7.3252732043696395E-2</v>
      </c>
      <c r="BH18" s="17">
        <v>4.85294056583001E-2</v>
      </c>
      <c r="BI18" s="17" t="s">
        <v>95</v>
      </c>
      <c r="BJ18" s="17">
        <v>2.6612437759694001E-2</v>
      </c>
      <c r="BK18" s="17">
        <v>1.82538930637463E-2</v>
      </c>
      <c r="BL18" s="17">
        <v>3.17227859402755E-2</v>
      </c>
      <c r="BM18" s="17">
        <v>6.8130442014769005E-2</v>
      </c>
    </row>
    <row r="19" spans="2:65" x14ac:dyDescent="0.35">
      <c r="B19" s="18" t="s">
        <v>93</v>
      </c>
      <c r="C19" s="19">
        <v>6.7698662139080601E-2</v>
      </c>
      <c r="D19" s="19">
        <v>8.23134132837747E-2</v>
      </c>
      <c r="E19" s="19">
        <v>5.3353477343628899E-2</v>
      </c>
      <c r="F19" s="19"/>
      <c r="G19" s="19">
        <v>4.4199971316373397E-2</v>
      </c>
      <c r="H19" s="19">
        <v>6.1106182135212503E-2</v>
      </c>
      <c r="I19" s="19">
        <v>7.2686199983460306E-2</v>
      </c>
      <c r="J19" s="19">
        <v>7.1053084007448503E-2</v>
      </c>
      <c r="K19" s="19">
        <v>8.0267957240649807E-2</v>
      </c>
      <c r="L19" s="19">
        <v>7.3436929563935299E-2</v>
      </c>
      <c r="M19" s="19"/>
      <c r="N19" s="19">
        <v>5.1993339990213799E-2</v>
      </c>
      <c r="O19" s="19">
        <v>7.6383177246559797E-2</v>
      </c>
      <c r="P19" s="19">
        <v>5.8928053199773303E-2</v>
      </c>
      <c r="Q19" s="19">
        <v>8.3471388036149397E-2</v>
      </c>
      <c r="R19" s="19"/>
      <c r="S19" s="19">
        <v>5.5740368599451001E-2</v>
      </c>
      <c r="T19" s="19">
        <v>7.3802222758631006E-2</v>
      </c>
      <c r="U19" s="19">
        <v>6.6427461085136696E-2</v>
      </c>
      <c r="V19" s="19">
        <v>8.3796749105237905E-2</v>
      </c>
      <c r="W19" s="19">
        <v>0.10839639155723001</v>
      </c>
      <c r="X19" s="19">
        <v>3.8888416123099401E-2</v>
      </c>
      <c r="Y19" s="19">
        <v>6.2131407074640398E-2</v>
      </c>
      <c r="Z19" s="19">
        <v>0.11325747379463</v>
      </c>
      <c r="AA19" s="19">
        <v>6.6790270405555796E-2</v>
      </c>
      <c r="AB19" s="19">
        <v>4.9857090814168697E-2</v>
      </c>
      <c r="AC19" s="19">
        <v>6.0504771501910103E-2</v>
      </c>
      <c r="AD19" s="19">
        <v>6.6478915702391797E-2</v>
      </c>
      <c r="AE19" s="19"/>
      <c r="AF19" s="19">
        <v>8.3252619960609203E-2</v>
      </c>
      <c r="AG19" s="19">
        <v>5.1709022676394101E-2</v>
      </c>
      <c r="AH19" s="19">
        <v>9.3232962951629805E-2</v>
      </c>
      <c r="AI19" s="19"/>
      <c r="AJ19" s="19">
        <v>6.4797939928434106E-2</v>
      </c>
      <c r="AK19" s="19">
        <v>5.6785294829937702E-2</v>
      </c>
      <c r="AL19" s="19">
        <v>4.2888364852696002E-2</v>
      </c>
      <c r="AM19" s="19">
        <v>0.14925176165159501</v>
      </c>
      <c r="AN19" s="19">
        <v>0.10917379306774901</v>
      </c>
      <c r="AO19" s="19"/>
      <c r="AP19" s="19">
        <v>5.2851812346103401E-2</v>
      </c>
      <c r="AQ19" s="19">
        <v>5.6555876589759697E-2</v>
      </c>
      <c r="AR19" s="19">
        <v>5.2371289405226298E-2</v>
      </c>
      <c r="AS19" s="19"/>
      <c r="AT19" s="19">
        <v>7.6269229310744396E-2</v>
      </c>
      <c r="AU19" s="19">
        <v>7.5708191927998103E-2</v>
      </c>
      <c r="AV19" s="19">
        <v>5.1164384916735202E-2</v>
      </c>
      <c r="AW19" s="19">
        <v>4.2460260813895999E-2</v>
      </c>
      <c r="AX19" s="19">
        <v>7.33884289774661E-2</v>
      </c>
      <c r="AY19" s="19"/>
      <c r="AZ19" s="19">
        <v>4.6342028217932603E-2</v>
      </c>
      <c r="BA19" s="19">
        <v>7.2817387799889305E-2</v>
      </c>
      <c r="BB19" s="19">
        <v>7.8368887668768997E-2</v>
      </c>
      <c r="BC19" s="19">
        <v>6.7927428191021696E-2</v>
      </c>
      <c r="BD19" s="19">
        <v>7.6125034490787294E-2</v>
      </c>
      <c r="BE19" s="19">
        <v>8.9050146268236E-2</v>
      </c>
      <c r="BF19" s="19"/>
      <c r="BG19" s="19">
        <v>8.0524318928574701E-2</v>
      </c>
      <c r="BH19" s="19">
        <v>5.66010110103424E-2</v>
      </c>
      <c r="BI19" s="19" t="s">
        <v>95</v>
      </c>
      <c r="BJ19" s="19">
        <v>7.3736386984837005E-2</v>
      </c>
      <c r="BK19" s="19">
        <v>7.1357326626802706E-2</v>
      </c>
      <c r="BL19" s="19">
        <v>5.8036951907285798E-2</v>
      </c>
      <c r="BM19" s="19">
        <v>4.2202912899653E-2</v>
      </c>
    </row>
    <row r="20" spans="2:65" x14ac:dyDescent="0.35">
      <c r="B20" s="16" t="s">
        <v>322</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323</v>
      </c>
      <c r="C9" s="17">
        <v>0.26849885513583599</v>
      </c>
      <c r="D9" s="17">
        <v>0.310384569758341</v>
      </c>
      <c r="E9" s="17">
        <v>0.22715407081783301</v>
      </c>
      <c r="F9" s="17"/>
      <c r="G9" s="17">
        <v>0.224264871616908</v>
      </c>
      <c r="H9" s="17">
        <v>0.22767911399250601</v>
      </c>
      <c r="I9" s="17">
        <v>0.23856189370771</v>
      </c>
      <c r="J9" s="17">
        <v>0.27064255647045399</v>
      </c>
      <c r="K9" s="17">
        <v>0.26332362965310302</v>
      </c>
      <c r="L9" s="17">
        <v>0.35712286005828597</v>
      </c>
      <c r="M9" s="17"/>
      <c r="N9" s="17">
        <v>0.23687954487251001</v>
      </c>
      <c r="O9" s="17">
        <v>0.27611203397048401</v>
      </c>
      <c r="P9" s="17">
        <v>0.29235039364506399</v>
      </c>
      <c r="Q9" s="17">
        <v>0.27803663202624601</v>
      </c>
      <c r="R9" s="17"/>
      <c r="S9" s="17">
        <v>0.23599294291846001</v>
      </c>
      <c r="T9" s="17">
        <v>0.27134726051070801</v>
      </c>
      <c r="U9" s="17">
        <v>0.24609648665508899</v>
      </c>
      <c r="V9" s="17">
        <v>0.22236433214985599</v>
      </c>
      <c r="W9" s="17">
        <v>0.306851430129711</v>
      </c>
      <c r="X9" s="17">
        <v>0.22202949757590801</v>
      </c>
      <c r="Y9" s="17">
        <v>0.28029956888503799</v>
      </c>
      <c r="Z9" s="17">
        <v>0.326920306291764</v>
      </c>
      <c r="AA9" s="17">
        <v>0.29115006582946301</v>
      </c>
      <c r="AB9" s="17">
        <v>0.27546864869314203</v>
      </c>
      <c r="AC9" s="17">
        <v>0.32239344481701598</v>
      </c>
      <c r="AD9" s="17">
        <v>0.35165432468743502</v>
      </c>
      <c r="AE9" s="17"/>
      <c r="AF9" s="17">
        <v>0.35214278414290001</v>
      </c>
      <c r="AG9" s="17">
        <v>0.21708451133152301</v>
      </c>
      <c r="AH9" s="17">
        <v>0.24567390145588899</v>
      </c>
      <c r="AI9" s="17"/>
      <c r="AJ9" s="17">
        <v>0.319663220284713</v>
      </c>
      <c r="AK9" s="17">
        <v>0.230947054766141</v>
      </c>
      <c r="AL9" s="17">
        <v>0.179794234056563</v>
      </c>
      <c r="AM9" s="17">
        <v>0.54380647601813903</v>
      </c>
      <c r="AN9" s="17">
        <v>0.25614675862146602</v>
      </c>
      <c r="AO9" s="17"/>
      <c r="AP9" s="17">
        <v>0.29215342758372098</v>
      </c>
      <c r="AQ9" s="17">
        <v>0.213943077430681</v>
      </c>
      <c r="AR9" s="17">
        <v>0.18689759508367801</v>
      </c>
      <c r="AS9" s="17"/>
      <c r="AT9" s="17">
        <v>0.30141541393751897</v>
      </c>
      <c r="AU9" s="17">
        <v>0.30488517597513998</v>
      </c>
      <c r="AV9" s="17">
        <v>0.22737549515529901</v>
      </c>
      <c r="AW9" s="17">
        <v>0.20694384562826401</v>
      </c>
      <c r="AX9" s="17">
        <v>0.20416895093079299</v>
      </c>
      <c r="AY9" s="17"/>
      <c r="AZ9" s="17">
        <v>0.23654857610720001</v>
      </c>
      <c r="BA9" s="17">
        <v>0.27783804461065997</v>
      </c>
      <c r="BB9" s="17">
        <v>0.26945190186340601</v>
      </c>
      <c r="BC9" s="17">
        <v>0.27389872200837201</v>
      </c>
      <c r="BD9" s="17">
        <v>0.27310988080934401</v>
      </c>
      <c r="BE9" s="17">
        <v>0.32511437958119199</v>
      </c>
      <c r="BF9" s="17"/>
      <c r="BG9" s="17">
        <v>0.29923080837273702</v>
      </c>
      <c r="BH9" s="17">
        <v>0.25576302482150298</v>
      </c>
      <c r="BI9" s="17" t="s">
        <v>95</v>
      </c>
      <c r="BJ9" s="17">
        <v>0.308989284727337</v>
      </c>
      <c r="BK9" s="17">
        <v>0.25023633301048498</v>
      </c>
      <c r="BL9" s="17">
        <v>0.244212404588495</v>
      </c>
      <c r="BM9" s="17">
        <v>0.16268951942573201</v>
      </c>
    </row>
    <row r="10" spans="2:65" ht="29" x14ac:dyDescent="0.35">
      <c r="B10" s="18" t="s">
        <v>324</v>
      </c>
      <c r="C10" s="17">
        <v>0.63635901039796205</v>
      </c>
      <c r="D10" s="17">
        <v>0.60547170760491198</v>
      </c>
      <c r="E10" s="17">
        <v>0.66694888507640604</v>
      </c>
      <c r="F10" s="17"/>
      <c r="G10" s="17">
        <v>0.73470129164853704</v>
      </c>
      <c r="H10" s="17">
        <v>0.70076261394531303</v>
      </c>
      <c r="I10" s="17">
        <v>0.64879946522952803</v>
      </c>
      <c r="J10" s="17">
        <v>0.62502170966709303</v>
      </c>
      <c r="K10" s="17">
        <v>0.63716778230739002</v>
      </c>
      <c r="L10" s="17">
        <v>0.517310487076308</v>
      </c>
      <c r="M10" s="17"/>
      <c r="N10" s="17">
        <v>0.69878805724151505</v>
      </c>
      <c r="O10" s="17">
        <v>0.64142658118592899</v>
      </c>
      <c r="P10" s="17">
        <v>0.60564631001895297</v>
      </c>
      <c r="Q10" s="17">
        <v>0.58771631870591801</v>
      </c>
      <c r="R10" s="17"/>
      <c r="S10" s="17">
        <v>0.67904715759564904</v>
      </c>
      <c r="T10" s="17">
        <v>0.63799745302448096</v>
      </c>
      <c r="U10" s="17">
        <v>0.66054841094668204</v>
      </c>
      <c r="V10" s="17">
        <v>0.64602025077807401</v>
      </c>
      <c r="W10" s="17">
        <v>0.62887961702055095</v>
      </c>
      <c r="X10" s="17">
        <v>0.69212226041390101</v>
      </c>
      <c r="Y10" s="17">
        <v>0.58439977473336602</v>
      </c>
      <c r="Z10" s="17">
        <v>0.59735513739143598</v>
      </c>
      <c r="AA10" s="17">
        <v>0.57761139974492304</v>
      </c>
      <c r="AB10" s="17">
        <v>0.65973886595485698</v>
      </c>
      <c r="AC10" s="17">
        <v>0.60739376567360004</v>
      </c>
      <c r="AD10" s="17">
        <v>0.57155285136801803</v>
      </c>
      <c r="AE10" s="17"/>
      <c r="AF10" s="17">
        <v>0.52808880457412999</v>
      </c>
      <c r="AG10" s="17">
        <v>0.71017031072110004</v>
      </c>
      <c r="AH10" s="17">
        <v>0.63357957269000698</v>
      </c>
      <c r="AI10" s="17"/>
      <c r="AJ10" s="17">
        <v>0.57647426589897299</v>
      </c>
      <c r="AK10" s="17">
        <v>0.68767967957289</v>
      </c>
      <c r="AL10" s="17">
        <v>0.72802149699928997</v>
      </c>
      <c r="AM10" s="17">
        <v>0.28915333891176598</v>
      </c>
      <c r="AN10" s="17">
        <v>0.62395716675116897</v>
      </c>
      <c r="AO10" s="17"/>
      <c r="AP10" s="17">
        <v>0.62370674189168096</v>
      </c>
      <c r="AQ10" s="17">
        <v>0.71253252609590001</v>
      </c>
      <c r="AR10" s="17">
        <v>0.74654920182570395</v>
      </c>
      <c r="AS10" s="17"/>
      <c r="AT10" s="17">
        <v>0.55565797047905496</v>
      </c>
      <c r="AU10" s="17">
        <v>0.60319522376760604</v>
      </c>
      <c r="AV10" s="17">
        <v>0.70687770272996098</v>
      </c>
      <c r="AW10" s="17">
        <v>0.72677910785724797</v>
      </c>
      <c r="AX10" s="17">
        <v>0.67851453921900196</v>
      </c>
      <c r="AY10" s="17"/>
      <c r="AZ10" s="17">
        <v>0.69294545610694303</v>
      </c>
      <c r="BA10" s="17">
        <v>0.61548284831370004</v>
      </c>
      <c r="BB10" s="17">
        <v>0.62660393428654504</v>
      </c>
      <c r="BC10" s="17">
        <v>0.61769954078631295</v>
      </c>
      <c r="BD10" s="17">
        <v>0.63223864967237697</v>
      </c>
      <c r="BE10" s="17">
        <v>0.60213193162549605</v>
      </c>
      <c r="BF10" s="17"/>
      <c r="BG10" s="17">
        <v>0.587528323480629</v>
      </c>
      <c r="BH10" s="17">
        <v>0.67975857147319296</v>
      </c>
      <c r="BI10" s="17" t="s">
        <v>95</v>
      </c>
      <c r="BJ10" s="17">
        <v>0.58064503872739703</v>
      </c>
      <c r="BK10" s="17">
        <v>0.61770646697895004</v>
      </c>
      <c r="BL10" s="17">
        <v>0.68119073177785405</v>
      </c>
      <c r="BM10" s="17">
        <v>0.73423168438352104</v>
      </c>
    </row>
    <row r="11" spans="2:65" x14ac:dyDescent="0.35">
      <c r="B11" s="18" t="s">
        <v>114</v>
      </c>
      <c r="C11" s="19">
        <v>9.5142134466201705E-2</v>
      </c>
      <c r="D11" s="19">
        <v>8.4143722636747506E-2</v>
      </c>
      <c r="E11" s="19">
        <v>0.10589704410576101</v>
      </c>
      <c r="F11" s="19"/>
      <c r="G11" s="19">
        <v>4.1033836734555497E-2</v>
      </c>
      <c r="H11" s="19">
        <v>7.1558272062180697E-2</v>
      </c>
      <c r="I11" s="19">
        <v>0.112638641062762</v>
      </c>
      <c r="J11" s="19">
        <v>0.104335733862454</v>
      </c>
      <c r="K11" s="19">
        <v>9.9508588039506296E-2</v>
      </c>
      <c r="L11" s="19">
        <v>0.125566652865407</v>
      </c>
      <c r="M11" s="19"/>
      <c r="N11" s="19">
        <v>6.4332397885975001E-2</v>
      </c>
      <c r="O11" s="19">
        <v>8.2461384843587393E-2</v>
      </c>
      <c r="P11" s="19">
        <v>0.102003296335983</v>
      </c>
      <c r="Q11" s="19">
        <v>0.13424704926783601</v>
      </c>
      <c r="R11" s="19"/>
      <c r="S11" s="19">
        <v>8.4959899485890694E-2</v>
      </c>
      <c r="T11" s="19">
        <v>9.0655286464810303E-2</v>
      </c>
      <c r="U11" s="19">
        <v>9.3355102398229195E-2</v>
      </c>
      <c r="V11" s="19">
        <v>0.13161541707207</v>
      </c>
      <c r="W11" s="19">
        <v>6.4268952849738603E-2</v>
      </c>
      <c r="X11" s="19">
        <v>8.5848242010191297E-2</v>
      </c>
      <c r="Y11" s="19">
        <v>0.135300656381595</v>
      </c>
      <c r="Z11" s="19">
        <v>7.5724556316799196E-2</v>
      </c>
      <c r="AA11" s="19">
        <v>0.13123853442561401</v>
      </c>
      <c r="AB11" s="19">
        <v>6.4792485352000898E-2</v>
      </c>
      <c r="AC11" s="19">
        <v>7.0212789509383505E-2</v>
      </c>
      <c r="AD11" s="19">
        <v>7.6792823944547201E-2</v>
      </c>
      <c r="AE11" s="19"/>
      <c r="AF11" s="19">
        <v>0.119768411282971</v>
      </c>
      <c r="AG11" s="19">
        <v>7.2745177947376199E-2</v>
      </c>
      <c r="AH11" s="19">
        <v>0.120746525854104</v>
      </c>
      <c r="AI11" s="19"/>
      <c r="AJ11" s="19">
        <v>0.10386251381631301</v>
      </c>
      <c r="AK11" s="19">
        <v>8.1373265660969196E-2</v>
      </c>
      <c r="AL11" s="19">
        <v>9.2184268944146705E-2</v>
      </c>
      <c r="AM11" s="19">
        <v>0.16704018507009399</v>
      </c>
      <c r="AN11" s="19">
        <v>0.119896074627365</v>
      </c>
      <c r="AO11" s="19"/>
      <c r="AP11" s="19">
        <v>8.4139830524597795E-2</v>
      </c>
      <c r="AQ11" s="19">
        <v>7.3524396473419698E-2</v>
      </c>
      <c r="AR11" s="19">
        <v>6.6553203090618004E-2</v>
      </c>
      <c r="AS11" s="19"/>
      <c r="AT11" s="19">
        <v>0.14292661558342601</v>
      </c>
      <c r="AU11" s="19">
        <v>9.1919600257254097E-2</v>
      </c>
      <c r="AV11" s="19">
        <v>6.5746802114739905E-2</v>
      </c>
      <c r="AW11" s="19">
        <v>6.6277046514487903E-2</v>
      </c>
      <c r="AX11" s="19">
        <v>0.117316509850204</v>
      </c>
      <c r="AY11" s="19"/>
      <c r="AZ11" s="19">
        <v>7.0505967785857104E-2</v>
      </c>
      <c r="BA11" s="19">
        <v>0.10667910707564</v>
      </c>
      <c r="BB11" s="19">
        <v>0.103944163850049</v>
      </c>
      <c r="BC11" s="19">
        <v>0.108401737205315</v>
      </c>
      <c r="BD11" s="19">
        <v>9.46514695182787E-2</v>
      </c>
      <c r="BE11" s="19">
        <v>7.2753688793312205E-2</v>
      </c>
      <c r="BF11" s="19"/>
      <c r="BG11" s="19">
        <v>0.11324086814663301</v>
      </c>
      <c r="BH11" s="19">
        <v>6.4478403705303805E-2</v>
      </c>
      <c r="BI11" s="19" t="s">
        <v>95</v>
      </c>
      <c r="BJ11" s="19">
        <v>0.11036567654526599</v>
      </c>
      <c r="BK11" s="19">
        <v>0.13205720001056501</v>
      </c>
      <c r="BL11" s="19">
        <v>7.4596863633650895E-2</v>
      </c>
      <c r="BM11" s="19">
        <v>0.103078796190748</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965</v>
      </c>
      <c r="E7" s="10">
        <v>1029</v>
      </c>
      <c r="F7" s="10"/>
      <c r="G7" s="10">
        <v>227</v>
      </c>
      <c r="H7" s="10">
        <v>340</v>
      </c>
      <c r="I7" s="10">
        <v>361</v>
      </c>
      <c r="J7" s="10">
        <v>338</v>
      </c>
      <c r="K7" s="10">
        <v>295</v>
      </c>
      <c r="L7" s="10">
        <v>438</v>
      </c>
      <c r="M7" s="10"/>
      <c r="N7" s="10">
        <v>593</v>
      </c>
      <c r="O7" s="10">
        <v>542</v>
      </c>
      <c r="P7" s="10">
        <v>395</v>
      </c>
      <c r="Q7" s="10">
        <v>465</v>
      </c>
      <c r="R7" s="10"/>
      <c r="S7" s="10">
        <v>265</v>
      </c>
      <c r="T7" s="10">
        <v>286</v>
      </c>
      <c r="U7" s="10">
        <v>170</v>
      </c>
      <c r="V7" s="10">
        <v>184</v>
      </c>
      <c r="W7" s="10">
        <v>139</v>
      </c>
      <c r="X7" s="10">
        <v>167</v>
      </c>
      <c r="Y7" s="10">
        <v>170</v>
      </c>
      <c r="Z7" s="10">
        <v>101</v>
      </c>
      <c r="AA7" s="10">
        <v>227</v>
      </c>
      <c r="AB7" s="10">
        <v>146</v>
      </c>
      <c r="AC7" s="10">
        <v>92</v>
      </c>
      <c r="AD7" s="10">
        <v>52</v>
      </c>
      <c r="AE7" s="10"/>
      <c r="AF7" s="10">
        <v>719</v>
      </c>
      <c r="AG7" s="10">
        <v>858</v>
      </c>
      <c r="AH7" s="10">
        <v>263</v>
      </c>
      <c r="AI7" s="10"/>
      <c r="AJ7" s="10">
        <v>701</v>
      </c>
      <c r="AK7" s="10">
        <v>610</v>
      </c>
      <c r="AL7" s="10">
        <v>148</v>
      </c>
      <c r="AM7" s="10">
        <v>21</v>
      </c>
      <c r="AN7" s="10">
        <v>244</v>
      </c>
      <c r="AO7" s="10"/>
      <c r="AP7" s="10">
        <v>383</v>
      </c>
      <c r="AQ7" s="10">
        <v>767</v>
      </c>
      <c r="AR7" s="10">
        <v>143</v>
      </c>
      <c r="AS7" s="10"/>
      <c r="AT7" s="10">
        <v>431</v>
      </c>
      <c r="AU7" s="10">
        <v>467</v>
      </c>
      <c r="AV7" s="10">
        <v>547</v>
      </c>
      <c r="AW7" s="10">
        <v>246</v>
      </c>
      <c r="AX7" s="10">
        <v>27</v>
      </c>
      <c r="AY7" s="10"/>
      <c r="AZ7" s="10">
        <v>446</v>
      </c>
      <c r="BA7" s="10">
        <v>603</v>
      </c>
      <c r="BB7" s="10">
        <v>236</v>
      </c>
      <c r="BC7" s="10">
        <v>361</v>
      </c>
      <c r="BD7" s="10">
        <v>241</v>
      </c>
      <c r="BE7" s="10">
        <v>112</v>
      </c>
      <c r="BF7" s="10"/>
      <c r="BG7" s="10">
        <v>755</v>
      </c>
      <c r="BH7" s="10">
        <v>480</v>
      </c>
      <c r="BI7" s="10" t="s">
        <v>94</v>
      </c>
      <c r="BJ7" s="10">
        <v>142</v>
      </c>
      <c r="BK7" s="10">
        <v>150</v>
      </c>
      <c r="BL7" s="10">
        <v>387</v>
      </c>
      <c r="BM7" s="10">
        <v>59</v>
      </c>
    </row>
    <row r="8" spans="2:65" ht="30" customHeight="1" x14ac:dyDescent="0.35">
      <c r="B8" s="11" t="s">
        <v>19</v>
      </c>
      <c r="C8" s="11">
        <v>1997</v>
      </c>
      <c r="D8" s="11">
        <v>978</v>
      </c>
      <c r="E8" s="11">
        <v>1013</v>
      </c>
      <c r="F8" s="11"/>
      <c r="G8" s="11">
        <v>264</v>
      </c>
      <c r="H8" s="11">
        <v>336</v>
      </c>
      <c r="I8" s="11">
        <v>352</v>
      </c>
      <c r="J8" s="11">
        <v>331</v>
      </c>
      <c r="K8" s="11">
        <v>288</v>
      </c>
      <c r="L8" s="11">
        <v>425</v>
      </c>
      <c r="M8" s="11"/>
      <c r="N8" s="11">
        <v>544</v>
      </c>
      <c r="O8" s="11">
        <v>513</v>
      </c>
      <c r="P8" s="11">
        <v>434</v>
      </c>
      <c r="Q8" s="11">
        <v>501</v>
      </c>
      <c r="R8" s="11"/>
      <c r="S8" s="11">
        <v>272</v>
      </c>
      <c r="T8" s="11">
        <v>275</v>
      </c>
      <c r="U8" s="11">
        <v>164</v>
      </c>
      <c r="V8" s="11">
        <v>184</v>
      </c>
      <c r="W8" s="11">
        <v>133</v>
      </c>
      <c r="X8" s="11">
        <v>173</v>
      </c>
      <c r="Y8" s="11">
        <v>156</v>
      </c>
      <c r="Z8" s="11">
        <v>91</v>
      </c>
      <c r="AA8" s="11">
        <v>214</v>
      </c>
      <c r="AB8" s="11">
        <v>170</v>
      </c>
      <c r="AC8" s="11">
        <v>96</v>
      </c>
      <c r="AD8" s="11">
        <v>69</v>
      </c>
      <c r="AE8" s="11"/>
      <c r="AF8" s="11">
        <v>707</v>
      </c>
      <c r="AG8" s="11">
        <v>839</v>
      </c>
      <c r="AH8" s="11">
        <v>276</v>
      </c>
      <c r="AI8" s="11"/>
      <c r="AJ8" s="11">
        <v>682</v>
      </c>
      <c r="AK8" s="11">
        <v>604</v>
      </c>
      <c r="AL8" s="11">
        <v>141</v>
      </c>
      <c r="AM8" s="11">
        <v>21</v>
      </c>
      <c r="AN8" s="11">
        <v>257</v>
      </c>
      <c r="AO8" s="11"/>
      <c r="AP8" s="11">
        <v>371</v>
      </c>
      <c r="AQ8" s="11">
        <v>763</v>
      </c>
      <c r="AR8" s="11">
        <v>141</v>
      </c>
      <c r="AS8" s="11"/>
      <c r="AT8" s="11">
        <v>441</v>
      </c>
      <c r="AU8" s="11">
        <v>476</v>
      </c>
      <c r="AV8" s="11">
        <v>535</v>
      </c>
      <c r="AW8" s="11">
        <v>234</v>
      </c>
      <c r="AX8" s="11">
        <v>24</v>
      </c>
      <c r="AY8" s="11"/>
      <c r="AZ8" s="11">
        <v>455</v>
      </c>
      <c r="BA8" s="11">
        <v>592</v>
      </c>
      <c r="BB8" s="11">
        <v>241</v>
      </c>
      <c r="BC8" s="11">
        <v>359</v>
      </c>
      <c r="BD8" s="11">
        <v>238</v>
      </c>
      <c r="BE8" s="11">
        <v>113</v>
      </c>
      <c r="BF8" s="11"/>
      <c r="BG8" s="11">
        <v>737</v>
      </c>
      <c r="BH8" s="11">
        <v>472</v>
      </c>
      <c r="BI8" s="11" t="s">
        <v>94</v>
      </c>
      <c r="BJ8" s="11">
        <v>150</v>
      </c>
      <c r="BK8" s="11">
        <v>156</v>
      </c>
      <c r="BL8" s="11">
        <v>393</v>
      </c>
      <c r="BM8" s="11">
        <v>62</v>
      </c>
    </row>
    <row r="9" spans="2:65" ht="43.5" x14ac:dyDescent="0.35">
      <c r="B9" s="18" t="s">
        <v>326</v>
      </c>
      <c r="C9" s="17">
        <v>9.1598149533732701E-2</v>
      </c>
      <c r="D9" s="17">
        <v>0.115831118995392</v>
      </c>
      <c r="E9" s="17">
        <v>6.8647642407165102E-2</v>
      </c>
      <c r="F9" s="17"/>
      <c r="G9" s="17">
        <v>9.3190318483819701E-2</v>
      </c>
      <c r="H9" s="17">
        <v>9.9250338216623393E-2</v>
      </c>
      <c r="I9" s="17">
        <v>9.5676518125879795E-2</v>
      </c>
      <c r="J9" s="17">
        <v>0.101837600162742</v>
      </c>
      <c r="K9" s="17">
        <v>8.6600764145780607E-2</v>
      </c>
      <c r="L9" s="17">
        <v>7.6566444353275101E-2</v>
      </c>
      <c r="M9" s="17"/>
      <c r="N9" s="17">
        <v>9.43559882326232E-2</v>
      </c>
      <c r="O9" s="17">
        <v>0.107416276108017</v>
      </c>
      <c r="P9" s="17">
        <v>0.10914236919729001</v>
      </c>
      <c r="Q9" s="17">
        <v>5.8002849237071399E-2</v>
      </c>
      <c r="R9" s="17"/>
      <c r="S9" s="17">
        <v>0.122622770216094</v>
      </c>
      <c r="T9" s="17">
        <v>8.4536374381625895E-2</v>
      </c>
      <c r="U9" s="17">
        <v>5.3417181608118501E-2</v>
      </c>
      <c r="V9" s="17">
        <v>8.6344244204787299E-2</v>
      </c>
      <c r="W9" s="17">
        <v>9.1411613906264497E-2</v>
      </c>
      <c r="X9" s="17">
        <v>8.9577873169933903E-2</v>
      </c>
      <c r="Y9" s="17">
        <v>5.7023003414878197E-2</v>
      </c>
      <c r="Z9" s="17">
        <v>0.12426464016199799</v>
      </c>
      <c r="AA9" s="17">
        <v>6.8476407500515396E-2</v>
      </c>
      <c r="AB9" s="17">
        <v>0.121032105764825</v>
      </c>
      <c r="AC9" s="17">
        <v>0.11382988306464201</v>
      </c>
      <c r="AD9" s="17">
        <v>0.11093577142662001</v>
      </c>
      <c r="AE9" s="17"/>
      <c r="AF9" s="17">
        <v>0.13359881604157101</v>
      </c>
      <c r="AG9" s="17">
        <v>6.2501431289846907E-2</v>
      </c>
      <c r="AH9" s="17">
        <v>8.7823235570047301E-2</v>
      </c>
      <c r="AI9" s="17"/>
      <c r="AJ9" s="17">
        <v>0.13128046139368299</v>
      </c>
      <c r="AK9" s="17">
        <v>7.5159911964418694E-2</v>
      </c>
      <c r="AL9" s="17">
        <v>5.0232365073785E-2</v>
      </c>
      <c r="AM9" s="17">
        <v>0.26437090141508601</v>
      </c>
      <c r="AN9" s="17">
        <v>7.2672543725184696E-2</v>
      </c>
      <c r="AO9" s="17"/>
      <c r="AP9" s="17">
        <v>0.111033839413562</v>
      </c>
      <c r="AQ9" s="17">
        <v>6.8312928716498203E-2</v>
      </c>
      <c r="AR9" s="17">
        <v>6.4963922219201803E-2</v>
      </c>
      <c r="AS9" s="17"/>
      <c r="AT9" s="17">
        <v>8.0875271430564402E-2</v>
      </c>
      <c r="AU9" s="17">
        <v>8.7632422122325193E-2</v>
      </c>
      <c r="AV9" s="17">
        <v>0.104946439753003</v>
      </c>
      <c r="AW9" s="17">
        <v>8.8535667748087202E-2</v>
      </c>
      <c r="AX9" s="17">
        <v>6.9689215456615494E-2</v>
      </c>
      <c r="AY9" s="17"/>
      <c r="AZ9" s="17">
        <v>0.11815025782822899</v>
      </c>
      <c r="BA9" s="17">
        <v>7.7888496522503001E-2</v>
      </c>
      <c r="BB9" s="17">
        <v>0.104087428269513</v>
      </c>
      <c r="BC9" s="17">
        <v>9.2635419419749704E-2</v>
      </c>
      <c r="BD9" s="17">
        <v>5.7992942818977003E-2</v>
      </c>
      <c r="BE9" s="17">
        <v>9.7350132599117803E-2</v>
      </c>
      <c r="BF9" s="17"/>
      <c r="BG9" s="17">
        <v>9.6301844668912104E-2</v>
      </c>
      <c r="BH9" s="17">
        <v>8.8827416469559606E-2</v>
      </c>
      <c r="BI9" s="17" t="s">
        <v>95</v>
      </c>
      <c r="BJ9" s="17">
        <v>8.1809041887598993E-2</v>
      </c>
      <c r="BK9" s="17">
        <v>0.10218794873088401</v>
      </c>
      <c r="BL9" s="17">
        <v>8.5509632216779E-2</v>
      </c>
      <c r="BM9" s="17">
        <v>0.115655127886271</v>
      </c>
    </row>
    <row r="10" spans="2:65" ht="43.5" x14ac:dyDescent="0.35">
      <c r="B10" s="18" t="s">
        <v>327</v>
      </c>
      <c r="C10" s="17">
        <v>0.114391084489659</v>
      </c>
      <c r="D10" s="17">
        <v>0.13968389355446501</v>
      </c>
      <c r="E10" s="17">
        <v>9.0528537068370593E-2</v>
      </c>
      <c r="F10" s="17"/>
      <c r="G10" s="17">
        <v>0.19799160834917101</v>
      </c>
      <c r="H10" s="17">
        <v>0.14745291090374099</v>
      </c>
      <c r="I10" s="17">
        <v>0.12371170029449401</v>
      </c>
      <c r="J10" s="17">
        <v>0.111981689768493</v>
      </c>
      <c r="K10" s="17">
        <v>6.1645763313958199E-2</v>
      </c>
      <c r="L10" s="17">
        <v>6.6071774952232806E-2</v>
      </c>
      <c r="M10" s="17"/>
      <c r="N10" s="17">
        <v>0.120632964383959</v>
      </c>
      <c r="O10" s="17">
        <v>0.11613101596226701</v>
      </c>
      <c r="P10" s="17">
        <v>0.12935933140970099</v>
      </c>
      <c r="Q10" s="17">
        <v>9.0660636372174502E-2</v>
      </c>
      <c r="R10" s="17"/>
      <c r="S10" s="17">
        <v>0.17670407341788399</v>
      </c>
      <c r="T10" s="17">
        <v>0.11147511605506499</v>
      </c>
      <c r="U10" s="17">
        <v>4.2511998830687098E-2</v>
      </c>
      <c r="V10" s="17">
        <v>0.124017898957616</v>
      </c>
      <c r="W10" s="17">
        <v>8.2415243094121293E-2</v>
      </c>
      <c r="X10" s="17">
        <v>9.7145424217727705E-2</v>
      </c>
      <c r="Y10" s="17">
        <v>0.121547194800102</v>
      </c>
      <c r="Z10" s="17">
        <v>0.120100020833406</v>
      </c>
      <c r="AA10" s="17">
        <v>8.6577474254770498E-2</v>
      </c>
      <c r="AB10" s="17">
        <v>0.109745090948486</v>
      </c>
      <c r="AC10" s="17">
        <v>0.122469357775252</v>
      </c>
      <c r="AD10" s="17">
        <v>0.19292316877357299</v>
      </c>
      <c r="AE10" s="17"/>
      <c r="AF10" s="17">
        <v>0.12528118556189499</v>
      </c>
      <c r="AG10" s="17">
        <v>9.76877905181497E-2</v>
      </c>
      <c r="AH10" s="17">
        <v>0.129635316133413</v>
      </c>
      <c r="AI10" s="17"/>
      <c r="AJ10" s="17">
        <v>0.12547053887742701</v>
      </c>
      <c r="AK10" s="17">
        <v>0.13927644926666699</v>
      </c>
      <c r="AL10" s="17">
        <v>6.7284352939799105E-2</v>
      </c>
      <c r="AM10" s="17">
        <v>4.54436714493342E-2</v>
      </c>
      <c r="AN10" s="17">
        <v>8.55399000519418E-2</v>
      </c>
      <c r="AO10" s="17"/>
      <c r="AP10" s="17">
        <v>0.14049088657440201</v>
      </c>
      <c r="AQ10" s="17">
        <v>0.120592419895592</v>
      </c>
      <c r="AR10" s="17">
        <v>0.119062697995326</v>
      </c>
      <c r="AS10" s="17"/>
      <c r="AT10" s="17">
        <v>9.3079282764848406E-2</v>
      </c>
      <c r="AU10" s="17">
        <v>9.9537522835577E-2</v>
      </c>
      <c r="AV10" s="17">
        <v>0.12678684460756301</v>
      </c>
      <c r="AW10" s="17">
        <v>0.13579253000953501</v>
      </c>
      <c r="AX10" s="17">
        <v>0.12403721815633099</v>
      </c>
      <c r="AY10" s="17"/>
      <c r="AZ10" s="17">
        <v>0.14334021050498599</v>
      </c>
      <c r="BA10" s="17">
        <v>0.119671644203246</v>
      </c>
      <c r="BB10" s="17">
        <v>0.121666426050831</v>
      </c>
      <c r="BC10" s="17">
        <v>8.3440953961501599E-2</v>
      </c>
      <c r="BD10" s="17">
        <v>9.2414277555182403E-2</v>
      </c>
      <c r="BE10" s="17">
        <v>9.9215563593991599E-2</v>
      </c>
      <c r="BF10" s="17"/>
      <c r="BG10" s="17">
        <v>8.9379667290505699E-2</v>
      </c>
      <c r="BH10" s="17">
        <v>0.13078486719999199</v>
      </c>
      <c r="BI10" s="17" t="s">
        <v>95</v>
      </c>
      <c r="BJ10" s="17">
        <v>0.14698820995696801</v>
      </c>
      <c r="BK10" s="17">
        <v>0.11359701684668801</v>
      </c>
      <c r="BL10" s="17">
        <v>0.134998167326213</v>
      </c>
      <c r="BM10" s="17">
        <v>0.12922288184487199</v>
      </c>
    </row>
    <row r="11" spans="2:65" ht="43.5" x14ac:dyDescent="0.35">
      <c r="B11" s="18" t="s">
        <v>328</v>
      </c>
      <c r="C11" s="17">
        <v>0.222888566127077</v>
      </c>
      <c r="D11" s="17">
        <v>0.21621273666159299</v>
      </c>
      <c r="E11" s="17">
        <v>0.22934604987344401</v>
      </c>
      <c r="F11" s="17"/>
      <c r="G11" s="17">
        <v>0.109445412786559</v>
      </c>
      <c r="H11" s="17">
        <v>0.240465810751748</v>
      </c>
      <c r="I11" s="17">
        <v>0.23216129430908999</v>
      </c>
      <c r="J11" s="17">
        <v>0.20855031705740801</v>
      </c>
      <c r="K11" s="17">
        <v>0.21734175317365301</v>
      </c>
      <c r="L11" s="17">
        <v>0.28676861916473101</v>
      </c>
      <c r="M11" s="17"/>
      <c r="N11" s="17">
        <v>0.20895773457175601</v>
      </c>
      <c r="O11" s="17">
        <v>0.21325574141628001</v>
      </c>
      <c r="P11" s="17">
        <v>0.223174873071248</v>
      </c>
      <c r="Q11" s="17">
        <v>0.247751821187182</v>
      </c>
      <c r="R11" s="17"/>
      <c r="S11" s="17">
        <v>0.212259869742222</v>
      </c>
      <c r="T11" s="17">
        <v>0.19606946046756299</v>
      </c>
      <c r="U11" s="17">
        <v>0.27653201614162598</v>
      </c>
      <c r="V11" s="17">
        <v>0.21258276511591301</v>
      </c>
      <c r="W11" s="17">
        <v>0.22970244206989901</v>
      </c>
      <c r="X11" s="17">
        <v>0.23199718899996299</v>
      </c>
      <c r="Y11" s="17">
        <v>0.27076225247854602</v>
      </c>
      <c r="Z11" s="17">
        <v>0.228299628204231</v>
      </c>
      <c r="AA11" s="17">
        <v>0.244445954085447</v>
      </c>
      <c r="AB11" s="17">
        <v>0.165810736537057</v>
      </c>
      <c r="AC11" s="17">
        <v>0.22524581288838899</v>
      </c>
      <c r="AD11" s="17">
        <v>0.19129950552702399</v>
      </c>
      <c r="AE11" s="17"/>
      <c r="AF11" s="17">
        <v>0.27044020033649102</v>
      </c>
      <c r="AG11" s="17">
        <v>0.21306753080384699</v>
      </c>
      <c r="AH11" s="17">
        <v>0.21387251431875601</v>
      </c>
      <c r="AI11" s="17"/>
      <c r="AJ11" s="17">
        <v>0.31053933590210298</v>
      </c>
      <c r="AK11" s="17">
        <v>0.178980513653234</v>
      </c>
      <c r="AL11" s="17">
        <v>0.17456534083817701</v>
      </c>
      <c r="AM11" s="17">
        <v>0.39267934925891101</v>
      </c>
      <c r="AN11" s="17">
        <v>0.20822765613447</v>
      </c>
      <c r="AO11" s="17"/>
      <c r="AP11" s="17">
        <v>0.411910043757652</v>
      </c>
      <c r="AQ11" s="17">
        <v>0.182344046783319</v>
      </c>
      <c r="AR11" s="17">
        <v>0.139158555304085</v>
      </c>
      <c r="AS11" s="17"/>
      <c r="AT11" s="17">
        <v>0.25959047088083598</v>
      </c>
      <c r="AU11" s="17">
        <v>0.228202776485944</v>
      </c>
      <c r="AV11" s="17">
        <v>0.19941043793777799</v>
      </c>
      <c r="AW11" s="17">
        <v>0.22558689570614701</v>
      </c>
      <c r="AX11" s="17">
        <v>0.188106679195362</v>
      </c>
      <c r="AY11" s="17"/>
      <c r="AZ11" s="17">
        <v>0.23955347113904901</v>
      </c>
      <c r="BA11" s="17">
        <v>0.21231835266527199</v>
      </c>
      <c r="BB11" s="17">
        <v>0.186156536268449</v>
      </c>
      <c r="BC11" s="17">
        <v>0.21511397389310899</v>
      </c>
      <c r="BD11" s="17">
        <v>0.25761408794991297</v>
      </c>
      <c r="BE11" s="17">
        <v>0.241316233369755</v>
      </c>
      <c r="BF11" s="17"/>
      <c r="BG11" s="17">
        <v>0.26351889449881499</v>
      </c>
      <c r="BH11" s="17">
        <v>0.21748134322229701</v>
      </c>
      <c r="BI11" s="17" t="s">
        <v>95</v>
      </c>
      <c r="BJ11" s="17">
        <v>0.193109703824631</v>
      </c>
      <c r="BK11" s="17">
        <v>0.19392869280779801</v>
      </c>
      <c r="BL11" s="17">
        <v>0.20020163707208599</v>
      </c>
      <c r="BM11" s="17">
        <v>0.13601407423777001</v>
      </c>
    </row>
    <row r="12" spans="2:65" ht="43.5" x14ac:dyDescent="0.35">
      <c r="B12" s="18" t="s">
        <v>329</v>
      </c>
      <c r="C12" s="17">
        <v>0.267837211796635</v>
      </c>
      <c r="D12" s="17">
        <v>0.25921132726391599</v>
      </c>
      <c r="E12" s="17">
        <v>0.27549087567668301</v>
      </c>
      <c r="F12" s="17"/>
      <c r="G12" s="17">
        <v>0.30404407389803001</v>
      </c>
      <c r="H12" s="17">
        <v>0.25602852514199398</v>
      </c>
      <c r="I12" s="17">
        <v>0.26213856192433299</v>
      </c>
      <c r="J12" s="17">
        <v>0.26031353797055201</v>
      </c>
      <c r="K12" s="17">
        <v>0.26170289774837702</v>
      </c>
      <c r="L12" s="17">
        <v>0.26941863293485402</v>
      </c>
      <c r="M12" s="17"/>
      <c r="N12" s="17">
        <v>0.30312946983739297</v>
      </c>
      <c r="O12" s="17">
        <v>0.24227858081666501</v>
      </c>
      <c r="P12" s="17">
        <v>0.24980885071501199</v>
      </c>
      <c r="Q12" s="17">
        <v>0.27362545380289499</v>
      </c>
      <c r="R12" s="17"/>
      <c r="S12" s="17">
        <v>0.23482467483036401</v>
      </c>
      <c r="T12" s="17">
        <v>0.27332373542620397</v>
      </c>
      <c r="U12" s="17">
        <v>0.28512196133566903</v>
      </c>
      <c r="V12" s="17">
        <v>0.293702224407969</v>
      </c>
      <c r="W12" s="17">
        <v>0.28797396940655101</v>
      </c>
      <c r="X12" s="17">
        <v>0.28275097107701702</v>
      </c>
      <c r="Y12" s="17">
        <v>0.22319118254172299</v>
      </c>
      <c r="Z12" s="17">
        <v>0.21928221859718999</v>
      </c>
      <c r="AA12" s="17">
        <v>0.27237556070861901</v>
      </c>
      <c r="AB12" s="17">
        <v>0.29912019953159702</v>
      </c>
      <c r="AC12" s="17">
        <v>0.26989974672718697</v>
      </c>
      <c r="AD12" s="17">
        <v>0.260189272804773</v>
      </c>
      <c r="AE12" s="17"/>
      <c r="AF12" s="17">
        <v>0.20321855566070701</v>
      </c>
      <c r="AG12" s="17">
        <v>0.30299791593825398</v>
      </c>
      <c r="AH12" s="17">
        <v>0.29178381813209397</v>
      </c>
      <c r="AI12" s="17"/>
      <c r="AJ12" s="17">
        <v>0.22360907623968801</v>
      </c>
      <c r="AK12" s="17">
        <v>0.28408506191781302</v>
      </c>
      <c r="AL12" s="17">
        <v>0.35906340950543703</v>
      </c>
      <c r="AM12" s="17">
        <v>5.0694138095901599E-2</v>
      </c>
      <c r="AN12" s="17">
        <v>0.26837561450519198</v>
      </c>
      <c r="AO12" s="17"/>
      <c r="AP12" s="17">
        <v>0.20463733207804899</v>
      </c>
      <c r="AQ12" s="17">
        <v>0.29500767954102403</v>
      </c>
      <c r="AR12" s="17">
        <v>0.32550145183731199</v>
      </c>
      <c r="AS12" s="17"/>
      <c r="AT12" s="17">
        <v>0.26171941814340399</v>
      </c>
      <c r="AU12" s="17">
        <v>0.29175242351632702</v>
      </c>
      <c r="AV12" s="17">
        <v>0.25188921946936099</v>
      </c>
      <c r="AW12" s="17">
        <v>0.25839139113338599</v>
      </c>
      <c r="AX12" s="17">
        <v>0.33910927484039699</v>
      </c>
      <c r="AY12" s="17"/>
      <c r="AZ12" s="17">
        <v>0.23772263025346799</v>
      </c>
      <c r="BA12" s="17">
        <v>0.28237745542984699</v>
      </c>
      <c r="BB12" s="17">
        <v>0.26847172093339799</v>
      </c>
      <c r="BC12" s="17">
        <v>0.290774567698867</v>
      </c>
      <c r="BD12" s="17">
        <v>0.26097525629632701</v>
      </c>
      <c r="BE12" s="17">
        <v>0.252956694097211</v>
      </c>
      <c r="BF12" s="17"/>
      <c r="BG12" s="17">
        <v>0.262346286387729</v>
      </c>
      <c r="BH12" s="17">
        <v>0.258173890184002</v>
      </c>
      <c r="BI12" s="17" t="s">
        <v>95</v>
      </c>
      <c r="BJ12" s="17">
        <v>0.27954555796901798</v>
      </c>
      <c r="BK12" s="17">
        <v>0.25408800122129199</v>
      </c>
      <c r="BL12" s="17">
        <v>0.28785462260702299</v>
      </c>
      <c r="BM12" s="17">
        <v>0.23247158656188099</v>
      </c>
    </row>
    <row r="13" spans="2:65" ht="43.5" x14ac:dyDescent="0.35">
      <c r="B13" s="18" t="s">
        <v>330</v>
      </c>
      <c r="C13" s="17">
        <v>0.22024308988437499</v>
      </c>
      <c r="D13" s="17">
        <v>0.21468199967768101</v>
      </c>
      <c r="E13" s="17">
        <v>0.22569896509696799</v>
      </c>
      <c r="F13" s="17"/>
      <c r="G13" s="17">
        <v>0.270580020102062</v>
      </c>
      <c r="H13" s="17">
        <v>0.198834477480657</v>
      </c>
      <c r="I13" s="17">
        <v>0.197773458845385</v>
      </c>
      <c r="J13" s="17">
        <v>0.195919259581504</v>
      </c>
      <c r="K13" s="17">
        <v>0.265576066903907</v>
      </c>
      <c r="L13" s="17">
        <v>0.21278096875703401</v>
      </c>
      <c r="M13" s="17"/>
      <c r="N13" s="17">
        <v>0.23619932457880999</v>
      </c>
      <c r="O13" s="17">
        <v>0.25358917398826297</v>
      </c>
      <c r="P13" s="17">
        <v>0.174681158894578</v>
      </c>
      <c r="Q13" s="17">
        <v>0.208381526997542</v>
      </c>
      <c r="R13" s="17"/>
      <c r="S13" s="17">
        <v>0.19053737845029101</v>
      </c>
      <c r="T13" s="17">
        <v>0.25819083049535602</v>
      </c>
      <c r="U13" s="17">
        <v>0.25005617797348501</v>
      </c>
      <c r="V13" s="17">
        <v>0.22595072575766001</v>
      </c>
      <c r="W13" s="17">
        <v>0.20366431969202001</v>
      </c>
      <c r="X13" s="17">
        <v>0.188796976686714</v>
      </c>
      <c r="Y13" s="17">
        <v>0.256541232420406</v>
      </c>
      <c r="Z13" s="17">
        <v>0.233354271485888</v>
      </c>
      <c r="AA13" s="17">
        <v>0.21983592489288301</v>
      </c>
      <c r="AB13" s="17">
        <v>0.21741016137952501</v>
      </c>
      <c r="AC13" s="17">
        <v>0.146632341362045</v>
      </c>
      <c r="AD13" s="17">
        <v>0.22247887262527499</v>
      </c>
      <c r="AE13" s="17"/>
      <c r="AF13" s="17">
        <v>0.168560639983415</v>
      </c>
      <c r="AG13" s="17">
        <v>0.26086615967523802</v>
      </c>
      <c r="AH13" s="17">
        <v>0.148241953666673</v>
      </c>
      <c r="AI13" s="17"/>
      <c r="AJ13" s="17">
        <v>0.12388574370611501</v>
      </c>
      <c r="AK13" s="17">
        <v>0.26963603834305999</v>
      </c>
      <c r="AL13" s="17">
        <v>0.29937969359439798</v>
      </c>
      <c r="AM13" s="17">
        <v>9.6834481628887095E-2</v>
      </c>
      <c r="AN13" s="17">
        <v>0.21184672626106499</v>
      </c>
      <c r="AO13" s="17"/>
      <c r="AP13" s="17">
        <v>7.8830646717069894E-2</v>
      </c>
      <c r="AQ13" s="17">
        <v>0.27755354129441401</v>
      </c>
      <c r="AR13" s="17">
        <v>0.30375265927067502</v>
      </c>
      <c r="AS13" s="17"/>
      <c r="AT13" s="17">
        <v>0.18927688431870299</v>
      </c>
      <c r="AU13" s="17">
        <v>0.201752228816381</v>
      </c>
      <c r="AV13" s="17">
        <v>0.26138411883643597</v>
      </c>
      <c r="AW13" s="17">
        <v>0.24031323002119401</v>
      </c>
      <c r="AX13" s="17">
        <v>0.2058914221299</v>
      </c>
      <c r="AY13" s="17"/>
      <c r="AZ13" s="17">
        <v>0.19253436439182101</v>
      </c>
      <c r="BA13" s="17">
        <v>0.23060196042518499</v>
      </c>
      <c r="BB13" s="17">
        <v>0.20108897617952001</v>
      </c>
      <c r="BC13" s="17">
        <v>0.242338882788841</v>
      </c>
      <c r="BD13" s="17">
        <v>0.23681889268331799</v>
      </c>
      <c r="BE13" s="17">
        <v>0.21321661267561301</v>
      </c>
      <c r="BF13" s="17"/>
      <c r="BG13" s="17">
        <v>0.21215570681059001</v>
      </c>
      <c r="BH13" s="17">
        <v>0.235541382587767</v>
      </c>
      <c r="BI13" s="17" t="s">
        <v>95</v>
      </c>
      <c r="BJ13" s="17">
        <v>0.20530357836577801</v>
      </c>
      <c r="BK13" s="17">
        <v>0.216473169874698</v>
      </c>
      <c r="BL13" s="17">
        <v>0.205193222591083</v>
      </c>
      <c r="BM13" s="17">
        <v>0.28043319406916201</v>
      </c>
    </row>
    <row r="14" spans="2:65" x14ac:dyDescent="0.35">
      <c r="B14" s="18" t="s">
        <v>114</v>
      </c>
      <c r="C14" s="19">
        <v>8.3041898168520395E-2</v>
      </c>
      <c r="D14" s="19">
        <v>5.4378923846951803E-2</v>
      </c>
      <c r="E14" s="19">
        <v>0.11028792987737</v>
      </c>
      <c r="F14" s="19"/>
      <c r="G14" s="19">
        <v>2.4748566380358501E-2</v>
      </c>
      <c r="H14" s="19">
        <v>5.7967937505236398E-2</v>
      </c>
      <c r="I14" s="19">
        <v>8.85384665008178E-2</v>
      </c>
      <c r="J14" s="19">
        <v>0.121397595459301</v>
      </c>
      <c r="K14" s="19">
        <v>0.107132754714324</v>
      </c>
      <c r="L14" s="19">
        <v>8.83935598378736E-2</v>
      </c>
      <c r="M14" s="19"/>
      <c r="N14" s="19">
        <v>3.6724518395458303E-2</v>
      </c>
      <c r="O14" s="19">
        <v>6.7329211708507905E-2</v>
      </c>
      <c r="P14" s="19">
        <v>0.113833416712171</v>
      </c>
      <c r="Q14" s="19">
        <v>0.121577712403135</v>
      </c>
      <c r="R14" s="19"/>
      <c r="S14" s="19">
        <v>6.3051233343145094E-2</v>
      </c>
      <c r="T14" s="19">
        <v>7.6404483174185994E-2</v>
      </c>
      <c r="U14" s="19">
        <v>9.2360664110413201E-2</v>
      </c>
      <c r="V14" s="19">
        <v>5.7402141556054997E-2</v>
      </c>
      <c r="W14" s="19">
        <v>0.104832411831144</v>
      </c>
      <c r="X14" s="19">
        <v>0.10973156584864401</v>
      </c>
      <c r="Y14" s="19">
        <v>7.0935134344344702E-2</v>
      </c>
      <c r="Z14" s="19">
        <v>7.4699220717286893E-2</v>
      </c>
      <c r="AA14" s="19">
        <v>0.108288678557766</v>
      </c>
      <c r="AB14" s="19">
        <v>8.6881705838509904E-2</v>
      </c>
      <c r="AC14" s="19">
        <v>0.12192285818248499</v>
      </c>
      <c r="AD14" s="19">
        <v>2.2173408842734801E-2</v>
      </c>
      <c r="AE14" s="19"/>
      <c r="AF14" s="19">
        <v>9.8900602415920705E-2</v>
      </c>
      <c r="AG14" s="19">
        <v>6.2879171774663803E-2</v>
      </c>
      <c r="AH14" s="19">
        <v>0.128643162179016</v>
      </c>
      <c r="AI14" s="19"/>
      <c r="AJ14" s="19">
        <v>8.5214843880984895E-2</v>
      </c>
      <c r="AK14" s="19">
        <v>5.2862024854807503E-2</v>
      </c>
      <c r="AL14" s="19">
        <v>4.9474838048404302E-2</v>
      </c>
      <c r="AM14" s="19">
        <v>0.14997745815187999</v>
      </c>
      <c r="AN14" s="19">
        <v>0.15333755932214599</v>
      </c>
      <c r="AO14" s="19"/>
      <c r="AP14" s="19">
        <v>5.3097251459265402E-2</v>
      </c>
      <c r="AQ14" s="19">
        <v>5.6189383769152501E-2</v>
      </c>
      <c r="AR14" s="19">
        <v>4.75607133734001E-2</v>
      </c>
      <c r="AS14" s="19"/>
      <c r="AT14" s="19">
        <v>0.115458672461644</v>
      </c>
      <c r="AU14" s="19">
        <v>9.1122626223445899E-2</v>
      </c>
      <c r="AV14" s="19">
        <v>5.5582939395858698E-2</v>
      </c>
      <c r="AW14" s="19">
        <v>5.1380285381651097E-2</v>
      </c>
      <c r="AX14" s="19">
        <v>7.3166190221395297E-2</v>
      </c>
      <c r="AY14" s="19"/>
      <c r="AZ14" s="19">
        <v>6.8699065882447202E-2</v>
      </c>
      <c r="BA14" s="19">
        <v>7.7142090753946499E-2</v>
      </c>
      <c r="BB14" s="19">
        <v>0.11852891229829</v>
      </c>
      <c r="BC14" s="19">
        <v>7.5696202237931706E-2</v>
      </c>
      <c r="BD14" s="19">
        <v>9.4184542696281695E-2</v>
      </c>
      <c r="BE14" s="19">
        <v>9.5944763664311802E-2</v>
      </c>
      <c r="BF14" s="19"/>
      <c r="BG14" s="19">
        <v>7.6297600343448402E-2</v>
      </c>
      <c r="BH14" s="19">
        <v>6.9191100336382302E-2</v>
      </c>
      <c r="BI14" s="19" t="s">
        <v>95</v>
      </c>
      <c r="BJ14" s="19">
        <v>9.3243907996006098E-2</v>
      </c>
      <c r="BK14" s="19">
        <v>0.11972517051864</v>
      </c>
      <c r="BL14" s="19">
        <v>8.62427181868161E-2</v>
      </c>
      <c r="BM14" s="19">
        <v>0.106203135400043</v>
      </c>
    </row>
    <row r="15" spans="2:65" x14ac:dyDescent="0.35">
      <c r="B15" s="16" t="s">
        <v>253</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985</v>
      </c>
      <c r="E7" s="10">
        <v>1026</v>
      </c>
      <c r="F7" s="10"/>
      <c r="G7" s="10">
        <v>247</v>
      </c>
      <c r="H7" s="10">
        <v>356</v>
      </c>
      <c r="I7" s="10">
        <v>339</v>
      </c>
      <c r="J7" s="10">
        <v>358</v>
      </c>
      <c r="K7" s="10">
        <v>287</v>
      </c>
      <c r="L7" s="10">
        <v>430</v>
      </c>
      <c r="M7" s="10"/>
      <c r="N7" s="10">
        <v>583</v>
      </c>
      <c r="O7" s="10">
        <v>565</v>
      </c>
      <c r="P7" s="10">
        <v>397</v>
      </c>
      <c r="Q7" s="10">
        <v>460</v>
      </c>
      <c r="R7" s="10"/>
      <c r="S7" s="10">
        <v>286</v>
      </c>
      <c r="T7" s="10">
        <v>261</v>
      </c>
      <c r="U7" s="10">
        <v>163</v>
      </c>
      <c r="V7" s="10">
        <v>173</v>
      </c>
      <c r="W7" s="10">
        <v>155</v>
      </c>
      <c r="X7" s="10">
        <v>184</v>
      </c>
      <c r="Y7" s="10">
        <v>174</v>
      </c>
      <c r="Z7" s="10">
        <v>76</v>
      </c>
      <c r="AA7" s="10">
        <v>241</v>
      </c>
      <c r="AB7" s="10">
        <v>163</v>
      </c>
      <c r="AC7" s="10">
        <v>101</v>
      </c>
      <c r="AD7" s="10">
        <v>40</v>
      </c>
      <c r="AE7" s="10"/>
      <c r="AF7" s="10">
        <v>737</v>
      </c>
      <c r="AG7" s="10">
        <v>819</v>
      </c>
      <c r="AH7" s="10">
        <v>299</v>
      </c>
      <c r="AI7" s="10"/>
      <c r="AJ7" s="10">
        <v>731</v>
      </c>
      <c r="AK7" s="10">
        <v>570</v>
      </c>
      <c r="AL7" s="10">
        <v>133</v>
      </c>
      <c r="AM7" s="10">
        <v>31</v>
      </c>
      <c r="AN7" s="10">
        <v>281</v>
      </c>
      <c r="AO7" s="10"/>
      <c r="AP7" s="10">
        <v>381</v>
      </c>
      <c r="AQ7" s="10">
        <v>748</v>
      </c>
      <c r="AR7" s="10">
        <v>145</v>
      </c>
      <c r="AS7" s="10"/>
      <c r="AT7" s="10">
        <v>458</v>
      </c>
      <c r="AU7" s="10">
        <v>464</v>
      </c>
      <c r="AV7" s="10">
        <v>563</v>
      </c>
      <c r="AW7" s="10">
        <v>235</v>
      </c>
      <c r="AX7" s="10">
        <v>33</v>
      </c>
      <c r="AY7" s="10"/>
      <c r="AZ7" s="10">
        <v>464</v>
      </c>
      <c r="BA7" s="10">
        <v>632</v>
      </c>
      <c r="BB7" s="10">
        <v>229</v>
      </c>
      <c r="BC7" s="10">
        <v>365</v>
      </c>
      <c r="BD7" s="10">
        <v>233</v>
      </c>
      <c r="BE7" s="10">
        <v>94</v>
      </c>
      <c r="BF7" s="10"/>
      <c r="BG7" s="10">
        <v>751</v>
      </c>
      <c r="BH7" s="10">
        <v>472</v>
      </c>
      <c r="BI7" s="10" t="s">
        <v>94</v>
      </c>
      <c r="BJ7" s="10">
        <v>130</v>
      </c>
      <c r="BK7" s="10">
        <v>171</v>
      </c>
      <c r="BL7" s="10">
        <v>413</v>
      </c>
      <c r="BM7" s="10">
        <v>58</v>
      </c>
    </row>
    <row r="8" spans="2:65" ht="30" customHeight="1" x14ac:dyDescent="0.35">
      <c r="B8" s="11" t="s">
        <v>19</v>
      </c>
      <c r="C8" s="11">
        <v>2019</v>
      </c>
      <c r="D8" s="11">
        <v>1000</v>
      </c>
      <c r="E8" s="11">
        <v>1014</v>
      </c>
      <c r="F8" s="11"/>
      <c r="G8" s="11">
        <v>294</v>
      </c>
      <c r="H8" s="11">
        <v>347</v>
      </c>
      <c r="I8" s="11">
        <v>333</v>
      </c>
      <c r="J8" s="11">
        <v>352</v>
      </c>
      <c r="K8" s="11">
        <v>276</v>
      </c>
      <c r="L8" s="11">
        <v>417</v>
      </c>
      <c r="M8" s="11"/>
      <c r="N8" s="11">
        <v>536</v>
      </c>
      <c r="O8" s="11">
        <v>527</v>
      </c>
      <c r="P8" s="11">
        <v>446</v>
      </c>
      <c r="Q8" s="11">
        <v>499</v>
      </c>
      <c r="R8" s="11"/>
      <c r="S8" s="11">
        <v>290</v>
      </c>
      <c r="T8" s="11">
        <v>247</v>
      </c>
      <c r="U8" s="11">
        <v>157</v>
      </c>
      <c r="V8" s="11">
        <v>177</v>
      </c>
      <c r="W8" s="11">
        <v>148</v>
      </c>
      <c r="X8" s="11">
        <v>188</v>
      </c>
      <c r="Y8" s="11">
        <v>165</v>
      </c>
      <c r="Z8" s="11">
        <v>71</v>
      </c>
      <c r="AA8" s="11">
        <v>228</v>
      </c>
      <c r="AB8" s="11">
        <v>192</v>
      </c>
      <c r="AC8" s="11">
        <v>105</v>
      </c>
      <c r="AD8" s="11">
        <v>52</v>
      </c>
      <c r="AE8" s="11"/>
      <c r="AF8" s="11">
        <v>726</v>
      </c>
      <c r="AG8" s="11">
        <v>801</v>
      </c>
      <c r="AH8" s="11">
        <v>307</v>
      </c>
      <c r="AI8" s="11"/>
      <c r="AJ8" s="11">
        <v>713</v>
      </c>
      <c r="AK8" s="11">
        <v>567</v>
      </c>
      <c r="AL8" s="11">
        <v>127</v>
      </c>
      <c r="AM8" s="11">
        <v>30</v>
      </c>
      <c r="AN8" s="11">
        <v>288</v>
      </c>
      <c r="AO8" s="11"/>
      <c r="AP8" s="11">
        <v>376</v>
      </c>
      <c r="AQ8" s="11">
        <v>748</v>
      </c>
      <c r="AR8" s="11">
        <v>143</v>
      </c>
      <c r="AS8" s="11"/>
      <c r="AT8" s="11">
        <v>470</v>
      </c>
      <c r="AU8" s="11">
        <v>476</v>
      </c>
      <c r="AV8" s="11">
        <v>555</v>
      </c>
      <c r="AW8" s="11">
        <v>223</v>
      </c>
      <c r="AX8" s="11">
        <v>30</v>
      </c>
      <c r="AY8" s="11"/>
      <c r="AZ8" s="11">
        <v>474</v>
      </c>
      <c r="BA8" s="11">
        <v>625</v>
      </c>
      <c r="BB8" s="11">
        <v>231</v>
      </c>
      <c r="BC8" s="11">
        <v>363</v>
      </c>
      <c r="BD8" s="11">
        <v>232</v>
      </c>
      <c r="BE8" s="11">
        <v>96</v>
      </c>
      <c r="BF8" s="11"/>
      <c r="BG8" s="11">
        <v>729</v>
      </c>
      <c r="BH8" s="11">
        <v>461</v>
      </c>
      <c r="BI8" s="11" t="s">
        <v>94</v>
      </c>
      <c r="BJ8" s="11">
        <v>136</v>
      </c>
      <c r="BK8" s="11">
        <v>182</v>
      </c>
      <c r="BL8" s="11">
        <v>423</v>
      </c>
      <c r="BM8" s="11">
        <v>62</v>
      </c>
    </row>
    <row r="9" spans="2:65" ht="43.5" x14ac:dyDescent="0.35">
      <c r="B9" s="18" t="s">
        <v>331</v>
      </c>
      <c r="C9" s="17">
        <v>5.28919324879411E-2</v>
      </c>
      <c r="D9" s="17">
        <v>7.3040358183594098E-2</v>
      </c>
      <c r="E9" s="17">
        <v>3.2427180138610102E-2</v>
      </c>
      <c r="F9" s="17"/>
      <c r="G9" s="17">
        <v>7.1159859061557099E-2</v>
      </c>
      <c r="H9" s="17">
        <v>9.6462605100464199E-2</v>
      </c>
      <c r="I9" s="17">
        <v>4.52381051680944E-2</v>
      </c>
      <c r="J9" s="17">
        <v>4.19232343661411E-2</v>
      </c>
      <c r="K9" s="17">
        <v>3.43308946866707E-2</v>
      </c>
      <c r="L9" s="17">
        <v>3.1363123240797798E-2</v>
      </c>
      <c r="M9" s="17"/>
      <c r="N9" s="17">
        <v>6.5653535315586806E-2</v>
      </c>
      <c r="O9" s="17">
        <v>3.8789508343051303E-2</v>
      </c>
      <c r="P9" s="17">
        <v>5.2305064888244303E-2</v>
      </c>
      <c r="Q9" s="17">
        <v>5.5838900041727701E-2</v>
      </c>
      <c r="R9" s="17"/>
      <c r="S9" s="17">
        <v>4.66715439452738E-2</v>
      </c>
      <c r="T9" s="17">
        <v>5.7615344026769801E-2</v>
      </c>
      <c r="U9" s="17">
        <v>4.6367743836093302E-2</v>
      </c>
      <c r="V9" s="17">
        <v>5.0186805021085801E-2</v>
      </c>
      <c r="W9" s="17">
        <v>9.46970895613507E-2</v>
      </c>
      <c r="X9" s="17">
        <v>4.95998998700398E-2</v>
      </c>
      <c r="Y9" s="17">
        <v>4.86240262871118E-2</v>
      </c>
      <c r="Z9" s="17">
        <v>0.105082975037475</v>
      </c>
      <c r="AA9" s="17">
        <v>4.2991598472196198E-2</v>
      </c>
      <c r="AB9" s="17">
        <v>1.88285232125305E-2</v>
      </c>
      <c r="AC9" s="17">
        <v>9.0304949035665896E-2</v>
      </c>
      <c r="AD9" s="17">
        <v>2.3092239731549499E-2</v>
      </c>
      <c r="AE9" s="17"/>
      <c r="AF9" s="17">
        <v>7.0976057692261493E-2</v>
      </c>
      <c r="AG9" s="17">
        <v>3.5869457377377303E-2</v>
      </c>
      <c r="AH9" s="17">
        <v>3.18471225638806E-2</v>
      </c>
      <c r="AI9" s="17"/>
      <c r="AJ9" s="17">
        <v>6.0087190240245503E-2</v>
      </c>
      <c r="AK9" s="17">
        <v>5.9246045588316101E-2</v>
      </c>
      <c r="AL9" s="17">
        <v>2.6522293102161001E-2</v>
      </c>
      <c r="AM9" s="17">
        <v>9.1161945433220301E-2</v>
      </c>
      <c r="AN9" s="17">
        <v>2.5915434763299699E-2</v>
      </c>
      <c r="AO9" s="17"/>
      <c r="AP9" s="17">
        <v>5.8760555743728703E-2</v>
      </c>
      <c r="AQ9" s="17">
        <v>4.8457121004175499E-2</v>
      </c>
      <c r="AR9" s="17">
        <v>2.3971009913577299E-2</v>
      </c>
      <c r="AS9" s="17"/>
      <c r="AT9" s="17">
        <v>5.0690865439898702E-2</v>
      </c>
      <c r="AU9" s="17">
        <v>4.2644889588967803E-2</v>
      </c>
      <c r="AV9" s="17">
        <v>5.63115603846236E-2</v>
      </c>
      <c r="AW9" s="17">
        <v>8.5173617714180305E-2</v>
      </c>
      <c r="AX9" s="17">
        <v>9.1808201596936104E-2</v>
      </c>
      <c r="AY9" s="17"/>
      <c r="AZ9" s="17">
        <v>7.6221183702046294E-2</v>
      </c>
      <c r="BA9" s="17">
        <v>4.3428886453811898E-2</v>
      </c>
      <c r="BB9" s="17">
        <v>4.7097606012609601E-2</v>
      </c>
      <c r="BC9" s="17">
        <v>5.4032531583548898E-2</v>
      </c>
      <c r="BD9" s="17">
        <v>4.0357714354181499E-2</v>
      </c>
      <c r="BE9" s="17">
        <v>3.9185376340187199E-2</v>
      </c>
      <c r="BF9" s="17"/>
      <c r="BG9" s="17">
        <v>4.4996495110062103E-2</v>
      </c>
      <c r="BH9" s="17">
        <v>4.5560148185139399E-2</v>
      </c>
      <c r="BI9" s="17" t="s">
        <v>95</v>
      </c>
      <c r="BJ9" s="17">
        <v>5.7429841064478598E-2</v>
      </c>
      <c r="BK9" s="17">
        <v>5.8714599734484202E-2</v>
      </c>
      <c r="BL9" s="17">
        <v>7.1662907661512495E-2</v>
      </c>
      <c r="BM9" s="17">
        <v>5.0431550398738999E-2</v>
      </c>
    </row>
    <row r="10" spans="2:65" ht="43.5" x14ac:dyDescent="0.35">
      <c r="B10" s="18" t="s">
        <v>332</v>
      </c>
      <c r="C10" s="17">
        <v>0.118055097437558</v>
      </c>
      <c r="D10" s="17">
        <v>0.138894990247827</v>
      </c>
      <c r="E10" s="17">
        <v>9.7220308544802195E-2</v>
      </c>
      <c r="F10" s="17"/>
      <c r="G10" s="17">
        <v>0.189136998803205</v>
      </c>
      <c r="H10" s="17">
        <v>0.177760774652401</v>
      </c>
      <c r="I10" s="17">
        <v>0.122610564653359</v>
      </c>
      <c r="J10" s="17">
        <v>0.103574109943598</v>
      </c>
      <c r="K10" s="17">
        <v>9.5423538689869594E-2</v>
      </c>
      <c r="L10" s="17">
        <v>4.1734378477029502E-2</v>
      </c>
      <c r="M10" s="17"/>
      <c r="N10" s="17">
        <v>0.116835572726101</v>
      </c>
      <c r="O10" s="17">
        <v>0.109140006849447</v>
      </c>
      <c r="P10" s="17">
        <v>0.14469508831357999</v>
      </c>
      <c r="Q10" s="17">
        <v>0.10590352576893799</v>
      </c>
      <c r="R10" s="17"/>
      <c r="S10" s="17">
        <v>0.12709266356403801</v>
      </c>
      <c r="T10" s="17">
        <v>0.107263710143885</v>
      </c>
      <c r="U10" s="17">
        <v>9.8985842114071104E-2</v>
      </c>
      <c r="V10" s="17">
        <v>0.107768817410045</v>
      </c>
      <c r="W10" s="17">
        <v>0.11348647724958499</v>
      </c>
      <c r="X10" s="17">
        <v>0.148486457531296</v>
      </c>
      <c r="Y10" s="17">
        <v>9.9203076475163104E-2</v>
      </c>
      <c r="Z10" s="17">
        <v>0.12992455369491501</v>
      </c>
      <c r="AA10" s="17">
        <v>0.100102464920778</v>
      </c>
      <c r="AB10" s="17">
        <v>0.109600706195482</v>
      </c>
      <c r="AC10" s="17">
        <v>0.18025084388051099</v>
      </c>
      <c r="AD10" s="17">
        <v>0.142628348992065</v>
      </c>
      <c r="AE10" s="17"/>
      <c r="AF10" s="17">
        <v>0.13375593882186201</v>
      </c>
      <c r="AG10" s="17">
        <v>0.118276929489119</v>
      </c>
      <c r="AH10" s="17">
        <v>9.6473383857858405E-2</v>
      </c>
      <c r="AI10" s="17"/>
      <c r="AJ10" s="17">
        <v>0.13098536464788901</v>
      </c>
      <c r="AK10" s="17">
        <v>0.14368915507508101</v>
      </c>
      <c r="AL10" s="17">
        <v>7.6797845335960402E-2</v>
      </c>
      <c r="AM10" s="17">
        <v>7.1675954768540301E-2</v>
      </c>
      <c r="AN10" s="17">
        <v>7.5299813242062696E-2</v>
      </c>
      <c r="AO10" s="17"/>
      <c r="AP10" s="17">
        <v>0.166722921915233</v>
      </c>
      <c r="AQ10" s="17">
        <v>0.13659462169784101</v>
      </c>
      <c r="AR10" s="17">
        <v>0.12969112041637901</v>
      </c>
      <c r="AS10" s="17"/>
      <c r="AT10" s="17">
        <v>9.66216179329768E-2</v>
      </c>
      <c r="AU10" s="17">
        <v>0.118739664036201</v>
      </c>
      <c r="AV10" s="17">
        <v>0.128026555525977</v>
      </c>
      <c r="AW10" s="17">
        <v>0.154353271920775</v>
      </c>
      <c r="AX10" s="17">
        <v>0.115086041702138</v>
      </c>
      <c r="AY10" s="17"/>
      <c r="AZ10" s="17">
        <v>0.15566967612691099</v>
      </c>
      <c r="BA10" s="17">
        <v>0.105360096576799</v>
      </c>
      <c r="BB10" s="17">
        <v>0.13942841524497701</v>
      </c>
      <c r="BC10" s="17">
        <v>0.116159057115525</v>
      </c>
      <c r="BD10" s="17">
        <v>5.8306880352450803E-2</v>
      </c>
      <c r="BE10" s="17">
        <v>0.115225137487317</v>
      </c>
      <c r="BF10" s="17"/>
      <c r="BG10" s="17">
        <v>0.105253778148567</v>
      </c>
      <c r="BH10" s="17">
        <v>0.14262431787650301</v>
      </c>
      <c r="BI10" s="17" t="s">
        <v>95</v>
      </c>
      <c r="BJ10" s="17">
        <v>0.159184008188541</v>
      </c>
      <c r="BK10" s="17">
        <v>0.104008619580936</v>
      </c>
      <c r="BL10" s="17">
        <v>0.112454728351877</v>
      </c>
      <c r="BM10" s="17">
        <v>9.2504972402187594E-2</v>
      </c>
    </row>
    <row r="11" spans="2:65" ht="43.5" x14ac:dyDescent="0.35">
      <c r="B11" s="18" t="s">
        <v>333</v>
      </c>
      <c r="C11" s="17">
        <v>0.17387464298625299</v>
      </c>
      <c r="D11" s="17">
        <v>0.184793068990554</v>
      </c>
      <c r="E11" s="17">
        <v>0.16414561333677299</v>
      </c>
      <c r="F11" s="17"/>
      <c r="G11" s="17">
        <v>0.123287410326643</v>
      </c>
      <c r="H11" s="17">
        <v>0.147405137466049</v>
      </c>
      <c r="I11" s="17">
        <v>0.16870946207176099</v>
      </c>
      <c r="J11" s="17">
        <v>0.18188672301370701</v>
      </c>
      <c r="K11" s="17">
        <v>0.17903500496559399</v>
      </c>
      <c r="L11" s="17">
        <v>0.225561909147419</v>
      </c>
      <c r="M11" s="17"/>
      <c r="N11" s="17">
        <v>0.191086630762799</v>
      </c>
      <c r="O11" s="17">
        <v>0.14933346096630401</v>
      </c>
      <c r="P11" s="17">
        <v>0.18602040319294899</v>
      </c>
      <c r="Q11" s="17">
        <v>0.17056476216041699</v>
      </c>
      <c r="R11" s="17"/>
      <c r="S11" s="17">
        <v>0.16388034981858801</v>
      </c>
      <c r="T11" s="17">
        <v>0.19244606111964299</v>
      </c>
      <c r="U11" s="17">
        <v>0.230211650278803</v>
      </c>
      <c r="V11" s="17">
        <v>0.210930161713591</v>
      </c>
      <c r="W11" s="17">
        <v>0.189197525861907</v>
      </c>
      <c r="X11" s="17">
        <v>0.163649200110805</v>
      </c>
      <c r="Y11" s="17">
        <v>0.20309661921585601</v>
      </c>
      <c r="Z11" s="17">
        <v>0.11215684044876199</v>
      </c>
      <c r="AA11" s="17">
        <v>0.16717278551524101</v>
      </c>
      <c r="AB11" s="17">
        <v>0.137534473801466</v>
      </c>
      <c r="AC11" s="17">
        <v>0.105227870925693</v>
      </c>
      <c r="AD11" s="17">
        <v>0.13096400135184799</v>
      </c>
      <c r="AE11" s="17"/>
      <c r="AF11" s="17">
        <v>0.22425516251741101</v>
      </c>
      <c r="AG11" s="17">
        <v>0.14555119644827599</v>
      </c>
      <c r="AH11" s="17">
        <v>0.16559650244069399</v>
      </c>
      <c r="AI11" s="17"/>
      <c r="AJ11" s="17">
        <v>0.221066292103828</v>
      </c>
      <c r="AK11" s="17">
        <v>0.15955339792708501</v>
      </c>
      <c r="AL11" s="17">
        <v>0.18279027432800901</v>
      </c>
      <c r="AM11" s="17">
        <v>0.26800323774217999</v>
      </c>
      <c r="AN11" s="17">
        <v>0.127581605318525</v>
      </c>
      <c r="AO11" s="17"/>
      <c r="AP11" s="17">
        <v>0.25582050402989198</v>
      </c>
      <c r="AQ11" s="17">
        <v>0.15818329532710601</v>
      </c>
      <c r="AR11" s="17">
        <v>0.171168925908703</v>
      </c>
      <c r="AS11" s="17"/>
      <c r="AT11" s="17">
        <v>0.186095311273759</v>
      </c>
      <c r="AU11" s="17">
        <v>0.14200848458328399</v>
      </c>
      <c r="AV11" s="17">
        <v>0.17211634625000199</v>
      </c>
      <c r="AW11" s="17">
        <v>0.15906581981263901</v>
      </c>
      <c r="AX11" s="17">
        <v>0.136332450146331</v>
      </c>
      <c r="AY11" s="17"/>
      <c r="AZ11" s="17">
        <v>0.17522992762508899</v>
      </c>
      <c r="BA11" s="17">
        <v>0.176262061786543</v>
      </c>
      <c r="BB11" s="17">
        <v>0.20419384928685599</v>
      </c>
      <c r="BC11" s="17">
        <v>0.15410705299911201</v>
      </c>
      <c r="BD11" s="17">
        <v>0.163915928099473</v>
      </c>
      <c r="BE11" s="17">
        <v>0.17764266311377999</v>
      </c>
      <c r="BF11" s="17"/>
      <c r="BG11" s="17">
        <v>0.19785989959980199</v>
      </c>
      <c r="BH11" s="17">
        <v>0.16739218607690101</v>
      </c>
      <c r="BI11" s="17" t="s">
        <v>95</v>
      </c>
      <c r="BJ11" s="17">
        <v>0.163603913840733</v>
      </c>
      <c r="BK11" s="17">
        <v>0.147744985726834</v>
      </c>
      <c r="BL11" s="17">
        <v>0.15937699022354099</v>
      </c>
      <c r="BM11" s="17">
        <v>0.121341912519562</v>
      </c>
    </row>
    <row r="12" spans="2:65" ht="43.5" x14ac:dyDescent="0.35">
      <c r="B12" s="18" t="s">
        <v>334</v>
      </c>
      <c r="C12" s="17">
        <v>0.31702025877537499</v>
      </c>
      <c r="D12" s="17">
        <v>0.29565287915102001</v>
      </c>
      <c r="E12" s="17">
        <v>0.33998523449453</v>
      </c>
      <c r="F12" s="17"/>
      <c r="G12" s="17">
        <v>0.31210625125082497</v>
      </c>
      <c r="H12" s="17">
        <v>0.283158686676236</v>
      </c>
      <c r="I12" s="17">
        <v>0.33335632321077902</v>
      </c>
      <c r="J12" s="17">
        <v>0.30754039759867702</v>
      </c>
      <c r="K12" s="17">
        <v>0.33973703007129702</v>
      </c>
      <c r="L12" s="17">
        <v>0.32862548341779801</v>
      </c>
      <c r="M12" s="17"/>
      <c r="N12" s="17">
        <v>0.32962974303243903</v>
      </c>
      <c r="O12" s="17">
        <v>0.33305214255742299</v>
      </c>
      <c r="P12" s="17">
        <v>0.313649680130203</v>
      </c>
      <c r="Q12" s="17">
        <v>0.29121862008976301</v>
      </c>
      <c r="R12" s="17"/>
      <c r="S12" s="17">
        <v>0.30284528783306203</v>
      </c>
      <c r="T12" s="17">
        <v>0.30552250153770399</v>
      </c>
      <c r="U12" s="17">
        <v>0.30405974422117699</v>
      </c>
      <c r="V12" s="17">
        <v>0.29332010209026499</v>
      </c>
      <c r="W12" s="17">
        <v>0.248552392915422</v>
      </c>
      <c r="X12" s="17">
        <v>0.29571310561016001</v>
      </c>
      <c r="Y12" s="17">
        <v>0.29132185401793997</v>
      </c>
      <c r="Z12" s="17">
        <v>0.32428027313656299</v>
      </c>
      <c r="AA12" s="17">
        <v>0.37171466539912101</v>
      </c>
      <c r="AB12" s="17">
        <v>0.39090100644714698</v>
      </c>
      <c r="AC12" s="17">
        <v>0.32054623822439399</v>
      </c>
      <c r="AD12" s="17">
        <v>0.395159289982912</v>
      </c>
      <c r="AE12" s="17"/>
      <c r="AF12" s="17">
        <v>0.25473349696256198</v>
      </c>
      <c r="AG12" s="17">
        <v>0.38239509798264498</v>
      </c>
      <c r="AH12" s="17">
        <v>0.28689103269090299</v>
      </c>
      <c r="AI12" s="17"/>
      <c r="AJ12" s="17">
        <v>0.28562084334612298</v>
      </c>
      <c r="AK12" s="17">
        <v>0.34356028824561402</v>
      </c>
      <c r="AL12" s="17">
        <v>0.36933748574027703</v>
      </c>
      <c r="AM12" s="17">
        <v>0.21821757787032001</v>
      </c>
      <c r="AN12" s="17">
        <v>0.30934010022320502</v>
      </c>
      <c r="AO12" s="17"/>
      <c r="AP12" s="17">
        <v>0.28522101234339903</v>
      </c>
      <c r="AQ12" s="17">
        <v>0.34998695709095001</v>
      </c>
      <c r="AR12" s="17">
        <v>0.33507394704915899</v>
      </c>
      <c r="AS12" s="17"/>
      <c r="AT12" s="17">
        <v>0.31300467891346101</v>
      </c>
      <c r="AU12" s="17">
        <v>0.32503123964417402</v>
      </c>
      <c r="AV12" s="17">
        <v>0.32585594863063</v>
      </c>
      <c r="AW12" s="17">
        <v>0.30667859872421399</v>
      </c>
      <c r="AX12" s="17">
        <v>0.277977727583686</v>
      </c>
      <c r="AY12" s="17"/>
      <c r="AZ12" s="17">
        <v>0.29570866916390398</v>
      </c>
      <c r="BA12" s="17">
        <v>0.33506303456345299</v>
      </c>
      <c r="BB12" s="17">
        <v>0.27272463567747501</v>
      </c>
      <c r="BC12" s="17">
        <v>0.33789971795545098</v>
      </c>
      <c r="BD12" s="17">
        <v>0.31419446542510798</v>
      </c>
      <c r="BE12" s="17">
        <v>0.33917352654142002</v>
      </c>
      <c r="BF12" s="17"/>
      <c r="BG12" s="17">
        <v>0.31341773609919998</v>
      </c>
      <c r="BH12" s="17">
        <v>0.337252062784128</v>
      </c>
      <c r="BI12" s="17" t="s">
        <v>95</v>
      </c>
      <c r="BJ12" s="17">
        <v>0.30467115480272799</v>
      </c>
      <c r="BK12" s="17">
        <v>0.29952596461819703</v>
      </c>
      <c r="BL12" s="17">
        <v>0.32427093176731397</v>
      </c>
      <c r="BM12" s="17">
        <v>0.25950499021582002</v>
      </c>
    </row>
    <row r="13" spans="2:65" ht="43.5" x14ac:dyDescent="0.35">
      <c r="B13" s="18" t="s">
        <v>335</v>
      </c>
      <c r="C13" s="17">
        <v>0.20787716017708799</v>
      </c>
      <c r="D13" s="17">
        <v>0.20269982807081199</v>
      </c>
      <c r="E13" s="17">
        <v>0.21015156517473799</v>
      </c>
      <c r="F13" s="17"/>
      <c r="G13" s="17">
        <v>0.22941332247858001</v>
      </c>
      <c r="H13" s="17">
        <v>0.19165096067560899</v>
      </c>
      <c r="I13" s="17">
        <v>0.202224357851922</v>
      </c>
      <c r="J13" s="17">
        <v>0.229671188155086</v>
      </c>
      <c r="K13" s="17">
        <v>0.218880845660163</v>
      </c>
      <c r="L13" s="17">
        <v>0.18501826772507099</v>
      </c>
      <c r="M13" s="17"/>
      <c r="N13" s="17">
        <v>0.21235191029462</v>
      </c>
      <c r="O13" s="17">
        <v>0.226726119437788</v>
      </c>
      <c r="P13" s="17">
        <v>0.182505163945171</v>
      </c>
      <c r="Q13" s="17">
        <v>0.20083213512102999</v>
      </c>
      <c r="R13" s="17"/>
      <c r="S13" s="17">
        <v>0.24174902247244601</v>
      </c>
      <c r="T13" s="17">
        <v>0.22152862953751901</v>
      </c>
      <c r="U13" s="17">
        <v>0.20111695336202101</v>
      </c>
      <c r="V13" s="17">
        <v>0.16185405751117901</v>
      </c>
      <c r="W13" s="17">
        <v>0.22628927682688299</v>
      </c>
      <c r="X13" s="17">
        <v>0.21343933862655501</v>
      </c>
      <c r="Y13" s="17">
        <v>0.19790043823043801</v>
      </c>
      <c r="Z13" s="17">
        <v>0.18582902990901101</v>
      </c>
      <c r="AA13" s="17">
        <v>0.15336959997980901</v>
      </c>
      <c r="AB13" s="17">
        <v>0.23711288340515599</v>
      </c>
      <c r="AC13" s="17">
        <v>0.19474584997842601</v>
      </c>
      <c r="AD13" s="17">
        <v>0.27795352786258898</v>
      </c>
      <c r="AE13" s="17"/>
      <c r="AF13" s="17">
        <v>0.166627847044854</v>
      </c>
      <c r="AG13" s="17">
        <v>0.22447561039608499</v>
      </c>
      <c r="AH13" s="17">
        <v>0.23616060567781799</v>
      </c>
      <c r="AI13" s="17"/>
      <c r="AJ13" s="17">
        <v>0.14829809290024501</v>
      </c>
      <c r="AK13" s="17">
        <v>0.20903159205331701</v>
      </c>
      <c r="AL13" s="17">
        <v>0.215953485416184</v>
      </c>
      <c r="AM13" s="17">
        <v>0.25427344088909898</v>
      </c>
      <c r="AN13" s="17">
        <v>0.24868311103414101</v>
      </c>
      <c r="AO13" s="17"/>
      <c r="AP13" s="17">
        <v>0.103577796879781</v>
      </c>
      <c r="AQ13" s="17">
        <v>0.2235966588585</v>
      </c>
      <c r="AR13" s="17">
        <v>0.237991006001498</v>
      </c>
      <c r="AS13" s="17"/>
      <c r="AT13" s="17">
        <v>0.16796401588992499</v>
      </c>
      <c r="AU13" s="17">
        <v>0.23059698450390501</v>
      </c>
      <c r="AV13" s="17">
        <v>0.22324732710616299</v>
      </c>
      <c r="AW13" s="17">
        <v>0.239428591019994</v>
      </c>
      <c r="AX13" s="17">
        <v>0.28195078835710502</v>
      </c>
      <c r="AY13" s="17"/>
      <c r="AZ13" s="17">
        <v>0.204509446630918</v>
      </c>
      <c r="BA13" s="17">
        <v>0.21556396224271501</v>
      </c>
      <c r="BB13" s="17">
        <v>0.17166963378429101</v>
      </c>
      <c r="BC13" s="17">
        <v>0.18644957684591301</v>
      </c>
      <c r="BD13" s="17">
        <v>0.26227816236319101</v>
      </c>
      <c r="BE13" s="17">
        <v>0.211069131130356</v>
      </c>
      <c r="BF13" s="17"/>
      <c r="BG13" s="17">
        <v>0.18220301373519401</v>
      </c>
      <c r="BH13" s="17">
        <v>0.21282653186498701</v>
      </c>
      <c r="BI13" s="17" t="s">
        <v>95</v>
      </c>
      <c r="BJ13" s="17">
        <v>0.18800951092875401</v>
      </c>
      <c r="BK13" s="17">
        <v>0.16090324780610399</v>
      </c>
      <c r="BL13" s="17">
        <v>0.240634166355953</v>
      </c>
      <c r="BM13" s="17">
        <v>0.39302857280187398</v>
      </c>
    </row>
    <row r="14" spans="2:65" x14ac:dyDescent="0.35">
      <c r="B14" s="18" t="s">
        <v>336</v>
      </c>
      <c r="C14" s="19">
        <v>0.130280908135785</v>
      </c>
      <c r="D14" s="19">
        <v>0.104918875356193</v>
      </c>
      <c r="E14" s="19">
        <v>0.156070098310547</v>
      </c>
      <c r="F14" s="19"/>
      <c r="G14" s="19">
        <v>7.4896158079189507E-2</v>
      </c>
      <c r="H14" s="19">
        <v>0.10356183542924</v>
      </c>
      <c r="I14" s="19">
        <v>0.127861187044085</v>
      </c>
      <c r="J14" s="19">
        <v>0.13540434692279099</v>
      </c>
      <c r="K14" s="19">
        <v>0.132592685926406</v>
      </c>
      <c r="L14" s="19">
        <v>0.187696837991885</v>
      </c>
      <c r="M14" s="19"/>
      <c r="N14" s="19">
        <v>8.4442607868453506E-2</v>
      </c>
      <c r="O14" s="19">
        <v>0.14295876184598699</v>
      </c>
      <c r="P14" s="19">
        <v>0.120824599529853</v>
      </c>
      <c r="Q14" s="19">
        <v>0.175642056818125</v>
      </c>
      <c r="R14" s="19"/>
      <c r="S14" s="19">
        <v>0.117761132366591</v>
      </c>
      <c r="T14" s="19">
        <v>0.11562375363447901</v>
      </c>
      <c r="U14" s="19">
        <v>0.11925806618783499</v>
      </c>
      <c r="V14" s="19">
        <v>0.17594005625383399</v>
      </c>
      <c r="W14" s="19">
        <v>0.12777723758485299</v>
      </c>
      <c r="X14" s="19">
        <v>0.129111998251145</v>
      </c>
      <c r="Y14" s="19">
        <v>0.159853985773491</v>
      </c>
      <c r="Z14" s="19">
        <v>0.14272632777327399</v>
      </c>
      <c r="AA14" s="19">
        <v>0.16464888571285499</v>
      </c>
      <c r="AB14" s="19">
        <v>0.106022406938218</v>
      </c>
      <c r="AC14" s="19">
        <v>0.10892424795531</v>
      </c>
      <c r="AD14" s="19">
        <v>3.0202592079037201E-2</v>
      </c>
      <c r="AE14" s="19"/>
      <c r="AF14" s="19">
        <v>0.14965149696104901</v>
      </c>
      <c r="AG14" s="19">
        <v>9.3431708306498107E-2</v>
      </c>
      <c r="AH14" s="19">
        <v>0.183031352768845</v>
      </c>
      <c r="AI14" s="19"/>
      <c r="AJ14" s="19">
        <v>0.153942216761669</v>
      </c>
      <c r="AK14" s="19">
        <v>8.4919521110586996E-2</v>
      </c>
      <c r="AL14" s="19">
        <v>0.12859861607740899</v>
      </c>
      <c r="AM14" s="19">
        <v>9.6667843296641007E-2</v>
      </c>
      <c r="AN14" s="19">
        <v>0.21317993541876701</v>
      </c>
      <c r="AO14" s="19"/>
      <c r="AP14" s="19">
        <v>0.12989720908796601</v>
      </c>
      <c r="AQ14" s="19">
        <v>8.3181346021428307E-2</v>
      </c>
      <c r="AR14" s="19">
        <v>0.102103990710683</v>
      </c>
      <c r="AS14" s="19"/>
      <c r="AT14" s="19">
        <v>0.18562351054998</v>
      </c>
      <c r="AU14" s="19">
        <v>0.14097873764346799</v>
      </c>
      <c r="AV14" s="19">
        <v>9.4442262102604299E-2</v>
      </c>
      <c r="AW14" s="19">
        <v>5.5300100808197597E-2</v>
      </c>
      <c r="AX14" s="19">
        <v>9.6844790613803897E-2</v>
      </c>
      <c r="AY14" s="19"/>
      <c r="AZ14" s="19">
        <v>9.2661096751132099E-2</v>
      </c>
      <c r="BA14" s="19">
        <v>0.124321958376678</v>
      </c>
      <c r="BB14" s="19">
        <v>0.16488585999379099</v>
      </c>
      <c r="BC14" s="19">
        <v>0.151352063500451</v>
      </c>
      <c r="BD14" s="19">
        <v>0.160946849405596</v>
      </c>
      <c r="BE14" s="19">
        <v>0.11770416538693999</v>
      </c>
      <c r="BF14" s="19"/>
      <c r="BG14" s="19">
        <v>0.15626907730717399</v>
      </c>
      <c r="BH14" s="19">
        <v>9.4344753212340995E-2</v>
      </c>
      <c r="BI14" s="19" t="s">
        <v>95</v>
      </c>
      <c r="BJ14" s="19">
        <v>0.127101571174765</v>
      </c>
      <c r="BK14" s="19">
        <v>0.22910258253344501</v>
      </c>
      <c r="BL14" s="19">
        <v>9.1600275639804302E-2</v>
      </c>
      <c r="BM14" s="19">
        <v>8.3188001661817099E-2</v>
      </c>
    </row>
    <row r="15" spans="2:65" x14ac:dyDescent="0.35">
      <c r="B15" s="16" t="s">
        <v>253</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983</v>
      </c>
      <c r="D7" s="10">
        <v>460</v>
      </c>
      <c r="E7" s="10">
        <v>520</v>
      </c>
      <c r="F7" s="10"/>
      <c r="G7" s="10">
        <v>136</v>
      </c>
      <c r="H7" s="10">
        <v>157</v>
      </c>
      <c r="I7" s="10">
        <v>165</v>
      </c>
      <c r="J7" s="10">
        <v>157</v>
      </c>
      <c r="K7" s="10">
        <v>156</v>
      </c>
      <c r="L7" s="10">
        <v>212</v>
      </c>
      <c r="M7" s="10"/>
      <c r="N7" s="10">
        <v>321</v>
      </c>
      <c r="O7" s="10">
        <v>270</v>
      </c>
      <c r="P7" s="10">
        <v>168</v>
      </c>
      <c r="Q7" s="10">
        <v>223</v>
      </c>
      <c r="R7" s="10"/>
      <c r="S7" s="10">
        <v>116</v>
      </c>
      <c r="T7" s="10">
        <v>152</v>
      </c>
      <c r="U7" s="10">
        <v>92</v>
      </c>
      <c r="V7" s="10">
        <v>96</v>
      </c>
      <c r="W7" s="10">
        <v>68</v>
      </c>
      <c r="X7" s="10">
        <v>78</v>
      </c>
      <c r="Y7" s="10">
        <v>84</v>
      </c>
      <c r="Z7" s="10">
        <v>46</v>
      </c>
      <c r="AA7" s="10">
        <v>110</v>
      </c>
      <c r="AB7" s="10">
        <v>76</v>
      </c>
      <c r="AC7" s="10">
        <v>39</v>
      </c>
      <c r="AD7" s="10">
        <v>26</v>
      </c>
      <c r="AE7" s="10"/>
      <c r="AF7" s="10">
        <v>268</v>
      </c>
      <c r="AG7" s="10">
        <v>491</v>
      </c>
      <c r="AH7" s="10">
        <v>116</v>
      </c>
      <c r="AI7" s="10"/>
      <c r="AJ7" s="10">
        <v>247</v>
      </c>
      <c r="AK7" s="10">
        <v>346</v>
      </c>
      <c r="AL7" s="10">
        <v>97</v>
      </c>
      <c r="AM7" s="10">
        <v>3</v>
      </c>
      <c r="AN7" s="10">
        <v>117</v>
      </c>
      <c r="AO7" s="10"/>
      <c r="AP7" s="10">
        <v>109</v>
      </c>
      <c r="AQ7" s="10">
        <v>445</v>
      </c>
      <c r="AR7" s="10">
        <v>91</v>
      </c>
      <c r="AS7" s="10"/>
      <c r="AT7" s="10">
        <v>193</v>
      </c>
      <c r="AU7" s="10">
        <v>230</v>
      </c>
      <c r="AV7" s="10">
        <v>284</v>
      </c>
      <c r="AW7" s="10">
        <v>125</v>
      </c>
      <c r="AX7" s="10">
        <v>15</v>
      </c>
      <c r="AY7" s="10"/>
      <c r="AZ7" s="10">
        <v>194</v>
      </c>
      <c r="BA7" s="10">
        <v>308</v>
      </c>
      <c r="BB7" s="10">
        <v>111</v>
      </c>
      <c r="BC7" s="10">
        <v>195</v>
      </c>
      <c r="BD7" s="10">
        <v>123</v>
      </c>
      <c r="BE7" s="10">
        <v>52</v>
      </c>
      <c r="BF7" s="10"/>
      <c r="BG7" s="10">
        <v>359</v>
      </c>
      <c r="BH7" s="10">
        <v>242</v>
      </c>
      <c r="BI7" s="10" t="s">
        <v>94</v>
      </c>
      <c r="BJ7" s="10">
        <v>68</v>
      </c>
      <c r="BK7" s="10">
        <v>71</v>
      </c>
      <c r="BL7" s="10">
        <v>193</v>
      </c>
      <c r="BM7" s="10">
        <v>31</v>
      </c>
    </row>
    <row r="8" spans="2:65" ht="30" customHeight="1" x14ac:dyDescent="0.35">
      <c r="B8" s="11" t="s">
        <v>19</v>
      </c>
      <c r="C8" s="11">
        <v>974</v>
      </c>
      <c r="D8" s="11">
        <v>464</v>
      </c>
      <c r="E8" s="11">
        <v>508</v>
      </c>
      <c r="F8" s="11"/>
      <c r="G8" s="11">
        <v>152</v>
      </c>
      <c r="H8" s="11">
        <v>153</v>
      </c>
      <c r="I8" s="11">
        <v>162</v>
      </c>
      <c r="J8" s="11">
        <v>151</v>
      </c>
      <c r="K8" s="11">
        <v>152</v>
      </c>
      <c r="L8" s="11">
        <v>205</v>
      </c>
      <c r="M8" s="11"/>
      <c r="N8" s="11">
        <v>294</v>
      </c>
      <c r="O8" s="11">
        <v>254</v>
      </c>
      <c r="P8" s="11">
        <v>184</v>
      </c>
      <c r="Q8" s="11">
        <v>241</v>
      </c>
      <c r="R8" s="11"/>
      <c r="S8" s="11">
        <v>116</v>
      </c>
      <c r="T8" s="11">
        <v>146</v>
      </c>
      <c r="U8" s="11">
        <v>88</v>
      </c>
      <c r="V8" s="11">
        <v>96</v>
      </c>
      <c r="W8" s="11">
        <v>65</v>
      </c>
      <c r="X8" s="11">
        <v>82</v>
      </c>
      <c r="Y8" s="11">
        <v>75</v>
      </c>
      <c r="Z8" s="11">
        <v>41</v>
      </c>
      <c r="AA8" s="11">
        <v>105</v>
      </c>
      <c r="AB8" s="11">
        <v>88</v>
      </c>
      <c r="AC8" s="11">
        <v>40</v>
      </c>
      <c r="AD8" s="11">
        <v>33</v>
      </c>
      <c r="AE8" s="11"/>
      <c r="AF8" s="11">
        <v>263</v>
      </c>
      <c r="AG8" s="11">
        <v>473</v>
      </c>
      <c r="AH8" s="11">
        <v>122</v>
      </c>
      <c r="AI8" s="11"/>
      <c r="AJ8" s="11">
        <v>237</v>
      </c>
      <c r="AK8" s="11">
        <v>334</v>
      </c>
      <c r="AL8" s="11">
        <v>93</v>
      </c>
      <c r="AM8" s="11">
        <v>3</v>
      </c>
      <c r="AN8" s="11">
        <v>124</v>
      </c>
      <c r="AO8" s="11"/>
      <c r="AP8" s="11">
        <v>105</v>
      </c>
      <c r="AQ8" s="11">
        <v>437</v>
      </c>
      <c r="AR8" s="11">
        <v>89</v>
      </c>
      <c r="AS8" s="11"/>
      <c r="AT8" s="11">
        <v>199</v>
      </c>
      <c r="AU8" s="11">
        <v>235</v>
      </c>
      <c r="AV8" s="11">
        <v>274</v>
      </c>
      <c r="AW8" s="11">
        <v>117</v>
      </c>
      <c r="AX8" s="11">
        <v>13</v>
      </c>
      <c r="AY8" s="11"/>
      <c r="AZ8" s="11">
        <v>196</v>
      </c>
      <c r="BA8" s="11">
        <v>304</v>
      </c>
      <c r="BB8" s="11">
        <v>113</v>
      </c>
      <c r="BC8" s="11">
        <v>191</v>
      </c>
      <c r="BD8" s="11">
        <v>118</v>
      </c>
      <c r="BE8" s="11">
        <v>52</v>
      </c>
      <c r="BF8" s="11"/>
      <c r="BG8" s="11">
        <v>349</v>
      </c>
      <c r="BH8" s="11">
        <v>233</v>
      </c>
      <c r="BI8" s="11" t="s">
        <v>94</v>
      </c>
      <c r="BJ8" s="11">
        <v>73</v>
      </c>
      <c r="BK8" s="11">
        <v>74</v>
      </c>
      <c r="BL8" s="11">
        <v>194</v>
      </c>
      <c r="BM8" s="11">
        <v>32</v>
      </c>
    </row>
    <row r="9" spans="2:65" ht="58" x14ac:dyDescent="0.35">
      <c r="B9" s="18" t="s">
        <v>338</v>
      </c>
      <c r="C9" s="17">
        <v>0.74612726590266298</v>
      </c>
      <c r="D9" s="17">
        <v>0.76438918841056902</v>
      </c>
      <c r="E9" s="17">
        <v>0.72974941862707998</v>
      </c>
      <c r="F9" s="17"/>
      <c r="G9" s="17">
        <v>0.75465005558922105</v>
      </c>
      <c r="H9" s="17">
        <v>0.651001212936826</v>
      </c>
      <c r="I9" s="17">
        <v>0.71020458927610897</v>
      </c>
      <c r="J9" s="17">
        <v>0.79912240357739805</v>
      </c>
      <c r="K9" s="17">
        <v>0.76215345741373097</v>
      </c>
      <c r="L9" s="17">
        <v>0.788381724913645</v>
      </c>
      <c r="M9" s="17"/>
      <c r="N9" s="17">
        <v>0.76967436441727</v>
      </c>
      <c r="O9" s="17">
        <v>0.79352906624356501</v>
      </c>
      <c r="P9" s="17">
        <v>0.66443714636908202</v>
      </c>
      <c r="Q9" s="17">
        <v>0.72892031297142701</v>
      </c>
      <c r="R9" s="17"/>
      <c r="S9" s="17">
        <v>0.74389619546499497</v>
      </c>
      <c r="T9" s="17">
        <v>0.72604109252124605</v>
      </c>
      <c r="U9" s="17">
        <v>0.73372217706250398</v>
      </c>
      <c r="V9" s="17">
        <v>0.74421937877580402</v>
      </c>
      <c r="W9" s="17">
        <v>0.75717231488464198</v>
      </c>
      <c r="X9" s="17">
        <v>0.71301342244770505</v>
      </c>
      <c r="Y9" s="17">
        <v>0.78716396883296502</v>
      </c>
      <c r="Z9" s="17">
        <v>0.76915963181640601</v>
      </c>
      <c r="AA9" s="17">
        <v>0.77459728055571997</v>
      </c>
      <c r="AB9" s="17">
        <v>0.73928558795023502</v>
      </c>
      <c r="AC9" s="17">
        <v>0.71867415716796801</v>
      </c>
      <c r="AD9" s="17">
        <v>0.77964347590518901</v>
      </c>
      <c r="AE9" s="17"/>
      <c r="AF9" s="17">
        <v>0.70693266902690799</v>
      </c>
      <c r="AG9" s="17">
        <v>0.76028201021335995</v>
      </c>
      <c r="AH9" s="17">
        <v>0.74555097612437005</v>
      </c>
      <c r="AI9" s="17"/>
      <c r="AJ9" s="17">
        <v>0.71127386140363302</v>
      </c>
      <c r="AK9" s="17">
        <v>0.749302942841926</v>
      </c>
      <c r="AL9" s="17">
        <v>0.80145377348622304</v>
      </c>
      <c r="AM9" s="17">
        <v>0.64379685691980604</v>
      </c>
      <c r="AN9" s="17">
        <v>0.76281951992681796</v>
      </c>
      <c r="AO9" s="17"/>
      <c r="AP9" s="17">
        <v>0.69431619018679502</v>
      </c>
      <c r="AQ9" s="17">
        <v>0.74399917299687301</v>
      </c>
      <c r="AR9" s="17">
        <v>0.82978697294802195</v>
      </c>
      <c r="AS9" s="17"/>
      <c r="AT9" s="17">
        <v>0.77093427959620398</v>
      </c>
      <c r="AU9" s="17">
        <v>0.71708720181693797</v>
      </c>
      <c r="AV9" s="17">
        <v>0.79758905314555195</v>
      </c>
      <c r="AW9" s="17">
        <v>0.76689645131445405</v>
      </c>
      <c r="AX9" s="17">
        <v>0.80509930513499195</v>
      </c>
      <c r="AY9" s="17"/>
      <c r="AZ9" s="17">
        <v>0.687530489778026</v>
      </c>
      <c r="BA9" s="17">
        <v>0.74615672300755098</v>
      </c>
      <c r="BB9" s="17">
        <v>0.76744331222075801</v>
      </c>
      <c r="BC9" s="17">
        <v>0.76481623162894197</v>
      </c>
      <c r="BD9" s="17">
        <v>0.788247937357066</v>
      </c>
      <c r="BE9" s="17">
        <v>0.75532616171185996</v>
      </c>
      <c r="BF9" s="17"/>
      <c r="BG9" s="17">
        <v>0.74900873180293004</v>
      </c>
      <c r="BH9" s="17">
        <v>0.72317267015922204</v>
      </c>
      <c r="BI9" s="17" t="s">
        <v>95</v>
      </c>
      <c r="BJ9" s="17">
        <v>0.668459951230023</v>
      </c>
      <c r="BK9" s="17">
        <v>0.69801807017572903</v>
      </c>
      <c r="BL9" s="17">
        <v>0.81178466541773397</v>
      </c>
      <c r="BM9" s="17">
        <v>0.74145255458521997</v>
      </c>
    </row>
    <row r="10" spans="2:65" ht="58" x14ac:dyDescent="0.35">
      <c r="B10" s="18" t="s">
        <v>339</v>
      </c>
      <c r="C10" s="17">
        <v>0.64243724212642705</v>
      </c>
      <c r="D10" s="17">
        <v>0.63752937941947696</v>
      </c>
      <c r="E10" s="17">
        <v>0.64659743585960106</v>
      </c>
      <c r="F10" s="17"/>
      <c r="G10" s="17">
        <v>0.51662779922151503</v>
      </c>
      <c r="H10" s="17">
        <v>0.57398118539799503</v>
      </c>
      <c r="I10" s="17">
        <v>0.61794045302202305</v>
      </c>
      <c r="J10" s="17">
        <v>0.72428492195051097</v>
      </c>
      <c r="K10" s="17">
        <v>0.67333088450585699</v>
      </c>
      <c r="L10" s="17">
        <v>0.72300505999523601</v>
      </c>
      <c r="M10" s="17"/>
      <c r="N10" s="17">
        <v>0.66796526153060098</v>
      </c>
      <c r="O10" s="17">
        <v>0.65037633918751703</v>
      </c>
      <c r="P10" s="17">
        <v>0.57475261261828403</v>
      </c>
      <c r="Q10" s="17">
        <v>0.65335270377499</v>
      </c>
      <c r="R10" s="17"/>
      <c r="S10" s="17">
        <v>0.595952891637755</v>
      </c>
      <c r="T10" s="17">
        <v>0.63312982137631202</v>
      </c>
      <c r="U10" s="17">
        <v>0.68945333564840205</v>
      </c>
      <c r="V10" s="17">
        <v>0.73412862497008602</v>
      </c>
      <c r="W10" s="17">
        <v>0.71450853289771199</v>
      </c>
      <c r="X10" s="17">
        <v>0.69040901783086395</v>
      </c>
      <c r="Y10" s="17">
        <v>0.67041675028736503</v>
      </c>
      <c r="Z10" s="17">
        <v>0.43158100877273597</v>
      </c>
      <c r="AA10" s="17">
        <v>0.66344218599465898</v>
      </c>
      <c r="AB10" s="17">
        <v>0.556770055014843</v>
      </c>
      <c r="AC10" s="17">
        <v>0.59469864613838697</v>
      </c>
      <c r="AD10" s="17">
        <v>0.61188000223717798</v>
      </c>
      <c r="AE10" s="17"/>
      <c r="AF10" s="17">
        <v>0.64384233765569099</v>
      </c>
      <c r="AG10" s="17">
        <v>0.67280798714559698</v>
      </c>
      <c r="AH10" s="17">
        <v>0.62609715521241405</v>
      </c>
      <c r="AI10" s="17"/>
      <c r="AJ10" s="17">
        <v>0.679950360683091</v>
      </c>
      <c r="AK10" s="17">
        <v>0.61529708708894804</v>
      </c>
      <c r="AL10" s="17">
        <v>0.72561595133304901</v>
      </c>
      <c r="AM10" s="17">
        <v>0.64379685691980604</v>
      </c>
      <c r="AN10" s="17">
        <v>0.56523409122559598</v>
      </c>
      <c r="AO10" s="17"/>
      <c r="AP10" s="17">
        <v>0.68075483409373205</v>
      </c>
      <c r="AQ10" s="17">
        <v>0.60476063185595497</v>
      </c>
      <c r="AR10" s="17">
        <v>0.70824617536273204</v>
      </c>
      <c r="AS10" s="17"/>
      <c r="AT10" s="17">
        <v>0.66686663344099195</v>
      </c>
      <c r="AU10" s="17">
        <v>0.63732130876221205</v>
      </c>
      <c r="AV10" s="17">
        <v>0.66095813812572302</v>
      </c>
      <c r="AW10" s="17">
        <v>0.65463714665575601</v>
      </c>
      <c r="AX10" s="17">
        <v>0.67004349135817498</v>
      </c>
      <c r="AY10" s="17"/>
      <c r="AZ10" s="17">
        <v>0.58697718447284197</v>
      </c>
      <c r="BA10" s="17">
        <v>0.64831477681768501</v>
      </c>
      <c r="BB10" s="17">
        <v>0.615848368501834</v>
      </c>
      <c r="BC10" s="17">
        <v>0.655253258563682</v>
      </c>
      <c r="BD10" s="17">
        <v>0.72531749425025704</v>
      </c>
      <c r="BE10" s="17">
        <v>0.63894586633495098</v>
      </c>
      <c r="BF10" s="17"/>
      <c r="BG10" s="17">
        <v>0.68870208431209501</v>
      </c>
      <c r="BH10" s="17">
        <v>0.60179384753955001</v>
      </c>
      <c r="BI10" s="17" t="s">
        <v>95</v>
      </c>
      <c r="BJ10" s="17">
        <v>0.58207445703138205</v>
      </c>
      <c r="BK10" s="17">
        <v>0.70772649159325896</v>
      </c>
      <c r="BL10" s="17">
        <v>0.62670275182658397</v>
      </c>
      <c r="BM10" s="17">
        <v>0.61892428163721702</v>
      </c>
    </row>
    <row r="11" spans="2:65" ht="43.5" x14ac:dyDescent="0.35">
      <c r="B11" s="18" t="s">
        <v>340</v>
      </c>
      <c r="C11" s="17">
        <v>0.63550278562245899</v>
      </c>
      <c r="D11" s="17">
        <v>0.62511928769730096</v>
      </c>
      <c r="E11" s="17">
        <v>0.64659345724764705</v>
      </c>
      <c r="F11" s="17"/>
      <c r="G11" s="17">
        <v>0.57899970143619905</v>
      </c>
      <c r="H11" s="17">
        <v>0.58605538313865502</v>
      </c>
      <c r="I11" s="17">
        <v>0.64406455037000698</v>
      </c>
      <c r="J11" s="17">
        <v>0.66145921177692801</v>
      </c>
      <c r="K11" s="17">
        <v>0.64216530601520205</v>
      </c>
      <c r="L11" s="17">
        <v>0.68349098171942702</v>
      </c>
      <c r="M11" s="17"/>
      <c r="N11" s="17">
        <v>0.63206989089634702</v>
      </c>
      <c r="O11" s="17">
        <v>0.67921793414350196</v>
      </c>
      <c r="P11" s="17">
        <v>0.59775423874561195</v>
      </c>
      <c r="Q11" s="17">
        <v>0.62107487080849599</v>
      </c>
      <c r="R11" s="17"/>
      <c r="S11" s="17">
        <v>0.64399113041513201</v>
      </c>
      <c r="T11" s="17">
        <v>0.64173526873798403</v>
      </c>
      <c r="U11" s="17">
        <v>0.72179654164436102</v>
      </c>
      <c r="V11" s="17">
        <v>0.56733041833505404</v>
      </c>
      <c r="W11" s="17">
        <v>0.64925090019822196</v>
      </c>
      <c r="X11" s="17">
        <v>0.57402186028772895</v>
      </c>
      <c r="Y11" s="17">
        <v>0.67462420943310397</v>
      </c>
      <c r="Z11" s="17">
        <v>0.678177081852812</v>
      </c>
      <c r="AA11" s="17">
        <v>0.63031206157146502</v>
      </c>
      <c r="AB11" s="17">
        <v>0.57562288780842896</v>
      </c>
      <c r="AC11" s="17">
        <v>0.71252832939355504</v>
      </c>
      <c r="AD11" s="17">
        <v>0.61342280844168395</v>
      </c>
      <c r="AE11" s="17"/>
      <c r="AF11" s="17">
        <v>0.59388501405182803</v>
      </c>
      <c r="AG11" s="17">
        <v>0.69019914043088404</v>
      </c>
      <c r="AH11" s="17">
        <v>0.57326028183794797</v>
      </c>
      <c r="AI11" s="17"/>
      <c r="AJ11" s="17">
        <v>0.63909689542020298</v>
      </c>
      <c r="AK11" s="17">
        <v>0.64472970535881602</v>
      </c>
      <c r="AL11" s="17">
        <v>0.60336527170907805</v>
      </c>
      <c r="AM11" s="17">
        <v>0.64379685691980604</v>
      </c>
      <c r="AN11" s="17">
        <v>0.59279858404435204</v>
      </c>
      <c r="AO11" s="17"/>
      <c r="AP11" s="17">
        <v>0.664188748953493</v>
      </c>
      <c r="AQ11" s="17">
        <v>0.63523565614730904</v>
      </c>
      <c r="AR11" s="17">
        <v>0.56782526447748904</v>
      </c>
      <c r="AS11" s="17"/>
      <c r="AT11" s="17">
        <v>0.61883166006796098</v>
      </c>
      <c r="AU11" s="17">
        <v>0.63213030398925396</v>
      </c>
      <c r="AV11" s="17">
        <v>0.66706521246651196</v>
      </c>
      <c r="AW11" s="17">
        <v>0.69844400126830897</v>
      </c>
      <c r="AX11" s="17">
        <v>0.66311135667383203</v>
      </c>
      <c r="AY11" s="17"/>
      <c r="AZ11" s="17">
        <v>0.55969944672834304</v>
      </c>
      <c r="BA11" s="17">
        <v>0.64160716031552201</v>
      </c>
      <c r="BB11" s="17">
        <v>0.693104874053313</v>
      </c>
      <c r="BC11" s="17">
        <v>0.649728028005781</v>
      </c>
      <c r="BD11" s="17">
        <v>0.65767272956624301</v>
      </c>
      <c r="BE11" s="17">
        <v>0.65669079197690305</v>
      </c>
      <c r="BF11" s="17"/>
      <c r="BG11" s="17">
        <v>0.656448032986089</v>
      </c>
      <c r="BH11" s="17">
        <v>0.68938439502908599</v>
      </c>
      <c r="BI11" s="17" t="s">
        <v>95</v>
      </c>
      <c r="BJ11" s="17">
        <v>0.49095306228398999</v>
      </c>
      <c r="BK11" s="17">
        <v>0.64516431063253199</v>
      </c>
      <c r="BL11" s="17">
        <v>0.62886138108513001</v>
      </c>
      <c r="BM11" s="17">
        <v>0.46029684777325902</v>
      </c>
    </row>
    <row r="12" spans="2:65" ht="72.5" x14ac:dyDescent="0.35">
      <c r="B12" s="18" t="s">
        <v>341</v>
      </c>
      <c r="C12" s="17">
        <v>0.57435470988103798</v>
      </c>
      <c r="D12" s="17">
        <v>0.595900942303625</v>
      </c>
      <c r="E12" s="17">
        <v>0.55216100585484795</v>
      </c>
      <c r="F12" s="17"/>
      <c r="G12" s="17">
        <v>0.52585913567361597</v>
      </c>
      <c r="H12" s="17">
        <v>0.57756978650046997</v>
      </c>
      <c r="I12" s="17">
        <v>0.56288997919917105</v>
      </c>
      <c r="J12" s="17">
        <v>0.56307796239180197</v>
      </c>
      <c r="K12" s="17">
        <v>0.597385440911684</v>
      </c>
      <c r="L12" s="17">
        <v>0.60822751927683005</v>
      </c>
      <c r="M12" s="17"/>
      <c r="N12" s="17">
        <v>0.60447725478417003</v>
      </c>
      <c r="O12" s="17">
        <v>0.61549989981396402</v>
      </c>
      <c r="P12" s="17">
        <v>0.49829212734172401</v>
      </c>
      <c r="Q12" s="17">
        <v>0.550828217252744</v>
      </c>
      <c r="R12" s="17"/>
      <c r="S12" s="17">
        <v>0.59564701347238103</v>
      </c>
      <c r="T12" s="17">
        <v>0.59601157897813095</v>
      </c>
      <c r="U12" s="17">
        <v>0.60312922505304301</v>
      </c>
      <c r="V12" s="17">
        <v>0.60251508908122997</v>
      </c>
      <c r="W12" s="17">
        <v>0.62667398140431796</v>
      </c>
      <c r="X12" s="17">
        <v>0.59399558935331798</v>
      </c>
      <c r="Y12" s="17">
        <v>0.68072677116785896</v>
      </c>
      <c r="Z12" s="17">
        <v>0.45576727949227602</v>
      </c>
      <c r="AA12" s="17">
        <v>0.53827660470085104</v>
      </c>
      <c r="AB12" s="17">
        <v>0.48874227806888398</v>
      </c>
      <c r="AC12" s="17">
        <v>0.41536936050916701</v>
      </c>
      <c r="AD12" s="17">
        <v>0.53592271771535804</v>
      </c>
      <c r="AE12" s="17"/>
      <c r="AF12" s="17">
        <v>0.56377565938135399</v>
      </c>
      <c r="AG12" s="17">
        <v>0.59625762308533803</v>
      </c>
      <c r="AH12" s="17">
        <v>0.56942652454370501</v>
      </c>
      <c r="AI12" s="17"/>
      <c r="AJ12" s="17">
        <v>0.55859212436471495</v>
      </c>
      <c r="AK12" s="17">
        <v>0.58824819501814896</v>
      </c>
      <c r="AL12" s="17">
        <v>0.60331674489748499</v>
      </c>
      <c r="AM12" s="17">
        <v>0.64379685691980604</v>
      </c>
      <c r="AN12" s="17">
        <v>0.50515501846356803</v>
      </c>
      <c r="AO12" s="17"/>
      <c r="AP12" s="17">
        <v>0.56218317624165703</v>
      </c>
      <c r="AQ12" s="17">
        <v>0.56471848825646598</v>
      </c>
      <c r="AR12" s="17">
        <v>0.603647506845577</v>
      </c>
      <c r="AS12" s="17"/>
      <c r="AT12" s="17">
        <v>0.61137306086087995</v>
      </c>
      <c r="AU12" s="17">
        <v>0.51634324569117895</v>
      </c>
      <c r="AV12" s="17">
        <v>0.58691018293264796</v>
      </c>
      <c r="AW12" s="17">
        <v>0.65876367150627602</v>
      </c>
      <c r="AX12" s="17">
        <v>0.66290388746483797</v>
      </c>
      <c r="AY12" s="17"/>
      <c r="AZ12" s="17">
        <v>0.60349212032774302</v>
      </c>
      <c r="BA12" s="17">
        <v>0.55617530313614705</v>
      </c>
      <c r="BB12" s="17">
        <v>0.49602694268463299</v>
      </c>
      <c r="BC12" s="17">
        <v>0.55043709674697405</v>
      </c>
      <c r="BD12" s="17">
        <v>0.69357197151730199</v>
      </c>
      <c r="BE12" s="17">
        <v>0.55838334472197704</v>
      </c>
      <c r="BF12" s="17"/>
      <c r="BG12" s="17">
        <v>0.58001622330112201</v>
      </c>
      <c r="BH12" s="17">
        <v>0.55370166855098502</v>
      </c>
      <c r="BI12" s="17" t="s">
        <v>95</v>
      </c>
      <c r="BJ12" s="17">
        <v>0.496845732563446</v>
      </c>
      <c r="BK12" s="17">
        <v>0.525852720926408</v>
      </c>
      <c r="BL12" s="17">
        <v>0.61080882960965299</v>
      </c>
      <c r="BM12" s="17">
        <v>0.71647688815946997</v>
      </c>
    </row>
    <row r="13" spans="2:65" ht="58" x14ac:dyDescent="0.35">
      <c r="B13" s="18" t="s">
        <v>342</v>
      </c>
      <c r="C13" s="17">
        <v>0.50594298585743702</v>
      </c>
      <c r="D13" s="17">
        <v>0.50761185880570603</v>
      </c>
      <c r="E13" s="17">
        <v>0.507418605476604</v>
      </c>
      <c r="F13" s="17"/>
      <c r="G13" s="17">
        <v>0.49185705901759902</v>
      </c>
      <c r="H13" s="17">
        <v>0.41175098574581498</v>
      </c>
      <c r="I13" s="17">
        <v>0.41899604693727699</v>
      </c>
      <c r="J13" s="17">
        <v>0.48598000882849202</v>
      </c>
      <c r="K13" s="17">
        <v>0.55760486211731697</v>
      </c>
      <c r="L13" s="17">
        <v>0.63203863793058801</v>
      </c>
      <c r="M13" s="17"/>
      <c r="N13" s="17">
        <v>0.51439533555828598</v>
      </c>
      <c r="O13" s="17">
        <v>0.49282913200133299</v>
      </c>
      <c r="P13" s="17">
        <v>0.50903144433020098</v>
      </c>
      <c r="Q13" s="17">
        <v>0.50533409588436495</v>
      </c>
      <c r="R13" s="17"/>
      <c r="S13" s="17">
        <v>0.49302750133383899</v>
      </c>
      <c r="T13" s="17">
        <v>0.56705280573494499</v>
      </c>
      <c r="U13" s="17">
        <v>0.54714168017315601</v>
      </c>
      <c r="V13" s="17">
        <v>0.51373392977279997</v>
      </c>
      <c r="W13" s="17">
        <v>0.57267577855884499</v>
      </c>
      <c r="X13" s="17">
        <v>0.39241302913738701</v>
      </c>
      <c r="Y13" s="17">
        <v>0.59206174815680401</v>
      </c>
      <c r="Z13" s="17">
        <v>0.45452240406771799</v>
      </c>
      <c r="AA13" s="17">
        <v>0.45947832179484899</v>
      </c>
      <c r="AB13" s="17">
        <v>0.51092536259735699</v>
      </c>
      <c r="AC13" s="17">
        <v>0.37002849414862898</v>
      </c>
      <c r="AD13" s="17">
        <v>0.46596136598534199</v>
      </c>
      <c r="AE13" s="17"/>
      <c r="AF13" s="17">
        <v>0.53677553074023199</v>
      </c>
      <c r="AG13" s="17">
        <v>0.50765882374844296</v>
      </c>
      <c r="AH13" s="17">
        <v>0.432306801013772</v>
      </c>
      <c r="AI13" s="17"/>
      <c r="AJ13" s="17">
        <v>0.535880311224463</v>
      </c>
      <c r="AK13" s="17">
        <v>0.49474563611539402</v>
      </c>
      <c r="AL13" s="17">
        <v>0.58527073043340505</v>
      </c>
      <c r="AM13" s="17">
        <v>0.64379685691980604</v>
      </c>
      <c r="AN13" s="17">
        <v>0.39683383701453601</v>
      </c>
      <c r="AO13" s="17"/>
      <c r="AP13" s="17">
        <v>0.51701980109304502</v>
      </c>
      <c r="AQ13" s="17">
        <v>0.50827031829715796</v>
      </c>
      <c r="AR13" s="17">
        <v>0.52175477281611404</v>
      </c>
      <c r="AS13" s="17"/>
      <c r="AT13" s="17">
        <v>0.57469101672321399</v>
      </c>
      <c r="AU13" s="17">
        <v>0.50116312885735104</v>
      </c>
      <c r="AV13" s="17">
        <v>0.48127303647466901</v>
      </c>
      <c r="AW13" s="17">
        <v>0.51359013726152503</v>
      </c>
      <c r="AX13" s="17">
        <v>0.63413138667023095</v>
      </c>
      <c r="AY13" s="17"/>
      <c r="AZ13" s="17">
        <v>0.47387489019022999</v>
      </c>
      <c r="BA13" s="17">
        <v>0.51930055384719698</v>
      </c>
      <c r="BB13" s="17">
        <v>0.45985587037072201</v>
      </c>
      <c r="BC13" s="17">
        <v>0.48817819922553102</v>
      </c>
      <c r="BD13" s="17">
        <v>0.62560199265056604</v>
      </c>
      <c r="BE13" s="17">
        <v>0.44263274697552601</v>
      </c>
      <c r="BF13" s="17"/>
      <c r="BG13" s="17">
        <v>0.55760304443881403</v>
      </c>
      <c r="BH13" s="17">
        <v>0.48658658322419202</v>
      </c>
      <c r="BI13" s="17" t="s">
        <v>95</v>
      </c>
      <c r="BJ13" s="17">
        <v>0.43687359837012202</v>
      </c>
      <c r="BK13" s="17">
        <v>0.48488264652513402</v>
      </c>
      <c r="BL13" s="17">
        <v>0.48312520608597198</v>
      </c>
      <c r="BM13" s="17">
        <v>0.51878849320041498</v>
      </c>
    </row>
    <row r="14" spans="2:65" ht="29" x14ac:dyDescent="0.35">
      <c r="B14" s="18" t="s">
        <v>343</v>
      </c>
      <c r="C14" s="17">
        <v>0.34297913995762203</v>
      </c>
      <c r="D14" s="17">
        <v>0.35216489369039899</v>
      </c>
      <c r="E14" s="17">
        <v>0.33249748072708302</v>
      </c>
      <c r="F14" s="17"/>
      <c r="G14" s="17">
        <v>0.35367512388176903</v>
      </c>
      <c r="H14" s="17">
        <v>0.36798284176799601</v>
      </c>
      <c r="I14" s="17">
        <v>0.37214107550262299</v>
      </c>
      <c r="J14" s="17">
        <v>0.311795892058434</v>
      </c>
      <c r="K14" s="17">
        <v>0.378497253489532</v>
      </c>
      <c r="L14" s="17">
        <v>0.28996569405463801</v>
      </c>
      <c r="M14" s="17"/>
      <c r="N14" s="17">
        <v>0.35334438592231499</v>
      </c>
      <c r="O14" s="17">
        <v>0.332838589469583</v>
      </c>
      <c r="P14" s="17">
        <v>0.34953565032705203</v>
      </c>
      <c r="Q14" s="17">
        <v>0.33367277887105501</v>
      </c>
      <c r="R14" s="17"/>
      <c r="S14" s="17">
        <v>0.40497591442752301</v>
      </c>
      <c r="T14" s="17">
        <v>0.37361732383613999</v>
      </c>
      <c r="U14" s="17">
        <v>0.35049288076889701</v>
      </c>
      <c r="V14" s="17">
        <v>0.422365667681178</v>
      </c>
      <c r="W14" s="17">
        <v>0.39578759734699298</v>
      </c>
      <c r="X14" s="17">
        <v>0.25387280281573898</v>
      </c>
      <c r="Y14" s="17">
        <v>0.33223668795889</v>
      </c>
      <c r="Z14" s="17">
        <v>0.223680328380918</v>
      </c>
      <c r="AA14" s="17">
        <v>0.33181686647709702</v>
      </c>
      <c r="AB14" s="17">
        <v>0.28995231691307399</v>
      </c>
      <c r="AC14" s="17">
        <v>0.31414465746675302</v>
      </c>
      <c r="AD14" s="17">
        <v>0.24150236381816101</v>
      </c>
      <c r="AE14" s="17"/>
      <c r="AF14" s="17">
        <v>0.31135108465066902</v>
      </c>
      <c r="AG14" s="17">
        <v>0.35851962367238199</v>
      </c>
      <c r="AH14" s="17">
        <v>0.28359203403043898</v>
      </c>
      <c r="AI14" s="17"/>
      <c r="AJ14" s="17">
        <v>0.32097684102469998</v>
      </c>
      <c r="AK14" s="17">
        <v>0.37097142348159701</v>
      </c>
      <c r="AL14" s="17">
        <v>0.35983366418969498</v>
      </c>
      <c r="AM14" s="17">
        <v>0.30017445883548599</v>
      </c>
      <c r="AN14" s="17">
        <v>0.27661108055493999</v>
      </c>
      <c r="AO14" s="17"/>
      <c r="AP14" s="17">
        <v>0.32562770355661802</v>
      </c>
      <c r="AQ14" s="17">
        <v>0.376715491586125</v>
      </c>
      <c r="AR14" s="17">
        <v>0.34618558185505499</v>
      </c>
      <c r="AS14" s="17"/>
      <c r="AT14" s="17">
        <v>0.33673611681482901</v>
      </c>
      <c r="AU14" s="17">
        <v>0.32511749179474497</v>
      </c>
      <c r="AV14" s="17">
        <v>0.41087040459171897</v>
      </c>
      <c r="AW14" s="17">
        <v>0.35678589956745199</v>
      </c>
      <c r="AX14" s="17">
        <v>0.47534583264098301</v>
      </c>
      <c r="AY14" s="17"/>
      <c r="AZ14" s="17">
        <v>0.41666598016586998</v>
      </c>
      <c r="BA14" s="17">
        <v>0.33018489097996301</v>
      </c>
      <c r="BB14" s="17">
        <v>0.318306299965606</v>
      </c>
      <c r="BC14" s="17">
        <v>0.301328337844116</v>
      </c>
      <c r="BD14" s="17">
        <v>0.35605848488937403</v>
      </c>
      <c r="BE14" s="17">
        <v>0.31797517963449501</v>
      </c>
      <c r="BF14" s="17"/>
      <c r="BG14" s="17">
        <v>0.31490050986347901</v>
      </c>
      <c r="BH14" s="17">
        <v>0.34708563201333698</v>
      </c>
      <c r="BI14" s="17" t="s">
        <v>95</v>
      </c>
      <c r="BJ14" s="17">
        <v>0.323523231079137</v>
      </c>
      <c r="BK14" s="17">
        <v>0.35914388269726399</v>
      </c>
      <c r="BL14" s="17">
        <v>0.38683404385487802</v>
      </c>
      <c r="BM14" s="17">
        <v>0.46291601072225103</v>
      </c>
    </row>
    <row r="15" spans="2:65" ht="29" x14ac:dyDescent="0.35">
      <c r="B15" s="18" t="s">
        <v>344</v>
      </c>
      <c r="C15" s="17">
        <v>0.26852261226254898</v>
      </c>
      <c r="D15" s="17">
        <v>0.37618431136837399</v>
      </c>
      <c r="E15" s="17">
        <v>0.16985268812111701</v>
      </c>
      <c r="F15" s="17"/>
      <c r="G15" s="17">
        <v>0.209025259228518</v>
      </c>
      <c r="H15" s="17">
        <v>0.20428391841823201</v>
      </c>
      <c r="I15" s="17">
        <v>0.25238216598257002</v>
      </c>
      <c r="J15" s="17">
        <v>0.33924620030722702</v>
      </c>
      <c r="K15" s="17">
        <v>0.27019308067644898</v>
      </c>
      <c r="L15" s="17">
        <v>0.32002166758449802</v>
      </c>
      <c r="M15" s="17"/>
      <c r="N15" s="17">
        <v>0.30379651613874797</v>
      </c>
      <c r="O15" s="17">
        <v>0.26965940877030897</v>
      </c>
      <c r="P15" s="17">
        <v>0.28630732194936498</v>
      </c>
      <c r="Q15" s="17">
        <v>0.211833236542154</v>
      </c>
      <c r="R15" s="17"/>
      <c r="S15" s="17">
        <v>0.31541809198352999</v>
      </c>
      <c r="T15" s="17">
        <v>0.272193208765446</v>
      </c>
      <c r="U15" s="17">
        <v>0.22977395306238499</v>
      </c>
      <c r="V15" s="17">
        <v>0.24030401180278499</v>
      </c>
      <c r="W15" s="17">
        <v>0.37813320027064301</v>
      </c>
      <c r="X15" s="17">
        <v>0.25673402593462002</v>
      </c>
      <c r="Y15" s="17">
        <v>0.24179018647042999</v>
      </c>
      <c r="Z15" s="17">
        <v>0.34128513551175899</v>
      </c>
      <c r="AA15" s="17">
        <v>0.30693122654313998</v>
      </c>
      <c r="AB15" s="17">
        <v>0.22047133492194801</v>
      </c>
      <c r="AC15" s="17">
        <v>0.23056422893101999</v>
      </c>
      <c r="AD15" s="17">
        <v>0.10816055639396301</v>
      </c>
      <c r="AE15" s="17"/>
      <c r="AF15" s="17">
        <v>0.300567422089071</v>
      </c>
      <c r="AG15" s="17">
        <v>0.284482681304143</v>
      </c>
      <c r="AH15" s="17">
        <v>0.20340730999738099</v>
      </c>
      <c r="AI15" s="17"/>
      <c r="AJ15" s="17">
        <v>0.34884336123562898</v>
      </c>
      <c r="AK15" s="17">
        <v>0.26416702647405499</v>
      </c>
      <c r="AL15" s="17">
        <v>0.373291999320088</v>
      </c>
      <c r="AM15" s="17">
        <v>0.34362239808431999</v>
      </c>
      <c r="AN15" s="17">
        <v>0.17906254569941599</v>
      </c>
      <c r="AO15" s="17"/>
      <c r="AP15" s="17">
        <v>0.42994054217048699</v>
      </c>
      <c r="AQ15" s="17">
        <v>0.257667972875115</v>
      </c>
      <c r="AR15" s="17">
        <v>0.39172437861933801</v>
      </c>
      <c r="AS15" s="17"/>
      <c r="AT15" s="17">
        <v>0.262742305757867</v>
      </c>
      <c r="AU15" s="17">
        <v>0.24078548386544901</v>
      </c>
      <c r="AV15" s="17">
        <v>0.242773501983682</v>
      </c>
      <c r="AW15" s="17">
        <v>0.28376862144794102</v>
      </c>
      <c r="AX15" s="17">
        <v>0.60148931358350199</v>
      </c>
      <c r="AY15" s="17"/>
      <c r="AZ15" s="17">
        <v>0.29348877437484699</v>
      </c>
      <c r="BA15" s="17">
        <v>0.25180584636251102</v>
      </c>
      <c r="BB15" s="17">
        <v>0.27745970832906097</v>
      </c>
      <c r="BC15" s="17">
        <v>0.29317196790597999</v>
      </c>
      <c r="BD15" s="17">
        <v>0.22920492601898901</v>
      </c>
      <c r="BE15" s="17">
        <v>0.25163931068370798</v>
      </c>
      <c r="BF15" s="17"/>
      <c r="BG15" s="17">
        <v>0.31012704329209201</v>
      </c>
      <c r="BH15" s="17">
        <v>0.27257840328540001</v>
      </c>
      <c r="BI15" s="17" t="s">
        <v>95</v>
      </c>
      <c r="BJ15" s="17">
        <v>0.25191901106458497</v>
      </c>
      <c r="BK15" s="17">
        <v>0.16429985121499799</v>
      </c>
      <c r="BL15" s="17">
        <v>0.255978588167251</v>
      </c>
      <c r="BM15" s="17">
        <v>0.27416745664317699</v>
      </c>
    </row>
    <row r="16" spans="2:65" ht="43.5" x14ac:dyDescent="0.35">
      <c r="B16" s="18" t="s">
        <v>345</v>
      </c>
      <c r="C16" s="17">
        <v>0.25570938654345998</v>
      </c>
      <c r="D16" s="17">
        <v>0.27991777699402898</v>
      </c>
      <c r="E16" s="17">
        <v>0.230995573862501</v>
      </c>
      <c r="F16" s="17"/>
      <c r="G16" s="17">
        <v>0.24670999745111</v>
      </c>
      <c r="H16" s="17">
        <v>0.24949271232457601</v>
      </c>
      <c r="I16" s="17">
        <v>0.32151422496229098</v>
      </c>
      <c r="J16" s="17">
        <v>0.25170317326763297</v>
      </c>
      <c r="K16" s="17">
        <v>0.27314722046951101</v>
      </c>
      <c r="L16" s="17">
        <v>0.20498359944744299</v>
      </c>
      <c r="M16" s="17"/>
      <c r="N16" s="17">
        <v>0.244072408856678</v>
      </c>
      <c r="O16" s="17">
        <v>0.27972529623780301</v>
      </c>
      <c r="P16" s="17">
        <v>0.26198905100549003</v>
      </c>
      <c r="Q16" s="17">
        <v>0.240689718023923</v>
      </c>
      <c r="R16" s="17"/>
      <c r="S16" s="17">
        <v>0.282872948804336</v>
      </c>
      <c r="T16" s="17">
        <v>0.28754645041032101</v>
      </c>
      <c r="U16" s="17">
        <v>0.24886442844566001</v>
      </c>
      <c r="V16" s="17">
        <v>0.246598913251736</v>
      </c>
      <c r="W16" s="17">
        <v>0.31777261663170803</v>
      </c>
      <c r="X16" s="17">
        <v>0.23665166393077799</v>
      </c>
      <c r="Y16" s="17">
        <v>0.195973659501645</v>
      </c>
      <c r="Z16" s="17">
        <v>0.14501716158743999</v>
      </c>
      <c r="AA16" s="17">
        <v>0.29543053364772398</v>
      </c>
      <c r="AB16" s="17">
        <v>0.244507971259353</v>
      </c>
      <c r="AC16" s="17">
        <v>0.26459354349237901</v>
      </c>
      <c r="AD16" s="17">
        <v>0.15490446098522201</v>
      </c>
      <c r="AE16" s="17"/>
      <c r="AF16" s="17">
        <v>0.25674494044547802</v>
      </c>
      <c r="AG16" s="17">
        <v>0.26830195540588597</v>
      </c>
      <c r="AH16" s="17">
        <v>0.17205216122044201</v>
      </c>
      <c r="AI16" s="17"/>
      <c r="AJ16" s="17">
        <v>0.22594792604535599</v>
      </c>
      <c r="AK16" s="17">
        <v>0.29222494425794499</v>
      </c>
      <c r="AL16" s="17">
        <v>0.27167824948785901</v>
      </c>
      <c r="AM16" s="17">
        <v>0.30017445883548599</v>
      </c>
      <c r="AN16" s="17">
        <v>0.18432591129871401</v>
      </c>
      <c r="AO16" s="17"/>
      <c r="AP16" s="17">
        <v>0.197757419705334</v>
      </c>
      <c r="AQ16" s="17">
        <v>0.26281434561950201</v>
      </c>
      <c r="AR16" s="17">
        <v>0.29684061344991503</v>
      </c>
      <c r="AS16" s="17"/>
      <c r="AT16" s="17">
        <v>0.21938157480527501</v>
      </c>
      <c r="AU16" s="17">
        <v>0.26555521686028299</v>
      </c>
      <c r="AV16" s="17">
        <v>0.27710054886662</v>
      </c>
      <c r="AW16" s="17">
        <v>0.29683056664342899</v>
      </c>
      <c r="AX16" s="17">
        <v>0.34601182678310199</v>
      </c>
      <c r="AY16" s="17"/>
      <c r="AZ16" s="17">
        <v>0.286765137704805</v>
      </c>
      <c r="BA16" s="17">
        <v>0.27537090127167801</v>
      </c>
      <c r="BB16" s="17">
        <v>0.23809297145824099</v>
      </c>
      <c r="BC16" s="17">
        <v>0.21881063067158901</v>
      </c>
      <c r="BD16" s="17">
        <v>0.24846586059797399</v>
      </c>
      <c r="BE16" s="17">
        <v>0.215034973539901</v>
      </c>
      <c r="BF16" s="17"/>
      <c r="BG16" s="17">
        <v>0.234500952061659</v>
      </c>
      <c r="BH16" s="17">
        <v>0.29866510614921699</v>
      </c>
      <c r="BI16" s="17" t="s">
        <v>95</v>
      </c>
      <c r="BJ16" s="17">
        <v>0.21814643273277901</v>
      </c>
      <c r="BK16" s="17">
        <v>0.27270896782515802</v>
      </c>
      <c r="BL16" s="17">
        <v>0.26026655997206399</v>
      </c>
      <c r="BM16" s="17">
        <v>0.23957876416099799</v>
      </c>
    </row>
    <row r="17" spans="2:65" x14ac:dyDescent="0.35">
      <c r="B17" s="18" t="s">
        <v>114</v>
      </c>
      <c r="C17" s="17">
        <v>4.1007097790134901E-2</v>
      </c>
      <c r="D17" s="17">
        <v>3.1702847438677899E-2</v>
      </c>
      <c r="E17" s="17">
        <v>4.9744443227341402E-2</v>
      </c>
      <c r="F17" s="17"/>
      <c r="G17" s="17">
        <v>3.3173941824260401E-2</v>
      </c>
      <c r="H17" s="17">
        <v>5.62946583996837E-2</v>
      </c>
      <c r="I17" s="17">
        <v>7.22442804969219E-2</v>
      </c>
      <c r="J17" s="17">
        <v>3.7174065967996002E-2</v>
      </c>
      <c r="K17" s="17">
        <v>3.3039882063370898E-2</v>
      </c>
      <c r="L17" s="17">
        <v>1.93957673823607E-2</v>
      </c>
      <c r="M17" s="17"/>
      <c r="N17" s="17">
        <v>2.9613733559870199E-2</v>
      </c>
      <c r="O17" s="17">
        <v>4.0867828911373499E-2</v>
      </c>
      <c r="P17" s="17">
        <v>4.8155912663790101E-2</v>
      </c>
      <c r="Q17" s="17">
        <v>4.9706548758593497E-2</v>
      </c>
      <c r="R17" s="17"/>
      <c r="S17" s="17">
        <v>5.5472786383941597E-2</v>
      </c>
      <c r="T17" s="17">
        <v>3.7825158094503E-2</v>
      </c>
      <c r="U17" s="17">
        <v>5.8966432539713898E-2</v>
      </c>
      <c r="V17" s="17">
        <v>3.2737150101752203E-2</v>
      </c>
      <c r="W17" s="17">
        <v>3.13984387426351E-2</v>
      </c>
      <c r="X17" s="17">
        <v>6.5031754528760893E-2</v>
      </c>
      <c r="Y17" s="17">
        <v>2.16826066009265E-2</v>
      </c>
      <c r="Z17" s="17">
        <v>6.1250208205242102E-2</v>
      </c>
      <c r="AA17" s="17">
        <v>3.6502611058554603E-2</v>
      </c>
      <c r="AB17" s="17">
        <v>3.8880809599027198E-2</v>
      </c>
      <c r="AC17" s="17">
        <v>2.42343363427381E-2</v>
      </c>
      <c r="AD17" s="17">
        <v>0</v>
      </c>
      <c r="AE17" s="17"/>
      <c r="AF17" s="17">
        <v>6.3050736221790304E-2</v>
      </c>
      <c r="AG17" s="17">
        <v>2.6969377751181901E-2</v>
      </c>
      <c r="AH17" s="17">
        <v>5.1214433236057101E-2</v>
      </c>
      <c r="AI17" s="17"/>
      <c r="AJ17" s="17">
        <v>2.6426528989862901E-2</v>
      </c>
      <c r="AK17" s="17">
        <v>3.6329525526765397E-2</v>
      </c>
      <c r="AL17" s="17">
        <v>2.9211836539469301E-2</v>
      </c>
      <c r="AM17" s="17">
        <v>0.35620314308019402</v>
      </c>
      <c r="AN17" s="17">
        <v>8.6836840256506106E-2</v>
      </c>
      <c r="AO17" s="17"/>
      <c r="AP17" s="17">
        <v>1.6263294881064101E-2</v>
      </c>
      <c r="AQ17" s="17">
        <v>3.5315942738259498E-2</v>
      </c>
      <c r="AR17" s="17">
        <v>3.1878984915245497E-2</v>
      </c>
      <c r="AS17" s="17"/>
      <c r="AT17" s="17">
        <v>4.0702948856302198E-2</v>
      </c>
      <c r="AU17" s="17">
        <v>5.4834484378434301E-2</v>
      </c>
      <c r="AV17" s="17">
        <v>2.5464419216777601E-2</v>
      </c>
      <c r="AW17" s="17">
        <v>2.4778452943318999E-2</v>
      </c>
      <c r="AX17" s="17">
        <v>6.6217251845376995E-2</v>
      </c>
      <c r="AY17" s="17"/>
      <c r="AZ17" s="17">
        <v>4.6411525936709198E-2</v>
      </c>
      <c r="BA17" s="17">
        <v>4.8567550190473499E-2</v>
      </c>
      <c r="BB17" s="17">
        <v>4.2894267115482797E-2</v>
      </c>
      <c r="BC17" s="17">
        <v>3.4750939822768702E-2</v>
      </c>
      <c r="BD17" s="17">
        <v>2.40920873405563E-2</v>
      </c>
      <c r="BE17" s="17">
        <v>3.3976108349522E-2</v>
      </c>
      <c r="BF17" s="17"/>
      <c r="BG17" s="17">
        <v>4.0052021300808399E-2</v>
      </c>
      <c r="BH17" s="17">
        <v>3.6651508351481003E-2</v>
      </c>
      <c r="BI17" s="17" t="s">
        <v>95</v>
      </c>
      <c r="BJ17" s="17">
        <v>7.0381103140344098E-2</v>
      </c>
      <c r="BK17" s="17">
        <v>4.1681450349204903E-2</v>
      </c>
      <c r="BL17" s="17">
        <v>4.1388137355567997E-2</v>
      </c>
      <c r="BM17" s="17">
        <v>3.8594943767990601E-2</v>
      </c>
    </row>
    <row r="18" spans="2:65" x14ac:dyDescent="0.35">
      <c r="B18" s="18" t="s">
        <v>115</v>
      </c>
      <c r="C18" s="19">
        <v>1.8257213609249E-2</v>
      </c>
      <c r="D18" s="19">
        <v>1.1858507899585299E-2</v>
      </c>
      <c r="E18" s="19">
        <v>2.4207099945496701E-2</v>
      </c>
      <c r="F18" s="19"/>
      <c r="G18" s="19">
        <v>1.2847722791278099E-2</v>
      </c>
      <c r="H18" s="19">
        <v>3.4740182299913297E-2</v>
      </c>
      <c r="I18" s="19">
        <v>1.11384948141597E-2</v>
      </c>
      <c r="J18" s="19">
        <v>6.0394935324625003E-3</v>
      </c>
      <c r="K18" s="19">
        <v>2.70829221699578E-2</v>
      </c>
      <c r="L18" s="19">
        <v>1.80530792807852E-2</v>
      </c>
      <c r="M18" s="19"/>
      <c r="N18" s="19">
        <v>1.2154935473331E-2</v>
      </c>
      <c r="O18" s="19">
        <v>2.5771054926182101E-2</v>
      </c>
      <c r="P18" s="19">
        <v>2.46133740911674E-2</v>
      </c>
      <c r="Q18" s="19">
        <v>1.29776263120202E-2</v>
      </c>
      <c r="R18" s="19"/>
      <c r="S18" s="19">
        <v>1.6710422996808399E-2</v>
      </c>
      <c r="T18" s="19">
        <v>6.0930536970668801E-3</v>
      </c>
      <c r="U18" s="19">
        <v>1.22388398127764E-2</v>
      </c>
      <c r="V18" s="19">
        <v>3.17158589965865E-2</v>
      </c>
      <c r="W18" s="19">
        <v>0</v>
      </c>
      <c r="X18" s="19">
        <v>3.5674001968793598E-2</v>
      </c>
      <c r="Y18" s="19">
        <v>4.6561573996539901E-2</v>
      </c>
      <c r="Z18" s="19">
        <v>0</v>
      </c>
      <c r="AA18" s="19">
        <v>1.7779791655263E-2</v>
      </c>
      <c r="AB18" s="19">
        <v>1.52914855764151E-2</v>
      </c>
      <c r="AC18" s="19">
        <v>0</v>
      </c>
      <c r="AD18" s="19">
        <v>3.7269944092879502E-2</v>
      </c>
      <c r="AE18" s="19"/>
      <c r="AF18" s="19">
        <v>1.54300814387279E-2</v>
      </c>
      <c r="AG18" s="19">
        <v>2.4897947348549099E-2</v>
      </c>
      <c r="AH18" s="19">
        <v>8.3768691869226999E-3</v>
      </c>
      <c r="AI18" s="19"/>
      <c r="AJ18" s="19">
        <v>9.1487822971892709E-3</v>
      </c>
      <c r="AK18" s="19">
        <v>2.5275575129005402E-2</v>
      </c>
      <c r="AL18" s="19">
        <v>1.9492970590653799E-2</v>
      </c>
      <c r="AM18" s="19">
        <v>0</v>
      </c>
      <c r="AN18" s="19">
        <v>8.2437703901152102E-3</v>
      </c>
      <c r="AO18" s="19"/>
      <c r="AP18" s="19">
        <v>8.3575745455488609E-3</v>
      </c>
      <c r="AQ18" s="19">
        <v>1.63270349363554E-2</v>
      </c>
      <c r="AR18" s="19">
        <v>3.0112802025259799E-2</v>
      </c>
      <c r="AS18" s="19"/>
      <c r="AT18" s="19">
        <v>1.11682417195526E-2</v>
      </c>
      <c r="AU18" s="19">
        <v>0</v>
      </c>
      <c r="AV18" s="19">
        <v>3.9600332043034002E-2</v>
      </c>
      <c r="AW18" s="19">
        <v>1.55554188564747E-2</v>
      </c>
      <c r="AX18" s="19">
        <v>7.0399456018012396E-2</v>
      </c>
      <c r="AY18" s="19"/>
      <c r="AZ18" s="19">
        <v>1.9021710938355901E-2</v>
      </c>
      <c r="BA18" s="19">
        <v>1.72794083408284E-2</v>
      </c>
      <c r="BB18" s="19">
        <v>2.3358765816203799E-2</v>
      </c>
      <c r="BC18" s="19">
        <v>1.7481252488068501E-2</v>
      </c>
      <c r="BD18" s="19">
        <v>1.65775964787712E-2</v>
      </c>
      <c r="BE18" s="19">
        <v>1.6681210072639299E-2</v>
      </c>
      <c r="BF18" s="19"/>
      <c r="BG18" s="19">
        <v>1.8773038756930899E-2</v>
      </c>
      <c r="BH18" s="19">
        <v>1.1543315156728301E-2</v>
      </c>
      <c r="BI18" s="19" t="s">
        <v>95</v>
      </c>
      <c r="BJ18" s="19">
        <v>1.7150807331582099E-2</v>
      </c>
      <c r="BK18" s="19">
        <v>2.7438423404773999E-2</v>
      </c>
      <c r="BL18" s="19">
        <v>9.1726424541793295E-3</v>
      </c>
      <c r="BM18" s="19">
        <v>2.9372898045115298E-2</v>
      </c>
    </row>
    <row r="19" spans="2:65" x14ac:dyDescent="0.35">
      <c r="B19" s="16" t="s">
        <v>347</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1061</v>
      </c>
      <c r="D7" s="10">
        <v>491</v>
      </c>
      <c r="E7" s="10">
        <v>566</v>
      </c>
      <c r="F7" s="10"/>
      <c r="G7" s="10">
        <v>138</v>
      </c>
      <c r="H7" s="10">
        <v>168</v>
      </c>
      <c r="I7" s="10">
        <v>181</v>
      </c>
      <c r="J7" s="10">
        <v>192</v>
      </c>
      <c r="K7" s="10">
        <v>161</v>
      </c>
      <c r="L7" s="10">
        <v>221</v>
      </c>
      <c r="M7" s="10"/>
      <c r="N7" s="10">
        <v>316</v>
      </c>
      <c r="O7" s="10">
        <v>315</v>
      </c>
      <c r="P7" s="10">
        <v>196</v>
      </c>
      <c r="Q7" s="10">
        <v>226</v>
      </c>
      <c r="R7" s="10"/>
      <c r="S7" s="10">
        <v>155</v>
      </c>
      <c r="T7" s="10">
        <v>139</v>
      </c>
      <c r="U7" s="10">
        <v>84</v>
      </c>
      <c r="V7" s="10">
        <v>78</v>
      </c>
      <c r="W7" s="10">
        <v>76</v>
      </c>
      <c r="X7" s="10">
        <v>94</v>
      </c>
      <c r="Y7" s="10">
        <v>85</v>
      </c>
      <c r="Z7" s="10">
        <v>38</v>
      </c>
      <c r="AA7" s="10">
        <v>130</v>
      </c>
      <c r="AB7" s="10">
        <v>101</v>
      </c>
      <c r="AC7" s="10">
        <v>54</v>
      </c>
      <c r="AD7" s="10">
        <v>27</v>
      </c>
      <c r="AE7" s="10"/>
      <c r="AF7" s="10">
        <v>312</v>
      </c>
      <c r="AG7" s="10">
        <v>496</v>
      </c>
      <c r="AH7" s="10">
        <v>157</v>
      </c>
      <c r="AI7" s="10"/>
      <c r="AJ7" s="10">
        <v>321</v>
      </c>
      <c r="AK7" s="10">
        <v>318</v>
      </c>
      <c r="AL7" s="10">
        <v>78</v>
      </c>
      <c r="AM7" s="10">
        <v>15</v>
      </c>
      <c r="AN7" s="10">
        <v>156</v>
      </c>
      <c r="AO7" s="10"/>
      <c r="AP7" s="10">
        <v>149</v>
      </c>
      <c r="AQ7" s="10">
        <v>430</v>
      </c>
      <c r="AR7" s="10">
        <v>83</v>
      </c>
      <c r="AS7" s="10"/>
      <c r="AT7" s="10">
        <v>221</v>
      </c>
      <c r="AU7" s="10">
        <v>259</v>
      </c>
      <c r="AV7" s="10">
        <v>309</v>
      </c>
      <c r="AW7" s="10">
        <v>128</v>
      </c>
      <c r="AX7" s="10">
        <v>19</v>
      </c>
      <c r="AY7" s="10"/>
      <c r="AZ7" s="10">
        <v>232</v>
      </c>
      <c r="BA7" s="10">
        <v>349</v>
      </c>
      <c r="BB7" s="10">
        <v>100</v>
      </c>
      <c r="BC7" s="10">
        <v>193</v>
      </c>
      <c r="BD7" s="10">
        <v>135</v>
      </c>
      <c r="BE7" s="10">
        <v>52</v>
      </c>
      <c r="BF7" s="10"/>
      <c r="BG7" s="10">
        <v>371</v>
      </c>
      <c r="BH7" s="10">
        <v>262</v>
      </c>
      <c r="BI7" s="10" t="s">
        <v>94</v>
      </c>
      <c r="BJ7" s="10">
        <v>65</v>
      </c>
      <c r="BK7" s="10">
        <v>79</v>
      </c>
      <c r="BL7" s="10">
        <v>232</v>
      </c>
      <c r="BM7" s="10">
        <v>39</v>
      </c>
    </row>
    <row r="8" spans="2:65" ht="30" customHeight="1" x14ac:dyDescent="0.35">
      <c r="B8" s="11" t="s">
        <v>19</v>
      </c>
      <c r="C8" s="11">
        <v>1060</v>
      </c>
      <c r="D8" s="11">
        <v>498</v>
      </c>
      <c r="E8" s="11">
        <v>558</v>
      </c>
      <c r="F8" s="11"/>
      <c r="G8" s="11">
        <v>159</v>
      </c>
      <c r="H8" s="11">
        <v>165</v>
      </c>
      <c r="I8" s="11">
        <v>178</v>
      </c>
      <c r="J8" s="11">
        <v>189</v>
      </c>
      <c r="K8" s="11">
        <v>154</v>
      </c>
      <c r="L8" s="11">
        <v>214</v>
      </c>
      <c r="M8" s="11"/>
      <c r="N8" s="11">
        <v>290</v>
      </c>
      <c r="O8" s="11">
        <v>295</v>
      </c>
      <c r="P8" s="11">
        <v>221</v>
      </c>
      <c r="Q8" s="11">
        <v>246</v>
      </c>
      <c r="R8" s="11"/>
      <c r="S8" s="11">
        <v>158</v>
      </c>
      <c r="T8" s="11">
        <v>130</v>
      </c>
      <c r="U8" s="11">
        <v>80</v>
      </c>
      <c r="V8" s="11">
        <v>80</v>
      </c>
      <c r="W8" s="11">
        <v>70</v>
      </c>
      <c r="X8" s="11">
        <v>96</v>
      </c>
      <c r="Y8" s="11">
        <v>81</v>
      </c>
      <c r="Z8" s="11">
        <v>36</v>
      </c>
      <c r="AA8" s="11">
        <v>120</v>
      </c>
      <c r="AB8" s="11">
        <v>120</v>
      </c>
      <c r="AC8" s="11">
        <v>54</v>
      </c>
      <c r="AD8" s="11">
        <v>35</v>
      </c>
      <c r="AE8" s="11"/>
      <c r="AF8" s="11">
        <v>306</v>
      </c>
      <c r="AG8" s="11">
        <v>486</v>
      </c>
      <c r="AH8" s="11">
        <v>161</v>
      </c>
      <c r="AI8" s="11"/>
      <c r="AJ8" s="11">
        <v>309</v>
      </c>
      <c r="AK8" s="11">
        <v>314</v>
      </c>
      <c r="AL8" s="11">
        <v>75</v>
      </c>
      <c r="AM8" s="11">
        <v>14</v>
      </c>
      <c r="AN8" s="11">
        <v>161</v>
      </c>
      <c r="AO8" s="11"/>
      <c r="AP8" s="11">
        <v>146</v>
      </c>
      <c r="AQ8" s="11">
        <v>429</v>
      </c>
      <c r="AR8" s="11">
        <v>82</v>
      </c>
      <c r="AS8" s="11"/>
      <c r="AT8" s="11">
        <v>226</v>
      </c>
      <c r="AU8" s="11">
        <v>265</v>
      </c>
      <c r="AV8" s="11">
        <v>305</v>
      </c>
      <c r="AW8" s="11">
        <v>122</v>
      </c>
      <c r="AX8" s="11">
        <v>17</v>
      </c>
      <c r="AY8" s="11"/>
      <c r="AZ8" s="11">
        <v>237</v>
      </c>
      <c r="BA8" s="11">
        <v>344</v>
      </c>
      <c r="BB8" s="11">
        <v>102</v>
      </c>
      <c r="BC8" s="11">
        <v>190</v>
      </c>
      <c r="BD8" s="11">
        <v>134</v>
      </c>
      <c r="BE8" s="11">
        <v>53</v>
      </c>
      <c r="BF8" s="11"/>
      <c r="BG8" s="11">
        <v>361</v>
      </c>
      <c r="BH8" s="11">
        <v>254</v>
      </c>
      <c r="BI8" s="11" t="s">
        <v>94</v>
      </c>
      <c r="BJ8" s="11">
        <v>67</v>
      </c>
      <c r="BK8" s="11">
        <v>84</v>
      </c>
      <c r="BL8" s="11">
        <v>239</v>
      </c>
      <c r="BM8" s="11">
        <v>41</v>
      </c>
    </row>
    <row r="9" spans="2:65" ht="29" x14ac:dyDescent="0.35">
      <c r="B9" s="18" t="s">
        <v>348</v>
      </c>
      <c r="C9" s="17">
        <v>0.81164006077156003</v>
      </c>
      <c r="D9" s="17">
        <v>0.78270611070159302</v>
      </c>
      <c r="E9" s="17">
        <v>0.83609343239869904</v>
      </c>
      <c r="F9" s="17"/>
      <c r="G9" s="17">
        <v>0.75129320719977</v>
      </c>
      <c r="H9" s="17">
        <v>0.74087884170006502</v>
      </c>
      <c r="I9" s="17">
        <v>0.78812637960201704</v>
      </c>
      <c r="J9" s="17">
        <v>0.81776800595695698</v>
      </c>
      <c r="K9" s="17">
        <v>0.89733709884319801</v>
      </c>
      <c r="L9" s="17">
        <v>0.86344815576382405</v>
      </c>
      <c r="M9" s="17"/>
      <c r="N9" s="17">
        <v>0.82730327113453594</v>
      </c>
      <c r="O9" s="17">
        <v>0.79143159394143003</v>
      </c>
      <c r="P9" s="17">
        <v>0.80345213037160101</v>
      </c>
      <c r="Q9" s="17">
        <v>0.81880603420326104</v>
      </c>
      <c r="R9" s="17"/>
      <c r="S9" s="17">
        <v>0.74640145008857695</v>
      </c>
      <c r="T9" s="17">
        <v>0.84458502840313698</v>
      </c>
      <c r="U9" s="17">
        <v>0.83359894646434995</v>
      </c>
      <c r="V9" s="17">
        <v>0.85635225457976905</v>
      </c>
      <c r="W9" s="17">
        <v>0.82843959328744998</v>
      </c>
      <c r="X9" s="17">
        <v>0.79102587415787395</v>
      </c>
      <c r="Y9" s="17">
        <v>0.87391605027295804</v>
      </c>
      <c r="Z9" s="17">
        <v>0.76997929354568295</v>
      </c>
      <c r="AA9" s="17">
        <v>0.77984458483639596</v>
      </c>
      <c r="AB9" s="17">
        <v>0.80939694454489797</v>
      </c>
      <c r="AC9" s="17">
        <v>0.86508082467812597</v>
      </c>
      <c r="AD9" s="17">
        <v>0.78640003761519295</v>
      </c>
      <c r="AE9" s="17"/>
      <c r="AF9" s="17">
        <v>0.83298517285505203</v>
      </c>
      <c r="AG9" s="17">
        <v>0.81228263891418295</v>
      </c>
      <c r="AH9" s="17">
        <v>0.78719270816188902</v>
      </c>
      <c r="AI9" s="17"/>
      <c r="AJ9" s="17">
        <v>0.829271548644402</v>
      </c>
      <c r="AK9" s="17">
        <v>0.78876576327829695</v>
      </c>
      <c r="AL9" s="17">
        <v>0.904337675908639</v>
      </c>
      <c r="AM9" s="17">
        <v>0.78774909674439297</v>
      </c>
      <c r="AN9" s="17">
        <v>0.81136187172976904</v>
      </c>
      <c r="AO9" s="17"/>
      <c r="AP9" s="17">
        <v>0.77821629377419999</v>
      </c>
      <c r="AQ9" s="17">
        <v>0.79691454753313296</v>
      </c>
      <c r="AR9" s="17">
        <v>0.81483866971679797</v>
      </c>
      <c r="AS9" s="17"/>
      <c r="AT9" s="17">
        <v>0.79076844066926499</v>
      </c>
      <c r="AU9" s="17">
        <v>0.83575999460912298</v>
      </c>
      <c r="AV9" s="17">
        <v>0.79760021793137303</v>
      </c>
      <c r="AW9" s="17">
        <v>0.78326427992755498</v>
      </c>
      <c r="AX9" s="17">
        <v>0.89422452832088095</v>
      </c>
      <c r="AY9" s="17"/>
      <c r="AZ9" s="17">
        <v>0.76565457411719695</v>
      </c>
      <c r="BA9" s="17">
        <v>0.82228144955009996</v>
      </c>
      <c r="BB9" s="17">
        <v>0.77444544246697999</v>
      </c>
      <c r="BC9" s="17">
        <v>0.84782364098738205</v>
      </c>
      <c r="BD9" s="17">
        <v>0.86719555676569005</v>
      </c>
      <c r="BE9" s="17">
        <v>0.74953565201148897</v>
      </c>
      <c r="BF9" s="17"/>
      <c r="BG9" s="17">
        <v>0.86645334296961996</v>
      </c>
      <c r="BH9" s="17">
        <v>0.80770137084142901</v>
      </c>
      <c r="BI9" s="17" t="s">
        <v>95</v>
      </c>
      <c r="BJ9" s="17">
        <v>0.74909148040190299</v>
      </c>
      <c r="BK9" s="17">
        <v>0.68762306349341495</v>
      </c>
      <c r="BL9" s="17">
        <v>0.78642974267005605</v>
      </c>
      <c r="BM9" s="17">
        <v>0.83387991017257701</v>
      </c>
    </row>
    <row r="10" spans="2:65" ht="29" x14ac:dyDescent="0.35">
      <c r="B10" s="18" t="s">
        <v>349</v>
      </c>
      <c r="C10" s="17">
        <v>0.73879793262174198</v>
      </c>
      <c r="D10" s="17">
        <v>0.72124171292549299</v>
      </c>
      <c r="E10" s="17">
        <v>0.75446386065959203</v>
      </c>
      <c r="F10" s="17"/>
      <c r="G10" s="17">
        <v>0.55943372376854295</v>
      </c>
      <c r="H10" s="17">
        <v>0.69536791155648303</v>
      </c>
      <c r="I10" s="17">
        <v>0.72674245653913105</v>
      </c>
      <c r="J10" s="17">
        <v>0.77892875697845498</v>
      </c>
      <c r="K10" s="17">
        <v>0.83037732702104705</v>
      </c>
      <c r="L10" s="17">
        <v>0.81423628054434705</v>
      </c>
      <c r="M10" s="17"/>
      <c r="N10" s="17">
        <v>0.75089267773519197</v>
      </c>
      <c r="O10" s="17">
        <v>0.71913645225491696</v>
      </c>
      <c r="P10" s="17">
        <v>0.77322216741713801</v>
      </c>
      <c r="Q10" s="17">
        <v>0.70880737018849904</v>
      </c>
      <c r="R10" s="17"/>
      <c r="S10" s="17">
        <v>0.69741549609375897</v>
      </c>
      <c r="T10" s="17">
        <v>0.79008007881829601</v>
      </c>
      <c r="U10" s="17">
        <v>0.75200524612733399</v>
      </c>
      <c r="V10" s="17">
        <v>0.80165661725896498</v>
      </c>
      <c r="W10" s="17">
        <v>0.69786512179226301</v>
      </c>
      <c r="X10" s="17">
        <v>0.71736735483254799</v>
      </c>
      <c r="Y10" s="17">
        <v>0.78164124653533695</v>
      </c>
      <c r="Z10" s="17">
        <v>0.57585191164535299</v>
      </c>
      <c r="AA10" s="17">
        <v>0.70779307097490796</v>
      </c>
      <c r="AB10" s="17">
        <v>0.731034172981746</v>
      </c>
      <c r="AC10" s="17">
        <v>0.81520787774764403</v>
      </c>
      <c r="AD10" s="17">
        <v>0.78408495090439101</v>
      </c>
      <c r="AE10" s="17"/>
      <c r="AF10" s="17">
        <v>0.81580196858451903</v>
      </c>
      <c r="AG10" s="17">
        <v>0.75231620375978003</v>
      </c>
      <c r="AH10" s="17">
        <v>0.61502649193814996</v>
      </c>
      <c r="AI10" s="17"/>
      <c r="AJ10" s="17">
        <v>0.76661885520706297</v>
      </c>
      <c r="AK10" s="17">
        <v>0.72978568657759302</v>
      </c>
      <c r="AL10" s="17">
        <v>0.82404274021110802</v>
      </c>
      <c r="AM10" s="17">
        <v>0.72678335524050397</v>
      </c>
      <c r="AN10" s="17">
        <v>0.69730114611236205</v>
      </c>
      <c r="AO10" s="17"/>
      <c r="AP10" s="17">
        <v>0.674106134033161</v>
      </c>
      <c r="AQ10" s="17">
        <v>0.75507220261846897</v>
      </c>
      <c r="AR10" s="17">
        <v>0.78156055316200901</v>
      </c>
      <c r="AS10" s="17"/>
      <c r="AT10" s="17">
        <v>0.74821102620041002</v>
      </c>
      <c r="AU10" s="17">
        <v>0.71466336946287501</v>
      </c>
      <c r="AV10" s="17">
        <v>0.75886888701829602</v>
      </c>
      <c r="AW10" s="17">
        <v>0.70116805123043502</v>
      </c>
      <c r="AX10" s="17">
        <v>0.63873850726617598</v>
      </c>
      <c r="AY10" s="17"/>
      <c r="AZ10" s="17">
        <v>0.68839782666354199</v>
      </c>
      <c r="BA10" s="17">
        <v>0.76139975053022402</v>
      </c>
      <c r="BB10" s="17">
        <v>0.71851651944150996</v>
      </c>
      <c r="BC10" s="17">
        <v>0.76650039868429298</v>
      </c>
      <c r="BD10" s="17">
        <v>0.77202458672728003</v>
      </c>
      <c r="BE10" s="17">
        <v>0.67288483060860305</v>
      </c>
      <c r="BF10" s="17"/>
      <c r="BG10" s="17">
        <v>0.78613148429364399</v>
      </c>
      <c r="BH10" s="17">
        <v>0.75187518322441405</v>
      </c>
      <c r="BI10" s="17" t="s">
        <v>95</v>
      </c>
      <c r="BJ10" s="17">
        <v>0.69050701816511595</v>
      </c>
      <c r="BK10" s="17">
        <v>0.5582686425251</v>
      </c>
      <c r="BL10" s="17">
        <v>0.72631986686186201</v>
      </c>
      <c r="BM10" s="17">
        <v>0.756349257816891</v>
      </c>
    </row>
    <row r="11" spans="2:65" ht="29" x14ac:dyDescent="0.35">
      <c r="B11" s="18" t="s">
        <v>350</v>
      </c>
      <c r="C11" s="17">
        <v>0.70143815160296297</v>
      </c>
      <c r="D11" s="17">
        <v>0.67842427628604196</v>
      </c>
      <c r="E11" s="17">
        <v>0.72170303677288095</v>
      </c>
      <c r="F11" s="17"/>
      <c r="G11" s="17">
        <v>0.632074430615852</v>
      </c>
      <c r="H11" s="17">
        <v>0.64386109634073596</v>
      </c>
      <c r="I11" s="17">
        <v>0.72076783846403703</v>
      </c>
      <c r="J11" s="17">
        <v>0.71344890351443102</v>
      </c>
      <c r="K11" s="17">
        <v>0.74929545015764698</v>
      </c>
      <c r="L11" s="17">
        <v>0.736195880208247</v>
      </c>
      <c r="M11" s="17"/>
      <c r="N11" s="17">
        <v>0.693496499552403</v>
      </c>
      <c r="O11" s="17">
        <v>0.67757121096312001</v>
      </c>
      <c r="P11" s="17">
        <v>0.69668523758077106</v>
      </c>
      <c r="Q11" s="17">
        <v>0.73822858380062095</v>
      </c>
      <c r="R11" s="17"/>
      <c r="S11" s="17">
        <v>0.64681723335147701</v>
      </c>
      <c r="T11" s="17">
        <v>0.73352697996732896</v>
      </c>
      <c r="U11" s="17">
        <v>0.74194773895878197</v>
      </c>
      <c r="V11" s="17">
        <v>0.77082800239987503</v>
      </c>
      <c r="W11" s="17">
        <v>0.68759783575064604</v>
      </c>
      <c r="X11" s="17">
        <v>0.79528768142063599</v>
      </c>
      <c r="Y11" s="17">
        <v>0.72782616607110295</v>
      </c>
      <c r="Z11" s="17">
        <v>0.59881123640445699</v>
      </c>
      <c r="AA11" s="17">
        <v>0.61099406743352802</v>
      </c>
      <c r="AB11" s="17">
        <v>0.66108641681095703</v>
      </c>
      <c r="AC11" s="17">
        <v>0.72049578567297801</v>
      </c>
      <c r="AD11" s="17">
        <v>0.81176809417251194</v>
      </c>
      <c r="AE11" s="17"/>
      <c r="AF11" s="17">
        <v>0.71449930057242494</v>
      </c>
      <c r="AG11" s="17">
        <v>0.71469149852079294</v>
      </c>
      <c r="AH11" s="17">
        <v>0.66776601161473004</v>
      </c>
      <c r="AI11" s="17"/>
      <c r="AJ11" s="17">
        <v>0.73031414144595497</v>
      </c>
      <c r="AK11" s="17">
        <v>0.68171853213253297</v>
      </c>
      <c r="AL11" s="17">
        <v>0.71091338881097799</v>
      </c>
      <c r="AM11" s="17">
        <v>0.66139942969339005</v>
      </c>
      <c r="AN11" s="17">
        <v>0.66627134997562598</v>
      </c>
      <c r="AO11" s="17"/>
      <c r="AP11" s="17">
        <v>0.69885800374433404</v>
      </c>
      <c r="AQ11" s="17">
        <v>0.72100547520369096</v>
      </c>
      <c r="AR11" s="17">
        <v>0.62709573226424298</v>
      </c>
      <c r="AS11" s="17"/>
      <c r="AT11" s="17">
        <v>0.68615590978826801</v>
      </c>
      <c r="AU11" s="17">
        <v>0.696672626710931</v>
      </c>
      <c r="AV11" s="17">
        <v>0.73106382712577</v>
      </c>
      <c r="AW11" s="17">
        <v>0.68638597868874496</v>
      </c>
      <c r="AX11" s="17">
        <v>0.78831935166223999</v>
      </c>
      <c r="AY11" s="17"/>
      <c r="AZ11" s="17">
        <v>0.66008396605183794</v>
      </c>
      <c r="BA11" s="17">
        <v>0.72116548639204503</v>
      </c>
      <c r="BB11" s="17">
        <v>0.73121272078069199</v>
      </c>
      <c r="BC11" s="17">
        <v>0.73519480437322104</v>
      </c>
      <c r="BD11" s="17">
        <v>0.692629660017681</v>
      </c>
      <c r="BE11" s="17">
        <v>0.60099465649677697</v>
      </c>
      <c r="BF11" s="17"/>
      <c r="BG11" s="17">
        <v>0.73551415438660805</v>
      </c>
      <c r="BH11" s="17">
        <v>0.68779962395967897</v>
      </c>
      <c r="BI11" s="17" t="s">
        <v>95</v>
      </c>
      <c r="BJ11" s="17">
        <v>0.657310601930441</v>
      </c>
      <c r="BK11" s="17">
        <v>0.60139784127102003</v>
      </c>
      <c r="BL11" s="17">
        <v>0.70727806871606202</v>
      </c>
      <c r="BM11" s="17">
        <v>0.67368995523342101</v>
      </c>
    </row>
    <row r="12" spans="2:65" ht="58" x14ac:dyDescent="0.35">
      <c r="B12" s="18" t="s">
        <v>351</v>
      </c>
      <c r="C12" s="17">
        <v>0.55563392308627202</v>
      </c>
      <c r="D12" s="17">
        <v>0.60584883935945899</v>
      </c>
      <c r="E12" s="17">
        <v>0.50940129360772102</v>
      </c>
      <c r="F12" s="17"/>
      <c r="G12" s="17">
        <v>0.61295953944774295</v>
      </c>
      <c r="H12" s="17">
        <v>0.50226803509943696</v>
      </c>
      <c r="I12" s="17">
        <v>0.44704858800534802</v>
      </c>
      <c r="J12" s="17">
        <v>0.53856182237006001</v>
      </c>
      <c r="K12" s="17">
        <v>0.53082091195508496</v>
      </c>
      <c r="L12" s="17">
        <v>0.677496518090141</v>
      </c>
      <c r="M12" s="17"/>
      <c r="N12" s="17">
        <v>0.61705429546802604</v>
      </c>
      <c r="O12" s="17">
        <v>0.59476917460046297</v>
      </c>
      <c r="P12" s="17">
        <v>0.49005561362717598</v>
      </c>
      <c r="Q12" s="17">
        <v>0.48876704314028901</v>
      </c>
      <c r="R12" s="17"/>
      <c r="S12" s="17">
        <v>0.586224323963772</v>
      </c>
      <c r="T12" s="17">
        <v>0.64218427124340105</v>
      </c>
      <c r="U12" s="17">
        <v>0.51229523324552195</v>
      </c>
      <c r="V12" s="17">
        <v>0.55043710060898798</v>
      </c>
      <c r="W12" s="17">
        <v>0.48017594580225798</v>
      </c>
      <c r="X12" s="17">
        <v>0.50362519774677095</v>
      </c>
      <c r="Y12" s="17">
        <v>0.62716094031861302</v>
      </c>
      <c r="Z12" s="17">
        <v>0.488267456999739</v>
      </c>
      <c r="AA12" s="17">
        <v>0.48087594242626303</v>
      </c>
      <c r="AB12" s="17">
        <v>0.525386470267591</v>
      </c>
      <c r="AC12" s="17">
        <v>0.666349310542526</v>
      </c>
      <c r="AD12" s="17">
        <v>0.59172428958812995</v>
      </c>
      <c r="AE12" s="17"/>
      <c r="AF12" s="17">
        <v>0.54308207871172298</v>
      </c>
      <c r="AG12" s="17">
        <v>0.57181714671388995</v>
      </c>
      <c r="AH12" s="17">
        <v>0.51111696438906995</v>
      </c>
      <c r="AI12" s="17"/>
      <c r="AJ12" s="17">
        <v>0.56693196232189902</v>
      </c>
      <c r="AK12" s="17">
        <v>0.57006157620577302</v>
      </c>
      <c r="AL12" s="17">
        <v>0.53913224521996295</v>
      </c>
      <c r="AM12" s="17">
        <v>0.47837285321150202</v>
      </c>
      <c r="AN12" s="17">
        <v>0.54973485561254998</v>
      </c>
      <c r="AO12" s="17"/>
      <c r="AP12" s="17">
        <v>0.54531316158708498</v>
      </c>
      <c r="AQ12" s="17">
        <v>0.5750480004231</v>
      </c>
      <c r="AR12" s="17">
        <v>0.59648703273789005</v>
      </c>
      <c r="AS12" s="17"/>
      <c r="AT12" s="17">
        <v>0.47252729237806201</v>
      </c>
      <c r="AU12" s="17">
        <v>0.51560068212086496</v>
      </c>
      <c r="AV12" s="17">
        <v>0.61784265335539101</v>
      </c>
      <c r="AW12" s="17">
        <v>0.68124178064336405</v>
      </c>
      <c r="AX12" s="17">
        <v>0.50884341645215603</v>
      </c>
      <c r="AY12" s="17"/>
      <c r="AZ12" s="17">
        <v>0.60247962992090598</v>
      </c>
      <c r="BA12" s="17">
        <v>0.582153561519139</v>
      </c>
      <c r="BB12" s="17">
        <v>0.51221485089224295</v>
      </c>
      <c r="BC12" s="17">
        <v>0.50329340644559495</v>
      </c>
      <c r="BD12" s="17">
        <v>0.55584196988367496</v>
      </c>
      <c r="BE12" s="17">
        <v>0.44475605803035401</v>
      </c>
      <c r="BF12" s="17"/>
      <c r="BG12" s="17">
        <v>0.62244144911002997</v>
      </c>
      <c r="BH12" s="17">
        <v>0.51631701419805398</v>
      </c>
      <c r="BI12" s="17" t="s">
        <v>95</v>
      </c>
      <c r="BJ12" s="17">
        <v>0.39264007443480198</v>
      </c>
      <c r="BK12" s="17">
        <v>0.40120791083741603</v>
      </c>
      <c r="BL12" s="17">
        <v>0.58775585887543103</v>
      </c>
      <c r="BM12" s="17">
        <v>0.60971032425724103</v>
      </c>
    </row>
    <row r="13" spans="2:65" ht="29" x14ac:dyDescent="0.35">
      <c r="B13" s="18" t="s">
        <v>352</v>
      </c>
      <c r="C13" s="17">
        <v>0.54797539356848202</v>
      </c>
      <c r="D13" s="17">
        <v>0.52277802503622595</v>
      </c>
      <c r="E13" s="17">
        <v>0.56713879920893795</v>
      </c>
      <c r="F13" s="17"/>
      <c r="G13" s="17">
        <v>0.50045437780073498</v>
      </c>
      <c r="H13" s="17">
        <v>0.52480460692241904</v>
      </c>
      <c r="I13" s="17">
        <v>0.57524355908659597</v>
      </c>
      <c r="J13" s="17">
        <v>0.56410565581858996</v>
      </c>
      <c r="K13" s="17">
        <v>0.48665540583250499</v>
      </c>
      <c r="L13" s="17">
        <v>0.60841144876438102</v>
      </c>
      <c r="M13" s="17"/>
      <c r="N13" s="17">
        <v>0.60563870011885601</v>
      </c>
      <c r="O13" s="17">
        <v>0.57686230333552602</v>
      </c>
      <c r="P13" s="17">
        <v>0.44911957463101199</v>
      </c>
      <c r="Q13" s="17">
        <v>0.52383359366619098</v>
      </c>
      <c r="R13" s="17"/>
      <c r="S13" s="17">
        <v>0.50664568575310298</v>
      </c>
      <c r="T13" s="17">
        <v>0.68438219562466895</v>
      </c>
      <c r="U13" s="17">
        <v>0.52392279882707504</v>
      </c>
      <c r="V13" s="17">
        <v>0.53854243642319199</v>
      </c>
      <c r="W13" s="17">
        <v>0.48257469908779999</v>
      </c>
      <c r="X13" s="17">
        <v>0.54022702905950803</v>
      </c>
      <c r="Y13" s="17">
        <v>0.54392453113748895</v>
      </c>
      <c r="Z13" s="17">
        <v>0.56804182302511197</v>
      </c>
      <c r="AA13" s="17">
        <v>0.51380541745809005</v>
      </c>
      <c r="AB13" s="17">
        <v>0.52081460638628996</v>
      </c>
      <c r="AC13" s="17">
        <v>0.612374196096093</v>
      </c>
      <c r="AD13" s="17">
        <v>0.55431197734756199</v>
      </c>
      <c r="AE13" s="17"/>
      <c r="AF13" s="17">
        <v>0.497657782782219</v>
      </c>
      <c r="AG13" s="17">
        <v>0.58204864782297805</v>
      </c>
      <c r="AH13" s="17">
        <v>0.52547084130493504</v>
      </c>
      <c r="AI13" s="17"/>
      <c r="AJ13" s="17">
        <v>0.52933785332482097</v>
      </c>
      <c r="AK13" s="17">
        <v>0.56117556484817899</v>
      </c>
      <c r="AL13" s="17">
        <v>0.64586378324375604</v>
      </c>
      <c r="AM13" s="17">
        <v>0.34019439654821798</v>
      </c>
      <c r="AN13" s="17">
        <v>0.58910895430920995</v>
      </c>
      <c r="AO13" s="17"/>
      <c r="AP13" s="17">
        <v>0.486097316203151</v>
      </c>
      <c r="AQ13" s="17">
        <v>0.57037015875853303</v>
      </c>
      <c r="AR13" s="17">
        <v>0.63183248912102097</v>
      </c>
      <c r="AS13" s="17"/>
      <c r="AT13" s="17">
        <v>0.47889358339629101</v>
      </c>
      <c r="AU13" s="17">
        <v>0.515278113058388</v>
      </c>
      <c r="AV13" s="17">
        <v>0.57655300245332097</v>
      </c>
      <c r="AW13" s="17">
        <v>0.64611094158293403</v>
      </c>
      <c r="AX13" s="17">
        <v>0.54928370331562704</v>
      </c>
      <c r="AY13" s="17"/>
      <c r="AZ13" s="17">
        <v>0.51819938271350396</v>
      </c>
      <c r="BA13" s="17">
        <v>0.55702570157956099</v>
      </c>
      <c r="BB13" s="17">
        <v>0.52970704880913899</v>
      </c>
      <c r="BC13" s="17">
        <v>0.56903967143741696</v>
      </c>
      <c r="BD13" s="17">
        <v>0.56692082237196995</v>
      </c>
      <c r="BE13" s="17">
        <v>0.53414541967989604</v>
      </c>
      <c r="BF13" s="17"/>
      <c r="BG13" s="17">
        <v>0.55156751345392796</v>
      </c>
      <c r="BH13" s="17">
        <v>0.60111366218552698</v>
      </c>
      <c r="BI13" s="17" t="s">
        <v>95</v>
      </c>
      <c r="BJ13" s="17">
        <v>0.31980221206790999</v>
      </c>
      <c r="BK13" s="17">
        <v>0.50379036334337302</v>
      </c>
      <c r="BL13" s="17">
        <v>0.55932876452146196</v>
      </c>
      <c r="BM13" s="17">
        <v>0.64790848828323799</v>
      </c>
    </row>
    <row r="14" spans="2:65" ht="29" x14ac:dyDescent="0.35">
      <c r="B14" s="18" t="s">
        <v>353</v>
      </c>
      <c r="C14" s="17">
        <v>0.54330229083842396</v>
      </c>
      <c r="D14" s="17">
        <v>0.58257388081377603</v>
      </c>
      <c r="E14" s="17">
        <v>0.50675446598441598</v>
      </c>
      <c r="F14" s="17"/>
      <c r="G14" s="17">
        <v>0.53159846469981098</v>
      </c>
      <c r="H14" s="17">
        <v>0.49814191380710299</v>
      </c>
      <c r="I14" s="17">
        <v>0.524078711425773</v>
      </c>
      <c r="J14" s="17">
        <v>0.56764202228483196</v>
      </c>
      <c r="K14" s="17">
        <v>0.56512815106479897</v>
      </c>
      <c r="L14" s="17">
        <v>0.56557310843853403</v>
      </c>
      <c r="M14" s="17"/>
      <c r="N14" s="17">
        <v>0.55917269426778304</v>
      </c>
      <c r="O14" s="17">
        <v>0.55949126176463304</v>
      </c>
      <c r="P14" s="17">
        <v>0.48973534947429498</v>
      </c>
      <c r="Q14" s="17">
        <v>0.54675571400219802</v>
      </c>
      <c r="R14" s="17"/>
      <c r="S14" s="17">
        <v>0.53913989456432598</v>
      </c>
      <c r="T14" s="17">
        <v>0.54801700148100296</v>
      </c>
      <c r="U14" s="17">
        <v>0.49561503478457197</v>
      </c>
      <c r="V14" s="17">
        <v>0.55027889914660599</v>
      </c>
      <c r="W14" s="17">
        <v>0.49920105334288201</v>
      </c>
      <c r="X14" s="17">
        <v>0.58456332929319599</v>
      </c>
      <c r="Y14" s="17">
        <v>0.645755429704571</v>
      </c>
      <c r="Z14" s="17">
        <v>0.49486170431661403</v>
      </c>
      <c r="AA14" s="17">
        <v>0.490775292057479</v>
      </c>
      <c r="AB14" s="17">
        <v>0.494322373015738</v>
      </c>
      <c r="AC14" s="17">
        <v>0.61662689173387297</v>
      </c>
      <c r="AD14" s="17">
        <v>0.66117468356072095</v>
      </c>
      <c r="AE14" s="17"/>
      <c r="AF14" s="17">
        <v>0.503761739787285</v>
      </c>
      <c r="AG14" s="17">
        <v>0.59073974270546803</v>
      </c>
      <c r="AH14" s="17">
        <v>0.47335529218233102</v>
      </c>
      <c r="AI14" s="17"/>
      <c r="AJ14" s="17">
        <v>0.53492319122028997</v>
      </c>
      <c r="AK14" s="17">
        <v>0.54830087938120897</v>
      </c>
      <c r="AL14" s="17">
        <v>0.64521727631761105</v>
      </c>
      <c r="AM14" s="17">
        <v>0.52093974262730602</v>
      </c>
      <c r="AN14" s="17">
        <v>0.50260609821567503</v>
      </c>
      <c r="AO14" s="17"/>
      <c r="AP14" s="17">
        <v>0.54430318853622495</v>
      </c>
      <c r="AQ14" s="17">
        <v>0.56861675420055602</v>
      </c>
      <c r="AR14" s="17">
        <v>0.52683404699041803</v>
      </c>
      <c r="AS14" s="17"/>
      <c r="AT14" s="17">
        <v>0.50448727793937898</v>
      </c>
      <c r="AU14" s="17">
        <v>0.53461774871912604</v>
      </c>
      <c r="AV14" s="17">
        <v>0.54999422151455502</v>
      </c>
      <c r="AW14" s="17">
        <v>0.62118341257095999</v>
      </c>
      <c r="AX14" s="17">
        <v>0.67611571264078996</v>
      </c>
      <c r="AY14" s="17"/>
      <c r="AZ14" s="17">
        <v>0.56075943138083495</v>
      </c>
      <c r="BA14" s="17">
        <v>0.55032492988175596</v>
      </c>
      <c r="BB14" s="17">
        <v>0.52503767631614695</v>
      </c>
      <c r="BC14" s="17">
        <v>0.55227304046006398</v>
      </c>
      <c r="BD14" s="17">
        <v>0.52835995193715801</v>
      </c>
      <c r="BE14" s="17">
        <v>0.45989085323094298</v>
      </c>
      <c r="BF14" s="17"/>
      <c r="BG14" s="17">
        <v>0.53662480755529296</v>
      </c>
      <c r="BH14" s="17">
        <v>0.58838525158305299</v>
      </c>
      <c r="BI14" s="17" t="s">
        <v>95</v>
      </c>
      <c r="BJ14" s="17">
        <v>0.37646496311501099</v>
      </c>
      <c r="BK14" s="17">
        <v>0.50743776936326701</v>
      </c>
      <c r="BL14" s="17">
        <v>0.56039707349466406</v>
      </c>
      <c r="BM14" s="17">
        <v>0.59102710007343895</v>
      </c>
    </row>
    <row r="15" spans="2:65" ht="43.5" x14ac:dyDescent="0.35">
      <c r="B15" s="18" t="s">
        <v>354</v>
      </c>
      <c r="C15" s="17">
        <v>0.32742990409365202</v>
      </c>
      <c r="D15" s="17">
        <v>0.31409149440621997</v>
      </c>
      <c r="E15" s="17">
        <v>0.33819848490549698</v>
      </c>
      <c r="F15" s="17"/>
      <c r="G15" s="17">
        <v>0.34502319849639301</v>
      </c>
      <c r="H15" s="17">
        <v>0.35402825650657699</v>
      </c>
      <c r="I15" s="17">
        <v>0.34218342551443398</v>
      </c>
      <c r="J15" s="17">
        <v>0.30363825329498101</v>
      </c>
      <c r="K15" s="17">
        <v>0.25798029508668102</v>
      </c>
      <c r="L15" s="17">
        <v>0.35264313684265902</v>
      </c>
      <c r="M15" s="17"/>
      <c r="N15" s="17">
        <v>0.32630446897910398</v>
      </c>
      <c r="O15" s="17">
        <v>0.31735806563804903</v>
      </c>
      <c r="P15" s="17">
        <v>0.36667613498670498</v>
      </c>
      <c r="Q15" s="17">
        <v>0.30031239497756701</v>
      </c>
      <c r="R15" s="17"/>
      <c r="S15" s="17">
        <v>0.32708666949012699</v>
      </c>
      <c r="T15" s="17">
        <v>0.28524808638452398</v>
      </c>
      <c r="U15" s="17">
        <v>0.33810009642997702</v>
      </c>
      <c r="V15" s="17">
        <v>0.31238018851457999</v>
      </c>
      <c r="W15" s="17">
        <v>0.31604580554315498</v>
      </c>
      <c r="X15" s="17">
        <v>0.356328162430046</v>
      </c>
      <c r="Y15" s="17">
        <v>0.37994545363507198</v>
      </c>
      <c r="Z15" s="17">
        <v>0.29687207304584301</v>
      </c>
      <c r="AA15" s="17">
        <v>0.25945936119553398</v>
      </c>
      <c r="AB15" s="17">
        <v>0.31052716293587102</v>
      </c>
      <c r="AC15" s="17">
        <v>0.45451553363213498</v>
      </c>
      <c r="AD15" s="17">
        <v>0.44512377780788798</v>
      </c>
      <c r="AE15" s="17"/>
      <c r="AF15" s="17">
        <v>0.29400972948917697</v>
      </c>
      <c r="AG15" s="17">
        <v>0.34505980977363998</v>
      </c>
      <c r="AH15" s="17">
        <v>0.29816902321308902</v>
      </c>
      <c r="AI15" s="17"/>
      <c r="AJ15" s="17">
        <v>0.243925382688534</v>
      </c>
      <c r="AK15" s="17">
        <v>0.42699484160466999</v>
      </c>
      <c r="AL15" s="17">
        <v>0.28618315400335198</v>
      </c>
      <c r="AM15" s="17">
        <v>0.27228765565323398</v>
      </c>
      <c r="AN15" s="17">
        <v>0.30424515753338499</v>
      </c>
      <c r="AO15" s="17"/>
      <c r="AP15" s="17">
        <v>0.25471423223568401</v>
      </c>
      <c r="AQ15" s="17">
        <v>0.39107633808557801</v>
      </c>
      <c r="AR15" s="17">
        <v>0.27709595193393599</v>
      </c>
      <c r="AS15" s="17"/>
      <c r="AT15" s="17">
        <v>0.29271501363917901</v>
      </c>
      <c r="AU15" s="17">
        <v>0.33001140692750502</v>
      </c>
      <c r="AV15" s="17">
        <v>0.31139010548350199</v>
      </c>
      <c r="AW15" s="17">
        <v>0.37054693621796198</v>
      </c>
      <c r="AX15" s="17">
        <v>0.27862768676404298</v>
      </c>
      <c r="AY15" s="17"/>
      <c r="AZ15" s="17">
        <v>0.35900609955283902</v>
      </c>
      <c r="BA15" s="17">
        <v>0.31585073581560802</v>
      </c>
      <c r="BB15" s="17">
        <v>0.37052965706280899</v>
      </c>
      <c r="BC15" s="17">
        <v>0.31611916037315102</v>
      </c>
      <c r="BD15" s="17">
        <v>0.29338686755598897</v>
      </c>
      <c r="BE15" s="17">
        <v>0.30439416714614997</v>
      </c>
      <c r="BF15" s="17"/>
      <c r="BG15" s="17">
        <v>0.31188014097426903</v>
      </c>
      <c r="BH15" s="17">
        <v>0.37408980306449502</v>
      </c>
      <c r="BI15" s="17" t="s">
        <v>95</v>
      </c>
      <c r="BJ15" s="17">
        <v>0.28964319525953303</v>
      </c>
      <c r="BK15" s="17">
        <v>0.30801414491525603</v>
      </c>
      <c r="BL15" s="17">
        <v>0.334008120078368</v>
      </c>
      <c r="BM15" s="17">
        <v>0.279763645414708</v>
      </c>
    </row>
    <row r="16" spans="2:65" ht="43.5" x14ac:dyDescent="0.35">
      <c r="B16" s="18" t="s">
        <v>355</v>
      </c>
      <c r="C16" s="17">
        <v>0.27166741088349899</v>
      </c>
      <c r="D16" s="17">
        <v>0.25014494056186698</v>
      </c>
      <c r="E16" s="17">
        <v>0.28933431499120299</v>
      </c>
      <c r="F16" s="17"/>
      <c r="G16" s="17">
        <v>0.28552405124241698</v>
      </c>
      <c r="H16" s="17">
        <v>0.29628917520540898</v>
      </c>
      <c r="I16" s="17">
        <v>0.291754317556078</v>
      </c>
      <c r="J16" s="17">
        <v>0.283046255385066</v>
      </c>
      <c r="K16" s="17">
        <v>0.20634923717262901</v>
      </c>
      <c r="L16" s="17">
        <v>0.26268554263198901</v>
      </c>
      <c r="M16" s="17"/>
      <c r="N16" s="17">
        <v>0.28939951927731</v>
      </c>
      <c r="O16" s="17">
        <v>0.27301943759368202</v>
      </c>
      <c r="P16" s="17">
        <v>0.275888757880976</v>
      </c>
      <c r="Q16" s="17">
        <v>0.24616044941410201</v>
      </c>
      <c r="R16" s="17"/>
      <c r="S16" s="17">
        <v>0.29401784890289201</v>
      </c>
      <c r="T16" s="17">
        <v>0.27663616499728599</v>
      </c>
      <c r="U16" s="17">
        <v>0.249878919435294</v>
      </c>
      <c r="V16" s="17">
        <v>0.28541067162068801</v>
      </c>
      <c r="W16" s="17">
        <v>0.23190156299065801</v>
      </c>
      <c r="X16" s="17">
        <v>0.26295480062885801</v>
      </c>
      <c r="Y16" s="17">
        <v>0.25859036678454</v>
      </c>
      <c r="Z16" s="17">
        <v>0.27081128862036802</v>
      </c>
      <c r="AA16" s="17">
        <v>0.20465730221040801</v>
      </c>
      <c r="AB16" s="17">
        <v>0.26305857641984798</v>
      </c>
      <c r="AC16" s="17">
        <v>0.39129227091687302</v>
      </c>
      <c r="AD16" s="17">
        <v>0.37881555572876302</v>
      </c>
      <c r="AE16" s="17"/>
      <c r="AF16" s="17">
        <v>0.22967770756769701</v>
      </c>
      <c r="AG16" s="17">
        <v>0.290359579329801</v>
      </c>
      <c r="AH16" s="17">
        <v>0.29671407719862097</v>
      </c>
      <c r="AI16" s="17"/>
      <c r="AJ16" s="17">
        <v>0.2327397382027</v>
      </c>
      <c r="AK16" s="17">
        <v>0.31467549142656398</v>
      </c>
      <c r="AL16" s="17">
        <v>0.25816584546909099</v>
      </c>
      <c r="AM16" s="17">
        <v>0.27228765565323398</v>
      </c>
      <c r="AN16" s="17">
        <v>0.298484988147802</v>
      </c>
      <c r="AO16" s="17"/>
      <c r="AP16" s="17">
        <v>0.245967522196195</v>
      </c>
      <c r="AQ16" s="17">
        <v>0.30287059784472697</v>
      </c>
      <c r="AR16" s="17">
        <v>0.22519828007935799</v>
      </c>
      <c r="AS16" s="17"/>
      <c r="AT16" s="17">
        <v>0.21255405514011899</v>
      </c>
      <c r="AU16" s="17">
        <v>0.28911827752108998</v>
      </c>
      <c r="AV16" s="17">
        <v>0.28228739867101899</v>
      </c>
      <c r="AW16" s="17">
        <v>0.355301040372139</v>
      </c>
      <c r="AX16" s="17">
        <v>0.103234072286048</v>
      </c>
      <c r="AY16" s="17"/>
      <c r="AZ16" s="17">
        <v>0.31006174146941701</v>
      </c>
      <c r="BA16" s="17">
        <v>0.300318366166753</v>
      </c>
      <c r="BB16" s="17">
        <v>0.24309312982995801</v>
      </c>
      <c r="BC16" s="17">
        <v>0.22311902903227601</v>
      </c>
      <c r="BD16" s="17">
        <v>0.23054948088417801</v>
      </c>
      <c r="BE16" s="17">
        <v>0.24730680778527001</v>
      </c>
      <c r="BF16" s="17"/>
      <c r="BG16" s="17">
        <v>0.24530857811016701</v>
      </c>
      <c r="BH16" s="17">
        <v>0.30871224689474502</v>
      </c>
      <c r="BI16" s="17" t="s">
        <v>95</v>
      </c>
      <c r="BJ16" s="17">
        <v>0.14305084459070699</v>
      </c>
      <c r="BK16" s="17">
        <v>0.27257786564079001</v>
      </c>
      <c r="BL16" s="17">
        <v>0.31098037351612601</v>
      </c>
      <c r="BM16" s="17">
        <v>0.271485416638448</v>
      </c>
    </row>
    <row r="17" spans="2:65" x14ac:dyDescent="0.35">
      <c r="B17" s="18" t="s">
        <v>114</v>
      </c>
      <c r="C17" s="17">
        <v>2.1653960125488401E-2</v>
      </c>
      <c r="D17" s="17">
        <v>2.50260167868477E-2</v>
      </c>
      <c r="E17" s="17">
        <v>1.8801877642476601E-2</v>
      </c>
      <c r="F17" s="17"/>
      <c r="G17" s="17">
        <v>9.65615461099106E-3</v>
      </c>
      <c r="H17" s="17">
        <v>2.1958897672320201E-2</v>
      </c>
      <c r="I17" s="17">
        <v>1.6377897386406701E-2</v>
      </c>
      <c r="J17" s="17">
        <v>2.4345104503228399E-2</v>
      </c>
      <c r="K17" s="17">
        <v>3.5963289381516002E-2</v>
      </c>
      <c r="L17" s="17">
        <v>2.20438612166571E-2</v>
      </c>
      <c r="M17" s="17"/>
      <c r="N17" s="17">
        <v>1.8437659041000198E-2</v>
      </c>
      <c r="O17" s="17">
        <v>2.1817656041172299E-2</v>
      </c>
      <c r="P17" s="17">
        <v>2.51204860596718E-2</v>
      </c>
      <c r="Q17" s="17">
        <v>2.28204205635314E-2</v>
      </c>
      <c r="R17" s="17"/>
      <c r="S17" s="17">
        <v>6.0608369217268797E-3</v>
      </c>
      <c r="T17" s="17">
        <v>3.5517483577886401E-2</v>
      </c>
      <c r="U17" s="17">
        <v>1.07166235098855E-2</v>
      </c>
      <c r="V17" s="17">
        <v>2.4932106924984699E-2</v>
      </c>
      <c r="W17" s="17">
        <v>5.4513977326568701E-2</v>
      </c>
      <c r="X17" s="17">
        <v>9.5636405227708995E-3</v>
      </c>
      <c r="Y17" s="17">
        <v>1.2200626478703101E-2</v>
      </c>
      <c r="Z17" s="17">
        <v>8.7479097081775301E-2</v>
      </c>
      <c r="AA17" s="17">
        <v>1.46209048937967E-2</v>
      </c>
      <c r="AB17" s="17">
        <v>2.1489630243627801E-2</v>
      </c>
      <c r="AC17" s="17">
        <v>0</v>
      </c>
      <c r="AD17" s="17">
        <v>3.7223418110299701E-2</v>
      </c>
      <c r="AE17" s="17"/>
      <c r="AF17" s="17">
        <v>3.0280239316522399E-2</v>
      </c>
      <c r="AG17" s="17">
        <v>1.8365639069281601E-2</v>
      </c>
      <c r="AH17" s="17">
        <v>2.0034755083656E-2</v>
      </c>
      <c r="AI17" s="17"/>
      <c r="AJ17" s="17">
        <v>2.4528326058581199E-2</v>
      </c>
      <c r="AK17" s="17">
        <v>2.0391027911170399E-2</v>
      </c>
      <c r="AL17" s="17">
        <v>1.22065754125718E-2</v>
      </c>
      <c r="AM17" s="17">
        <v>0</v>
      </c>
      <c r="AN17" s="17">
        <v>1.88767775212343E-2</v>
      </c>
      <c r="AO17" s="17"/>
      <c r="AP17" s="17">
        <v>3.48659809933363E-2</v>
      </c>
      <c r="AQ17" s="17">
        <v>6.3486655558782999E-3</v>
      </c>
      <c r="AR17" s="17">
        <v>2.22493480819386E-2</v>
      </c>
      <c r="AS17" s="17"/>
      <c r="AT17" s="17">
        <v>4.5605922755880803E-2</v>
      </c>
      <c r="AU17" s="17">
        <v>2.4918169973086501E-2</v>
      </c>
      <c r="AV17" s="17">
        <v>1.3662533151417701E-2</v>
      </c>
      <c r="AW17" s="17">
        <v>0</v>
      </c>
      <c r="AX17" s="17">
        <v>0</v>
      </c>
      <c r="AY17" s="17"/>
      <c r="AZ17" s="17">
        <v>8.2172768958504797E-3</v>
      </c>
      <c r="BA17" s="17">
        <v>1.7704826052722899E-2</v>
      </c>
      <c r="BB17" s="17">
        <v>2.40101647189193E-2</v>
      </c>
      <c r="BC17" s="17">
        <v>2.0957153631195501E-2</v>
      </c>
      <c r="BD17" s="17">
        <v>3.9444264154048302E-2</v>
      </c>
      <c r="BE17" s="17">
        <v>6.06913939533575E-2</v>
      </c>
      <c r="BF17" s="17"/>
      <c r="BG17" s="17">
        <v>2.3793993461931701E-2</v>
      </c>
      <c r="BH17" s="17">
        <v>1.4267075326869201E-2</v>
      </c>
      <c r="BI17" s="17" t="s">
        <v>95</v>
      </c>
      <c r="BJ17" s="17">
        <v>4.99871034962657E-2</v>
      </c>
      <c r="BK17" s="17">
        <v>9.4339016766475103E-3</v>
      </c>
      <c r="BL17" s="17">
        <v>2.7586073732798699E-2</v>
      </c>
      <c r="BM17" s="17">
        <v>0</v>
      </c>
    </row>
    <row r="18" spans="2:65" x14ac:dyDescent="0.35">
      <c r="B18" s="18" t="s">
        <v>115</v>
      </c>
      <c r="C18" s="19">
        <v>1.4177076930229199E-2</v>
      </c>
      <c r="D18" s="19">
        <v>1.62022253896709E-2</v>
      </c>
      <c r="E18" s="19">
        <v>1.05569076498242E-2</v>
      </c>
      <c r="F18" s="19"/>
      <c r="G18" s="19">
        <v>2.0690231635515099E-2</v>
      </c>
      <c r="H18" s="19">
        <v>1.5673756859669399E-2</v>
      </c>
      <c r="I18" s="19">
        <v>1.5031718552655299E-2</v>
      </c>
      <c r="J18" s="19">
        <v>1.02111429957023E-2</v>
      </c>
      <c r="K18" s="19">
        <v>5.6685780743178102E-3</v>
      </c>
      <c r="L18" s="19">
        <v>1.7104943456744098E-2</v>
      </c>
      <c r="M18" s="19"/>
      <c r="N18" s="19">
        <v>2.1976827991592299E-2</v>
      </c>
      <c r="O18" s="19">
        <v>1.23252697337953E-2</v>
      </c>
      <c r="P18" s="19">
        <v>1.40382282799013E-2</v>
      </c>
      <c r="Q18" s="19">
        <v>7.7566535306785997E-3</v>
      </c>
      <c r="R18" s="19"/>
      <c r="S18" s="19">
        <v>1.6789820922940402E-2</v>
      </c>
      <c r="T18" s="19">
        <v>1.35984109093718E-2</v>
      </c>
      <c r="U18" s="19">
        <v>3.5237557632374197E-2</v>
      </c>
      <c r="V18" s="19">
        <v>1.20297039622489E-2</v>
      </c>
      <c r="W18" s="19">
        <v>1.24877931996279E-2</v>
      </c>
      <c r="X18" s="19">
        <v>2.0962009098185599E-2</v>
      </c>
      <c r="Y18" s="19">
        <v>1.05951032572349E-2</v>
      </c>
      <c r="Z18" s="19">
        <v>0</v>
      </c>
      <c r="AA18" s="19">
        <v>8.5094705377601106E-3</v>
      </c>
      <c r="AB18" s="19">
        <v>9.0385601462689095E-3</v>
      </c>
      <c r="AC18" s="19">
        <v>1.8226868266771099E-2</v>
      </c>
      <c r="AD18" s="19">
        <v>0</v>
      </c>
      <c r="AE18" s="19"/>
      <c r="AF18" s="19">
        <v>2.1079372244306602E-2</v>
      </c>
      <c r="AG18" s="19">
        <v>8.67188054408825E-3</v>
      </c>
      <c r="AH18" s="19">
        <v>1.4032473764556099E-2</v>
      </c>
      <c r="AI18" s="19"/>
      <c r="AJ18" s="19">
        <v>5.8585991220151002E-3</v>
      </c>
      <c r="AK18" s="19">
        <v>1.7241156442941101E-2</v>
      </c>
      <c r="AL18" s="19">
        <v>1.17474675981142E-2</v>
      </c>
      <c r="AM18" s="19">
        <v>0</v>
      </c>
      <c r="AN18" s="19">
        <v>1.9405611084040399E-2</v>
      </c>
      <c r="AO18" s="19"/>
      <c r="AP18" s="19">
        <v>0</v>
      </c>
      <c r="AQ18" s="19">
        <v>1.5779789360387101E-2</v>
      </c>
      <c r="AR18" s="19">
        <v>0</v>
      </c>
      <c r="AS18" s="19"/>
      <c r="AT18" s="19">
        <v>8.3848381515628304E-3</v>
      </c>
      <c r="AU18" s="19">
        <v>1.4926761344592801E-2</v>
      </c>
      <c r="AV18" s="19">
        <v>1.6443211313816101E-2</v>
      </c>
      <c r="AW18" s="19">
        <v>2.63365270714945E-2</v>
      </c>
      <c r="AX18" s="19">
        <v>0</v>
      </c>
      <c r="AY18" s="19"/>
      <c r="AZ18" s="19">
        <v>1.99957856131464E-2</v>
      </c>
      <c r="BA18" s="19">
        <v>1.6116722596305099E-2</v>
      </c>
      <c r="BB18" s="19">
        <v>1.8958574586702501E-2</v>
      </c>
      <c r="BC18" s="19">
        <v>4.7822798196221596E-3</v>
      </c>
      <c r="BD18" s="19">
        <v>0</v>
      </c>
      <c r="BE18" s="19">
        <v>3.60001173798042E-2</v>
      </c>
      <c r="BF18" s="19"/>
      <c r="BG18" s="19">
        <v>1.7903804371195601E-2</v>
      </c>
      <c r="BH18" s="19">
        <v>1.55239527033417E-2</v>
      </c>
      <c r="BI18" s="19" t="s">
        <v>95</v>
      </c>
      <c r="BJ18" s="19">
        <v>0</v>
      </c>
      <c r="BK18" s="19">
        <v>3.4378048327033103E-2</v>
      </c>
      <c r="BL18" s="19">
        <v>7.2796105813387304E-3</v>
      </c>
      <c r="BM18" s="19">
        <v>0</v>
      </c>
    </row>
    <row r="19" spans="2:65" x14ac:dyDescent="0.35">
      <c r="B19" s="16" t="s">
        <v>357</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M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358</v>
      </c>
      <c r="C9" s="17">
        <v>8.1514621973304197E-2</v>
      </c>
      <c r="D9" s="17">
        <v>9.7982637296947506E-2</v>
      </c>
      <c r="E9" s="17">
        <v>6.4409737366839095E-2</v>
      </c>
      <c r="F9" s="17"/>
      <c r="G9" s="17">
        <v>4.4300637676023401E-2</v>
      </c>
      <c r="H9" s="17">
        <v>7.6121917595211294E-2</v>
      </c>
      <c r="I9" s="17">
        <v>9.3734793999470697E-2</v>
      </c>
      <c r="J9" s="17">
        <v>9.8603976160116596E-2</v>
      </c>
      <c r="K9" s="17">
        <v>8.2592092862031799E-2</v>
      </c>
      <c r="L9" s="17">
        <v>8.6037730858605402E-2</v>
      </c>
      <c r="M9" s="17"/>
      <c r="N9" s="17">
        <v>7.0578086777843205E-2</v>
      </c>
      <c r="O9" s="17">
        <v>8.5907629896308804E-2</v>
      </c>
      <c r="P9" s="17">
        <v>8.7974883625220504E-2</v>
      </c>
      <c r="Q9" s="17">
        <v>8.34050448174595E-2</v>
      </c>
      <c r="R9" s="17"/>
      <c r="S9" s="17">
        <v>5.95022755060216E-2</v>
      </c>
      <c r="T9" s="17">
        <v>7.3656477807985496E-2</v>
      </c>
      <c r="U9" s="17">
        <v>0.101616157111734</v>
      </c>
      <c r="V9" s="17">
        <v>7.2437588236548597E-2</v>
      </c>
      <c r="W9" s="17">
        <v>6.74137466564248E-2</v>
      </c>
      <c r="X9" s="17">
        <v>7.4061004613397305E-2</v>
      </c>
      <c r="Y9" s="17">
        <v>8.5124652242775795E-2</v>
      </c>
      <c r="Z9" s="17">
        <v>7.76314084336409E-2</v>
      </c>
      <c r="AA9" s="17">
        <v>8.9078925730735503E-2</v>
      </c>
      <c r="AB9" s="17">
        <v>7.8472809955641196E-2</v>
      </c>
      <c r="AC9" s="17">
        <v>0.12038008695767</v>
      </c>
      <c r="AD9" s="17">
        <v>0.15887729326053401</v>
      </c>
      <c r="AE9" s="17"/>
      <c r="AF9" s="17">
        <v>0.112064854389698</v>
      </c>
      <c r="AG9" s="17">
        <v>6.3234961491053801E-2</v>
      </c>
      <c r="AH9" s="17">
        <v>7.5751257522501197E-2</v>
      </c>
      <c r="AI9" s="17"/>
      <c r="AJ9" s="17">
        <v>9.48949339081534E-2</v>
      </c>
      <c r="AK9" s="17">
        <v>6.6091977143217198E-2</v>
      </c>
      <c r="AL9" s="17">
        <v>6.2948324895511706E-2</v>
      </c>
      <c r="AM9" s="17">
        <v>0.226028948999354</v>
      </c>
      <c r="AN9" s="17">
        <v>8.3104927649270202E-2</v>
      </c>
      <c r="AO9" s="17"/>
      <c r="AP9" s="17">
        <v>7.5019624157263098E-2</v>
      </c>
      <c r="AQ9" s="17">
        <v>6.7732626204003499E-2</v>
      </c>
      <c r="AR9" s="17">
        <v>5.4645316823696902E-2</v>
      </c>
      <c r="AS9" s="17"/>
      <c r="AT9" s="17">
        <v>9.2471702646088602E-2</v>
      </c>
      <c r="AU9" s="17">
        <v>8.9524991108077004E-2</v>
      </c>
      <c r="AV9" s="17">
        <v>6.4990352851096694E-2</v>
      </c>
      <c r="AW9" s="17">
        <v>5.8757431102067298E-2</v>
      </c>
      <c r="AX9" s="17">
        <v>6.9722602250255006E-2</v>
      </c>
      <c r="AY9" s="17"/>
      <c r="AZ9" s="17">
        <v>6.8840290436929297E-2</v>
      </c>
      <c r="BA9" s="17">
        <v>8.1887753031840302E-2</v>
      </c>
      <c r="BB9" s="17">
        <v>8.4816689528236205E-2</v>
      </c>
      <c r="BC9" s="17">
        <v>8.0258822749188302E-2</v>
      </c>
      <c r="BD9" s="17">
        <v>9.4685039950589994E-2</v>
      </c>
      <c r="BE9" s="17">
        <v>0.10302333029031099</v>
      </c>
      <c r="BF9" s="17"/>
      <c r="BG9" s="17">
        <v>8.3846970567819895E-2</v>
      </c>
      <c r="BH9" s="17">
        <v>8.9080199150022299E-2</v>
      </c>
      <c r="BI9" s="17" t="s">
        <v>95</v>
      </c>
      <c r="BJ9" s="17">
        <v>7.6624443734926301E-2</v>
      </c>
      <c r="BK9" s="17">
        <v>8.8515788616799304E-2</v>
      </c>
      <c r="BL9" s="17">
        <v>7.3711585876986299E-2</v>
      </c>
      <c r="BM9" s="17">
        <v>7.5216443306312802E-2</v>
      </c>
    </row>
    <row r="10" spans="2:65" x14ac:dyDescent="0.35">
      <c r="B10" s="18" t="s">
        <v>359</v>
      </c>
      <c r="C10" s="17">
        <v>0.13979303933921899</v>
      </c>
      <c r="D10" s="17">
        <v>0.16340823822726</v>
      </c>
      <c r="E10" s="17">
        <v>0.11599709086871</v>
      </c>
      <c r="F10" s="17"/>
      <c r="G10" s="17">
        <v>0.16133020835714601</v>
      </c>
      <c r="H10" s="17">
        <v>0.141944727781526</v>
      </c>
      <c r="I10" s="17">
        <v>0.131666901056569</v>
      </c>
      <c r="J10" s="17">
        <v>0.123701730332527</v>
      </c>
      <c r="K10" s="17">
        <v>0.13058544451143</v>
      </c>
      <c r="L10" s="17">
        <v>0.14960814468274</v>
      </c>
      <c r="M10" s="17"/>
      <c r="N10" s="17">
        <v>0.158507979980366</v>
      </c>
      <c r="O10" s="17">
        <v>0.13201712949450201</v>
      </c>
      <c r="P10" s="17">
        <v>0.125867305216671</v>
      </c>
      <c r="Q10" s="17">
        <v>0.137713386542965</v>
      </c>
      <c r="R10" s="17"/>
      <c r="S10" s="17">
        <v>0.14144543487897801</v>
      </c>
      <c r="T10" s="17">
        <v>0.13090933785711201</v>
      </c>
      <c r="U10" s="17">
        <v>0.15058082075832499</v>
      </c>
      <c r="V10" s="17">
        <v>0.159271880580274</v>
      </c>
      <c r="W10" s="17">
        <v>0.12475981787167199</v>
      </c>
      <c r="X10" s="17">
        <v>0.12971242578561701</v>
      </c>
      <c r="Y10" s="17">
        <v>0.114307114657775</v>
      </c>
      <c r="Z10" s="17">
        <v>0.13724207106772399</v>
      </c>
      <c r="AA10" s="17">
        <v>0.13927213189533699</v>
      </c>
      <c r="AB10" s="17">
        <v>0.16097831166365301</v>
      </c>
      <c r="AC10" s="17">
        <v>0.161503108851485</v>
      </c>
      <c r="AD10" s="17">
        <v>0.122159553752774</v>
      </c>
      <c r="AE10" s="17"/>
      <c r="AF10" s="17">
        <v>0.14106502685606301</v>
      </c>
      <c r="AG10" s="17">
        <v>0.12957797212228001</v>
      </c>
      <c r="AH10" s="17">
        <v>0.15012192001368499</v>
      </c>
      <c r="AI10" s="17"/>
      <c r="AJ10" s="17">
        <v>0.1420228270343</v>
      </c>
      <c r="AK10" s="17">
        <v>0.13057444137945001</v>
      </c>
      <c r="AL10" s="17">
        <v>0.124335474860371</v>
      </c>
      <c r="AM10" s="17">
        <v>0.198676717082298</v>
      </c>
      <c r="AN10" s="17">
        <v>0.14177601460934799</v>
      </c>
      <c r="AO10" s="17"/>
      <c r="AP10" s="17">
        <v>0.13739128761536701</v>
      </c>
      <c r="AQ10" s="17">
        <v>0.13770703960755401</v>
      </c>
      <c r="AR10" s="17">
        <v>0.15339554337000699</v>
      </c>
      <c r="AS10" s="17"/>
      <c r="AT10" s="17">
        <v>0.123570977710247</v>
      </c>
      <c r="AU10" s="17">
        <v>0.16669655181982301</v>
      </c>
      <c r="AV10" s="17">
        <v>0.14131170826199899</v>
      </c>
      <c r="AW10" s="17">
        <v>0.120115507812234</v>
      </c>
      <c r="AX10" s="17">
        <v>0.101716087639606</v>
      </c>
      <c r="AY10" s="17"/>
      <c r="AZ10" s="17">
        <v>0.144231568275099</v>
      </c>
      <c r="BA10" s="17">
        <v>0.129621305250749</v>
      </c>
      <c r="BB10" s="17">
        <v>0.14435921834409601</v>
      </c>
      <c r="BC10" s="17">
        <v>0.14486207646590199</v>
      </c>
      <c r="BD10" s="17">
        <v>0.134152511085009</v>
      </c>
      <c r="BE10" s="17">
        <v>0.16424301502052999</v>
      </c>
      <c r="BF10" s="17"/>
      <c r="BG10" s="17">
        <v>0.14141385636827999</v>
      </c>
      <c r="BH10" s="17">
        <v>0.131059113708765</v>
      </c>
      <c r="BI10" s="17" t="s">
        <v>95</v>
      </c>
      <c r="BJ10" s="17">
        <v>0.139922495817766</v>
      </c>
      <c r="BK10" s="17">
        <v>0.13835164885408099</v>
      </c>
      <c r="BL10" s="17">
        <v>0.145409485121057</v>
      </c>
      <c r="BM10" s="17">
        <v>0.17013460210641701</v>
      </c>
    </row>
    <row r="11" spans="2:65" x14ac:dyDescent="0.35">
      <c r="B11" s="18" t="s">
        <v>360</v>
      </c>
      <c r="C11" s="17">
        <v>0.173274464561293</v>
      </c>
      <c r="D11" s="17">
        <v>0.19074402447285099</v>
      </c>
      <c r="E11" s="17">
        <v>0.15568412527790601</v>
      </c>
      <c r="F11" s="17"/>
      <c r="G11" s="17">
        <v>0.211516753761955</v>
      </c>
      <c r="H11" s="17">
        <v>0.196344004965989</v>
      </c>
      <c r="I11" s="17">
        <v>0.19330196228056801</v>
      </c>
      <c r="J11" s="17">
        <v>0.15176261151932899</v>
      </c>
      <c r="K11" s="17">
        <v>0.13497860972117701</v>
      </c>
      <c r="L11" s="17">
        <v>0.155977030488966</v>
      </c>
      <c r="M11" s="17"/>
      <c r="N11" s="17">
        <v>0.190356885201902</v>
      </c>
      <c r="O11" s="17">
        <v>0.182912273472114</v>
      </c>
      <c r="P11" s="17">
        <v>0.16908779824904999</v>
      </c>
      <c r="Q11" s="17">
        <v>0.14849188707350999</v>
      </c>
      <c r="R11" s="17"/>
      <c r="S11" s="17">
        <v>0.174833212193547</v>
      </c>
      <c r="T11" s="17">
        <v>0.15198266352918099</v>
      </c>
      <c r="U11" s="17">
        <v>0.17658658493719001</v>
      </c>
      <c r="V11" s="17">
        <v>0.18234051848925201</v>
      </c>
      <c r="W11" s="17">
        <v>0.18259642371683699</v>
      </c>
      <c r="X11" s="17">
        <v>0.169678369795457</v>
      </c>
      <c r="Y11" s="17">
        <v>0.18629330793071899</v>
      </c>
      <c r="Z11" s="17">
        <v>0.15604248470277499</v>
      </c>
      <c r="AA11" s="17">
        <v>0.16960811857387001</v>
      </c>
      <c r="AB11" s="17">
        <v>0.160854083391056</v>
      </c>
      <c r="AC11" s="17">
        <v>0.16273854425989401</v>
      </c>
      <c r="AD11" s="17">
        <v>0.26757726319861302</v>
      </c>
      <c r="AE11" s="17"/>
      <c r="AF11" s="17">
        <v>0.14804776360017599</v>
      </c>
      <c r="AG11" s="17">
        <v>0.18693516386435199</v>
      </c>
      <c r="AH11" s="17">
        <v>0.19442924601217099</v>
      </c>
      <c r="AI11" s="17"/>
      <c r="AJ11" s="17">
        <v>0.16256513559991001</v>
      </c>
      <c r="AK11" s="17">
        <v>0.17996444127054101</v>
      </c>
      <c r="AL11" s="17">
        <v>0.204510083683932</v>
      </c>
      <c r="AM11" s="17">
        <v>0.208694374208512</v>
      </c>
      <c r="AN11" s="17">
        <v>0.152006931858813</v>
      </c>
      <c r="AO11" s="17"/>
      <c r="AP11" s="17">
        <v>0.18775741008343999</v>
      </c>
      <c r="AQ11" s="17">
        <v>0.18306162617271701</v>
      </c>
      <c r="AR11" s="17">
        <v>0.22052551258765399</v>
      </c>
      <c r="AS11" s="17"/>
      <c r="AT11" s="17">
        <v>0.153716522317942</v>
      </c>
      <c r="AU11" s="17">
        <v>0.15308458831313099</v>
      </c>
      <c r="AV11" s="17">
        <v>0.192716993049039</v>
      </c>
      <c r="AW11" s="17">
        <v>0.22276053462436299</v>
      </c>
      <c r="AX11" s="17">
        <v>0.22953621874225799</v>
      </c>
      <c r="AY11" s="17"/>
      <c r="AZ11" s="17">
        <v>0.219542958531766</v>
      </c>
      <c r="BA11" s="17">
        <v>0.161040822367053</v>
      </c>
      <c r="BB11" s="17">
        <v>0.14367182136168299</v>
      </c>
      <c r="BC11" s="17">
        <v>0.186709734024537</v>
      </c>
      <c r="BD11" s="17">
        <v>0.123417253334328</v>
      </c>
      <c r="BE11" s="17">
        <v>0.17136322914959901</v>
      </c>
      <c r="BF11" s="17"/>
      <c r="BG11" s="17">
        <v>0.154767816324754</v>
      </c>
      <c r="BH11" s="17">
        <v>0.190266966763563</v>
      </c>
      <c r="BI11" s="17" t="s">
        <v>95</v>
      </c>
      <c r="BJ11" s="17">
        <v>0.16059310982545999</v>
      </c>
      <c r="BK11" s="17">
        <v>0.174447298026909</v>
      </c>
      <c r="BL11" s="17">
        <v>0.19810915704464899</v>
      </c>
      <c r="BM11" s="17">
        <v>0.15633704565963</v>
      </c>
    </row>
    <row r="12" spans="2:65" x14ac:dyDescent="0.35">
      <c r="B12" s="18" t="s">
        <v>361</v>
      </c>
      <c r="C12" s="17">
        <v>0.140942556779484</v>
      </c>
      <c r="D12" s="17">
        <v>0.143476948193417</v>
      </c>
      <c r="E12" s="17">
        <v>0.13923424499613399</v>
      </c>
      <c r="F12" s="17"/>
      <c r="G12" s="17">
        <v>0.18467091156432699</v>
      </c>
      <c r="H12" s="17">
        <v>0.13693976583107001</v>
      </c>
      <c r="I12" s="17">
        <v>0.15001185030053099</v>
      </c>
      <c r="J12" s="17">
        <v>0.13653729339724899</v>
      </c>
      <c r="K12" s="17">
        <v>0.13606585069827301</v>
      </c>
      <c r="L12" s="17">
        <v>0.114647783889991</v>
      </c>
      <c r="M12" s="17"/>
      <c r="N12" s="17">
        <v>0.155090156654352</v>
      </c>
      <c r="O12" s="17">
        <v>0.14463342464380499</v>
      </c>
      <c r="P12" s="17">
        <v>0.13899923027494601</v>
      </c>
      <c r="Q12" s="17">
        <v>0.12482684572484801</v>
      </c>
      <c r="R12" s="17"/>
      <c r="S12" s="17">
        <v>0.16397461442089201</v>
      </c>
      <c r="T12" s="17">
        <v>0.15818486901704501</v>
      </c>
      <c r="U12" s="17">
        <v>0.11265302608389299</v>
      </c>
      <c r="V12" s="17">
        <v>0.13084282812692899</v>
      </c>
      <c r="W12" s="17">
        <v>0.13460322624557899</v>
      </c>
      <c r="X12" s="17">
        <v>0.152983159736886</v>
      </c>
      <c r="Y12" s="17">
        <v>0.17446450386007001</v>
      </c>
      <c r="Z12" s="17">
        <v>0.12754499629890201</v>
      </c>
      <c r="AA12" s="17">
        <v>0.155217872426751</v>
      </c>
      <c r="AB12" s="17">
        <v>0.10499761990480901</v>
      </c>
      <c r="AC12" s="17">
        <v>9.4813104775857304E-2</v>
      </c>
      <c r="AD12" s="17">
        <v>0.104499580232425</v>
      </c>
      <c r="AE12" s="17"/>
      <c r="AF12" s="17">
        <v>0.121811240559485</v>
      </c>
      <c r="AG12" s="17">
        <v>0.16175000356007799</v>
      </c>
      <c r="AH12" s="17">
        <v>9.89892584537167E-2</v>
      </c>
      <c r="AI12" s="17"/>
      <c r="AJ12" s="17">
        <v>0.13322489212121799</v>
      </c>
      <c r="AK12" s="17">
        <v>0.16862715618711699</v>
      </c>
      <c r="AL12" s="17">
        <v>0.134550939295429</v>
      </c>
      <c r="AM12" s="17">
        <v>9.3123308133762406E-2</v>
      </c>
      <c r="AN12" s="17">
        <v>0.12251267578816601</v>
      </c>
      <c r="AO12" s="17"/>
      <c r="AP12" s="17">
        <v>0.15392372080364999</v>
      </c>
      <c r="AQ12" s="17">
        <v>0.161205502602215</v>
      </c>
      <c r="AR12" s="17">
        <v>0.15461022338810099</v>
      </c>
      <c r="AS12" s="17"/>
      <c r="AT12" s="17">
        <v>0.11063012789681</v>
      </c>
      <c r="AU12" s="17">
        <v>0.11543510964996399</v>
      </c>
      <c r="AV12" s="17">
        <v>0.16481278710189001</v>
      </c>
      <c r="AW12" s="17">
        <v>0.186610210708542</v>
      </c>
      <c r="AX12" s="17">
        <v>0.16196002538061599</v>
      </c>
      <c r="AY12" s="17"/>
      <c r="AZ12" s="17">
        <v>0.15867741556380399</v>
      </c>
      <c r="BA12" s="17">
        <v>0.150625896220863</v>
      </c>
      <c r="BB12" s="17">
        <v>0.13236621624915201</v>
      </c>
      <c r="BC12" s="17">
        <v>0.123677980339884</v>
      </c>
      <c r="BD12" s="17">
        <v>0.13180345240008901</v>
      </c>
      <c r="BE12" s="17">
        <v>0.105188323935148</v>
      </c>
      <c r="BF12" s="17"/>
      <c r="BG12" s="17">
        <v>0.130703506981898</v>
      </c>
      <c r="BH12" s="17">
        <v>0.15046529446343099</v>
      </c>
      <c r="BI12" s="17" t="s">
        <v>95</v>
      </c>
      <c r="BJ12" s="17">
        <v>0.130089446996354</v>
      </c>
      <c r="BK12" s="17">
        <v>0.13149384664188199</v>
      </c>
      <c r="BL12" s="17">
        <v>0.15804848716032299</v>
      </c>
      <c r="BM12" s="17">
        <v>9.5371402625413798E-2</v>
      </c>
    </row>
    <row r="13" spans="2:65" x14ac:dyDescent="0.35">
      <c r="B13" s="18" t="s">
        <v>362</v>
      </c>
      <c r="C13" s="17">
        <v>9.0364767345748401E-2</v>
      </c>
      <c r="D13" s="17">
        <v>8.3856215526658104E-2</v>
      </c>
      <c r="E13" s="17">
        <v>9.7206536311539596E-2</v>
      </c>
      <c r="F13" s="17"/>
      <c r="G13" s="17">
        <v>0.112670861421616</v>
      </c>
      <c r="H13" s="17">
        <v>0.111789413670059</v>
      </c>
      <c r="I13" s="17">
        <v>9.1802921709207397E-2</v>
      </c>
      <c r="J13" s="17">
        <v>7.2475796582229704E-2</v>
      </c>
      <c r="K13" s="17">
        <v>8.0033380003490806E-2</v>
      </c>
      <c r="L13" s="17">
        <v>7.8430343094684898E-2</v>
      </c>
      <c r="M13" s="17"/>
      <c r="N13" s="17">
        <v>8.8073460664456704E-2</v>
      </c>
      <c r="O13" s="17">
        <v>8.4600636985650096E-2</v>
      </c>
      <c r="P13" s="17">
        <v>0.108136730066031</v>
      </c>
      <c r="Q13" s="17">
        <v>8.3597201482730005E-2</v>
      </c>
      <c r="R13" s="17"/>
      <c r="S13" s="17">
        <v>9.2320996009722101E-2</v>
      </c>
      <c r="T13" s="17">
        <v>0.104399891921686</v>
      </c>
      <c r="U13" s="17">
        <v>6.84907499548085E-2</v>
      </c>
      <c r="V13" s="17">
        <v>8.4740148581685798E-2</v>
      </c>
      <c r="W13" s="17">
        <v>0.10781122356079</v>
      </c>
      <c r="X13" s="17">
        <v>0.105352744947265</v>
      </c>
      <c r="Y13" s="17">
        <v>8.5031080621318506E-2</v>
      </c>
      <c r="Z13" s="17">
        <v>9.0638231054147603E-2</v>
      </c>
      <c r="AA13" s="17">
        <v>7.0844461903930497E-2</v>
      </c>
      <c r="AB13" s="17">
        <v>8.1453130007934096E-2</v>
      </c>
      <c r="AC13" s="17">
        <v>0.118118187641338</v>
      </c>
      <c r="AD13" s="17">
        <v>7.5956276677178997E-2</v>
      </c>
      <c r="AE13" s="17"/>
      <c r="AF13" s="17">
        <v>9.1462996733753896E-2</v>
      </c>
      <c r="AG13" s="17">
        <v>9.3851874198914206E-2</v>
      </c>
      <c r="AH13" s="17">
        <v>7.1805918292158002E-2</v>
      </c>
      <c r="AI13" s="17"/>
      <c r="AJ13" s="17">
        <v>8.2115606460807802E-2</v>
      </c>
      <c r="AK13" s="17">
        <v>9.8868361047769401E-2</v>
      </c>
      <c r="AL13" s="17">
        <v>0.10646675423787599</v>
      </c>
      <c r="AM13" s="17">
        <v>7.1769457776505202E-2</v>
      </c>
      <c r="AN13" s="17">
        <v>7.2789495914716201E-2</v>
      </c>
      <c r="AO13" s="17"/>
      <c r="AP13" s="17">
        <v>8.8944792339187506E-2</v>
      </c>
      <c r="AQ13" s="17">
        <v>9.5020858772486297E-2</v>
      </c>
      <c r="AR13" s="17">
        <v>0.116908594951651</v>
      </c>
      <c r="AS13" s="17"/>
      <c r="AT13" s="17">
        <v>8.9112254384179093E-2</v>
      </c>
      <c r="AU13" s="17">
        <v>7.9830680785249603E-2</v>
      </c>
      <c r="AV13" s="17">
        <v>9.7975966012047305E-2</v>
      </c>
      <c r="AW13" s="17">
        <v>0.113256434005649</v>
      </c>
      <c r="AX13" s="17">
        <v>0.100719259452799</v>
      </c>
      <c r="AY13" s="17"/>
      <c r="AZ13" s="17">
        <v>8.8954724875467503E-2</v>
      </c>
      <c r="BA13" s="17">
        <v>9.2218358596825603E-2</v>
      </c>
      <c r="BB13" s="17">
        <v>9.0417804757069703E-2</v>
      </c>
      <c r="BC13" s="17">
        <v>8.6972550833237003E-2</v>
      </c>
      <c r="BD13" s="17">
        <v>8.5371266539197396E-2</v>
      </c>
      <c r="BE13" s="17">
        <v>0.10873092374973101</v>
      </c>
      <c r="BF13" s="17"/>
      <c r="BG13" s="17">
        <v>7.7758886505427297E-2</v>
      </c>
      <c r="BH13" s="17">
        <v>8.7432263334108695E-2</v>
      </c>
      <c r="BI13" s="17" t="s">
        <v>95</v>
      </c>
      <c r="BJ13" s="17">
        <v>0.110811374680435</v>
      </c>
      <c r="BK13" s="17">
        <v>0.102726169389627</v>
      </c>
      <c r="BL13" s="17">
        <v>9.6430372981838694E-2</v>
      </c>
      <c r="BM13" s="17">
        <v>0.12838431434164299</v>
      </c>
    </row>
    <row r="14" spans="2:65" x14ac:dyDescent="0.35">
      <c r="B14" s="18" t="s">
        <v>363</v>
      </c>
      <c r="C14" s="17">
        <v>4.7217073774755799E-2</v>
      </c>
      <c r="D14" s="17">
        <v>4.4955332767211399E-2</v>
      </c>
      <c r="E14" s="17">
        <v>4.96804347184992E-2</v>
      </c>
      <c r="F14" s="17"/>
      <c r="G14" s="17">
        <v>7.9334477429235203E-2</v>
      </c>
      <c r="H14" s="17">
        <v>5.4512447274347099E-2</v>
      </c>
      <c r="I14" s="17">
        <v>4.1814346834863202E-2</v>
      </c>
      <c r="J14" s="17">
        <v>4.7787568343966802E-2</v>
      </c>
      <c r="K14" s="17">
        <v>4.1770060866561702E-2</v>
      </c>
      <c r="L14" s="17">
        <v>2.7568797446150501E-2</v>
      </c>
      <c r="M14" s="17"/>
      <c r="N14" s="17">
        <v>5.3739800713612902E-2</v>
      </c>
      <c r="O14" s="17">
        <v>3.3189976180297398E-2</v>
      </c>
      <c r="P14" s="17">
        <v>5.3324400429805102E-2</v>
      </c>
      <c r="Q14" s="17">
        <v>5.0141735902979503E-2</v>
      </c>
      <c r="R14" s="17"/>
      <c r="S14" s="17">
        <v>5.41203749283466E-2</v>
      </c>
      <c r="T14" s="17">
        <v>5.7820665671639598E-2</v>
      </c>
      <c r="U14" s="17">
        <v>3.8460150039221902E-2</v>
      </c>
      <c r="V14" s="17">
        <v>2.4251118410465001E-2</v>
      </c>
      <c r="W14" s="17">
        <v>4.5727930785050101E-2</v>
      </c>
      <c r="X14" s="17">
        <v>4.4233113756437903E-2</v>
      </c>
      <c r="Y14" s="17">
        <v>4.4668557032180402E-2</v>
      </c>
      <c r="Z14" s="17">
        <v>7.1886003941058901E-2</v>
      </c>
      <c r="AA14" s="17">
        <v>4.64636555789366E-2</v>
      </c>
      <c r="AB14" s="17">
        <v>4.89055502554109E-2</v>
      </c>
      <c r="AC14" s="17">
        <v>4.3675561470219899E-2</v>
      </c>
      <c r="AD14" s="17">
        <v>5.1046576368008398E-2</v>
      </c>
      <c r="AE14" s="17"/>
      <c r="AF14" s="17">
        <v>3.7472241762670097E-2</v>
      </c>
      <c r="AG14" s="17">
        <v>4.8090369109605097E-2</v>
      </c>
      <c r="AH14" s="17">
        <v>5.1180797102666903E-2</v>
      </c>
      <c r="AI14" s="17"/>
      <c r="AJ14" s="17">
        <v>3.93091903724581E-2</v>
      </c>
      <c r="AK14" s="17">
        <v>6.0425442775991399E-2</v>
      </c>
      <c r="AL14" s="17">
        <v>5.9074125498249197E-2</v>
      </c>
      <c r="AM14" s="17">
        <v>0</v>
      </c>
      <c r="AN14" s="17">
        <v>4.1469696281475003E-2</v>
      </c>
      <c r="AO14" s="17"/>
      <c r="AP14" s="17">
        <v>4.5310088106193802E-2</v>
      </c>
      <c r="AQ14" s="17">
        <v>5.2128129410947299E-2</v>
      </c>
      <c r="AR14" s="17">
        <v>3.7747808574529702E-2</v>
      </c>
      <c r="AS14" s="17"/>
      <c r="AT14" s="17">
        <v>4.6835392737367698E-2</v>
      </c>
      <c r="AU14" s="17">
        <v>4.9316080814595299E-2</v>
      </c>
      <c r="AV14" s="17">
        <v>5.16714930454647E-2</v>
      </c>
      <c r="AW14" s="17">
        <v>4.2153355725520501E-2</v>
      </c>
      <c r="AX14" s="17">
        <v>2.61655757612505E-2</v>
      </c>
      <c r="AY14" s="17"/>
      <c r="AZ14" s="17">
        <v>5.3340198212487401E-2</v>
      </c>
      <c r="BA14" s="17">
        <v>4.7772031821204902E-2</v>
      </c>
      <c r="BB14" s="17">
        <v>4.9163453729086003E-2</v>
      </c>
      <c r="BC14" s="17">
        <v>3.7403253554259497E-2</v>
      </c>
      <c r="BD14" s="17">
        <v>4.7978409165893299E-2</v>
      </c>
      <c r="BE14" s="17">
        <v>4.4580567921615501E-2</v>
      </c>
      <c r="BF14" s="17"/>
      <c r="BG14" s="17">
        <v>3.5590726756238499E-2</v>
      </c>
      <c r="BH14" s="17">
        <v>5.3985640160768698E-2</v>
      </c>
      <c r="BI14" s="17" t="s">
        <v>95</v>
      </c>
      <c r="BJ14" s="17">
        <v>7.8203297905139996E-2</v>
      </c>
      <c r="BK14" s="17">
        <v>4.7053649036567599E-2</v>
      </c>
      <c r="BL14" s="17">
        <v>4.2977382319226397E-2</v>
      </c>
      <c r="BM14" s="17">
        <v>8.2630253849980101E-2</v>
      </c>
    </row>
    <row r="15" spans="2:65" x14ac:dyDescent="0.35">
      <c r="B15" s="18" t="s">
        <v>364</v>
      </c>
      <c r="C15" s="17">
        <v>2.70975200806731E-2</v>
      </c>
      <c r="D15" s="17">
        <v>2.5401105121709702E-2</v>
      </c>
      <c r="E15" s="17">
        <v>2.83598386061404E-2</v>
      </c>
      <c r="F15" s="17"/>
      <c r="G15" s="17">
        <v>3.9868334776878303E-2</v>
      </c>
      <c r="H15" s="17">
        <v>3.3465906174917799E-2</v>
      </c>
      <c r="I15" s="17">
        <v>2.7605721706509E-2</v>
      </c>
      <c r="J15" s="17">
        <v>2.3460860795683901E-2</v>
      </c>
      <c r="K15" s="17">
        <v>2.2451552215786801E-2</v>
      </c>
      <c r="L15" s="17">
        <v>1.9102039580357201E-2</v>
      </c>
      <c r="M15" s="17"/>
      <c r="N15" s="17">
        <v>2.25358676371002E-2</v>
      </c>
      <c r="O15" s="17">
        <v>2.8371846620253299E-2</v>
      </c>
      <c r="P15" s="17">
        <v>2.91850797826455E-2</v>
      </c>
      <c r="Q15" s="17">
        <v>2.8366336734403301E-2</v>
      </c>
      <c r="R15" s="17"/>
      <c r="S15" s="17">
        <v>4.00561970623209E-2</v>
      </c>
      <c r="T15" s="17">
        <v>1.9411944519788799E-2</v>
      </c>
      <c r="U15" s="17">
        <v>4.5999227030149699E-2</v>
      </c>
      <c r="V15" s="17">
        <v>1.9005561381238201E-2</v>
      </c>
      <c r="W15" s="17">
        <v>2.1747414790583799E-2</v>
      </c>
      <c r="X15" s="17">
        <v>2.14726962496537E-2</v>
      </c>
      <c r="Y15" s="17">
        <v>1.53064315234574E-2</v>
      </c>
      <c r="Z15" s="17">
        <v>4.53096820310981E-2</v>
      </c>
      <c r="AA15" s="17">
        <v>1.7253523092370798E-2</v>
      </c>
      <c r="AB15" s="17">
        <v>3.6259264407544199E-2</v>
      </c>
      <c r="AC15" s="17">
        <v>3.1236257452432699E-2</v>
      </c>
      <c r="AD15" s="17">
        <v>1.1996913148403499E-2</v>
      </c>
      <c r="AE15" s="17"/>
      <c r="AF15" s="17">
        <v>2.3501768435403501E-2</v>
      </c>
      <c r="AG15" s="17">
        <v>2.5974524960302298E-2</v>
      </c>
      <c r="AH15" s="17">
        <v>4.1703600307605601E-2</v>
      </c>
      <c r="AI15" s="17"/>
      <c r="AJ15" s="17">
        <v>2.6477936900501001E-2</v>
      </c>
      <c r="AK15" s="17">
        <v>2.5690119734617E-2</v>
      </c>
      <c r="AL15" s="17">
        <v>1.88904205559835E-2</v>
      </c>
      <c r="AM15" s="17">
        <v>1.5575422552551401E-2</v>
      </c>
      <c r="AN15" s="17">
        <v>3.3231249955610997E-2</v>
      </c>
      <c r="AO15" s="17"/>
      <c r="AP15" s="17">
        <v>2.1821191077971699E-2</v>
      </c>
      <c r="AQ15" s="17">
        <v>2.78796029353672E-2</v>
      </c>
      <c r="AR15" s="17">
        <v>2.8240921707397299E-2</v>
      </c>
      <c r="AS15" s="17"/>
      <c r="AT15" s="17">
        <v>2.8092259110187399E-2</v>
      </c>
      <c r="AU15" s="17">
        <v>2.37109606303006E-2</v>
      </c>
      <c r="AV15" s="17">
        <v>2.90287618348616E-2</v>
      </c>
      <c r="AW15" s="17">
        <v>2.5890110352360302E-2</v>
      </c>
      <c r="AX15" s="17">
        <v>3.4317344955890103E-2</v>
      </c>
      <c r="AY15" s="17"/>
      <c r="AZ15" s="17">
        <v>2.7775942685855998E-2</v>
      </c>
      <c r="BA15" s="17">
        <v>2.3892168344863501E-2</v>
      </c>
      <c r="BB15" s="17">
        <v>3.1904603997084502E-2</v>
      </c>
      <c r="BC15" s="17">
        <v>2.7885043990863501E-2</v>
      </c>
      <c r="BD15" s="17">
        <v>2.5630778292699101E-2</v>
      </c>
      <c r="BE15" s="17">
        <v>3.2491425569691597E-2</v>
      </c>
      <c r="BF15" s="17"/>
      <c r="BG15" s="17">
        <v>2.79071131099238E-2</v>
      </c>
      <c r="BH15" s="17">
        <v>2.9433208010138399E-2</v>
      </c>
      <c r="BI15" s="17" t="s">
        <v>95</v>
      </c>
      <c r="BJ15" s="17">
        <v>3.4154270637514202E-2</v>
      </c>
      <c r="BK15" s="17">
        <v>1.8532548673646999E-2</v>
      </c>
      <c r="BL15" s="17">
        <v>2.3362888923747199E-2</v>
      </c>
      <c r="BM15" s="17">
        <v>2.03977131852375E-2</v>
      </c>
    </row>
    <row r="16" spans="2:65" x14ac:dyDescent="0.35">
      <c r="B16" s="18" t="s">
        <v>365</v>
      </c>
      <c r="C16" s="17">
        <v>1.7286930263083498E-2</v>
      </c>
      <c r="D16" s="17">
        <v>1.8938913427234801E-2</v>
      </c>
      <c r="E16" s="17">
        <v>1.57686556269864E-2</v>
      </c>
      <c r="F16" s="17"/>
      <c r="G16" s="17">
        <v>2.5015064728812399E-2</v>
      </c>
      <c r="H16" s="17">
        <v>2.5672687324023599E-2</v>
      </c>
      <c r="I16" s="17">
        <v>1.1916205744972199E-2</v>
      </c>
      <c r="J16" s="17">
        <v>1.7304716533192099E-2</v>
      </c>
      <c r="K16" s="17">
        <v>8.3039437082200497E-3</v>
      </c>
      <c r="L16" s="17">
        <v>1.57237090577446E-2</v>
      </c>
      <c r="M16" s="17"/>
      <c r="N16" s="17">
        <v>1.6161901499647399E-2</v>
      </c>
      <c r="O16" s="17">
        <v>1.4238807911374E-2</v>
      </c>
      <c r="P16" s="17">
        <v>2.1443915021929501E-2</v>
      </c>
      <c r="Q16" s="17">
        <v>1.8290452869797202E-2</v>
      </c>
      <c r="R16" s="17"/>
      <c r="S16" s="17">
        <v>2.8279607837003701E-2</v>
      </c>
      <c r="T16" s="17">
        <v>1.0484193789821E-2</v>
      </c>
      <c r="U16" s="17">
        <v>1.8415768796273501E-2</v>
      </c>
      <c r="V16" s="17">
        <v>1.6057413649764998E-2</v>
      </c>
      <c r="W16" s="17">
        <v>1.6778697455179299E-2</v>
      </c>
      <c r="X16" s="17">
        <v>2.51900825429974E-2</v>
      </c>
      <c r="Y16" s="17">
        <v>2.9590135590127301E-2</v>
      </c>
      <c r="Z16" s="17">
        <v>1.10597646877185E-2</v>
      </c>
      <c r="AA16" s="17">
        <v>9.7817283864916702E-3</v>
      </c>
      <c r="AB16" s="17">
        <v>1.6369963986114899E-2</v>
      </c>
      <c r="AC16" s="17">
        <v>5.0446850226622299E-3</v>
      </c>
      <c r="AD16" s="17">
        <v>0</v>
      </c>
      <c r="AE16" s="17"/>
      <c r="AF16" s="17">
        <v>1.31089893325592E-2</v>
      </c>
      <c r="AG16" s="17">
        <v>1.91834616671012E-2</v>
      </c>
      <c r="AH16" s="17">
        <v>1.60282935516603E-2</v>
      </c>
      <c r="AI16" s="17"/>
      <c r="AJ16" s="17">
        <v>1.7249112615151298E-2</v>
      </c>
      <c r="AK16" s="17">
        <v>2.17204758837596E-2</v>
      </c>
      <c r="AL16" s="17">
        <v>1.15757823244048E-2</v>
      </c>
      <c r="AM16" s="17">
        <v>0</v>
      </c>
      <c r="AN16" s="17">
        <v>1.57631900067099E-2</v>
      </c>
      <c r="AO16" s="17"/>
      <c r="AP16" s="17">
        <v>1.9317853263810698E-2</v>
      </c>
      <c r="AQ16" s="17">
        <v>1.8322915507191399E-2</v>
      </c>
      <c r="AR16" s="17">
        <v>2.5476801441904499E-2</v>
      </c>
      <c r="AS16" s="17"/>
      <c r="AT16" s="17">
        <v>1.44152172135166E-2</v>
      </c>
      <c r="AU16" s="17">
        <v>1.8620041298311001E-2</v>
      </c>
      <c r="AV16" s="17">
        <v>1.72075001758129E-2</v>
      </c>
      <c r="AW16" s="17">
        <v>2.7644265686801499E-2</v>
      </c>
      <c r="AX16" s="17">
        <v>2.82806622009972E-2</v>
      </c>
      <c r="AY16" s="17"/>
      <c r="AZ16" s="17">
        <v>2.8591286746988801E-2</v>
      </c>
      <c r="BA16" s="17">
        <v>1.5165408646291E-2</v>
      </c>
      <c r="BB16" s="17">
        <v>8.88080588380432E-3</v>
      </c>
      <c r="BC16" s="17">
        <v>1.9380204221104098E-2</v>
      </c>
      <c r="BD16" s="17">
        <v>8.7384119951163103E-3</v>
      </c>
      <c r="BE16" s="17">
        <v>1.0339978092077E-2</v>
      </c>
      <c r="BF16" s="17"/>
      <c r="BG16" s="17">
        <v>1.8577244975698501E-2</v>
      </c>
      <c r="BH16" s="17">
        <v>1.6088133218000102E-2</v>
      </c>
      <c r="BI16" s="17" t="s">
        <v>95</v>
      </c>
      <c r="BJ16" s="17">
        <v>3.7269460716153002E-2</v>
      </c>
      <c r="BK16" s="17">
        <v>1.26488467610516E-2</v>
      </c>
      <c r="BL16" s="17">
        <v>1.1168298107028501E-2</v>
      </c>
      <c r="BM16" s="17">
        <v>1.8162759549256401E-2</v>
      </c>
    </row>
    <row r="17" spans="2:65" x14ac:dyDescent="0.35">
      <c r="B17" s="18" t="s">
        <v>366</v>
      </c>
      <c r="C17" s="17">
        <v>4.20466091067726E-3</v>
      </c>
      <c r="D17" s="17">
        <v>3.5461228286637701E-3</v>
      </c>
      <c r="E17" s="17">
        <v>4.8701136009743897E-3</v>
      </c>
      <c r="F17" s="17"/>
      <c r="G17" s="17">
        <v>4.4698455301476498E-3</v>
      </c>
      <c r="H17" s="17">
        <v>3.9422272815896001E-3</v>
      </c>
      <c r="I17" s="17">
        <v>4.07459386734438E-3</v>
      </c>
      <c r="J17" s="17">
        <v>2.8634875845688699E-3</v>
      </c>
      <c r="K17" s="17">
        <v>3.40503724961081E-3</v>
      </c>
      <c r="L17" s="17">
        <v>5.9726331330162098E-3</v>
      </c>
      <c r="M17" s="17"/>
      <c r="N17" s="17">
        <v>3.8192964621327399E-3</v>
      </c>
      <c r="O17" s="17">
        <v>5.0626014819817001E-3</v>
      </c>
      <c r="P17" s="17">
        <v>4.6713657230597703E-3</v>
      </c>
      <c r="Q17" s="17">
        <v>3.3851706606229499E-3</v>
      </c>
      <c r="R17" s="17"/>
      <c r="S17" s="17">
        <v>0</v>
      </c>
      <c r="T17" s="17">
        <v>7.0963291073267596E-3</v>
      </c>
      <c r="U17" s="17">
        <v>0</v>
      </c>
      <c r="V17" s="17">
        <v>5.1469365055491897E-3</v>
      </c>
      <c r="W17" s="17">
        <v>6.6078940675712797E-3</v>
      </c>
      <c r="X17" s="17">
        <v>3.40507206786464E-3</v>
      </c>
      <c r="Y17" s="17">
        <v>9.2811054859175905E-3</v>
      </c>
      <c r="Z17" s="17">
        <v>5.7975765358385199E-3</v>
      </c>
      <c r="AA17" s="17">
        <v>1.55739757011148E-3</v>
      </c>
      <c r="AB17" s="17">
        <v>7.3064545637170197E-3</v>
      </c>
      <c r="AC17" s="17">
        <v>4.9320659146941297E-3</v>
      </c>
      <c r="AD17" s="17">
        <v>0</v>
      </c>
      <c r="AE17" s="17"/>
      <c r="AF17" s="17">
        <v>5.3987652416806701E-3</v>
      </c>
      <c r="AG17" s="17">
        <v>4.4438798240299801E-3</v>
      </c>
      <c r="AH17" s="17">
        <v>1.9524842126117099E-3</v>
      </c>
      <c r="AI17" s="17"/>
      <c r="AJ17" s="17">
        <v>2.66542536244764E-3</v>
      </c>
      <c r="AK17" s="17">
        <v>5.3132774818513799E-3</v>
      </c>
      <c r="AL17" s="17">
        <v>4.0652541200490297E-3</v>
      </c>
      <c r="AM17" s="17">
        <v>0</v>
      </c>
      <c r="AN17" s="17">
        <v>7.0440767193664299E-3</v>
      </c>
      <c r="AO17" s="17"/>
      <c r="AP17" s="17">
        <v>1.24980647185782E-3</v>
      </c>
      <c r="AQ17" s="17">
        <v>6.0790753887175397E-3</v>
      </c>
      <c r="AR17" s="17">
        <v>3.8502993281576102E-3</v>
      </c>
      <c r="AS17" s="17"/>
      <c r="AT17" s="17">
        <v>6.6992860947901701E-3</v>
      </c>
      <c r="AU17" s="17">
        <v>7.5443798740273298E-4</v>
      </c>
      <c r="AV17" s="17">
        <v>3.4612526643942E-3</v>
      </c>
      <c r="AW17" s="17">
        <v>9.7144802983042105E-3</v>
      </c>
      <c r="AX17" s="17">
        <v>0</v>
      </c>
      <c r="AY17" s="17"/>
      <c r="AZ17" s="17">
        <v>4.5254050808895101E-3</v>
      </c>
      <c r="BA17" s="17">
        <v>2.37184041417547E-3</v>
      </c>
      <c r="BB17" s="17">
        <v>0</v>
      </c>
      <c r="BC17" s="17">
        <v>5.5677901328577504E-3</v>
      </c>
      <c r="BD17" s="17">
        <v>1.2310184694963099E-2</v>
      </c>
      <c r="BE17" s="17">
        <v>0</v>
      </c>
      <c r="BF17" s="17"/>
      <c r="BG17" s="17">
        <v>3.44651282238999E-3</v>
      </c>
      <c r="BH17" s="17">
        <v>5.0078915300692198E-3</v>
      </c>
      <c r="BI17" s="17" t="s">
        <v>95</v>
      </c>
      <c r="BJ17" s="17">
        <v>9.4170724507638397E-3</v>
      </c>
      <c r="BK17" s="17">
        <v>0</v>
      </c>
      <c r="BL17" s="17">
        <v>3.5453596989759098E-3</v>
      </c>
      <c r="BM17" s="17">
        <v>6.9061889956234497E-3</v>
      </c>
    </row>
    <row r="18" spans="2:65" x14ac:dyDescent="0.35">
      <c r="B18" s="18" t="s">
        <v>367</v>
      </c>
      <c r="C18" s="17">
        <v>9.4453421990879497E-4</v>
      </c>
      <c r="D18" s="17">
        <v>1.0196573073112301E-3</v>
      </c>
      <c r="E18" s="17">
        <v>8.7635118135005795E-4</v>
      </c>
      <c r="F18" s="17"/>
      <c r="G18" s="17">
        <v>1.66926659785649E-3</v>
      </c>
      <c r="H18" s="17">
        <v>0</v>
      </c>
      <c r="I18" s="17">
        <v>2.4859883101246501E-3</v>
      </c>
      <c r="J18" s="17">
        <v>0</v>
      </c>
      <c r="K18" s="17">
        <v>2.0533481718616499E-3</v>
      </c>
      <c r="L18" s="17">
        <v>0</v>
      </c>
      <c r="M18" s="17"/>
      <c r="N18" s="17">
        <v>1.57725095378265E-3</v>
      </c>
      <c r="O18" s="17">
        <v>8.9598874171150701E-4</v>
      </c>
      <c r="P18" s="17">
        <v>0</v>
      </c>
      <c r="Q18" s="17">
        <v>1.1579901056884901E-3</v>
      </c>
      <c r="R18" s="17"/>
      <c r="S18" s="17">
        <v>1.6582410970884501E-3</v>
      </c>
      <c r="T18" s="17">
        <v>1.64547602938396E-3</v>
      </c>
      <c r="U18" s="17">
        <v>0</v>
      </c>
      <c r="V18" s="17">
        <v>0</v>
      </c>
      <c r="W18" s="17">
        <v>0</v>
      </c>
      <c r="X18" s="17">
        <v>3.2075611112805402E-3</v>
      </c>
      <c r="Y18" s="17">
        <v>0</v>
      </c>
      <c r="Z18" s="17">
        <v>0</v>
      </c>
      <c r="AA18" s="17">
        <v>1.9106551738303601E-3</v>
      </c>
      <c r="AB18" s="17">
        <v>0</v>
      </c>
      <c r="AC18" s="17">
        <v>0</v>
      </c>
      <c r="AD18" s="17">
        <v>0</v>
      </c>
      <c r="AE18" s="17"/>
      <c r="AF18" s="17">
        <v>1.40750783069854E-3</v>
      </c>
      <c r="AG18" s="17">
        <v>1.08259991162968E-3</v>
      </c>
      <c r="AH18" s="17">
        <v>0</v>
      </c>
      <c r="AI18" s="17"/>
      <c r="AJ18" s="17">
        <v>0</v>
      </c>
      <c r="AK18" s="17">
        <v>2.2498337553455501E-3</v>
      </c>
      <c r="AL18" s="17">
        <v>0</v>
      </c>
      <c r="AM18" s="17">
        <v>0</v>
      </c>
      <c r="AN18" s="17">
        <v>2.1216905753814398E-3</v>
      </c>
      <c r="AO18" s="17"/>
      <c r="AP18" s="17">
        <v>0</v>
      </c>
      <c r="AQ18" s="17">
        <v>1.18532559284935E-3</v>
      </c>
      <c r="AR18" s="17">
        <v>0</v>
      </c>
      <c r="AS18" s="17"/>
      <c r="AT18" s="17">
        <v>1.9658674001543802E-3</v>
      </c>
      <c r="AU18" s="17">
        <v>8.8711851720113999E-4</v>
      </c>
      <c r="AV18" s="17">
        <v>0</v>
      </c>
      <c r="AW18" s="17">
        <v>0</v>
      </c>
      <c r="AX18" s="17">
        <v>0</v>
      </c>
      <c r="AY18" s="17"/>
      <c r="AZ18" s="17">
        <v>1.0038462157708999E-3</v>
      </c>
      <c r="BA18" s="17">
        <v>9.5190421000226097E-4</v>
      </c>
      <c r="BB18" s="17">
        <v>3.6121319145891698E-3</v>
      </c>
      <c r="BC18" s="17">
        <v>0</v>
      </c>
      <c r="BD18" s="17">
        <v>0</v>
      </c>
      <c r="BE18" s="17">
        <v>0</v>
      </c>
      <c r="BF18" s="17"/>
      <c r="BG18" s="17">
        <v>0</v>
      </c>
      <c r="BH18" s="17">
        <v>1.9035190999133801E-3</v>
      </c>
      <c r="BI18" s="17" t="s">
        <v>95</v>
      </c>
      <c r="BJ18" s="17">
        <v>4.0514994810820302E-3</v>
      </c>
      <c r="BK18" s="17">
        <v>0</v>
      </c>
      <c r="BL18" s="17">
        <v>1.0520992540637901E-3</v>
      </c>
      <c r="BM18" s="17">
        <v>0</v>
      </c>
    </row>
    <row r="19" spans="2:65" x14ac:dyDescent="0.35">
      <c r="B19" s="18" t="s">
        <v>368</v>
      </c>
      <c r="C19" s="17">
        <v>1.6580855531742201E-3</v>
      </c>
      <c r="D19" s="17">
        <v>1.25251854896192E-3</v>
      </c>
      <c r="E19" s="17">
        <v>2.0628564377138401E-3</v>
      </c>
      <c r="F19" s="17"/>
      <c r="G19" s="17">
        <v>2.7298145078496101E-3</v>
      </c>
      <c r="H19" s="17">
        <v>4.73841351379345E-3</v>
      </c>
      <c r="I19" s="17">
        <v>1.4093838839664601E-3</v>
      </c>
      <c r="J19" s="17">
        <v>0</v>
      </c>
      <c r="K19" s="17">
        <v>0</v>
      </c>
      <c r="L19" s="17">
        <v>1.1033878810221499E-3</v>
      </c>
      <c r="M19" s="17"/>
      <c r="N19" s="17">
        <v>1.4109758185510599E-3</v>
      </c>
      <c r="O19" s="17">
        <v>3.0574097932692299E-3</v>
      </c>
      <c r="P19" s="17">
        <v>1.09741805496654E-3</v>
      </c>
      <c r="Q19" s="17">
        <v>9.8958362414195301E-4</v>
      </c>
      <c r="R19" s="17"/>
      <c r="S19" s="17">
        <v>4.4088733824548297E-3</v>
      </c>
      <c r="T19" s="17">
        <v>0</v>
      </c>
      <c r="U19" s="17">
        <v>2.8925085737690399E-3</v>
      </c>
      <c r="V19" s="17">
        <v>0</v>
      </c>
      <c r="W19" s="17">
        <v>0</v>
      </c>
      <c r="X19" s="17">
        <v>2.7410855529465699E-3</v>
      </c>
      <c r="Y19" s="17">
        <v>3.0085082688232402E-3</v>
      </c>
      <c r="Z19" s="17">
        <v>0</v>
      </c>
      <c r="AA19" s="17">
        <v>0</v>
      </c>
      <c r="AB19" s="17">
        <v>0</v>
      </c>
      <c r="AC19" s="17">
        <v>0</v>
      </c>
      <c r="AD19" s="17">
        <v>1.0723434841115299E-2</v>
      </c>
      <c r="AE19" s="17"/>
      <c r="AF19" s="17">
        <v>6.6551495089381104E-4</v>
      </c>
      <c r="AG19" s="17">
        <v>1.7575594057513599E-3</v>
      </c>
      <c r="AH19" s="17">
        <v>2.22246944123698E-3</v>
      </c>
      <c r="AI19" s="17"/>
      <c r="AJ19" s="17">
        <v>6.6582010241081097E-4</v>
      </c>
      <c r="AK19" s="17">
        <v>1.66933318752875E-3</v>
      </c>
      <c r="AL19" s="17">
        <v>0</v>
      </c>
      <c r="AM19" s="17">
        <v>0</v>
      </c>
      <c r="AN19" s="17">
        <v>2.3773685430113602E-3</v>
      </c>
      <c r="AO19" s="17"/>
      <c r="AP19" s="17">
        <v>0</v>
      </c>
      <c r="AQ19" s="17">
        <v>1.2942547892152601E-3</v>
      </c>
      <c r="AR19" s="17">
        <v>0</v>
      </c>
      <c r="AS19" s="17"/>
      <c r="AT19" s="17">
        <v>1.4244253563248899E-3</v>
      </c>
      <c r="AU19" s="17">
        <v>2.5760843107926401E-3</v>
      </c>
      <c r="AV19" s="17">
        <v>8.8641153739323303E-4</v>
      </c>
      <c r="AW19" s="17">
        <v>0</v>
      </c>
      <c r="AX19" s="17">
        <v>1.7698609973498199E-2</v>
      </c>
      <c r="AY19" s="17"/>
      <c r="AZ19" s="17">
        <v>3.7350564460417999E-3</v>
      </c>
      <c r="BA19" s="17">
        <v>0</v>
      </c>
      <c r="BB19" s="17">
        <v>0</v>
      </c>
      <c r="BC19" s="17">
        <v>1.3375812291014199E-3</v>
      </c>
      <c r="BD19" s="17">
        <v>1.9775647043357102E-3</v>
      </c>
      <c r="BE19" s="17">
        <v>6.2339933443229002E-3</v>
      </c>
      <c r="BF19" s="17"/>
      <c r="BG19" s="17">
        <v>2.3322564390576301E-3</v>
      </c>
      <c r="BH19" s="17">
        <v>0</v>
      </c>
      <c r="BI19" s="17" t="s">
        <v>95</v>
      </c>
      <c r="BJ19" s="17">
        <v>0</v>
      </c>
      <c r="BK19" s="17">
        <v>2.9261226406596401E-3</v>
      </c>
      <c r="BL19" s="17">
        <v>1.5893691725647201E-3</v>
      </c>
      <c r="BM19" s="17">
        <v>7.6820144239063198E-3</v>
      </c>
    </row>
    <row r="20" spans="2:65" x14ac:dyDescent="0.35">
      <c r="B20" s="18" t="s">
        <v>336</v>
      </c>
      <c r="C20" s="19">
        <v>0.27570174519867802</v>
      </c>
      <c r="D20" s="19">
        <v>0.22541828628177299</v>
      </c>
      <c r="E20" s="19">
        <v>0.32585001500720601</v>
      </c>
      <c r="F20" s="19"/>
      <c r="G20" s="19">
        <v>0.132423823648153</v>
      </c>
      <c r="H20" s="19">
        <v>0.214528488587473</v>
      </c>
      <c r="I20" s="19">
        <v>0.25017533030587402</v>
      </c>
      <c r="J20" s="19">
        <v>0.32550195875113702</v>
      </c>
      <c r="K20" s="19">
        <v>0.35776067999155597</v>
      </c>
      <c r="L20" s="19">
        <v>0.34582839988672198</v>
      </c>
      <c r="M20" s="19"/>
      <c r="N20" s="19">
        <v>0.23814833763625301</v>
      </c>
      <c r="O20" s="19">
        <v>0.28511227477873202</v>
      </c>
      <c r="P20" s="19">
        <v>0.26021187355567499</v>
      </c>
      <c r="Q20" s="19">
        <v>0.31963436446085303</v>
      </c>
      <c r="R20" s="19"/>
      <c r="S20" s="19">
        <v>0.23940017268362501</v>
      </c>
      <c r="T20" s="19">
        <v>0.28440815074903097</v>
      </c>
      <c r="U20" s="19">
        <v>0.28430500671463499</v>
      </c>
      <c r="V20" s="19">
        <v>0.30590600603829399</v>
      </c>
      <c r="W20" s="19">
        <v>0.29195362485031401</v>
      </c>
      <c r="X20" s="19">
        <v>0.267962683840198</v>
      </c>
      <c r="Y20" s="19">
        <v>0.25292460278683698</v>
      </c>
      <c r="Z20" s="19">
        <v>0.27684778124709702</v>
      </c>
      <c r="AA20" s="19">
        <v>0.299011529667635</v>
      </c>
      <c r="AB20" s="19">
        <v>0.30440281186411999</v>
      </c>
      <c r="AC20" s="19">
        <v>0.257558397653746</v>
      </c>
      <c r="AD20" s="19">
        <v>0.19716310852094801</v>
      </c>
      <c r="AE20" s="19"/>
      <c r="AF20" s="19">
        <v>0.303993330306918</v>
      </c>
      <c r="AG20" s="19">
        <v>0.26411762988490201</v>
      </c>
      <c r="AH20" s="19">
        <v>0.295814755089986</v>
      </c>
      <c r="AI20" s="19"/>
      <c r="AJ20" s="19">
        <v>0.298809119522642</v>
      </c>
      <c r="AK20" s="19">
        <v>0.23880514015281201</v>
      </c>
      <c r="AL20" s="19">
        <v>0.27358284052819298</v>
      </c>
      <c r="AM20" s="19">
        <v>0.18613177124701699</v>
      </c>
      <c r="AN20" s="19">
        <v>0.32580268209813001</v>
      </c>
      <c r="AO20" s="19"/>
      <c r="AP20" s="19">
        <v>0.26926422608125899</v>
      </c>
      <c r="AQ20" s="19">
        <v>0.248383043016736</v>
      </c>
      <c r="AR20" s="19">
        <v>0.20459897782690101</v>
      </c>
      <c r="AS20" s="19"/>
      <c r="AT20" s="19">
        <v>0.331065967132392</v>
      </c>
      <c r="AU20" s="19">
        <v>0.299563354765152</v>
      </c>
      <c r="AV20" s="19">
        <v>0.235936773466002</v>
      </c>
      <c r="AW20" s="19">
        <v>0.19309766968415801</v>
      </c>
      <c r="AX20" s="19">
        <v>0.22988361364283</v>
      </c>
      <c r="AY20" s="19"/>
      <c r="AZ20" s="19">
        <v>0.20078130692890001</v>
      </c>
      <c r="BA20" s="19">
        <v>0.29445251109613202</v>
      </c>
      <c r="BB20" s="19">
        <v>0.310807254235199</v>
      </c>
      <c r="BC20" s="19">
        <v>0.28594496245906398</v>
      </c>
      <c r="BD20" s="19">
        <v>0.33393512783777901</v>
      </c>
      <c r="BE20" s="19">
        <v>0.253805212926973</v>
      </c>
      <c r="BF20" s="19"/>
      <c r="BG20" s="19">
        <v>0.32365510914851198</v>
      </c>
      <c r="BH20" s="19">
        <v>0.24527777056121999</v>
      </c>
      <c r="BI20" s="19" t="s">
        <v>95</v>
      </c>
      <c r="BJ20" s="19">
        <v>0.21886352775440601</v>
      </c>
      <c r="BK20" s="19">
        <v>0.28330408135877699</v>
      </c>
      <c r="BL20" s="19">
        <v>0.24459551433953899</v>
      </c>
      <c r="BM20" s="19">
        <v>0.238777261956579</v>
      </c>
    </row>
    <row r="21" spans="2:65" x14ac:dyDescent="0.35">
      <c r="B21" s="16"/>
    </row>
    <row r="22" spans="2:65" x14ac:dyDescent="0.35">
      <c r="B22" t="s">
        <v>98</v>
      </c>
    </row>
    <row r="23" spans="2:65" x14ac:dyDescent="0.35">
      <c r="B23" t="s">
        <v>99</v>
      </c>
    </row>
    <row r="25" spans="2:65" x14ac:dyDescent="0.35">
      <c r="B2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0.245875218877457</v>
      </c>
      <c r="D9" s="17">
        <v>0.24358453460009799</v>
      </c>
      <c r="E9" s="17">
        <v>0.248160532570462</v>
      </c>
      <c r="F9" s="17"/>
      <c r="G9" s="17">
        <v>0.32364832693810702</v>
      </c>
      <c r="H9" s="17">
        <v>0.30695649446580597</v>
      </c>
      <c r="I9" s="17">
        <v>0.32044434017134499</v>
      </c>
      <c r="J9" s="17">
        <v>0.21478062626539099</v>
      </c>
      <c r="K9" s="17">
        <v>0.22301931279897</v>
      </c>
      <c r="L9" s="17">
        <v>0.197330787229791</v>
      </c>
      <c r="M9" s="17"/>
      <c r="N9" s="17">
        <v>0.30587098661732198</v>
      </c>
      <c r="O9" s="17">
        <v>0.201240334723151</v>
      </c>
      <c r="P9" s="17">
        <v>0.21681568288574099</v>
      </c>
      <c r="Q9" s="17">
        <v>0.239383602465496</v>
      </c>
      <c r="R9" s="17"/>
      <c r="S9" s="17">
        <v>0.337106742513469</v>
      </c>
      <c r="T9" s="17">
        <v>0.22133817496685099</v>
      </c>
      <c r="U9" s="17">
        <v>0.229428672245439</v>
      </c>
      <c r="V9" s="17">
        <v>0.19611485712931601</v>
      </c>
      <c r="W9" s="17">
        <v>0.21910185712390101</v>
      </c>
      <c r="X9" s="17">
        <v>0.25780971196739999</v>
      </c>
      <c r="Y9" s="17">
        <v>0.24720278826202099</v>
      </c>
      <c r="Z9" s="17">
        <v>0.29988352631079201</v>
      </c>
      <c r="AA9" s="17">
        <v>0.24096078416371999</v>
      </c>
      <c r="AB9" s="17">
        <v>0.215541990928833</v>
      </c>
      <c r="AC9" s="17">
        <v>0.21505224796422301</v>
      </c>
      <c r="AD9" s="17">
        <v>0.354112083284643</v>
      </c>
      <c r="AE9" s="17"/>
      <c r="AF9" s="17">
        <v>0.192207542947365</v>
      </c>
      <c r="AG9" s="17">
        <v>0.29835475489942398</v>
      </c>
      <c r="AH9" s="17">
        <v>0.20878818914071801</v>
      </c>
      <c r="AI9" s="17"/>
      <c r="AJ9" s="17">
        <v>0.20063760218805701</v>
      </c>
      <c r="AK9" s="17">
        <v>0.32542801120111198</v>
      </c>
      <c r="AL9" s="17">
        <v>0.240454910689338</v>
      </c>
      <c r="AM9" s="17">
        <v>0.101903181980324</v>
      </c>
      <c r="AN9" s="17">
        <v>0.168616224070152</v>
      </c>
      <c r="AO9" s="17"/>
      <c r="AP9" s="17">
        <v>0.22167120924948699</v>
      </c>
      <c r="AQ9" s="17">
        <v>0.31044792130851001</v>
      </c>
      <c r="AR9" s="17">
        <v>0.219328377099229</v>
      </c>
      <c r="AS9" s="17"/>
      <c r="AT9" s="17">
        <v>0.17699092217843601</v>
      </c>
      <c r="AU9" s="17">
        <v>0.20158936047202899</v>
      </c>
      <c r="AV9" s="17">
        <v>0.28442221423250102</v>
      </c>
      <c r="AW9" s="17">
        <v>0.36668425890171202</v>
      </c>
      <c r="AX9" s="17">
        <v>0.42462519874091198</v>
      </c>
      <c r="AY9" s="17"/>
      <c r="AZ9" s="17">
        <v>0.33589381319176698</v>
      </c>
      <c r="BA9" s="17">
        <v>0.23260065005955599</v>
      </c>
      <c r="BB9" s="17">
        <v>0.24238053597898501</v>
      </c>
      <c r="BC9" s="17">
        <v>0.19370980690365699</v>
      </c>
      <c r="BD9" s="17">
        <v>0.249415851751177</v>
      </c>
      <c r="BE9" s="17">
        <v>0.25340543807871102</v>
      </c>
      <c r="BF9" s="17"/>
      <c r="BG9" s="17">
        <v>0.22470937483874101</v>
      </c>
      <c r="BH9" s="17">
        <v>0.279116201386997</v>
      </c>
      <c r="BI9" s="17" t="s">
        <v>95</v>
      </c>
      <c r="BJ9" s="17" t="s">
        <v>95</v>
      </c>
      <c r="BK9" s="17" t="s">
        <v>95</v>
      </c>
      <c r="BL9" s="17" t="s">
        <v>95</v>
      </c>
      <c r="BM9" s="17" t="s">
        <v>95</v>
      </c>
    </row>
    <row r="10" spans="2:65" x14ac:dyDescent="0.35">
      <c r="B10" s="18" t="s">
        <v>371</v>
      </c>
      <c r="C10" s="17">
        <v>0.54203339527334504</v>
      </c>
      <c r="D10" s="17">
        <v>0.51324377948617605</v>
      </c>
      <c r="E10" s="17">
        <v>0.57180105119899804</v>
      </c>
      <c r="F10" s="17"/>
      <c r="G10" s="17">
        <v>0.550268601236238</v>
      </c>
      <c r="H10" s="17">
        <v>0.568986354916033</v>
      </c>
      <c r="I10" s="17">
        <v>0.50990581862851303</v>
      </c>
      <c r="J10" s="17">
        <v>0.57262491915352798</v>
      </c>
      <c r="K10" s="17">
        <v>0.53791705903239595</v>
      </c>
      <c r="L10" s="17">
        <v>0.529704279554013</v>
      </c>
      <c r="M10" s="17"/>
      <c r="N10" s="17">
        <v>0.50469615291613701</v>
      </c>
      <c r="O10" s="17">
        <v>0.57150362999891302</v>
      </c>
      <c r="P10" s="17">
        <v>0.55846770856845696</v>
      </c>
      <c r="Q10" s="17">
        <v>0.54459859115194198</v>
      </c>
      <c r="R10" s="17"/>
      <c r="S10" s="17">
        <v>0.46530093225799402</v>
      </c>
      <c r="T10" s="17">
        <v>0.60109088217234297</v>
      </c>
      <c r="U10" s="17">
        <v>0.55917096850202797</v>
      </c>
      <c r="V10" s="17">
        <v>0.55484954897697303</v>
      </c>
      <c r="W10" s="17">
        <v>0.56758207296559204</v>
      </c>
      <c r="X10" s="17">
        <v>0.56884223114575705</v>
      </c>
      <c r="Y10" s="17">
        <v>0.532889033905248</v>
      </c>
      <c r="Z10" s="17">
        <v>0.48717395804663099</v>
      </c>
      <c r="AA10" s="17">
        <v>0.540009238774663</v>
      </c>
      <c r="AB10" s="17">
        <v>0.54002284136495704</v>
      </c>
      <c r="AC10" s="17">
        <v>0.53320079836328105</v>
      </c>
      <c r="AD10" s="17">
        <v>0.46553416072683701</v>
      </c>
      <c r="AE10" s="17"/>
      <c r="AF10" s="17">
        <v>0.51425619872975603</v>
      </c>
      <c r="AG10" s="17">
        <v>0.56081829180910703</v>
      </c>
      <c r="AH10" s="17">
        <v>0.55231942661537503</v>
      </c>
      <c r="AI10" s="17"/>
      <c r="AJ10" s="17">
        <v>0.52695068543653201</v>
      </c>
      <c r="AK10" s="17">
        <v>0.54761838879672398</v>
      </c>
      <c r="AL10" s="17">
        <v>0.62422532202058301</v>
      </c>
      <c r="AM10" s="17">
        <v>0.362976989160473</v>
      </c>
      <c r="AN10" s="17">
        <v>0.54016167606660903</v>
      </c>
      <c r="AO10" s="17"/>
      <c r="AP10" s="17">
        <v>0.51375861784249299</v>
      </c>
      <c r="AQ10" s="17">
        <v>0.55392961609929803</v>
      </c>
      <c r="AR10" s="17">
        <v>0.65905379904547601</v>
      </c>
      <c r="AS10" s="17"/>
      <c r="AT10" s="17">
        <v>0.53137399483937198</v>
      </c>
      <c r="AU10" s="17">
        <v>0.57044872830938598</v>
      </c>
      <c r="AV10" s="17">
        <v>0.55706934021170795</v>
      </c>
      <c r="AW10" s="17">
        <v>0.49838631689148799</v>
      </c>
      <c r="AX10" s="17">
        <v>0.38345463039530098</v>
      </c>
      <c r="AY10" s="17"/>
      <c r="AZ10" s="17">
        <v>0.50039165508070704</v>
      </c>
      <c r="BA10" s="17">
        <v>0.56536293806917803</v>
      </c>
      <c r="BB10" s="17">
        <v>0.53541226670961295</v>
      </c>
      <c r="BC10" s="17">
        <v>0.56136925642371804</v>
      </c>
      <c r="BD10" s="17">
        <v>0.53261609951637401</v>
      </c>
      <c r="BE10" s="17">
        <v>0.49019434373305998</v>
      </c>
      <c r="BF10" s="17"/>
      <c r="BG10" s="17">
        <v>0.53325946338888397</v>
      </c>
      <c r="BH10" s="17">
        <v>0.55581286543186104</v>
      </c>
      <c r="BI10" s="17" t="s">
        <v>95</v>
      </c>
      <c r="BJ10" s="17" t="s">
        <v>95</v>
      </c>
      <c r="BK10" s="17" t="s">
        <v>95</v>
      </c>
      <c r="BL10" s="17" t="s">
        <v>95</v>
      </c>
      <c r="BM10" s="17" t="s">
        <v>95</v>
      </c>
    </row>
    <row r="11" spans="2:65" x14ac:dyDescent="0.35">
      <c r="B11" s="18" t="s">
        <v>372</v>
      </c>
      <c r="C11" s="17">
        <v>0.13368455403070001</v>
      </c>
      <c r="D11" s="17">
        <v>0.148509994896352</v>
      </c>
      <c r="E11" s="17">
        <v>0.118100286789385</v>
      </c>
      <c r="F11" s="17"/>
      <c r="G11" s="17">
        <v>7.0457146335300397E-2</v>
      </c>
      <c r="H11" s="17">
        <v>9.95242875162171E-2</v>
      </c>
      <c r="I11" s="17">
        <v>9.3758668303959E-2</v>
      </c>
      <c r="J11" s="17">
        <v>0.121888733667312</v>
      </c>
      <c r="K11" s="17">
        <v>0.14131410693385901</v>
      </c>
      <c r="L11" s="17">
        <v>0.18460256669476</v>
      </c>
      <c r="M11" s="17"/>
      <c r="N11" s="17">
        <v>0.125868023487782</v>
      </c>
      <c r="O11" s="17">
        <v>0.13349427946908901</v>
      </c>
      <c r="P11" s="17">
        <v>0.139907104488117</v>
      </c>
      <c r="Q11" s="17">
        <v>0.140206559125367</v>
      </c>
      <c r="R11" s="17"/>
      <c r="S11" s="17">
        <v>0.11608079468588001</v>
      </c>
      <c r="T11" s="17">
        <v>0.113768190902286</v>
      </c>
      <c r="U11" s="17">
        <v>0.117586092087352</v>
      </c>
      <c r="V11" s="17">
        <v>0.142678156156028</v>
      </c>
      <c r="W11" s="17">
        <v>0.17390073206423601</v>
      </c>
      <c r="X11" s="17">
        <v>0.13304809160965</v>
      </c>
      <c r="Y11" s="17">
        <v>0.135466612371028</v>
      </c>
      <c r="Z11" s="17">
        <v>0.123460739023434</v>
      </c>
      <c r="AA11" s="17">
        <v>0.142433495414231</v>
      </c>
      <c r="AB11" s="17">
        <v>0.14905430158319199</v>
      </c>
      <c r="AC11" s="17">
        <v>0.14856553320971599</v>
      </c>
      <c r="AD11" s="17">
        <v>0.11278385919971</v>
      </c>
      <c r="AE11" s="17"/>
      <c r="AF11" s="17">
        <v>0.18225160959562001</v>
      </c>
      <c r="AG11" s="17">
        <v>9.4365071545606694E-2</v>
      </c>
      <c r="AH11" s="17">
        <v>0.14670380751936801</v>
      </c>
      <c r="AI11" s="17"/>
      <c r="AJ11" s="17">
        <v>0.17652671674381601</v>
      </c>
      <c r="AK11" s="17">
        <v>8.9855347660911203E-2</v>
      </c>
      <c r="AL11" s="17">
        <v>9.3714194515723104E-2</v>
      </c>
      <c r="AM11" s="17">
        <v>0.25306601931420297</v>
      </c>
      <c r="AN11" s="17">
        <v>0.18553071220001399</v>
      </c>
      <c r="AO11" s="17"/>
      <c r="AP11" s="17">
        <v>0.176656022733827</v>
      </c>
      <c r="AQ11" s="17">
        <v>9.4618384337535402E-2</v>
      </c>
      <c r="AR11" s="17">
        <v>8.6665575238940806E-2</v>
      </c>
      <c r="AS11" s="17"/>
      <c r="AT11" s="17">
        <v>0.192451268394327</v>
      </c>
      <c r="AU11" s="17">
        <v>0.14598966255599399</v>
      </c>
      <c r="AV11" s="17">
        <v>0.101760782035932</v>
      </c>
      <c r="AW11" s="17">
        <v>8.9845256513447394E-2</v>
      </c>
      <c r="AX11" s="17">
        <v>0.13067415250876699</v>
      </c>
      <c r="AY11" s="17"/>
      <c r="AZ11" s="17">
        <v>0.109163849885895</v>
      </c>
      <c r="BA11" s="17">
        <v>0.121365182932549</v>
      </c>
      <c r="BB11" s="17">
        <v>0.14818226716147501</v>
      </c>
      <c r="BC11" s="17">
        <v>0.155426151668667</v>
      </c>
      <c r="BD11" s="17">
        <v>0.142629585040533</v>
      </c>
      <c r="BE11" s="17">
        <v>0.14807476376894901</v>
      </c>
      <c r="BF11" s="17"/>
      <c r="BG11" s="17">
        <v>0.15857049496512701</v>
      </c>
      <c r="BH11" s="17">
        <v>9.4601155049697599E-2</v>
      </c>
      <c r="BI11" s="17" t="s">
        <v>95</v>
      </c>
      <c r="BJ11" s="17" t="s">
        <v>95</v>
      </c>
      <c r="BK11" s="17" t="s">
        <v>95</v>
      </c>
      <c r="BL11" s="17" t="s">
        <v>95</v>
      </c>
      <c r="BM11" s="17" t="s">
        <v>95</v>
      </c>
    </row>
    <row r="12" spans="2:65" x14ac:dyDescent="0.35">
      <c r="B12" s="18" t="s">
        <v>373</v>
      </c>
      <c r="C12" s="17">
        <v>5.2694209521476902E-2</v>
      </c>
      <c r="D12" s="17">
        <v>7.6640864012486404E-2</v>
      </c>
      <c r="E12" s="17">
        <v>2.8219810120159498E-2</v>
      </c>
      <c r="F12" s="17"/>
      <c r="G12" s="17">
        <v>2.9548429976596399E-2</v>
      </c>
      <c r="H12" s="17">
        <v>1.4267666395030699E-2</v>
      </c>
      <c r="I12" s="17">
        <v>4.7134788687772003E-2</v>
      </c>
      <c r="J12" s="17">
        <v>5.8957578748593503E-2</v>
      </c>
      <c r="K12" s="17">
        <v>7.9562452131683795E-2</v>
      </c>
      <c r="L12" s="17">
        <v>5.66984255698487E-2</v>
      </c>
      <c r="M12" s="17"/>
      <c r="N12" s="17">
        <v>4.8977481704633098E-2</v>
      </c>
      <c r="O12" s="17">
        <v>6.2598140375432904E-2</v>
      </c>
      <c r="P12" s="17">
        <v>5.6731756670894903E-2</v>
      </c>
      <c r="Q12" s="17">
        <v>4.0609908504889297E-2</v>
      </c>
      <c r="R12" s="17"/>
      <c r="S12" s="17">
        <v>4.36044297243691E-2</v>
      </c>
      <c r="T12" s="17">
        <v>4.9307516225944599E-2</v>
      </c>
      <c r="U12" s="17">
        <v>4.5541054371100197E-2</v>
      </c>
      <c r="V12" s="17">
        <v>7.4651364185668603E-2</v>
      </c>
      <c r="W12" s="17">
        <v>2.7771541887010399E-2</v>
      </c>
      <c r="X12" s="17">
        <v>2.4815706548929201E-2</v>
      </c>
      <c r="Y12" s="17">
        <v>5.4084812123123098E-2</v>
      </c>
      <c r="Z12" s="17">
        <v>7.21533840500794E-2</v>
      </c>
      <c r="AA12" s="17">
        <v>5.2239217650193799E-2</v>
      </c>
      <c r="AB12" s="17">
        <v>7.1233642113082196E-2</v>
      </c>
      <c r="AC12" s="17">
        <v>7.0877282992171498E-2</v>
      </c>
      <c r="AD12" s="17">
        <v>6.7569896788810396E-2</v>
      </c>
      <c r="AE12" s="17"/>
      <c r="AF12" s="17">
        <v>8.6217477722267899E-2</v>
      </c>
      <c r="AG12" s="17">
        <v>2.2407500398536701E-2</v>
      </c>
      <c r="AH12" s="17">
        <v>5.7711684657990397E-2</v>
      </c>
      <c r="AI12" s="17"/>
      <c r="AJ12" s="17">
        <v>7.1196651443553902E-2</v>
      </c>
      <c r="AK12" s="17">
        <v>1.0672197486193901E-2</v>
      </c>
      <c r="AL12" s="17">
        <v>3.2936110994487601E-2</v>
      </c>
      <c r="AM12" s="17">
        <v>0.222087597918083</v>
      </c>
      <c r="AN12" s="17">
        <v>7.0821641831915194E-2</v>
      </c>
      <c r="AO12" s="17"/>
      <c r="AP12" s="17">
        <v>6.0070781281062198E-2</v>
      </c>
      <c r="AQ12" s="17">
        <v>1.9054490842005299E-2</v>
      </c>
      <c r="AR12" s="17">
        <v>1.4640029649878501E-2</v>
      </c>
      <c r="AS12" s="17"/>
      <c r="AT12" s="17">
        <v>5.2170168998451602E-2</v>
      </c>
      <c r="AU12" s="17">
        <v>5.71768582170495E-2</v>
      </c>
      <c r="AV12" s="17">
        <v>4.09139748969592E-2</v>
      </c>
      <c r="AW12" s="17">
        <v>2.86020943736904E-2</v>
      </c>
      <c r="AX12" s="17">
        <v>4.1590154855860602E-2</v>
      </c>
      <c r="AY12" s="17"/>
      <c r="AZ12" s="17">
        <v>4.23520189219748E-2</v>
      </c>
      <c r="BA12" s="17">
        <v>5.1523186461452798E-2</v>
      </c>
      <c r="BB12" s="17">
        <v>5.4355989524155303E-2</v>
      </c>
      <c r="BC12" s="17">
        <v>5.9315173340712998E-2</v>
      </c>
      <c r="BD12" s="17">
        <v>4.3449483437714098E-2</v>
      </c>
      <c r="BE12" s="17">
        <v>8.5852522656283195E-2</v>
      </c>
      <c r="BF12" s="17"/>
      <c r="BG12" s="17">
        <v>5.9018946328139303E-2</v>
      </c>
      <c r="BH12" s="17">
        <v>4.2761203061486099E-2</v>
      </c>
      <c r="BI12" s="17" t="s">
        <v>95</v>
      </c>
      <c r="BJ12" s="17" t="s">
        <v>95</v>
      </c>
      <c r="BK12" s="17" t="s">
        <v>95</v>
      </c>
      <c r="BL12" s="17" t="s">
        <v>95</v>
      </c>
      <c r="BM12" s="17" t="s">
        <v>95</v>
      </c>
    </row>
    <row r="13" spans="2:65" x14ac:dyDescent="0.35">
      <c r="B13" s="18" t="s">
        <v>114</v>
      </c>
      <c r="C13" s="19">
        <v>2.5712622297021499E-2</v>
      </c>
      <c r="D13" s="19">
        <v>1.8020827004888301E-2</v>
      </c>
      <c r="E13" s="19">
        <v>3.3718319320995699E-2</v>
      </c>
      <c r="F13" s="19"/>
      <c r="G13" s="19">
        <v>2.6077495513759E-2</v>
      </c>
      <c r="H13" s="19">
        <v>1.02651967069125E-2</v>
      </c>
      <c r="I13" s="19">
        <v>2.8756384208410601E-2</v>
      </c>
      <c r="J13" s="19">
        <v>3.1748142165175103E-2</v>
      </c>
      <c r="K13" s="19">
        <v>1.8187069103090401E-2</v>
      </c>
      <c r="L13" s="19">
        <v>3.1663940951588199E-2</v>
      </c>
      <c r="M13" s="19"/>
      <c r="N13" s="19">
        <v>1.4587355274125699E-2</v>
      </c>
      <c r="O13" s="19">
        <v>3.1163615433414098E-2</v>
      </c>
      <c r="P13" s="19">
        <v>2.8077747386789701E-2</v>
      </c>
      <c r="Q13" s="19">
        <v>3.5201338752305501E-2</v>
      </c>
      <c r="R13" s="19"/>
      <c r="S13" s="19">
        <v>3.7907100818288603E-2</v>
      </c>
      <c r="T13" s="19">
        <v>1.4495235732575501E-2</v>
      </c>
      <c r="U13" s="19">
        <v>4.8273212794080603E-2</v>
      </c>
      <c r="V13" s="19">
        <v>3.1706073552014699E-2</v>
      </c>
      <c r="W13" s="19">
        <v>1.1643795959260499E-2</v>
      </c>
      <c r="X13" s="19">
        <v>1.54842587282645E-2</v>
      </c>
      <c r="Y13" s="19">
        <v>3.03567533385792E-2</v>
      </c>
      <c r="Z13" s="19">
        <v>1.7328392569064301E-2</v>
      </c>
      <c r="AA13" s="19">
        <v>2.4357263997192399E-2</v>
      </c>
      <c r="AB13" s="19">
        <v>2.4147224009936099E-2</v>
      </c>
      <c r="AC13" s="19">
        <v>3.2304137470609298E-2</v>
      </c>
      <c r="AD13" s="19">
        <v>0</v>
      </c>
      <c r="AE13" s="19"/>
      <c r="AF13" s="19">
        <v>2.5067171004990899E-2</v>
      </c>
      <c r="AG13" s="19">
        <v>2.4054381347325099E-2</v>
      </c>
      <c r="AH13" s="19">
        <v>3.44768920665477E-2</v>
      </c>
      <c r="AI13" s="19"/>
      <c r="AJ13" s="19">
        <v>2.46883441880404E-2</v>
      </c>
      <c r="AK13" s="19">
        <v>2.6426054855058501E-2</v>
      </c>
      <c r="AL13" s="19">
        <v>8.6694617798684197E-3</v>
      </c>
      <c r="AM13" s="19">
        <v>5.9966211626916698E-2</v>
      </c>
      <c r="AN13" s="19">
        <v>3.48697458313093E-2</v>
      </c>
      <c r="AO13" s="19"/>
      <c r="AP13" s="19">
        <v>2.7843368893129699E-2</v>
      </c>
      <c r="AQ13" s="19">
        <v>2.1949587412651302E-2</v>
      </c>
      <c r="AR13" s="19">
        <v>2.03122189664755E-2</v>
      </c>
      <c r="AS13" s="19"/>
      <c r="AT13" s="19">
        <v>4.7013645589412803E-2</v>
      </c>
      <c r="AU13" s="19">
        <v>2.4795390445540799E-2</v>
      </c>
      <c r="AV13" s="19">
        <v>1.5833688622899501E-2</v>
      </c>
      <c r="AW13" s="19">
        <v>1.64820733196618E-2</v>
      </c>
      <c r="AX13" s="19">
        <v>1.96558634991588E-2</v>
      </c>
      <c r="AY13" s="19"/>
      <c r="AZ13" s="19">
        <v>1.2198662919656499E-2</v>
      </c>
      <c r="BA13" s="19">
        <v>2.9148042477263301E-2</v>
      </c>
      <c r="BB13" s="19">
        <v>1.9668940625770799E-2</v>
      </c>
      <c r="BC13" s="19">
        <v>3.0179611663243899E-2</v>
      </c>
      <c r="BD13" s="19">
        <v>3.1888980254200797E-2</v>
      </c>
      <c r="BE13" s="19">
        <v>2.2472931762997701E-2</v>
      </c>
      <c r="BF13" s="19"/>
      <c r="BG13" s="19">
        <v>2.4441720479108101E-2</v>
      </c>
      <c r="BH13" s="19">
        <v>2.77085750699574E-2</v>
      </c>
      <c r="BI13" s="19" t="s">
        <v>95</v>
      </c>
      <c r="BJ13" s="19" t="s">
        <v>95</v>
      </c>
      <c r="BK13" s="19" t="s">
        <v>95</v>
      </c>
      <c r="BL13" s="19" t="s">
        <v>95</v>
      </c>
      <c r="BM13" s="19" t="s">
        <v>95</v>
      </c>
    </row>
    <row r="14" spans="2:65" x14ac:dyDescent="0.35">
      <c r="B14" s="16" t="s">
        <v>127</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J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2" t="s">
        <v>385</v>
      </c>
      <c r="E2" s="28"/>
      <c r="F2" s="28"/>
      <c r="G2" s="28"/>
      <c r="H2" s="28"/>
      <c r="I2" s="28"/>
      <c r="J2" s="28"/>
    </row>
    <row r="6" spans="2:10" ht="50" customHeight="1" x14ac:dyDescent="0.35">
      <c r="B6" s="23" t="s">
        <v>14</v>
      </c>
      <c r="C6" s="23" t="s">
        <v>375</v>
      </c>
      <c r="D6" s="23" t="s">
        <v>376</v>
      </c>
      <c r="E6" s="23" t="s">
        <v>377</v>
      </c>
      <c r="F6" s="23" t="s">
        <v>378</v>
      </c>
      <c r="G6" s="23" t="s">
        <v>379</v>
      </c>
      <c r="H6" s="23" t="s">
        <v>380</v>
      </c>
      <c r="I6" s="23" t="s">
        <v>381</v>
      </c>
    </row>
    <row r="7" spans="2:10" ht="29" x14ac:dyDescent="0.35">
      <c r="B7" s="18" t="s">
        <v>382</v>
      </c>
      <c r="C7" s="17">
        <v>0.87769733268007899</v>
      </c>
      <c r="D7" s="17">
        <v>0.56715008720501203</v>
      </c>
      <c r="E7" s="17">
        <v>0.24671787272496601</v>
      </c>
      <c r="F7" s="17">
        <v>0.71661005163222302</v>
      </c>
      <c r="G7" s="17">
        <v>0.40880042561803898</v>
      </c>
      <c r="H7" s="17">
        <v>0.739720983960518</v>
      </c>
      <c r="I7" s="17">
        <v>0.33640398781819603</v>
      </c>
    </row>
    <row r="8" spans="2:10" ht="29" x14ac:dyDescent="0.35">
      <c r="B8" s="18" t="s">
        <v>383</v>
      </c>
      <c r="C8" s="17">
        <v>7.1631885837480799E-2</v>
      </c>
      <c r="D8" s="17">
        <v>0.32580494671933102</v>
      </c>
      <c r="E8" s="17">
        <v>0.36747669642012398</v>
      </c>
      <c r="F8" s="17">
        <v>0.150066221672116</v>
      </c>
      <c r="G8" s="17">
        <v>0.27675944223613202</v>
      </c>
      <c r="H8" s="17">
        <v>0.13883603236358399</v>
      </c>
      <c r="I8" s="17">
        <v>0.30518241784582101</v>
      </c>
    </row>
    <row r="9" spans="2:10" x14ac:dyDescent="0.35">
      <c r="B9" s="18" t="s">
        <v>384</v>
      </c>
      <c r="C9" s="17">
        <v>4.2463930928973999E-2</v>
      </c>
      <c r="D9" s="17">
        <v>8.9695432725513696E-2</v>
      </c>
      <c r="E9" s="17">
        <v>0.34702771072671301</v>
      </c>
      <c r="F9" s="17">
        <v>0.116251235172789</v>
      </c>
      <c r="G9" s="17">
        <v>0.28536120263769699</v>
      </c>
      <c r="H9" s="17">
        <v>0.10706574584423301</v>
      </c>
      <c r="I9" s="17">
        <v>0.32560047134919801</v>
      </c>
    </row>
    <row r="10" spans="2:10" x14ac:dyDescent="0.35">
      <c r="B10" s="18" t="s">
        <v>143</v>
      </c>
      <c r="C10" s="17">
        <v>8.2068505534663508E-3</v>
      </c>
      <c r="D10" s="17">
        <v>1.7349533350143501E-2</v>
      </c>
      <c r="E10" s="17">
        <v>3.87777201281971E-2</v>
      </c>
      <c r="F10" s="17">
        <v>1.7072491522871699E-2</v>
      </c>
      <c r="G10" s="17">
        <v>2.90789295081323E-2</v>
      </c>
      <c r="H10" s="17">
        <v>1.4377237831664899E-2</v>
      </c>
      <c r="I10" s="17">
        <v>3.2813122986785001E-2</v>
      </c>
    </row>
    <row r="11" spans="2:10" x14ac:dyDescent="0.35">
      <c r="B11" s="16"/>
      <c r="C11" s="16"/>
      <c r="D11" s="16"/>
      <c r="E11" s="16"/>
      <c r="F11" s="16"/>
      <c r="G11" s="16"/>
      <c r="H11" s="16"/>
      <c r="I11" s="16"/>
    </row>
    <row r="12" spans="2:10" x14ac:dyDescent="0.35">
      <c r="B12" t="s">
        <v>98</v>
      </c>
    </row>
    <row r="13" spans="2:10" x14ac:dyDescent="0.35">
      <c r="B13" t="s">
        <v>99</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0.87769733268007899</v>
      </c>
      <c r="D9" s="17">
        <v>0.86554859265934003</v>
      </c>
      <c r="E9" s="17">
        <v>0.889339731661695</v>
      </c>
      <c r="F9" s="17"/>
      <c r="G9" s="17">
        <v>0.79140574874713299</v>
      </c>
      <c r="H9" s="17">
        <v>0.83365447999939901</v>
      </c>
      <c r="I9" s="17">
        <v>0.83589053367261201</v>
      </c>
      <c r="J9" s="17">
        <v>0.92202801551451496</v>
      </c>
      <c r="K9" s="17">
        <v>0.92304717305282402</v>
      </c>
      <c r="L9" s="17">
        <v>0.938396750561035</v>
      </c>
      <c r="M9" s="17"/>
      <c r="N9" s="17">
        <v>0.89608677061133801</v>
      </c>
      <c r="O9" s="17">
        <v>0.88857744335939204</v>
      </c>
      <c r="P9" s="17">
        <v>0.84808397812396197</v>
      </c>
      <c r="Q9" s="17">
        <v>0.87256905254484496</v>
      </c>
      <c r="R9" s="17"/>
      <c r="S9" s="17">
        <v>0.78058364050580997</v>
      </c>
      <c r="T9" s="17">
        <v>0.91079478106398803</v>
      </c>
      <c r="U9" s="17">
        <v>0.88461271674810704</v>
      </c>
      <c r="V9" s="17">
        <v>0.91435687686806499</v>
      </c>
      <c r="W9" s="17">
        <v>0.87716919014580297</v>
      </c>
      <c r="X9" s="17">
        <v>0.86398556729757003</v>
      </c>
      <c r="Y9" s="17">
        <v>0.92156650147388897</v>
      </c>
      <c r="Z9" s="17">
        <v>0.91918917778117304</v>
      </c>
      <c r="AA9" s="17">
        <v>0.87730245221563197</v>
      </c>
      <c r="AB9" s="17">
        <v>0.89285113152602702</v>
      </c>
      <c r="AC9" s="17">
        <v>0.88601826461210698</v>
      </c>
      <c r="AD9" s="17">
        <v>0.87102946058796804</v>
      </c>
      <c r="AE9" s="17"/>
      <c r="AF9" s="17">
        <v>0.89955994399654404</v>
      </c>
      <c r="AG9" s="17">
        <v>0.88326680229075405</v>
      </c>
      <c r="AH9" s="17">
        <v>0.84664984901920803</v>
      </c>
      <c r="AI9" s="17"/>
      <c r="AJ9" s="17">
        <v>0.90191117423620104</v>
      </c>
      <c r="AK9" s="17">
        <v>0.84988027262800303</v>
      </c>
      <c r="AL9" s="17">
        <v>0.89103732487090404</v>
      </c>
      <c r="AM9" s="17">
        <v>0.84963661879059604</v>
      </c>
      <c r="AN9" s="17">
        <v>0.87188908200693505</v>
      </c>
      <c r="AO9" s="17"/>
      <c r="AP9" s="17">
        <v>0.88123615163378699</v>
      </c>
      <c r="AQ9" s="17">
        <v>0.86527942759508303</v>
      </c>
      <c r="AR9" s="17">
        <v>0.88200704833400301</v>
      </c>
      <c r="AS9" s="17"/>
      <c r="AT9" s="17">
        <v>0.88181428627998104</v>
      </c>
      <c r="AU9" s="17">
        <v>0.88093586782273303</v>
      </c>
      <c r="AV9" s="17">
        <v>0.88701074391552504</v>
      </c>
      <c r="AW9" s="17">
        <v>0.831607610117437</v>
      </c>
      <c r="AX9" s="17">
        <v>0.81944279877988102</v>
      </c>
      <c r="AY9" s="17"/>
      <c r="AZ9" s="17">
        <v>0.82821350801628602</v>
      </c>
      <c r="BA9" s="17">
        <v>0.88345258849309605</v>
      </c>
      <c r="BB9" s="17">
        <v>0.86009379107796102</v>
      </c>
      <c r="BC9" s="17">
        <v>0.88984461529477799</v>
      </c>
      <c r="BD9" s="17">
        <v>0.94753509649201095</v>
      </c>
      <c r="BE9" s="17">
        <v>0.90495494141913402</v>
      </c>
      <c r="BF9" s="17"/>
      <c r="BG9" s="17">
        <v>0.90358846355615297</v>
      </c>
      <c r="BH9" s="17">
        <v>0.88292529192101599</v>
      </c>
      <c r="BI9" s="17" t="s">
        <v>95</v>
      </c>
      <c r="BJ9" s="17">
        <v>0.85168802272003696</v>
      </c>
      <c r="BK9" s="17">
        <v>0.84179691135859502</v>
      </c>
      <c r="BL9" s="17">
        <v>0.85512328872725496</v>
      </c>
      <c r="BM9" s="17">
        <v>0.87952939279124898</v>
      </c>
    </row>
    <row r="10" spans="2:65" ht="29" x14ac:dyDescent="0.35">
      <c r="B10" s="18" t="s">
        <v>383</v>
      </c>
      <c r="C10" s="17">
        <v>7.1631885837480799E-2</v>
      </c>
      <c r="D10" s="17">
        <v>7.8690903951945598E-2</v>
      </c>
      <c r="E10" s="17">
        <v>6.4681310626605801E-2</v>
      </c>
      <c r="F10" s="17"/>
      <c r="G10" s="17">
        <v>0.109254512141903</v>
      </c>
      <c r="H10" s="17">
        <v>0.104553139326769</v>
      </c>
      <c r="I10" s="17">
        <v>9.9493862402208796E-2</v>
      </c>
      <c r="J10" s="17">
        <v>4.7509704456468099E-2</v>
      </c>
      <c r="K10" s="17">
        <v>4.3419896739546E-2</v>
      </c>
      <c r="L10" s="17">
        <v>3.5720449197953398E-2</v>
      </c>
      <c r="M10" s="17"/>
      <c r="N10" s="17">
        <v>5.4986974374259499E-2</v>
      </c>
      <c r="O10" s="17">
        <v>6.2673179179491098E-2</v>
      </c>
      <c r="P10" s="17">
        <v>8.8614680524486497E-2</v>
      </c>
      <c r="Q10" s="17">
        <v>8.4166049233164203E-2</v>
      </c>
      <c r="R10" s="17"/>
      <c r="S10" s="17">
        <v>0.12702213120009001</v>
      </c>
      <c r="T10" s="17">
        <v>4.8140674298980501E-2</v>
      </c>
      <c r="U10" s="17">
        <v>7.7444454918080399E-2</v>
      </c>
      <c r="V10" s="17">
        <v>4.6060930737760498E-2</v>
      </c>
      <c r="W10" s="17">
        <v>8.1191292904170695E-2</v>
      </c>
      <c r="X10" s="17">
        <v>9.9855186078649197E-2</v>
      </c>
      <c r="Y10" s="17">
        <v>4.67198942847252E-2</v>
      </c>
      <c r="Z10" s="17">
        <v>4.8380896676308599E-2</v>
      </c>
      <c r="AA10" s="17">
        <v>6.1786846403456802E-2</v>
      </c>
      <c r="AB10" s="17">
        <v>6.3291852842732199E-2</v>
      </c>
      <c r="AC10" s="17">
        <v>5.3261163522321797E-2</v>
      </c>
      <c r="AD10" s="17">
        <v>5.8657406956056798E-2</v>
      </c>
      <c r="AE10" s="17"/>
      <c r="AF10" s="17">
        <v>6.4397679282047607E-2</v>
      </c>
      <c r="AG10" s="17">
        <v>6.8241916228622995E-2</v>
      </c>
      <c r="AH10" s="17">
        <v>7.99890021015872E-2</v>
      </c>
      <c r="AI10" s="17"/>
      <c r="AJ10" s="17">
        <v>6.3305293810421701E-2</v>
      </c>
      <c r="AK10" s="17">
        <v>9.0087168811955706E-2</v>
      </c>
      <c r="AL10" s="17">
        <v>5.1096032111769801E-2</v>
      </c>
      <c r="AM10" s="17">
        <v>5.6550342463391898E-2</v>
      </c>
      <c r="AN10" s="17">
        <v>7.0698869602369499E-2</v>
      </c>
      <c r="AO10" s="17"/>
      <c r="AP10" s="17">
        <v>8.5523151541286105E-2</v>
      </c>
      <c r="AQ10" s="17">
        <v>7.8096753169555902E-2</v>
      </c>
      <c r="AR10" s="17">
        <v>5.6138670908010599E-2</v>
      </c>
      <c r="AS10" s="17"/>
      <c r="AT10" s="17">
        <v>7.2011613933198299E-2</v>
      </c>
      <c r="AU10" s="17">
        <v>7.5012618797718394E-2</v>
      </c>
      <c r="AV10" s="17">
        <v>6.4998708447224607E-2</v>
      </c>
      <c r="AW10" s="17">
        <v>0.108003304118682</v>
      </c>
      <c r="AX10" s="17">
        <v>4.7746502875925703E-2</v>
      </c>
      <c r="AY10" s="17"/>
      <c r="AZ10" s="17">
        <v>0.102358604642109</v>
      </c>
      <c r="BA10" s="17">
        <v>7.0774105326187803E-2</v>
      </c>
      <c r="BB10" s="17">
        <v>8.2318896554106402E-2</v>
      </c>
      <c r="BC10" s="17">
        <v>6.4059145860209096E-2</v>
      </c>
      <c r="BD10" s="17">
        <v>2.71239133357918E-2</v>
      </c>
      <c r="BE10" s="17">
        <v>4.2066606039136499E-2</v>
      </c>
      <c r="BF10" s="17"/>
      <c r="BG10" s="17">
        <v>5.5174987351249899E-2</v>
      </c>
      <c r="BH10" s="17">
        <v>6.5738735156795999E-2</v>
      </c>
      <c r="BI10" s="17" t="s">
        <v>95</v>
      </c>
      <c r="BJ10" s="17">
        <v>9.0609862836234997E-2</v>
      </c>
      <c r="BK10" s="17">
        <v>9.31414103833587E-2</v>
      </c>
      <c r="BL10" s="17">
        <v>8.9868700537970206E-2</v>
      </c>
      <c r="BM10" s="17">
        <v>7.9451834843430102E-2</v>
      </c>
    </row>
    <row r="11" spans="2:65" x14ac:dyDescent="0.35">
      <c r="B11" s="18" t="s">
        <v>384</v>
      </c>
      <c r="C11" s="17">
        <v>4.2463930928973999E-2</v>
      </c>
      <c r="D11" s="17">
        <v>4.7539595287148802E-2</v>
      </c>
      <c r="E11" s="17">
        <v>3.7741287828088999E-2</v>
      </c>
      <c r="F11" s="17"/>
      <c r="G11" s="17">
        <v>7.8659934691969496E-2</v>
      </c>
      <c r="H11" s="17">
        <v>5.2998141701602899E-2</v>
      </c>
      <c r="I11" s="17">
        <v>5.08983145756398E-2</v>
      </c>
      <c r="J11" s="17">
        <v>2.6074443553955499E-2</v>
      </c>
      <c r="K11" s="17">
        <v>2.9945328769116101E-2</v>
      </c>
      <c r="L11" s="17">
        <v>2.4718349982942599E-2</v>
      </c>
      <c r="M11" s="17"/>
      <c r="N11" s="17">
        <v>4.6799034356577E-2</v>
      </c>
      <c r="O11" s="17">
        <v>3.9610074171991902E-2</v>
      </c>
      <c r="P11" s="17">
        <v>5.60254041850516E-2</v>
      </c>
      <c r="Q11" s="17">
        <v>2.8511284836930099E-2</v>
      </c>
      <c r="R11" s="17"/>
      <c r="S11" s="17">
        <v>6.7518181458092894E-2</v>
      </c>
      <c r="T11" s="17">
        <v>3.2701860868173997E-2</v>
      </c>
      <c r="U11" s="17">
        <v>3.52147412361161E-2</v>
      </c>
      <c r="V11" s="17">
        <v>3.3925541670992897E-2</v>
      </c>
      <c r="W11" s="17">
        <v>4.16395169500259E-2</v>
      </c>
      <c r="X11" s="17">
        <v>2.7039788709267001E-2</v>
      </c>
      <c r="Y11" s="17">
        <v>2.8641087055018E-2</v>
      </c>
      <c r="Z11" s="17">
        <v>3.2429925542518702E-2</v>
      </c>
      <c r="AA11" s="17">
        <v>5.1782961331550102E-2</v>
      </c>
      <c r="AB11" s="17">
        <v>4.0876727620012203E-2</v>
      </c>
      <c r="AC11" s="17">
        <v>4.92537945833132E-2</v>
      </c>
      <c r="AD11" s="17">
        <v>7.0313132455975397E-2</v>
      </c>
      <c r="AE11" s="17"/>
      <c r="AF11" s="17">
        <v>3.1884392511289099E-2</v>
      </c>
      <c r="AG11" s="17">
        <v>4.2030236064253899E-2</v>
      </c>
      <c r="AH11" s="17">
        <v>5.51837622793757E-2</v>
      </c>
      <c r="AI11" s="17"/>
      <c r="AJ11" s="17">
        <v>3.2685682444545998E-2</v>
      </c>
      <c r="AK11" s="17">
        <v>4.8891669679380502E-2</v>
      </c>
      <c r="AL11" s="17">
        <v>4.5048299310194398E-2</v>
      </c>
      <c r="AM11" s="17">
        <v>7.6978194666761604E-2</v>
      </c>
      <c r="AN11" s="17">
        <v>3.93851719845872E-2</v>
      </c>
      <c r="AO11" s="17"/>
      <c r="AP11" s="17">
        <v>3.2062046643892401E-2</v>
      </c>
      <c r="AQ11" s="17">
        <v>4.69566689022319E-2</v>
      </c>
      <c r="AR11" s="17">
        <v>5.2714411592598202E-2</v>
      </c>
      <c r="AS11" s="17"/>
      <c r="AT11" s="17">
        <v>3.6471798582143597E-2</v>
      </c>
      <c r="AU11" s="17">
        <v>3.52849393734158E-2</v>
      </c>
      <c r="AV11" s="17">
        <v>4.3908827704615599E-2</v>
      </c>
      <c r="AW11" s="17">
        <v>5.3617844679231502E-2</v>
      </c>
      <c r="AX11" s="17">
        <v>0.13281069834419401</v>
      </c>
      <c r="AY11" s="17"/>
      <c r="AZ11" s="17">
        <v>6.0279357101537499E-2</v>
      </c>
      <c r="BA11" s="17">
        <v>3.7171956293438099E-2</v>
      </c>
      <c r="BB11" s="17">
        <v>4.5553636505106999E-2</v>
      </c>
      <c r="BC11" s="17">
        <v>3.72782882460308E-2</v>
      </c>
      <c r="BD11" s="17">
        <v>2.3461023421570901E-2</v>
      </c>
      <c r="BE11" s="17">
        <v>4.7795073992689403E-2</v>
      </c>
      <c r="BF11" s="17"/>
      <c r="BG11" s="17">
        <v>3.6401354584762201E-2</v>
      </c>
      <c r="BH11" s="17">
        <v>4.7264767847857297E-2</v>
      </c>
      <c r="BI11" s="17" t="s">
        <v>95</v>
      </c>
      <c r="BJ11" s="17">
        <v>4.7762183491168599E-2</v>
      </c>
      <c r="BK11" s="17">
        <v>5.1406268409114601E-2</v>
      </c>
      <c r="BL11" s="17">
        <v>3.9614491918869801E-2</v>
      </c>
      <c r="BM11" s="17">
        <v>4.1018772365320699E-2</v>
      </c>
    </row>
    <row r="12" spans="2:65" x14ac:dyDescent="0.35">
      <c r="B12" s="18" t="s">
        <v>143</v>
      </c>
      <c r="C12" s="19">
        <v>8.2068505534663508E-3</v>
      </c>
      <c r="D12" s="19">
        <v>8.2209081015654495E-3</v>
      </c>
      <c r="E12" s="19">
        <v>8.2376698836099695E-3</v>
      </c>
      <c r="F12" s="19"/>
      <c r="G12" s="19">
        <v>2.0679804418994301E-2</v>
      </c>
      <c r="H12" s="19">
        <v>8.7942389722288107E-3</v>
      </c>
      <c r="I12" s="19">
        <v>1.37172893495391E-2</v>
      </c>
      <c r="J12" s="19">
        <v>4.3878364750613002E-3</v>
      </c>
      <c r="K12" s="19">
        <v>3.58760143851349E-3</v>
      </c>
      <c r="L12" s="19">
        <v>1.1644502580688699E-3</v>
      </c>
      <c r="M12" s="19"/>
      <c r="N12" s="19">
        <v>2.1272206578251498E-3</v>
      </c>
      <c r="O12" s="19">
        <v>9.13930328912467E-3</v>
      </c>
      <c r="P12" s="19">
        <v>7.2759371664996696E-3</v>
      </c>
      <c r="Q12" s="19">
        <v>1.47536133850603E-2</v>
      </c>
      <c r="R12" s="19"/>
      <c r="S12" s="19">
        <v>2.48760468360067E-2</v>
      </c>
      <c r="T12" s="19">
        <v>8.3626837688571994E-3</v>
      </c>
      <c r="U12" s="19">
        <v>2.7280870976962102E-3</v>
      </c>
      <c r="V12" s="19">
        <v>5.6566507231818599E-3</v>
      </c>
      <c r="W12" s="19">
        <v>0</v>
      </c>
      <c r="X12" s="19">
        <v>9.1194579145139308E-3</v>
      </c>
      <c r="Y12" s="19">
        <v>3.0725171863682098E-3</v>
      </c>
      <c r="Z12" s="19">
        <v>0</v>
      </c>
      <c r="AA12" s="19">
        <v>9.1277400493611199E-3</v>
      </c>
      <c r="AB12" s="19">
        <v>2.98028801122906E-3</v>
      </c>
      <c r="AC12" s="19">
        <v>1.14667772822578E-2</v>
      </c>
      <c r="AD12" s="19">
        <v>0</v>
      </c>
      <c r="AE12" s="19"/>
      <c r="AF12" s="19">
        <v>4.1579842101189101E-3</v>
      </c>
      <c r="AG12" s="19">
        <v>6.4610454163690498E-3</v>
      </c>
      <c r="AH12" s="19">
        <v>1.8177386599828999E-2</v>
      </c>
      <c r="AI12" s="19"/>
      <c r="AJ12" s="19">
        <v>2.0978495088307598E-3</v>
      </c>
      <c r="AK12" s="19">
        <v>1.11408888806609E-2</v>
      </c>
      <c r="AL12" s="19">
        <v>1.2818343707132199E-2</v>
      </c>
      <c r="AM12" s="19">
        <v>1.6834844079250701E-2</v>
      </c>
      <c r="AN12" s="19">
        <v>1.8026876406108401E-2</v>
      </c>
      <c r="AO12" s="19"/>
      <c r="AP12" s="19">
        <v>1.1786501810340899E-3</v>
      </c>
      <c r="AQ12" s="19">
        <v>9.6671503331295008E-3</v>
      </c>
      <c r="AR12" s="19">
        <v>9.1398691653880194E-3</v>
      </c>
      <c r="AS12" s="19"/>
      <c r="AT12" s="19">
        <v>9.7023012046770895E-3</v>
      </c>
      <c r="AU12" s="19">
        <v>8.7665740061329198E-3</v>
      </c>
      <c r="AV12" s="19">
        <v>4.0817199326353398E-3</v>
      </c>
      <c r="AW12" s="19">
        <v>6.7712410846495303E-3</v>
      </c>
      <c r="AX12" s="19">
        <v>0</v>
      </c>
      <c r="AY12" s="19"/>
      <c r="AZ12" s="19">
        <v>9.1485302400668798E-3</v>
      </c>
      <c r="BA12" s="19">
        <v>8.6013498872779103E-3</v>
      </c>
      <c r="BB12" s="19">
        <v>1.2033675862825799E-2</v>
      </c>
      <c r="BC12" s="19">
        <v>8.8179505989823496E-3</v>
      </c>
      <c r="BD12" s="19">
        <v>1.87996675062616E-3</v>
      </c>
      <c r="BE12" s="19">
        <v>5.18337854904047E-3</v>
      </c>
      <c r="BF12" s="19"/>
      <c r="BG12" s="19">
        <v>4.8351945078348004E-3</v>
      </c>
      <c r="BH12" s="19">
        <v>4.0712050743307599E-3</v>
      </c>
      <c r="BI12" s="19" t="s">
        <v>95</v>
      </c>
      <c r="BJ12" s="19">
        <v>9.9399309525589705E-3</v>
      </c>
      <c r="BK12" s="19">
        <v>1.36554098489321E-2</v>
      </c>
      <c r="BL12" s="19">
        <v>1.53935188159048E-2</v>
      </c>
      <c r="BM12" s="19">
        <v>0</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0.56715008720501203</v>
      </c>
      <c r="D9" s="17">
        <v>0.63753073506762703</v>
      </c>
      <c r="E9" s="17">
        <v>0.50056423283246598</v>
      </c>
      <c r="F9" s="17"/>
      <c r="G9" s="17">
        <v>0.393902420164365</v>
      </c>
      <c r="H9" s="17">
        <v>0.459236022069828</v>
      </c>
      <c r="I9" s="17">
        <v>0.52618894988088805</v>
      </c>
      <c r="J9" s="17">
        <v>0.59139602987651696</v>
      </c>
      <c r="K9" s="17">
        <v>0.68077965675736296</v>
      </c>
      <c r="L9" s="17">
        <v>0.70730219336557199</v>
      </c>
      <c r="M9" s="17"/>
      <c r="N9" s="17">
        <v>0.66923841436658504</v>
      </c>
      <c r="O9" s="17">
        <v>0.54402317263899003</v>
      </c>
      <c r="P9" s="17">
        <v>0.54114947407710201</v>
      </c>
      <c r="Q9" s="17">
        <v>0.503412833450812</v>
      </c>
      <c r="R9" s="17"/>
      <c r="S9" s="17">
        <v>0.50534201394557299</v>
      </c>
      <c r="T9" s="17">
        <v>0.56224751022868102</v>
      </c>
      <c r="U9" s="17">
        <v>0.59326912116061503</v>
      </c>
      <c r="V9" s="17">
        <v>0.62465164171380005</v>
      </c>
      <c r="W9" s="17">
        <v>0.57858526263508303</v>
      </c>
      <c r="X9" s="17">
        <v>0.52935907202135002</v>
      </c>
      <c r="Y9" s="17">
        <v>0.59697640208840097</v>
      </c>
      <c r="Z9" s="17">
        <v>0.54507262053945305</v>
      </c>
      <c r="AA9" s="17">
        <v>0.53548504684951503</v>
      </c>
      <c r="AB9" s="17">
        <v>0.65039533944816597</v>
      </c>
      <c r="AC9" s="17">
        <v>0.59714147096167103</v>
      </c>
      <c r="AD9" s="17">
        <v>0.48773876136467798</v>
      </c>
      <c r="AE9" s="17"/>
      <c r="AF9" s="17">
        <v>0.63313751179270805</v>
      </c>
      <c r="AG9" s="17">
        <v>0.60301297105529605</v>
      </c>
      <c r="AH9" s="17">
        <v>0.41653239181269103</v>
      </c>
      <c r="AI9" s="17"/>
      <c r="AJ9" s="17">
        <v>0.66363731358785605</v>
      </c>
      <c r="AK9" s="17">
        <v>0.52968306766436601</v>
      </c>
      <c r="AL9" s="17">
        <v>0.65036177370450898</v>
      </c>
      <c r="AM9" s="17">
        <v>0.50281486335582204</v>
      </c>
      <c r="AN9" s="17">
        <v>0.43408736107843399</v>
      </c>
      <c r="AO9" s="17"/>
      <c r="AP9" s="17">
        <v>0.65965741133080802</v>
      </c>
      <c r="AQ9" s="17">
        <v>0.53053883237045796</v>
      </c>
      <c r="AR9" s="17">
        <v>0.641339243954406</v>
      </c>
      <c r="AS9" s="17"/>
      <c r="AT9" s="17">
        <v>0.53848618217570998</v>
      </c>
      <c r="AU9" s="17">
        <v>0.54114206131654496</v>
      </c>
      <c r="AV9" s="17">
        <v>0.59216610137191905</v>
      </c>
      <c r="AW9" s="17">
        <v>0.57594269846850898</v>
      </c>
      <c r="AX9" s="17">
        <v>0.73411342632374899</v>
      </c>
      <c r="AY9" s="17"/>
      <c r="AZ9" s="17">
        <v>0.51234550275869495</v>
      </c>
      <c r="BA9" s="17">
        <v>0.54315558823649401</v>
      </c>
      <c r="BB9" s="17">
        <v>0.52370702617486298</v>
      </c>
      <c r="BC9" s="17">
        <v>0.60636887837190701</v>
      </c>
      <c r="BD9" s="17">
        <v>0.66151290850240996</v>
      </c>
      <c r="BE9" s="17">
        <v>0.70132934317000895</v>
      </c>
      <c r="BF9" s="17"/>
      <c r="BG9" s="17">
        <v>0.68609681783139098</v>
      </c>
      <c r="BH9" s="17">
        <v>0.56318119263919697</v>
      </c>
      <c r="BI9" s="17" t="s">
        <v>95</v>
      </c>
      <c r="BJ9" s="17">
        <v>0.46146430390205501</v>
      </c>
      <c r="BK9" s="17">
        <v>0.47022022059177399</v>
      </c>
      <c r="BL9" s="17">
        <v>0.47589662906981101</v>
      </c>
      <c r="BM9" s="17">
        <v>0.41359986979916102</v>
      </c>
    </row>
    <row r="10" spans="2:65" ht="29" x14ac:dyDescent="0.35">
      <c r="B10" s="18" t="s">
        <v>383</v>
      </c>
      <c r="C10" s="17">
        <v>0.32580494671933102</v>
      </c>
      <c r="D10" s="17">
        <v>0.27763437246198802</v>
      </c>
      <c r="E10" s="17">
        <v>0.37157459582089197</v>
      </c>
      <c r="F10" s="17"/>
      <c r="G10" s="17">
        <v>0.37861561221337697</v>
      </c>
      <c r="H10" s="17">
        <v>0.38434062008686598</v>
      </c>
      <c r="I10" s="17">
        <v>0.35583269150632402</v>
      </c>
      <c r="J10" s="17">
        <v>0.33125355876274098</v>
      </c>
      <c r="K10" s="17">
        <v>0.26583521597603399</v>
      </c>
      <c r="L10" s="17">
        <v>0.25451328442985299</v>
      </c>
      <c r="M10" s="17"/>
      <c r="N10" s="17">
        <v>0.250802257319373</v>
      </c>
      <c r="O10" s="17">
        <v>0.34472296804640401</v>
      </c>
      <c r="P10" s="17">
        <v>0.34881030551011499</v>
      </c>
      <c r="Q10" s="17">
        <v>0.36559006501895402</v>
      </c>
      <c r="R10" s="17"/>
      <c r="S10" s="17">
        <v>0.35463590944580098</v>
      </c>
      <c r="T10" s="17">
        <v>0.33996948985101799</v>
      </c>
      <c r="U10" s="17">
        <v>0.29816329572868</v>
      </c>
      <c r="V10" s="17">
        <v>0.29771932932475198</v>
      </c>
      <c r="W10" s="17">
        <v>0.32248010174818798</v>
      </c>
      <c r="X10" s="17">
        <v>0.34608855998051802</v>
      </c>
      <c r="Y10" s="17">
        <v>0.33379190110700202</v>
      </c>
      <c r="Z10" s="17">
        <v>0.31594511727568297</v>
      </c>
      <c r="AA10" s="17">
        <v>0.33707853424717699</v>
      </c>
      <c r="AB10" s="17">
        <v>0.25611573872813398</v>
      </c>
      <c r="AC10" s="17">
        <v>0.30709194857077599</v>
      </c>
      <c r="AD10" s="17">
        <v>0.42546453780219201</v>
      </c>
      <c r="AE10" s="17"/>
      <c r="AF10" s="17">
        <v>0.29456128570838802</v>
      </c>
      <c r="AG10" s="17">
        <v>0.31019909435781501</v>
      </c>
      <c r="AH10" s="17">
        <v>0.402358964558302</v>
      </c>
      <c r="AI10" s="17"/>
      <c r="AJ10" s="17">
        <v>0.27782524403724601</v>
      </c>
      <c r="AK10" s="17">
        <v>0.34459025169961</v>
      </c>
      <c r="AL10" s="17">
        <v>0.282331113394514</v>
      </c>
      <c r="AM10" s="17">
        <v>0.29943009900466599</v>
      </c>
      <c r="AN10" s="17">
        <v>0.40225661416884301</v>
      </c>
      <c r="AO10" s="17"/>
      <c r="AP10" s="17">
        <v>0.27962347518936898</v>
      </c>
      <c r="AQ10" s="17">
        <v>0.34874741935713599</v>
      </c>
      <c r="AR10" s="17">
        <v>0.28275319441448998</v>
      </c>
      <c r="AS10" s="17"/>
      <c r="AT10" s="17">
        <v>0.36316796004582003</v>
      </c>
      <c r="AU10" s="17">
        <v>0.35051867738776099</v>
      </c>
      <c r="AV10" s="17">
        <v>0.29919695104465699</v>
      </c>
      <c r="AW10" s="17">
        <v>0.30579114502278798</v>
      </c>
      <c r="AX10" s="17">
        <v>0.14603916417924401</v>
      </c>
      <c r="AY10" s="17"/>
      <c r="AZ10" s="17">
        <v>0.335037726118739</v>
      </c>
      <c r="BA10" s="17">
        <v>0.36592531989062399</v>
      </c>
      <c r="BB10" s="17">
        <v>0.36305164498186498</v>
      </c>
      <c r="BC10" s="17">
        <v>0.283357366457755</v>
      </c>
      <c r="BD10" s="17">
        <v>0.27868058531270701</v>
      </c>
      <c r="BE10" s="17">
        <v>0.21929492933384701</v>
      </c>
      <c r="BF10" s="17"/>
      <c r="BG10" s="17">
        <v>0.25158009190893399</v>
      </c>
      <c r="BH10" s="17">
        <v>0.33160154581302798</v>
      </c>
      <c r="BI10" s="17" t="s">
        <v>95</v>
      </c>
      <c r="BJ10" s="17">
        <v>0.40635758141559802</v>
      </c>
      <c r="BK10" s="17">
        <v>0.34967118349429599</v>
      </c>
      <c r="BL10" s="17">
        <v>0.39355393077303302</v>
      </c>
      <c r="BM10" s="17">
        <v>0.41081873638917299</v>
      </c>
    </row>
    <row r="11" spans="2:65" x14ac:dyDescent="0.35">
      <c r="B11" s="18" t="s">
        <v>384</v>
      </c>
      <c r="C11" s="17">
        <v>8.9695432725513696E-2</v>
      </c>
      <c r="D11" s="17">
        <v>6.7469997388070593E-2</v>
      </c>
      <c r="E11" s="17">
        <v>0.110849528913452</v>
      </c>
      <c r="F11" s="17"/>
      <c r="G11" s="17">
        <v>0.198547695292904</v>
      </c>
      <c r="H11" s="17">
        <v>0.12752811812598799</v>
      </c>
      <c r="I11" s="17">
        <v>9.7596556494212797E-2</v>
      </c>
      <c r="J11" s="17">
        <v>6.1197063547337401E-2</v>
      </c>
      <c r="K11" s="17">
        <v>4.6497565856398998E-2</v>
      </c>
      <c r="L11" s="17">
        <v>3.23903523086689E-2</v>
      </c>
      <c r="M11" s="17"/>
      <c r="N11" s="17">
        <v>7.0430876500591599E-2</v>
      </c>
      <c r="O11" s="17">
        <v>8.9199503553362702E-2</v>
      </c>
      <c r="P11" s="17">
        <v>0.101374831980029</v>
      </c>
      <c r="Q11" s="17">
        <v>0.10217417536710199</v>
      </c>
      <c r="R11" s="17"/>
      <c r="S11" s="17">
        <v>0.115177097650419</v>
      </c>
      <c r="T11" s="17">
        <v>7.9990265702670496E-2</v>
      </c>
      <c r="U11" s="17">
        <v>9.4042898234104305E-2</v>
      </c>
      <c r="V11" s="17">
        <v>6.3387166022587205E-2</v>
      </c>
      <c r="W11" s="17">
        <v>8.3667020967126401E-2</v>
      </c>
      <c r="X11" s="17">
        <v>0.102595959196515</v>
      </c>
      <c r="Y11" s="17">
        <v>5.0183733716293297E-2</v>
      </c>
      <c r="Z11" s="17">
        <v>0.12767073017679501</v>
      </c>
      <c r="AA11" s="17">
        <v>0.11207971991011501</v>
      </c>
      <c r="AB11" s="17">
        <v>7.8649875856329293E-2</v>
      </c>
      <c r="AC11" s="17">
        <v>7.4321773559780396E-2</v>
      </c>
      <c r="AD11" s="17">
        <v>8.6796700833130694E-2</v>
      </c>
      <c r="AE11" s="17"/>
      <c r="AF11" s="17">
        <v>6.0554508403361303E-2</v>
      </c>
      <c r="AG11" s="17">
        <v>7.6898201155346402E-2</v>
      </c>
      <c r="AH11" s="17">
        <v>0.14142020755656501</v>
      </c>
      <c r="AI11" s="17"/>
      <c r="AJ11" s="17">
        <v>4.7685155905136702E-2</v>
      </c>
      <c r="AK11" s="17">
        <v>0.10974676678164</v>
      </c>
      <c r="AL11" s="17">
        <v>6.0819610427054298E-2</v>
      </c>
      <c r="AM11" s="17">
        <v>0.16156473615779901</v>
      </c>
      <c r="AN11" s="17">
        <v>0.123253184592335</v>
      </c>
      <c r="AO11" s="17"/>
      <c r="AP11" s="17">
        <v>4.8770092589994901E-2</v>
      </c>
      <c r="AQ11" s="17">
        <v>0.104468378202004</v>
      </c>
      <c r="AR11" s="17">
        <v>5.8570124882845701E-2</v>
      </c>
      <c r="AS11" s="17"/>
      <c r="AT11" s="17">
        <v>7.8171307895589306E-2</v>
      </c>
      <c r="AU11" s="17">
        <v>8.9282798276444794E-2</v>
      </c>
      <c r="AV11" s="17">
        <v>9.6410311911568694E-2</v>
      </c>
      <c r="AW11" s="17">
        <v>0.100999965521035</v>
      </c>
      <c r="AX11" s="17">
        <v>0.103077904625757</v>
      </c>
      <c r="AY11" s="17"/>
      <c r="AZ11" s="17">
        <v>0.123394487899674</v>
      </c>
      <c r="BA11" s="17">
        <v>7.3769237613141497E-2</v>
      </c>
      <c r="BB11" s="17">
        <v>0.100850951240602</v>
      </c>
      <c r="BC11" s="17">
        <v>9.8662661407379698E-2</v>
      </c>
      <c r="BD11" s="17">
        <v>5.1087037891102201E-2</v>
      </c>
      <c r="BE11" s="17">
        <v>6.3199715272704196E-2</v>
      </c>
      <c r="BF11" s="17"/>
      <c r="BG11" s="17">
        <v>5.2896266628507098E-2</v>
      </c>
      <c r="BH11" s="17">
        <v>8.8393014512240395E-2</v>
      </c>
      <c r="BI11" s="17" t="s">
        <v>95</v>
      </c>
      <c r="BJ11" s="17">
        <v>0.10431542358224</v>
      </c>
      <c r="BK11" s="17">
        <v>0.14878061442099499</v>
      </c>
      <c r="BL11" s="17">
        <v>0.107700641967588</v>
      </c>
      <c r="BM11" s="17">
        <v>0.16182762577828899</v>
      </c>
    </row>
    <row r="12" spans="2:65" x14ac:dyDescent="0.35">
      <c r="B12" s="18" t="s">
        <v>143</v>
      </c>
      <c r="C12" s="19">
        <v>1.7349533350143501E-2</v>
      </c>
      <c r="D12" s="19">
        <v>1.73648950823139E-2</v>
      </c>
      <c r="E12" s="19">
        <v>1.7011642433190598E-2</v>
      </c>
      <c r="F12" s="19"/>
      <c r="G12" s="19">
        <v>2.8934272329353299E-2</v>
      </c>
      <c r="H12" s="19">
        <v>2.8895239717317601E-2</v>
      </c>
      <c r="I12" s="19">
        <v>2.03818021185747E-2</v>
      </c>
      <c r="J12" s="19">
        <v>1.61533478134053E-2</v>
      </c>
      <c r="K12" s="19">
        <v>6.8875614102037602E-3</v>
      </c>
      <c r="L12" s="19">
        <v>5.7941698959057099E-3</v>
      </c>
      <c r="M12" s="19"/>
      <c r="N12" s="19">
        <v>9.5284518134507393E-3</v>
      </c>
      <c r="O12" s="19">
        <v>2.2054355761243101E-2</v>
      </c>
      <c r="P12" s="19">
        <v>8.6653884327536797E-3</v>
      </c>
      <c r="Q12" s="19">
        <v>2.8822926163133401E-2</v>
      </c>
      <c r="R12" s="19"/>
      <c r="S12" s="19">
        <v>2.4844978958206702E-2</v>
      </c>
      <c r="T12" s="19">
        <v>1.7792734217630401E-2</v>
      </c>
      <c r="U12" s="19">
        <v>1.4524684876600399E-2</v>
      </c>
      <c r="V12" s="19">
        <v>1.42418629388609E-2</v>
      </c>
      <c r="W12" s="19">
        <v>1.5267614649603301E-2</v>
      </c>
      <c r="X12" s="19">
        <v>2.1956408801617401E-2</v>
      </c>
      <c r="Y12" s="19">
        <v>1.90479630883034E-2</v>
      </c>
      <c r="Z12" s="19">
        <v>1.13115320080688E-2</v>
      </c>
      <c r="AA12" s="19">
        <v>1.5356698993192501E-2</v>
      </c>
      <c r="AB12" s="19">
        <v>1.48390459673713E-2</v>
      </c>
      <c r="AC12" s="19">
        <v>2.1444806907772899E-2</v>
      </c>
      <c r="AD12" s="19">
        <v>0</v>
      </c>
      <c r="AE12" s="19"/>
      <c r="AF12" s="19">
        <v>1.17466940955426E-2</v>
      </c>
      <c r="AG12" s="19">
        <v>9.8897334315429103E-3</v>
      </c>
      <c r="AH12" s="19">
        <v>3.9688436072442698E-2</v>
      </c>
      <c r="AI12" s="19"/>
      <c r="AJ12" s="19">
        <v>1.08522864697619E-2</v>
      </c>
      <c r="AK12" s="19">
        <v>1.5979913854383802E-2</v>
      </c>
      <c r="AL12" s="19">
        <v>6.4875024739224404E-3</v>
      </c>
      <c r="AM12" s="19">
        <v>3.61903014817124E-2</v>
      </c>
      <c r="AN12" s="19">
        <v>4.0402840160388399E-2</v>
      </c>
      <c r="AO12" s="19"/>
      <c r="AP12" s="19">
        <v>1.19490208898281E-2</v>
      </c>
      <c r="AQ12" s="19">
        <v>1.62453700704011E-2</v>
      </c>
      <c r="AR12" s="19">
        <v>1.7337436748258599E-2</v>
      </c>
      <c r="AS12" s="19"/>
      <c r="AT12" s="19">
        <v>2.01745498828808E-2</v>
      </c>
      <c r="AU12" s="19">
        <v>1.9056463019249299E-2</v>
      </c>
      <c r="AV12" s="19">
        <v>1.2226635671855E-2</v>
      </c>
      <c r="AW12" s="19">
        <v>1.7266190987668899E-2</v>
      </c>
      <c r="AX12" s="19">
        <v>1.6769504871249601E-2</v>
      </c>
      <c r="AY12" s="19"/>
      <c r="AZ12" s="19">
        <v>2.92222832228912E-2</v>
      </c>
      <c r="BA12" s="19">
        <v>1.71498542597407E-2</v>
      </c>
      <c r="BB12" s="19">
        <v>1.23903776026692E-2</v>
      </c>
      <c r="BC12" s="19">
        <v>1.16110937629586E-2</v>
      </c>
      <c r="BD12" s="19">
        <v>8.7194682937810197E-3</v>
      </c>
      <c r="BE12" s="19">
        <v>1.61760122234396E-2</v>
      </c>
      <c r="BF12" s="19"/>
      <c r="BG12" s="19">
        <v>9.4268236311679E-3</v>
      </c>
      <c r="BH12" s="19">
        <v>1.6824247035534302E-2</v>
      </c>
      <c r="BI12" s="19" t="s">
        <v>95</v>
      </c>
      <c r="BJ12" s="19">
        <v>2.7862691100107299E-2</v>
      </c>
      <c r="BK12" s="19">
        <v>3.1327981492934899E-2</v>
      </c>
      <c r="BL12" s="19">
        <v>2.2848798189568101E-2</v>
      </c>
      <c r="BM12" s="19">
        <v>1.37537680333763E-2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0.24671787272496601</v>
      </c>
      <c r="D9" s="17">
        <v>0.32284846878078499</v>
      </c>
      <c r="E9" s="17">
        <v>0.172243973874704</v>
      </c>
      <c r="F9" s="17"/>
      <c r="G9" s="17">
        <v>0.22785520667779799</v>
      </c>
      <c r="H9" s="17">
        <v>0.23885626075180499</v>
      </c>
      <c r="I9" s="17">
        <v>0.23540669405065701</v>
      </c>
      <c r="J9" s="17">
        <v>0.240821290484658</v>
      </c>
      <c r="K9" s="17">
        <v>0.250901528683113</v>
      </c>
      <c r="L9" s="17">
        <v>0.27681375360313298</v>
      </c>
      <c r="M9" s="17"/>
      <c r="N9" s="17">
        <v>0.32071988650663102</v>
      </c>
      <c r="O9" s="17">
        <v>0.23225101523482899</v>
      </c>
      <c r="P9" s="17">
        <v>0.23040469275652001</v>
      </c>
      <c r="Q9" s="17">
        <v>0.195562646980079</v>
      </c>
      <c r="R9" s="17"/>
      <c r="S9" s="17">
        <v>0.241269465438717</v>
      </c>
      <c r="T9" s="17">
        <v>0.218473442075727</v>
      </c>
      <c r="U9" s="17">
        <v>0.207270784206217</v>
      </c>
      <c r="V9" s="17">
        <v>0.26974681581002102</v>
      </c>
      <c r="W9" s="17">
        <v>0.23558087672540401</v>
      </c>
      <c r="X9" s="17">
        <v>0.25657182828806302</v>
      </c>
      <c r="Y9" s="17">
        <v>0.25088320218092502</v>
      </c>
      <c r="Z9" s="17">
        <v>0.35856135628572</v>
      </c>
      <c r="AA9" s="17">
        <v>0.216538836706201</v>
      </c>
      <c r="AB9" s="17">
        <v>0.29286259895225802</v>
      </c>
      <c r="AC9" s="17">
        <v>0.27047071505277698</v>
      </c>
      <c r="AD9" s="17">
        <v>0.19912393238593101</v>
      </c>
      <c r="AE9" s="17"/>
      <c r="AF9" s="17">
        <v>0.26373358827689197</v>
      </c>
      <c r="AG9" s="17">
        <v>0.26316462792856299</v>
      </c>
      <c r="AH9" s="17">
        <v>0.18642538541203499</v>
      </c>
      <c r="AI9" s="17"/>
      <c r="AJ9" s="17">
        <v>0.27454550236289199</v>
      </c>
      <c r="AK9" s="17">
        <v>0.24049141668396001</v>
      </c>
      <c r="AL9" s="17">
        <v>0.28110577056981001</v>
      </c>
      <c r="AM9" s="17">
        <v>0.28349688854132499</v>
      </c>
      <c r="AN9" s="17">
        <v>0.181729418597632</v>
      </c>
      <c r="AO9" s="17"/>
      <c r="AP9" s="17">
        <v>0.293681182673803</v>
      </c>
      <c r="AQ9" s="17">
        <v>0.24173428124565599</v>
      </c>
      <c r="AR9" s="17">
        <v>0.24948511512871999</v>
      </c>
      <c r="AS9" s="17"/>
      <c r="AT9" s="17">
        <v>0.18575825619387101</v>
      </c>
      <c r="AU9" s="17">
        <v>0.23026241077224899</v>
      </c>
      <c r="AV9" s="17">
        <v>0.27039354321470499</v>
      </c>
      <c r="AW9" s="17">
        <v>0.303308089366985</v>
      </c>
      <c r="AX9" s="17">
        <v>0.42840306759036401</v>
      </c>
      <c r="AY9" s="17"/>
      <c r="AZ9" s="17">
        <v>0.25930471658503801</v>
      </c>
      <c r="BA9" s="17">
        <v>0.24333223146778801</v>
      </c>
      <c r="BB9" s="17">
        <v>0.21977098820746099</v>
      </c>
      <c r="BC9" s="17">
        <v>0.24551008325668799</v>
      </c>
      <c r="BD9" s="17">
        <v>0.25864151215815101</v>
      </c>
      <c r="BE9" s="17">
        <v>0.248717312339017</v>
      </c>
      <c r="BF9" s="17"/>
      <c r="BG9" s="17">
        <v>0.29344584257172301</v>
      </c>
      <c r="BH9" s="17">
        <v>0.245067466384536</v>
      </c>
      <c r="BI9" s="17" t="s">
        <v>95</v>
      </c>
      <c r="BJ9" s="17">
        <v>0.17476011630265501</v>
      </c>
      <c r="BK9" s="17">
        <v>0.198425868441961</v>
      </c>
      <c r="BL9" s="17">
        <v>0.22015505076911299</v>
      </c>
      <c r="BM9" s="17">
        <v>0.19833398345602701</v>
      </c>
    </row>
    <row r="10" spans="2:65" ht="29" x14ac:dyDescent="0.35">
      <c r="B10" s="18" t="s">
        <v>383</v>
      </c>
      <c r="C10" s="17">
        <v>0.36747669642012398</v>
      </c>
      <c r="D10" s="17">
        <v>0.35414572678633599</v>
      </c>
      <c r="E10" s="17">
        <v>0.38148440111301801</v>
      </c>
      <c r="F10" s="17"/>
      <c r="G10" s="17">
        <v>0.38451887030417597</v>
      </c>
      <c r="H10" s="17">
        <v>0.36363046420673301</v>
      </c>
      <c r="I10" s="17">
        <v>0.34624038451742001</v>
      </c>
      <c r="J10" s="17">
        <v>0.36857187175543099</v>
      </c>
      <c r="K10" s="17">
        <v>0.36525073671586</v>
      </c>
      <c r="L10" s="17">
        <v>0.37719225582625798</v>
      </c>
      <c r="M10" s="17"/>
      <c r="N10" s="17">
        <v>0.37291862368172701</v>
      </c>
      <c r="O10" s="17">
        <v>0.370487352271687</v>
      </c>
      <c r="P10" s="17">
        <v>0.36582301781892901</v>
      </c>
      <c r="Q10" s="17">
        <v>0.36094577532792699</v>
      </c>
      <c r="R10" s="17"/>
      <c r="S10" s="17">
        <v>0.36479482751016801</v>
      </c>
      <c r="T10" s="17">
        <v>0.37528406280124199</v>
      </c>
      <c r="U10" s="17">
        <v>0.35258283482189501</v>
      </c>
      <c r="V10" s="17">
        <v>0.40754678250340898</v>
      </c>
      <c r="W10" s="17">
        <v>0.35404464695364601</v>
      </c>
      <c r="X10" s="17">
        <v>0.32811252373534999</v>
      </c>
      <c r="Y10" s="17">
        <v>0.41363158002961897</v>
      </c>
      <c r="Z10" s="17">
        <v>0.31679549092956399</v>
      </c>
      <c r="AA10" s="17">
        <v>0.39574142677475299</v>
      </c>
      <c r="AB10" s="17">
        <v>0.35703316015930098</v>
      </c>
      <c r="AC10" s="17">
        <v>0.33243440642961403</v>
      </c>
      <c r="AD10" s="17">
        <v>0.34606006770990699</v>
      </c>
      <c r="AE10" s="17"/>
      <c r="AF10" s="17">
        <v>0.36753122444855502</v>
      </c>
      <c r="AG10" s="17">
        <v>0.36520417798173799</v>
      </c>
      <c r="AH10" s="17">
        <v>0.37095585312953999</v>
      </c>
      <c r="AI10" s="17"/>
      <c r="AJ10" s="17">
        <v>0.36469266456107202</v>
      </c>
      <c r="AK10" s="17">
        <v>0.37809472204605998</v>
      </c>
      <c r="AL10" s="17">
        <v>0.39631630805090501</v>
      </c>
      <c r="AM10" s="17">
        <v>0.30641681503926499</v>
      </c>
      <c r="AN10" s="17">
        <v>0.38015776628153902</v>
      </c>
      <c r="AO10" s="17"/>
      <c r="AP10" s="17">
        <v>0.38853404052634399</v>
      </c>
      <c r="AQ10" s="17">
        <v>0.37865438731810203</v>
      </c>
      <c r="AR10" s="17">
        <v>0.41865549576241701</v>
      </c>
      <c r="AS10" s="17"/>
      <c r="AT10" s="17">
        <v>0.37219388808700399</v>
      </c>
      <c r="AU10" s="17">
        <v>0.35857294770072901</v>
      </c>
      <c r="AV10" s="17">
        <v>0.396468574150599</v>
      </c>
      <c r="AW10" s="17">
        <v>0.35014238667094899</v>
      </c>
      <c r="AX10" s="17">
        <v>0.26730163494557801</v>
      </c>
      <c r="AY10" s="17"/>
      <c r="AZ10" s="17">
        <v>0.36010002819589199</v>
      </c>
      <c r="BA10" s="17">
        <v>0.37318209388194901</v>
      </c>
      <c r="BB10" s="17">
        <v>0.38036207721919801</v>
      </c>
      <c r="BC10" s="17">
        <v>0.37706438908314899</v>
      </c>
      <c r="BD10" s="17">
        <v>0.332131823269808</v>
      </c>
      <c r="BE10" s="17">
        <v>0.38430793154350001</v>
      </c>
      <c r="BF10" s="17"/>
      <c r="BG10" s="17">
        <v>0.36460720456257201</v>
      </c>
      <c r="BH10" s="17">
        <v>0.36578903901059301</v>
      </c>
      <c r="BI10" s="17" t="s">
        <v>95</v>
      </c>
      <c r="BJ10" s="17">
        <v>0.39482081341242797</v>
      </c>
      <c r="BK10" s="17">
        <v>0.36685517351934799</v>
      </c>
      <c r="BL10" s="17">
        <v>0.37504218643242299</v>
      </c>
      <c r="BM10" s="17">
        <v>0.309676476298338</v>
      </c>
    </row>
    <row r="11" spans="2:65" x14ac:dyDescent="0.35">
      <c r="B11" s="18" t="s">
        <v>384</v>
      </c>
      <c r="C11" s="17">
        <v>0.34702771072671301</v>
      </c>
      <c r="D11" s="17">
        <v>0.29054283542918002</v>
      </c>
      <c r="E11" s="17">
        <v>0.40153826542475202</v>
      </c>
      <c r="F11" s="17"/>
      <c r="G11" s="17">
        <v>0.33410167953282299</v>
      </c>
      <c r="H11" s="17">
        <v>0.35303240022295201</v>
      </c>
      <c r="I11" s="17">
        <v>0.381995027645531</v>
      </c>
      <c r="J11" s="17">
        <v>0.34627068893089502</v>
      </c>
      <c r="K11" s="17">
        <v>0.35354023067243301</v>
      </c>
      <c r="L11" s="17">
        <v>0.31849944923724799</v>
      </c>
      <c r="M11" s="17"/>
      <c r="N11" s="17">
        <v>0.27093967643079298</v>
      </c>
      <c r="O11" s="17">
        <v>0.36090867201247601</v>
      </c>
      <c r="P11" s="17">
        <v>0.36495505027591502</v>
      </c>
      <c r="Q11" s="17">
        <v>0.39896613330652803</v>
      </c>
      <c r="R11" s="17"/>
      <c r="S11" s="17">
        <v>0.34626912798201798</v>
      </c>
      <c r="T11" s="17">
        <v>0.37054455253271101</v>
      </c>
      <c r="U11" s="17">
        <v>0.39551396229595298</v>
      </c>
      <c r="V11" s="17">
        <v>0.29841505869585699</v>
      </c>
      <c r="W11" s="17">
        <v>0.36615595374321902</v>
      </c>
      <c r="X11" s="17">
        <v>0.375338254999664</v>
      </c>
      <c r="Y11" s="17">
        <v>0.30678104442950599</v>
      </c>
      <c r="Z11" s="17">
        <v>0.29953965997176202</v>
      </c>
      <c r="AA11" s="17">
        <v>0.34294730252628403</v>
      </c>
      <c r="AB11" s="17">
        <v>0.31761087408473598</v>
      </c>
      <c r="AC11" s="17">
        <v>0.34762151604096497</v>
      </c>
      <c r="AD11" s="17">
        <v>0.40850435020269799</v>
      </c>
      <c r="AE11" s="17"/>
      <c r="AF11" s="17">
        <v>0.34056684743836702</v>
      </c>
      <c r="AG11" s="17">
        <v>0.33480160095967498</v>
      </c>
      <c r="AH11" s="17">
        <v>0.38357844687949799</v>
      </c>
      <c r="AI11" s="17"/>
      <c r="AJ11" s="17">
        <v>0.33294760146601698</v>
      </c>
      <c r="AK11" s="17">
        <v>0.340218144422683</v>
      </c>
      <c r="AL11" s="17">
        <v>0.29594746939076799</v>
      </c>
      <c r="AM11" s="17">
        <v>0.34253497094845597</v>
      </c>
      <c r="AN11" s="17">
        <v>0.37814372354031101</v>
      </c>
      <c r="AO11" s="17"/>
      <c r="AP11" s="17">
        <v>0.29449868962040399</v>
      </c>
      <c r="AQ11" s="17">
        <v>0.33865047529787801</v>
      </c>
      <c r="AR11" s="17">
        <v>0.29766866824618099</v>
      </c>
      <c r="AS11" s="17"/>
      <c r="AT11" s="17">
        <v>0.39039546554208299</v>
      </c>
      <c r="AU11" s="17">
        <v>0.36707247860762099</v>
      </c>
      <c r="AV11" s="17">
        <v>0.311347250951578</v>
      </c>
      <c r="AW11" s="17">
        <v>0.30534806663650099</v>
      </c>
      <c r="AX11" s="17">
        <v>0.28411861937197203</v>
      </c>
      <c r="AY11" s="17"/>
      <c r="AZ11" s="17">
        <v>0.32714492357534802</v>
      </c>
      <c r="BA11" s="17">
        <v>0.34924716609120798</v>
      </c>
      <c r="BB11" s="17">
        <v>0.364778243726954</v>
      </c>
      <c r="BC11" s="17">
        <v>0.34080944589767898</v>
      </c>
      <c r="BD11" s="17">
        <v>0.38141886372078199</v>
      </c>
      <c r="BE11" s="17">
        <v>0.32650109077161299</v>
      </c>
      <c r="BF11" s="17"/>
      <c r="BG11" s="17">
        <v>0.31868525279200199</v>
      </c>
      <c r="BH11" s="17">
        <v>0.35254811668799602</v>
      </c>
      <c r="BI11" s="17" t="s">
        <v>95</v>
      </c>
      <c r="BJ11" s="17">
        <v>0.37172883399165602</v>
      </c>
      <c r="BK11" s="17">
        <v>0.38721058097922501</v>
      </c>
      <c r="BL11" s="17">
        <v>0.34992069393088698</v>
      </c>
      <c r="BM11" s="17">
        <v>0.461545367364873</v>
      </c>
    </row>
    <row r="12" spans="2:65" x14ac:dyDescent="0.35">
      <c r="B12" s="18" t="s">
        <v>143</v>
      </c>
      <c r="C12" s="19">
        <v>3.87777201281971E-2</v>
      </c>
      <c r="D12" s="19">
        <v>3.2462969003698203E-2</v>
      </c>
      <c r="E12" s="19">
        <v>4.4733359587525903E-2</v>
      </c>
      <c r="F12" s="19"/>
      <c r="G12" s="19">
        <v>5.3524243485202502E-2</v>
      </c>
      <c r="H12" s="19">
        <v>4.44808748185107E-2</v>
      </c>
      <c r="I12" s="19">
        <v>3.63578937863928E-2</v>
      </c>
      <c r="J12" s="19">
        <v>4.4336148829015903E-2</v>
      </c>
      <c r="K12" s="19">
        <v>3.0307503928593899E-2</v>
      </c>
      <c r="L12" s="19">
        <v>2.7494541333361301E-2</v>
      </c>
      <c r="M12" s="19"/>
      <c r="N12" s="19">
        <v>3.54218133808488E-2</v>
      </c>
      <c r="O12" s="19">
        <v>3.6352960481007501E-2</v>
      </c>
      <c r="P12" s="19">
        <v>3.8817239148635899E-2</v>
      </c>
      <c r="Q12" s="19">
        <v>4.4525444385465997E-2</v>
      </c>
      <c r="R12" s="19"/>
      <c r="S12" s="19">
        <v>4.7666579069097097E-2</v>
      </c>
      <c r="T12" s="19">
        <v>3.5697942590319803E-2</v>
      </c>
      <c r="U12" s="19">
        <v>4.4632418675935398E-2</v>
      </c>
      <c r="V12" s="19">
        <v>2.42913429907133E-2</v>
      </c>
      <c r="W12" s="19">
        <v>4.4218522577730901E-2</v>
      </c>
      <c r="X12" s="19">
        <v>3.9977392976923903E-2</v>
      </c>
      <c r="Y12" s="19">
        <v>2.8704173359949899E-2</v>
      </c>
      <c r="Z12" s="19">
        <v>2.51034928129544E-2</v>
      </c>
      <c r="AA12" s="19">
        <v>4.4772433992762199E-2</v>
      </c>
      <c r="AB12" s="19">
        <v>3.2493366803704397E-2</v>
      </c>
      <c r="AC12" s="19">
        <v>4.9473362476643697E-2</v>
      </c>
      <c r="AD12" s="19">
        <v>4.6311649701464397E-2</v>
      </c>
      <c r="AE12" s="19"/>
      <c r="AF12" s="19">
        <v>2.8168339836186398E-2</v>
      </c>
      <c r="AG12" s="19">
        <v>3.6829593130024499E-2</v>
      </c>
      <c r="AH12" s="19">
        <v>5.9040314578926799E-2</v>
      </c>
      <c r="AI12" s="19"/>
      <c r="AJ12" s="19">
        <v>2.7814231610018399E-2</v>
      </c>
      <c r="AK12" s="19">
        <v>4.11957168472964E-2</v>
      </c>
      <c r="AL12" s="19">
        <v>2.6630451988517E-2</v>
      </c>
      <c r="AM12" s="19">
        <v>6.7551325470953702E-2</v>
      </c>
      <c r="AN12" s="19">
        <v>5.9969091580518302E-2</v>
      </c>
      <c r="AO12" s="19"/>
      <c r="AP12" s="19">
        <v>2.3286087179448502E-2</v>
      </c>
      <c r="AQ12" s="19">
        <v>4.0960856138363901E-2</v>
      </c>
      <c r="AR12" s="19">
        <v>3.4190720862681399E-2</v>
      </c>
      <c r="AS12" s="19"/>
      <c r="AT12" s="19">
        <v>5.16523901770422E-2</v>
      </c>
      <c r="AU12" s="19">
        <v>4.4092162919400997E-2</v>
      </c>
      <c r="AV12" s="19">
        <v>2.1790631683118001E-2</v>
      </c>
      <c r="AW12" s="19">
        <v>4.12014573255646E-2</v>
      </c>
      <c r="AX12" s="19">
        <v>2.0176678092085301E-2</v>
      </c>
      <c r="AY12" s="19"/>
      <c r="AZ12" s="19">
        <v>5.3450331643722301E-2</v>
      </c>
      <c r="BA12" s="19">
        <v>3.4238508559055698E-2</v>
      </c>
      <c r="BB12" s="19">
        <v>3.5088690846386897E-2</v>
      </c>
      <c r="BC12" s="19">
        <v>3.66160817624843E-2</v>
      </c>
      <c r="BD12" s="19">
        <v>2.78078008512599E-2</v>
      </c>
      <c r="BE12" s="19">
        <v>4.0473665345870102E-2</v>
      </c>
      <c r="BF12" s="19"/>
      <c r="BG12" s="19">
        <v>2.3261700073701801E-2</v>
      </c>
      <c r="BH12" s="19">
        <v>3.6595377916874401E-2</v>
      </c>
      <c r="BI12" s="19" t="s">
        <v>95</v>
      </c>
      <c r="BJ12" s="19">
        <v>5.8690236293260298E-2</v>
      </c>
      <c r="BK12" s="19">
        <v>4.7508377059466797E-2</v>
      </c>
      <c r="BL12" s="19">
        <v>5.4882068867577502E-2</v>
      </c>
      <c r="BM12" s="19">
        <v>3.0444172880762298E-2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0.71661005163222302</v>
      </c>
      <c r="D9" s="17">
        <v>0.72520709436641195</v>
      </c>
      <c r="E9" s="17">
        <v>0.70860482698837701</v>
      </c>
      <c r="F9" s="17"/>
      <c r="G9" s="17">
        <v>0.35319826562495399</v>
      </c>
      <c r="H9" s="17">
        <v>0.50139606075683696</v>
      </c>
      <c r="I9" s="17">
        <v>0.67778574235754896</v>
      </c>
      <c r="J9" s="17">
        <v>0.83292685338509997</v>
      </c>
      <c r="K9" s="17">
        <v>0.90256551953589903</v>
      </c>
      <c r="L9" s="17">
        <v>0.94516183530273201</v>
      </c>
      <c r="M9" s="17"/>
      <c r="N9" s="17">
        <v>0.73118562313794599</v>
      </c>
      <c r="O9" s="17">
        <v>0.70929989436104102</v>
      </c>
      <c r="P9" s="17">
        <v>0.69279210029869398</v>
      </c>
      <c r="Q9" s="17">
        <v>0.73026968388481595</v>
      </c>
      <c r="R9" s="17"/>
      <c r="S9" s="17">
        <v>0.53437989265656705</v>
      </c>
      <c r="T9" s="17">
        <v>0.75810695491224001</v>
      </c>
      <c r="U9" s="17">
        <v>0.75639929132529804</v>
      </c>
      <c r="V9" s="17">
        <v>0.75477484705805598</v>
      </c>
      <c r="W9" s="17">
        <v>0.74210845490968502</v>
      </c>
      <c r="X9" s="17">
        <v>0.71898356359959803</v>
      </c>
      <c r="Y9" s="17">
        <v>0.79806852270338402</v>
      </c>
      <c r="Z9" s="17">
        <v>0.77679909312122697</v>
      </c>
      <c r="AA9" s="17">
        <v>0.71602880283440995</v>
      </c>
      <c r="AB9" s="17">
        <v>0.71079118362780003</v>
      </c>
      <c r="AC9" s="17">
        <v>0.77029331531145795</v>
      </c>
      <c r="AD9" s="17">
        <v>0.73232495902861305</v>
      </c>
      <c r="AE9" s="17"/>
      <c r="AF9" s="17">
        <v>0.85087751948150803</v>
      </c>
      <c r="AG9" s="17">
        <v>0.74247428884285105</v>
      </c>
      <c r="AH9" s="17">
        <v>0.504638830086648</v>
      </c>
      <c r="AI9" s="17"/>
      <c r="AJ9" s="17">
        <v>0.83548823392618699</v>
      </c>
      <c r="AK9" s="17">
        <v>0.676723875395013</v>
      </c>
      <c r="AL9" s="17">
        <v>0.78950789090489804</v>
      </c>
      <c r="AM9" s="17">
        <v>0.86994315877067896</v>
      </c>
      <c r="AN9" s="17">
        <v>0.55481528779203904</v>
      </c>
      <c r="AO9" s="17"/>
      <c r="AP9" s="17">
        <v>0.77378596308352299</v>
      </c>
      <c r="AQ9" s="17">
        <v>0.668230647997758</v>
      </c>
      <c r="AR9" s="17">
        <v>0.73582656025513105</v>
      </c>
      <c r="AS9" s="17"/>
      <c r="AT9" s="17">
        <v>0.792506500374903</v>
      </c>
      <c r="AU9" s="17">
        <v>0.70503740872864895</v>
      </c>
      <c r="AV9" s="17">
        <v>0.67901158606936596</v>
      </c>
      <c r="AW9" s="17">
        <v>0.59897983094624796</v>
      </c>
      <c r="AX9" s="17">
        <v>0.705604275526453</v>
      </c>
      <c r="AY9" s="17"/>
      <c r="AZ9" s="17">
        <v>0.528558607563829</v>
      </c>
      <c r="BA9" s="17">
        <v>0.74707616246952002</v>
      </c>
      <c r="BB9" s="17">
        <v>0.72156296879528403</v>
      </c>
      <c r="BC9" s="17">
        <v>0.78795470764469899</v>
      </c>
      <c r="BD9" s="17">
        <v>0.86043399330835002</v>
      </c>
      <c r="BE9" s="17">
        <v>0.794074633465502</v>
      </c>
      <c r="BF9" s="17"/>
      <c r="BG9" s="17">
        <v>0.86691397298534101</v>
      </c>
      <c r="BH9" s="17">
        <v>0.72832495452792401</v>
      </c>
      <c r="BI9" s="17" t="s">
        <v>95</v>
      </c>
      <c r="BJ9" s="17">
        <v>0.653841313340077</v>
      </c>
      <c r="BK9" s="17">
        <v>0.61509946859104203</v>
      </c>
      <c r="BL9" s="17">
        <v>0.54148667533245898</v>
      </c>
      <c r="BM9" s="17">
        <v>0.56038421492248902</v>
      </c>
    </row>
    <row r="10" spans="2:65" ht="29" x14ac:dyDescent="0.35">
      <c r="B10" s="18" t="s">
        <v>383</v>
      </c>
      <c r="C10" s="17">
        <v>0.150066221672116</v>
      </c>
      <c r="D10" s="17">
        <v>0.13937895897625999</v>
      </c>
      <c r="E10" s="17">
        <v>0.160782628637992</v>
      </c>
      <c r="F10" s="17"/>
      <c r="G10" s="17">
        <v>0.26464407655977801</v>
      </c>
      <c r="H10" s="17">
        <v>0.28179933103423399</v>
      </c>
      <c r="I10" s="17">
        <v>0.20376501355148999</v>
      </c>
      <c r="J10" s="17">
        <v>9.7016841947325197E-2</v>
      </c>
      <c r="K10" s="17">
        <v>5.5797826571189799E-2</v>
      </c>
      <c r="L10" s="17">
        <v>2.9510925788602899E-2</v>
      </c>
      <c r="M10" s="17"/>
      <c r="N10" s="17">
        <v>0.152893282775908</v>
      </c>
      <c r="O10" s="17">
        <v>0.14338006620096999</v>
      </c>
      <c r="P10" s="17">
        <v>0.166509320314329</v>
      </c>
      <c r="Q10" s="17">
        <v>0.14189773011161899</v>
      </c>
      <c r="R10" s="17"/>
      <c r="S10" s="17">
        <v>0.238951546585119</v>
      </c>
      <c r="T10" s="17">
        <v>0.13073591807124099</v>
      </c>
      <c r="U10" s="17">
        <v>0.14787682632913601</v>
      </c>
      <c r="V10" s="17">
        <v>0.14861993686126401</v>
      </c>
      <c r="W10" s="17">
        <v>0.133014247951455</v>
      </c>
      <c r="X10" s="17">
        <v>0.14256615149100799</v>
      </c>
      <c r="Y10" s="17">
        <v>9.9426167005026503E-2</v>
      </c>
      <c r="Z10" s="17">
        <v>0.13782848322524499</v>
      </c>
      <c r="AA10" s="17">
        <v>0.128457502725565</v>
      </c>
      <c r="AB10" s="17">
        <v>0.15271690573250599</v>
      </c>
      <c r="AC10" s="17">
        <v>0.14051840035251001</v>
      </c>
      <c r="AD10" s="17">
        <v>0.130257860003064</v>
      </c>
      <c r="AE10" s="17"/>
      <c r="AF10" s="17">
        <v>9.3573548485609406E-2</v>
      </c>
      <c r="AG10" s="17">
        <v>0.15616125173944101</v>
      </c>
      <c r="AH10" s="17">
        <v>0.22745281169495801</v>
      </c>
      <c r="AI10" s="17"/>
      <c r="AJ10" s="17">
        <v>9.7394048589410698E-2</v>
      </c>
      <c r="AK10" s="17">
        <v>0.19003450959364801</v>
      </c>
      <c r="AL10" s="17">
        <v>0.139055007792899</v>
      </c>
      <c r="AM10" s="17">
        <v>3.9642767890558997E-2</v>
      </c>
      <c r="AN10" s="17">
        <v>0.197051231903419</v>
      </c>
      <c r="AO10" s="17"/>
      <c r="AP10" s="17">
        <v>0.13651420242634399</v>
      </c>
      <c r="AQ10" s="17">
        <v>0.17207354787738699</v>
      </c>
      <c r="AR10" s="17">
        <v>0.17459583993892799</v>
      </c>
      <c r="AS10" s="17"/>
      <c r="AT10" s="17">
        <v>0.12638337517406301</v>
      </c>
      <c r="AU10" s="17">
        <v>0.13858657720807399</v>
      </c>
      <c r="AV10" s="17">
        <v>0.16963882685805501</v>
      </c>
      <c r="AW10" s="17">
        <v>0.22126309673609401</v>
      </c>
      <c r="AX10" s="17">
        <v>0.16091151918816099</v>
      </c>
      <c r="AY10" s="17"/>
      <c r="AZ10" s="17">
        <v>0.23940456161437601</v>
      </c>
      <c r="BA10" s="17">
        <v>0.14071696312293999</v>
      </c>
      <c r="BB10" s="17">
        <v>0.15505130535949699</v>
      </c>
      <c r="BC10" s="17">
        <v>0.109336453802113</v>
      </c>
      <c r="BD10" s="17">
        <v>6.9853286517045504E-2</v>
      </c>
      <c r="BE10" s="17">
        <v>0.117212955608375</v>
      </c>
      <c r="BF10" s="17"/>
      <c r="BG10" s="17">
        <v>7.9114064311899199E-2</v>
      </c>
      <c r="BH10" s="17">
        <v>0.16966320710552801</v>
      </c>
      <c r="BI10" s="17" t="s">
        <v>95</v>
      </c>
      <c r="BJ10" s="17">
        <v>0.19046725333376799</v>
      </c>
      <c r="BK10" s="17">
        <v>0.187009817423544</v>
      </c>
      <c r="BL10" s="17">
        <v>0.214242025662223</v>
      </c>
      <c r="BM10" s="17">
        <v>0.17331617770768801</v>
      </c>
    </row>
    <row r="11" spans="2:65" x14ac:dyDescent="0.35">
      <c r="B11" s="18" t="s">
        <v>384</v>
      </c>
      <c r="C11" s="17">
        <v>0.116251235172789</v>
      </c>
      <c r="D11" s="17">
        <v>0.116267349903662</v>
      </c>
      <c r="E11" s="17">
        <v>0.115888472749823</v>
      </c>
      <c r="F11" s="17"/>
      <c r="G11" s="17">
        <v>0.341266754379286</v>
      </c>
      <c r="H11" s="17">
        <v>0.19184512233071799</v>
      </c>
      <c r="I11" s="17">
        <v>9.4728533008302196E-2</v>
      </c>
      <c r="J11" s="17">
        <v>6.0454580683531697E-2</v>
      </c>
      <c r="K11" s="17">
        <v>3.4609185239461097E-2</v>
      </c>
      <c r="L11" s="17">
        <v>2.3081739848056199E-2</v>
      </c>
      <c r="M11" s="17"/>
      <c r="N11" s="17">
        <v>0.104432072628934</v>
      </c>
      <c r="O11" s="17">
        <v>0.12517655114614901</v>
      </c>
      <c r="P11" s="17">
        <v>0.12676488170067399</v>
      </c>
      <c r="Q11" s="17">
        <v>0.10882865116552599</v>
      </c>
      <c r="R11" s="17"/>
      <c r="S11" s="17">
        <v>0.19309155185320401</v>
      </c>
      <c r="T11" s="17">
        <v>9.5118527801548405E-2</v>
      </c>
      <c r="U11" s="17">
        <v>7.3057396296630397E-2</v>
      </c>
      <c r="V11" s="17">
        <v>8.8465328736479304E-2</v>
      </c>
      <c r="W11" s="17">
        <v>0.118617198275073</v>
      </c>
      <c r="X11" s="17">
        <v>0.115360151699787</v>
      </c>
      <c r="Y11" s="17">
        <v>9.2850173441589801E-2</v>
      </c>
      <c r="Z11" s="17">
        <v>8.0313105140946806E-2</v>
      </c>
      <c r="AA11" s="17">
        <v>0.13398083117376999</v>
      </c>
      <c r="AB11" s="17">
        <v>0.122113492919836</v>
      </c>
      <c r="AC11" s="17">
        <v>8.3523364253197993E-2</v>
      </c>
      <c r="AD11" s="17">
        <v>0.127185746228133</v>
      </c>
      <c r="AE11" s="17"/>
      <c r="AF11" s="17">
        <v>5.09324491781546E-2</v>
      </c>
      <c r="AG11" s="17">
        <v>9.0433321094332594E-2</v>
      </c>
      <c r="AH11" s="17">
        <v>0.220575035815396</v>
      </c>
      <c r="AI11" s="17"/>
      <c r="AJ11" s="17">
        <v>5.8647972529201599E-2</v>
      </c>
      <c r="AK11" s="17">
        <v>0.116045057195116</v>
      </c>
      <c r="AL11" s="17">
        <v>7.1437101302202793E-2</v>
      </c>
      <c r="AM11" s="17">
        <v>9.0414073338761794E-2</v>
      </c>
      <c r="AN11" s="17">
        <v>0.20736564355786899</v>
      </c>
      <c r="AO11" s="17"/>
      <c r="AP11" s="17">
        <v>7.2565642634600094E-2</v>
      </c>
      <c r="AQ11" s="17">
        <v>0.14135154823437501</v>
      </c>
      <c r="AR11" s="17">
        <v>8.3217265378667998E-2</v>
      </c>
      <c r="AS11" s="17"/>
      <c r="AT11" s="17">
        <v>7.0686547767294494E-2</v>
      </c>
      <c r="AU11" s="17">
        <v>0.135910336794479</v>
      </c>
      <c r="AV11" s="17">
        <v>0.135435580913913</v>
      </c>
      <c r="AW11" s="17">
        <v>0.15696948040035699</v>
      </c>
      <c r="AX11" s="17">
        <v>9.6166453904494298E-2</v>
      </c>
      <c r="AY11" s="17"/>
      <c r="AZ11" s="17">
        <v>0.204018784892916</v>
      </c>
      <c r="BA11" s="17">
        <v>9.6474967074691304E-2</v>
      </c>
      <c r="BB11" s="17">
        <v>0.106203346518899</v>
      </c>
      <c r="BC11" s="17">
        <v>9.3080362215952006E-2</v>
      </c>
      <c r="BD11" s="17">
        <v>5.8758641171955103E-2</v>
      </c>
      <c r="BE11" s="17">
        <v>7.3244712271391704E-2</v>
      </c>
      <c r="BF11" s="17"/>
      <c r="BG11" s="17">
        <v>4.6593039529675702E-2</v>
      </c>
      <c r="BH11" s="17">
        <v>9.2629861772829294E-2</v>
      </c>
      <c r="BI11" s="17" t="s">
        <v>95</v>
      </c>
      <c r="BJ11" s="17">
        <v>0.13010193684488799</v>
      </c>
      <c r="BK11" s="17">
        <v>0.15089203420147701</v>
      </c>
      <c r="BL11" s="17">
        <v>0.21593177631417901</v>
      </c>
      <c r="BM11" s="17">
        <v>0.25206618415087301</v>
      </c>
    </row>
    <row r="12" spans="2:65" x14ac:dyDescent="0.35">
      <c r="B12" s="18" t="s">
        <v>143</v>
      </c>
      <c r="C12" s="19">
        <v>1.7072491522871699E-2</v>
      </c>
      <c r="D12" s="19">
        <v>1.9146596753665E-2</v>
      </c>
      <c r="E12" s="19">
        <v>1.4724071623807599E-2</v>
      </c>
      <c r="F12" s="19"/>
      <c r="G12" s="19">
        <v>4.0890903435982499E-2</v>
      </c>
      <c r="H12" s="19">
        <v>2.4959485878210601E-2</v>
      </c>
      <c r="I12" s="19">
        <v>2.3720711082659E-2</v>
      </c>
      <c r="J12" s="19">
        <v>9.6017239840434608E-3</v>
      </c>
      <c r="K12" s="19">
        <v>7.0274686534499697E-3</v>
      </c>
      <c r="L12" s="19">
        <v>2.2454990606092799E-3</v>
      </c>
      <c r="M12" s="19"/>
      <c r="N12" s="19">
        <v>1.14890214572115E-2</v>
      </c>
      <c r="O12" s="19">
        <v>2.2143488291838799E-2</v>
      </c>
      <c r="P12" s="19">
        <v>1.3933697686302799E-2</v>
      </c>
      <c r="Q12" s="19">
        <v>1.9003934838038701E-2</v>
      </c>
      <c r="R12" s="19"/>
      <c r="S12" s="19">
        <v>3.3577008905109798E-2</v>
      </c>
      <c r="T12" s="19">
        <v>1.6038599214970101E-2</v>
      </c>
      <c r="U12" s="19">
        <v>2.26664860489359E-2</v>
      </c>
      <c r="V12" s="19">
        <v>8.1398873442011695E-3</v>
      </c>
      <c r="W12" s="19">
        <v>6.2600988637874404E-3</v>
      </c>
      <c r="X12" s="19">
        <v>2.3090133209606799E-2</v>
      </c>
      <c r="Y12" s="19">
        <v>9.6551368499994007E-3</v>
      </c>
      <c r="Z12" s="19">
        <v>5.0593185125806803E-3</v>
      </c>
      <c r="AA12" s="19">
        <v>2.1532863266254799E-2</v>
      </c>
      <c r="AB12" s="19">
        <v>1.4378417719857499E-2</v>
      </c>
      <c r="AC12" s="19">
        <v>5.66492008283418E-3</v>
      </c>
      <c r="AD12" s="19">
        <v>1.0231434740190301E-2</v>
      </c>
      <c r="AE12" s="19"/>
      <c r="AF12" s="19">
        <v>4.6164828547277E-3</v>
      </c>
      <c r="AG12" s="19">
        <v>1.0931138323375099E-2</v>
      </c>
      <c r="AH12" s="19">
        <v>4.7333322402997799E-2</v>
      </c>
      <c r="AI12" s="19"/>
      <c r="AJ12" s="19">
        <v>8.4697449552008607E-3</v>
      </c>
      <c r="AK12" s="19">
        <v>1.7196557816223701E-2</v>
      </c>
      <c r="AL12" s="19">
        <v>0</v>
      </c>
      <c r="AM12" s="19">
        <v>0</v>
      </c>
      <c r="AN12" s="19">
        <v>4.0767836746673197E-2</v>
      </c>
      <c r="AO12" s="19"/>
      <c r="AP12" s="19">
        <v>1.71341918555333E-2</v>
      </c>
      <c r="AQ12" s="19">
        <v>1.8344255890479701E-2</v>
      </c>
      <c r="AR12" s="19">
        <v>6.3603344272726396E-3</v>
      </c>
      <c r="AS12" s="19"/>
      <c r="AT12" s="19">
        <v>1.0423576683739499E-2</v>
      </c>
      <c r="AU12" s="19">
        <v>2.0465677268798301E-2</v>
      </c>
      <c r="AV12" s="19">
        <v>1.5914006158664899E-2</v>
      </c>
      <c r="AW12" s="19">
        <v>2.27875919173013E-2</v>
      </c>
      <c r="AX12" s="19">
        <v>3.73177513808911E-2</v>
      </c>
      <c r="AY12" s="19"/>
      <c r="AZ12" s="19">
        <v>2.80180459288796E-2</v>
      </c>
      <c r="BA12" s="19">
        <v>1.5731907332848901E-2</v>
      </c>
      <c r="BB12" s="19">
        <v>1.7182379326320499E-2</v>
      </c>
      <c r="BC12" s="19">
        <v>9.6284763372365793E-3</v>
      </c>
      <c r="BD12" s="19">
        <v>1.0954079002649299E-2</v>
      </c>
      <c r="BE12" s="19">
        <v>1.5467698654732E-2</v>
      </c>
      <c r="BF12" s="19"/>
      <c r="BG12" s="19">
        <v>7.3789231730844104E-3</v>
      </c>
      <c r="BH12" s="19">
        <v>9.3819765937188607E-3</v>
      </c>
      <c r="BI12" s="19" t="s">
        <v>95</v>
      </c>
      <c r="BJ12" s="19">
        <v>2.5589496481266301E-2</v>
      </c>
      <c r="BK12" s="19">
        <v>4.6998679783937597E-2</v>
      </c>
      <c r="BL12" s="19">
        <v>2.8339522691139301E-2</v>
      </c>
      <c r="BM12" s="19">
        <v>1.42334232189504E-2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0.40880042561803898</v>
      </c>
      <c r="D9" s="17">
        <v>0.48949725228222601</v>
      </c>
      <c r="E9" s="17">
        <v>0.33033094756467002</v>
      </c>
      <c r="F9" s="17"/>
      <c r="G9" s="17">
        <v>0.37886078215782099</v>
      </c>
      <c r="H9" s="17">
        <v>0.338587856039059</v>
      </c>
      <c r="I9" s="17">
        <v>0.36992828312679599</v>
      </c>
      <c r="J9" s="17">
        <v>0.43836018335807603</v>
      </c>
      <c r="K9" s="17">
        <v>0.47199297824047298</v>
      </c>
      <c r="L9" s="17">
        <v>0.45103178808105698</v>
      </c>
      <c r="M9" s="17"/>
      <c r="N9" s="17">
        <v>0.46814915639007998</v>
      </c>
      <c r="O9" s="17">
        <v>0.399036139623268</v>
      </c>
      <c r="P9" s="17">
        <v>0.42129869169058398</v>
      </c>
      <c r="Q9" s="17">
        <v>0.34171417133743898</v>
      </c>
      <c r="R9" s="17"/>
      <c r="S9" s="17">
        <v>0.35464091793908198</v>
      </c>
      <c r="T9" s="17">
        <v>0.40751820400376698</v>
      </c>
      <c r="U9" s="17">
        <v>0.42794134523736999</v>
      </c>
      <c r="V9" s="17">
        <v>0.41738596720884102</v>
      </c>
      <c r="W9" s="17">
        <v>0.39532313765977101</v>
      </c>
      <c r="X9" s="17">
        <v>0.382885567075813</v>
      </c>
      <c r="Y9" s="17">
        <v>0.44373108552149798</v>
      </c>
      <c r="Z9" s="17">
        <v>0.45159871182378902</v>
      </c>
      <c r="AA9" s="17">
        <v>0.380454557264638</v>
      </c>
      <c r="AB9" s="17">
        <v>0.47128343749906698</v>
      </c>
      <c r="AC9" s="17">
        <v>0.43749438585837103</v>
      </c>
      <c r="AD9" s="17">
        <v>0.41740722393591001</v>
      </c>
      <c r="AE9" s="17"/>
      <c r="AF9" s="17">
        <v>0.446992599158064</v>
      </c>
      <c r="AG9" s="17">
        <v>0.42362179614586498</v>
      </c>
      <c r="AH9" s="17">
        <v>0.29094154815305701</v>
      </c>
      <c r="AI9" s="17"/>
      <c r="AJ9" s="17">
        <v>0.45688643189567502</v>
      </c>
      <c r="AK9" s="17">
        <v>0.37677994893022698</v>
      </c>
      <c r="AL9" s="17">
        <v>0.44189836638386598</v>
      </c>
      <c r="AM9" s="17">
        <v>0.479215450478854</v>
      </c>
      <c r="AN9" s="17">
        <v>0.33456141085492702</v>
      </c>
      <c r="AO9" s="17"/>
      <c r="AP9" s="17">
        <v>0.467714929780289</v>
      </c>
      <c r="AQ9" s="17">
        <v>0.382869663464387</v>
      </c>
      <c r="AR9" s="17">
        <v>0.48059436243597797</v>
      </c>
      <c r="AS9" s="17"/>
      <c r="AT9" s="17">
        <v>0.34861609528946602</v>
      </c>
      <c r="AU9" s="17">
        <v>0.40888215528006699</v>
      </c>
      <c r="AV9" s="17">
        <v>0.44580169267861203</v>
      </c>
      <c r="AW9" s="17">
        <v>0.41868520986525298</v>
      </c>
      <c r="AX9" s="17">
        <v>0.53876473428499505</v>
      </c>
      <c r="AY9" s="17"/>
      <c r="AZ9" s="17">
        <v>0.39703368302275799</v>
      </c>
      <c r="BA9" s="17">
        <v>0.38905333723560698</v>
      </c>
      <c r="BB9" s="17">
        <v>0.35212075816527699</v>
      </c>
      <c r="BC9" s="17">
        <v>0.42892830368544599</v>
      </c>
      <c r="BD9" s="17">
        <v>0.45573085990387002</v>
      </c>
      <c r="BE9" s="17">
        <v>0.52942698308922198</v>
      </c>
      <c r="BF9" s="17"/>
      <c r="BG9" s="17">
        <v>0.4562732548699</v>
      </c>
      <c r="BH9" s="17">
        <v>0.42802756807972298</v>
      </c>
      <c r="BI9" s="17" t="s">
        <v>95</v>
      </c>
      <c r="BJ9" s="17">
        <v>0.34867425253890799</v>
      </c>
      <c r="BK9" s="17">
        <v>0.35010116661691598</v>
      </c>
      <c r="BL9" s="17">
        <v>0.36894056959055999</v>
      </c>
      <c r="BM9" s="17">
        <v>0.32034629528411201</v>
      </c>
    </row>
    <row r="10" spans="2:65" ht="29" x14ac:dyDescent="0.35">
      <c r="B10" s="18" t="s">
        <v>383</v>
      </c>
      <c r="C10" s="17">
        <v>0.27675944223613202</v>
      </c>
      <c r="D10" s="17">
        <v>0.25508612439467199</v>
      </c>
      <c r="E10" s="17">
        <v>0.29744032052848202</v>
      </c>
      <c r="F10" s="17"/>
      <c r="G10" s="17">
        <v>0.31918947961315902</v>
      </c>
      <c r="H10" s="17">
        <v>0.30585973555551399</v>
      </c>
      <c r="I10" s="17">
        <v>0.27656787529792198</v>
      </c>
      <c r="J10" s="17">
        <v>0.24767036176749599</v>
      </c>
      <c r="K10" s="17">
        <v>0.26281475846046498</v>
      </c>
      <c r="L10" s="17">
        <v>0.25807826912005799</v>
      </c>
      <c r="M10" s="17"/>
      <c r="N10" s="17">
        <v>0.26557286043037498</v>
      </c>
      <c r="O10" s="17">
        <v>0.27553409728328299</v>
      </c>
      <c r="P10" s="17">
        <v>0.279578233416239</v>
      </c>
      <c r="Q10" s="17">
        <v>0.28767174543177898</v>
      </c>
      <c r="R10" s="17"/>
      <c r="S10" s="17">
        <v>0.30201870488934401</v>
      </c>
      <c r="T10" s="17">
        <v>0.274356190301698</v>
      </c>
      <c r="U10" s="17">
        <v>0.26275080650278299</v>
      </c>
      <c r="V10" s="17">
        <v>0.30150978205998102</v>
      </c>
      <c r="W10" s="17">
        <v>0.29770503333737602</v>
      </c>
      <c r="X10" s="17">
        <v>0.25805298293539702</v>
      </c>
      <c r="Y10" s="17">
        <v>0.29473167439436598</v>
      </c>
      <c r="Z10" s="17">
        <v>0.29550460505095399</v>
      </c>
      <c r="AA10" s="17">
        <v>0.29153113757101701</v>
      </c>
      <c r="AB10" s="17">
        <v>0.22011333319991699</v>
      </c>
      <c r="AC10" s="17">
        <v>0.235256257136709</v>
      </c>
      <c r="AD10" s="17">
        <v>0.25214237656312399</v>
      </c>
      <c r="AE10" s="17"/>
      <c r="AF10" s="17">
        <v>0.26492045062564701</v>
      </c>
      <c r="AG10" s="17">
        <v>0.27273889343408703</v>
      </c>
      <c r="AH10" s="17">
        <v>0.31867483624390103</v>
      </c>
      <c r="AI10" s="17"/>
      <c r="AJ10" s="17">
        <v>0.26773881167761898</v>
      </c>
      <c r="AK10" s="17">
        <v>0.29691836308886999</v>
      </c>
      <c r="AL10" s="17">
        <v>0.24940411036010801</v>
      </c>
      <c r="AM10" s="17">
        <v>0.22048836706628899</v>
      </c>
      <c r="AN10" s="17">
        <v>0.28630274574647002</v>
      </c>
      <c r="AO10" s="17"/>
      <c r="AP10" s="17">
        <v>0.27460069717174401</v>
      </c>
      <c r="AQ10" s="17">
        <v>0.29164389333087698</v>
      </c>
      <c r="AR10" s="17">
        <v>0.27791479143640502</v>
      </c>
      <c r="AS10" s="17"/>
      <c r="AT10" s="17">
        <v>0.27413153934707102</v>
      </c>
      <c r="AU10" s="17">
        <v>0.29647850479004301</v>
      </c>
      <c r="AV10" s="17">
        <v>0.275223879656883</v>
      </c>
      <c r="AW10" s="17">
        <v>0.26319016734668499</v>
      </c>
      <c r="AX10" s="17">
        <v>9.2994775548787795E-2</v>
      </c>
      <c r="AY10" s="17"/>
      <c r="AZ10" s="17">
        <v>0.29950773841413703</v>
      </c>
      <c r="BA10" s="17">
        <v>0.26630819907002201</v>
      </c>
      <c r="BB10" s="17">
        <v>0.29267474058118698</v>
      </c>
      <c r="BC10" s="17">
        <v>0.25568625890017299</v>
      </c>
      <c r="BD10" s="17">
        <v>0.28913247966354899</v>
      </c>
      <c r="BE10" s="17">
        <v>0.24551838355342701</v>
      </c>
      <c r="BF10" s="17"/>
      <c r="BG10" s="17">
        <v>0.25654458582112799</v>
      </c>
      <c r="BH10" s="17">
        <v>0.263209168937175</v>
      </c>
      <c r="BI10" s="17" t="s">
        <v>95</v>
      </c>
      <c r="BJ10" s="17">
        <v>0.31552542339991602</v>
      </c>
      <c r="BK10" s="17">
        <v>0.30692528593080398</v>
      </c>
      <c r="BL10" s="17">
        <v>0.28662958808120498</v>
      </c>
      <c r="BM10" s="17">
        <v>0.35301487960440098</v>
      </c>
    </row>
    <row r="11" spans="2:65" x14ac:dyDescent="0.35">
      <c r="B11" s="18" t="s">
        <v>384</v>
      </c>
      <c r="C11" s="17">
        <v>0.28536120263769699</v>
      </c>
      <c r="D11" s="17">
        <v>0.23263363357009501</v>
      </c>
      <c r="E11" s="17">
        <v>0.336848100378563</v>
      </c>
      <c r="F11" s="17"/>
      <c r="G11" s="17">
        <v>0.26980708434410999</v>
      </c>
      <c r="H11" s="17">
        <v>0.31772208814480402</v>
      </c>
      <c r="I11" s="17">
        <v>0.31102532766394297</v>
      </c>
      <c r="J11" s="17">
        <v>0.28785705414048701</v>
      </c>
      <c r="K11" s="17">
        <v>0.24897840655527101</v>
      </c>
      <c r="L11" s="17">
        <v>0.27083683233892297</v>
      </c>
      <c r="M11" s="17"/>
      <c r="N11" s="17">
        <v>0.24790555136616099</v>
      </c>
      <c r="O11" s="17">
        <v>0.29127971517239298</v>
      </c>
      <c r="P11" s="17">
        <v>0.270644183773743</v>
      </c>
      <c r="Q11" s="17">
        <v>0.33425280270757801</v>
      </c>
      <c r="R11" s="17"/>
      <c r="S11" s="17">
        <v>0.30201679133567899</v>
      </c>
      <c r="T11" s="17">
        <v>0.29897164155243999</v>
      </c>
      <c r="U11" s="17">
        <v>0.30150403176471902</v>
      </c>
      <c r="V11" s="17">
        <v>0.26071466187692099</v>
      </c>
      <c r="W11" s="17">
        <v>0.266474214657208</v>
      </c>
      <c r="X11" s="17">
        <v>0.31971348976821601</v>
      </c>
      <c r="Y11" s="17">
        <v>0.24170461581997199</v>
      </c>
      <c r="Z11" s="17">
        <v>0.243834198992637</v>
      </c>
      <c r="AA11" s="17">
        <v>0.29573400623544299</v>
      </c>
      <c r="AB11" s="17">
        <v>0.27071253701887199</v>
      </c>
      <c r="AC11" s="17">
        <v>0.27985449778775101</v>
      </c>
      <c r="AD11" s="17">
        <v>0.30753138567121402</v>
      </c>
      <c r="AE11" s="17"/>
      <c r="AF11" s="17">
        <v>0.26461482870820902</v>
      </c>
      <c r="AG11" s="17">
        <v>0.285780466746899</v>
      </c>
      <c r="AH11" s="17">
        <v>0.32888232213476498</v>
      </c>
      <c r="AI11" s="17"/>
      <c r="AJ11" s="17">
        <v>0.25595882743970599</v>
      </c>
      <c r="AK11" s="17">
        <v>0.29398295885840198</v>
      </c>
      <c r="AL11" s="17">
        <v>0.29316697585320101</v>
      </c>
      <c r="AM11" s="17">
        <v>0.270328247155047</v>
      </c>
      <c r="AN11" s="17">
        <v>0.32203055957509402</v>
      </c>
      <c r="AO11" s="17"/>
      <c r="AP11" s="17">
        <v>0.23720941904994999</v>
      </c>
      <c r="AQ11" s="17">
        <v>0.296362137772201</v>
      </c>
      <c r="AR11" s="17">
        <v>0.22355254175328801</v>
      </c>
      <c r="AS11" s="17"/>
      <c r="AT11" s="17">
        <v>0.33900028505350699</v>
      </c>
      <c r="AU11" s="17">
        <v>0.26799248380155599</v>
      </c>
      <c r="AV11" s="17">
        <v>0.25860437722285501</v>
      </c>
      <c r="AW11" s="17">
        <v>0.28234891793125</v>
      </c>
      <c r="AX11" s="17">
        <v>0.33129802290989702</v>
      </c>
      <c r="AY11" s="17"/>
      <c r="AZ11" s="17">
        <v>0.262170537597266</v>
      </c>
      <c r="BA11" s="17">
        <v>0.31875815555244702</v>
      </c>
      <c r="BB11" s="17">
        <v>0.327059814848222</v>
      </c>
      <c r="BC11" s="17">
        <v>0.28388155954990502</v>
      </c>
      <c r="BD11" s="17">
        <v>0.236216862436648</v>
      </c>
      <c r="BE11" s="17">
        <v>0.21510894138089701</v>
      </c>
      <c r="BF11" s="17"/>
      <c r="BG11" s="17">
        <v>0.26594415319813097</v>
      </c>
      <c r="BH11" s="17">
        <v>0.286894557795071</v>
      </c>
      <c r="BI11" s="17" t="s">
        <v>95</v>
      </c>
      <c r="BJ11" s="17">
        <v>0.29135642862308397</v>
      </c>
      <c r="BK11" s="17">
        <v>0.281600249613779</v>
      </c>
      <c r="BL11" s="17">
        <v>0.31395451225340898</v>
      </c>
      <c r="BM11" s="17">
        <v>0.30156022089114898</v>
      </c>
    </row>
    <row r="12" spans="2:65" x14ac:dyDescent="0.35">
      <c r="B12" s="18" t="s">
        <v>143</v>
      </c>
      <c r="C12" s="19">
        <v>2.90789295081323E-2</v>
      </c>
      <c r="D12" s="19">
        <v>2.27829897530075E-2</v>
      </c>
      <c r="E12" s="19">
        <v>3.53806315282853E-2</v>
      </c>
      <c r="F12" s="19"/>
      <c r="G12" s="19">
        <v>3.2142653884910097E-2</v>
      </c>
      <c r="H12" s="19">
        <v>3.7830320260622399E-2</v>
      </c>
      <c r="I12" s="19">
        <v>4.2478513911339097E-2</v>
      </c>
      <c r="J12" s="19">
        <v>2.61124007339412E-2</v>
      </c>
      <c r="K12" s="19">
        <v>1.6213856743790798E-2</v>
      </c>
      <c r="L12" s="19">
        <v>2.0053110459962002E-2</v>
      </c>
      <c r="M12" s="19"/>
      <c r="N12" s="19">
        <v>1.8372431813384198E-2</v>
      </c>
      <c r="O12" s="19">
        <v>3.4150047921056102E-2</v>
      </c>
      <c r="P12" s="19">
        <v>2.8478891119433698E-2</v>
      </c>
      <c r="Q12" s="19">
        <v>3.6361280523204198E-2</v>
      </c>
      <c r="R12" s="19"/>
      <c r="S12" s="19">
        <v>4.1323585835895398E-2</v>
      </c>
      <c r="T12" s="19">
        <v>1.9153964142095501E-2</v>
      </c>
      <c r="U12" s="19">
        <v>7.8038164951283904E-3</v>
      </c>
      <c r="V12" s="19">
        <v>2.0389588854256901E-2</v>
      </c>
      <c r="W12" s="19">
        <v>4.0497614345645597E-2</v>
      </c>
      <c r="X12" s="19">
        <v>3.9347960220573602E-2</v>
      </c>
      <c r="Y12" s="19">
        <v>1.9832624264163001E-2</v>
      </c>
      <c r="Z12" s="19">
        <v>9.0624841326199905E-3</v>
      </c>
      <c r="AA12" s="19">
        <v>3.2280298928901302E-2</v>
      </c>
      <c r="AB12" s="19">
        <v>3.7890692282143798E-2</v>
      </c>
      <c r="AC12" s="19">
        <v>4.7394859217168801E-2</v>
      </c>
      <c r="AD12" s="19">
        <v>2.2919013829751901E-2</v>
      </c>
      <c r="AE12" s="19"/>
      <c r="AF12" s="19">
        <v>2.3472121508080299E-2</v>
      </c>
      <c r="AG12" s="19">
        <v>1.7858843673148699E-2</v>
      </c>
      <c r="AH12" s="19">
        <v>6.1501293468277603E-2</v>
      </c>
      <c r="AI12" s="19"/>
      <c r="AJ12" s="19">
        <v>1.9415928986999901E-2</v>
      </c>
      <c r="AK12" s="19">
        <v>3.2318729122500799E-2</v>
      </c>
      <c r="AL12" s="19">
        <v>1.5530547402825201E-2</v>
      </c>
      <c r="AM12" s="19">
        <v>2.9967935299809002E-2</v>
      </c>
      <c r="AN12" s="19">
        <v>5.71052838235089E-2</v>
      </c>
      <c r="AO12" s="19"/>
      <c r="AP12" s="19">
        <v>2.0474953998017398E-2</v>
      </c>
      <c r="AQ12" s="19">
        <v>2.9124305432535899E-2</v>
      </c>
      <c r="AR12" s="19">
        <v>1.7938304374328602E-2</v>
      </c>
      <c r="AS12" s="19"/>
      <c r="AT12" s="19">
        <v>3.8252080309957102E-2</v>
      </c>
      <c r="AU12" s="19">
        <v>2.6646856128333798E-2</v>
      </c>
      <c r="AV12" s="19">
        <v>2.0370050441650901E-2</v>
      </c>
      <c r="AW12" s="19">
        <v>3.5775704856812397E-2</v>
      </c>
      <c r="AX12" s="19">
        <v>3.6942467256320201E-2</v>
      </c>
      <c r="AY12" s="19"/>
      <c r="AZ12" s="19">
        <v>4.12880409658401E-2</v>
      </c>
      <c r="BA12" s="19">
        <v>2.5880308141924199E-2</v>
      </c>
      <c r="BB12" s="19">
        <v>2.81446864053141E-2</v>
      </c>
      <c r="BC12" s="19">
        <v>3.1503877864476303E-2</v>
      </c>
      <c r="BD12" s="19">
        <v>1.8919797995933001E-2</v>
      </c>
      <c r="BE12" s="19">
        <v>9.9456919764549304E-3</v>
      </c>
      <c r="BF12" s="19"/>
      <c r="BG12" s="19">
        <v>2.1238006110840701E-2</v>
      </c>
      <c r="BH12" s="19">
        <v>2.1868705188030101E-2</v>
      </c>
      <c r="BI12" s="19" t="s">
        <v>95</v>
      </c>
      <c r="BJ12" s="19">
        <v>4.4443895438091803E-2</v>
      </c>
      <c r="BK12" s="19">
        <v>6.1373297838500998E-2</v>
      </c>
      <c r="BL12" s="19">
        <v>3.04753300748263E-2</v>
      </c>
      <c r="BM12" s="19">
        <v>2.5078604220338599E-2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0.739720983960518</v>
      </c>
      <c r="D9" s="17">
        <v>0.74434776316318296</v>
      </c>
      <c r="E9" s="17">
        <v>0.73572642871649296</v>
      </c>
      <c r="F9" s="17"/>
      <c r="G9" s="17">
        <v>0.52197719912815199</v>
      </c>
      <c r="H9" s="17">
        <v>0.60005940979377403</v>
      </c>
      <c r="I9" s="17">
        <v>0.69397909663757895</v>
      </c>
      <c r="J9" s="17">
        <v>0.78739743677356899</v>
      </c>
      <c r="K9" s="17">
        <v>0.85953568431537797</v>
      </c>
      <c r="L9" s="17">
        <v>0.91591911846479501</v>
      </c>
      <c r="M9" s="17"/>
      <c r="N9" s="17">
        <v>0.78433537864858704</v>
      </c>
      <c r="O9" s="17">
        <v>0.75785362823782698</v>
      </c>
      <c r="P9" s="17">
        <v>0.70068472553626604</v>
      </c>
      <c r="Q9" s="17">
        <v>0.706415415191471</v>
      </c>
      <c r="R9" s="17"/>
      <c r="S9" s="17">
        <v>0.59824488450152802</v>
      </c>
      <c r="T9" s="17">
        <v>0.78452329449942704</v>
      </c>
      <c r="U9" s="17">
        <v>0.76684660125953297</v>
      </c>
      <c r="V9" s="17">
        <v>0.78685965453386097</v>
      </c>
      <c r="W9" s="17">
        <v>0.74209303103499302</v>
      </c>
      <c r="X9" s="17">
        <v>0.73739143486005199</v>
      </c>
      <c r="Y9" s="17">
        <v>0.80740928086066699</v>
      </c>
      <c r="Z9" s="17">
        <v>0.74689325048916999</v>
      </c>
      <c r="AA9" s="17">
        <v>0.71921527450635903</v>
      </c>
      <c r="AB9" s="17">
        <v>0.78545672048262005</v>
      </c>
      <c r="AC9" s="17">
        <v>0.76448457696778305</v>
      </c>
      <c r="AD9" s="17">
        <v>0.70013936080827699</v>
      </c>
      <c r="AE9" s="17"/>
      <c r="AF9" s="17">
        <v>0.83192560762093304</v>
      </c>
      <c r="AG9" s="17">
        <v>0.75901812551749703</v>
      </c>
      <c r="AH9" s="17">
        <v>0.56921727884274298</v>
      </c>
      <c r="AI9" s="17"/>
      <c r="AJ9" s="17">
        <v>0.83576496970757697</v>
      </c>
      <c r="AK9" s="17">
        <v>0.69987513946708202</v>
      </c>
      <c r="AL9" s="17">
        <v>0.78754699875815504</v>
      </c>
      <c r="AM9" s="17">
        <v>0.74177946522068505</v>
      </c>
      <c r="AN9" s="17">
        <v>0.60011705382432501</v>
      </c>
      <c r="AO9" s="17"/>
      <c r="AP9" s="17">
        <v>0.79357033778839703</v>
      </c>
      <c r="AQ9" s="17">
        <v>0.69739464543177498</v>
      </c>
      <c r="AR9" s="17">
        <v>0.75876690383353596</v>
      </c>
      <c r="AS9" s="17"/>
      <c r="AT9" s="17">
        <v>0.77468218128778199</v>
      </c>
      <c r="AU9" s="17">
        <v>0.751961383356749</v>
      </c>
      <c r="AV9" s="17">
        <v>0.70874615746696601</v>
      </c>
      <c r="AW9" s="17">
        <v>0.66344979637644996</v>
      </c>
      <c r="AX9" s="17">
        <v>0.64662666780588895</v>
      </c>
      <c r="AY9" s="17"/>
      <c r="AZ9" s="17">
        <v>0.59373413259917596</v>
      </c>
      <c r="BA9" s="17">
        <v>0.76891126025846901</v>
      </c>
      <c r="BB9" s="17">
        <v>0.70565162958755201</v>
      </c>
      <c r="BC9" s="17">
        <v>0.80455071363424902</v>
      </c>
      <c r="BD9" s="17">
        <v>0.84997939931177502</v>
      </c>
      <c r="BE9" s="17">
        <v>0.82377322403427999</v>
      </c>
      <c r="BF9" s="17"/>
      <c r="BG9" s="17">
        <v>0.84532764044909803</v>
      </c>
      <c r="BH9" s="17">
        <v>0.79036579212818603</v>
      </c>
      <c r="BI9" s="17" t="s">
        <v>95</v>
      </c>
      <c r="BJ9" s="17">
        <v>0.655012718268289</v>
      </c>
      <c r="BK9" s="17">
        <v>0.61410689366138205</v>
      </c>
      <c r="BL9" s="17">
        <v>0.60023985616377995</v>
      </c>
      <c r="BM9" s="17">
        <v>0.62941824558438597</v>
      </c>
    </row>
    <row r="10" spans="2:65" ht="29" x14ac:dyDescent="0.35">
      <c r="B10" s="18" t="s">
        <v>383</v>
      </c>
      <c r="C10" s="17">
        <v>0.13883603236358399</v>
      </c>
      <c r="D10" s="17">
        <v>0.14005212588253299</v>
      </c>
      <c r="E10" s="17">
        <v>0.13688681839189701</v>
      </c>
      <c r="F10" s="17"/>
      <c r="G10" s="17">
        <v>0.23538532813219101</v>
      </c>
      <c r="H10" s="17">
        <v>0.209246489097314</v>
      </c>
      <c r="I10" s="17">
        <v>0.171600580684584</v>
      </c>
      <c r="J10" s="17">
        <v>0.12366177413706</v>
      </c>
      <c r="K10" s="17">
        <v>6.7371860947652504E-2</v>
      </c>
      <c r="L10" s="17">
        <v>5.1095508288339003E-2</v>
      </c>
      <c r="M10" s="17"/>
      <c r="N10" s="17">
        <v>0.13127036405244899</v>
      </c>
      <c r="O10" s="17">
        <v>0.12575425692744599</v>
      </c>
      <c r="P10" s="17">
        <v>0.172046845232664</v>
      </c>
      <c r="Q10" s="17">
        <v>0.13104344924747</v>
      </c>
      <c r="R10" s="17"/>
      <c r="S10" s="17">
        <v>0.22780878593456899</v>
      </c>
      <c r="T10" s="17">
        <v>0.118153366408195</v>
      </c>
      <c r="U10" s="17">
        <v>0.12414439738419</v>
      </c>
      <c r="V10" s="17">
        <v>0.11242906376709701</v>
      </c>
      <c r="W10" s="17">
        <v>0.122717855534271</v>
      </c>
      <c r="X10" s="17">
        <v>0.16101061998392499</v>
      </c>
      <c r="Y10" s="17">
        <v>0.102073282895889</v>
      </c>
      <c r="Z10" s="17">
        <v>0.16865792710284899</v>
      </c>
      <c r="AA10" s="17">
        <v>0.121036893725269</v>
      </c>
      <c r="AB10" s="17">
        <v>0.10123745188515</v>
      </c>
      <c r="AC10" s="17">
        <v>0.106910548197952</v>
      </c>
      <c r="AD10" s="17">
        <v>0.19227965596142399</v>
      </c>
      <c r="AE10" s="17"/>
      <c r="AF10" s="17">
        <v>0.105947012738469</v>
      </c>
      <c r="AG10" s="17">
        <v>0.136312142778269</v>
      </c>
      <c r="AH10" s="17">
        <v>0.17785764912195501</v>
      </c>
      <c r="AI10" s="17"/>
      <c r="AJ10" s="17">
        <v>9.5797641565991604E-2</v>
      </c>
      <c r="AK10" s="17">
        <v>0.17486800012187501</v>
      </c>
      <c r="AL10" s="17">
        <v>0.11742187784111301</v>
      </c>
      <c r="AM10" s="17">
        <v>0.15089859662958399</v>
      </c>
      <c r="AN10" s="17">
        <v>0.17411474548165601</v>
      </c>
      <c r="AO10" s="17"/>
      <c r="AP10" s="17">
        <v>0.121532925262817</v>
      </c>
      <c r="AQ10" s="17">
        <v>0.167873223294569</v>
      </c>
      <c r="AR10" s="17">
        <v>0.15288451814554699</v>
      </c>
      <c r="AS10" s="17"/>
      <c r="AT10" s="17">
        <v>0.118835223784353</v>
      </c>
      <c r="AU10" s="17">
        <v>0.12611769997097499</v>
      </c>
      <c r="AV10" s="17">
        <v>0.16147324406965299</v>
      </c>
      <c r="AW10" s="17">
        <v>0.17548668559222</v>
      </c>
      <c r="AX10" s="17">
        <v>0.199653555668794</v>
      </c>
      <c r="AY10" s="17"/>
      <c r="AZ10" s="17">
        <v>0.21794953310679599</v>
      </c>
      <c r="BA10" s="17">
        <v>0.122389103515398</v>
      </c>
      <c r="BB10" s="17">
        <v>0.15210336299257801</v>
      </c>
      <c r="BC10" s="17">
        <v>9.6473425572313795E-2</v>
      </c>
      <c r="BD10" s="17">
        <v>8.9321056230137599E-2</v>
      </c>
      <c r="BE10" s="17">
        <v>0.11071667597189</v>
      </c>
      <c r="BF10" s="17"/>
      <c r="BG10" s="17">
        <v>9.6994290991796198E-2</v>
      </c>
      <c r="BH10" s="17">
        <v>0.13060320481420301</v>
      </c>
      <c r="BI10" s="17" t="s">
        <v>95</v>
      </c>
      <c r="BJ10" s="17">
        <v>0.18088693745061199</v>
      </c>
      <c r="BK10" s="17">
        <v>0.165768894843179</v>
      </c>
      <c r="BL10" s="17">
        <v>0.18567649318096599</v>
      </c>
      <c r="BM10" s="17">
        <v>0.206212864803486</v>
      </c>
    </row>
    <row r="11" spans="2:65" x14ac:dyDescent="0.35">
      <c r="B11" s="18" t="s">
        <v>384</v>
      </c>
      <c r="C11" s="17">
        <v>0.10706574584423301</v>
      </c>
      <c r="D11" s="17">
        <v>0.10136463700408201</v>
      </c>
      <c r="E11" s="17">
        <v>0.11321020511411101</v>
      </c>
      <c r="F11" s="17"/>
      <c r="G11" s="17">
        <v>0.21771887324282199</v>
      </c>
      <c r="H11" s="17">
        <v>0.167185659193124</v>
      </c>
      <c r="I11" s="17">
        <v>0.111425959462931</v>
      </c>
      <c r="J11" s="17">
        <v>7.8854372343425697E-2</v>
      </c>
      <c r="K11" s="17">
        <v>6.9470016151935002E-2</v>
      </c>
      <c r="L11" s="17">
        <v>2.93479766518552E-2</v>
      </c>
      <c r="M11" s="17"/>
      <c r="N11" s="17">
        <v>8.1369575617457196E-2</v>
      </c>
      <c r="O11" s="17">
        <v>9.7387274395228707E-2</v>
      </c>
      <c r="P11" s="17">
        <v>0.11632629953173999</v>
      </c>
      <c r="Q11" s="17">
        <v>0.137462912837608</v>
      </c>
      <c r="R11" s="17"/>
      <c r="S11" s="17">
        <v>0.13855729997639099</v>
      </c>
      <c r="T11" s="17">
        <v>8.7995457205129995E-2</v>
      </c>
      <c r="U11" s="17">
        <v>9.7099885199923797E-2</v>
      </c>
      <c r="V11" s="17">
        <v>9.5490957780077407E-2</v>
      </c>
      <c r="W11" s="17">
        <v>0.12834175019240701</v>
      </c>
      <c r="X11" s="17">
        <v>8.4916685495662905E-2</v>
      </c>
      <c r="Y11" s="17">
        <v>9.05174362434438E-2</v>
      </c>
      <c r="Z11" s="17">
        <v>8.4448822407980795E-2</v>
      </c>
      <c r="AA11" s="17">
        <v>0.13973578186549501</v>
      </c>
      <c r="AB11" s="17">
        <v>9.7352638972857397E-2</v>
      </c>
      <c r="AC11" s="17">
        <v>0.112812382093757</v>
      </c>
      <c r="AD11" s="17">
        <v>9.4897488255599599E-2</v>
      </c>
      <c r="AE11" s="17"/>
      <c r="AF11" s="17">
        <v>5.6551845840079197E-2</v>
      </c>
      <c r="AG11" s="17">
        <v>9.4712685563438606E-2</v>
      </c>
      <c r="AH11" s="17">
        <v>0.21542267410268501</v>
      </c>
      <c r="AI11" s="17"/>
      <c r="AJ11" s="17">
        <v>6.2464036040082903E-2</v>
      </c>
      <c r="AK11" s="17">
        <v>0.110535162960453</v>
      </c>
      <c r="AL11" s="17">
        <v>8.2878433063330995E-2</v>
      </c>
      <c r="AM11" s="17">
        <v>7.7354002849921694E-2</v>
      </c>
      <c r="AN11" s="17">
        <v>0.190608425151297</v>
      </c>
      <c r="AO11" s="17"/>
      <c r="AP11" s="17">
        <v>7.8723842898937496E-2</v>
      </c>
      <c r="AQ11" s="17">
        <v>0.119866550110466</v>
      </c>
      <c r="AR11" s="17">
        <v>7.4341973318936203E-2</v>
      </c>
      <c r="AS11" s="17"/>
      <c r="AT11" s="17">
        <v>8.9729817465390799E-2</v>
      </c>
      <c r="AU11" s="17">
        <v>0.108536437263083</v>
      </c>
      <c r="AV11" s="17">
        <v>0.11894342030751499</v>
      </c>
      <c r="AW11" s="17">
        <v>0.14141397327024699</v>
      </c>
      <c r="AX11" s="17">
        <v>0.13695027165406801</v>
      </c>
      <c r="AY11" s="17"/>
      <c r="AZ11" s="17">
        <v>0.16460616029483899</v>
      </c>
      <c r="BA11" s="17">
        <v>9.1052599215110899E-2</v>
      </c>
      <c r="BB11" s="17">
        <v>0.128964467981628</v>
      </c>
      <c r="BC11" s="17">
        <v>9.0879288318115606E-2</v>
      </c>
      <c r="BD11" s="17">
        <v>5.8410490405338203E-2</v>
      </c>
      <c r="BE11" s="17">
        <v>6.0326721444789899E-2</v>
      </c>
      <c r="BF11" s="17"/>
      <c r="BG11" s="17">
        <v>4.9170727604223599E-2</v>
      </c>
      <c r="BH11" s="17">
        <v>7.2867202084760302E-2</v>
      </c>
      <c r="BI11" s="17" t="s">
        <v>95</v>
      </c>
      <c r="BJ11" s="17">
        <v>0.13079914484979999</v>
      </c>
      <c r="BK11" s="17">
        <v>0.19380929763702501</v>
      </c>
      <c r="BL11" s="17">
        <v>0.190512381651774</v>
      </c>
      <c r="BM11" s="17">
        <v>0.164368889612129</v>
      </c>
    </row>
    <row r="12" spans="2:65" x14ac:dyDescent="0.35">
      <c r="B12" s="18" t="s">
        <v>143</v>
      </c>
      <c r="C12" s="19">
        <v>1.4377237831664899E-2</v>
      </c>
      <c r="D12" s="19">
        <v>1.42354739502025E-2</v>
      </c>
      <c r="E12" s="19">
        <v>1.4176547777498501E-2</v>
      </c>
      <c r="F12" s="19"/>
      <c r="G12" s="19">
        <v>2.4918599496835302E-2</v>
      </c>
      <c r="H12" s="19">
        <v>2.3508441915788301E-2</v>
      </c>
      <c r="I12" s="19">
        <v>2.2994363214905798E-2</v>
      </c>
      <c r="J12" s="19">
        <v>1.00864167459457E-2</v>
      </c>
      <c r="K12" s="19">
        <v>3.62243858503483E-3</v>
      </c>
      <c r="L12" s="19">
        <v>3.6373965950103099E-3</v>
      </c>
      <c r="M12" s="19"/>
      <c r="N12" s="19">
        <v>3.0246816815065998E-3</v>
      </c>
      <c r="O12" s="19">
        <v>1.9004840439498599E-2</v>
      </c>
      <c r="P12" s="19">
        <v>1.09421296993291E-2</v>
      </c>
      <c r="Q12" s="19">
        <v>2.50782227234508E-2</v>
      </c>
      <c r="R12" s="19"/>
      <c r="S12" s="19">
        <v>3.5389029587511799E-2</v>
      </c>
      <c r="T12" s="19">
        <v>9.3278818872483994E-3</v>
      </c>
      <c r="U12" s="19">
        <v>1.19091161563526E-2</v>
      </c>
      <c r="V12" s="19">
        <v>5.2203239189645102E-3</v>
      </c>
      <c r="W12" s="19">
        <v>6.8473632383294503E-3</v>
      </c>
      <c r="X12" s="19">
        <v>1.6681259660359299E-2</v>
      </c>
      <c r="Y12" s="19">
        <v>0</v>
      </c>
      <c r="Z12" s="19">
        <v>0</v>
      </c>
      <c r="AA12" s="19">
        <v>2.00120499028765E-2</v>
      </c>
      <c r="AB12" s="19">
        <v>1.59531886593723E-2</v>
      </c>
      <c r="AC12" s="19">
        <v>1.5792492740508E-2</v>
      </c>
      <c r="AD12" s="19">
        <v>1.2683494974699601E-2</v>
      </c>
      <c r="AE12" s="19"/>
      <c r="AF12" s="19">
        <v>5.5755338005189399E-3</v>
      </c>
      <c r="AG12" s="19">
        <v>9.9570461407958305E-3</v>
      </c>
      <c r="AH12" s="19">
        <v>3.7502397932616602E-2</v>
      </c>
      <c r="AI12" s="19"/>
      <c r="AJ12" s="19">
        <v>5.97335268634871E-3</v>
      </c>
      <c r="AK12" s="19">
        <v>1.4721697450590101E-2</v>
      </c>
      <c r="AL12" s="19">
        <v>1.2152690337400501E-2</v>
      </c>
      <c r="AM12" s="19">
        <v>2.9967935299809002E-2</v>
      </c>
      <c r="AN12" s="19">
        <v>3.5159775542722198E-2</v>
      </c>
      <c r="AO12" s="19"/>
      <c r="AP12" s="19">
        <v>6.17289404984879E-3</v>
      </c>
      <c r="AQ12" s="19">
        <v>1.4865581163189499E-2</v>
      </c>
      <c r="AR12" s="19">
        <v>1.40066047019813E-2</v>
      </c>
      <c r="AS12" s="19"/>
      <c r="AT12" s="19">
        <v>1.6752777462474399E-2</v>
      </c>
      <c r="AU12" s="19">
        <v>1.33844794091929E-2</v>
      </c>
      <c r="AV12" s="19">
        <v>1.08371781558669E-2</v>
      </c>
      <c r="AW12" s="19">
        <v>1.9649544761083701E-2</v>
      </c>
      <c r="AX12" s="19">
        <v>1.6769504871249601E-2</v>
      </c>
      <c r="AY12" s="19"/>
      <c r="AZ12" s="19">
        <v>2.3710173999188799E-2</v>
      </c>
      <c r="BA12" s="19">
        <v>1.76470370110225E-2</v>
      </c>
      <c r="BB12" s="19">
        <v>1.32805394382424E-2</v>
      </c>
      <c r="BC12" s="19">
        <v>8.0965724753214296E-3</v>
      </c>
      <c r="BD12" s="19">
        <v>2.2890540527496501E-3</v>
      </c>
      <c r="BE12" s="19">
        <v>5.18337854904047E-3</v>
      </c>
      <c r="BF12" s="19"/>
      <c r="BG12" s="19">
        <v>8.5073409548820193E-3</v>
      </c>
      <c r="BH12" s="19">
        <v>6.16380097285079E-3</v>
      </c>
      <c r="BI12" s="19" t="s">
        <v>95</v>
      </c>
      <c r="BJ12" s="19">
        <v>3.3301199431299E-2</v>
      </c>
      <c r="BK12" s="19">
        <v>2.63149138584142E-2</v>
      </c>
      <c r="BL12" s="19">
        <v>2.35712690034801E-2</v>
      </c>
      <c r="BM12" s="19">
        <v>0</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392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382</v>
      </c>
      <c r="C9" s="17">
        <v>0.33640398781819603</v>
      </c>
      <c r="D9" s="17">
        <v>0.44758264291294397</v>
      </c>
      <c r="E9" s="17">
        <v>0.228786091766676</v>
      </c>
      <c r="F9" s="17"/>
      <c r="G9" s="17">
        <v>0.288330452862123</v>
      </c>
      <c r="H9" s="17">
        <v>0.31759181341437098</v>
      </c>
      <c r="I9" s="17">
        <v>0.33358265201429799</v>
      </c>
      <c r="J9" s="17">
        <v>0.32322070275891102</v>
      </c>
      <c r="K9" s="17">
        <v>0.36716366410226298</v>
      </c>
      <c r="L9" s="17">
        <v>0.37596952711343801</v>
      </c>
      <c r="M9" s="17"/>
      <c r="N9" s="17">
        <v>0.39136066036385397</v>
      </c>
      <c r="O9" s="17">
        <v>0.33256305824451798</v>
      </c>
      <c r="P9" s="17">
        <v>0.32037493491894098</v>
      </c>
      <c r="Q9" s="17">
        <v>0.292769791927453</v>
      </c>
      <c r="R9" s="17"/>
      <c r="S9" s="17">
        <v>0.326799197600527</v>
      </c>
      <c r="T9" s="17">
        <v>0.362650343110275</v>
      </c>
      <c r="U9" s="17">
        <v>0.354663108508946</v>
      </c>
      <c r="V9" s="17">
        <v>0.38432276894619</v>
      </c>
      <c r="W9" s="17">
        <v>0.32608534632952302</v>
      </c>
      <c r="X9" s="17">
        <v>0.33012148258950003</v>
      </c>
      <c r="Y9" s="17">
        <v>0.37078319395306097</v>
      </c>
      <c r="Z9" s="17">
        <v>0.291580292959081</v>
      </c>
      <c r="AA9" s="17">
        <v>0.26093919975089502</v>
      </c>
      <c r="AB9" s="17">
        <v>0.327896973910769</v>
      </c>
      <c r="AC9" s="17">
        <v>0.374066978105769</v>
      </c>
      <c r="AD9" s="17">
        <v>0.32607486290780802</v>
      </c>
      <c r="AE9" s="17"/>
      <c r="AF9" s="17">
        <v>0.35821227693688301</v>
      </c>
      <c r="AG9" s="17">
        <v>0.35181564068663401</v>
      </c>
      <c r="AH9" s="17">
        <v>0.27637033081628998</v>
      </c>
      <c r="AI9" s="17"/>
      <c r="AJ9" s="17">
        <v>0.359635005719115</v>
      </c>
      <c r="AK9" s="17">
        <v>0.31617083155236902</v>
      </c>
      <c r="AL9" s="17">
        <v>0.41610201382543999</v>
      </c>
      <c r="AM9" s="17">
        <v>0.43657438917748498</v>
      </c>
      <c r="AN9" s="17">
        <v>0.29042647756807599</v>
      </c>
      <c r="AO9" s="17"/>
      <c r="AP9" s="17">
        <v>0.38583032151475</v>
      </c>
      <c r="AQ9" s="17">
        <v>0.31475633674126802</v>
      </c>
      <c r="AR9" s="17">
        <v>0.4156859148848</v>
      </c>
      <c r="AS9" s="17"/>
      <c r="AT9" s="17">
        <v>0.28526254696035602</v>
      </c>
      <c r="AU9" s="17">
        <v>0.30090733480376702</v>
      </c>
      <c r="AV9" s="17">
        <v>0.37253688005944902</v>
      </c>
      <c r="AW9" s="17">
        <v>0.359207090371292</v>
      </c>
      <c r="AX9" s="17">
        <v>0.52518035404336505</v>
      </c>
      <c r="AY9" s="17"/>
      <c r="AZ9" s="17">
        <v>0.335948552180444</v>
      </c>
      <c r="BA9" s="17">
        <v>0.32506638127261001</v>
      </c>
      <c r="BB9" s="17">
        <v>0.336138677095765</v>
      </c>
      <c r="BC9" s="17">
        <v>0.326908484627569</v>
      </c>
      <c r="BD9" s="17">
        <v>0.36083437090496501</v>
      </c>
      <c r="BE9" s="17">
        <v>0.38312833758717801</v>
      </c>
      <c r="BF9" s="17"/>
      <c r="BG9" s="17">
        <v>0.38077184682659398</v>
      </c>
      <c r="BH9" s="17">
        <v>0.33565723275089099</v>
      </c>
      <c r="BI9" s="17" t="s">
        <v>95</v>
      </c>
      <c r="BJ9" s="17">
        <v>0.31758239545511202</v>
      </c>
      <c r="BK9" s="17">
        <v>0.27628795315698201</v>
      </c>
      <c r="BL9" s="17">
        <v>0.32397452603190602</v>
      </c>
      <c r="BM9" s="17">
        <v>0.20728642477579501</v>
      </c>
    </row>
    <row r="10" spans="2:65" ht="29" x14ac:dyDescent="0.35">
      <c r="B10" s="18" t="s">
        <v>383</v>
      </c>
      <c r="C10" s="17">
        <v>0.30518241784582101</v>
      </c>
      <c r="D10" s="17">
        <v>0.29222733572798898</v>
      </c>
      <c r="E10" s="17">
        <v>0.31701311823441197</v>
      </c>
      <c r="F10" s="17"/>
      <c r="G10" s="17">
        <v>0.353408604010015</v>
      </c>
      <c r="H10" s="17">
        <v>0.283883839378544</v>
      </c>
      <c r="I10" s="17">
        <v>0.29423222392225701</v>
      </c>
      <c r="J10" s="17">
        <v>0.32829002438640298</v>
      </c>
      <c r="K10" s="17">
        <v>0.27387974940195198</v>
      </c>
      <c r="L10" s="17">
        <v>0.30163637032781299</v>
      </c>
      <c r="M10" s="17"/>
      <c r="N10" s="17">
        <v>0.31823514062839198</v>
      </c>
      <c r="O10" s="17">
        <v>0.310790481492074</v>
      </c>
      <c r="P10" s="17">
        <v>0.31168649789078801</v>
      </c>
      <c r="Q10" s="17">
        <v>0.28257716572652603</v>
      </c>
      <c r="R10" s="17"/>
      <c r="S10" s="17">
        <v>0.32484259256487802</v>
      </c>
      <c r="T10" s="17">
        <v>0.29456885373122099</v>
      </c>
      <c r="U10" s="17">
        <v>0.28629981858414</v>
      </c>
      <c r="V10" s="17">
        <v>0.27330101024696801</v>
      </c>
      <c r="W10" s="17">
        <v>0.31056756124060603</v>
      </c>
      <c r="X10" s="17">
        <v>0.32437990745675499</v>
      </c>
      <c r="Y10" s="17">
        <v>0.31316470316720002</v>
      </c>
      <c r="Z10" s="17">
        <v>0.33379257902249998</v>
      </c>
      <c r="AA10" s="17">
        <v>0.299624433548346</v>
      </c>
      <c r="AB10" s="17">
        <v>0.30772847689016503</v>
      </c>
      <c r="AC10" s="17">
        <v>0.29754821746230198</v>
      </c>
      <c r="AD10" s="17">
        <v>0.301216153704366</v>
      </c>
      <c r="AE10" s="17"/>
      <c r="AF10" s="17">
        <v>0.28314262383098199</v>
      </c>
      <c r="AG10" s="17">
        <v>0.3175761963264</v>
      </c>
      <c r="AH10" s="17">
        <v>0.31742203911407202</v>
      </c>
      <c r="AI10" s="17"/>
      <c r="AJ10" s="17">
        <v>0.306995175300528</v>
      </c>
      <c r="AK10" s="17">
        <v>0.32486150285856702</v>
      </c>
      <c r="AL10" s="17">
        <v>0.28652873464418499</v>
      </c>
      <c r="AM10" s="17">
        <v>0.19650848016564801</v>
      </c>
      <c r="AN10" s="17">
        <v>0.29319736462038798</v>
      </c>
      <c r="AO10" s="17"/>
      <c r="AP10" s="17">
        <v>0.32182086111251901</v>
      </c>
      <c r="AQ10" s="17">
        <v>0.325820577989552</v>
      </c>
      <c r="AR10" s="17">
        <v>0.30622516202704397</v>
      </c>
      <c r="AS10" s="17"/>
      <c r="AT10" s="17">
        <v>0.28498354040456297</v>
      </c>
      <c r="AU10" s="17">
        <v>0.30625036405930001</v>
      </c>
      <c r="AV10" s="17">
        <v>0.314036631242125</v>
      </c>
      <c r="AW10" s="17">
        <v>0.33125375088293602</v>
      </c>
      <c r="AX10" s="17">
        <v>0.33328354590950099</v>
      </c>
      <c r="AY10" s="17"/>
      <c r="AZ10" s="17">
        <v>0.32833751337825001</v>
      </c>
      <c r="BA10" s="17">
        <v>0.31854787699905601</v>
      </c>
      <c r="BB10" s="17">
        <v>0.29770168709483602</v>
      </c>
      <c r="BC10" s="17">
        <v>0.26835940283564003</v>
      </c>
      <c r="BD10" s="17">
        <v>0.30790306825571201</v>
      </c>
      <c r="BE10" s="17">
        <v>0.262343181222355</v>
      </c>
      <c r="BF10" s="17"/>
      <c r="BG10" s="17">
        <v>0.30701638402506398</v>
      </c>
      <c r="BH10" s="17">
        <v>0.28371029581260199</v>
      </c>
      <c r="BI10" s="17" t="s">
        <v>95</v>
      </c>
      <c r="BJ10" s="17">
        <v>0.33172332614618799</v>
      </c>
      <c r="BK10" s="17">
        <v>0.28895842683591</v>
      </c>
      <c r="BL10" s="17">
        <v>0.31427893099751802</v>
      </c>
      <c r="BM10" s="17">
        <v>0.32383955237349399</v>
      </c>
    </row>
    <row r="11" spans="2:65" x14ac:dyDescent="0.35">
      <c r="B11" s="18" t="s">
        <v>384</v>
      </c>
      <c r="C11" s="17">
        <v>0.32560047134919801</v>
      </c>
      <c r="D11" s="17">
        <v>0.23532141629265499</v>
      </c>
      <c r="E11" s="17">
        <v>0.414401137647748</v>
      </c>
      <c r="F11" s="17"/>
      <c r="G11" s="17">
        <v>0.31260845403193199</v>
      </c>
      <c r="H11" s="17">
        <v>0.36423134152782999</v>
      </c>
      <c r="I11" s="17">
        <v>0.33821933101566098</v>
      </c>
      <c r="J11" s="17">
        <v>0.311827578236544</v>
      </c>
      <c r="K11" s="17">
        <v>0.34449948265710101</v>
      </c>
      <c r="L11" s="17">
        <v>0.29106227061627699</v>
      </c>
      <c r="M11" s="17"/>
      <c r="N11" s="17">
        <v>0.26407079324384097</v>
      </c>
      <c r="O11" s="17">
        <v>0.31892864864209303</v>
      </c>
      <c r="P11" s="17">
        <v>0.33158466065731501</v>
      </c>
      <c r="Q11" s="17">
        <v>0.392533580491286</v>
      </c>
      <c r="R11" s="17"/>
      <c r="S11" s="17">
        <v>0.30825372854858901</v>
      </c>
      <c r="T11" s="17">
        <v>0.31995839088840999</v>
      </c>
      <c r="U11" s="17">
        <v>0.33450239302410301</v>
      </c>
      <c r="V11" s="17">
        <v>0.308274399084697</v>
      </c>
      <c r="W11" s="17">
        <v>0.32926434513194103</v>
      </c>
      <c r="X11" s="17">
        <v>0.316336429230414</v>
      </c>
      <c r="Y11" s="17">
        <v>0.28657120005199999</v>
      </c>
      <c r="Z11" s="17">
        <v>0.354335344468102</v>
      </c>
      <c r="AA11" s="17">
        <v>0.40854189660333701</v>
      </c>
      <c r="AB11" s="17">
        <v>0.31777790109967002</v>
      </c>
      <c r="AC11" s="17">
        <v>0.28437096728831901</v>
      </c>
      <c r="AD11" s="17">
        <v>0.33192978072637702</v>
      </c>
      <c r="AE11" s="17"/>
      <c r="AF11" s="17">
        <v>0.33316167460265</v>
      </c>
      <c r="AG11" s="17">
        <v>0.29878250843897902</v>
      </c>
      <c r="AH11" s="17">
        <v>0.357814429351624</v>
      </c>
      <c r="AI11" s="17"/>
      <c r="AJ11" s="17">
        <v>0.30775351674887402</v>
      </c>
      <c r="AK11" s="17">
        <v>0.31662798524465402</v>
      </c>
      <c r="AL11" s="17">
        <v>0.28232519138490098</v>
      </c>
      <c r="AM11" s="17">
        <v>0.344295819331149</v>
      </c>
      <c r="AN11" s="17">
        <v>0.373503746313398</v>
      </c>
      <c r="AO11" s="17"/>
      <c r="AP11" s="17">
        <v>0.272713373073111</v>
      </c>
      <c r="AQ11" s="17">
        <v>0.31939531348380501</v>
      </c>
      <c r="AR11" s="17">
        <v>0.25752986286028101</v>
      </c>
      <c r="AS11" s="17"/>
      <c r="AT11" s="17">
        <v>0.39379605526026601</v>
      </c>
      <c r="AU11" s="17">
        <v>0.355561788021936</v>
      </c>
      <c r="AV11" s="17">
        <v>0.28721417863705201</v>
      </c>
      <c r="AW11" s="17">
        <v>0.276300130240477</v>
      </c>
      <c r="AX11" s="17">
        <v>0.14153610004713399</v>
      </c>
      <c r="AY11" s="17"/>
      <c r="AZ11" s="17">
        <v>0.29232698464129198</v>
      </c>
      <c r="BA11" s="17">
        <v>0.32982395028232597</v>
      </c>
      <c r="BB11" s="17">
        <v>0.32755573264265903</v>
      </c>
      <c r="BC11" s="17">
        <v>0.37549706483827699</v>
      </c>
      <c r="BD11" s="17">
        <v>0.301036650757319</v>
      </c>
      <c r="BE11" s="17">
        <v>0.327208059483245</v>
      </c>
      <c r="BF11" s="17"/>
      <c r="BG11" s="17">
        <v>0.28652974932597802</v>
      </c>
      <c r="BH11" s="17">
        <v>0.34764024834832302</v>
      </c>
      <c r="BI11" s="17" t="s">
        <v>95</v>
      </c>
      <c r="BJ11" s="17">
        <v>0.31487009728725701</v>
      </c>
      <c r="BK11" s="17">
        <v>0.38975987273482499</v>
      </c>
      <c r="BL11" s="17">
        <v>0.32787116788632897</v>
      </c>
      <c r="BM11" s="17">
        <v>0.42120023186938199</v>
      </c>
    </row>
    <row r="12" spans="2:65" x14ac:dyDescent="0.35">
      <c r="B12" s="18" t="s">
        <v>143</v>
      </c>
      <c r="C12" s="19">
        <v>3.2813122986785001E-2</v>
      </c>
      <c r="D12" s="19">
        <v>2.4868605066411299E-2</v>
      </c>
      <c r="E12" s="19">
        <v>3.9799652351163402E-2</v>
      </c>
      <c r="F12" s="19"/>
      <c r="G12" s="19">
        <v>4.5652489095929297E-2</v>
      </c>
      <c r="H12" s="19">
        <v>3.4293005679255403E-2</v>
      </c>
      <c r="I12" s="19">
        <v>3.39657930477845E-2</v>
      </c>
      <c r="J12" s="19">
        <v>3.6661694618141998E-2</v>
      </c>
      <c r="K12" s="19">
        <v>1.4457103838683099E-2</v>
      </c>
      <c r="L12" s="19">
        <v>3.1331831942472001E-2</v>
      </c>
      <c r="M12" s="19"/>
      <c r="N12" s="19">
        <v>2.6333405763913201E-2</v>
      </c>
      <c r="O12" s="19">
        <v>3.7717811621314198E-2</v>
      </c>
      <c r="P12" s="19">
        <v>3.6353906532955199E-2</v>
      </c>
      <c r="Q12" s="19">
        <v>3.2119461854735097E-2</v>
      </c>
      <c r="R12" s="19"/>
      <c r="S12" s="19">
        <v>4.0104481286006702E-2</v>
      </c>
      <c r="T12" s="19">
        <v>2.2822412270093701E-2</v>
      </c>
      <c r="U12" s="19">
        <v>2.45346798828108E-2</v>
      </c>
      <c r="V12" s="19">
        <v>3.4101821722144703E-2</v>
      </c>
      <c r="W12" s="19">
        <v>3.4082747297929997E-2</v>
      </c>
      <c r="X12" s="19">
        <v>2.9162180723331502E-2</v>
      </c>
      <c r="Y12" s="19">
        <v>2.9480902827739901E-2</v>
      </c>
      <c r="Z12" s="19">
        <v>2.0291783550317501E-2</v>
      </c>
      <c r="AA12" s="19">
        <v>3.0894470097422098E-2</v>
      </c>
      <c r="AB12" s="19">
        <v>4.65966480993956E-2</v>
      </c>
      <c r="AC12" s="19">
        <v>4.40138371436102E-2</v>
      </c>
      <c r="AD12" s="19">
        <v>4.0779202661448299E-2</v>
      </c>
      <c r="AE12" s="19"/>
      <c r="AF12" s="19">
        <v>2.5483424629484799E-2</v>
      </c>
      <c r="AG12" s="19">
        <v>3.18256545479874E-2</v>
      </c>
      <c r="AH12" s="19">
        <v>4.83932007180135E-2</v>
      </c>
      <c r="AI12" s="19"/>
      <c r="AJ12" s="19">
        <v>2.56163022314825E-2</v>
      </c>
      <c r="AK12" s="19">
        <v>4.23396803444097E-2</v>
      </c>
      <c r="AL12" s="19">
        <v>1.50440601454742E-2</v>
      </c>
      <c r="AM12" s="19">
        <v>2.26213113257181E-2</v>
      </c>
      <c r="AN12" s="19">
        <v>4.2872411498138703E-2</v>
      </c>
      <c r="AO12" s="19"/>
      <c r="AP12" s="19">
        <v>1.9635444299620101E-2</v>
      </c>
      <c r="AQ12" s="19">
        <v>4.0027771785374901E-2</v>
      </c>
      <c r="AR12" s="19">
        <v>2.05590602278749E-2</v>
      </c>
      <c r="AS12" s="19"/>
      <c r="AT12" s="19">
        <v>3.59578573748153E-2</v>
      </c>
      <c r="AU12" s="19">
        <v>3.72805131149972E-2</v>
      </c>
      <c r="AV12" s="19">
        <v>2.62123100613737E-2</v>
      </c>
      <c r="AW12" s="19">
        <v>3.3239028505295101E-2</v>
      </c>
      <c r="AX12" s="19">
        <v>0</v>
      </c>
      <c r="AY12" s="19"/>
      <c r="AZ12" s="19">
        <v>4.3386949800013501E-2</v>
      </c>
      <c r="BA12" s="19">
        <v>2.65617914460075E-2</v>
      </c>
      <c r="BB12" s="19">
        <v>3.8603903166740998E-2</v>
      </c>
      <c r="BC12" s="19">
        <v>2.92350476985139E-2</v>
      </c>
      <c r="BD12" s="19">
        <v>3.0225910082003898E-2</v>
      </c>
      <c r="BE12" s="19">
        <v>2.73204217072224E-2</v>
      </c>
      <c r="BF12" s="19"/>
      <c r="BG12" s="19">
        <v>2.5682019822363799E-2</v>
      </c>
      <c r="BH12" s="19">
        <v>3.2992223088184398E-2</v>
      </c>
      <c r="BI12" s="19" t="s">
        <v>95</v>
      </c>
      <c r="BJ12" s="19">
        <v>3.58241811114434E-2</v>
      </c>
      <c r="BK12" s="19">
        <v>4.4993747272282399E-2</v>
      </c>
      <c r="BL12" s="19">
        <v>3.3875375084246998E-2</v>
      </c>
      <c r="BM12" s="19">
        <v>4.7673790981329102E-2</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L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2" t="s">
        <v>405</v>
      </c>
      <c r="E2" s="28"/>
      <c r="F2" s="28"/>
      <c r="G2" s="28"/>
      <c r="H2" s="28"/>
      <c r="I2" s="28"/>
      <c r="J2" s="28"/>
      <c r="K2" s="28"/>
      <c r="L2" s="28"/>
    </row>
    <row r="6" spans="2:12" ht="50" customHeight="1" x14ac:dyDescent="0.35">
      <c r="B6" s="23" t="s">
        <v>14</v>
      </c>
      <c r="C6" s="23" t="s">
        <v>393</v>
      </c>
      <c r="D6" s="23" t="s">
        <v>394</v>
      </c>
      <c r="E6" s="23" t="s">
        <v>395</v>
      </c>
      <c r="F6" s="23" t="s">
        <v>396</v>
      </c>
      <c r="G6" s="23" t="s">
        <v>397</v>
      </c>
      <c r="H6" s="23" t="s">
        <v>398</v>
      </c>
      <c r="I6" s="23" t="s">
        <v>399</v>
      </c>
      <c r="J6" s="23" t="s">
        <v>400</v>
      </c>
      <c r="K6" s="23" t="s">
        <v>401</v>
      </c>
    </row>
    <row r="7" spans="2:12" x14ac:dyDescent="0.35">
      <c r="B7" s="18" t="s">
        <v>402</v>
      </c>
      <c r="C7" s="17">
        <v>3.2184936738438197E-2</v>
      </c>
      <c r="D7" s="17">
        <v>9.3910263149455997E-2</v>
      </c>
      <c r="E7" s="17">
        <v>0.16382090124778101</v>
      </c>
      <c r="F7" s="17">
        <v>0.11379389985364601</v>
      </c>
      <c r="G7" s="17">
        <v>5.6903007500612598E-2</v>
      </c>
      <c r="H7" s="17">
        <v>2.9112327287976199E-2</v>
      </c>
      <c r="I7" s="17">
        <v>0.231512825373203</v>
      </c>
      <c r="J7" s="17">
        <v>0.16360950496941801</v>
      </c>
      <c r="K7" s="17">
        <v>5.7808641059139902E-2</v>
      </c>
    </row>
    <row r="8" spans="2:12" x14ac:dyDescent="0.35">
      <c r="B8" s="18" t="s">
        <v>289</v>
      </c>
      <c r="C8" s="17">
        <v>1.12987822963901E-2</v>
      </c>
      <c r="D8" s="17">
        <v>2.6897946081132801E-2</v>
      </c>
      <c r="E8" s="17">
        <v>3.8466910105200702E-2</v>
      </c>
      <c r="F8" s="17">
        <v>3.81012002697316E-2</v>
      </c>
      <c r="G8" s="17">
        <v>2.7131004146576401E-2</v>
      </c>
      <c r="H8" s="17">
        <v>9.6864297587274106E-3</v>
      </c>
      <c r="I8" s="17">
        <v>5.1092274560202502E-2</v>
      </c>
      <c r="J8" s="17">
        <v>5.1118905542983997E-2</v>
      </c>
      <c r="K8" s="17">
        <v>1.5307466167944201E-2</v>
      </c>
    </row>
    <row r="9" spans="2:12" x14ac:dyDescent="0.35">
      <c r="B9" s="18" t="s">
        <v>290</v>
      </c>
      <c r="C9" s="17">
        <v>1.67015823294848E-2</v>
      </c>
      <c r="D9" s="17">
        <v>4.59708772437896E-2</v>
      </c>
      <c r="E9" s="17">
        <v>6.1423062238602902E-2</v>
      </c>
      <c r="F9" s="17">
        <v>5.1004594663661897E-2</v>
      </c>
      <c r="G9" s="17">
        <v>3.7322588527394097E-2</v>
      </c>
      <c r="H9" s="17">
        <v>1.7583439401038001E-2</v>
      </c>
      <c r="I9" s="17">
        <v>6.4882671762838101E-2</v>
      </c>
      <c r="J9" s="17">
        <v>6.32177548626848E-2</v>
      </c>
      <c r="K9" s="17">
        <v>3.0641013686185301E-2</v>
      </c>
    </row>
    <row r="10" spans="2:12" x14ac:dyDescent="0.35">
      <c r="B10" s="18" t="s">
        <v>291</v>
      </c>
      <c r="C10" s="17">
        <v>3.1796906109953803E-2</v>
      </c>
      <c r="D10" s="17">
        <v>5.1089429342344103E-2</v>
      </c>
      <c r="E10" s="17">
        <v>6.3930781019751595E-2</v>
      </c>
      <c r="F10" s="17">
        <v>5.9968278281051897E-2</v>
      </c>
      <c r="G10" s="17">
        <v>5.14819789895598E-2</v>
      </c>
      <c r="H10" s="17">
        <v>2.67375429142316E-2</v>
      </c>
      <c r="I10" s="17">
        <v>6.7541528819290195E-2</v>
      </c>
      <c r="J10" s="17">
        <v>7.3274541862207998E-2</v>
      </c>
      <c r="K10" s="17">
        <v>4.33202052033154E-2</v>
      </c>
    </row>
    <row r="11" spans="2:12" x14ac:dyDescent="0.35">
      <c r="B11" s="18" t="s">
        <v>292</v>
      </c>
      <c r="C11" s="17">
        <v>7.14336538134486E-2</v>
      </c>
      <c r="D11" s="17">
        <v>0.13303871015798999</v>
      </c>
      <c r="E11" s="17">
        <v>0.145921323740036</v>
      </c>
      <c r="F11" s="17">
        <v>0.16289169555834401</v>
      </c>
      <c r="G11" s="17">
        <v>0.13305724777821201</v>
      </c>
      <c r="H11" s="17">
        <v>6.5164401070392897E-2</v>
      </c>
      <c r="I11" s="17">
        <v>0.136043622288085</v>
      </c>
      <c r="J11" s="17">
        <v>0.159578561576008</v>
      </c>
      <c r="K11" s="17">
        <v>0.118734419242636</v>
      </c>
    </row>
    <row r="12" spans="2:12" x14ac:dyDescent="0.35">
      <c r="B12" s="18" t="s">
        <v>293</v>
      </c>
      <c r="C12" s="17">
        <v>9.9270652519100694E-2</v>
      </c>
      <c r="D12" s="17">
        <v>0.111531643217457</v>
      </c>
      <c r="E12" s="17">
        <v>0.10376124823697699</v>
      </c>
      <c r="F12" s="17">
        <v>0.120547714311024</v>
      </c>
      <c r="G12" s="17">
        <v>0.117742757452956</v>
      </c>
      <c r="H12" s="17">
        <v>7.8115403057581606E-2</v>
      </c>
      <c r="I12" s="17">
        <v>9.2927400496248896E-2</v>
      </c>
      <c r="J12" s="17">
        <v>0.115078429587956</v>
      </c>
      <c r="K12" s="17">
        <v>0.101189105616595</v>
      </c>
    </row>
    <row r="13" spans="2:12" x14ac:dyDescent="0.35">
      <c r="B13" s="18" t="s">
        <v>294</v>
      </c>
      <c r="C13" s="17">
        <v>0.1353559690958</v>
      </c>
      <c r="D13" s="17">
        <v>0.137622010340433</v>
      </c>
      <c r="E13" s="17">
        <v>0.13061129451708001</v>
      </c>
      <c r="F13" s="17">
        <v>0.13145660355911201</v>
      </c>
      <c r="G13" s="17">
        <v>0.15658066176017299</v>
      </c>
      <c r="H13" s="17">
        <v>0.104661199989004</v>
      </c>
      <c r="I13" s="17">
        <v>0.102313659636228</v>
      </c>
      <c r="J13" s="17">
        <v>0.124334576910467</v>
      </c>
      <c r="K13" s="17">
        <v>0.15920782958131899</v>
      </c>
    </row>
    <row r="14" spans="2:12" x14ac:dyDescent="0.35">
      <c r="B14" s="18" t="s">
        <v>295</v>
      </c>
      <c r="C14" s="17">
        <v>0.167919703268924</v>
      </c>
      <c r="D14" s="17">
        <v>0.14167717902336299</v>
      </c>
      <c r="E14" s="17">
        <v>0.124769106562892</v>
      </c>
      <c r="F14" s="17">
        <v>0.123094090349653</v>
      </c>
      <c r="G14" s="17">
        <v>0.170576571969077</v>
      </c>
      <c r="H14" s="17">
        <v>0.12930913841192401</v>
      </c>
      <c r="I14" s="17">
        <v>8.6742179132237807E-2</v>
      </c>
      <c r="J14" s="17">
        <v>0.110407315754125</v>
      </c>
      <c r="K14" s="17">
        <v>0.16893664318631699</v>
      </c>
    </row>
    <row r="15" spans="2:12" x14ac:dyDescent="0.35">
      <c r="B15" s="18" t="s">
        <v>302</v>
      </c>
      <c r="C15" s="17">
        <v>0.10307843530743099</v>
      </c>
      <c r="D15" s="17">
        <v>8.6541653656177803E-2</v>
      </c>
      <c r="E15" s="17">
        <v>6.2433001888929002E-2</v>
      </c>
      <c r="F15" s="17">
        <v>6.18289945028117E-2</v>
      </c>
      <c r="G15" s="17">
        <v>0.100480651396867</v>
      </c>
      <c r="H15" s="17">
        <v>0.105500869108512</v>
      </c>
      <c r="I15" s="17">
        <v>5.5213072311312103E-2</v>
      </c>
      <c r="J15" s="17">
        <v>5.6195590725154801E-2</v>
      </c>
      <c r="K15" s="17">
        <v>9.4536026928147998E-2</v>
      </c>
    </row>
    <row r="16" spans="2:12" x14ac:dyDescent="0.35">
      <c r="B16" s="18" t="s">
        <v>403</v>
      </c>
      <c r="C16" s="17">
        <v>0.16479643492545501</v>
      </c>
      <c r="D16" s="17">
        <v>0.116001474171955</v>
      </c>
      <c r="E16" s="17">
        <v>6.9783741884148695E-2</v>
      </c>
      <c r="F16" s="17">
        <v>7.5326423121662295E-2</v>
      </c>
      <c r="G16" s="17">
        <v>0.117011055647049</v>
      </c>
      <c r="H16" s="17">
        <v>0.195023000038516</v>
      </c>
      <c r="I16" s="17">
        <v>6.7473693560498996E-2</v>
      </c>
      <c r="J16" s="17">
        <v>6.0922919537909001E-2</v>
      </c>
      <c r="K16" s="17">
        <v>0.12924680451890799</v>
      </c>
    </row>
    <row r="17" spans="2:11" ht="29" x14ac:dyDescent="0.35">
      <c r="B17" s="18" t="s">
        <v>404</v>
      </c>
      <c r="C17" s="17">
        <v>0.16616294359557299</v>
      </c>
      <c r="D17" s="17">
        <v>5.5718813615902703E-2</v>
      </c>
      <c r="E17" s="17">
        <v>3.5078628558600902E-2</v>
      </c>
      <c r="F17" s="17">
        <v>6.1986505529302197E-2</v>
      </c>
      <c r="G17" s="17">
        <v>3.1712474831521703E-2</v>
      </c>
      <c r="H17" s="17">
        <v>0.23910624896209701</v>
      </c>
      <c r="I17" s="17">
        <v>4.4257072059854803E-2</v>
      </c>
      <c r="J17" s="17">
        <v>2.2261898671086501E-2</v>
      </c>
      <c r="K17" s="17">
        <v>8.1071844809492796E-2</v>
      </c>
    </row>
    <row r="18" spans="2:11" x14ac:dyDescent="0.35">
      <c r="B18" s="16" t="s">
        <v>127</v>
      </c>
      <c r="C18" s="16"/>
      <c r="D18" s="16"/>
      <c r="E18" s="16"/>
      <c r="F18" s="16"/>
      <c r="G18" s="16"/>
      <c r="H18" s="16"/>
      <c r="I18" s="16"/>
      <c r="J18" s="16"/>
      <c r="K18" s="16"/>
    </row>
    <row r="19" spans="2:11" x14ac:dyDescent="0.35">
      <c r="B19" t="s">
        <v>98</v>
      </c>
    </row>
    <row r="20" spans="2:11" x14ac:dyDescent="0.35">
      <c r="B20" t="s">
        <v>99</v>
      </c>
    </row>
    <row r="24" spans="2:11" x14ac:dyDescent="0.35">
      <c r="B24"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3.2184936738438197E-2</v>
      </c>
      <c r="D9" s="17">
        <v>4.0154919010774497E-2</v>
      </c>
      <c r="E9" s="17">
        <v>2.40889091163543E-2</v>
      </c>
      <c r="F9" s="17"/>
      <c r="G9" s="17">
        <v>1.26378662683557E-2</v>
      </c>
      <c r="H9" s="17">
        <v>3.0381413412825999E-2</v>
      </c>
      <c r="I9" s="17">
        <v>2.5341332555685801E-2</v>
      </c>
      <c r="J9" s="17">
        <v>3.6962984169360703E-2</v>
      </c>
      <c r="K9" s="17">
        <v>3.5518195176819298E-2</v>
      </c>
      <c r="L9" s="17">
        <v>3.6059660675895999E-2</v>
      </c>
      <c r="M9" s="17"/>
      <c r="N9" s="17">
        <v>3.8536831079643001E-2</v>
      </c>
      <c r="O9" s="17">
        <v>3.1441531122338003E-2</v>
      </c>
      <c r="P9" s="17">
        <v>2.8939046709587801E-2</v>
      </c>
      <c r="Q9" s="17">
        <v>2.6110962991927601E-2</v>
      </c>
      <c r="R9" s="17"/>
      <c r="S9" s="17">
        <v>1.0052089837335999E-2</v>
      </c>
      <c r="T9" s="17">
        <v>3.3814743425147703E-2</v>
      </c>
      <c r="U9" s="17">
        <v>2.60731797547154E-2</v>
      </c>
      <c r="V9" s="17">
        <v>2.1744152990141E-2</v>
      </c>
      <c r="W9" s="17">
        <v>3.7791602776161802E-2</v>
      </c>
      <c r="X9" s="17">
        <v>3.6021910084813397E-2</v>
      </c>
      <c r="Y9" s="17">
        <v>2.6004279155190099E-2</v>
      </c>
      <c r="Z9" s="17">
        <v>2.7630190737876401E-2</v>
      </c>
      <c r="AA9" s="17">
        <v>3.5984924382342999E-2</v>
      </c>
      <c r="AB9" s="17">
        <v>4.8998222334032303E-2</v>
      </c>
      <c r="AC9" s="17">
        <v>2.13817196940327E-2</v>
      </c>
      <c r="AD9" s="17">
        <v>0.107760090311344</v>
      </c>
      <c r="AE9" s="17"/>
      <c r="AF9" s="17">
        <v>4.3882070505246201E-2</v>
      </c>
      <c r="AG9" s="17">
        <v>2.3258661028343501E-2</v>
      </c>
      <c r="AH9" s="17">
        <v>2.8945114742277501E-2</v>
      </c>
      <c r="AI9" s="17"/>
      <c r="AJ9" s="17">
        <v>3.9599262916124103E-2</v>
      </c>
      <c r="AK9" s="17">
        <v>1.3632307423540499E-2</v>
      </c>
      <c r="AL9" s="17">
        <v>1.30461987918168E-2</v>
      </c>
      <c r="AM9" s="17">
        <v>7.3431950987102604E-2</v>
      </c>
      <c r="AN9" s="17">
        <v>3.6609250363527503E-2</v>
      </c>
      <c r="AO9" s="17"/>
      <c r="AP9" s="17">
        <v>3.4701580017881602E-2</v>
      </c>
      <c r="AQ9" s="17">
        <v>1.55750107575901E-2</v>
      </c>
      <c r="AR9" s="17">
        <v>1.0549170836652501E-2</v>
      </c>
      <c r="AS9" s="17"/>
      <c r="AT9" s="17">
        <v>3.7680442950014797E-2</v>
      </c>
      <c r="AU9" s="17">
        <v>3.6813764976288299E-2</v>
      </c>
      <c r="AV9" s="17">
        <v>3.0490250639606802E-2</v>
      </c>
      <c r="AW9" s="17">
        <v>2.6457481652125199E-2</v>
      </c>
      <c r="AX9" s="17">
        <v>1.91161221807752E-2</v>
      </c>
      <c r="AY9" s="17"/>
      <c r="AZ9" s="17">
        <v>1.9479563044514699E-2</v>
      </c>
      <c r="BA9" s="17">
        <v>2.7250977456036898E-2</v>
      </c>
      <c r="BB9" s="17">
        <v>4.51607489368442E-2</v>
      </c>
      <c r="BC9" s="17">
        <v>3.2199413202440103E-2</v>
      </c>
      <c r="BD9" s="17">
        <v>3.9271187998766298E-2</v>
      </c>
      <c r="BE9" s="17">
        <v>5.3648156965620003E-2</v>
      </c>
      <c r="BF9" s="17"/>
      <c r="BG9" s="17">
        <v>3.6766040265808299E-2</v>
      </c>
      <c r="BH9" s="17">
        <v>2.4990308357488101E-2</v>
      </c>
      <c r="BI9" s="17" t="s">
        <v>95</v>
      </c>
      <c r="BJ9" s="17" t="s">
        <v>95</v>
      </c>
      <c r="BK9" s="17" t="s">
        <v>95</v>
      </c>
      <c r="BL9" s="17" t="s">
        <v>95</v>
      </c>
      <c r="BM9" s="17" t="s">
        <v>95</v>
      </c>
    </row>
    <row r="10" spans="2:65" x14ac:dyDescent="0.35">
      <c r="B10" s="18" t="s">
        <v>289</v>
      </c>
      <c r="C10" s="17">
        <v>1.12987822963901E-2</v>
      </c>
      <c r="D10" s="17">
        <v>1.40754614372533E-2</v>
      </c>
      <c r="E10" s="17">
        <v>8.4784805056369195E-3</v>
      </c>
      <c r="F10" s="17"/>
      <c r="G10" s="17">
        <v>6.5304883492341703E-3</v>
      </c>
      <c r="H10" s="17">
        <v>9.7069678022561508E-3</v>
      </c>
      <c r="I10" s="17">
        <v>8.4845960894780904E-3</v>
      </c>
      <c r="J10" s="17">
        <v>1.56146445758856E-2</v>
      </c>
      <c r="K10" s="17">
        <v>9.3851729968912594E-3</v>
      </c>
      <c r="L10" s="17">
        <v>1.314173203618E-2</v>
      </c>
      <c r="M10" s="17"/>
      <c r="N10" s="17">
        <v>1.05903812500591E-2</v>
      </c>
      <c r="O10" s="17">
        <v>1.4295484093890301E-2</v>
      </c>
      <c r="P10" s="17">
        <v>5.9761147116734904E-3</v>
      </c>
      <c r="Q10" s="17">
        <v>1.45902400644875E-2</v>
      </c>
      <c r="R10" s="17"/>
      <c r="S10" s="17">
        <v>7.3361315355674004E-3</v>
      </c>
      <c r="T10" s="17">
        <v>1.26706658508916E-2</v>
      </c>
      <c r="U10" s="17">
        <v>8.2699314679593305E-3</v>
      </c>
      <c r="V10" s="17">
        <v>1.2307740726664899E-2</v>
      </c>
      <c r="W10" s="17">
        <v>2.2325615600952701E-2</v>
      </c>
      <c r="X10" s="17">
        <v>1.42696312187674E-2</v>
      </c>
      <c r="Y10" s="17">
        <v>1.8193283258066399E-2</v>
      </c>
      <c r="Z10" s="17">
        <v>0</v>
      </c>
      <c r="AA10" s="17">
        <v>7.0281008248230803E-3</v>
      </c>
      <c r="AB10" s="17">
        <v>9.4688082385238903E-3</v>
      </c>
      <c r="AC10" s="17">
        <v>7.0379168707778899E-3</v>
      </c>
      <c r="AD10" s="17">
        <v>1.76046222762926E-2</v>
      </c>
      <c r="AE10" s="17"/>
      <c r="AF10" s="17">
        <v>1.58956219267577E-2</v>
      </c>
      <c r="AG10" s="17">
        <v>8.3580315169496499E-3</v>
      </c>
      <c r="AH10" s="17">
        <v>1.0631876067043401E-2</v>
      </c>
      <c r="AI10" s="17"/>
      <c r="AJ10" s="17">
        <v>1.5737861477593401E-2</v>
      </c>
      <c r="AK10" s="17">
        <v>1.4910134973152901E-3</v>
      </c>
      <c r="AL10" s="17">
        <v>2.12465342197884E-2</v>
      </c>
      <c r="AM10" s="17">
        <v>2.9117490256864401E-2</v>
      </c>
      <c r="AN10" s="17">
        <v>1.0775508717964601E-2</v>
      </c>
      <c r="AO10" s="17"/>
      <c r="AP10" s="17">
        <v>1.7725316300492702E-2</v>
      </c>
      <c r="AQ10" s="17">
        <v>4.71892037006366E-3</v>
      </c>
      <c r="AR10" s="17">
        <v>1.9825002526985401E-2</v>
      </c>
      <c r="AS10" s="17"/>
      <c r="AT10" s="17">
        <v>7.9447805776029102E-3</v>
      </c>
      <c r="AU10" s="17">
        <v>1.7069984164569299E-2</v>
      </c>
      <c r="AV10" s="17">
        <v>1.23054778903101E-2</v>
      </c>
      <c r="AW10" s="17">
        <v>6.2806473593258203E-3</v>
      </c>
      <c r="AX10" s="17">
        <v>2.4744005263380199E-2</v>
      </c>
      <c r="AY10" s="17"/>
      <c r="AZ10" s="17">
        <v>2.0324186749321599E-2</v>
      </c>
      <c r="BA10" s="17">
        <v>1.0154489372015E-2</v>
      </c>
      <c r="BB10" s="17">
        <v>3.6990530628131899E-3</v>
      </c>
      <c r="BC10" s="17">
        <v>1.5785985851065599E-2</v>
      </c>
      <c r="BD10" s="17">
        <v>2.5506755678618102E-3</v>
      </c>
      <c r="BE10" s="17">
        <v>1.4236704920254299E-2</v>
      </c>
      <c r="BF10" s="17"/>
      <c r="BG10" s="17">
        <v>1.38224811435732E-2</v>
      </c>
      <c r="BH10" s="17">
        <v>7.3353103419943697E-3</v>
      </c>
      <c r="BI10" s="17" t="s">
        <v>95</v>
      </c>
      <c r="BJ10" s="17" t="s">
        <v>95</v>
      </c>
      <c r="BK10" s="17" t="s">
        <v>95</v>
      </c>
      <c r="BL10" s="17" t="s">
        <v>95</v>
      </c>
      <c r="BM10" s="17" t="s">
        <v>95</v>
      </c>
    </row>
    <row r="11" spans="2:65" x14ac:dyDescent="0.35">
      <c r="B11" s="18" t="s">
        <v>290</v>
      </c>
      <c r="C11" s="17">
        <v>1.67015823294848E-2</v>
      </c>
      <c r="D11" s="17">
        <v>2.0932588560959E-2</v>
      </c>
      <c r="E11" s="17">
        <v>1.2402361118692499E-2</v>
      </c>
      <c r="F11" s="17"/>
      <c r="G11" s="17">
        <v>1.9337037402872799E-2</v>
      </c>
      <c r="H11" s="17">
        <v>8.74774281645763E-3</v>
      </c>
      <c r="I11" s="17">
        <v>1.8827213524286499E-2</v>
      </c>
      <c r="J11" s="17">
        <v>2.1099446894699801E-2</v>
      </c>
      <c r="K11" s="17">
        <v>1.1137264752036099E-2</v>
      </c>
      <c r="L11" s="17">
        <v>1.9209767462277601E-2</v>
      </c>
      <c r="M11" s="17"/>
      <c r="N11" s="17">
        <v>6.45480186475817E-3</v>
      </c>
      <c r="O11" s="17">
        <v>2.7891220993363601E-2</v>
      </c>
      <c r="P11" s="17">
        <v>2.0483457291591799E-2</v>
      </c>
      <c r="Q11" s="17">
        <v>1.4310068178587199E-2</v>
      </c>
      <c r="R11" s="17"/>
      <c r="S11" s="17">
        <v>7.7918747232252504E-3</v>
      </c>
      <c r="T11" s="17">
        <v>2.18776273083949E-2</v>
      </c>
      <c r="U11" s="17">
        <v>1.6917353322665099E-2</v>
      </c>
      <c r="V11" s="17">
        <v>1.30464849809713E-2</v>
      </c>
      <c r="W11" s="17">
        <v>5.2306996445323798E-3</v>
      </c>
      <c r="X11" s="17">
        <v>1.8646318299279999E-2</v>
      </c>
      <c r="Y11" s="17">
        <v>2.82305479479407E-2</v>
      </c>
      <c r="Z11" s="17">
        <v>1.78805873747447E-2</v>
      </c>
      <c r="AA11" s="17">
        <v>1.98874201245899E-2</v>
      </c>
      <c r="AB11" s="17">
        <v>1.9925138074421998E-2</v>
      </c>
      <c r="AC11" s="17">
        <v>1.69704605952249E-2</v>
      </c>
      <c r="AD11" s="17">
        <v>0</v>
      </c>
      <c r="AE11" s="17"/>
      <c r="AF11" s="17">
        <v>1.9908697152670799E-2</v>
      </c>
      <c r="AG11" s="17">
        <v>1.06493416073628E-2</v>
      </c>
      <c r="AH11" s="17">
        <v>3.7787748795775997E-2</v>
      </c>
      <c r="AI11" s="17"/>
      <c r="AJ11" s="17">
        <v>1.7636281905884701E-2</v>
      </c>
      <c r="AK11" s="17">
        <v>1.1330278002970399E-2</v>
      </c>
      <c r="AL11" s="17">
        <v>2.1676927680420999E-2</v>
      </c>
      <c r="AM11" s="17">
        <v>8.9015522834791402E-2</v>
      </c>
      <c r="AN11" s="17">
        <v>2.4145357098701699E-2</v>
      </c>
      <c r="AO11" s="17"/>
      <c r="AP11" s="17">
        <v>1.04587232315832E-2</v>
      </c>
      <c r="AQ11" s="17">
        <v>1.25842949550116E-2</v>
      </c>
      <c r="AR11" s="17">
        <v>1.8989095499025901E-2</v>
      </c>
      <c r="AS11" s="17"/>
      <c r="AT11" s="17">
        <v>1.3235836704333301E-2</v>
      </c>
      <c r="AU11" s="17">
        <v>2.45859601819962E-2</v>
      </c>
      <c r="AV11" s="17">
        <v>1.7812706394561399E-2</v>
      </c>
      <c r="AW11" s="17">
        <v>4.1450911233289096E-3</v>
      </c>
      <c r="AX11" s="17">
        <v>0</v>
      </c>
      <c r="AY11" s="17"/>
      <c r="AZ11" s="17">
        <v>1.0101399413851801E-2</v>
      </c>
      <c r="BA11" s="17">
        <v>2.3215113410443699E-2</v>
      </c>
      <c r="BB11" s="17">
        <v>3.1797754712996798E-2</v>
      </c>
      <c r="BC11" s="17">
        <v>9.9886938140936899E-3</v>
      </c>
      <c r="BD11" s="17">
        <v>5.48832513593991E-3</v>
      </c>
      <c r="BE11" s="17">
        <v>2.13526402775009E-2</v>
      </c>
      <c r="BF11" s="17"/>
      <c r="BG11" s="17">
        <v>2.08707073953938E-2</v>
      </c>
      <c r="BH11" s="17">
        <v>1.0153966598098099E-2</v>
      </c>
      <c r="BI11" s="17" t="s">
        <v>95</v>
      </c>
      <c r="BJ11" s="17" t="s">
        <v>95</v>
      </c>
      <c r="BK11" s="17" t="s">
        <v>95</v>
      </c>
      <c r="BL11" s="17" t="s">
        <v>95</v>
      </c>
      <c r="BM11" s="17" t="s">
        <v>95</v>
      </c>
    </row>
    <row r="12" spans="2:65" x14ac:dyDescent="0.35">
      <c r="B12" s="18" t="s">
        <v>291</v>
      </c>
      <c r="C12" s="17">
        <v>3.1796906109953803E-2</v>
      </c>
      <c r="D12" s="17">
        <v>3.5728507122218603E-2</v>
      </c>
      <c r="E12" s="17">
        <v>2.7082712175014401E-2</v>
      </c>
      <c r="F12" s="17"/>
      <c r="G12" s="17">
        <v>7.4487368481684205E-2</v>
      </c>
      <c r="H12" s="17">
        <v>4.2229757216050698E-2</v>
      </c>
      <c r="I12" s="17">
        <v>2.9554416078550399E-2</v>
      </c>
      <c r="J12" s="17">
        <v>2.3676237767815699E-2</v>
      </c>
      <c r="K12" s="17">
        <v>2.22221003736136E-2</v>
      </c>
      <c r="L12" s="17">
        <v>2.9261436566114199E-2</v>
      </c>
      <c r="M12" s="17"/>
      <c r="N12" s="17">
        <v>3.3240085203145198E-2</v>
      </c>
      <c r="O12" s="17">
        <v>2.8601888702519802E-2</v>
      </c>
      <c r="P12" s="17">
        <v>3.19429109725059E-2</v>
      </c>
      <c r="Q12" s="17">
        <v>3.4169692051604798E-2</v>
      </c>
      <c r="R12" s="17"/>
      <c r="S12" s="17">
        <v>3.25828850045429E-2</v>
      </c>
      <c r="T12" s="17">
        <v>5.1885717001223103E-2</v>
      </c>
      <c r="U12" s="17">
        <v>4.26520626182905E-2</v>
      </c>
      <c r="V12" s="17">
        <v>2.8566658684807299E-2</v>
      </c>
      <c r="W12" s="17">
        <v>1.2319560797891701E-2</v>
      </c>
      <c r="X12" s="17">
        <v>1.25098671415037E-2</v>
      </c>
      <c r="Y12" s="17">
        <v>1.3892526819350701E-2</v>
      </c>
      <c r="Z12" s="17">
        <v>2.8226526667862999E-2</v>
      </c>
      <c r="AA12" s="17">
        <v>3.1602532398479502E-2</v>
      </c>
      <c r="AB12" s="17">
        <v>3.3554485611383897E-2</v>
      </c>
      <c r="AC12" s="17">
        <v>3.8434935586611797E-2</v>
      </c>
      <c r="AD12" s="17">
        <v>5.7695706687534098E-2</v>
      </c>
      <c r="AE12" s="17"/>
      <c r="AF12" s="17">
        <v>2.69962973157554E-2</v>
      </c>
      <c r="AG12" s="17">
        <v>3.61351794080337E-2</v>
      </c>
      <c r="AH12" s="17">
        <v>3.1078041768781099E-2</v>
      </c>
      <c r="AI12" s="17"/>
      <c r="AJ12" s="17">
        <v>3.20809037852322E-2</v>
      </c>
      <c r="AK12" s="17">
        <v>3.5610138734631598E-2</v>
      </c>
      <c r="AL12" s="17">
        <v>3.0378331141772099E-2</v>
      </c>
      <c r="AM12" s="17">
        <v>2.92809686795431E-2</v>
      </c>
      <c r="AN12" s="17">
        <v>2.0481708662904E-2</v>
      </c>
      <c r="AO12" s="17"/>
      <c r="AP12" s="17">
        <v>3.4942394979012303E-2</v>
      </c>
      <c r="AQ12" s="17">
        <v>3.21824654167314E-2</v>
      </c>
      <c r="AR12" s="17">
        <v>4.8292234677958498E-2</v>
      </c>
      <c r="AS12" s="17"/>
      <c r="AT12" s="17">
        <v>3.2652480094397501E-2</v>
      </c>
      <c r="AU12" s="17">
        <v>3.1751198223708699E-2</v>
      </c>
      <c r="AV12" s="17">
        <v>2.7254574718872202E-2</v>
      </c>
      <c r="AW12" s="17">
        <v>2.25714857039996E-2</v>
      </c>
      <c r="AX12" s="17">
        <v>8.4107063349078706E-2</v>
      </c>
      <c r="AY12" s="17"/>
      <c r="AZ12" s="17">
        <v>3.9544993531234703E-2</v>
      </c>
      <c r="BA12" s="17">
        <v>3.0302916670773901E-2</v>
      </c>
      <c r="BB12" s="17">
        <v>1.9086240394104999E-2</v>
      </c>
      <c r="BC12" s="17">
        <v>3.7377173973360003E-2</v>
      </c>
      <c r="BD12" s="17">
        <v>3.2619360692107503E-2</v>
      </c>
      <c r="BE12" s="17">
        <v>2.1150619282553199E-2</v>
      </c>
      <c r="BF12" s="17"/>
      <c r="BG12" s="17">
        <v>2.5243066063705001E-2</v>
      </c>
      <c r="BH12" s="17">
        <v>4.2089719472331102E-2</v>
      </c>
      <c r="BI12" s="17" t="s">
        <v>95</v>
      </c>
      <c r="BJ12" s="17" t="s">
        <v>95</v>
      </c>
      <c r="BK12" s="17" t="s">
        <v>95</v>
      </c>
      <c r="BL12" s="17" t="s">
        <v>95</v>
      </c>
      <c r="BM12" s="17" t="s">
        <v>95</v>
      </c>
    </row>
    <row r="13" spans="2:65" x14ac:dyDescent="0.35">
      <c r="B13" s="18" t="s">
        <v>292</v>
      </c>
      <c r="C13" s="17">
        <v>7.14336538134486E-2</v>
      </c>
      <c r="D13" s="17">
        <v>7.5593414098153094E-2</v>
      </c>
      <c r="E13" s="17">
        <v>6.6610858156695193E-2</v>
      </c>
      <c r="F13" s="17"/>
      <c r="G13" s="17">
        <v>6.6690195043549699E-2</v>
      </c>
      <c r="H13" s="17">
        <v>7.4972648088964103E-2</v>
      </c>
      <c r="I13" s="17">
        <v>7.5659335374174894E-2</v>
      </c>
      <c r="J13" s="17">
        <v>6.34235897560564E-2</v>
      </c>
      <c r="K13" s="17">
        <v>5.56255589200201E-2</v>
      </c>
      <c r="L13" s="17">
        <v>8.3303173759781801E-2</v>
      </c>
      <c r="M13" s="17"/>
      <c r="N13" s="17">
        <v>7.4308224507788206E-2</v>
      </c>
      <c r="O13" s="17">
        <v>7.3464002152550695E-2</v>
      </c>
      <c r="P13" s="17">
        <v>7.0305612685312102E-2</v>
      </c>
      <c r="Q13" s="17">
        <v>6.3396535207400295E-2</v>
      </c>
      <c r="R13" s="17"/>
      <c r="S13" s="17">
        <v>8.3120017234454599E-2</v>
      </c>
      <c r="T13" s="17">
        <v>8.1678222399244299E-2</v>
      </c>
      <c r="U13" s="17">
        <v>7.1614258292603206E-2</v>
      </c>
      <c r="V13" s="17">
        <v>7.9543987797598206E-2</v>
      </c>
      <c r="W13" s="17">
        <v>4.7198668533410801E-2</v>
      </c>
      <c r="X13" s="17">
        <v>4.3124137591028497E-2</v>
      </c>
      <c r="Y13" s="17">
        <v>8.5310322941054298E-2</v>
      </c>
      <c r="Z13" s="17">
        <v>6.5010276482134602E-2</v>
      </c>
      <c r="AA13" s="17">
        <v>7.1758715710685997E-2</v>
      </c>
      <c r="AB13" s="17">
        <v>6.5935805273785994E-2</v>
      </c>
      <c r="AC13" s="17">
        <v>9.3369901052500398E-2</v>
      </c>
      <c r="AD13" s="17">
        <v>3.9283359670031097E-2</v>
      </c>
      <c r="AE13" s="17"/>
      <c r="AF13" s="17">
        <v>7.5069066773918405E-2</v>
      </c>
      <c r="AG13" s="17">
        <v>5.9111535956544399E-2</v>
      </c>
      <c r="AH13" s="17">
        <v>9.6708187241045504E-2</v>
      </c>
      <c r="AI13" s="17"/>
      <c r="AJ13" s="17">
        <v>7.5418913673967594E-2</v>
      </c>
      <c r="AK13" s="17">
        <v>5.9798840240779902E-2</v>
      </c>
      <c r="AL13" s="17">
        <v>4.7564348777866902E-2</v>
      </c>
      <c r="AM13" s="17">
        <v>4.9228551160608799E-2</v>
      </c>
      <c r="AN13" s="17">
        <v>0.14813263889591499</v>
      </c>
      <c r="AO13" s="17"/>
      <c r="AP13" s="17">
        <v>6.9820889574278497E-2</v>
      </c>
      <c r="AQ13" s="17">
        <v>5.4165582160938301E-2</v>
      </c>
      <c r="AR13" s="17">
        <v>7.1159494620936098E-2</v>
      </c>
      <c r="AS13" s="17"/>
      <c r="AT13" s="17">
        <v>9.6986210576543899E-2</v>
      </c>
      <c r="AU13" s="17">
        <v>7.5981802220238495E-2</v>
      </c>
      <c r="AV13" s="17">
        <v>5.83778172139418E-2</v>
      </c>
      <c r="AW13" s="17">
        <v>7.0706662365173395E-2</v>
      </c>
      <c r="AX13" s="17">
        <v>0</v>
      </c>
      <c r="AY13" s="17"/>
      <c r="AZ13" s="17">
        <v>7.4803281050366502E-2</v>
      </c>
      <c r="BA13" s="17">
        <v>6.7280053051961206E-2</v>
      </c>
      <c r="BB13" s="17">
        <v>6.3584901126434806E-2</v>
      </c>
      <c r="BC13" s="17">
        <v>7.9767664146137396E-2</v>
      </c>
      <c r="BD13" s="17">
        <v>6.8799831455853097E-2</v>
      </c>
      <c r="BE13" s="17">
        <v>7.8803285651456001E-2</v>
      </c>
      <c r="BF13" s="17"/>
      <c r="BG13" s="17">
        <v>6.6218462205388906E-2</v>
      </c>
      <c r="BH13" s="17">
        <v>7.9624118257499293E-2</v>
      </c>
      <c r="BI13" s="17" t="s">
        <v>95</v>
      </c>
      <c r="BJ13" s="17" t="s">
        <v>95</v>
      </c>
      <c r="BK13" s="17" t="s">
        <v>95</v>
      </c>
      <c r="BL13" s="17" t="s">
        <v>95</v>
      </c>
      <c r="BM13" s="17" t="s">
        <v>95</v>
      </c>
    </row>
    <row r="14" spans="2:65" x14ac:dyDescent="0.35">
      <c r="B14" s="18" t="s">
        <v>293</v>
      </c>
      <c r="C14" s="17">
        <v>9.9270652519100694E-2</v>
      </c>
      <c r="D14" s="17">
        <v>9.7280374364155903E-2</v>
      </c>
      <c r="E14" s="17">
        <v>0.101655786736641</v>
      </c>
      <c r="F14" s="17"/>
      <c r="G14" s="17">
        <v>0.13845575103461599</v>
      </c>
      <c r="H14" s="17">
        <v>0.132700895468403</v>
      </c>
      <c r="I14" s="17">
        <v>8.6757771676252093E-2</v>
      </c>
      <c r="J14" s="17">
        <v>0.118974917550946</v>
      </c>
      <c r="K14" s="17">
        <v>8.3822765358152002E-2</v>
      </c>
      <c r="L14" s="17">
        <v>8.0567886132023994E-2</v>
      </c>
      <c r="M14" s="17"/>
      <c r="N14" s="17">
        <v>9.9391451291626201E-2</v>
      </c>
      <c r="O14" s="17">
        <v>0.10646247892739</v>
      </c>
      <c r="P14" s="17">
        <v>9.1736732083002995E-2</v>
      </c>
      <c r="Q14" s="17">
        <v>9.6489850135577995E-2</v>
      </c>
      <c r="R14" s="17"/>
      <c r="S14" s="17">
        <v>0.14444825209934001</v>
      </c>
      <c r="T14" s="17">
        <v>7.7455326120055096E-2</v>
      </c>
      <c r="U14" s="17">
        <v>0.10105632865115299</v>
      </c>
      <c r="V14" s="17">
        <v>0.11154123328118901</v>
      </c>
      <c r="W14" s="17">
        <v>7.9739215512501405E-2</v>
      </c>
      <c r="X14" s="17">
        <v>9.09432073355117E-2</v>
      </c>
      <c r="Y14" s="17">
        <v>6.4894303782015106E-2</v>
      </c>
      <c r="Z14" s="17">
        <v>9.5858549216145603E-2</v>
      </c>
      <c r="AA14" s="17">
        <v>9.6343133484704593E-2</v>
      </c>
      <c r="AB14" s="17">
        <v>0.117287346736556</v>
      </c>
      <c r="AC14" s="17">
        <v>0.110133220592047</v>
      </c>
      <c r="AD14" s="17">
        <v>8.9814632975206504E-2</v>
      </c>
      <c r="AE14" s="17"/>
      <c r="AF14" s="17">
        <v>9.6378806646387705E-2</v>
      </c>
      <c r="AG14" s="17">
        <v>9.5921637973154894E-2</v>
      </c>
      <c r="AH14" s="17">
        <v>0.116574573095597</v>
      </c>
      <c r="AI14" s="17"/>
      <c r="AJ14" s="17">
        <v>9.0673103621147805E-2</v>
      </c>
      <c r="AK14" s="17">
        <v>0.107269405341262</v>
      </c>
      <c r="AL14" s="17">
        <v>0.122378041250783</v>
      </c>
      <c r="AM14" s="17">
        <v>0.106016031769297</v>
      </c>
      <c r="AN14" s="17">
        <v>6.6939317442942806E-2</v>
      </c>
      <c r="AO14" s="17"/>
      <c r="AP14" s="17">
        <v>0.101115836443399</v>
      </c>
      <c r="AQ14" s="17">
        <v>0.105876630334672</v>
      </c>
      <c r="AR14" s="17">
        <v>9.3239732560364705E-2</v>
      </c>
      <c r="AS14" s="17"/>
      <c r="AT14" s="17">
        <v>9.2639983169077095E-2</v>
      </c>
      <c r="AU14" s="17">
        <v>9.7906024885372395E-2</v>
      </c>
      <c r="AV14" s="17">
        <v>0.11642050148621499</v>
      </c>
      <c r="AW14" s="17">
        <v>0.111780208360217</v>
      </c>
      <c r="AX14" s="17">
        <v>0.118706380102407</v>
      </c>
      <c r="AY14" s="17"/>
      <c r="AZ14" s="17">
        <v>0.103890673193459</v>
      </c>
      <c r="BA14" s="17">
        <v>0.101627815543366</v>
      </c>
      <c r="BB14" s="17">
        <v>7.3796244325851107E-2</v>
      </c>
      <c r="BC14" s="17">
        <v>0.106534844846267</v>
      </c>
      <c r="BD14" s="17">
        <v>9.5419362976104594E-2</v>
      </c>
      <c r="BE14" s="17">
        <v>0.104375053675293</v>
      </c>
      <c r="BF14" s="17"/>
      <c r="BG14" s="17">
        <v>9.1629718799170604E-2</v>
      </c>
      <c r="BH14" s="17">
        <v>0.111270747751598</v>
      </c>
      <c r="BI14" s="17" t="s">
        <v>95</v>
      </c>
      <c r="BJ14" s="17" t="s">
        <v>95</v>
      </c>
      <c r="BK14" s="17" t="s">
        <v>95</v>
      </c>
      <c r="BL14" s="17" t="s">
        <v>95</v>
      </c>
      <c r="BM14" s="17" t="s">
        <v>95</v>
      </c>
    </row>
    <row r="15" spans="2:65" x14ac:dyDescent="0.35">
      <c r="B15" s="18" t="s">
        <v>294</v>
      </c>
      <c r="C15" s="17">
        <v>0.1353559690958</v>
      </c>
      <c r="D15" s="17">
        <v>0.14061059830001801</v>
      </c>
      <c r="E15" s="17">
        <v>0.130404740963732</v>
      </c>
      <c r="F15" s="17"/>
      <c r="G15" s="17">
        <v>0.126544907930496</v>
      </c>
      <c r="H15" s="17">
        <v>0.15580398078322</v>
      </c>
      <c r="I15" s="17">
        <v>0.145931702049648</v>
      </c>
      <c r="J15" s="17">
        <v>0.15226205990557401</v>
      </c>
      <c r="K15" s="17">
        <v>0.14558239113341101</v>
      </c>
      <c r="L15" s="17">
        <v>0.107539950399914</v>
      </c>
      <c r="M15" s="17"/>
      <c r="N15" s="17">
        <v>0.116624027459426</v>
      </c>
      <c r="O15" s="17">
        <v>0.145577272222492</v>
      </c>
      <c r="P15" s="17">
        <v>0.140391673839459</v>
      </c>
      <c r="Q15" s="17">
        <v>0.149728661712624</v>
      </c>
      <c r="R15" s="17"/>
      <c r="S15" s="17">
        <v>0.14866720331116101</v>
      </c>
      <c r="T15" s="17">
        <v>0.113960469699335</v>
      </c>
      <c r="U15" s="17">
        <v>0.155019199030933</v>
      </c>
      <c r="V15" s="17">
        <v>0.122284205578892</v>
      </c>
      <c r="W15" s="17">
        <v>0.13993053671838601</v>
      </c>
      <c r="X15" s="17">
        <v>0.12304126956695099</v>
      </c>
      <c r="Y15" s="17">
        <v>0.15392571118221601</v>
      </c>
      <c r="Z15" s="17">
        <v>0.176387483732452</v>
      </c>
      <c r="AA15" s="17">
        <v>0.118056575010409</v>
      </c>
      <c r="AB15" s="17">
        <v>0.14753385118158199</v>
      </c>
      <c r="AC15" s="17">
        <v>0.142613343042505</v>
      </c>
      <c r="AD15" s="17">
        <v>9.7151522488578904E-2</v>
      </c>
      <c r="AE15" s="17"/>
      <c r="AF15" s="17">
        <v>0.12501447859971801</v>
      </c>
      <c r="AG15" s="17">
        <v>0.14819522112043201</v>
      </c>
      <c r="AH15" s="17">
        <v>0.13174864974359199</v>
      </c>
      <c r="AI15" s="17"/>
      <c r="AJ15" s="17">
        <v>0.119930127209829</v>
      </c>
      <c r="AK15" s="17">
        <v>0.159296474781039</v>
      </c>
      <c r="AL15" s="17">
        <v>0.12760055610892801</v>
      </c>
      <c r="AM15" s="17">
        <v>0.10009932402415</v>
      </c>
      <c r="AN15" s="17">
        <v>0.18078711333462999</v>
      </c>
      <c r="AO15" s="17"/>
      <c r="AP15" s="17">
        <v>0.114507498884832</v>
      </c>
      <c r="AQ15" s="17">
        <v>0.15100563180304499</v>
      </c>
      <c r="AR15" s="17">
        <v>0.14941979528344701</v>
      </c>
      <c r="AS15" s="17"/>
      <c r="AT15" s="17">
        <v>0.12112693962418</v>
      </c>
      <c r="AU15" s="17">
        <v>0.14298461902207599</v>
      </c>
      <c r="AV15" s="17">
        <v>0.12857050639638501</v>
      </c>
      <c r="AW15" s="17">
        <v>0.151233110950733</v>
      </c>
      <c r="AX15" s="17">
        <v>6.3558094790371097E-2</v>
      </c>
      <c r="AY15" s="17"/>
      <c r="AZ15" s="17">
        <v>0.155397706804942</v>
      </c>
      <c r="BA15" s="17">
        <v>0.12812958034299099</v>
      </c>
      <c r="BB15" s="17">
        <v>0.179365436532996</v>
      </c>
      <c r="BC15" s="17">
        <v>0.125244046490601</v>
      </c>
      <c r="BD15" s="17">
        <v>0.121315432106406</v>
      </c>
      <c r="BE15" s="17">
        <v>0.113115449366952</v>
      </c>
      <c r="BF15" s="17"/>
      <c r="BG15" s="17">
        <v>0.12585488115514601</v>
      </c>
      <c r="BH15" s="17">
        <v>0.150277438680439</v>
      </c>
      <c r="BI15" s="17" t="s">
        <v>95</v>
      </c>
      <c r="BJ15" s="17" t="s">
        <v>95</v>
      </c>
      <c r="BK15" s="17" t="s">
        <v>95</v>
      </c>
      <c r="BL15" s="17" t="s">
        <v>95</v>
      </c>
      <c r="BM15" s="17" t="s">
        <v>95</v>
      </c>
    </row>
    <row r="16" spans="2:65" x14ac:dyDescent="0.35">
      <c r="B16" s="18" t="s">
        <v>295</v>
      </c>
      <c r="C16" s="17">
        <v>0.167919703268924</v>
      </c>
      <c r="D16" s="17">
        <v>0.16043597133804</v>
      </c>
      <c r="E16" s="17">
        <v>0.17526855736670699</v>
      </c>
      <c r="F16" s="17"/>
      <c r="G16" s="17">
        <v>0.191813146481361</v>
      </c>
      <c r="H16" s="17">
        <v>0.15562707327113701</v>
      </c>
      <c r="I16" s="17">
        <v>0.23826958215415001</v>
      </c>
      <c r="J16" s="17">
        <v>0.157377127439352</v>
      </c>
      <c r="K16" s="17">
        <v>0.15803283363836601</v>
      </c>
      <c r="L16" s="17">
        <v>0.144634280053032</v>
      </c>
      <c r="M16" s="17"/>
      <c r="N16" s="17">
        <v>0.158382297465918</v>
      </c>
      <c r="O16" s="17">
        <v>0.173299091445686</v>
      </c>
      <c r="P16" s="17">
        <v>0.16106320414115399</v>
      </c>
      <c r="Q16" s="17">
        <v>0.18742532075451099</v>
      </c>
      <c r="R16" s="17"/>
      <c r="S16" s="17">
        <v>0.160145541538704</v>
      </c>
      <c r="T16" s="17">
        <v>0.171889401740322</v>
      </c>
      <c r="U16" s="17">
        <v>0.15700166733363799</v>
      </c>
      <c r="V16" s="17">
        <v>0.18274094316341799</v>
      </c>
      <c r="W16" s="17">
        <v>0.16027843742411901</v>
      </c>
      <c r="X16" s="17">
        <v>0.21558523316505901</v>
      </c>
      <c r="Y16" s="17">
        <v>0.15997315414187699</v>
      </c>
      <c r="Z16" s="17">
        <v>0.130661621836617</v>
      </c>
      <c r="AA16" s="17">
        <v>0.195206044731808</v>
      </c>
      <c r="AB16" s="17">
        <v>0.13251004424844301</v>
      </c>
      <c r="AC16" s="17">
        <v>0.153453373889439</v>
      </c>
      <c r="AD16" s="17">
        <v>0.14804062496676801</v>
      </c>
      <c r="AE16" s="17"/>
      <c r="AF16" s="17">
        <v>0.16196593781765201</v>
      </c>
      <c r="AG16" s="17">
        <v>0.17030893325212601</v>
      </c>
      <c r="AH16" s="17">
        <v>0.164321296669172</v>
      </c>
      <c r="AI16" s="17"/>
      <c r="AJ16" s="17">
        <v>0.16488230182646499</v>
      </c>
      <c r="AK16" s="17">
        <v>0.16546423451099501</v>
      </c>
      <c r="AL16" s="17">
        <v>0.16906282916343501</v>
      </c>
      <c r="AM16" s="17">
        <v>0.18680481988550601</v>
      </c>
      <c r="AN16" s="17">
        <v>0.16611531889163</v>
      </c>
      <c r="AO16" s="17"/>
      <c r="AP16" s="17">
        <v>0.17341484677594901</v>
      </c>
      <c r="AQ16" s="17">
        <v>0.17396796079324101</v>
      </c>
      <c r="AR16" s="17">
        <v>0.138253162772767</v>
      </c>
      <c r="AS16" s="17"/>
      <c r="AT16" s="17">
        <v>0.16273337906580099</v>
      </c>
      <c r="AU16" s="17">
        <v>0.16470254512389801</v>
      </c>
      <c r="AV16" s="17">
        <v>0.182390895417678</v>
      </c>
      <c r="AW16" s="17">
        <v>0.17382301154346999</v>
      </c>
      <c r="AX16" s="17">
        <v>0.26999732028322998</v>
      </c>
      <c r="AY16" s="17"/>
      <c r="AZ16" s="17">
        <v>0.17623526557380001</v>
      </c>
      <c r="BA16" s="17">
        <v>0.18021522093520101</v>
      </c>
      <c r="BB16" s="17">
        <v>0.165013844275713</v>
      </c>
      <c r="BC16" s="17">
        <v>0.15441820416114299</v>
      </c>
      <c r="BD16" s="17">
        <v>0.17252042792508601</v>
      </c>
      <c r="BE16" s="17">
        <v>0.113548253601727</v>
      </c>
      <c r="BF16" s="17"/>
      <c r="BG16" s="17">
        <v>0.160313969717123</v>
      </c>
      <c r="BH16" s="17">
        <v>0.17986451659671801</v>
      </c>
      <c r="BI16" s="17" t="s">
        <v>95</v>
      </c>
      <c r="BJ16" s="17" t="s">
        <v>95</v>
      </c>
      <c r="BK16" s="17" t="s">
        <v>95</v>
      </c>
      <c r="BL16" s="17" t="s">
        <v>95</v>
      </c>
      <c r="BM16" s="17" t="s">
        <v>95</v>
      </c>
    </row>
    <row r="17" spans="2:65" x14ac:dyDescent="0.35">
      <c r="B17" s="18" t="s">
        <v>302</v>
      </c>
      <c r="C17" s="17">
        <v>0.10307843530743099</v>
      </c>
      <c r="D17" s="17">
        <v>0.101303922724599</v>
      </c>
      <c r="E17" s="17">
        <v>0.10525433544419301</v>
      </c>
      <c r="F17" s="17"/>
      <c r="G17" s="17">
        <v>0.113834219691512</v>
      </c>
      <c r="H17" s="17">
        <v>0.16805840812671999</v>
      </c>
      <c r="I17" s="17">
        <v>0.117805749719692</v>
      </c>
      <c r="J17" s="17">
        <v>0.10241263079152201</v>
      </c>
      <c r="K17" s="17">
        <v>0.100983421702022</v>
      </c>
      <c r="L17" s="17">
        <v>6.7871568560930504E-2</v>
      </c>
      <c r="M17" s="17"/>
      <c r="N17" s="17">
        <v>0.111535504588283</v>
      </c>
      <c r="O17" s="17">
        <v>0.10531119513593699</v>
      </c>
      <c r="P17" s="17">
        <v>0.100360108454771</v>
      </c>
      <c r="Q17" s="17">
        <v>8.9095388019540395E-2</v>
      </c>
      <c r="R17" s="17"/>
      <c r="S17" s="17">
        <v>0.107334915387566</v>
      </c>
      <c r="T17" s="17">
        <v>9.6629297630307504E-2</v>
      </c>
      <c r="U17" s="17">
        <v>9.3398169159647396E-2</v>
      </c>
      <c r="V17" s="17">
        <v>9.2613929801655101E-2</v>
      </c>
      <c r="W17" s="17">
        <v>0.162495365220165</v>
      </c>
      <c r="X17" s="17">
        <v>9.7946767739491403E-2</v>
      </c>
      <c r="Y17" s="17">
        <v>0.14455497613044899</v>
      </c>
      <c r="Z17" s="17">
        <v>0.112734001968275</v>
      </c>
      <c r="AA17" s="17">
        <v>0.10347155812985</v>
      </c>
      <c r="AB17" s="17">
        <v>8.3170114254546901E-2</v>
      </c>
      <c r="AC17" s="17">
        <v>6.9574879503038894E-2</v>
      </c>
      <c r="AD17" s="17">
        <v>5.1258165147542799E-2</v>
      </c>
      <c r="AE17" s="17"/>
      <c r="AF17" s="17">
        <v>9.0576812960220895E-2</v>
      </c>
      <c r="AG17" s="17">
        <v>0.110809761030875</v>
      </c>
      <c r="AH17" s="17">
        <v>0.11545076604888101</v>
      </c>
      <c r="AI17" s="17"/>
      <c r="AJ17" s="17">
        <v>9.6899941453890998E-2</v>
      </c>
      <c r="AK17" s="17">
        <v>0.12299604152784401</v>
      </c>
      <c r="AL17" s="17">
        <v>9.5652683196759097E-2</v>
      </c>
      <c r="AM17" s="17">
        <v>2.9108198787951199E-2</v>
      </c>
      <c r="AN17" s="17">
        <v>8.0820897622389198E-2</v>
      </c>
      <c r="AO17" s="17"/>
      <c r="AP17" s="17">
        <v>0.108219762770113</v>
      </c>
      <c r="AQ17" s="17">
        <v>0.117448031539723</v>
      </c>
      <c r="AR17" s="17">
        <v>0.105220415976173</v>
      </c>
      <c r="AS17" s="17"/>
      <c r="AT17" s="17">
        <v>0.112688741090721</v>
      </c>
      <c r="AU17" s="17">
        <v>8.5032844517261397E-2</v>
      </c>
      <c r="AV17" s="17">
        <v>0.110476569302645</v>
      </c>
      <c r="AW17" s="17">
        <v>0.12250876488424001</v>
      </c>
      <c r="AX17" s="17">
        <v>9.3459796321303204E-2</v>
      </c>
      <c r="AY17" s="17"/>
      <c r="AZ17" s="17">
        <v>0.116366875451079</v>
      </c>
      <c r="BA17" s="17">
        <v>0.10574151481554001</v>
      </c>
      <c r="BB17" s="17">
        <v>9.6958860575391603E-2</v>
      </c>
      <c r="BC17" s="17">
        <v>8.7725956636819202E-2</v>
      </c>
      <c r="BD17" s="17">
        <v>0.106915655780393</v>
      </c>
      <c r="BE17" s="17">
        <v>0.105339624610852</v>
      </c>
      <c r="BF17" s="17"/>
      <c r="BG17" s="17">
        <v>9.68376704946316E-2</v>
      </c>
      <c r="BH17" s="17">
        <v>0.11287956365407199</v>
      </c>
      <c r="BI17" s="17" t="s">
        <v>95</v>
      </c>
      <c r="BJ17" s="17" t="s">
        <v>95</v>
      </c>
      <c r="BK17" s="17" t="s">
        <v>95</v>
      </c>
      <c r="BL17" s="17" t="s">
        <v>95</v>
      </c>
      <c r="BM17" s="17" t="s">
        <v>95</v>
      </c>
    </row>
    <row r="18" spans="2:65" x14ac:dyDescent="0.35">
      <c r="B18" s="18" t="s">
        <v>403</v>
      </c>
      <c r="C18" s="17">
        <v>0.16479643492545501</v>
      </c>
      <c r="D18" s="17">
        <v>0.16215392164532799</v>
      </c>
      <c r="E18" s="17">
        <v>0.16716939371832101</v>
      </c>
      <c r="F18" s="17"/>
      <c r="G18" s="17">
        <v>0.17714149079453001</v>
      </c>
      <c r="H18" s="17">
        <v>0.16760632388753899</v>
      </c>
      <c r="I18" s="17">
        <v>0.167726047975116</v>
      </c>
      <c r="J18" s="17">
        <v>0.16780690854011199</v>
      </c>
      <c r="K18" s="17">
        <v>0.167791453503945</v>
      </c>
      <c r="L18" s="17">
        <v>0.155722123924044</v>
      </c>
      <c r="M18" s="17"/>
      <c r="N18" s="17">
        <v>0.18659296542303</v>
      </c>
      <c r="O18" s="17">
        <v>0.14324790982982799</v>
      </c>
      <c r="P18" s="17">
        <v>0.15262795711333199</v>
      </c>
      <c r="Q18" s="17">
        <v>0.171905744683684</v>
      </c>
      <c r="R18" s="17"/>
      <c r="S18" s="17">
        <v>0.17427706153245701</v>
      </c>
      <c r="T18" s="17">
        <v>0.16280292232735499</v>
      </c>
      <c r="U18" s="17">
        <v>0.194093214430825</v>
      </c>
      <c r="V18" s="17">
        <v>0.133600074504101</v>
      </c>
      <c r="W18" s="17">
        <v>0.16425189659526099</v>
      </c>
      <c r="X18" s="17">
        <v>0.15705398450175201</v>
      </c>
      <c r="Y18" s="17">
        <v>0.16837233201324001</v>
      </c>
      <c r="Z18" s="17">
        <v>0.15786790814284199</v>
      </c>
      <c r="AA18" s="17">
        <v>0.16741274167742701</v>
      </c>
      <c r="AB18" s="17">
        <v>0.12992741456022999</v>
      </c>
      <c r="AC18" s="17">
        <v>0.168281275762003</v>
      </c>
      <c r="AD18" s="17">
        <v>0.26834903301046198</v>
      </c>
      <c r="AE18" s="17"/>
      <c r="AF18" s="17">
        <v>0.163897583374505</v>
      </c>
      <c r="AG18" s="17">
        <v>0.17346667646443401</v>
      </c>
      <c r="AH18" s="17">
        <v>0.117376678645115</v>
      </c>
      <c r="AI18" s="17"/>
      <c r="AJ18" s="17">
        <v>0.16437512946577601</v>
      </c>
      <c r="AK18" s="17">
        <v>0.18467418080795001</v>
      </c>
      <c r="AL18" s="17">
        <v>0.15628560217693799</v>
      </c>
      <c r="AM18" s="17">
        <v>0.188064535379179</v>
      </c>
      <c r="AN18" s="17">
        <v>9.4966857586107595E-2</v>
      </c>
      <c r="AO18" s="17"/>
      <c r="AP18" s="17">
        <v>0.15959352138475</v>
      </c>
      <c r="AQ18" s="17">
        <v>0.187223718307551</v>
      </c>
      <c r="AR18" s="17">
        <v>0.18499292509783599</v>
      </c>
      <c r="AS18" s="17"/>
      <c r="AT18" s="17">
        <v>0.149401942489198</v>
      </c>
      <c r="AU18" s="17">
        <v>0.136469470985361</v>
      </c>
      <c r="AV18" s="17">
        <v>0.172144404446086</v>
      </c>
      <c r="AW18" s="17">
        <v>0.218923886609246</v>
      </c>
      <c r="AX18" s="17">
        <v>0.22219783023280501</v>
      </c>
      <c r="AY18" s="17"/>
      <c r="AZ18" s="17">
        <v>0.19058122443067099</v>
      </c>
      <c r="BA18" s="17">
        <v>0.173457786978965</v>
      </c>
      <c r="BB18" s="17">
        <v>0.17369684289840401</v>
      </c>
      <c r="BC18" s="17">
        <v>0.15590609424540799</v>
      </c>
      <c r="BD18" s="17">
        <v>0.1386538385428</v>
      </c>
      <c r="BE18" s="17">
        <v>0.12557525050090601</v>
      </c>
      <c r="BF18" s="17"/>
      <c r="BG18" s="17">
        <v>0.153212151681623</v>
      </c>
      <c r="BH18" s="17">
        <v>0.18298956513984399</v>
      </c>
      <c r="BI18" s="17" t="s">
        <v>95</v>
      </c>
      <c r="BJ18" s="17" t="s">
        <v>95</v>
      </c>
      <c r="BK18" s="17" t="s">
        <v>95</v>
      </c>
      <c r="BL18" s="17" t="s">
        <v>95</v>
      </c>
      <c r="BM18" s="17" t="s">
        <v>95</v>
      </c>
    </row>
    <row r="19" spans="2:65" ht="29" x14ac:dyDescent="0.35">
      <c r="B19" s="18" t="s">
        <v>404</v>
      </c>
      <c r="C19" s="19">
        <v>0.16616294359557299</v>
      </c>
      <c r="D19" s="19">
        <v>0.15173032139850001</v>
      </c>
      <c r="E19" s="19">
        <v>0.18158386469801299</v>
      </c>
      <c r="F19" s="19"/>
      <c r="G19" s="19">
        <v>7.2527528521788995E-2</v>
      </c>
      <c r="H19" s="19">
        <v>5.41647891264267E-2</v>
      </c>
      <c r="I19" s="19">
        <v>8.5642252802965793E-2</v>
      </c>
      <c r="J19" s="19">
        <v>0.140389452608677</v>
      </c>
      <c r="K19" s="19">
        <v>0.20989884244472301</v>
      </c>
      <c r="L19" s="19">
        <v>0.262688420429806</v>
      </c>
      <c r="M19" s="19"/>
      <c r="N19" s="19">
        <v>0.164343429866323</v>
      </c>
      <c r="O19" s="19">
        <v>0.15040792537400499</v>
      </c>
      <c r="P19" s="19">
        <v>0.19617318199761</v>
      </c>
      <c r="Q19" s="19">
        <v>0.15277753620005399</v>
      </c>
      <c r="R19" s="19"/>
      <c r="S19" s="19">
        <v>0.124244027795646</v>
      </c>
      <c r="T19" s="19">
        <v>0.17533560649772401</v>
      </c>
      <c r="U19" s="19">
        <v>0.13390463593756999</v>
      </c>
      <c r="V19" s="19">
        <v>0.202010588490561</v>
      </c>
      <c r="W19" s="19">
        <v>0.16843840117661901</v>
      </c>
      <c r="X19" s="19">
        <v>0.190857673355842</v>
      </c>
      <c r="Y19" s="19">
        <v>0.13664856262860001</v>
      </c>
      <c r="Z19" s="19">
        <v>0.18774285384104999</v>
      </c>
      <c r="AA19" s="19">
        <v>0.153248253524882</v>
      </c>
      <c r="AB19" s="19">
        <v>0.21168876948649301</v>
      </c>
      <c r="AC19" s="19">
        <v>0.178748973411819</v>
      </c>
      <c r="AD19" s="19">
        <v>0.123042242466241</v>
      </c>
      <c r="AE19" s="19"/>
      <c r="AF19" s="19">
        <v>0.180414626927168</v>
      </c>
      <c r="AG19" s="19">
        <v>0.16378502064174399</v>
      </c>
      <c r="AH19" s="19">
        <v>0.14937706718271901</v>
      </c>
      <c r="AI19" s="19"/>
      <c r="AJ19" s="19">
        <v>0.18276617266408901</v>
      </c>
      <c r="AK19" s="19">
        <v>0.13843708513167199</v>
      </c>
      <c r="AL19" s="19">
        <v>0.19510794749149299</v>
      </c>
      <c r="AM19" s="19">
        <v>0.11983260623500699</v>
      </c>
      <c r="AN19" s="19">
        <v>0.17022603138328701</v>
      </c>
      <c r="AO19" s="19"/>
      <c r="AP19" s="19">
        <v>0.17549962963770899</v>
      </c>
      <c r="AQ19" s="19">
        <v>0.14525175356143399</v>
      </c>
      <c r="AR19" s="19">
        <v>0.160058970147854</v>
      </c>
      <c r="AS19" s="19"/>
      <c r="AT19" s="19">
        <v>0.172909263658131</v>
      </c>
      <c r="AU19" s="19">
        <v>0.18670178569923099</v>
      </c>
      <c r="AV19" s="19">
        <v>0.143756296093699</v>
      </c>
      <c r="AW19" s="19">
        <v>9.1569649448140805E-2</v>
      </c>
      <c r="AX19" s="19">
        <v>0.10411338747665</v>
      </c>
      <c r="AY19" s="19"/>
      <c r="AZ19" s="19">
        <v>9.3274830756759006E-2</v>
      </c>
      <c r="BA19" s="19">
        <v>0.15262453142270599</v>
      </c>
      <c r="BB19" s="19">
        <v>0.14784007315844999</v>
      </c>
      <c r="BC19" s="19">
        <v>0.19505192263266499</v>
      </c>
      <c r="BD19" s="19">
        <v>0.21644590181868101</v>
      </c>
      <c r="BE19" s="19">
        <v>0.24885496114688599</v>
      </c>
      <c r="BF19" s="19"/>
      <c r="BG19" s="19">
        <v>0.209230851078437</v>
      </c>
      <c r="BH19" s="19">
        <v>9.8524745149918699E-2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407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9.3910263149455997E-2</v>
      </c>
      <c r="D9" s="17">
        <v>0.10716546344461</v>
      </c>
      <c r="E9" s="17">
        <v>8.0582179050551497E-2</v>
      </c>
      <c r="F9" s="17"/>
      <c r="G9" s="17">
        <v>2.5252955354515199E-2</v>
      </c>
      <c r="H9" s="17">
        <v>4.6160461236979602E-2</v>
      </c>
      <c r="I9" s="17">
        <v>3.8320949461906999E-2</v>
      </c>
      <c r="J9" s="17">
        <v>9.8952033628397995E-2</v>
      </c>
      <c r="K9" s="17">
        <v>0.104230188068111</v>
      </c>
      <c r="L9" s="17">
        <v>0.14813509406344999</v>
      </c>
      <c r="M9" s="17"/>
      <c r="N9" s="17">
        <v>8.4842642912023397E-2</v>
      </c>
      <c r="O9" s="17">
        <v>0.10516938612763201</v>
      </c>
      <c r="P9" s="17">
        <v>9.8482037288374E-2</v>
      </c>
      <c r="Q9" s="17">
        <v>8.7164634609984207E-2</v>
      </c>
      <c r="R9" s="17"/>
      <c r="S9" s="17">
        <v>5.55611308619312E-2</v>
      </c>
      <c r="T9" s="17">
        <v>0.112702727887051</v>
      </c>
      <c r="U9" s="17">
        <v>7.1845928392641201E-2</v>
      </c>
      <c r="V9" s="17">
        <v>0.123124973697766</v>
      </c>
      <c r="W9" s="17">
        <v>7.8029098129319505E-2</v>
      </c>
      <c r="X9" s="17">
        <v>9.02286665541326E-2</v>
      </c>
      <c r="Y9" s="17">
        <v>9.0358396786694606E-2</v>
      </c>
      <c r="Z9" s="17">
        <v>0.105650694809879</v>
      </c>
      <c r="AA9" s="17">
        <v>0.11174516011285</v>
      </c>
      <c r="AB9" s="17">
        <v>0.107705516529989</v>
      </c>
      <c r="AC9" s="17">
        <v>8.1653826901550805E-2</v>
      </c>
      <c r="AD9" s="17">
        <v>7.3038117896289098E-2</v>
      </c>
      <c r="AE9" s="17"/>
      <c r="AF9" s="17">
        <v>0.13437714602161899</v>
      </c>
      <c r="AG9" s="17">
        <v>6.2611172824976996E-2</v>
      </c>
      <c r="AH9" s="17">
        <v>8.8535612462961197E-2</v>
      </c>
      <c r="AI9" s="17"/>
      <c r="AJ9" s="17">
        <v>0.128180294950928</v>
      </c>
      <c r="AK9" s="17">
        <v>4.2515748416407401E-2</v>
      </c>
      <c r="AL9" s="17">
        <v>6.03708531196284E-2</v>
      </c>
      <c r="AM9" s="17">
        <v>0.21689562791851399</v>
      </c>
      <c r="AN9" s="17">
        <v>0.11790050195160701</v>
      </c>
      <c r="AO9" s="17"/>
      <c r="AP9" s="17">
        <v>0.13536408241019701</v>
      </c>
      <c r="AQ9" s="17">
        <v>4.1506967115530799E-2</v>
      </c>
      <c r="AR9" s="17">
        <v>5.9646202818901498E-2</v>
      </c>
      <c r="AS9" s="17"/>
      <c r="AT9" s="17">
        <v>0.124582967019779</v>
      </c>
      <c r="AU9" s="17">
        <v>9.4625430112737802E-2</v>
      </c>
      <c r="AV9" s="17">
        <v>6.4713002610448295E-2</v>
      </c>
      <c r="AW9" s="17">
        <v>5.1148063322014103E-2</v>
      </c>
      <c r="AX9" s="17">
        <v>0.121811347277343</v>
      </c>
      <c r="AY9" s="17"/>
      <c r="AZ9" s="17">
        <v>6.4227448541227805E-2</v>
      </c>
      <c r="BA9" s="17">
        <v>9.1630527938272602E-2</v>
      </c>
      <c r="BB9" s="17">
        <v>8.0175791833400706E-2</v>
      </c>
      <c r="BC9" s="17">
        <v>0.123886150882742</v>
      </c>
      <c r="BD9" s="17">
        <v>8.9509077274851301E-2</v>
      </c>
      <c r="BE9" s="17">
        <v>0.12170703423732999</v>
      </c>
      <c r="BF9" s="17"/>
      <c r="BG9" s="17">
        <v>0.1141113480963</v>
      </c>
      <c r="BH9" s="17">
        <v>6.2184435908005001E-2</v>
      </c>
      <c r="BI9" s="17" t="s">
        <v>95</v>
      </c>
      <c r="BJ9" s="17" t="s">
        <v>95</v>
      </c>
      <c r="BK9" s="17" t="s">
        <v>95</v>
      </c>
      <c r="BL9" s="17" t="s">
        <v>95</v>
      </c>
      <c r="BM9" s="17" t="s">
        <v>95</v>
      </c>
    </row>
    <row r="10" spans="2:65" x14ac:dyDescent="0.35">
      <c r="B10" s="18" t="s">
        <v>289</v>
      </c>
      <c r="C10" s="17">
        <v>2.6897946081132801E-2</v>
      </c>
      <c r="D10" s="17">
        <v>2.9281910952854401E-2</v>
      </c>
      <c r="E10" s="17">
        <v>2.4534763545256199E-2</v>
      </c>
      <c r="F10" s="17"/>
      <c r="G10" s="17">
        <v>6.0987198051632198E-3</v>
      </c>
      <c r="H10" s="17">
        <v>3.1909620143565401E-3</v>
      </c>
      <c r="I10" s="17">
        <v>7.7200564372688803E-3</v>
      </c>
      <c r="J10" s="17">
        <v>3.1987899284951098E-2</v>
      </c>
      <c r="K10" s="17">
        <v>3.5136429128557703E-2</v>
      </c>
      <c r="L10" s="17">
        <v>4.31328116955682E-2</v>
      </c>
      <c r="M10" s="17"/>
      <c r="N10" s="17">
        <v>2.39064992268367E-2</v>
      </c>
      <c r="O10" s="17">
        <v>3.00497672968718E-2</v>
      </c>
      <c r="P10" s="17">
        <v>2.4211245702555499E-2</v>
      </c>
      <c r="Q10" s="17">
        <v>3.1148318346707098E-2</v>
      </c>
      <c r="R10" s="17"/>
      <c r="S10" s="17">
        <v>2.6518715348332899E-2</v>
      </c>
      <c r="T10" s="17">
        <v>2.6822240424355499E-2</v>
      </c>
      <c r="U10" s="17">
        <v>2.2021986556747399E-2</v>
      </c>
      <c r="V10" s="17">
        <v>3.8744031093268898E-2</v>
      </c>
      <c r="W10" s="17">
        <v>2.2940985891170201E-2</v>
      </c>
      <c r="X10" s="17">
        <v>2.4659519069479101E-2</v>
      </c>
      <c r="Y10" s="17">
        <v>4.75545915190702E-3</v>
      </c>
      <c r="Z10" s="17">
        <v>2.8308255032472401E-2</v>
      </c>
      <c r="AA10" s="17">
        <v>3.1142467022164499E-2</v>
      </c>
      <c r="AB10" s="17">
        <v>4.4713164218518002E-2</v>
      </c>
      <c r="AC10" s="17">
        <v>2.201937035788E-2</v>
      </c>
      <c r="AD10" s="17">
        <v>1.70442968387103E-2</v>
      </c>
      <c r="AE10" s="17"/>
      <c r="AF10" s="17">
        <v>3.3729069219387502E-2</v>
      </c>
      <c r="AG10" s="17">
        <v>2.42039618896649E-2</v>
      </c>
      <c r="AH10" s="17">
        <v>2.14914490744204E-2</v>
      </c>
      <c r="AI10" s="17"/>
      <c r="AJ10" s="17">
        <v>3.5055643135445597E-2</v>
      </c>
      <c r="AK10" s="17">
        <v>2.22475161065641E-2</v>
      </c>
      <c r="AL10" s="17">
        <v>3.6133575083212299E-2</v>
      </c>
      <c r="AM10" s="17">
        <v>3.0858397561314199E-2</v>
      </c>
      <c r="AN10" s="17">
        <v>1.03040213987619E-2</v>
      </c>
      <c r="AO10" s="17"/>
      <c r="AP10" s="17">
        <v>2.3932738854729001E-2</v>
      </c>
      <c r="AQ10" s="17">
        <v>2.50942318272433E-2</v>
      </c>
      <c r="AR10" s="17">
        <v>4.42348330353994E-2</v>
      </c>
      <c r="AS10" s="17"/>
      <c r="AT10" s="17">
        <v>3.6114280488777503E-2</v>
      </c>
      <c r="AU10" s="17">
        <v>2.8487927860963401E-2</v>
      </c>
      <c r="AV10" s="17">
        <v>1.8522560815491099E-2</v>
      </c>
      <c r="AW10" s="17">
        <v>1.9647481886294001E-2</v>
      </c>
      <c r="AX10" s="17">
        <v>4.1160589402037699E-2</v>
      </c>
      <c r="AY10" s="17"/>
      <c r="AZ10" s="17">
        <v>1.56208194444808E-2</v>
      </c>
      <c r="BA10" s="17">
        <v>2.9448281865763599E-2</v>
      </c>
      <c r="BB10" s="17">
        <v>3.1993501380003002E-2</v>
      </c>
      <c r="BC10" s="17">
        <v>2.3798135737027701E-2</v>
      </c>
      <c r="BD10" s="17">
        <v>2.1708933205551999E-2</v>
      </c>
      <c r="BE10" s="17">
        <v>5.7707278316152202E-2</v>
      </c>
      <c r="BF10" s="17"/>
      <c r="BG10" s="17">
        <v>3.9924231926284699E-2</v>
      </c>
      <c r="BH10" s="17">
        <v>6.4401491158453403E-3</v>
      </c>
      <c r="BI10" s="17" t="s">
        <v>95</v>
      </c>
      <c r="BJ10" s="17" t="s">
        <v>95</v>
      </c>
      <c r="BK10" s="17" t="s">
        <v>95</v>
      </c>
      <c r="BL10" s="17" t="s">
        <v>95</v>
      </c>
      <c r="BM10" s="17" t="s">
        <v>95</v>
      </c>
    </row>
    <row r="11" spans="2:65" x14ac:dyDescent="0.35">
      <c r="B11" s="18" t="s">
        <v>290</v>
      </c>
      <c r="C11" s="17">
        <v>4.59708772437896E-2</v>
      </c>
      <c r="D11" s="17">
        <v>4.5921491957590203E-2</v>
      </c>
      <c r="E11" s="17">
        <v>4.6177391340087103E-2</v>
      </c>
      <c r="F11" s="17"/>
      <c r="G11" s="17">
        <v>5.4475079904475303E-2</v>
      </c>
      <c r="H11" s="17">
        <v>5.7891410269833903E-2</v>
      </c>
      <c r="I11" s="17">
        <v>3.7415949486504403E-2</v>
      </c>
      <c r="J11" s="17">
        <v>1.9137638975289199E-2</v>
      </c>
      <c r="K11" s="17">
        <v>5.81695535670246E-2</v>
      </c>
      <c r="L11" s="17">
        <v>5.1363648979812299E-2</v>
      </c>
      <c r="M11" s="17"/>
      <c r="N11" s="17">
        <v>4.8480760232008001E-2</v>
      </c>
      <c r="O11" s="17">
        <v>4.0546989358947599E-2</v>
      </c>
      <c r="P11" s="17">
        <v>5.0929853198142298E-2</v>
      </c>
      <c r="Q11" s="17">
        <v>4.42029835545849E-2</v>
      </c>
      <c r="R11" s="17"/>
      <c r="S11" s="17">
        <v>6.1192305220812301E-2</v>
      </c>
      <c r="T11" s="17">
        <v>4.2812628402785997E-2</v>
      </c>
      <c r="U11" s="17">
        <v>4.2774693362678397E-2</v>
      </c>
      <c r="V11" s="17">
        <v>2.2179405218814299E-2</v>
      </c>
      <c r="W11" s="17">
        <v>3.0355257699316799E-2</v>
      </c>
      <c r="X11" s="17">
        <v>4.8961826218258599E-2</v>
      </c>
      <c r="Y11" s="17">
        <v>6.5525592159715998E-2</v>
      </c>
      <c r="Z11" s="17">
        <v>7.3921552372535795E-2</v>
      </c>
      <c r="AA11" s="17">
        <v>4.7985768823080997E-2</v>
      </c>
      <c r="AB11" s="17">
        <v>5.1427485893872603E-2</v>
      </c>
      <c r="AC11" s="17">
        <v>2.6137909230706101E-2</v>
      </c>
      <c r="AD11" s="17">
        <v>3.48977554250633E-2</v>
      </c>
      <c r="AE11" s="17"/>
      <c r="AF11" s="17">
        <v>5.3820561362019903E-2</v>
      </c>
      <c r="AG11" s="17">
        <v>3.96632145290493E-2</v>
      </c>
      <c r="AH11" s="17">
        <v>5.4716293845646698E-2</v>
      </c>
      <c r="AI11" s="17"/>
      <c r="AJ11" s="17">
        <v>5.2014301886279202E-2</v>
      </c>
      <c r="AK11" s="17">
        <v>4.4329767122545598E-2</v>
      </c>
      <c r="AL11" s="17">
        <v>1.5262949024846701E-2</v>
      </c>
      <c r="AM11" s="17">
        <v>0.13905836447942899</v>
      </c>
      <c r="AN11" s="17">
        <v>5.03358663043817E-2</v>
      </c>
      <c r="AO11" s="17"/>
      <c r="AP11" s="17">
        <v>5.6034973096490803E-2</v>
      </c>
      <c r="AQ11" s="17">
        <v>3.8850573941202199E-2</v>
      </c>
      <c r="AR11" s="17">
        <v>2.8038612129839699E-2</v>
      </c>
      <c r="AS11" s="17"/>
      <c r="AT11" s="17">
        <v>4.0705629457518697E-2</v>
      </c>
      <c r="AU11" s="17">
        <v>6.1913716648503099E-2</v>
      </c>
      <c r="AV11" s="17">
        <v>4.7016801243006903E-2</v>
      </c>
      <c r="AW11" s="17">
        <v>3.2589994394962199E-2</v>
      </c>
      <c r="AX11" s="17">
        <v>2.4744005263380199E-2</v>
      </c>
      <c r="AY11" s="17"/>
      <c r="AZ11" s="17">
        <v>4.67093716030961E-2</v>
      </c>
      <c r="BA11" s="17">
        <v>5.7469142940350403E-2</v>
      </c>
      <c r="BB11" s="17">
        <v>3.49045068212075E-2</v>
      </c>
      <c r="BC11" s="17">
        <v>4.542562061265E-2</v>
      </c>
      <c r="BD11" s="17">
        <v>2.8352999292236301E-2</v>
      </c>
      <c r="BE11" s="17">
        <v>4.4614532321767701E-2</v>
      </c>
      <c r="BF11" s="17"/>
      <c r="BG11" s="17">
        <v>5.10398862594846E-2</v>
      </c>
      <c r="BH11" s="17">
        <v>3.8009992729889801E-2</v>
      </c>
      <c r="BI11" s="17" t="s">
        <v>95</v>
      </c>
      <c r="BJ11" s="17" t="s">
        <v>95</v>
      </c>
      <c r="BK11" s="17" t="s">
        <v>95</v>
      </c>
      <c r="BL11" s="17" t="s">
        <v>95</v>
      </c>
      <c r="BM11" s="17" t="s">
        <v>95</v>
      </c>
    </row>
    <row r="12" spans="2:65" x14ac:dyDescent="0.35">
      <c r="B12" s="18" t="s">
        <v>291</v>
      </c>
      <c r="C12" s="17">
        <v>5.1089429342344103E-2</v>
      </c>
      <c r="D12" s="17">
        <v>5.1975026609492297E-2</v>
      </c>
      <c r="E12" s="17">
        <v>5.0350721424499999E-2</v>
      </c>
      <c r="F12" s="17"/>
      <c r="G12" s="17">
        <v>5.1752868178985001E-2</v>
      </c>
      <c r="H12" s="17">
        <v>5.1137930530698199E-2</v>
      </c>
      <c r="I12" s="17">
        <v>4.6602715325129301E-2</v>
      </c>
      <c r="J12" s="17">
        <v>4.6981938524179097E-2</v>
      </c>
      <c r="K12" s="17">
        <v>5.1617654594902598E-2</v>
      </c>
      <c r="L12" s="17">
        <v>5.5207134264198099E-2</v>
      </c>
      <c r="M12" s="17"/>
      <c r="N12" s="17">
        <v>4.1298317963406703E-2</v>
      </c>
      <c r="O12" s="17">
        <v>5.0709377889378598E-2</v>
      </c>
      <c r="P12" s="17">
        <v>6.0828978863975598E-2</v>
      </c>
      <c r="Q12" s="17">
        <v>5.8401293648322403E-2</v>
      </c>
      <c r="R12" s="17"/>
      <c r="S12" s="17">
        <v>2.94779643951841E-2</v>
      </c>
      <c r="T12" s="17">
        <v>4.6536935823015803E-2</v>
      </c>
      <c r="U12" s="17">
        <v>2.5717467435342999E-2</v>
      </c>
      <c r="V12" s="17">
        <v>7.6374636043144095E-2</v>
      </c>
      <c r="W12" s="17">
        <v>6.5250856440807498E-2</v>
      </c>
      <c r="X12" s="17">
        <v>3.9922856180967102E-2</v>
      </c>
      <c r="Y12" s="17">
        <v>3.5873974029666397E-2</v>
      </c>
      <c r="Z12" s="17">
        <v>4.5948962574407601E-2</v>
      </c>
      <c r="AA12" s="17">
        <v>5.18687632084067E-2</v>
      </c>
      <c r="AB12" s="17">
        <v>9.4091774245532597E-2</v>
      </c>
      <c r="AC12" s="17">
        <v>5.8936283336787902E-2</v>
      </c>
      <c r="AD12" s="17">
        <v>3.9783094647534802E-2</v>
      </c>
      <c r="AE12" s="17"/>
      <c r="AF12" s="17">
        <v>5.7496909854909399E-2</v>
      </c>
      <c r="AG12" s="17">
        <v>4.5822468498861298E-2</v>
      </c>
      <c r="AH12" s="17">
        <v>6.2500016473743203E-2</v>
      </c>
      <c r="AI12" s="17"/>
      <c r="AJ12" s="17">
        <v>5.7043250131663101E-2</v>
      </c>
      <c r="AK12" s="17">
        <v>3.5201983744095999E-2</v>
      </c>
      <c r="AL12" s="17">
        <v>5.5634770473451001E-2</v>
      </c>
      <c r="AM12" s="17">
        <v>0.108009208634473</v>
      </c>
      <c r="AN12" s="17">
        <v>6.6597262679739505E-2</v>
      </c>
      <c r="AO12" s="17"/>
      <c r="AP12" s="17">
        <v>6.1200318378885302E-2</v>
      </c>
      <c r="AQ12" s="17">
        <v>4.6647591455736701E-2</v>
      </c>
      <c r="AR12" s="17">
        <v>3.1582923399481599E-2</v>
      </c>
      <c r="AS12" s="17"/>
      <c r="AT12" s="17">
        <v>4.4448354366330697E-2</v>
      </c>
      <c r="AU12" s="17">
        <v>6.5023388400393206E-2</v>
      </c>
      <c r="AV12" s="17">
        <v>4.5495279812758901E-2</v>
      </c>
      <c r="AW12" s="17">
        <v>3.7682738320708203E-2</v>
      </c>
      <c r="AX12" s="17">
        <v>0</v>
      </c>
      <c r="AY12" s="17"/>
      <c r="AZ12" s="17">
        <v>4.0065456556916297E-2</v>
      </c>
      <c r="BA12" s="17">
        <v>4.4118967088100598E-2</v>
      </c>
      <c r="BB12" s="17">
        <v>8.8912492213282096E-2</v>
      </c>
      <c r="BC12" s="17">
        <v>4.9488032569847303E-2</v>
      </c>
      <c r="BD12" s="17">
        <v>4.3138116619088798E-2</v>
      </c>
      <c r="BE12" s="17">
        <v>7.8749332395796401E-2</v>
      </c>
      <c r="BF12" s="17"/>
      <c r="BG12" s="17">
        <v>5.6349740007126399E-2</v>
      </c>
      <c r="BH12" s="17">
        <v>4.2828105367597701E-2</v>
      </c>
      <c r="BI12" s="17" t="s">
        <v>95</v>
      </c>
      <c r="BJ12" s="17" t="s">
        <v>95</v>
      </c>
      <c r="BK12" s="17" t="s">
        <v>95</v>
      </c>
      <c r="BL12" s="17" t="s">
        <v>95</v>
      </c>
      <c r="BM12" s="17" t="s">
        <v>95</v>
      </c>
    </row>
    <row r="13" spans="2:65" x14ac:dyDescent="0.35">
      <c r="B13" s="18" t="s">
        <v>292</v>
      </c>
      <c r="C13" s="17">
        <v>0.13303871015798999</v>
      </c>
      <c r="D13" s="17">
        <v>0.12300460742234599</v>
      </c>
      <c r="E13" s="17">
        <v>0.142262643112533</v>
      </c>
      <c r="F13" s="17"/>
      <c r="G13" s="17">
        <v>0.114559366959429</v>
      </c>
      <c r="H13" s="17">
        <v>9.1975497260475395E-2</v>
      </c>
      <c r="I13" s="17">
        <v>8.6488839840850706E-2</v>
      </c>
      <c r="J13" s="17">
        <v>0.12390921784009901</v>
      </c>
      <c r="K13" s="17">
        <v>0.16427825411824401</v>
      </c>
      <c r="L13" s="17">
        <v>0.16371719236953999</v>
      </c>
      <c r="M13" s="17"/>
      <c r="N13" s="17">
        <v>0.121038088709065</v>
      </c>
      <c r="O13" s="17">
        <v>0.13300493451791201</v>
      </c>
      <c r="P13" s="17">
        <v>0.14375087911526199</v>
      </c>
      <c r="Q13" s="17">
        <v>0.14160115208848001</v>
      </c>
      <c r="R13" s="17"/>
      <c r="S13" s="17">
        <v>0.15944077421803199</v>
      </c>
      <c r="T13" s="17">
        <v>0.14338942652958001</v>
      </c>
      <c r="U13" s="17">
        <v>0.133436359320878</v>
      </c>
      <c r="V13" s="17">
        <v>9.7408716160016104E-2</v>
      </c>
      <c r="W13" s="17">
        <v>0.123682754450901</v>
      </c>
      <c r="X13" s="17">
        <v>0.10837174645593201</v>
      </c>
      <c r="Y13" s="17">
        <v>0.12694870026431401</v>
      </c>
      <c r="Z13" s="17">
        <v>0.130915894610734</v>
      </c>
      <c r="AA13" s="17">
        <v>0.14155231910834401</v>
      </c>
      <c r="AB13" s="17">
        <v>0.169617070784431</v>
      </c>
      <c r="AC13" s="17">
        <v>0.10719186722902301</v>
      </c>
      <c r="AD13" s="17">
        <v>0.11342104848225</v>
      </c>
      <c r="AE13" s="17"/>
      <c r="AF13" s="17">
        <v>0.123434414520829</v>
      </c>
      <c r="AG13" s="17">
        <v>0.13117812693199299</v>
      </c>
      <c r="AH13" s="17">
        <v>0.179127173391078</v>
      </c>
      <c r="AI13" s="17"/>
      <c r="AJ13" s="17">
        <v>0.12518453049179001</v>
      </c>
      <c r="AK13" s="17">
        <v>0.12771668211642301</v>
      </c>
      <c r="AL13" s="17">
        <v>0.156702135644776</v>
      </c>
      <c r="AM13" s="17">
        <v>0.13195399268317501</v>
      </c>
      <c r="AN13" s="17">
        <v>0.16471047362284599</v>
      </c>
      <c r="AO13" s="17"/>
      <c r="AP13" s="17">
        <v>0.11374001429584001</v>
      </c>
      <c r="AQ13" s="17">
        <v>0.12285780967940201</v>
      </c>
      <c r="AR13" s="17">
        <v>0.13467715642952799</v>
      </c>
      <c r="AS13" s="17"/>
      <c r="AT13" s="17">
        <v>0.15503742314886201</v>
      </c>
      <c r="AU13" s="17">
        <v>0.16334929621321101</v>
      </c>
      <c r="AV13" s="17">
        <v>0.108984762518158</v>
      </c>
      <c r="AW13" s="17">
        <v>0.10928045637021</v>
      </c>
      <c r="AX13" s="17">
        <v>3.76456492070407E-2</v>
      </c>
      <c r="AY13" s="17"/>
      <c r="AZ13" s="17">
        <v>0.11030841038927799</v>
      </c>
      <c r="BA13" s="17">
        <v>0.116786669494561</v>
      </c>
      <c r="BB13" s="17">
        <v>0.14957935688920701</v>
      </c>
      <c r="BC13" s="17">
        <v>0.157786574927299</v>
      </c>
      <c r="BD13" s="17">
        <v>0.172395855470339</v>
      </c>
      <c r="BE13" s="17">
        <v>7.2846911571546796E-2</v>
      </c>
      <c r="BF13" s="17"/>
      <c r="BG13" s="17">
        <v>0.14122038945791199</v>
      </c>
      <c r="BH13" s="17">
        <v>0.12018937336755001</v>
      </c>
      <c r="BI13" s="17" t="s">
        <v>95</v>
      </c>
      <c r="BJ13" s="17" t="s">
        <v>95</v>
      </c>
      <c r="BK13" s="17" t="s">
        <v>95</v>
      </c>
      <c r="BL13" s="17" t="s">
        <v>95</v>
      </c>
      <c r="BM13" s="17" t="s">
        <v>95</v>
      </c>
    </row>
    <row r="14" spans="2:65" x14ac:dyDescent="0.35">
      <c r="B14" s="18" t="s">
        <v>293</v>
      </c>
      <c r="C14" s="17">
        <v>0.111531643217457</v>
      </c>
      <c r="D14" s="17">
        <v>0.10694494009001899</v>
      </c>
      <c r="E14" s="17">
        <v>0.11663129048303</v>
      </c>
      <c r="F14" s="17"/>
      <c r="G14" s="17">
        <v>8.7118851686732196E-2</v>
      </c>
      <c r="H14" s="17">
        <v>0.110654202963446</v>
      </c>
      <c r="I14" s="17">
        <v>0.11747556595084201</v>
      </c>
      <c r="J14" s="17">
        <v>0.111265838904418</v>
      </c>
      <c r="K14" s="17">
        <v>0.107797653419589</v>
      </c>
      <c r="L14" s="17">
        <v>0.11704103455074499</v>
      </c>
      <c r="M14" s="17"/>
      <c r="N14" s="17">
        <v>0.124078569840377</v>
      </c>
      <c r="O14" s="17">
        <v>0.114534371965373</v>
      </c>
      <c r="P14" s="17">
        <v>9.6365469803754197E-2</v>
      </c>
      <c r="Q14" s="17">
        <v>0.103907044586493</v>
      </c>
      <c r="R14" s="17"/>
      <c r="S14" s="17">
        <v>9.99245918775655E-2</v>
      </c>
      <c r="T14" s="17">
        <v>0.11998220109579801</v>
      </c>
      <c r="U14" s="17">
        <v>8.4160996798376297E-2</v>
      </c>
      <c r="V14" s="17">
        <v>0.121107976542132</v>
      </c>
      <c r="W14" s="17">
        <v>0.133285987963638</v>
      </c>
      <c r="X14" s="17">
        <v>0.11611147750782699</v>
      </c>
      <c r="Y14" s="17">
        <v>0.137097637490108</v>
      </c>
      <c r="Z14" s="17">
        <v>0.12618409005069101</v>
      </c>
      <c r="AA14" s="17">
        <v>9.6430356232128894E-2</v>
      </c>
      <c r="AB14" s="17">
        <v>9.3541000570837501E-2</v>
      </c>
      <c r="AC14" s="17">
        <v>0.13924818977579101</v>
      </c>
      <c r="AD14" s="17">
        <v>8.1733873201779494E-2</v>
      </c>
      <c r="AE14" s="17"/>
      <c r="AF14" s="17">
        <v>0.106605466842512</v>
      </c>
      <c r="AG14" s="17">
        <v>0.121984251588982</v>
      </c>
      <c r="AH14" s="17">
        <v>7.6053401130732695E-2</v>
      </c>
      <c r="AI14" s="17"/>
      <c r="AJ14" s="17">
        <v>0.104204545037519</v>
      </c>
      <c r="AK14" s="17">
        <v>0.121772947958126</v>
      </c>
      <c r="AL14" s="17">
        <v>0.129680313358743</v>
      </c>
      <c r="AM14" s="17">
        <v>2.50417591071211E-2</v>
      </c>
      <c r="AN14" s="17">
        <v>0.100716271158766</v>
      </c>
      <c r="AO14" s="17"/>
      <c r="AP14" s="17">
        <v>9.9676777666295305E-2</v>
      </c>
      <c r="AQ14" s="17">
        <v>0.125804784399669</v>
      </c>
      <c r="AR14" s="17">
        <v>0.105805626802308</v>
      </c>
      <c r="AS14" s="17"/>
      <c r="AT14" s="17">
        <v>0.11982426001826101</v>
      </c>
      <c r="AU14" s="17">
        <v>9.9662618244119497E-2</v>
      </c>
      <c r="AV14" s="17">
        <v>0.12052855387804499</v>
      </c>
      <c r="AW14" s="17">
        <v>0.13091096028983701</v>
      </c>
      <c r="AX14" s="17">
        <v>6.1138974176894803E-2</v>
      </c>
      <c r="AY14" s="17"/>
      <c r="AZ14" s="17">
        <v>9.4460284476594797E-2</v>
      </c>
      <c r="BA14" s="17">
        <v>0.12710476161787199</v>
      </c>
      <c r="BB14" s="17">
        <v>0.109684519952406</v>
      </c>
      <c r="BC14" s="17">
        <v>0.108494501631389</v>
      </c>
      <c r="BD14" s="17">
        <v>0.11258966744266</v>
      </c>
      <c r="BE14" s="17">
        <v>7.8806543696098394E-2</v>
      </c>
      <c r="BF14" s="17"/>
      <c r="BG14" s="17">
        <v>0.105550819893547</v>
      </c>
      <c r="BH14" s="17">
        <v>0.12092453315556</v>
      </c>
      <c r="BI14" s="17" t="s">
        <v>95</v>
      </c>
      <c r="BJ14" s="17" t="s">
        <v>95</v>
      </c>
      <c r="BK14" s="17" t="s">
        <v>95</v>
      </c>
      <c r="BL14" s="17" t="s">
        <v>95</v>
      </c>
      <c r="BM14" s="17" t="s">
        <v>95</v>
      </c>
    </row>
    <row r="15" spans="2:65" x14ac:dyDescent="0.35">
      <c r="B15" s="18" t="s">
        <v>294</v>
      </c>
      <c r="C15" s="17">
        <v>0.137622010340433</v>
      </c>
      <c r="D15" s="17">
        <v>0.13579399400447201</v>
      </c>
      <c r="E15" s="17">
        <v>0.139045764374121</v>
      </c>
      <c r="F15" s="17"/>
      <c r="G15" s="17">
        <v>0.139447145277596</v>
      </c>
      <c r="H15" s="17">
        <v>0.14230641395889199</v>
      </c>
      <c r="I15" s="17">
        <v>0.17368879541273399</v>
      </c>
      <c r="J15" s="17">
        <v>0.151651498328467</v>
      </c>
      <c r="K15" s="17">
        <v>0.148482100704348</v>
      </c>
      <c r="L15" s="17">
        <v>0.10248246244139</v>
      </c>
      <c r="M15" s="17"/>
      <c r="N15" s="17">
        <v>0.13037389657290499</v>
      </c>
      <c r="O15" s="17">
        <v>0.15468021538795099</v>
      </c>
      <c r="P15" s="17">
        <v>0.121723689103235</v>
      </c>
      <c r="Q15" s="17">
        <v>0.14602788861525701</v>
      </c>
      <c r="R15" s="17"/>
      <c r="S15" s="17">
        <v>0.114367329415274</v>
      </c>
      <c r="T15" s="17">
        <v>0.12693562724411001</v>
      </c>
      <c r="U15" s="17">
        <v>0.17397575971960899</v>
      </c>
      <c r="V15" s="17">
        <v>0.101951933024124</v>
      </c>
      <c r="W15" s="17">
        <v>0.124317928217452</v>
      </c>
      <c r="X15" s="17">
        <v>0.164776161492733</v>
      </c>
      <c r="Y15" s="17">
        <v>0.15783569767707201</v>
      </c>
      <c r="Z15" s="17">
        <v>0.12989377121156401</v>
      </c>
      <c r="AA15" s="17">
        <v>0.109039778786128</v>
      </c>
      <c r="AB15" s="17">
        <v>0.146614633168693</v>
      </c>
      <c r="AC15" s="17">
        <v>0.15050394168384201</v>
      </c>
      <c r="AD15" s="17">
        <v>0.237601719801904</v>
      </c>
      <c r="AE15" s="17"/>
      <c r="AF15" s="17">
        <v>0.125909151976171</v>
      </c>
      <c r="AG15" s="17">
        <v>0.14688632045986699</v>
      </c>
      <c r="AH15" s="17">
        <v>0.132443442012044</v>
      </c>
      <c r="AI15" s="17"/>
      <c r="AJ15" s="17">
        <v>0.130252514281439</v>
      </c>
      <c r="AK15" s="17">
        <v>0.140661792029981</v>
      </c>
      <c r="AL15" s="17">
        <v>0.14763482883564699</v>
      </c>
      <c r="AM15" s="17">
        <v>5.0188457623722302E-2</v>
      </c>
      <c r="AN15" s="17">
        <v>0.13679206007977801</v>
      </c>
      <c r="AO15" s="17"/>
      <c r="AP15" s="17">
        <v>0.11357088447913</v>
      </c>
      <c r="AQ15" s="17">
        <v>0.15104316982041099</v>
      </c>
      <c r="AR15" s="17">
        <v>0.14002479675212301</v>
      </c>
      <c r="AS15" s="17"/>
      <c r="AT15" s="17">
        <v>0.12994434997265</v>
      </c>
      <c r="AU15" s="17">
        <v>0.112770030965044</v>
      </c>
      <c r="AV15" s="17">
        <v>0.163430567447852</v>
      </c>
      <c r="AW15" s="17">
        <v>0.148470740925082</v>
      </c>
      <c r="AX15" s="17">
        <v>0.113885315186377</v>
      </c>
      <c r="AY15" s="17"/>
      <c r="AZ15" s="17">
        <v>0.14250254324126099</v>
      </c>
      <c r="BA15" s="17">
        <v>0.15097535384965799</v>
      </c>
      <c r="BB15" s="17">
        <v>0.15679103438818201</v>
      </c>
      <c r="BC15" s="17">
        <v>0.109555977787767</v>
      </c>
      <c r="BD15" s="17">
        <v>0.133551415374949</v>
      </c>
      <c r="BE15" s="17">
        <v>0.11869890571198601</v>
      </c>
      <c r="BF15" s="17"/>
      <c r="BG15" s="17">
        <v>0.12778954017467201</v>
      </c>
      <c r="BH15" s="17">
        <v>0.15306391609235101</v>
      </c>
      <c r="BI15" s="17" t="s">
        <v>95</v>
      </c>
      <c r="BJ15" s="17" t="s">
        <v>95</v>
      </c>
      <c r="BK15" s="17" t="s">
        <v>95</v>
      </c>
      <c r="BL15" s="17" t="s">
        <v>95</v>
      </c>
      <c r="BM15" s="17" t="s">
        <v>95</v>
      </c>
    </row>
    <row r="16" spans="2:65" x14ac:dyDescent="0.35">
      <c r="B16" s="18" t="s">
        <v>295</v>
      </c>
      <c r="C16" s="17">
        <v>0.14167717902336299</v>
      </c>
      <c r="D16" s="17">
        <v>0.136298363717853</v>
      </c>
      <c r="E16" s="17">
        <v>0.14769438044081301</v>
      </c>
      <c r="F16" s="17"/>
      <c r="G16" s="17">
        <v>0.173154918915568</v>
      </c>
      <c r="H16" s="17">
        <v>0.14787578052932601</v>
      </c>
      <c r="I16" s="17">
        <v>0.19150765419514601</v>
      </c>
      <c r="J16" s="17">
        <v>0.175922524423581</v>
      </c>
      <c r="K16" s="17">
        <v>0.11607387065242</v>
      </c>
      <c r="L16" s="17">
        <v>0.102846158614164</v>
      </c>
      <c r="M16" s="17"/>
      <c r="N16" s="17">
        <v>0.15226534248218901</v>
      </c>
      <c r="O16" s="17">
        <v>0.15359665477578799</v>
      </c>
      <c r="P16" s="17">
        <v>0.12908006004557099</v>
      </c>
      <c r="Q16" s="17">
        <v>0.121713974447656</v>
      </c>
      <c r="R16" s="17"/>
      <c r="S16" s="17">
        <v>0.14742515394028399</v>
      </c>
      <c r="T16" s="17">
        <v>0.156180177155061</v>
      </c>
      <c r="U16" s="17">
        <v>0.12656854265902201</v>
      </c>
      <c r="V16" s="17">
        <v>0.150839718146872</v>
      </c>
      <c r="W16" s="17">
        <v>0.14896013350819601</v>
      </c>
      <c r="X16" s="17">
        <v>0.169948719409485</v>
      </c>
      <c r="Y16" s="17">
        <v>0.16339926534663901</v>
      </c>
      <c r="Z16" s="17">
        <v>0.15126022331849201</v>
      </c>
      <c r="AA16" s="17">
        <v>0.138492637184082</v>
      </c>
      <c r="AB16" s="17">
        <v>0.10851414958262701</v>
      </c>
      <c r="AC16" s="17">
        <v>0.102159544724877</v>
      </c>
      <c r="AD16" s="17">
        <v>9.2023779569552294E-2</v>
      </c>
      <c r="AE16" s="17"/>
      <c r="AF16" s="17">
        <v>0.123380914923677</v>
      </c>
      <c r="AG16" s="17">
        <v>0.15352562708034201</v>
      </c>
      <c r="AH16" s="17">
        <v>0.154559763875836</v>
      </c>
      <c r="AI16" s="17"/>
      <c r="AJ16" s="17">
        <v>0.12871495613775699</v>
      </c>
      <c r="AK16" s="17">
        <v>0.158458645230311</v>
      </c>
      <c r="AL16" s="17">
        <v>0.15547044372789001</v>
      </c>
      <c r="AM16" s="17">
        <v>0.105515004623719</v>
      </c>
      <c r="AN16" s="17">
        <v>0.15049073507383501</v>
      </c>
      <c r="AO16" s="17"/>
      <c r="AP16" s="17">
        <v>0.14220931491441899</v>
      </c>
      <c r="AQ16" s="17">
        <v>0.15441904254778699</v>
      </c>
      <c r="AR16" s="17">
        <v>0.165275074140424</v>
      </c>
      <c r="AS16" s="17"/>
      <c r="AT16" s="17">
        <v>0.13013272312892099</v>
      </c>
      <c r="AU16" s="17">
        <v>0.12773651951961401</v>
      </c>
      <c r="AV16" s="17">
        <v>0.16383296668578601</v>
      </c>
      <c r="AW16" s="17">
        <v>0.13708020636038501</v>
      </c>
      <c r="AX16" s="17">
        <v>0.22667099539232899</v>
      </c>
      <c r="AY16" s="17"/>
      <c r="AZ16" s="17">
        <v>0.14728179466180499</v>
      </c>
      <c r="BA16" s="17">
        <v>0.15419222015800099</v>
      </c>
      <c r="BB16" s="17">
        <v>0.107767327230556</v>
      </c>
      <c r="BC16" s="17">
        <v>0.13418431222977301</v>
      </c>
      <c r="BD16" s="17">
        <v>0.14367373692527599</v>
      </c>
      <c r="BE16" s="17">
        <v>0.13614152758325099</v>
      </c>
      <c r="BF16" s="17"/>
      <c r="BG16" s="17">
        <v>0.121255330656033</v>
      </c>
      <c r="BH16" s="17">
        <v>0.17374971547167201</v>
      </c>
      <c r="BI16" s="17" t="s">
        <v>95</v>
      </c>
      <c r="BJ16" s="17" t="s">
        <v>95</v>
      </c>
      <c r="BK16" s="17" t="s">
        <v>95</v>
      </c>
      <c r="BL16" s="17" t="s">
        <v>95</v>
      </c>
      <c r="BM16" s="17" t="s">
        <v>95</v>
      </c>
    </row>
    <row r="17" spans="2:65" x14ac:dyDescent="0.35">
      <c r="B17" s="18" t="s">
        <v>302</v>
      </c>
      <c r="C17" s="17">
        <v>8.6541653656177803E-2</v>
      </c>
      <c r="D17" s="17">
        <v>9.3500122839196703E-2</v>
      </c>
      <c r="E17" s="17">
        <v>7.9671038197557401E-2</v>
      </c>
      <c r="F17" s="17"/>
      <c r="G17" s="17">
        <v>7.1921180757047107E-2</v>
      </c>
      <c r="H17" s="17">
        <v>0.122412663393051</v>
      </c>
      <c r="I17" s="17">
        <v>0.139019027387463</v>
      </c>
      <c r="J17" s="17">
        <v>0.10307770917704299</v>
      </c>
      <c r="K17" s="17">
        <v>6.3074690325102198E-2</v>
      </c>
      <c r="L17" s="17">
        <v>5.3678775869066303E-2</v>
      </c>
      <c r="M17" s="17"/>
      <c r="N17" s="17">
        <v>8.2068905083270999E-2</v>
      </c>
      <c r="O17" s="17">
        <v>8.29096472837101E-2</v>
      </c>
      <c r="P17" s="17">
        <v>0.10558477887723</v>
      </c>
      <c r="Q17" s="17">
        <v>7.6405625273009495E-2</v>
      </c>
      <c r="R17" s="17"/>
      <c r="S17" s="17">
        <v>8.5200409378609995E-2</v>
      </c>
      <c r="T17" s="17">
        <v>7.5733906008791096E-2</v>
      </c>
      <c r="U17" s="17">
        <v>0.120517332642152</v>
      </c>
      <c r="V17" s="17">
        <v>7.7893973637398695E-2</v>
      </c>
      <c r="W17" s="17">
        <v>0.115060195105193</v>
      </c>
      <c r="X17" s="17">
        <v>6.0312751295834598E-2</v>
      </c>
      <c r="Y17" s="17">
        <v>5.2231537746494298E-2</v>
      </c>
      <c r="Z17" s="17">
        <v>8.1669141528543002E-2</v>
      </c>
      <c r="AA17" s="17">
        <v>9.7043467383393797E-2</v>
      </c>
      <c r="AB17" s="17">
        <v>8.5701160376073504E-2</v>
      </c>
      <c r="AC17" s="17">
        <v>9.1518070377801103E-2</v>
      </c>
      <c r="AD17" s="17">
        <v>0.132006646491305</v>
      </c>
      <c r="AE17" s="17"/>
      <c r="AF17" s="17">
        <v>7.7087564788915694E-2</v>
      </c>
      <c r="AG17" s="17">
        <v>0.10123100402299701</v>
      </c>
      <c r="AH17" s="17">
        <v>4.7699811804051903E-2</v>
      </c>
      <c r="AI17" s="17"/>
      <c r="AJ17" s="17">
        <v>7.4326559803301495E-2</v>
      </c>
      <c r="AK17" s="17">
        <v>9.8306222622183304E-2</v>
      </c>
      <c r="AL17" s="17">
        <v>0.10235109270793</v>
      </c>
      <c r="AM17" s="17">
        <v>5.3646039854487598E-2</v>
      </c>
      <c r="AN17" s="17">
        <v>5.6772940070632903E-2</v>
      </c>
      <c r="AO17" s="17"/>
      <c r="AP17" s="17">
        <v>7.3770066996565006E-2</v>
      </c>
      <c r="AQ17" s="17">
        <v>0.101930873568</v>
      </c>
      <c r="AR17" s="17">
        <v>8.4849893125119202E-2</v>
      </c>
      <c r="AS17" s="17"/>
      <c r="AT17" s="17">
        <v>8.25687505020547E-2</v>
      </c>
      <c r="AU17" s="17">
        <v>8.8370231548924802E-2</v>
      </c>
      <c r="AV17" s="17">
        <v>9.1494377814814606E-2</v>
      </c>
      <c r="AW17" s="17">
        <v>9.5157218446062203E-2</v>
      </c>
      <c r="AX17" s="17">
        <v>0.13560206499039201</v>
      </c>
      <c r="AY17" s="17"/>
      <c r="AZ17" s="17">
        <v>9.731504406666E-2</v>
      </c>
      <c r="BA17" s="17">
        <v>8.3250619278864194E-2</v>
      </c>
      <c r="BB17" s="17">
        <v>0.102429933308117</v>
      </c>
      <c r="BC17" s="17">
        <v>6.3878350001675993E-2</v>
      </c>
      <c r="BD17" s="17">
        <v>8.9661275738529E-2</v>
      </c>
      <c r="BE17" s="17">
        <v>0.117141933257049</v>
      </c>
      <c r="BF17" s="17"/>
      <c r="BG17" s="17">
        <v>6.8607958578719902E-2</v>
      </c>
      <c r="BH17" s="17">
        <v>0.114706542488903</v>
      </c>
      <c r="BI17" s="17" t="s">
        <v>95</v>
      </c>
      <c r="BJ17" s="17" t="s">
        <v>95</v>
      </c>
      <c r="BK17" s="17" t="s">
        <v>95</v>
      </c>
      <c r="BL17" s="17" t="s">
        <v>95</v>
      </c>
      <c r="BM17" s="17" t="s">
        <v>95</v>
      </c>
    </row>
    <row r="18" spans="2:65" x14ac:dyDescent="0.35">
      <c r="B18" s="18" t="s">
        <v>403</v>
      </c>
      <c r="C18" s="17">
        <v>0.116001474171955</v>
      </c>
      <c r="D18" s="17">
        <v>0.12056639171209101</v>
      </c>
      <c r="E18" s="17">
        <v>0.110789219923122</v>
      </c>
      <c r="F18" s="17"/>
      <c r="G18" s="17">
        <v>0.25298715162377999</v>
      </c>
      <c r="H18" s="17">
        <v>0.188291579238828</v>
      </c>
      <c r="I18" s="17">
        <v>0.12821127883318101</v>
      </c>
      <c r="J18" s="17">
        <v>8.9449609466544497E-2</v>
      </c>
      <c r="K18" s="17">
        <v>8.6229981464052502E-2</v>
      </c>
      <c r="L18" s="17">
        <v>8.1743600484883397E-2</v>
      </c>
      <c r="M18" s="17"/>
      <c r="N18" s="17">
        <v>0.13127963799195899</v>
      </c>
      <c r="O18" s="17">
        <v>8.7544128571724597E-2</v>
      </c>
      <c r="P18" s="17">
        <v>0.10776207186004</v>
      </c>
      <c r="Q18" s="17">
        <v>0.13980222114191701</v>
      </c>
      <c r="R18" s="17"/>
      <c r="S18" s="17">
        <v>0.177040234483332</v>
      </c>
      <c r="T18" s="17">
        <v>8.5210368006382098E-2</v>
      </c>
      <c r="U18" s="17">
        <v>0.130131494330921</v>
      </c>
      <c r="V18" s="17">
        <v>0.112685453824028</v>
      </c>
      <c r="W18" s="17">
        <v>9.5642544638961505E-2</v>
      </c>
      <c r="X18" s="17">
        <v>0.114903169227594</v>
      </c>
      <c r="Y18" s="17">
        <v>0.110451991187274</v>
      </c>
      <c r="Z18" s="17">
        <v>7.8307389478786002E-2</v>
      </c>
      <c r="AA18" s="17">
        <v>0.13099484653309301</v>
      </c>
      <c r="AB18" s="17">
        <v>6.3356924883898394E-2</v>
      </c>
      <c r="AC18" s="17">
        <v>0.15818177969237801</v>
      </c>
      <c r="AD18" s="17">
        <v>0.14372047007323399</v>
      </c>
      <c r="AE18" s="17"/>
      <c r="AF18" s="17">
        <v>0.104668213511727</v>
      </c>
      <c r="AG18" s="17">
        <v>0.12144328768360201</v>
      </c>
      <c r="AH18" s="17">
        <v>0.128341917228393</v>
      </c>
      <c r="AI18" s="17"/>
      <c r="AJ18" s="17">
        <v>0.107448814729571</v>
      </c>
      <c r="AK18" s="17">
        <v>0.15858713787231099</v>
      </c>
      <c r="AL18" s="17">
        <v>6.6153149324760199E-2</v>
      </c>
      <c r="AM18" s="17">
        <v>0.109069217954418</v>
      </c>
      <c r="AN18" s="17">
        <v>9.1965393943619494E-2</v>
      </c>
      <c r="AO18" s="17"/>
      <c r="AP18" s="17">
        <v>0.12694250872021501</v>
      </c>
      <c r="AQ18" s="17">
        <v>0.13925703234840101</v>
      </c>
      <c r="AR18" s="17">
        <v>0.11184789033348499</v>
      </c>
      <c r="AS18" s="17"/>
      <c r="AT18" s="17">
        <v>8.06627289856921E-2</v>
      </c>
      <c r="AU18" s="17">
        <v>0.10461751787293901</v>
      </c>
      <c r="AV18" s="17">
        <v>0.12442242913785601</v>
      </c>
      <c r="AW18" s="17">
        <v>0.18447836124751599</v>
      </c>
      <c r="AX18" s="17">
        <v>0.179175504198966</v>
      </c>
      <c r="AY18" s="17"/>
      <c r="AZ18" s="17">
        <v>0.205767325005871</v>
      </c>
      <c r="BA18" s="17">
        <v>9.6364953777163795E-2</v>
      </c>
      <c r="BB18" s="17">
        <v>0.110958299878424</v>
      </c>
      <c r="BC18" s="17">
        <v>0.105274693969552</v>
      </c>
      <c r="BD18" s="17">
        <v>9.61720697863713E-2</v>
      </c>
      <c r="BE18" s="17">
        <v>8.1646728064209598E-2</v>
      </c>
      <c r="BF18" s="17"/>
      <c r="BG18" s="17">
        <v>0.105147468888784</v>
      </c>
      <c r="BH18" s="17">
        <v>0.133047702005647</v>
      </c>
      <c r="BI18" s="17" t="s">
        <v>95</v>
      </c>
      <c r="BJ18" s="17" t="s">
        <v>95</v>
      </c>
      <c r="BK18" s="17" t="s">
        <v>95</v>
      </c>
      <c r="BL18" s="17" t="s">
        <v>95</v>
      </c>
      <c r="BM18" s="17" t="s">
        <v>95</v>
      </c>
    </row>
    <row r="19" spans="2:65" ht="29" x14ac:dyDescent="0.35">
      <c r="B19" s="18" t="s">
        <v>404</v>
      </c>
      <c r="C19" s="19">
        <v>5.5718813615902703E-2</v>
      </c>
      <c r="D19" s="19">
        <v>4.95476872494751E-2</v>
      </c>
      <c r="E19" s="19">
        <v>6.2260608108427998E-2</v>
      </c>
      <c r="F19" s="19"/>
      <c r="G19" s="19">
        <v>2.3231761536709299E-2</v>
      </c>
      <c r="H19" s="19">
        <v>3.8103098604113803E-2</v>
      </c>
      <c r="I19" s="19">
        <v>3.3549167668973701E-2</v>
      </c>
      <c r="J19" s="19">
        <v>4.7664091447030099E-2</v>
      </c>
      <c r="K19" s="19">
        <v>6.4909623957648793E-2</v>
      </c>
      <c r="L19" s="19">
        <v>8.0652086667182599E-2</v>
      </c>
      <c r="M19" s="19"/>
      <c r="N19" s="19">
        <v>6.0367338985959501E-2</v>
      </c>
      <c r="O19" s="19">
        <v>4.7254526824710798E-2</v>
      </c>
      <c r="P19" s="19">
        <v>6.1280936141861003E-2</v>
      </c>
      <c r="Q19" s="19">
        <v>4.9624863687588498E-2</v>
      </c>
      <c r="R19" s="19"/>
      <c r="S19" s="19">
        <v>4.3851390860641597E-2</v>
      </c>
      <c r="T19" s="19">
        <v>6.3693761423068998E-2</v>
      </c>
      <c r="U19" s="19">
        <v>6.8849438781631203E-2</v>
      </c>
      <c r="V19" s="19">
        <v>7.7689182612435001E-2</v>
      </c>
      <c r="W19" s="19">
        <v>6.2474257955045499E-2</v>
      </c>
      <c r="X19" s="19">
        <v>6.1803106587757103E-2</v>
      </c>
      <c r="Y19" s="19">
        <v>5.5521748160114598E-2</v>
      </c>
      <c r="Z19" s="19">
        <v>4.7940025011895801E-2</v>
      </c>
      <c r="AA19" s="19">
        <v>4.3704435606328099E-2</v>
      </c>
      <c r="AB19" s="19">
        <v>3.4717119745526499E-2</v>
      </c>
      <c r="AC19" s="19">
        <v>6.2449216689363603E-2</v>
      </c>
      <c r="AD19" s="19">
        <v>3.47291975723776E-2</v>
      </c>
      <c r="AE19" s="19"/>
      <c r="AF19" s="19">
        <v>5.9490586978231799E-2</v>
      </c>
      <c r="AG19" s="19">
        <v>5.1450564489663703E-2</v>
      </c>
      <c r="AH19" s="19">
        <v>5.4531118701092202E-2</v>
      </c>
      <c r="AI19" s="19"/>
      <c r="AJ19" s="19">
        <v>5.7574589414307098E-2</v>
      </c>
      <c r="AK19" s="19">
        <v>5.0201556781051898E-2</v>
      </c>
      <c r="AL19" s="19">
        <v>7.4605888699114498E-2</v>
      </c>
      <c r="AM19" s="19">
        <v>2.9763929559626E-2</v>
      </c>
      <c r="AN19" s="19">
        <v>5.3414473716032897E-2</v>
      </c>
      <c r="AO19" s="19"/>
      <c r="AP19" s="19">
        <v>5.3558320187233603E-2</v>
      </c>
      <c r="AQ19" s="19">
        <v>5.2587923296617697E-2</v>
      </c>
      <c r="AR19" s="19">
        <v>9.4016991033390604E-2</v>
      </c>
      <c r="AS19" s="19"/>
      <c r="AT19" s="19">
        <v>5.59785329111539E-2</v>
      </c>
      <c r="AU19" s="19">
        <v>5.3443322613550198E-2</v>
      </c>
      <c r="AV19" s="19">
        <v>5.1558698035783203E-2</v>
      </c>
      <c r="AW19" s="19">
        <v>5.3553778436929399E-2</v>
      </c>
      <c r="AX19" s="19">
        <v>5.8165554905239301E-2</v>
      </c>
      <c r="AY19" s="19"/>
      <c r="AZ19" s="19">
        <v>3.5741502012808998E-2</v>
      </c>
      <c r="BA19" s="19">
        <v>4.8658501991393502E-2</v>
      </c>
      <c r="BB19" s="19">
        <v>2.6803236105213901E-2</v>
      </c>
      <c r="BC19" s="19">
        <v>7.8227649650276204E-2</v>
      </c>
      <c r="BD19" s="19">
        <v>6.9246852870146897E-2</v>
      </c>
      <c r="BE19" s="19">
        <v>9.1939272844813194E-2</v>
      </c>
      <c r="BF19" s="19"/>
      <c r="BG19" s="19">
        <v>6.9003286061136496E-2</v>
      </c>
      <c r="BH19" s="19">
        <v>3.48555342969789E-2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0.16382090124778101</v>
      </c>
      <c r="D9" s="17">
        <v>0.18436083518834201</v>
      </c>
      <c r="E9" s="17">
        <v>0.143229997653196</v>
      </c>
      <c r="F9" s="17"/>
      <c r="G9" s="17">
        <v>6.4636427569289404E-2</v>
      </c>
      <c r="H9" s="17">
        <v>8.0131331364362096E-2</v>
      </c>
      <c r="I9" s="17">
        <v>9.9488857389603794E-2</v>
      </c>
      <c r="J9" s="17">
        <v>0.16496158970441499</v>
      </c>
      <c r="K9" s="17">
        <v>0.18482990962139301</v>
      </c>
      <c r="L9" s="17">
        <v>0.24013634909480799</v>
      </c>
      <c r="M9" s="17"/>
      <c r="N9" s="17">
        <v>0.14866804353273</v>
      </c>
      <c r="O9" s="17">
        <v>0.17248922259306301</v>
      </c>
      <c r="P9" s="17">
        <v>0.170609021517793</v>
      </c>
      <c r="Q9" s="17">
        <v>0.17014979843207201</v>
      </c>
      <c r="R9" s="17"/>
      <c r="S9" s="17">
        <v>0.102979721403625</v>
      </c>
      <c r="T9" s="17">
        <v>0.16454048971379601</v>
      </c>
      <c r="U9" s="17">
        <v>0.148092013781219</v>
      </c>
      <c r="V9" s="17">
        <v>0.21012408043022501</v>
      </c>
      <c r="W9" s="17">
        <v>0.156174795512981</v>
      </c>
      <c r="X9" s="17">
        <v>0.172238007894018</v>
      </c>
      <c r="Y9" s="17">
        <v>0.148439507753619</v>
      </c>
      <c r="Z9" s="17">
        <v>0.17037777751057001</v>
      </c>
      <c r="AA9" s="17">
        <v>0.16133576026608601</v>
      </c>
      <c r="AB9" s="17">
        <v>0.19542711038879201</v>
      </c>
      <c r="AC9" s="17">
        <v>0.16283969547480401</v>
      </c>
      <c r="AD9" s="17">
        <v>0.218543000152535</v>
      </c>
      <c r="AE9" s="17"/>
      <c r="AF9" s="17">
        <v>0.24214939671059399</v>
      </c>
      <c r="AG9" s="17">
        <v>0.10210843957318801</v>
      </c>
      <c r="AH9" s="17">
        <v>0.14969331664135299</v>
      </c>
      <c r="AI9" s="17"/>
      <c r="AJ9" s="17">
        <v>0.219770017376372</v>
      </c>
      <c r="AK9" s="17">
        <v>6.6666026718193994E-2</v>
      </c>
      <c r="AL9" s="17">
        <v>9.0825517279709098E-2</v>
      </c>
      <c r="AM9" s="17">
        <v>0.40446653807363397</v>
      </c>
      <c r="AN9" s="17">
        <v>0.21275822446127199</v>
      </c>
      <c r="AO9" s="17"/>
      <c r="AP9" s="17">
        <v>0.20137579852897999</v>
      </c>
      <c r="AQ9" s="17">
        <v>8.5894859918870706E-2</v>
      </c>
      <c r="AR9" s="17">
        <v>0.10503382567788901</v>
      </c>
      <c r="AS9" s="17"/>
      <c r="AT9" s="17">
        <v>0.199109292105631</v>
      </c>
      <c r="AU9" s="17">
        <v>0.16999172291544401</v>
      </c>
      <c r="AV9" s="17">
        <v>0.13004195509983699</v>
      </c>
      <c r="AW9" s="17">
        <v>8.65988693316148E-2</v>
      </c>
      <c r="AX9" s="17">
        <v>0.16238521480484</v>
      </c>
      <c r="AY9" s="17"/>
      <c r="AZ9" s="17">
        <v>0.119008389402373</v>
      </c>
      <c r="BA9" s="17">
        <v>0.148947188639134</v>
      </c>
      <c r="BB9" s="17">
        <v>0.1538532681833</v>
      </c>
      <c r="BC9" s="17">
        <v>0.18357878329771801</v>
      </c>
      <c r="BD9" s="17">
        <v>0.20272727057529999</v>
      </c>
      <c r="BE9" s="17">
        <v>0.22289937395055601</v>
      </c>
      <c r="BF9" s="17"/>
      <c r="BG9" s="17">
        <v>0.192050559627439</v>
      </c>
      <c r="BH9" s="17">
        <v>0.119486190157021</v>
      </c>
      <c r="BI9" s="17" t="s">
        <v>95</v>
      </c>
      <c r="BJ9" s="17" t="s">
        <v>95</v>
      </c>
      <c r="BK9" s="17" t="s">
        <v>95</v>
      </c>
      <c r="BL9" s="17" t="s">
        <v>95</v>
      </c>
      <c r="BM9" s="17" t="s">
        <v>95</v>
      </c>
    </row>
    <row r="10" spans="2:65" x14ac:dyDescent="0.35">
      <c r="B10" s="18" t="s">
        <v>289</v>
      </c>
      <c r="C10" s="17">
        <v>3.8466910105200702E-2</v>
      </c>
      <c r="D10" s="17">
        <v>3.90983299113183E-2</v>
      </c>
      <c r="E10" s="17">
        <v>3.7947131336544399E-2</v>
      </c>
      <c r="F10" s="17"/>
      <c r="G10" s="17">
        <v>6.5296587050047497E-3</v>
      </c>
      <c r="H10" s="17">
        <v>4.5129135975616602E-2</v>
      </c>
      <c r="I10" s="17">
        <v>3.2669179586103297E-2</v>
      </c>
      <c r="J10" s="17">
        <v>4.57306114433478E-2</v>
      </c>
      <c r="K10" s="17">
        <v>4.2997431557344298E-2</v>
      </c>
      <c r="L10" s="17">
        <v>3.8992609856581997E-2</v>
      </c>
      <c r="M10" s="17"/>
      <c r="N10" s="17">
        <v>2.9240285085952399E-2</v>
      </c>
      <c r="O10" s="17">
        <v>4.6950749757691902E-2</v>
      </c>
      <c r="P10" s="17">
        <v>4.3105190544602802E-2</v>
      </c>
      <c r="Q10" s="17">
        <v>3.5400140256956897E-2</v>
      </c>
      <c r="R10" s="17"/>
      <c r="S10" s="17">
        <v>2.6698804983528099E-2</v>
      </c>
      <c r="T10" s="17">
        <v>2.8548597632494999E-2</v>
      </c>
      <c r="U10" s="17">
        <v>3.4915368726137597E-2</v>
      </c>
      <c r="V10" s="17">
        <v>3.2565102877957698E-2</v>
      </c>
      <c r="W10" s="17">
        <v>3.5762474369986197E-2</v>
      </c>
      <c r="X10" s="17">
        <v>3.0113661822047399E-2</v>
      </c>
      <c r="Y10" s="17">
        <v>6.9796988788342507E-2</v>
      </c>
      <c r="Z10" s="17">
        <v>4.3293092028933999E-2</v>
      </c>
      <c r="AA10" s="17">
        <v>5.1262943886247303E-2</v>
      </c>
      <c r="AB10" s="17">
        <v>3.8510489053280098E-2</v>
      </c>
      <c r="AC10" s="17">
        <v>3.8897494549572698E-2</v>
      </c>
      <c r="AD10" s="17">
        <v>3.6667549856754598E-2</v>
      </c>
      <c r="AE10" s="17"/>
      <c r="AF10" s="17">
        <v>5.5041244647478102E-2</v>
      </c>
      <c r="AG10" s="17">
        <v>2.8327737844968899E-2</v>
      </c>
      <c r="AH10" s="17">
        <v>2.7460921361949799E-2</v>
      </c>
      <c r="AI10" s="17"/>
      <c r="AJ10" s="17">
        <v>4.0623645364073799E-2</v>
      </c>
      <c r="AK10" s="17">
        <v>3.4778410112605601E-2</v>
      </c>
      <c r="AL10" s="17">
        <v>5.42235129062031E-2</v>
      </c>
      <c r="AM10" s="17">
        <v>2.9117490256864401E-2</v>
      </c>
      <c r="AN10" s="17">
        <v>3.2976268992289899E-2</v>
      </c>
      <c r="AO10" s="17"/>
      <c r="AP10" s="17">
        <v>3.5879171116360603E-2</v>
      </c>
      <c r="AQ10" s="17">
        <v>3.3169993561522997E-2</v>
      </c>
      <c r="AR10" s="17">
        <v>4.2203019539143703E-2</v>
      </c>
      <c r="AS10" s="17"/>
      <c r="AT10" s="17">
        <v>4.8367768506889897E-2</v>
      </c>
      <c r="AU10" s="17">
        <v>4.2614089467647102E-2</v>
      </c>
      <c r="AV10" s="17">
        <v>4.4893362033214798E-2</v>
      </c>
      <c r="AW10" s="17">
        <v>2.4481435217933199E-2</v>
      </c>
      <c r="AX10" s="17">
        <v>0</v>
      </c>
      <c r="AY10" s="17"/>
      <c r="AZ10" s="17">
        <v>4.1379898749466203E-2</v>
      </c>
      <c r="BA10" s="17">
        <v>4.8594004473973003E-2</v>
      </c>
      <c r="BB10" s="17">
        <v>2.6729434436977801E-2</v>
      </c>
      <c r="BC10" s="17">
        <v>2.70299216508606E-2</v>
      </c>
      <c r="BD10" s="17">
        <v>3.9628402019252898E-2</v>
      </c>
      <c r="BE10" s="17">
        <v>2.9414718891163399E-2</v>
      </c>
      <c r="BF10" s="17"/>
      <c r="BG10" s="17">
        <v>4.2792986183511801E-2</v>
      </c>
      <c r="BH10" s="17">
        <v>3.1672802627556701E-2</v>
      </c>
      <c r="BI10" s="17" t="s">
        <v>95</v>
      </c>
      <c r="BJ10" s="17" t="s">
        <v>95</v>
      </c>
      <c r="BK10" s="17" t="s">
        <v>95</v>
      </c>
      <c r="BL10" s="17" t="s">
        <v>95</v>
      </c>
      <c r="BM10" s="17" t="s">
        <v>95</v>
      </c>
    </row>
    <row r="11" spans="2:65" x14ac:dyDescent="0.35">
      <c r="B11" s="18" t="s">
        <v>290</v>
      </c>
      <c r="C11" s="17">
        <v>6.1423062238602902E-2</v>
      </c>
      <c r="D11" s="17">
        <v>5.9325084667712497E-2</v>
      </c>
      <c r="E11" s="17">
        <v>6.3790907585602102E-2</v>
      </c>
      <c r="F11" s="17"/>
      <c r="G11" s="17">
        <v>2.2921614246346499E-2</v>
      </c>
      <c r="H11" s="17">
        <v>3.1650218065072601E-2</v>
      </c>
      <c r="I11" s="17">
        <v>6.5192769440510501E-2</v>
      </c>
      <c r="J11" s="17">
        <v>4.3723137014790601E-2</v>
      </c>
      <c r="K11" s="17">
        <v>7.0031168263153504E-2</v>
      </c>
      <c r="L11" s="17">
        <v>8.5837789740163997E-2</v>
      </c>
      <c r="M11" s="17"/>
      <c r="N11" s="17">
        <v>5.56041353830833E-2</v>
      </c>
      <c r="O11" s="17">
        <v>5.8012531391549202E-2</v>
      </c>
      <c r="P11" s="17">
        <v>6.7100034753701798E-2</v>
      </c>
      <c r="Q11" s="17">
        <v>6.8902311322750404E-2</v>
      </c>
      <c r="R11" s="17"/>
      <c r="S11" s="17">
        <v>3.2136077391336997E-2</v>
      </c>
      <c r="T11" s="17">
        <v>6.9168057746017794E-2</v>
      </c>
      <c r="U11" s="17">
        <v>8.5674804823731798E-2</v>
      </c>
      <c r="V11" s="17">
        <v>7.6775828764021004E-2</v>
      </c>
      <c r="W11" s="17">
        <v>6.6155376394643306E-2</v>
      </c>
      <c r="X11" s="17">
        <v>3.8059732056104301E-2</v>
      </c>
      <c r="Y11" s="17">
        <v>5.7759703652277998E-2</v>
      </c>
      <c r="Z11" s="17">
        <v>6.3724291389284704E-2</v>
      </c>
      <c r="AA11" s="17">
        <v>7.00819983492489E-2</v>
      </c>
      <c r="AB11" s="17">
        <v>6.1172128530121897E-2</v>
      </c>
      <c r="AC11" s="17">
        <v>7.3929562946255703E-2</v>
      </c>
      <c r="AD11" s="17">
        <v>2.0161801969364099E-2</v>
      </c>
      <c r="AE11" s="17"/>
      <c r="AF11" s="17">
        <v>7.2386203064355198E-2</v>
      </c>
      <c r="AG11" s="17">
        <v>5.1942640633641103E-2</v>
      </c>
      <c r="AH11" s="17">
        <v>6.5272470411544506E-2</v>
      </c>
      <c r="AI11" s="17"/>
      <c r="AJ11" s="17">
        <v>7.44343531675737E-2</v>
      </c>
      <c r="AK11" s="17">
        <v>4.4073430249945603E-2</v>
      </c>
      <c r="AL11" s="17">
        <v>6.92531564316302E-2</v>
      </c>
      <c r="AM11" s="17">
        <v>0.108846482074916</v>
      </c>
      <c r="AN11" s="17">
        <v>5.2113877273073303E-2</v>
      </c>
      <c r="AO11" s="17"/>
      <c r="AP11" s="17">
        <v>6.2669061723783503E-2</v>
      </c>
      <c r="AQ11" s="17">
        <v>4.9438238461207797E-2</v>
      </c>
      <c r="AR11" s="17">
        <v>5.1938239112579401E-2</v>
      </c>
      <c r="AS11" s="17"/>
      <c r="AT11" s="17">
        <v>8.2379329762158504E-2</v>
      </c>
      <c r="AU11" s="17">
        <v>7.2770296651104502E-2</v>
      </c>
      <c r="AV11" s="17">
        <v>4.6675822719552798E-2</v>
      </c>
      <c r="AW11" s="17">
        <v>4.7532469101143497E-2</v>
      </c>
      <c r="AX11" s="17">
        <v>0</v>
      </c>
      <c r="AY11" s="17"/>
      <c r="AZ11" s="17">
        <v>2.53655389459101E-2</v>
      </c>
      <c r="BA11" s="17">
        <v>5.9704570399009602E-2</v>
      </c>
      <c r="BB11" s="17">
        <v>8.7042807223578197E-2</v>
      </c>
      <c r="BC11" s="17">
        <v>6.8504407408266105E-2</v>
      </c>
      <c r="BD11" s="17">
        <v>6.3121505763121893E-2</v>
      </c>
      <c r="BE11" s="17">
        <v>9.4609226982516406E-2</v>
      </c>
      <c r="BF11" s="17"/>
      <c r="BG11" s="17">
        <v>7.6350665621522096E-2</v>
      </c>
      <c r="BH11" s="17">
        <v>3.7979243884213199E-2</v>
      </c>
      <c r="BI11" s="17" t="s">
        <v>95</v>
      </c>
      <c r="BJ11" s="17" t="s">
        <v>95</v>
      </c>
      <c r="BK11" s="17" t="s">
        <v>95</v>
      </c>
      <c r="BL11" s="17" t="s">
        <v>95</v>
      </c>
      <c r="BM11" s="17" t="s">
        <v>95</v>
      </c>
    </row>
    <row r="12" spans="2:65" x14ac:dyDescent="0.35">
      <c r="B12" s="18" t="s">
        <v>291</v>
      </c>
      <c r="C12" s="17">
        <v>6.3930781019751595E-2</v>
      </c>
      <c r="D12" s="17">
        <v>6.4309823410776304E-2</v>
      </c>
      <c r="E12" s="17">
        <v>6.1294927367491599E-2</v>
      </c>
      <c r="F12" s="17"/>
      <c r="G12" s="17">
        <v>5.57870150156249E-2</v>
      </c>
      <c r="H12" s="17">
        <v>6.5119924764852302E-2</v>
      </c>
      <c r="I12" s="17">
        <v>5.3590505789926003E-2</v>
      </c>
      <c r="J12" s="17">
        <v>6.08742577699753E-2</v>
      </c>
      <c r="K12" s="17">
        <v>5.6299614853474199E-2</v>
      </c>
      <c r="L12" s="17">
        <v>7.6931283968453501E-2</v>
      </c>
      <c r="M12" s="17"/>
      <c r="N12" s="17">
        <v>7.2572873250577902E-2</v>
      </c>
      <c r="O12" s="17">
        <v>6.6216020179022603E-2</v>
      </c>
      <c r="P12" s="17">
        <v>6.2858001795445401E-2</v>
      </c>
      <c r="Q12" s="17">
        <v>4.7079834284269997E-2</v>
      </c>
      <c r="R12" s="17"/>
      <c r="S12" s="17">
        <v>6.6076303181400106E-2</v>
      </c>
      <c r="T12" s="17">
        <v>6.4333803572971804E-2</v>
      </c>
      <c r="U12" s="17">
        <v>6.7359149594896903E-2</v>
      </c>
      <c r="V12" s="17">
        <v>5.7672877812453401E-2</v>
      </c>
      <c r="W12" s="17">
        <v>6.1555728900750797E-2</v>
      </c>
      <c r="X12" s="17">
        <v>4.8245004596789098E-2</v>
      </c>
      <c r="Y12" s="17">
        <v>7.2313291170991098E-2</v>
      </c>
      <c r="Z12" s="17">
        <v>9.2220708834999596E-2</v>
      </c>
      <c r="AA12" s="17">
        <v>7.2227360990987796E-2</v>
      </c>
      <c r="AB12" s="17">
        <v>7.1067009642209203E-2</v>
      </c>
      <c r="AC12" s="17">
        <v>5.3597941634555502E-2</v>
      </c>
      <c r="AD12" s="17">
        <v>1.69955099685896E-2</v>
      </c>
      <c r="AE12" s="17"/>
      <c r="AF12" s="17">
        <v>6.4038620263914797E-2</v>
      </c>
      <c r="AG12" s="17">
        <v>5.76233968815488E-2</v>
      </c>
      <c r="AH12" s="17">
        <v>8.79376086920102E-2</v>
      </c>
      <c r="AI12" s="17"/>
      <c r="AJ12" s="17">
        <v>5.9568163898584998E-2</v>
      </c>
      <c r="AK12" s="17">
        <v>6.8368016462652004E-2</v>
      </c>
      <c r="AL12" s="17">
        <v>6.4275483248069407E-2</v>
      </c>
      <c r="AM12" s="17">
        <v>9.7589281386513793E-2</v>
      </c>
      <c r="AN12" s="17">
        <v>8.9613153986678906E-2</v>
      </c>
      <c r="AO12" s="17"/>
      <c r="AP12" s="17">
        <v>6.59318470173752E-2</v>
      </c>
      <c r="AQ12" s="17">
        <v>5.9706492845335399E-2</v>
      </c>
      <c r="AR12" s="17">
        <v>9.2521668288712194E-2</v>
      </c>
      <c r="AS12" s="17"/>
      <c r="AT12" s="17">
        <v>5.6698099413660399E-2</v>
      </c>
      <c r="AU12" s="17">
        <v>7.5730443407983197E-2</v>
      </c>
      <c r="AV12" s="17">
        <v>6.9372037257652203E-2</v>
      </c>
      <c r="AW12" s="17">
        <v>3.16817963662923E-2</v>
      </c>
      <c r="AX12" s="17">
        <v>6.5708207979737004E-2</v>
      </c>
      <c r="AY12" s="17"/>
      <c r="AZ12" s="17">
        <v>6.2943888773015405E-2</v>
      </c>
      <c r="BA12" s="17">
        <v>6.5075938129548497E-2</v>
      </c>
      <c r="BB12" s="17">
        <v>8.4985711018464402E-2</v>
      </c>
      <c r="BC12" s="17">
        <v>6.8652882706204094E-2</v>
      </c>
      <c r="BD12" s="17">
        <v>5.34172245887546E-2</v>
      </c>
      <c r="BE12" s="17">
        <v>3.2357097255770101E-2</v>
      </c>
      <c r="BF12" s="17"/>
      <c r="BG12" s="17">
        <v>5.8977312667337897E-2</v>
      </c>
      <c r="BH12" s="17">
        <v>7.1710208788517499E-2</v>
      </c>
      <c r="BI12" s="17" t="s">
        <v>95</v>
      </c>
      <c r="BJ12" s="17" t="s">
        <v>95</v>
      </c>
      <c r="BK12" s="17" t="s">
        <v>95</v>
      </c>
      <c r="BL12" s="17" t="s">
        <v>95</v>
      </c>
      <c r="BM12" s="17" t="s">
        <v>95</v>
      </c>
    </row>
    <row r="13" spans="2:65" x14ac:dyDescent="0.35">
      <c r="B13" s="18" t="s">
        <v>292</v>
      </c>
      <c r="C13" s="17">
        <v>0.145921323740036</v>
      </c>
      <c r="D13" s="17">
        <v>0.127614848445291</v>
      </c>
      <c r="E13" s="17">
        <v>0.1643375892458</v>
      </c>
      <c r="F13" s="17"/>
      <c r="G13" s="17">
        <v>0.11531538439356601</v>
      </c>
      <c r="H13" s="17">
        <v>0.129485869214025</v>
      </c>
      <c r="I13" s="17">
        <v>0.14147055299521499</v>
      </c>
      <c r="J13" s="17">
        <v>0.170215777541108</v>
      </c>
      <c r="K13" s="17">
        <v>0.15972935116370099</v>
      </c>
      <c r="L13" s="17">
        <v>0.13951473282468399</v>
      </c>
      <c r="M13" s="17"/>
      <c r="N13" s="17">
        <v>0.14579984156442199</v>
      </c>
      <c r="O13" s="17">
        <v>0.13568473251530599</v>
      </c>
      <c r="P13" s="17">
        <v>0.145399860846611</v>
      </c>
      <c r="Q13" s="17">
        <v>0.16168926828042199</v>
      </c>
      <c r="R13" s="17"/>
      <c r="S13" s="17">
        <v>0.14908253666642399</v>
      </c>
      <c r="T13" s="17">
        <v>0.171816913172118</v>
      </c>
      <c r="U13" s="17">
        <v>0.133297372703095</v>
      </c>
      <c r="V13" s="17">
        <v>0.13240926799860001</v>
      </c>
      <c r="W13" s="17">
        <v>0.103826473109446</v>
      </c>
      <c r="X13" s="17">
        <v>0.18696715031938901</v>
      </c>
      <c r="Y13" s="17">
        <v>0.15085412648386201</v>
      </c>
      <c r="Z13" s="17">
        <v>9.4132864283912598E-2</v>
      </c>
      <c r="AA13" s="17">
        <v>0.18160265134199199</v>
      </c>
      <c r="AB13" s="17">
        <v>9.5872264506876304E-2</v>
      </c>
      <c r="AC13" s="17">
        <v>0.11840867070813001</v>
      </c>
      <c r="AD13" s="17">
        <v>0.20307618542942299</v>
      </c>
      <c r="AE13" s="17"/>
      <c r="AF13" s="17">
        <v>0.13576620406745599</v>
      </c>
      <c r="AG13" s="17">
        <v>0.13836500780043401</v>
      </c>
      <c r="AH13" s="17">
        <v>0.239759980177185</v>
      </c>
      <c r="AI13" s="17"/>
      <c r="AJ13" s="17">
        <v>0.13984091023114301</v>
      </c>
      <c r="AK13" s="17">
        <v>0.14453419924939501</v>
      </c>
      <c r="AL13" s="17">
        <v>0.134563165213923</v>
      </c>
      <c r="AM13" s="17">
        <v>0.111886409949795</v>
      </c>
      <c r="AN13" s="17">
        <v>0.20309625956261901</v>
      </c>
      <c r="AO13" s="17"/>
      <c r="AP13" s="17">
        <v>0.12242865922974</v>
      </c>
      <c r="AQ13" s="17">
        <v>0.14242088760695501</v>
      </c>
      <c r="AR13" s="17">
        <v>0.13164629954721899</v>
      </c>
      <c r="AS13" s="17"/>
      <c r="AT13" s="17">
        <v>0.168093620393613</v>
      </c>
      <c r="AU13" s="17">
        <v>0.147123285262551</v>
      </c>
      <c r="AV13" s="17">
        <v>0.12845817459779299</v>
      </c>
      <c r="AW13" s="17">
        <v>0.16637815730847</v>
      </c>
      <c r="AX13" s="17">
        <v>5.9426250122926197E-2</v>
      </c>
      <c r="AY13" s="17"/>
      <c r="AZ13" s="17">
        <v>0.110776934975423</v>
      </c>
      <c r="BA13" s="17">
        <v>0.151216490742934</v>
      </c>
      <c r="BB13" s="17">
        <v>0.17571117036086101</v>
      </c>
      <c r="BC13" s="17">
        <v>0.15873591488629099</v>
      </c>
      <c r="BD13" s="17">
        <v>0.14108546917197501</v>
      </c>
      <c r="BE13" s="17">
        <v>0.125295985681349</v>
      </c>
      <c r="BF13" s="17"/>
      <c r="BG13" s="17">
        <v>0.14162031920706</v>
      </c>
      <c r="BH13" s="17">
        <v>0.152676056326774</v>
      </c>
      <c r="BI13" s="17" t="s">
        <v>95</v>
      </c>
      <c r="BJ13" s="17" t="s">
        <v>95</v>
      </c>
      <c r="BK13" s="17" t="s">
        <v>95</v>
      </c>
      <c r="BL13" s="17" t="s">
        <v>95</v>
      </c>
      <c r="BM13" s="17" t="s">
        <v>95</v>
      </c>
    </row>
    <row r="14" spans="2:65" x14ac:dyDescent="0.35">
      <c r="B14" s="18" t="s">
        <v>293</v>
      </c>
      <c r="C14" s="17">
        <v>0.10376124823697699</v>
      </c>
      <c r="D14" s="17">
        <v>9.4755713057066204E-2</v>
      </c>
      <c r="E14" s="17">
        <v>0.113383725426105</v>
      </c>
      <c r="F14" s="17"/>
      <c r="G14" s="17">
        <v>0.14465316556252</v>
      </c>
      <c r="H14" s="17">
        <v>8.9355088861987703E-2</v>
      </c>
      <c r="I14" s="17">
        <v>0.10683844188687699</v>
      </c>
      <c r="J14" s="17">
        <v>0.111768744083729</v>
      </c>
      <c r="K14" s="17">
        <v>0.116809066670177</v>
      </c>
      <c r="L14" s="17">
        <v>8.6094813142614093E-2</v>
      </c>
      <c r="M14" s="17"/>
      <c r="N14" s="17">
        <v>9.6531319211912395E-2</v>
      </c>
      <c r="O14" s="17">
        <v>0.100641704413699</v>
      </c>
      <c r="P14" s="17">
        <v>0.100880709595489</v>
      </c>
      <c r="Q14" s="17">
        <v>0.126160203479834</v>
      </c>
      <c r="R14" s="17"/>
      <c r="S14" s="17">
        <v>0.100720627596245</v>
      </c>
      <c r="T14" s="17">
        <v>8.4832322620978701E-2</v>
      </c>
      <c r="U14" s="17">
        <v>0.12216945818764</v>
      </c>
      <c r="V14" s="17">
        <v>9.3788434025395495E-2</v>
      </c>
      <c r="W14" s="17">
        <v>0.11999570337809901</v>
      </c>
      <c r="X14" s="17">
        <v>0.11124110975693401</v>
      </c>
      <c r="Y14" s="17">
        <v>0.12719445589713399</v>
      </c>
      <c r="Z14" s="17">
        <v>0.15910298880208701</v>
      </c>
      <c r="AA14" s="17">
        <v>6.0019316607376499E-2</v>
      </c>
      <c r="AB14" s="17">
        <v>0.110056796026272</v>
      </c>
      <c r="AC14" s="17">
        <v>0.153515804579167</v>
      </c>
      <c r="AD14" s="17">
        <v>3.89052986680034E-2</v>
      </c>
      <c r="AE14" s="17"/>
      <c r="AF14" s="17">
        <v>8.2895380479162603E-2</v>
      </c>
      <c r="AG14" s="17">
        <v>0.12117191051533301</v>
      </c>
      <c r="AH14" s="17">
        <v>8.2481438373630298E-2</v>
      </c>
      <c r="AI14" s="17"/>
      <c r="AJ14" s="17">
        <v>8.5973010563444696E-2</v>
      </c>
      <c r="AK14" s="17">
        <v>0.12637832417071301</v>
      </c>
      <c r="AL14" s="17">
        <v>0.108812810987037</v>
      </c>
      <c r="AM14" s="17">
        <v>5.2934182056449702E-2</v>
      </c>
      <c r="AN14" s="17">
        <v>0.10991318954326</v>
      </c>
      <c r="AO14" s="17"/>
      <c r="AP14" s="17">
        <v>9.6526021095150502E-2</v>
      </c>
      <c r="AQ14" s="17">
        <v>0.112460068499783</v>
      </c>
      <c r="AR14" s="17">
        <v>0.115877021921426</v>
      </c>
      <c r="AS14" s="17"/>
      <c r="AT14" s="17">
        <v>0.115174281921639</v>
      </c>
      <c r="AU14" s="17">
        <v>9.3383055035307305E-2</v>
      </c>
      <c r="AV14" s="17">
        <v>0.108932192922209</v>
      </c>
      <c r="AW14" s="17">
        <v>0.11563343847087799</v>
      </c>
      <c r="AX14" s="17">
        <v>8.1097123070132102E-2</v>
      </c>
      <c r="AY14" s="17"/>
      <c r="AZ14" s="17">
        <v>0.12613173978790401</v>
      </c>
      <c r="BA14" s="17">
        <v>0.115282866452876</v>
      </c>
      <c r="BB14" s="17">
        <v>6.6165654507937197E-2</v>
      </c>
      <c r="BC14" s="17">
        <v>9.3517650061677199E-2</v>
      </c>
      <c r="BD14" s="17">
        <v>8.1870439151387406E-2</v>
      </c>
      <c r="BE14" s="17">
        <v>0.13591747070980201</v>
      </c>
      <c r="BF14" s="17"/>
      <c r="BG14" s="17">
        <v>9.7710883957763506E-2</v>
      </c>
      <c r="BH14" s="17">
        <v>0.113263352325707</v>
      </c>
      <c r="BI14" s="17" t="s">
        <v>95</v>
      </c>
      <c r="BJ14" s="17" t="s">
        <v>95</v>
      </c>
      <c r="BK14" s="17" t="s">
        <v>95</v>
      </c>
      <c r="BL14" s="17" t="s">
        <v>95</v>
      </c>
      <c r="BM14" s="17" t="s">
        <v>95</v>
      </c>
    </row>
    <row r="15" spans="2:65" x14ac:dyDescent="0.35">
      <c r="B15" s="18" t="s">
        <v>294</v>
      </c>
      <c r="C15" s="17">
        <v>0.13061129451708001</v>
      </c>
      <c r="D15" s="17">
        <v>0.12336127277082</v>
      </c>
      <c r="E15" s="17">
        <v>0.13851741138221199</v>
      </c>
      <c r="F15" s="17"/>
      <c r="G15" s="17">
        <v>0.15461161996525899</v>
      </c>
      <c r="H15" s="17">
        <v>0.16839776235986201</v>
      </c>
      <c r="I15" s="17">
        <v>0.14722133283187999</v>
      </c>
      <c r="J15" s="17">
        <v>0.116480994728261</v>
      </c>
      <c r="K15" s="17">
        <v>0.114972124777851</v>
      </c>
      <c r="L15" s="17">
        <v>0.118836526431762</v>
      </c>
      <c r="M15" s="17"/>
      <c r="N15" s="17">
        <v>0.129813187568179</v>
      </c>
      <c r="O15" s="17">
        <v>0.147417981345109</v>
      </c>
      <c r="P15" s="17">
        <v>0.13054150439938</v>
      </c>
      <c r="Q15" s="17">
        <v>0.106730502667973</v>
      </c>
      <c r="R15" s="17"/>
      <c r="S15" s="17">
        <v>0.11453742796404499</v>
      </c>
      <c r="T15" s="17">
        <v>0.138011160450729</v>
      </c>
      <c r="U15" s="17">
        <v>0.117445751765408</v>
      </c>
      <c r="V15" s="17">
        <v>0.13353612598977599</v>
      </c>
      <c r="W15" s="17">
        <v>0.12545555593424801</v>
      </c>
      <c r="X15" s="17">
        <v>0.15885426522915599</v>
      </c>
      <c r="Y15" s="17">
        <v>0.10172140336455</v>
      </c>
      <c r="Z15" s="17">
        <v>0.13960294072350099</v>
      </c>
      <c r="AA15" s="17">
        <v>0.13672467480647599</v>
      </c>
      <c r="AB15" s="17">
        <v>0.116261038934763</v>
      </c>
      <c r="AC15" s="17">
        <v>0.14848261858564599</v>
      </c>
      <c r="AD15" s="17">
        <v>0.17829659441669299</v>
      </c>
      <c r="AE15" s="17"/>
      <c r="AF15" s="17">
        <v>0.113838697189741</v>
      </c>
      <c r="AG15" s="17">
        <v>0.15002828258729201</v>
      </c>
      <c r="AH15" s="17">
        <v>0.107076138837191</v>
      </c>
      <c r="AI15" s="17"/>
      <c r="AJ15" s="17">
        <v>0.121281580642885</v>
      </c>
      <c r="AK15" s="17">
        <v>0.137932024155073</v>
      </c>
      <c r="AL15" s="17">
        <v>0.18473199793589101</v>
      </c>
      <c r="AM15" s="17">
        <v>5.3602571244607801E-2</v>
      </c>
      <c r="AN15" s="17">
        <v>0.110122478928178</v>
      </c>
      <c r="AO15" s="17"/>
      <c r="AP15" s="17">
        <v>0.12788461904548801</v>
      </c>
      <c r="AQ15" s="17">
        <v>0.14694107132131301</v>
      </c>
      <c r="AR15" s="17">
        <v>0.17665590346447699</v>
      </c>
      <c r="AS15" s="17"/>
      <c r="AT15" s="17">
        <v>9.6605948480393805E-2</v>
      </c>
      <c r="AU15" s="17">
        <v>0.13101567444560799</v>
      </c>
      <c r="AV15" s="17">
        <v>0.155826274051409</v>
      </c>
      <c r="AW15" s="17">
        <v>0.11856397186456399</v>
      </c>
      <c r="AX15" s="17">
        <v>0.206023711961284</v>
      </c>
      <c r="AY15" s="17"/>
      <c r="AZ15" s="17">
        <v>0.13152345319216899</v>
      </c>
      <c r="BA15" s="17">
        <v>0.131064152158546</v>
      </c>
      <c r="BB15" s="17">
        <v>0.14869220077362599</v>
      </c>
      <c r="BC15" s="17">
        <v>0.14569289516181599</v>
      </c>
      <c r="BD15" s="17">
        <v>0.123456992176719</v>
      </c>
      <c r="BE15" s="17">
        <v>5.8951490223957903E-2</v>
      </c>
      <c r="BF15" s="17"/>
      <c r="BG15" s="17">
        <v>0.122678003084082</v>
      </c>
      <c r="BH15" s="17">
        <v>0.14307053787562399</v>
      </c>
      <c r="BI15" s="17" t="s">
        <v>95</v>
      </c>
      <c r="BJ15" s="17" t="s">
        <v>95</v>
      </c>
      <c r="BK15" s="17" t="s">
        <v>95</v>
      </c>
      <c r="BL15" s="17" t="s">
        <v>95</v>
      </c>
      <c r="BM15" s="17" t="s">
        <v>95</v>
      </c>
    </row>
    <row r="16" spans="2:65" x14ac:dyDescent="0.35">
      <c r="B16" s="18" t="s">
        <v>295</v>
      </c>
      <c r="C16" s="17">
        <v>0.124769106562892</v>
      </c>
      <c r="D16" s="17">
        <v>0.13060517197181501</v>
      </c>
      <c r="E16" s="17">
        <v>0.119183445140112</v>
      </c>
      <c r="F16" s="17"/>
      <c r="G16" s="17">
        <v>0.188755578074844</v>
      </c>
      <c r="H16" s="17">
        <v>0.163512569453025</v>
      </c>
      <c r="I16" s="17">
        <v>0.14409812790482601</v>
      </c>
      <c r="J16" s="17">
        <v>0.137373043470601</v>
      </c>
      <c r="K16" s="17">
        <v>0.108738186459089</v>
      </c>
      <c r="L16" s="17">
        <v>8.6717291713411707E-2</v>
      </c>
      <c r="M16" s="17"/>
      <c r="N16" s="17">
        <v>0.14143555896788701</v>
      </c>
      <c r="O16" s="17">
        <v>0.13623046398970001</v>
      </c>
      <c r="P16" s="17">
        <v>0.11544759756309</v>
      </c>
      <c r="Q16" s="17">
        <v>9.0436583881461099E-2</v>
      </c>
      <c r="R16" s="17"/>
      <c r="S16" s="17">
        <v>0.14913989903981401</v>
      </c>
      <c r="T16" s="17">
        <v>0.14257049687915299</v>
      </c>
      <c r="U16" s="17">
        <v>0.117464555558476</v>
      </c>
      <c r="V16" s="17">
        <v>8.2875736830215305E-2</v>
      </c>
      <c r="W16" s="17">
        <v>0.16156834587424199</v>
      </c>
      <c r="X16" s="17">
        <v>9.5159935555636593E-2</v>
      </c>
      <c r="Y16" s="17">
        <v>0.104198358225623</v>
      </c>
      <c r="Z16" s="17">
        <v>9.7171737242448403E-2</v>
      </c>
      <c r="AA16" s="17">
        <v>0.12562972900268601</v>
      </c>
      <c r="AB16" s="17">
        <v>0.165776459247264</v>
      </c>
      <c r="AC16" s="17">
        <v>0.11436276271733301</v>
      </c>
      <c r="AD16" s="17">
        <v>9.6876848826250694E-2</v>
      </c>
      <c r="AE16" s="17"/>
      <c r="AF16" s="17">
        <v>9.7867090313450797E-2</v>
      </c>
      <c r="AG16" s="17">
        <v>0.15578622502430201</v>
      </c>
      <c r="AH16" s="17">
        <v>7.45617272114074E-2</v>
      </c>
      <c r="AI16" s="17"/>
      <c r="AJ16" s="17">
        <v>0.107467283836579</v>
      </c>
      <c r="AK16" s="17">
        <v>0.16819641485304401</v>
      </c>
      <c r="AL16" s="17">
        <v>0.15461226101647599</v>
      </c>
      <c r="AM16" s="17">
        <v>5.0801100214395302E-2</v>
      </c>
      <c r="AN16" s="17">
        <v>5.2254811236030103E-2</v>
      </c>
      <c r="AO16" s="17"/>
      <c r="AP16" s="17">
        <v>0.106809878427182</v>
      </c>
      <c r="AQ16" s="17">
        <v>0.172018803811504</v>
      </c>
      <c r="AR16" s="17">
        <v>0.14674744489691499</v>
      </c>
      <c r="AS16" s="17"/>
      <c r="AT16" s="17">
        <v>8.9643756743160399E-2</v>
      </c>
      <c r="AU16" s="17">
        <v>0.118096928194797</v>
      </c>
      <c r="AV16" s="17">
        <v>0.14919159546118599</v>
      </c>
      <c r="AW16" s="17">
        <v>0.16985570514936499</v>
      </c>
      <c r="AX16" s="17">
        <v>0.21688506728182699</v>
      </c>
      <c r="AY16" s="17"/>
      <c r="AZ16" s="17">
        <v>0.14677326125100801</v>
      </c>
      <c r="BA16" s="17">
        <v>0.13852109006726701</v>
      </c>
      <c r="BB16" s="17">
        <v>8.9598444983025397E-2</v>
      </c>
      <c r="BC16" s="17">
        <v>0.10329044211522199</v>
      </c>
      <c r="BD16" s="17">
        <v>0.13688176601239299</v>
      </c>
      <c r="BE16" s="17">
        <v>9.1481260428789804E-2</v>
      </c>
      <c r="BF16" s="17"/>
      <c r="BG16" s="17">
        <v>0.109382548211615</v>
      </c>
      <c r="BH16" s="17">
        <v>0.148933714225185</v>
      </c>
      <c r="BI16" s="17" t="s">
        <v>95</v>
      </c>
      <c r="BJ16" s="17" t="s">
        <v>95</v>
      </c>
      <c r="BK16" s="17" t="s">
        <v>95</v>
      </c>
      <c r="BL16" s="17" t="s">
        <v>95</v>
      </c>
      <c r="BM16" s="17" t="s">
        <v>95</v>
      </c>
    </row>
    <row r="17" spans="2:65" x14ac:dyDescent="0.35">
      <c r="B17" s="18" t="s">
        <v>302</v>
      </c>
      <c r="C17" s="17">
        <v>6.2433001888929002E-2</v>
      </c>
      <c r="D17" s="17">
        <v>7.4325851719878905E-2</v>
      </c>
      <c r="E17" s="17">
        <v>5.0400851537833899E-2</v>
      </c>
      <c r="F17" s="17"/>
      <c r="G17" s="17">
        <v>0.13566198559801901</v>
      </c>
      <c r="H17" s="17">
        <v>9.1448470827826506E-2</v>
      </c>
      <c r="I17" s="17">
        <v>9.3329025014527001E-2</v>
      </c>
      <c r="J17" s="17">
        <v>6.3614356934982505E-2</v>
      </c>
      <c r="K17" s="17">
        <v>3.79749307789723E-2</v>
      </c>
      <c r="L17" s="17">
        <v>3.2321055994674802E-2</v>
      </c>
      <c r="M17" s="17"/>
      <c r="N17" s="17">
        <v>6.8467259137444406E-2</v>
      </c>
      <c r="O17" s="17">
        <v>6.3541578797315798E-2</v>
      </c>
      <c r="P17" s="17">
        <v>5.3473196541401903E-2</v>
      </c>
      <c r="Q17" s="17">
        <v>6.1351601872423299E-2</v>
      </c>
      <c r="R17" s="17"/>
      <c r="S17" s="17">
        <v>0.108669865088597</v>
      </c>
      <c r="T17" s="17">
        <v>5.4533816549995603E-2</v>
      </c>
      <c r="U17" s="17">
        <v>7.0680132244158395E-2</v>
      </c>
      <c r="V17" s="17">
        <v>3.7038784287233999E-2</v>
      </c>
      <c r="W17" s="17">
        <v>6.6641624589253198E-2</v>
      </c>
      <c r="X17" s="17">
        <v>5.7540838015168801E-2</v>
      </c>
      <c r="Y17" s="17">
        <v>7.6168509244148405E-2</v>
      </c>
      <c r="Z17" s="17">
        <v>6.3891395226792005E-2</v>
      </c>
      <c r="AA17" s="17">
        <v>4.68947129709789E-2</v>
      </c>
      <c r="AB17" s="17">
        <v>3.5667392816164198E-2</v>
      </c>
      <c r="AC17" s="17">
        <v>7.8087368034706395E-2</v>
      </c>
      <c r="AD17" s="17">
        <v>6.7796977132568104E-2</v>
      </c>
      <c r="AE17" s="17"/>
      <c r="AF17" s="17">
        <v>4.59638774244309E-2</v>
      </c>
      <c r="AG17" s="17">
        <v>7.58411192523403E-2</v>
      </c>
      <c r="AH17" s="17">
        <v>4.8332293340790103E-2</v>
      </c>
      <c r="AI17" s="17"/>
      <c r="AJ17" s="17">
        <v>4.7920919192176802E-2</v>
      </c>
      <c r="AK17" s="17">
        <v>9.3441997241236599E-2</v>
      </c>
      <c r="AL17" s="17">
        <v>6.1828986446300298E-2</v>
      </c>
      <c r="AM17" s="17">
        <v>2.7163462509439799E-2</v>
      </c>
      <c r="AN17" s="17">
        <v>4.3939698223691398E-2</v>
      </c>
      <c r="AO17" s="17"/>
      <c r="AP17" s="17">
        <v>6.2286119131573198E-2</v>
      </c>
      <c r="AQ17" s="17">
        <v>8.4118670516855801E-2</v>
      </c>
      <c r="AR17" s="17">
        <v>7.9605127773011902E-2</v>
      </c>
      <c r="AS17" s="17"/>
      <c r="AT17" s="17">
        <v>4.7951714988406301E-2</v>
      </c>
      <c r="AU17" s="17">
        <v>5.8963279559747603E-2</v>
      </c>
      <c r="AV17" s="17">
        <v>7.0472238815400406E-2</v>
      </c>
      <c r="AW17" s="17">
        <v>7.4822915142033306E-2</v>
      </c>
      <c r="AX17" s="17">
        <v>0.123685504291732</v>
      </c>
      <c r="AY17" s="17"/>
      <c r="AZ17" s="17">
        <v>9.3292428836057997E-2</v>
      </c>
      <c r="BA17" s="17">
        <v>6.1383849283240803E-2</v>
      </c>
      <c r="BB17" s="17">
        <v>5.3691434018643701E-2</v>
      </c>
      <c r="BC17" s="17">
        <v>4.1405285656087698E-2</v>
      </c>
      <c r="BD17" s="17">
        <v>6.1034294447846103E-2</v>
      </c>
      <c r="BE17" s="17">
        <v>7.6001621768443495E-2</v>
      </c>
      <c r="BF17" s="17"/>
      <c r="BG17" s="17">
        <v>4.8528352402564E-2</v>
      </c>
      <c r="BH17" s="17">
        <v>8.4270269967259503E-2</v>
      </c>
      <c r="BI17" s="17" t="s">
        <v>95</v>
      </c>
      <c r="BJ17" s="17" t="s">
        <v>95</v>
      </c>
      <c r="BK17" s="17" t="s">
        <v>95</v>
      </c>
      <c r="BL17" s="17" t="s">
        <v>95</v>
      </c>
      <c r="BM17" s="17" t="s">
        <v>95</v>
      </c>
    </row>
    <row r="18" spans="2:65" x14ac:dyDescent="0.35">
      <c r="B18" s="18" t="s">
        <v>403</v>
      </c>
      <c r="C18" s="17">
        <v>6.9783741884148695E-2</v>
      </c>
      <c r="D18" s="17">
        <v>7.8417840041137998E-2</v>
      </c>
      <c r="E18" s="17">
        <v>6.1131335522731201E-2</v>
      </c>
      <c r="F18" s="17"/>
      <c r="G18" s="17">
        <v>9.6084690279248E-2</v>
      </c>
      <c r="H18" s="17">
        <v>0.11078430272605801</v>
      </c>
      <c r="I18" s="17">
        <v>8.68144685502832E-2</v>
      </c>
      <c r="J18" s="17">
        <v>5.7460959015292301E-2</v>
      </c>
      <c r="K18" s="17">
        <v>5.7965521729232097E-2</v>
      </c>
      <c r="L18" s="17">
        <v>5.25346376456792E-2</v>
      </c>
      <c r="M18" s="17"/>
      <c r="N18" s="17">
        <v>7.9785238502463399E-2</v>
      </c>
      <c r="O18" s="17">
        <v>4.34716605852319E-2</v>
      </c>
      <c r="P18" s="17">
        <v>7.1353775697076904E-2</v>
      </c>
      <c r="Q18" s="17">
        <v>8.9796548391774797E-2</v>
      </c>
      <c r="R18" s="17"/>
      <c r="S18" s="17">
        <v>0.11418802920898299</v>
      </c>
      <c r="T18" s="17">
        <v>4.7855446826481102E-2</v>
      </c>
      <c r="U18" s="17">
        <v>4.06635121957762E-2</v>
      </c>
      <c r="V18" s="17">
        <v>8.8706023078049603E-2</v>
      </c>
      <c r="W18" s="17">
        <v>6.7578042517323494E-2</v>
      </c>
      <c r="X18" s="17">
        <v>6.8212336684214003E-2</v>
      </c>
      <c r="Y18" s="17">
        <v>7.8001411446838295E-2</v>
      </c>
      <c r="Z18" s="17">
        <v>5.6726977774830302E-2</v>
      </c>
      <c r="AA18" s="17">
        <v>7.7978044891748102E-2</v>
      </c>
      <c r="AB18" s="17">
        <v>5.9386386838676301E-2</v>
      </c>
      <c r="AC18" s="17">
        <v>4.1905754602041198E-2</v>
      </c>
      <c r="AD18" s="17">
        <v>8.47069263514868E-2</v>
      </c>
      <c r="AE18" s="17"/>
      <c r="AF18" s="17">
        <v>5.7638906487268E-2</v>
      </c>
      <c r="AG18" s="17">
        <v>8.10790106187739E-2</v>
      </c>
      <c r="AH18" s="17">
        <v>7.6436902616626404E-2</v>
      </c>
      <c r="AI18" s="17"/>
      <c r="AJ18" s="17">
        <v>6.8933686964860796E-2</v>
      </c>
      <c r="AK18" s="17">
        <v>8.5066011145775305E-2</v>
      </c>
      <c r="AL18" s="17">
        <v>5.7633175229347001E-2</v>
      </c>
      <c r="AM18" s="17">
        <v>6.3592482233383596E-2</v>
      </c>
      <c r="AN18" s="17">
        <v>4.22697085773482E-2</v>
      </c>
      <c r="AO18" s="17"/>
      <c r="AP18" s="17">
        <v>8.3848369856863295E-2</v>
      </c>
      <c r="AQ18" s="17">
        <v>8.7725183670115295E-2</v>
      </c>
      <c r="AR18" s="17">
        <v>3.7477381027528699E-2</v>
      </c>
      <c r="AS18" s="17"/>
      <c r="AT18" s="17">
        <v>6.02922899389624E-2</v>
      </c>
      <c r="AU18" s="17">
        <v>5.1846869771745997E-2</v>
      </c>
      <c r="AV18" s="17">
        <v>6.6340715034902298E-2</v>
      </c>
      <c r="AW18" s="17">
        <v>0.13220030016127099</v>
      </c>
      <c r="AX18" s="17">
        <v>8.4788920487521804E-2</v>
      </c>
      <c r="AY18" s="17"/>
      <c r="AZ18" s="17">
        <v>0.12069011784790799</v>
      </c>
      <c r="BA18" s="17">
        <v>5.2783070657709402E-2</v>
      </c>
      <c r="BB18" s="17">
        <v>9.0768231867446897E-2</v>
      </c>
      <c r="BC18" s="17">
        <v>7.9776798095694101E-2</v>
      </c>
      <c r="BD18" s="17">
        <v>3.7557958970063803E-2</v>
      </c>
      <c r="BE18" s="17">
        <v>3.9608979093721498E-2</v>
      </c>
      <c r="BF18" s="17"/>
      <c r="BG18" s="17">
        <v>6.7955311175493999E-2</v>
      </c>
      <c r="BH18" s="17">
        <v>7.2655294423944805E-2</v>
      </c>
      <c r="BI18" s="17" t="s">
        <v>95</v>
      </c>
      <c r="BJ18" s="17" t="s">
        <v>95</v>
      </c>
      <c r="BK18" s="17" t="s">
        <v>95</v>
      </c>
      <c r="BL18" s="17" t="s">
        <v>95</v>
      </c>
      <c r="BM18" s="17" t="s">
        <v>95</v>
      </c>
    </row>
    <row r="19" spans="2:65" ht="29" x14ac:dyDescent="0.35">
      <c r="B19" s="18" t="s">
        <v>404</v>
      </c>
      <c r="C19" s="19">
        <v>3.5078628558600902E-2</v>
      </c>
      <c r="D19" s="19">
        <v>2.38252288158411E-2</v>
      </c>
      <c r="E19" s="19">
        <v>4.6782677802371997E-2</v>
      </c>
      <c r="F19" s="19"/>
      <c r="G19" s="19">
        <v>1.50428605902794E-2</v>
      </c>
      <c r="H19" s="19">
        <v>2.49853263873124E-2</v>
      </c>
      <c r="I19" s="19">
        <v>2.92867386102479E-2</v>
      </c>
      <c r="J19" s="19">
        <v>2.7796528293498299E-2</v>
      </c>
      <c r="K19" s="19">
        <v>4.9652694125612101E-2</v>
      </c>
      <c r="L19" s="19">
        <v>4.2082909587165797E-2</v>
      </c>
      <c r="M19" s="19"/>
      <c r="N19" s="19">
        <v>3.2082257795347E-2</v>
      </c>
      <c r="O19" s="19">
        <v>2.9343354432311501E-2</v>
      </c>
      <c r="P19" s="19">
        <v>3.9231106745408001E-2</v>
      </c>
      <c r="Q19" s="19">
        <v>4.2303207130061901E-2</v>
      </c>
      <c r="R19" s="19"/>
      <c r="S19" s="19">
        <v>3.5770707476002001E-2</v>
      </c>
      <c r="T19" s="19">
        <v>3.3788894835263102E-2</v>
      </c>
      <c r="U19" s="19">
        <v>6.22378804194611E-2</v>
      </c>
      <c r="V19" s="19">
        <v>5.4507737906072301E-2</v>
      </c>
      <c r="W19" s="19">
        <v>3.5285879419025799E-2</v>
      </c>
      <c r="X19" s="19">
        <v>3.3367958070542901E-2</v>
      </c>
      <c r="Y19" s="19">
        <v>1.3552243972613801E-2</v>
      </c>
      <c r="Z19" s="19">
        <v>1.9755226182640001E-2</v>
      </c>
      <c r="AA19" s="19">
        <v>1.6242806886172901E-2</v>
      </c>
      <c r="AB19" s="19">
        <v>5.0802924015581501E-2</v>
      </c>
      <c r="AC19" s="19">
        <v>1.5972326167788799E-2</v>
      </c>
      <c r="AD19" s="19">
        <v>3.7973307228331601E-2</v>
      </c>
      <c r="AE19" s="19"/>
      <c r="AF19" s="19">
        <v>3.24143793521482E-2</v>
      </c>
      <c r="AG19" s="19">
        <v>3.7726229268177397E-2</v>
      </c>
      <c r="AH19" s="19">
        <v>4.0987202336311999E-2</v>
      </c>
      <c r="AI19" s="19"/>
      <c r="AJ19" s="19">
        <v>3.41864287623058E-2</v>
      </c>
      <c r="AK19" s="19">
        <v>3.0565145641365501E-2</v>
      </c>
      <c r="AL19" s="19">
        <v>1.92399333054134E-2</v>
      </c>
      <c r="AM19" s="19">
        <v>0</v>
      </c>
      <c r="AN19" s="19">
        <v>5.0942329215559801E-2</v>
      </c>
      <c r="AO19" s="19"/>
      <c r="AP19" s="19">
        <v>3.4360454827503398E-2</v>
      </c>
      <c r="AQ19" s="19">
        <v>2.61057297865371E-2</v>
      </c>
      <c r="AR19" s="19">
        <v>2.02940687510983E-2</v>
      </c>
      <c r="AS19" s="19"/>
      <c r="AT19" s="19">
        <v>3.5683897745485499E-2</v>
      </c>
      <c r="AU19" s="19">
        <v>3.8464355288063301E-2</v>
      </c>
      <c r="AV19" s="19">
        <v>2.9795632006844298E-2</v>
      </c>
      <c r="AW19" s="19">
        <v>3.2250941886433203E-2</v>
      </c>
      <c r="AX19" s="19">
        <v>0</v>
      </c>
      <c r="AY19" s="19"/>
      <c r="AZ19" s="19">
        <v>2.2114348238765302E-2</v>
      </c>
      <c r="BA19" s="19">
        <v>2.7426778995760501E-2</v>
      </c>
      <c r="BB19" s="19">
        <v>2.2761642626139101E-2</v>
      </c>
      <c r="BC19" s="19">
        <v>2.98150189601631E-2</v>
      </c>
      <c r="BD19" s="19">
        <v>5.9218677123186299E-2</v>
      </c>
      <c r="BE19" s="19">
        <v>9.3462775013930799E-2</v>
      </c>
      <c r="BF19" s="19"/>
      <c r="BG19" s="19">
        <v>4.1953057861610001E-2</v>
      </c>
      <c r="BH19" s="19">
        <v>2.4282329398198001E-2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0.11379389985364601</v>
      </c>
      <c r="D9" s="17">
        <v>0.12531836077377201</v>
      </c>
      <c r="E9" s="17">
        <v>0.102314926987584</v>
      </c>
      <c r="F9" s="17"/>
      <c r="G9" s="17">
        <v>2.1679846438512701E-2</v>
      </c>
      <c r="H9" s="17">
        <v>5.7271469562637102E-2</v>
      </c>
      <c r="I9" s="17">
        <v>6.7459903380874597E-2</v>
      </c>
      <c r="J9" s="17">
        <v>0.112649736625046</v>
      </c>
      <c r="K9" s="17">
        <v>0.127597247702366</v>
      </c>
      <c r="L9" s="17">
        <v>0.17394397752368301</v>
      </c>
      <c r="M9" s="17"/>
      <c r="N9" s="17">
        <v>9.7297146534436704E-2</v>
      </c>
      <c r="O9" s="17">
        <v>0.119288442460545</v>
      </c>
      <c r="P9" s="17">
        <v>0.11770487253006701</v>
      </c>
      <c r="Q9" s="17">
        <v>0.130008677429094</v>
      </c>
      <c r="R9" s="17"/>
      <c r="S9" s="17">
        <v>4.0121766401022801E-2</v>
      </c>
      <c r="T9" s="17">
        <v>0.13538906276521001</v>
      </c>
      <c r="U9" s="17">
        <v>0.10458161625441401</v>
      </c>
      <c r="V9" s="17">
        <v>0.129616134145178</v>
      </c>
      <c r="W9" s="17">
        <v>0.108396278967587</v>
      </c>
      <c r="X9" s="17">
        <v>0.108586133680849</v>
      </c>
      <c r="Y9" s="17">
        <v>9.3955695498042002E-2</v>
      </c>
      <c r="Z9" s="17">
        <v>0.14874472723708099</v>
      </c>
      <c r="AA9" s="17">
        <v>0.11870563712681401</v>
      </c>
      <c r="AB9" s="17">
        <v>0.14596326911212801</v>
      </c>
      <c r="AC9" s="17">
        <v>0.10173487396663</v>
      </c>
      <c r="AD9" s="17">
        <v>0.20183565029782799</v>
      </c>
      <c r="AE9" s="17"/>
      <c r="AF9" s="17">
        <v>0.16994738144543101</v>
      </c>
      <c r="AG9" s="17">
        <v>7.2468922957408005E-2</v>
      </c>
      <c r="AH9" s="17">
        <v>9.6767450070199795E-2</v>
      </c>
      <c r="AI9" s="17"/>
      <c r="AJ9" s="17">
        <v>0.15072004070359299</v>
      </c>
      <c r="AK9" s="17">
        <v>4.3723470620117402E-2</v>
      </c>
      <c r="AL9" s="17">
        <v>5.8525234800180903E-2</v>
      </c>
      <c r="AM9" s="17">
        <v>0.21863140730237501</v>
      </c>
      <c r="AN9" s="17">
        <v>0.14726429598735399</v>
      </c>
      <c r="AO9" s="17"/>
      <c r="AP9" s="17">
        <v>0.14513084200927101</v>
      </c>
      <c r="AQ9" s="17">
        <v>4.9559340832996297E-2</v>
      </c>
      <c r="AR9" s="17">
        <v>7.6934132123330695E-2</v>
      </c>
      <c r="AS9" s="17"/>
      <c r="AT9" s="17">
        <v>0.14909139661131501</v>
      </c>
      <c r="AU9" s="17">
        <v>0.105196665565069</v>
      </c>
      <c r="AV9" s="17">
        <v>7.8494538702107E-2</v>
      </c>
      <c r="AW9" s="17">
        <v>9.0196777183926005E-2</v>
      </c>
      <c r="AX9" s="17">
        <v>0.16007096459473799</v>
      </c>
      <c r="AY9" s="17"/>
      <c r="AZ9" s="17">
        <v>5.7730241572362E-2</v>
      </c>
      <c r="BA9" s="17">
        <v>0.109146890800213</v>
      </c>
      <c r="BB9" s="17">
        <v>0.12874194073631501</v>
      </c>
      <c r="BC9" s="17">
        <v>0.12975916211525201</v>
      </c>
      <c r="BD9" s="17">
        <v>0.13964382652645399</v>
      </c>
      <c r="BE9" s="17">
        <v>0.145415620769663</v>
      </c>
      <c r="BF9" s="17"/>
      <c r="BG9" s="17">
        <v>0.133250145960989</v>
      </c>
      <c r="BH9" s="17">
        <v>8.3237842869924805E-2</v>
      </c>
      <c r="BI9" s="17" t="s">
        <v>95</v>
      </c>
      <c r="BJ9" s="17" t="s">
        <v>95</v>
      </c>
      <c r="BK9" s="17" t="s">
        <v>95</v>
      </c>
      <c r="BL9" s="17" t="s">
        <v>95</v>
      </c>
      <c r="BM9" s="17" t="s">
        <v>95</v>
      </c>
    </row>
    <row r="10" spans="2:65" x14ac:dyDescent="0.35">
      <c r="B10" s="18" t="s">
        <v>289</v>
      </c>
      <c r="C10" s="17">
        <v>3.81012002697316E-2</v>
      </c>
      <c r="D10" s="17">
        <v>4.1107871763059599E-2</v>
      </c>
      <c r="E10" s="17">
        <v>3.5134885435060298E-2</v>
      </c>
      <c r="F10" s="17"/>
      <c r="G10" s="17">
        <v>8.4944761771865301E-3</v>
      </c>
      <c r="H10" s="17">
        <v>3.3274585963813101E-2</v>
      </c>
      <c r="I10" s="17">
        <v>2.87815502617761E-2</v>
      </c>
      <c r="J10" s="17">
        <v>4.83425097933569E-2</v>
      </c>
      <c r="K10" s="17">
        <v>3.9417327299312202E-2</v>
      </c>
      <c r="L10" s="17">
        <v>4.4871178203957203E-2</v>
      </c>
      <c r="M10" s="17"/>
      <c r="N10" s="17">
        <v>3.2525795739253502E-2</v>
      </c>
      <c r="O10" s="17">
        <v>4.0593634143007998E-2</v>
      </c>
      <c r="P10" s="17">
        <v>4.17930380940938E-2</v>
      </c>
      <c r="Q10" s="17">
        <v>4.0565939899645902E-2</v>
      </c>
      <c r="R10" s="17"/>
      <c r="S10" s="17">
        <v>3.4597520674697298E-2</v>
      </c>
      <c r="T10" s="17">
        <v>3.0830187365876598E-2</v>
      </c>
      <c r="U10" s="17">
        <v>2.7730788559214899E-2</v>
      </c>
      <c r="V10" s="17">
        <v>3.3963002577984201E-2</v>
      </c>
      <c r="W10" s="17">
        <v>2.1091448114687699E-2</v>
      </c>
      <c r="X10" s="17">
        <v>6.8133644634109106E-2</v>
      </c>
      <c r="Y10" s="17">
        <v>5.6653486136933301E-2</v>
      </c>
      <c r="Z10" s="17">
        <v>1.7221898595635901E-2</v>
      </c>
      <c r="AA10" s="17">
        <v>4.6596637435304497E-2</v>
      </c>
      <c r="AB10" s="17">
        <v>2.47999018609244E-2</v>
      </c>
      <c r="AC10" s="17">
        <v>4.0662318012850501E-2</v>
      </c>
      <c r="AD10" s="17">
        <v>5.7382652773736498E-2</v>
      </c>
      <c r="AE10" s="17"/>
      <c r="AF10" s="17">
        <v>5.2922027773097402E-2</v>
      </c>
      <c r="AG10" s="17">
        <v>2.5172992657288E-2</v>
      </c>
      <c r="AH10" s="17">
        <v>3.64653976735895E-2</v>
      </c>
      <c r="AI10" s="17"/>
      <c r="AJ10" s="17">
        <v>4.50081140878286E-2</v>
      </c>
      <c r="AK10" s="17">
        <v>2.1250847154802702E-2</v>
      </c>
      <c r="AL10" s="17">
        <v>6.2276628913498701E-2</v>
      </c>
      <c r="AM10" s="17">
        <v>5.2920950238051101E-2</v>
      </c>
      <c r="AN10" s="17">
        <v>4.8840099909391803E-2</v>
      </c>
      <c r="AO10" s="17"/>
      <c r="AP10" s="17">
        <v>3.6697928789290797E-2</v>
      </c>
      <c r="AQ10" s="17">
        <v>3.0537134865019099E-2</v>
      </c>
      <c r="AR10" s="17">
        <v>4.2839624431284501E-2</v>
      </c>
      <c r="AS10" s="17"/>
      <c r="AT10" s="17">
        <v>3.9312775557817897E-2</v>
      </c>
      <c r="AU10" s="17">
        <v>5.8367520467320799E-2</v>
      </c>
      <c r="AV10" s="17">
        <v>2.7801218067999501E-2</v>
      </c>
      <c r="AW10" s="17">
        <v>1.5988514945656899E-2</v>
      </c>
      <c r="AX10" s="17">
        <v>4.4637915721052301E-2</v>
      </c>
      <c r="AY10" s="17"/>
      <c r="AZ10" s="17">
        <v>2.95785228464042E-2</v>
      </c>
      <c r="BA10" s="17">
        <v>4.8287651430143901E-2</v>
      </c>
      <c r="BB10" s="17">
        <v>3.38275623080748E-2</v>
      </c>
      <c r="BC10" s="17">
        <v>2.3751501220982199E-2</v>
      </c>
      <c r="BD10" s="17">
        <v>4.2649700789054501E-2</v>
      </c>
      <c r="BE10" s="17">
        <v>4.7684084567792599E-2</v>
      </c>
      <c r="BF10" s="17"/>
      <c r="BG10" s="17">
        <v>4.4877155806154499E-2</v>
      </c>
      <c r="BH10" s="17">
        <v>2.7459554273490502E-2</v>
      </c>
      <c r="BI10" s="17" t="s">
        <v>95</v>
      </c>
      <c r="BJ10" s="17" t="s">
        <v>95</v>
      </c>
      <c r="BK10" s="17" t="s">
        <v>95</v>
      </c>
      <c r="BL10" s="17" t="s">
        <v>95</v>
      </c>
      <c r="BM10" s="17" t="s">
        <v>95</v>
      </c>
    </row>
    <row r="11" spans="2:65" x14ac:dyDescent="0.35">
      <c r="B11" s="18" t="s">
        <v>290</v>
      </c>
      <c r="C11" s="17">
        <v>5.1004594663661897E-2</v>
      </c>
      <c r="D11" s="17">
        <v>5.1367902267302597E-2</v>
      </c>
      <c r="E11" s="17">
        <v>5.0803291408053099E-2</v>
      </c>
      <c r="F11" s="17"/>
      <c r="G11" s="17">
        <v>2.32508613332362E-2</v>
      </c>
      <c r="H11" s="17">
        <v>4.9901082116027701E-2</v>
      </c>
      <c r="I11" s="17">
        <v>4.8806761181887301E-2</v>
      </c>
      <c r="J11" s="17">
        <v>5.8401242543933703E-2</v>
      </c>
      <c r="K11" s="17">
        <v>4.8655236230625197E-2</v>
      </c>
      <c r="L11" s="17">
        <v>5.6146761581976297E-2</v>
      </c>
      <c r="M11" s="17"/>
      <c r="N11" s="17">
        <v>5.10708880673338E-2</v>
      </c>
      <c r="O11" s="17">
        <v>4.9764672123868502E-2</v>
      </c>
      <c r="P11" s="17">
        <v>5.1234782656649401E-2</v>
      </c>
      <c r="Q11" s="17">
        <v>4.8873290420625798E-2</v>
      </c>
      <c r="R11" s="17"/>
      <c r="S11" s="17">
        <v>4.4138391553219102E-2</v>
      </c>
      <c r="T11" s="17">
        <v>5.9499853168120703E-2</v>
      </c>
      <c r="U11" s="17">
        <v>6.3693432001675598E-2</v>
      </c>
      <c r="V11" s="17">
        <v>5.8573262742015998E-2</v>
      </c>
      <c r="W11" s="17">
        <v>5.7680774754149899E-2</v>
      </c>
      <c r="X11" s="17">
        <v>4.9312219111653101E-2</v>
      </c>
      <c r="Y11" s="17">
        <v>3.4893723507520701E-2</v>
      </c>
      <c r="Z11" s="17">
        <v>7.9771461592548901E-2</v>
      </c>
      <c r="AA11" s="17">
        <v>3.8501500237533397E-2</v>
      </c>
      <c r="AB11" s="17">
        <v>4.1426771605942297E-2</v>
      </c>
      <c r="AC11" s="17">
        <v>7.2133659261390107E-2</v>
      </c>
      <c r="AD11" s="17">
        <v>1.71588563695893E-2</v>
      </c>
      <c r="AE11" s="17"/>
      <c r="AF11" s="17">
        <v>5.3566349352233297E-2</v>
      </c>
      <c r="AG11" s="17">
        <v>4.7074388357931901E-2</v>
      </c>
      <c r="AH11" s="17">
        <v>7.6063522974248204E-2</v>
      </c>
      <c r="AI11" s="17"/>
      <c r="AJ11" s="17">
        <v>5.99771650085845E-2</v>
      </c>
      <c r="AK11" s="17">
        <v>4.5789762532335299E-2</v>
      </c>
      <c r="AL11" s="17">
        <v>4.7336469822695501E-2</v>
      </c>
      <c r="AM11" s="17">
        <v>8.4333161063207804E-2</v>
      </c>
      <c r="AN11" s="17">
        <v>3.3345861553078802E-2</v>
      </c>
      <c r="AO11" s="17"/>
      <c r="AP11" s="17">
        <v>4.2417681088336899E-2</v>
      </c>
      <c r="AQ11" s="17">
        <v>4.6212113891281499E-2</v>
      </c>
      <c r="AR11" s="17">
        <v>4.41011378061716E-2</v>
      </c>
      <c r="AS11" s="17"/>
      <c r="AT11" s="17">
        <v>6.5142435253293801E-2</v>
      </c>
      <c r="AU11" s="17">
        <v>5.0616462280974002E-2</v>
      </c>
      <c r="AV11" s="17">
        <v>5.1111767430136602E-2</v>
      </c>
      <c r="AW11" s="17">
        <v>4.61811305174765E-2</v>
      </c>
      <c r="AX11" s="17">
        <v>1.6729090490195098E-2</v>
      </c>
      <c r="AY11" s="17"/>
      <c r="AZ11" s="17">
        <v>3.95942872432751E-2</v>
      </c>
      <c r="BA11" s="17">
        <v>5.2594990270579303E-2</v>
      </c>
      <c r="BB11" s="17">
        <v>5.2814292148168102E-2</v>
      </c>
      <c r="BC11" s="17">
        <v>6.3932824323272006E-2</v>
      </c>
      <c r="BD11" s="17">
        <v>3.7206677576978799E-2</v>
      </c>
      <c r="BE11" s="17">
        <v>6.0779190629244202E-2</v>
      </c>
      <c r="BF11" s="17"/>
      <c r="BG11" s="17">
        <v>4.8242478019369803E-2</v>
      </c>
      <c r="BH11" s="17">
        <v>5.5342502043791902E-2</v>
      </c>
      <c r="BI11" s="17" t="s">
        <v>95</v>
      </c>
      <c r="BJ11" s="17" t="s">
        <v>95</v>
      </c>
      <c r="BK11" s="17" t="s">
        <v>95</v>
      </c>
      <c r="BL11" s="17" t="s">
        <v>95</v>
      </c>
      <c r="BM11" s="17" t="s">
        <v>95</v>
      </c>
    </row>
    <row r="12" spans="2:65" x14ac:dyDescent="0.35">
      <c r="B12" s="18" t="s">
        <v>291</v>
      </c>
      <c r="C12" s="17">
        <v>5.9968278281051897E-2</v>
      </c>
      <c r="D12" s="17">
        <v>5.4334269940183602E-2</v>
      </c>
      <c r="E12" s="17">
        <v>6.3490714500008594E-2</v>
      </c>
      <c r="F12" s="17"/>
      <c r="G12" s="17">
        <v>4.2128779601858402E-2</v>
      </c>
      <c r="H12" s="17">
        <v>4.1347715439691797E-2</v>
      </c>
      <c r="I12" s="17">
        <v>5.4572865366510903E-2</v>
      </c>
      <c r="J12" s="17">
        <v>5.15753472616753E-2</v>
      </c>
      <c r="K12" s="17">
        <v>6.1748228621246903E-2</v>
      </c>
      <c r="L12" s="17">
        <v>7.8314411719079602E-2</v>
      </c>
      <c r="M12" s="17"/>
      <c r="N12" s="17">
        <v>5.9578181865623497E-2</v>
      </c>
      <c r="O12" s="17">
        <v>5.4128814278014303E-2</v>
      </c>
      <c r="P12" s="17">
        <v>4.8495604052054497E-2</v>
      </c>
      <c r="Q12" s="17">
        <v>8.3697477275117102E-2</v>
      </c>
      <c r="R12" s="17"/>
      <c r="S12" s="17">
        <v>5.7750116704486501E-2</v>
      </c>
      <c r="T12" s="17">
        <v>7.2435402481434402E-2</v>
      </c>
      <c r="U12" s="17">
        <v>2.70092643895463E-2</v>
      </c>
      <c r="V12" s="17">
        <v>5.5358536404996099E-2</v>
      </c>
      <c r="W12" s="17">
        <v>6.3442412883083901E-2</v>
      </c>
      <c r="X12" s="17">
        <v>4.3518666224837702E-2</v>
      </c>
      <c r="Y12" s="17">
        <v>4.7175599727333303E-2</v>
      </c>
      <c r="Z12" s="17">
        <v>5.6415788550832499E-2</v>
      </c>
      <c r="AA12" s="17">
        <v>8.0047357092712601E-2</v>
      </c>
      <c r="AB12" s="17">
        <v>6.8379811083579795E-2</v>
      </c>
      <c r="AC12" s="17">
        <v>8.7020464193912406E-2</v>
      </c>
      <c r="AD12" s="17">
        <v>5.4088690883971301E-2</v>
      </c>
      <c r="AE12" s="17"/>
      <c r="AF12" s="17">
        <v>6.6571515863203604E-2</v>
      </c>
      <c r="AG12" s="17">
        <v>5.0758680677958398E-2</v>
      </c>
      <c r="AH12" s="17">
        <v>8.1979026832456794E-2</v>
      </c>
      <c r="AI12" s="17"/>
      <c r="AJ12" s="17">
        <v>5.8413595370212699E-2</v>
      </c>
      <c r="AK12" s="17">
        <v>6.4408629099991899E-2</v>
      </c>
      <c r="AL12" s="17">
        <v>6.3026423245969604E-2</v>
      </c>
      <c r="AM12" s="17">
        <v>8.5450758785692693E-2</v>
      </c>
      <c r="AN12" s="17">
        <v>6.6419864948459903E-2</v>
      </c>
      <c r="AO12" s="17"/>
      <c r="AP12" s="17">
        <v>6.3549754106691406E-2</v>
      </c>
      <c r="AQ12" s="17">
        <v>5.1907024861536602E-2</v>
      </c>
      <c r="AR12" s="17">
        <v>5.8881381687754697E-2</v>
      </c>
      <c r="AS12" s="17"/>
      <c r="AT12" s="17">
        <v>6.4749108012043505E-2</v>
      </c>
      <c r="AU12" s="17">
        <v>7.1708604763706205E-2</v>
      </c>
      <c r="AV12" s="17">
        <v>6.0508402067822098E-2</v>
      </c>
      <c r="AW12" s="17">
        <v>3.5134646032080802E-2</v>
      </c>
      <c r="AX12" s="17">
        <v>4.2218989658316997E-2</v>
      </c>
      <c r="AY12" s="17"/>
      <c r="AZ12" s="17">
        <v>4.7704604608599398E-2</v>
      </c>
      <c r="BA12" s="17">
        <v>6.0017955925862197E-2</v>
      </c>
      <c r="BB12" s="17">
        <v>6.1912358556023499E-2</v>
      </c>
      <c r="BC12" s="17">
        <v>6.9490046937842401E-2</v>
      </c>
      <c r="BD12" s="17">
        <v>4.9144596622182603E-2</v>
      </c>
      <c r="BE12" s="17">
        <v>8.4856468159295304E-2</v>
      </c>
      <c r="BF12" s="17"/>
      <c r="BG12" s="17">
        <v>6.5294642680591902E-2</v>
      </c>
      <c r="BH12" s="17">
        <v>5.1603216839575798E-2</v>
      </c>
      <c r="BI12" s="17" t="s">
        <v>95</v>
      </c>
      <c r="BJ12" s="17" t="s">
        <v>95</v>
      </c>
      <c r="BK12" s="17" t="s">
        <v>95</v>
      </c>
      <c r="BL12" s="17" t="s">
        <v>95</v>
      </c>
      <c r="BM12" s="17" t="s">
        <v>95</v>
      </c>
    </row>
    <row r="13" spans="2:65" x14ac:dyDescent="0.35">
      <c r="B13" s="18" t="s">
        <v>292</v>
      </c>
      <c r="C13" s="17">
        <v>0.16289169555834401</v>
      </c>
      <c r="D13" s="17">
        <v>0.14816037875888799</v>
      </c>
      <c r="E13" s="17">
        <v>0.17860904222406099</v>
      </c>
      <c r="F13" s="17"/>
      <c r="G13" s="17">
        <v>0.146884476656958</v>
      </c>
      <c r="H13" s="17">
        <v>0.10357077914494001</v>
      </c>
      <c r="I13" s="17">
        <v>0.16517865846237401</v>
      </c>
      <c r="J13" s="17">
        <v>0.15600607659033</v>
      </c>
      <c r="K13" s="17">
        <v>0.21040732542316601</v>
      </c>
      <c r="L13" s="17">
        <v>0.16497573922304701</v>
      </c>
      <c r="M13" s="17"/>
      <c r="N13" s="17">
        <v>0.160008216165303</v>
      </c>
      <c r="O13" s="17">
        <v>0.16760985503849701</v>
      </c>
      <c r="P13" s="17">
        <v>0.15638777380018601</v>
      </c>
      <c r="Q13" s="17">
        <v>0.17091079350670599</v>
      </c>
      <c r="R13" s="17"/>
      <c r="S13" s="17">
        <v>0.16249889319236599</v>
      </c>
      <c r="T13" s="17">
        <v>0.13896418402058899</v>
      </c>
      <c r="U13" s="17">
        <v>0.18218647311919101</v>
      </c>
      <c r="V13" s="17">
        <v>0.13818554241450201</v>
      </c>
      <c r="W13" s="17">
        <v>0.12804123521640101</v>
      </c>
      <c r="X13" s="17">
        <v>0.18771553361818499</v>
      </c>
      <c r="Y13" s="17">
        <v>0.197349448612365</v>
      </c>
      <c r="Z13" s="17">
        <v>0.16705610736811599</v>
      </c>
      <c r="AA13" s="17">
        <v>0.15164762746117799</v>
      </c>
      <c r="AB13" s="17">
        <v>0.17735752004792099</v>
      </c>
      <c r="AC13" s="17">
        <v>0.15545090864052599</v>
      </c>
      <c r="AD13" s="17">
        <v>0.20320334943343901</v>
      </c>
      <c r="AE13" s="17"/>
      <c r="AF13" s="17">
        <v>0.15265372970369401</v>
      </c>
      <c r="AG13" s="17">
        <v>0.16038562156608099</v>
      </c>
      <c r="AH13" s="17">
        <v>0.234081894065435</v>
      </c>
      <c r="AI13" s="17"/>
      <c r="AJ13" s="17">
        <v>0.154578717877071</v>
      </c>
      <c r="AK13" s="17">
        <v>0.14819583653649099</v>
      </c>
      <c r="AL13" s="17">
        <v>0.16058177100381099</v>
      </c>
      <c r="AM13" s="17">
        <v>0.134042785062466</v>
      </c>
      <c r="AN13" s="17">
        <v>0.266854826658872</v>
      </c>
      <c r="AO13" s="17"/>
      <c r="AP13" s="17">
        <v>0.14533205344306999</v>
      </c>
      <c r="AQ13" s="17">
        <v>0.15361346670493101</v>
      </c>
      <c r="AR13" s="17">
        <v>0.15201505395654299</v>
      </c>
      <c r="AS13" s="17"/>
      <c r="AT13" s="17">
        <v>0.18581952066865301</v>
      </c>
      <c r="AU13" s="17">
        <v>0.17272642530687701</v>
      </c>
      <c r="AV13" s="17">
        <v>0.14645524983823499</v>
      </c>
      <c r="AW13" s="17">
        <v>0.14353251178763399</v>
      </c>
      <c r="AX13" s="17">
        <v>4.4221520502603702E-2</v>
      </c>
      <c r="AY13" s="17"/>
      <c r="AZ13" s="17">
        <v>0.136074018407773</v>
      </c>
      <c r="BA13" s="17">
        <v>0.16681799752443499</v>
      </c>
      <c r="BB13" s="17">
        <v>0.13584176404254</v>
      </c>
      <c r="BC13" s="17">
        <v>0.197241918813885</v>
      </c>
      <c r="BD13" s="17">
        <v>0.16503345984780199</v>
      </c>
      <c r="BE13" s="17">
        <v>0.13912202779650501</v>
      </c>
      <c r="BF13" s="17"/>
      <c r="BG13" s="17">
        <v>0.167690349469064</v>
      </c>
      <c r="BH13" s="17">
        <v>0.15535540404907</v>
      </c>
      <c r="BI13" s="17" t="s">
        <v>95</v>
      </c>
      <c r="BJ13" s="17" t="s">
        <v>95</v>
      </c>
      <c r="BK13" s="17" t="s">
        <v>95</v>
      </c>
      <c r="BL13" s="17" t="s">
        <v>95</v>
      </c>
      <c r="BM13" s="17" t="s">
        <v>95</v>
      </c>
    </row>
    <row r="14" spans="2:65" x14ac:dyDescent="0.35">
      <c r="B14" s="18" t="s">
        <v>293</v>
      </c>
      <c r="C14" s="17">
        <v>0.120547714311024</v>
      </c>
      <c r="D14" s="17">
        <v>0.111513263587615</v>
      </c>
      <c r="E14" s="17">
        <v>0.130256804230927</v>
      </c>
      <c r="F14" s="17"/>
      <c r="G14" s="17">
        <v>9.5469768119266205E-2</v>
      </c>
      <c r="H14" s="17">
        <v>0.13776886565216601</v>
      </c>
      <c r="I14" s="17">
        <v>0.108127132392609</v>
      </c>
      <c r="J14" s="17">
        <v>0.11605877380183099</v>
      </c>
      <c r="K14" s="17">
        <v>0.13123457752904</v>
      </c>
      <c r="L14" s="17">
        <v>0.12142003525690601</v>
      </c>
      <c r="M14" s="17"/>
      <c r="N14" s="17">
        <v>0.12625268235157799</v>
      </c>
      <c r="O14" s="17">
        <v>0.111179771638661</v>
      </c>
      <c r="P14" s="17">
        <v>0.132481339669269</v>
      </c>
      <c r="Q14" s="17">
        <v>0.11156611284446501</v>
      </c>
      <c r="R14" s="17"/>
      <c r="S14" s="17">
        <v>9.9381921476439095E-2</v>
      </c>
      <c r="T14" s="17">
        <v>0.11221690437097299</v>
      </c>
      <c r="U14" s="17">
        <v>0.10867404083913799</v>
      </c>
      <c r="V14" s="17">
        <v>0.113034710189344</v>
      </c>
      <c r="W14" s="17">
        <v>0.134585633077101</v>
      </c>
      <c r="X14" s="17">
        <v>0.11296198757505101</v>
      </c>
      <c r="Y14" s="17">
        <v>0.13416436472583401</v>
      </c>
      <c r="Z14" s="17">
        <v>0.16768035784876201</v>
      </c>
      <c r="AA14" s="17">
        <v>0.14996000052101599</v>
      </c>
      <c r="AB14" s="17">
        <v>0.11146712023588499</v>
      </c>
      <c r="AC14" s="17">
        <v>9.8432299875054294E-2</v>
      </c>
      <c r="AD14" s="17">
        <v>0.136635317053176</v>
      </c>
      <c r="AE14" s="17"/>
      <c r="AF14" s="17">
        <v>9.7835809437074303E-2</v>
      </c>
      <c r="AG14" s="17">
        <v>0.144372913502991</v>
      </c>
      <c r="AH14" s="17">
        <v>0.105168207912053</v>
      </c>
      <c r="AI14" s="17"/>
      <c r="AJ14" s="17">
        <v>0.11520561073017099</v>
      </c>
      <c r="AK14" s="17">
        <v>0.12379857185427801</v>
      </c>
      <c r="AL14" s="17">
        <v>0.14669276633789599</v>
      </c>
      <c r="AM14" s="17">
        <v>0.101997164309102</v>
      </c>
      <c r="AN14" s="17">
        <v>0.107764436057788</v>
      </c>
      <c r="AO14" s="17"/>
      <c r="AP14" s="17">
        <v>0.119421196228553</v>
      </c>
      <c r="AQ14" s="17">
        <v>0.12363608143263401</v>
      </c>
      <c r="AR14" s="17">
        <v>0.14454272309626801</v>
      </c>
      <c r="AS14" s="17"/>
      <c r="AT14" s="17">
        <v>0.108144818544451</v>
      </c>
      <c r="AU14" s="17">
        <v>0.10752543021976101</v>
      </c>
      <c r="AV14" s="17">
        <v>0.14694178714946701</v>
      </c>
      <c r="AW14" s="17">
        <v>0.13332951492411099</v>
      </c>
      <c r="AX14" s="17">
        <v>0.12579101546634999</v>
      </c>
      <c r="AY14" s="17"/>
      <c r="AZ14" s="17">
        <v>9.5991654400737106E-2</v>
      </c>
      <c r="BA14" s="17">
        <v>0.136054437598643</v>
      </c>
      <c r="BB14" s="17">
        <v>0.114119105150912</v>
      </c>
      <c r="BC14" s="17">
        <v>0.114960703873955</v>
      </c>
      <c r="BD14" s="17">
        <v>0.13800327135208301</v>
      </c>
      <c r="BE14" s="17">
        <v>8.3559728518207393E-2</v>
      </c>
      <c r="BF14" s="17"/>
      <c r="BG14" s="17">
        <v>0.118010661222837</v>
      </c>
      <c r="BH14" s="17">
        <v>0.12453215911634</v>
      </c>
      <c r="BI14" s="17" t="s">
        <v>95</v>
      </c>
      <c r="BJ14" s="17" t="s">
        <v>95</v>
      </c>
      <c r="BK14" s="17" t="s">
        <v>95</v>
      </c>
      <c r="BL14" s="17" t="s">
        <v>95</v>
      </c>
      <c r="BM14" s="17" t="s">
        <v>95</v>
      </c>
    </row>
    <row r="15" spans="2:65" x14ac:dyDescent="0.35">
      <c r="B15" s="18" t="s">
        <v>294</v>
      </c>
      <c r="C15" s="17">
        <v>0.13145660355911201</v>
      </c>
      <c r="D15" s="17">
        <v>0.13645648573789301</v>
      </c>
      <c r="E15" s="17">
        <v>0.12584889373077299</v>
      </c>
      <c r="F15" s="17"/>
      <c r="G15" s="17">
        <v>0.14558613928660999</v>
      </c>
      <c r="H15" s="17">
        <v>0.16265845085747399</v>
      </c>
      <c r="I15" s="17">
        <v>0.14934526399737799</v>
      </c>
      <c r="J15" s="17">
        <v>0.14245943451292201</v>
      </c>
      <c r="K15" s="17">
        <v>0.13084411637006399</v>
      </c>
      <c r="L15" s="17">
        <v>0.10027997791558101</v>
      </c>
      <c r="M15" s="17"/>
      <c r="N15" s="17">
        <v>0.13299958324264299</v>
      </c>
      <c r="O15" s="17">
        <v>0.13944868495541299</v>
      </c>
      <c r="P15" s="17">
        <v>0.14322362400953201</v>
      </c>
      <c r="Q15" s="17">
        <v>0.10458889826396101</v>
      </c>
      <c r="R15" s="17"/>
      <c r="S15" s="17">
        <v>0.14222371074609599</v>
      </c>
      <c r="T15" s="17">
        <v>0.11615879615722099</v>
      </c>
      <c r="U15" s="17">
        <v>0.14813713155151301</v>
      </c>
      <c r="V15" s="17">
        <v>0.116677780009129</v>
      </c>
      <c r="W15" s="17">
        <v>0.139710704944045</v>
      </c>
      <c r="X15" s="17">
        <v>0.12697023230791701</v>
      </c>
      <c r="Y15" s="17">
        <v>0.13917663184633999</v>
      </c>
      <c r="Z15" s="17">
        <v>0.13008378636352</v>
      </c>
      <c r="AA15" s="17">
        <v>0.10721140997321001</v>
      </c>
      <c r="AB15" s="17">
        <v>0.171500546079147</v>
      </c>
      <c r="AC15" s="17">
        <v>0.124240420092113</v>
      </c>
      <c r="AD15" s="17">
        <v>0.109883393733302</v>
      </c>
      <c r="AE15" s="17"/>
      <c r="AF15" s="17">
        <v>0.120942164450204</v>
      </c>
      <c r="AG15" s="17">
        <v>0.14440035756019401</v>
      </c>
      <c r="AH15" s="17">
        <v>0.10119849449334101</v>
      </c>
      <c r="AI15" s="17"/>
      <c r="AJ15" s="17">
        <v>0.124858550091868</v>
      </c>
      <c r="AK15" s="17">
        <v>0.15156279457180999</v>
      </c>
      <c r="AL15" s="17">
        <v>0.152900987347169</v>
      </c>
      <c r="AM15" s="17">
        <v>7.1316489612226905E-2</v>
      </c>
      <c r="AN15" s="17">
        <v>8.4019512803466395E-2</v>
      </c>
      <c r="AO15" s="17"/>
      <c r="AP15" s="17">
        <v>0.11931074252127601</v>
      </c>
      <c r="AQ15" s="17">
        <v>0.15046794927062501</v>
      </c>
      <c r="AR15" s="17">
        <v>0.160675141886855</v>
      </c>
      <c r="AS15" s="17"/>
      <c r="AT15" s="17">
        <v>0.12699671463364401</v>
      </c>
      <c r="AU15" s="17">
        <v>0.13703170271853601</v>
      </c>
      <c r="AV15" s="17">
        <v>0.142354927271998</v>
      </c>
      <c r="AW15" s="17">
        <v>0.127358228547131</v>
      </c>
      <c r="AX15" s="17">
        <v>0.132189864345063</v>
      </c>
      <c r="AY15" s="17"/>
      <c r="AZ15" s="17">
        <v>0.14179525644812899</v>
      </c>
      <c r="BA15" s="17">
        <v>0.13645133491210101</v>
      </c>
      <c r="BB15" s="17">
        <v>0.13806252081884299</v>
      </c>
      <c r="BC15" s="17">
        <v>0.11799823440509501</v>
      </c>
      <c r="BD15" s="17">
        <v>0.13180765313540099</v>
      </c>
      <c r="BE15" s="17">
        <v>0.107449259168273</v>
      </c>
      <c r="BF15" s="17"/>
      <c r="BG15" s="17">
        <v>0.12818614443785201</v>
      </c>
      <c r="BH15" s="17">
        <v>0.13659286338645801</v>
      </c>
      <c r="BI15" s="17" t="s">
        <v>95</v>
      </c>
      <c r="BJ15" s="17" t="s">
        <v>95</v>
      </c>
      <c r="BK15" s="17" t="s">
        <v>95</v>
      </c>
      <c r="BL15" s="17" t="s">
        <v>95</v>
      </c>
      <c r="BM15" s="17" t="s">
        <v>95</v>
      </c>
    </row>
    <row r="16" spans="2:65" x14ac:dyDescent="0.35">
      <c r="B16" s="18" t="s">
        <v>295</v>
      </c>
      <c r="C16" s="17">
        <v>0.123094090349653</v>
      </c>
      <c r="D16" s="17">
        <v>0.122667141458647</v>
      </c>
      <c r="E16" s="17">
        <v>0.12395046682015801</v>
      </c>
      <c r="F16" s="17"/>
      <c r="G16" s="17">
        <v>0.148386540651335</v>
      </c>
      <c r="H16" s="17">
        <v>0.12126749215051499</v>
      </c>
      <c r="I16" s="17">
        <v>0.171094653776691</v>
      </c>
      <c r="J16" s="17">
        <v>0.138803287351636</v>
      </c>
      <c r="K16" s="17">
        <v>0.1092736395521</v>
      </c>
      <c r="L16" s="17">
        <v>9.3459390234501699E-2</v>
      </c>
      <c r="M16" s="17"/>
      <c r="N16" s="17">
        <v>0.120222863428111</v>
      </c>
      <c r="O16" s="17">
        <v>0.14384780650475501</v>
      </c>
      <c r="P16" s="17">
        <v>0.111781811548511</v>
      </c>
      <c r="Q16" s="17">
        <v>0.112518275228706</v>
      </c>
      <c r="R16" s="17"/>
      <c r="S16" s="17">
        <v>0.15852693426794101</v>
      </c>
      <c r="T16" s="17">
        <v>0.15142037200447001</v>
      </c>
      <c r="U16" s="17">
        <v>0.11506187702712101</v>
      </c>
      <c r="V16" s="17">
        <v>0.13028109756150899</v>
      </c>
      <c r="W16" s="17">
        <v>0.124508853266003</v>
      </c>
      <c r="X16" s="17">
        <v>0.12072794358533299</v>
      </c>
      <c r="Y16" s="17">
        <v>0.112615548680973</v>
      </c>
      <c r="Z16" s="17">
        <v>6.22688969312565E-2</v>
      </c>
      <c r="AA16" s="17">
        <v>0.12158208742233401</v>
      </c>
      <c r="AB16" s="17">
        <v>9.7651179500078497E-2</v>
      </c>
      <c r="AC16" s="17">
        <v>0.125881852557922</v>
      </c>
      <c r="AD16" s="17">
        <v>6.8253563042114204E-2</v>
      </c>
      <c r="AE16" s="17"/>
      <c r="AF16" s="17">
        <v>0.11039265231638699</v>
      </c>
      <c r="AG16" s="17">
        <v>0.14182936359991399</v>
      </c>
      <c r="AH16" s="17">
        <v>7.9675140627890897E-2</v>
      </c>
      <c r="AI16" s="17"/>
      <c r="AJ16" s="17">
        <v>0.112655507489808</v>
      </c>
      <c r="AK16" s="17">
        <v>0.152250987054592</v>
      </c>
      <c r="AL16" s="17">
        <v>0.14653313569316001</v>
      </c>
      <c r="AM16" s="17">
        <v>0.105795686422781</v>
      </c>
      <c r="AN16" s="17">
        <v>6.7750579140937794E-2</v>
      </c>
      <c r="AO16" s="17"/>
      <c r="AP16" s="17">
        <v>0.117917737515688</v>
      </c>
      <c r="AQ16" s="17">
        <v>0.16182922400196101</v>
      </c>
      <c r="AR16" s="17">
        <v>0.129622288876451</v>
      </c>
      <c r="AS16" s="17"/>
      <c r="AT16" s="17">
        <v>0.106514858165821</v>
      </c>
      <c r="AU16" s="17">
        <v>0.11100331151960199</v>
      </c>
      <c r="AV16" s="17">
        <v>0.14576146261460199</v>
      </c>
      <c r="AW16" s="17">
        <v>0.119238661891904</v>
      </c>
      <c r="AX16" s="17">
        <v>0.173415314806451</v>
      </c>
      <c r="AY16" s="17"/>
      <c r="AZ16" s="17">
        <v>0.140353069786495</v>
      </c>
      <c r="BA16" s="17">
        <v>0.13470259612497501</v>
      </c>
      <c r="BB16" s="17">
        <v>0.14828563376947701</v>
      </c>
      <c r="BC16" s="17">
        <v>0.102135795691231</v>
      </c>
      <c r="BD16" s="17">
        <v>8.8776866272953503E-2</v>
      </c>
      <c r="BE16" s="17">
        <v>0.122966304183859</v>
      </c>
      <c r="BF16" s="17"/>
      <c r="BG16" s="17">
        <v>0.10593074579845101</v>
      </c>
      <c r="BH16" s="17">
        <v>0.15004914279113199</v>
      </c>
      <c r="BI16" s="17" t="s">
        <v>95</v>
      </c>
      <c r="BJ16" s="17" t="s">
        <v>95</v>
      </c>
      <c r="BK16" s="17" t="s">
        <v>95</v>
      </c>
      <c r="BL16" s="17" t="s">
        <v>95</v>
      </c>
      <c r="BM16" s="17" t="s">
        <v>95</v>
      </c>
    </row>
    <row r="17" spans="2:65" x14ac:dyDescent="0.35">
      <c r="B17" s="18" t="s">
        <v>302</v>
      </c>
      <c r="C17" s="17">
        <v>6.18289945028117E-2</v>
      </c>
      <c r="D17" s="17">
        <v>6.7472198234242206E-2</v>
      </c>
      <c r="E17" s="17">
        <v>5.6228746404086399E-2</v>
      </c>
      <c r="F17" s="17"/>
      <c r="G17" s="17">
        <v>0.13339982656303301</v>
      </c>
      <c r="H17" s="17">
        <v>0.116552589989093</v>
      </c>
      <c r="I17" s="17">
        <v>7.1900369181853593E-2</v>
      </c>
      <c r="J17" s="17">
        <v>6.0647689128057701E-2</v>
      </c>
      <c r="K17" s="17">
        <v>2.74756890613174E-2</v>
      </c>
      <c r="L17" s="17">
        <v>3.9218327838964201E-2</v>
      </c>
      <c r="M17" s="17"/>
      <c r="N17" s="17">
        <v>7.4216210294250295E-2</v>
      </c>
      <c r="O17" s="17">
        <v>5.6904418082800501E-2</v>
      </c>
      <c r="P17" s="17">
        <v>5.0668538604665497E-2</v>
      </c>
      <c r="Q17" s="17">
        <v>6.0845741853229003E-2</v>
      </c>
      <c r="R17" s="17"/>
      <c r="S17" s="17">
        <v>7.9392654270780502E-2</v>
      </c>
      <c r="T17" s="17">
        <v>7.1471533960826394E-2</v>
      </c>
      <c r="U17" s="17">
        <v>7.0035414045872005E-2</v>
      </c>
      <c r="V17" s="17">
        <v>2.4970164992247499E-2</v>
      </c>
      <c r="W17" s="17">
        <v>5.7053304378770903E-2</v>
      </c>
      <c r="X17" s="17">
        <v>5.2690591070062097E-2</v>
      </c>
      <c r="Y17" s="17">
        <v>7.1750500038446394E-2</v>
      </c>
      <c r="Z17" s="17">
        <v>2.6689996395020801E-2</v>
      </c>
      <c r="AA17" s="17">
        <v>6.1518886170713501E-2</v>
      </c>
      <c r="AB17" s="17">
        <v>7.2557307933166601E-2</v>
      </c>
      <c r="AC17" s="17">
        <v>9.3750014977152601E-2</v>
      </c>
      <c r="AD17" s="17">
        <v>1.37291534568941E-2</v>
      </c>
      <c r="AE17" s="17"/>
      <c r="AF17" s="17">
        <v>4.6499348747035603E-2</v>
      </c>
      <c r="AG17" s="17">
        <v>7.3202098781293204E-2</v>
      </c>
      <c r="AH17" s="17">
        <v>4.1031687845788499E-2</v>
      </c>
      <c r="AI17" s="17"/>
      <c r="AJ17" s="17">
        <v>4.3406271090770901E-2</v>
      </c>
      <c r="AK17" s="17">
        <v>0.103371479885489</v>
      </c>
      <c r="AL17" s="17">
        <v>4.6312862968200398E-2</v>
      </c>
      <c r="AM17" s="17">
        <v>2.9108198787951199E-2</v>
      </c>
      <c r="AN17" s="17">
        <v>4.6736131530913202E-2</v>
      </c>
      <c r="AO17" s="17"/>
      <c r="AP17" s="17">
        <v>6.0226419202881E-2</v>
      </c>
      <c r="AQ17" s="17">
        <v>8.5947060678033996E-2</v>
      </c>
      <c r="AR17" s="17">
        <v>5.2258452266277101E-2</v>
      </c>
      <c r="AS17" s="17"/>
      <c r="AT17" s="17">
        <v>5.2497330601567901E-2</v>
      </c>
      <c r="AU17" s="17">
        <v>5.3930951317447899E-2</v>
      </c>
      <c r="AV17" s="17">
        <v>6.5716284213124199E-2</v>
      </c>
      <c r="AW17" s="17">
        <v>9.50343370107085E-2</v>
      </c>
      <c r="AX17" s="17">
        <v>0.10311957186609</v>
      </c>
      <c r="AY17" s="17"/>
      <c r="AZ17" s="17">
        <v>0.121806693944481</v>
      </c>
      <c r="BA17" s="17">
        <v>4.4007293367664499E-2</v>
      </c>
      <c r="BB17" s="17">
        <v>5.80677102086673E-2</v>
      </c>
      <c r="BC17" s="17">
        <v>4.6362702381411498E-2</v>
      </c>
      <c r="BD17" s="17">
        <v>6.4824194735812204E-2</v>
      </c>
      <c r="BE17" s="17">
        <v>5.3610914011359499E-2</v>
      </c>
      <c r="BF17" s="17"/>
      <c r="BG17" s="17">
        <v>5.0001431643357297E-2</v>
      </c>
      <c r="BH17" s="17">
        <v>8.0404195634525499E-2</v>
      </c>
      <c r="BI17" s="17" t="s">
        <v>95</v>
      </c>
      <c r="BJ17" s="17" t="s">
        <v>95</v>
      </c>
      <c r="BK17" s="17" t="s">
        <v>95</v>
      </c>
      <c r="BL17" s="17" t="s">
        <v>95</v>
      </c>
      <c r="BM17" s="17" t="s">
        <v>95</v>
      </c>
    </row>
    <row r="18" spans="2:65" x14ac:dyDescent="0.35">
      <c r="B18" s="18" t="s">
        <v>403</v>
      </c>
      <c r="C18" s="17">
        <v>7.5326423121662295E-2</v>
      </c>
      <c r="D18" s="17">
        <v>8.8895281125360895E-2</v>
      </c>
      <c r="E18" s="17">
        <v>6.1612500608558302E-2</v>
      </c>
      <c r="F18" s="17"/>
      <c r="G18" s="17">
        <v>0.19122069828794799</v>
      </c>
      <c r="H18" s="17">
        <v>0.110425943689911</v>
      </c>
      <c r="I18" s="17">
        <v>9.3711668289798697E-2</v>
      </c>
      <c r="J18" s="17">
        <v>6.7559820796901704E-2</v>
      </c>
      <c r="K18" s="17">
        <v>4.5482475561404702E-2</v>
      </c>
      <c r="L18" s="17">
        <v>4.7518111047058602E-2</v>
      </c>
      <c r="M18" s="17"/>
      <c r="N18" s="17">
        <v>8.9107744006129294E-2</v>
      </c>
      <c r="O18" s="17">
        <v>5.58835299070264E-2</v>
      </c>
      <c r="P18" s="17">
        <v>7.1038934186193697E-2</v>
      </c>
      <c r="Q18" s="17">
        <v>8.5369932099838702E-2</v>
      </c>
      <c r="R18" s="17"/>
      <c r="S18" s="17">
        <v>0.12930008256566</v>
      </c>
      <c r="T18" s="17">
        <v>5.7921964682110597E-2</v>
      </c>
      <c r="U18" s="17">
        <v>5.22619432623595E-2</v>
      </c>
      <c r="V18" s="17">
        <v>9.5464423201719495E-2</v>
      </c>
      <c r="W18" s="17">
        <v>0.10382060027081801</v>
      </c>
      <c r="X18" s="17">
        <v>7.1935392346538604E-2</v>
      </c>
      <c r="Y18" s="17">
        <v>6.0406617367727497E-2</v>
      </c>
      <c r="Z18" s="17">
        <v>9.2236406414345898E-2</v>
      </c>
      <c r="AA18" s="17">
        <v>6.7551695707363399E-2</v>
      </c>
      <c r="AB18" s="17">
        <v>3.91006914303434E-2</v>
      </c>
      <c r="AC18" s="17">
        <v>7.7337122609537901E-2</v>
      </c>
      <c r="AD18" s="17">
        <v>6.9338418941355701E-2</v>
      </c>
      <c r="AE18" s="17"/>
      <c r="AF18" s="17">
        <v>6.1419817252401698E-2</v>
      </c>
      <c r="AG18" s="17">
        <v>8.1491633799861796E-2</v>
      </c>
      <c r="AH18" s="17">
        <v>9.7293426085257304E-2</v>
      </c>
      <c r="AI18" s="17"/>
      <c r="AJ18" s="17">
        <v>6.8512675433016201E-2</v>
      </c>
      <c r="AK18" s="17">
        <v>9.9121080262010205E-2</v>
      </c>
      <c r="AL18" s="17">
        <v>5.9891912002845299E-2</v>
      </c>
      <c r="AM18" s="17">
        <v>8.8341453103055106E-2</v>
      </c>
      <c r="AN18" s="17">
        <v>5.4423463397819699E-2</v>
      </c>
      <c r="AO18" s="17"/>
      <c r="AP18" s="17">
        <v>8.3607956491517296E-2</v>
      </c>
      <c r="AQ18" s="17">
        <v>9.4062923799639001E-2</v>
      </c>
      <c r="AR18" s="17">
        <v>6.8096545928688607E-2</v>
      </c>
      <c r="AS18" s="17"/>
      <c r="AT18" s="17">
        <v>3.8712826128866298E-2</v>
      </c>
      <c r="AU18" s="17">
        <v>7.1276864000768797E-2</v>
      </c>
      <c r="AV18" s="17">
        <v>8.612956782891E-2</v>
      </c>
      <c r="AW18" s="17">
        <v>0.126006383239573</v>
      </c>
      <c r="AX18" s="17">
        <v>0.121977685743591</v>
      </c>
      <c r="AY18" s="17"/>
      <c r="AZ18" s="17">
        <v>0.126064170852598</v>
      </c>
      <c r="BA18" s="17">
        <v>6.69267001710563E-2</v>
      </c>
      <c r="BB18" s="17">
        <v>8.4432264783352903E-2</v>
      </c>
      <c r="BC18" s="17">
        <v>7.7537902705592299E-2</v>
      </c>
      <c r="BD18" s="17">
        <v>4.4999378847715703E-2</v>
      </c>
      <c r="BE18" s="17">
        <v>3.9186481655345599E-2</v>
      </c>
      <c r="BF18" s="17"/>
      <c r="BG18" s="17">
        <v>7.0959822667949396E-2</v>
      </c>
      <c r="BH18" s="17">
        <v>8.2184174177680897E-2</v>
      </c>
      <c r="BI18" s="17" t="s">
        <v>95</v>
      </c>
      <c r="BJ18" s="17" t="s">
        <v>95</v>
      </c>
      <c r="BK18" s="17" t="s">
        <v>95</v>
      </c>
      <c r="BL18" s="17" t="s">
        <v>95</v>
      </c>
      <c r="BM18" s="17" t="s">
        <v>95</v>
      </c>
    </row>
    <row r="19" spans="2:65" ht="29" x14ac:dyDescent="0.35">
      <c r="B19" s="18" t="s">
        <v>404</v>
      </c>
      <c r="C19" s="19">
        <v>6.1986505529302197E-2</v>
      </c>
      <c r="D19" s="19">
        <v>5.2706846353035797E-2</v>
      </c>
      <c r="E19" s="19">
        <v>7.1749727650731801E-2</v>
      </c>
      <c r="F19" s="19"/>
      <c r="G19" s="19">
        <v>4.3498586884054703E-2</v>
      </c>
      <c r="H19" s="19">
        <v>6.5961025433731404E-2</v>
      </c>
      <c r="I19" s="19">
        <v>4.1021173708246601E-2</v>
      </c>
      <c r="J19" s="19">
        <v>4.7496081594309701E-2</v>
      </c>
      <c r="K19" s="19">
        <v>6.7864136649356699E-2</v>
      </c>
      <c r="L19" s="19">
        <v>7.9852089455245898E-2</v>
      </c>
      <c r="M19" s="19"/>
      <c r="N19" s="19">
        <v>5.6720688305337899E-2</v>
      </c>
      <c r="O19" s="19">
        <v>6.1350370867410998E-2</v>
      </c>
      <c r="P19" s="19">
        <v>7.5189680848778903E-2</v>
      </c>
      <c r="Q19" s="19">
        <v>5.1054861178611403E-2</v>
      </c>
      <c r="R19" s="19"/>
      <c r="S19" s="19">
        <v>5.2068008147291997E-2</v>
      </c>
      <c r="T19" s="19">
        <v>5.3691739023168497E-2</v>
      </c>
      <c r="U19" s="19">
        <v>0.100628018949955</v>
      </c>
      <c r="V19" s="19">
        <v>0.103875345761375</v>
      </c>
      <c r="W19" s="19">
        <v>6.1668754127352197E-2</v>
      </c>
      <c r="X19" s="19">
        <v>5.7447655845463901E-2</v>
      </c>
      <c r="Y19" s="19">
        <v>5.1858383858484798E-2</v>
      </c>
      <c r="Z19" s="19">
        <v>5.1830572702881703E-2</v>
      </c>
      <c r="AA19" s="19">
        <v>5.6677160851821E-2</v>
      </c>
      <c r="AB19" s="19">
        <v>4.9795881110883199E-2</v>
      </c>
      <c r="AC19" s="19">
        <v>2.3356065812911501E-2</v>
      </c>
      <c r="AD19" s="19">
        <v>6.8490954014594693E-2</v>
      </c>
      <c r="AE19" s="19"/>
      <c r="AF19" s="19">
        <v>6.7249203659238602E-2</v>
      </c>
      <c r="AG19" s="19">
        <v>5.8843026539078497E-2</v>
      </c>
      <c r="AH19" s="19">
        <v>5.0275751419740597E-2</v>
      </c>
      <c r="AI19" s="19"/>
      <c r="AJ19" s="19">
        <v>6.6663752117075398E-2</v>
      </c>
      <c r="AK19" s="19">
        <v>4.6526540428083102E-2</v>
      </c>
      <c r="AL19" s="19">
        <v>5.59218078645747E-2</v>
      </c>
      <c r="AM19" s="19">
        <v>2.80619453130918E-2</v>
      </c>
      <c r="AN19" s="19">
        <v>7.6580928011919E-2</v>
      </c>
      <c r="AO19" s="19"/>
      <c r="AP19" s="19">
        <v>6.6387688603425102E-2</v>
      </c>
      <c r="AQ19" s="19">
        <v>5.2227679661343E-2</v>
      </c>
      <c r="AR19" s="19">
        <v>7.0033517940376405E-2</v>
      </c>
      <c r="AS19" s="19"/>
      <c r="AT19" s="19">
        <v>6.30182158225258E-2</v>
      </c>
      <c r="AU19" s="19">
        <v>6.0616061839936099E-2</v>
      </c>
      <c r="AV19" s="19">
        <v>4.8724794815599097E-2</v>
      </c>
      <c r="AW19" s="19">
        <v>6.7999293919798295E-2</v>
      </c>
      <c r="AX19" s="19">
        <v>3.5628066805547802E-2</v>
      </c>
      <c r="AY19" s="19"/>
      <c r="AZ19" s="19">
        <v>6.3307479889145896E-2</v>
      </c>
      <c r="BA19" s="19">
        <v>4.4992151874326397E-2</v>
      </c>
      <c r="BB19" s="19">
        <v>4.38948474776263E-2</v>
      </c>
      <c r="BC19" s="19">
        <v>5.68292075314819E-2</v>
      </c>
      <c r="BD19" s="19">
        <v>9.7910374293563293E-2</v>
      </c>
      <c r="BE19" s="19">
        <v>0.115369920540456</v>
      </c>
      <c r="BF19" s="19"/>
      <c r="BG19" s="19">
        <v>6.75564222933831E-2</v>
      </c>
      <c r="BH19" s="19">
        <v>5.3238944818009698E-2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5.6903007500612598E-2</v>
      </c>
      <c r="D9" s="17">
        <v>6.9321625405924597E-2</v>
      </c>
      <c r="E9" s="17">
        <v>4.4310857848744702E-2</v>
      </c>
      <c r="F9" s="17"/>
      <c r="G9" s="17">
        <v>1.88893484882105E-2</v>
      </c>
      <c r="H9" s="17">
        <v>3.9951785982950003E-2</v>
      </c>
      <c r="I9" s="17">
        <v>3.1372955393582598E-2</v>
      </c>
      <c r="J9" s="17">
        <v>6.1058821135355303E-2</v>
      </c>
      <c r="K9" s="17">
        <v>6.64229663577484E-2</v>
      </c>
      <c r="L9" s="17">
        <v>7.7234821284951599E-2</v>
      </c>
      <c r="M9" s="17"/>
      <c r="N9" s="17">
        <v>5.85569043662304E-2</v>
      </c>
      <c r="O9" s="17">
        <v>6.1765980129961297E-2</v>
      </c>
      <c r="P9" s="17">
        <v>5.3164290173187898E-2</v>
      </c>
      <c r="Q9" s="17">
        <v>4.96975182748053E-2</v>
      </c>
      <c r="R9" s="17"/>
      <c r="S9" s="17">
        <v>2.8026244467728199E-2</v>
      </c>
      <c r="T9" s="17">
        <v>8.8838032566161698E-2</v>
      </c>
      <c r="U9" s="17">
        <v>3.4885659116388398E-2</v>
      </c>
      <c r="V9" s="17">
        <v>4.3395211361350799E-2</v>
      </c>
      <c r="W9" s="17">
        <v>6.5202370188949699E-2</v>
      </c>
      <c r="X9" s="17">
        <v>5.1246375979272202E-2</v>
      </c>
      <c r="Y9" s="17">
        <v>5.5030753217853799E-2</v>
      </c>
      <c r="Z9" s="17">
        <v>8.2649345306231803E-2</v>
      </c>
      <c r="AA9" s="17">
        <v>5.5337608171114203E-2</v>
      </c>
      <c r="AB9" s="17">
        <v>4.7184483963145403E-2</v>
      </c>
      <c r="AC9" s="17">
        <v>7.4850861355929998E-2</v>
      </c>
      <c r="AD9" s="17">
        <v>0.10739515280053701</v>
      </c>
      <c r="AE9" s="17"/>
      <c r="AF9" s="17">
        <v>8.12434073175098E-2</v>
      </c>
      <c r="AG9" s="17">
        <v>3.8007728757694502E-2</v>
      </c>
      <c r="AH9" s="17">
        <v>6.22517748057652E-2</v>
      </c>
      <c r="AI9" s="17"/>
      <c r="AJ9" s="17">
        <v>7.56287602745465E-2</v>
      </c>
      <c r="AK9" s="17">
        <v>2.7676768945745701E-2</v>
      </c>
      <c r="AL9" s="17">
        <v>1.74082229782603E-2</v>
      </c>
      <c r="AM9" s="17">
        <v>7.3431950987102604E-2</v>
      </c>
      <c r="AN9" s="17">
        <v>8.46615095399426E-2</v>
      </c>
      <c r="AO9" s="17"/>
      <c r="AP9" s="17">
        <v>8.0702636113132303E-2</v>
      </c>
      <c r="AQ9" s="17">
        <v>2.4173948886151701E-2</v>
      </c>
      <c r="AR9" s="17">
        <v>2.72313336302916E-2</v>
      </c>
      <c r="AS9" s="17"/>
      <c r="AT9" s="17">
        <v>8.1255022847987302E-2</v>
      </c>
      <c r="AU9" s="17">
        <v>5.1912100950355602E-2</v>
      </c>
      <c r="AV9" s="17">
        <v>4.2415406846726601E-2</v>
      </c>
      <c r="AW9" s="17">
        <v>3.96932087977689E-2</v>
      </c>
      <c r="AX9" s="17">
        <v>5.8305856139548203E-2</v>
      </c>
      <c r="AY9" s="17"/>
      <c r="AZ9" s="17">
        <v>4.4071660066085101E-2</v>
      </c>
      <c r="BA9" s="17">
        <v>5.5657052175682398E-2</v>
      </c>
      <c r="BB9" s="17">
        <v>5.0004081784637E-2</v>
      </c>
      <c r="BC9" s="17">
        <v>5.3075317883292998E-2</v>
      </c>
      <c r="BD9" s="17">
        <v>5.2752045575754102E-2</v>
      </c>
      <c r="BE9" s="17">
        <v>0.13580451602723501</v>
      </c>
      <c r="BF9" s="17"/>
      <c r="BG9" s="17">
        <v>6.7287950859084497E-2</v>
      </c>
      <c r="BH9" s="17">
        <v>4.05934419614302E-2</v>
      </c>
      <c r="BI9" s="17" t="s">
        <v>95</v>
      </c>
      <c r="BJ9" s="17" t="s">
        <v>95</v>
      </c>
      <c r="BK9" s="17" t="s">
        <v>95</v>
      </c>
      <c r="BL9" s="17" t="s">
        <v>95</v>
      </c>
      <c r="BM9" s="17" t="s">
        <v>95</v>
      </c>
    </row>
    <row r="10" spans="2:65" x14ac:dyDescent="0.35">
      <c r="B10" s="18" t="s">
        <v>289</v>
      </c>
      <c r="C10" s="17">
        <v>2.7131004146576401E-2</v>
      </c>
      <c r="D10" s="17">
        <v>3.3794356224557801E-2</v>
      </c>
      <c r="E10" s="17">
        <v>2.03630248590412E-2</v>
      </c>
      <c r="F10" s="17"/>
      <c r="G10" s="17">
        <v>2.2891003609918099E-2</v>
      </c>
      <c r="H10" s="17">
        <v>2.62414938315081E-2</v>
      </c>
      <c r="I10" s="17">
        <v>1.5697001301167201E-2</v>
      </c>
      <c r="J10" s="17">
        <v>2.4543652271946902E-2</v>
      </c>
      <c r="K10" s="17">
        <v>1.97808397329844E-2</v>
      </c>
      <c r="L10" s="17">
        <v>4.0192322579216101E-2</v>
      </c>
      <c r="M10" s="17"/>
      <c r="N10" s="17">
        <v>2.61485074046615E-2</v>
      </c>
      <c r="O10" s="17">
        <v>3.4617056801109797E-2</v>
      </c>
      <c r="P10" s="17">
        <v>2.2111673257703399E-2</v>
      </c>
      <c r="Q10" s="17">
        <v>2.1987433718258599E-2</v>
      </c>
      <c r="R10" s="17"/>
      <c r="S10" s="17">
        <v>2.2606946278644902E-2</v>
      </c>
      <c r="T10" s="17">
        <v>1.6283151429771998E-2</v>
      </c>
      <c r="U10" s="17">
        <v>2.9559970168368099E-2</v>
      </c>
      <c r="V10" s="17">
        <v>3.3316004374715699E-2</v>
      </c>
      <c r="W10" s="17">
        <v>2.0324196364718699E-2</v>
      </c>
      <c r="X10" s="17">
        <v>2.33320592298078E-2</v>
      </c>
      <c r="Y10" s="17">
        <v>2.4890302192470199E-2</v>
      </c>
      <c r="Z10" s="17">
        <v>1.9330347054703701E-2</v>
      </c>
      <c r="AA10" s="17">
        <v>2.1966111404542001E-2</v>
      </c>
      <c r="AB10" s="17">
        <v>6.4222948094971602E-2</v>
      </c>
      <c r="AC10" s="17">
        <v>3.1283969139263401E-2</v>
      </c>
      <c r="AD10" s="17">
        <v>0</v>
      </c>
      <c r="AE10" s="17"/>
      <c r="AF10" s="17">
        <v>3.46560180594905E-2</v>
      </c>
      <c r="AG10" s="17">
        <v>2.1251736933695201E-2</v>
      </c>
      <c r="AH10" s="17">
        <v>2.6626535219334301E-2</v>
      </c>
      <c r="AI10" s="17"/>
      <c r="AJ10" s="17">
        <v>3.7409356597305099E-2</v>
      </c>
      <c r="AK10" s="17">
        <v>1.52280614333965E-2</v>
      </c>
      <c r="AL10" s="17">
        <v>3.3049575572111703E-2</v>
      </c>
      <c r="AM10" s="17">
        <v>0</v>
      </c>
      <c r="AN10" s="17">
        <v>1.5027488919958899E-2</v>
      </c>
      <c r="AO10" s="17"/>
      <c r="AP10" s="17">
        <v>3.2099681957031501E-2</v>
      </c>
      <c r="AQ10" s="17">
        <v>1.9444441090735998E-2</v>
      </c>
      <c r="AR10" s="17">
        <v>3.68336680805657E-2</v>
      </c>
      <c r="AS10" s="17"/>
      <c r="AT10" s="17">
        <v>2.6598063399698401E-2</v>
      </c>
      <c r="AU10" s="17">
        <v>2.9473483434574899E-2</v>
      </c>
      <c r="AV10" s="17">
        <v>2.82958525093534E-2</v>
      </c>
      <c r="AW10" s="17">
        <v>2.2432220420862601E-2</v>
      </c>
      <c r="AX10" s="17">
        <v>2.20562843962465E-2</v>
      </c>
      <c r="AY10" s="17"/>
      <c r="AZ10" s="17">
        <v>2.7711498674069201E-2</v>
      </c>
      <c r="BA10" s="17">
        <v>2.6484086690836298E-2</v>
      </c>
      <c r="BB10" s="17">
        <v>1.7961139793045498E-2</v>
      </c>
      <c r="BC10" s="17">
        <v>3.5729156254730603E-2</v>
      </c>
      <c r="BD10" s="17">
        <v>1.9143042399228798E-2</v>
      </c>
      <c r="BE10" s="17">
        <v>3.7060269271047198E-2</v>
      </c>
      <c r="BF10" s="17"/>
      <c r="BG10" s="17">
        <v>3.2312901372876603E-2</v>
      </c>
      <c r="BH10" s="17">
        <v>1.8992828567534401E-2</v>
      </c>
      <c r="BI10" s="17" t="s">
        <v>95</v>
      </c>
      <c r="BJ10" s="17" t="s">
        <v>95</v>
      </c>
      <c r="BK10" s="17" t="s">
        <v>95</v>
      </c>
      <c r="BL10" s="17" t="s">
        <v>95</v>
      </c>
      <c r="BM10" s="17" t="s">
        <v>95</v>
      </c>
    </row>
    <row r="11" spans="2:65" x14ac:dyDescent="0.35">
      <c r="B11" s="18" t="s">
        <v>290</v>
      </c>
      <c r="C11" s="17">
        <v>3.7322588527394097E-2</v>
      </c>
      <c r="D11" s="17">
        <v>4.5964663345999503E-2</v>
      </c>
      <c r="E11" s="17">
        <v>2.77697840353569E-2</v>
      </c>
      <c r="F11" s="17"/>
      <c r="G11" s="17">
        <v>4.5094063568000303E-2</v>
      </c>
      <c r="H11" s="17">
        <v>1.75246428479232E-2</v>
      </c>
      <c r="I11" s="17">
        <v>2.3775829305966101E-2</v>
      </c>
      <c r="J11" s="17">
        <v>3.7732843758187501E-2</v>
      </c>
      <c r="K11" s="17">
        <v>3.2953731602491897E-2</v>
      </c>
      <c r="L11" s="17">
        <v>5.2955444559758598E-2</v>
      </c>
      <c r="M11" s="17"/>
      <c r="N11" s="17">
        <v>2.6524080293103301E-2</v>
      </c>
      <c r="O11" s="17">
        <v>3.9265505217307699E-2</v>
      </c>
      <c r="P11" s="17">
        <v>4.7608322517475599E-2</v>
      </c>
      <c r="Q11" s="17">
        <v>4.2181557477554601E-2</v>
      </c>
      <c r="R11" s="17"/>
      <c r="S11" s="17">
        <v>3.7621809554509597E-2</v>
      </c>
      <c r="T11" s="17">
        <v>4.6891872877720897E-2</v>
      </c>
      <c r="U11" s="17">
        <v>4.0906301023059498E-2</v>
      </c>
      <c r="V11" s="17">
        <v>1.30464849809713E-2</v>
      </c>
      <c r="W11" s="17">
        <v>3.9998141295733099E-2</v>
      </c>
      <c r="X11" s="17">
        <v>6.0809105534478998E-2</v>
      </c>
      <c r="Y11" s="17">
        <v>2.5925487675746098E-2</v>
      </c>
      <c r="Z11" s="17">
        <v>2.57465817692289E-2</v>
      </c>
      <c r="AA11" s="17">
        <v>2.4827465851186E-2</v>
      </c>
      <c r="AB11" s="17">
        <v>4.2822154586916801E-2</v>
      </c>
      <c r="AC11" s="17">
        <v>2.3946548189304299E-2</v>
      </c>
      <c r="AD11" s="17">
        <v>9.1618741458175404E-2</v>
      </c>
      <c r="AE11" s="17"/>
      <c r="AF11" s="17">
        <v>3.3488179499444201E-2</v>
      </c>
      <c r="AG11" s="17">
        <v>3.9963843801484898E-2</v>
      </c>
      <c r="AH11" s="17">
        <v>4.8244550244209199E-2</v>
      </c>
      <c r="AI11" s="17"/>
      <c r="AJ11" s="17">
        <v>3.2858990725096099E-2</v>
      </c>
      <c r="AK11" s="17">
        <v>2.8961904668680299E-2</v>
      </c>
      <c r="AL11" s="17">
        <v>4.72628855731849E-2</v>
      </c>
      <c r="AM11" s="17">
        <v>5.4360703752710002E-2</v>
      </c>
      <c r="AN11" s="17">
        <v>6.3078104595070197E-2</v>
      </c>
      <c r="AO11" s="17"/>
      <c r="AP11" s="17">
        <v>3.24743125680041E-2</v>
      </c>
      <c r="AQ11" s="17">
        <v>2.8140274324907701E-2</v>
      </c>
      <c r="AR11" s="17">
        <v>2.3560714138168699E-2</v>
      </c>
      <c r="AS11" s="17"/>
      <c r="AT11" s="17">
        <v>4.9764305399223802E-2</v>
      </c>
      <c r="AU11" s="17">
        <v>4.7047035422969799E-2</v>
      </c>
      <c r="AV11" s="17">
        <v>3.3549407706058798E-2</v>
      </c>
      <c r="AW11" s="17">
        <v>1.2906278698691501E-2</v>
      </c>
      <c r="AX11" s="17">
        <v>4.1160589402037699E-2</v>
      </c>
      <c r="AY11" s="17"/>
      <c r="AZ11" s="17">
        <v>2.9333297345973501E-2</v>
      </c>
      <c r="BA11" s="17">
        <v>4.4790798732114903E-2</v>
      </c>
      <c r="BB11" s="17">
        <v>3.2843198363796802E-2</v>
      </c>
      <c r="BC11" s="17">
        <v>3.6175474986636702E-2</v>
      </c>
      <c r="BD11" s="17">
        <v>2.6682399081123999E-2</v>
      </c>
      <c r="BE11" s="17">
        <v>5.5352830575258402E-2</v>
      </c>
      <c r="BF11" s="17"/>
      <c r="BG11" s="17">
        <v>4.3285960261553499E-2</v>
      </c>
      <c r="BH11" s="17">
        <v>2.7957106331149301E-2</v>
      </c>
      <c r="BI11" s="17" t="s">
        <v>95</v>
      </c>
      <c r="BJ11" s="17" t="s">
        <v>95</v>
      </c>
      <c r="BK11" s="17" t="s">
        <v>95</v>
      </c>
      <c r="BL11" s="17" t="s">
        <v>95</v>
      </c>
      <c r="BM11" s="17" t="s">
        <v>95</v>
      </c>
    </row>
    <row r="12" spans="2:65" x14ac:dyDescent="0.35">
      <c r="B12" s="18" t="s">
        <v>291</v>
      </c>
      <c r="C12" s="17">
        <v>5.14819789895598E-2</v>
      </c>
      <c r="D12" s="17">
        <v>5.1241539262341797E-2</v>
      </c>
      <c r="E12" s="17">
        <v>5.1129519014587697E-2</v>
      </c>
      <c r="F12" s="17"/>
      <c r="G12" s="17">
        <v>5.7288009883415099E-2</v>
      </c>
      <c r="H12" s="17">
        <v>5.11241499605668E-2</v>
      </c>
      <c r="I12" s="17">
        <v>3.9369731671323897E-2</v>
      </c>
      <c r="J12" s="17">
        <v>4.0164365616005601E-2</v>
      </c>
      <c r="K12" s="17">
        <v>7.0593374526603705E-2</v>
      </c>
      <c r="L12" s="17">
        <v>5.1145832414896703E-2</v>
      </c>
      <c r="M12" s="17"/>
      <c r="N12" s="17">
        <v>5.0534895365747901E-2</v>
      </c>
      <c r="O12" s="17">
        <v>5.7712613672846101E-2</v>
      </c>
      <c r="P12" s="17">
        <v>5.2045857469573902E-2</v>
      </c>
      <c r="Q12" s="17">
        <v>4.39539410681676E-2</v>
      </c>
      <c r="R12" s="17"/>
      <c r="S12" s="17">
        <v>3.6269855911590397E-2</v>
      </c>
      <c r="T12" s="17">
        <v>4.38839891250008E-2</v>
      </c>
      <c r="U12" s="17">
        <v>6.7339683025905303E-2</v>
      </c>
      <c r="V12" s="17">
        <v>6.0935849033605299E-2</v>
      </c>
      <c r="W12" s="17">
        <v>5.6182360297534602E-2</v>
      </c>
      <c r="X12" s="17">
        <v>4.5556121213220301E-2</v>
      </c>
      <c r="Y12" s="17">
        <v>5.01786218837737E-2</v>
      </c>
      <c r="Z12" s="17">
        <v>8.07989118170057E-2</v>
      </c>
      <c r="AA12" s="17">
        <v>3.8104536340644701E-2</v>
      </c>
      <c r="AB12" s="17">
        <v>8.1658403249400394E-2</v>
      </c>
      <c r="AC12" s="17">
        <v>1.5812145766889801E-2</v>
      </c>
      <c r="AD12" s="17">
        <v>5.35747614501874E-2</v>
      </c>
      <c r="AE12" s="17"/>
      <c r="AF12" s="17">
        <v>6.3803374955853295E-2</v>
      </c>
      <c r="AG12" s="17">
        <v>4.0341490084334602E-2</v>
      </c>
      <c r="AH12" s="17">
        <v>5.4797029918712097E-2</v>
      </c>
      <c r="AI12" s="17"/>
      <c r="AJ12" s="17">
        <v>4.9455806313981103E-2</v>
      </c>
      <c r="AK12" s="17">
        <v>4.5181893201246298E-2</v>
      </c>
      <c r="AL12" s="17">
        <v>5.7018836488787701E-2</v>
      </c>
      <c r="AM12" s="17">
        <v>0.16269904474100999</v>
      </c>
      <c r="AN12" s="17">
        <v>4.7035783276972602E-2</v>
      </c>
      <c r="AO12" s="17"/>
      <c r="AP12" s="17">
        <v>4.7851113695200599E-2</v>
      </c>
      <c r="AQ12" s="17">
        <v>4.7507440316007503E-2</v>
      </c>
      <c r="AR12" s="17">
        <v>5.3094596918393501E-2</v>
      </c>
      <c r="AS12" s="17"/>
      <c r="AT12" s="17">
        <v>5.0243381101785597E-2</v>
      </c>
      <c r="AU12" s="17">
        <v>6.0926820999824903E-2</v>
      </c>
      <c r="AV12" s="17">
        <v>4.9427313192401297E-2</v>
      </c>
      <c r="AW12" s="17">
        <v>6.0487821568223597E-2</v>
      </c>
      <c r="AX12" s="17">
        <v>0</v>
      </c>
      <c r="AY12" s="17"/>
      <c r="AZ12" s="17">
        <v>3.9335796079728202E-2</v>
      </c>
      <c r="BA12" s="17">
        <v>4.5900231645008303E-2</v>
      </c>
      <c r="BB12" s="17">
        <v>5.7852239678549099E-2</v>
      </c>
      <c r="BC12" s="17">
        <v>6.59203139760835E-2</v>
      </c>
      <c r="BD12" s="17">
        <v>6.4894409523060401E-2</v>
      </c>
      <c r="BE12" s="17">
        <v>2.1254363173017501E-2</v>
      </c>
      <c r="BF12" s="17"/>
      <c r="BG12" s="17">
        <v>5.6324108377274203E-2</v>
      </c>
      <c r="BH12" s="17">
        <v>4.3877409193451601E-2</v>
      </c>
      <c r="BI12" s="17" t="s">
        <v>95</v>
      </c>
      <c r="BJ12" s="17" t="s">
        <v>95</v>
      </c>
      <c r="BK12" s="17" t="s">
        <v>95</v>
      </c>
      <c r="BL12" s="17" t="s">
        <v>95</v>
      </c>
      <c r="BM12" s="17" t="s">
        <v>95</v>
      </c>
    </row>
    <row r="13" spans="2:65" x14ac:dyDescent="0.35">
      <c r="B13" s="18" t="s">
        <v>292</v>
      </c>
      <c r="C13" s="17">
        <v>0.13305724777821201</v>
      </c>
      <c r="D13" s="17">
        <v>0.14056093721944801</v>
      </c>
      <c r="E13" s="17">
        <v>0.125782850595415</v>
      </c>
      <c r="F13" s="17"/>
      <c r="G13" s="17">
        <v>0.116140644175157</v>
      </c>
      <c r="H13" s="17">
        <v>0.105225889543909</v>
      </c>
      <c r="I13" s="17">
        <v>0.117628817868311</v>
      </c>
      <c r="J13" s="17">
        <v>0.11912222475703101</v>
      </c>
      <c r="K13" s="17">
        <v>0.14749274170797</v>
      </c>
      <c r="L13" s="17">
        <v>0.15546434045052501</v>
      </c>
      <c r="M13" s="17"/>
      <c r="N13" s="17">
        <v>0.13564257690276599</v>
      </c>
      <c r="O13" s="17">
        <v>0.13132134833912401</v>
      </c>
      <c r="P13" s="17">
        <v>0.111926025479712</v>
      </c>
      <c r="Q13" s="17">
        <v>0.157742578355487</v>
      </c>
      <c r="R13" s="17"/>
      <c r="S13" s="17">
        <v>0.15748395410937799</v>
      </c>
      <c r="T13" s="17">
        <v>0.13286737137698901</v>
      </c>
      <c r="U13" s="17">
        <v>0.123294235353617</v>
      </c>
      <c r="V13" s="17">
        <v>0.111895128056377</v>
      </c>
      <c r="W13" s="17">
        <v>0.13458518083222101</v>
      </c>
      <c r="X13" s="17">
        <v>0.114219007308617</v>
      </c>
      <c r="Y13" s="17">
        <v>0.14740118185069101</v>
      </c>
      <c r="Z13" s="17">
        <v>0.12584609538656799</v>
      </c>
      <c r="AA13" s="17">
        <v>0.12697714859914899</v>
      </c>
      <c r="AB13" s="17">
        <v>0.15674323240780999</v>
      </c>
      <c r="AC13" s="17">
        <v>0.10160658630969201</v>
      </c>
      <c r="AD13" s="17">
        <v>0.16602536035704199</v>
      </c>
      <c r="AE13" s="17"/>
      <c r="AF13" s="17">
        <v>0.129040277993556</v>
      </c>
      <c r="AG13" s="17">
        <v>0.12545428331713801</v>
      </c>
      <c r="AH13" s="17">
        <v>0.184941274686544</v>
      </c>
      <c r="AI13" s="17"/>
      <c r="AJ13" s="17">
        <v>0.129860226855396</v>
      </c>
      <c r="AK13" s="17">
        <v>0.122471774105988</v>
      </c>
      <c r="AL13" s="17">
        <v>0.12402858329033301</v>
      </c>
      <c r="AM13" s="17">
        <v>0.131590591302746</v>
      </c>
      <c r="AN13" s="17">
        <v>0.19556638781209201</v>
      </c>
      <c r="AO13" s="17"/>
      <c r="AP13" s="17">
        <v>0.106469330599728</v>
      </c>
      <c r="AQ13" s="17">
        <v>0.11965243430292501</v>
      </c>
      <c r="AR13" s="17">
        <v>0.13553008706849501</v>
      </c>
      <c r="AS13" s="17"/>
      <c r="AT13" s="17">
        <v>0.129238099279539</v>
      </c>
      <c r="AU13" s="17">
        <v>0.15548473662309201</v>
      </c>
      <c r="AV13" s="17">
        <v>0.11721935787226299</v>
      </c>
      <c r="AW13" s="17">
        <v>9.8237135857983701E-2</v>
      </c>
      <c r="AX13" s="17">
        <v>0.128248394190385</v>
      </c>
      <c r="AY13" s="17"/>
      <c r="AZ13" s="17">
        <v>0.105201703114482</v>
      </c>
      <c r="BA13" s="17">
        <v>0.135500294418545</v>
      </c>
      <c r="BB13" s="17">
        <v>0.13341575811643899</v>
      </c>
      <c r="BC13" s="17">
        <v>0.14443833059069</v>
      </c>
      <c r="BD13" s="17">
        <v>0.15195295530413</v>
      </c>
      <c r="BE13" s="17">
        <v>0.10654898820757901</v>
      </c>
      <c r="BF13" s="17"/>
      <c r="BG13" s="17">
        <v>0.14063249669629199</v>
      </c>
      <c r="BH13" s="17">
        <v>0.121160310602889</v>
      </c>
      <c r="BI13" s="17" t="s">
        <v>95</v>
      </c>
      <c r="BJ13" s="17" t="s">
        <v>95</v>
      </c>
      <c r="BK13" s="17" t="s">
        <v>95</v>
      </c>
      <c r="BL13" s="17" t="s">
        <v>95</v>
      </c>
      <c r="BM13" s="17" t="s">
        <v>95</v>
      </c>
    </row>
    <row r="14" spans="2:65" x14ac:dyDescent="0.35">
      <c r="B14" s="18" t="s">
        <v>293</v>
      </c>
      <c r="C14" s="17">
        <v>0.117742757452956</v>
      </c>
      <c r="D14" s="17">
        <v>0.120181933872158</v>
      </c>
      <c r="E14" s="17">
        <v>0.115630365461925</v>
      </c>
      <c r="F14" s="17"/>
      <c r="G14" s="17">
        <v>8.3073908931663901E-2</v>
      </c>
      <c r="H14" s="17">
        <v>0.13300166179509601</v>
      </c>
      <c r="I14" s="17">
        <v>0.130310540101721</v>
      </c>
      <c r="J14" s="17">
        <v>0.114973702754328</v>
      </c>
      <c r="K14" s="17">
        <v>0.12395069896470701</v>
      </c>
      <c r="L14" s="17">
        <v>0.110959744020831</v>
      </c>
      <c r="M14" s="17"/>
      <c r="N14" s="17">
        <v>0.11726580563043899</v>
      </c>
      <c r="O14" s="17">
        <v>0.128401228263015</v>
      </c>
      <c r="P14" s="17">
        <v>0.11966350795825</v>
      </c>
      <c r="Q14" s="17">
        <v>9.9943294644708094E-2</v>
      </c>
      <c r="R14" s="17"/>
      <c r="S14" s="17">
        <v>0.107392336802013</v>
      </c>
      <c r="T14" s="17">
        <v>9.87881636256525E-2</v>
      </c>
      <c r="U14" s="17">
        <v>0.111580480151864</v>
      </c>
      <c r="V14" s="17">
        <v>0.140528240536307</v>
      </c>
      <c r="W14" s="17">
        <v>9.2346995551546102E-2</v>
      </c>
      <c r="X14" s="17">
        <v>0.108716551058327</v>
      </c>
      <c r="Y14" s="17">
        <v>0.118222638730998</v>
      </c>
      <c r="Z14" s="17">
        <v>0.126947010957493</v>
      </c>
      <c r="AA14" s="17">
        <v>0.14209272360661801</v>
      </c>
      <c r="AB14" s="17">
        <v>0.11770401741599899</v>
      </c>
      <c r="AC14" s="17">
        <v>0.156268918053065</v>
      </c>
      <c r="AD14" s="17">
        <v>8.74548140580136E-2</v>
      </c>
      <c r="AE14" s="17"/>
      <c r="AF14" s="17">
        <v>0.10251530613358199</v>
      </c>
      <c r="AG14" s="17">
        <v>0.13003035112903899</v>
      </c>
      <c r="AH14" s="17">
        <v>0.116141102968686</v>
      </c>
      <c r="AI14" s="17"/>
      <c r="AJ14" s="17">
        <v>0.12795828662599101</v>
      </c>
      <c r="AK14" s="17">
        <v>0.11860812011802201</v>
      </c>
      <c r="AL14" s="17">
        <v>0.101462424231109</v>
      </c>
      <c r="AM14" s="17">
        <v>8.0619369253254206E-2</v>
      </c>
      <c r="AN14" s="17">
        <v>0.114131171401075</v>
      </c>
      <c r="AO14" s="17"/>
      <c r="AP14" s="17">
        <v>0.12780613282506401</v>
      </c>
      <c r="AQ14" s="17">
        <v>0.124763634171495</v>
      </c>
      <c r="AR14" s="17">
        <v>0.11788091505690799</v>
      </c>
      <c r="AS14" s="17"/>
      <c r="AT14" s="17">
        <v>0.112074785643323</v>
      </c>
      <c r="AU14" s="17">
        <v>0.104005195104171</v>
      </c>
      <c r="AV14" s="17">
        <v>0.13232263686401599</v>
      </c>
      <c r="AW14" s="17">
        <v>0.12417310903569299</v>
      </c>
      <c r="AX14" s="17">
        <v>0.13733070813648601</v>
      </c>
      <c r="AY14" s="17"/>
      <c r="AZ14" s="17">
        <v>0.112447274113166</v>
      </c>
      <c r="BA14" s="17">
        <v>0.112239182536319</v>
      </c>
      <c r="BB14" s="17">
        <v>0.13255386593340401</v>
      </c>
      <c r="BC14" s="17">
        <v>0.137656785699481</v>
      </c>
      <c r="BD14" s="17">
        <v>9.87976105960571E-2</v>
      </c>
      <c r="BE14" s="17">
        <v>0.117496203400293</v>
      </c>
      <c r="BF14" s="17"/>
      <c r="BG14" s="17">
        <v>0.11986014060281</v>
      </c>
      <c r="BH14" s="17">
        <v>0.114417404770515</v>
      </c>
      <c r="BI14" s="17" t="s">
        <v>95</v>
      </c>
      <c r="BJ14" s="17" t="s">
        <v>95</v>
      </c>
      <c r="BK14" s="17" t="s">
        <v>95</v>
      </c>
      <c r="BL14" s="17" t="s">
        <v>95</v>
      </c>
      <c r="BM14" s="17" t="s">
        <v>95</v>
      </c>
    </row>
    <row r="15" spans="2:65" x14ac:dyDescent="0.35">
      <c r="B15" s="18" t="s">
        <v>294</v>
      </c>
      <c r="C15" s="17">
        <v>0.15658066176017299</v>
      </c>
      <c r="D15" s="17">
        <v>0.145921966354259</v>
      </c>
      <c r="E15" s="17">
        <v>0.16715971102235599</v>
      </c>
      <c r="F15" s="17"/>
      <c r="G15" s="17">
        <v>0.150850016361015</v>
      </c>
      <c r="H15" s="17">
        <v>0.155248207606688</v>
      </c>
      <c r="I15" s="17">
        <v>0.153162993019309</v>
      </c>
      <c r="J15" s="17">
        <v>0.164404242513217</v>
      </c>
      <c r="K15" s="17">
        <v>0.154691449193432</v>
      </c>
      <c r="L15" s="17">
        <v>0.156791126142661</v>
      </c>
      <c r="M15" s="17"/>
      <c r="N15" s="17">
        <v>0.15227698134404799</v>
      </c>
      <c r="O15" s="17">
        <v>0.15445318647596201</v>
      </c>
      <c r="P15" s="17">
        <v>0.16569153661281599</v>
      </c>
      <c r="Q15" s="17">
        <v>0.15431845525861801</v>
      </c>
      <c r="R15" s="17"/>
      <c r="S15" s="17">
        <v>0.115438335722837</v>
      </c>
      <c r="T15" s="17">
        <v>0.140757336084118</v>
      </c>
      <c r="U15" s="17">
        <v>0.168931402867464</v>
      </c>
      <c r="V15" s="17">
        <v>0.18280845493280501</v>
      </c>
      <c r="W15" s="17">
        <v>0.13589902412544599</v>
      </c>
      <c r="X15" s="17">
        <v>0.17673760054906601</v>
      </c>
      <c r="Y15" s="17">
        <v>0.148962763495499</v>
      </c>
      <c r="Z15" s="17">
        <v>0.119517782036187</v>
      </c>
      <c r="AA15" s="17">
        <v>0.19208189884357099</v>
      </c>
      <c r="AB15" s="17">
        <v>0.12968978242564</v>
      </c>
      <c r="AC15" s="17">
        <v>0.209223778907424</v>
      </c>
      <c r="AD15" s="17">
        <v>0.16343459265353899</v>
      </c>
      <c r="AE15" s="17"/>
      <c r="AF15" s="17">
        <v>0.15946511205901001</v>
      </c>
      <c r="AG15" s="17">
        <v>0.15601203959444601</v>
      </c>
      <c r="AH15" s="17">
        <v>0.159265526141953</v>
      </c>
      <c r="AI15" s="17"/>
      <c r="AJ15" s="17">
        <v>0.15153293508695301</v>
      </c>
      <c r="AK15" s="17">
        <v>0.17255212282614299</v>
      </c>
      <c r="AL15" s="17">
        <v>0.17513051349735601</v>
      </c>
      <c r="AM15" s="17">
        <v>0.13637694960032501</v>
      </c>
      <c r="AN15" s="17">
        <v>0.115176349042503</v>
      </c>
      <c r="AO15" s="17"/>
      <c r="AP15" s="17">
        <v>0.15201196218739699</v>
      </c>
      <c r="AQ15" s="17">
        <v>0.16022514128097001</v>
      </c>
      <c r="AR15" s="17">
        <v>0.15615961424689401</v>
      </c>
      <c r="AS15" s="17"/>
      <c r="AT15" s="17">
        <v>0.17675783045917201</v>
      </c>
      <c r="AU15" s="17">
        <v>0.13717241183996601</v>
      </c>
      <c r="AV15" s="17">
        <v>0.16613953161932099</v>
      </c>
      <c r="AW15" s="17">
        <v>0.14756234194256501</v>
      </c>
      <c r="AX15" s="17">
        <v>0.27422264337118801</v>
      </c>
      <c r="AY15" s="17"/>
      <c r="AZ15" s="17">
        <v>0.15055296965142001</v>
      </c>
      <c r="BA15" s="17">
        <v>0.154514091868965</v>
      </c>
      <c r="BB15" s="17">
        <v>0.15325551079494401</v>
      </c>
      <c r="BC15" s="17">
        <v>0.15414186100945801</v>
      </c>
      <c r="BD15" s="17">
        <v>0.18469074796043</v>
      </c>
      <c r="BE15" s="17">
        <v>0.12706354422024099</v>
      </c>
      <c r="BF15" s="17"/>
      <c r="BG15" s="17">
        <v>0.15247005323698401</v>
      </c>
      <c r="BH15" s="17">
        <v>0.16303637719363101</v>
      </c>
      <c r="BI15" s="17" t="s">
        <v>95</v>
      </c>
      <c r="BJ15" s="17" t="s">
        <v>95</v>
      </c>
      <c r="BK15" s="17" t="s">
        <v>95</v>
      </c>
      <c r="BL15" s="17" t="s">
        <v>95</v>
      </c>
      <c r="BM15" s="17" t="s">
        <v>95</v>
      </c>
    </row>
    <row r="16" spans="2:65" x14ac:dyDescent="0.35">
      <c r="B16" s="18" t="s">
        <v>295</v>
      </c>
      <c r="C16" s="17">
        <v>0.170576571969077</v>
      </c>
      <c r="D16" s="17">
        <v>0.16397804390703399</v>
      </c>
      <c r="E16" s="17">
        <v>0.17794731817297399</v>
      </c>
      <c r="F16" s="17"/>
      <c r="G16" s="17">
        <v>0.19025276484565501</v>
      </c>
      <c r="H16" s="17">
        <v>0.169206468086159</v>
      </c>
      <c r="I16" s="17">
        <v>0.192905607910448</v>
      </c>
      <c r="J16" s="17">
        <v>0.20166753503863599</v>
      </c>
      <c r="K16" s="17">
        <v>0.177285075793191</v>
      </c>
      <c r="L16" s="17">
        <v>0.13332246541770101</v>
      </c>
      <c r="M16" s="17"/>
      <c r="N16" s="17">
        <v>0.19259263374372401</v>
      </c>
      <c r="O16" s="17">
        <v>0.17406795822298299</v>
      </c>
      <c r="P16" s="17">
        <v>0.14534975030483799</v>
      </c>
      <c r="Q16" s="17">
        <v>0.15574593923421801</v>
      </c>
      <c r="R16" s="17"/>
      <c r="S16" s="17">
        <v>0.19810263419627</v>
      </c>
      <c r="T16" s="17">
        <v>0.217628946692002</v>
      </c>
      <c r="U16" s="17">
        <v>0.17870632291537</v>
      </c>
      <c r="V16" s="17">
        <v>0.155990165290325</v>
      </c>
      <c r="W16" s="17">
        <v>0.154596440526028</v>
      </c>
      <c r="X16" s="17">
        <v>0.14239582834966899</v>
      </c>
      <c r="Y16" s="17">
        <v>0.18596492742493401</v>
      </c>
      <c r="Z16" s="17">
        <v>0.175989424340939</v>
      </c>
      <c r="AA16" s="17">
        <v>0.14393329006771699</v>
      </c>
      <c r="AB16" s="17">
        <v>0.16492637664353901</v>
      </c>
      <c r="AC16" s="17">
        <v>0.15427902034735599</v>
      </c>
      <c r="AD16" s="17">
        <v>0.107266188538267</v>
      </c>
      <c r="AE16" s="17"/>
      <c r="AF16" s="17">
        <v>0.164702996004949</v>
      </c>
      <c r="AG16" s="17">
        <v>0.18546436424518101</v>
      </c>
      <c r="AH16" s="17">
        <v>0.121848239647089</v>
      </c>
      <c r="AI16" s="17"/>
      <c r="AJ16" s="17">
        <v>0.14830100720516501</v>
      </c>
      <c r="AK16" s="17">
        <v>0.19931976739268301</v>
      </c>
      <c r="AL16" s="17">
        <v>0.19732598513060701</v>
      </c>
      <c r="AM16" s="17">
        <v>0.107000966563808</v>
      </c>
      <c r="AN16" s="17">
        <v>0.17835834621841201</v>
      </c>
      <c r="AO16" s="17"/>
      <c r="AP16" s="17">
        <v>0.15369113000585599</v>
      </c>
      <c r="AQ16" s="17">
        <v>0.20654224289359399</v>
      </c>
      <c r="AR16" s="17">
        <v>0.168514437538098</v>
      </c>
      <c r="AS16" s="17"/>
      <c r="AT16" s="17">
        <v>0.14589953211216999</v>
      </c>
      <c r="AU16" s="17">
        <v>0.16137477394824201</v>
      </c>
      <c r="AV16" s="17">
        <v>0.19832827214686499</v>
      </c>
      <c r="AW16" s="17">
        <v>0.206457265283538</v>
      </c>
      <c r="AX16" s="17">
        <v>9.8550627591028894E-2</v>
      </c>
      <c r="AY16" s="17"/>
      <c r="AZ16" s="17">
        <v>0.19771099343655099</v>
      </c>
      <c r="BA16" s="17">
        <v>0.16260695881749901</v>
      </c>
      <c r="BB16" s="17">
        <v>0.17422619787687599</v>
      </c>
      <c r="BC16" s="17">
        <v>0.15175788755640099</v>
      </c>
      <c r="BD16" s="17">
        <v>0.18164030033018</v>
      </c>
      <c r="BE16" s="17">
        <v>0.17220184056089299</v>
      </c>
      <c r="BF16" s="17"/>
      <c r="BG16" s="17">
        <v>0.157798673372231</v>
      </c>
      <c r="BH16" s="17">
        <v>0.190644276474012</v>
      </c>
      <c r="BI16" s="17" t="s">
        <v>95</v>
      </c>
      <c r="BJ16" s="17" t="s">
        <v>95</v>
      </c>
      <c r="BK16" s="17" t="s">
        <v>95</v>
      </c>
      <c r="BL16" s="17" t="s">
        <v>95</v>
      </c>
      <c r="BM16" s="17" t="s">
        <v>95</v>
      </c>
    </row>
    <row r="17" spans="2:65" x14ac:dyDescent="0.35">
      <c r="B17" s="18" t="s">
        <v>302</v>
      </c>
      <c r="C17" s="17">
        <v>0.100480651396867</v>
      </c>
      <c r="D17" s="17">
        <v>9.4450025676782595E-2</v>
      </c>
      <c r="E17" s="17">
        <v>0.10702938013002999</v>
      </c>
      <c r="F17" s="17"/>
      <c r="G17" s="17">
        <v>0.13863843172820001</v>
      </c>
      <c r="H17" s="17">
        <v>0.13383139127475299</v>
      </c>
      <c r="I17" s="17">
        <v>0.12957304702608399</v>
      </c>
      <c r="J17" s="17">
        <v>0.103514870616914</v>
      </c>
      <c r="K17" s="17">
        <v>7.24908269378612E-2</v>
      </c>
      <c r="L17" s="17">
        <v>7.8685933174430803E-2</v>
      </c>
      <c r="M17" s="17"/>
      <c r="N17" s="17">
        <v>9.5336116893628697E-2</v>
      </c>
      <c r="O17" s="17">
        <v>9.5636535134913297E-2</v>
      </c>
      <c r="P17" s="17">
        <v>0.10367104054608101</v>
      </c>
      <c r="Q17" s="17">
        <v>0.114440277698642</v>
      </c>
      <c r="R17" s="17"/>
      <c r="S17" s="17">
        <v>0.13070836462105401</v>
      </c>
      <c r="T17" s="17">
        <v>0.110543895778849</v>
      </c>
      <c r="U17" s="17">
        <v>9.4921192472905397E-2</v>
      </c>
      <c r="V17" s="17">
        <v>7.4352120024035295E-2</v>
      </c>
      <c r="W17" s="17">
        <v>0.116939584994062</v>
      </c>
      <c r="X17" s="17">
        <v>0.123776018959682</v>
      </c>
      <c r="Y17" s="17">
        <v>9.9861156267635198E-2</v>
      </c>
      <c r="Z17" s="17">
        <v>9.1792456786364704E-2</v>
      </c>
      <c r="AA17" s="17">
        <v>0.10124846918816</v>
      </c>
      <c r="AB17" s="17">
        <v>7.9260529193433404E-2</v>
      </c>
      <c r="AC17" s="17">
        <v>6.7396529852554093E-2</v>
      </c>
      <c r="AD17" s="17">
        <v>8.1774144061868906E-2</v>
      </c>
      <c r="AE17" s="17"/>
      <c r="AF17" s="17">
        <v>9.2232290693934002E-2</v>
      </c>
      <c r="AG17" s="17">
        <v>0.107803109404892</v>
      </c>
      <c r="AH17" s="17">
        <v>9.3642886746366102E-2</v>
      </c>
      <c r="AI17" s="17"/>
      <c r="AJ17" s="17">
        <v>0.109677529613753</v>
      </c>
      <c r="AK17" s="17">
        <v>0.105096630506734</v>
      </c>
      <c r="AL17" s="17">
        <v>8.3101901515170801E-2</v>
      </c>
      <c r="AM17" s="17">
        <v>7.8648929173833496E-2</v>
      </c>
      <c r="AN17" s="17">
        <v>6.2529607762999803E-2</v>
      </c>
      <c r="AO17" s="17"/>
      <c r="AP17" s="17">
        <v>0.11401569259307399</v>
      </c>
      <c r="AQ17" s="17">
        <v>0.10615493463169701</v>
      </c>
      <c r="AR17" s="17">
        <v>0.118524523646379</v>
      </c>
      <c r="AS17" s="17"/>
      <c r="AT17" s="17">
        <v>7.8121874204015104E-2</v>
      </c>
      <c r="AU17" s="17">
        <v>9.7608110405558696E-2</v>
      </c>
      <c r="AV17" s="17">
        <v>0.10963289734394099</v>
      </c>
      <c r="AW17" s="17">
        <v>0.14586572111030499</v>
      </c>
      <c r="AX17" s="17">
        <v>3.3763054927451797E-2</v>
      </c>
      <c r="AY17" s="17"/>
      <c r="AZ17" s="17">
        <v>0.122228440450233</v>
      </c>
      <c r="BA17" s="17">
        <v>0.106382907334603</v>
      </c>
      <c r="BB17" s="17">
        <v>8.3408968492671695E-2</v>
      </c>
      <c r="BC17" s="17">
        <v>7.9624510339233401E-2</v>
      </c>
      <c r="BD17" s="17">
        <v>0.100645556994618</v>
      </c>
      <c r="BE17" s="17">
        <v>0.109168531586116</v>
      </c>
      <c r="BF17" s="17"/>
      <c r="BG17" s="17">
        <v>9.3451773217258005E-2</v>
      </c>
      <c r="BH17" s="17">
        <v>0.111519512696359</v>
      </c>
      <c r="BI17" s="17" t="s">
        <v>95</v>
      </c>
      <c r="BJ17" s="17" t="s">
        <v>95</v>
      </c>
      <c r="BK17" s="17" t="s">
        <v>95</v>
      </c>
      <c r="BL17" s="17" t="s">
        <v>95</v>
      </c>
      <c r="BM17" s="17" t="s">
        <v>95</v>
      </c>
    </row>
    <row r="18" spans="2:65" x14ac:dyDescent="0.35">
      <c r="B18" s="18" t="s">
        <v>403</v>
      </c>
      <c r="C18" s="17">
        <v>0.117011055647049</v>
      </c>
      <c r="D18" s="17">
        <v>0.10664123399989101</v>
      </c>
      <c r="E18" s="17">
        <v>0.127177383517948</v>
      </c>
      <c r="F18" s="17"/>
      <c r="G18" s="17">
        <v>0.14944995189450699</v>
      </c>
      <c r="H18" s="17">
        <v>0.14196893959750001</v>
      </c>
      <c r="I18" s="17">
        <v>0.12265891920727599</v>
      </c>
      <c r="J18" s="17">
        <v>0.116247168865293</v>
      </c>
      <c r="K18" s="17">
        <v>0.108756165945834</v>
      </c>
      <c r="L18" s="17">
        <v>0.101800086328697</v>
      </c>
      <c r="M18" s="17"/>
      <c r="N18" s="17">
        <v>0.10980244892642101</v>
      </c>
      <c r="O18" s="17">
        <v>9.2674765417228994E-2</v>
      </c>
      <c r="P18" s="17">
        <v>0.14123633832289301</v>
      </c>
      <c r="Q18" s="17">
        <v>0.13884647964152899</v>
      </c>
      <c r="R18" s="17"/>
      <c r="S18" s="17">
        <v>0.11467212290257001</v>
      </c>
      <c r="T18" s="17">
        <v>9.4527279070118903E-2</v>
      </c>
      <c r="U18" s="17">
        <v>0.109258489809737</v>
      </c>
      <c r="V18" s="17">
        <v>0.12245382877222</v>
      </c>
      <c r="W18" s="17">
        <v>0.15657994588638999</v>
      </c>
      <c r="X18" s="17">
        <v>0.114721188783298</v>
      </c>
      <c r="Y18" s="17">
        <v>0.13038113438443799</v>
      </c>
      <c r="Z18" s="17">
        <v>0.125359332368463</v>
      </c>
      <c r="AA18" s="17">
        <v>0.121947001518833</v>
      </c>
      <c r="AB18" s="17">
        <v>8.0429712667939801E-2</v>
      </c>
      <c r="AC18" s="17">
        <v>0.156799013551253</v>
      </c>
      <c r="AD18" s="17">
        <v>0.12377814751574</v>
      </c>
      <c r="AE18" s="17"/>
      <c r="AF18" s="17">
        <v>0.10109532444694801</v>
      </c>
      <c r="AG18" s="17">
        <v>0.131688906230609</v>
      </c>
      <c r="AH18" s="17">
        <v>9.9573101204195602E-2</v>
      </c>
      <c r="AI18" s="17"/>
      <c r="AJ18" s="17">
        <v>0.105860712166871</v>
      </c>
      <c r="AK18" s="17">
        <v>0.138679808547193</v>
      </c>
      <c r="AL18" s="17">
        <v>0.14141214901247801</v>
      </c>
      <c r="AM18" s="17">
        <v>0.115612855856475</v>
      </c>
      <c r="AN18" s="17">
        <v>7.9545115095217098E-2</v>
      </c>
      <c r="AO18" s="17"/>
      <c r="AP18" s="17">
        <v>0.122413619605294</v>
      </c>
      <c r="AQ18" s="17">
        <v>0.13456381592316499</v>
      </c>
      <c r="AR18" s="17">
        <v>0.134111669381271</v>
      </c>
      <c r="AS18" s="17"/>
      <c r="AT18" s="17">
        <v>0.11255858422894199</v>
      </c>
      <c r="AU18" s="17">
        <v>0.104447683125012</v>
      </c>
      <c r="AV18" s="17">
        <v>0.104856515164754</v>
      </c>
      <c r="AW18" s="17">
        <v>0.130774004265405</v>
      </c>
      <c r="AX18" s="17">
        <v>0.185445283128782</v>
      </c>
      <c r="AY18" s="17"/>
      <c r="AZ18" s="17">
        <v>0.12774302720174399</v>
      </c>
      <c r="BA18" s="17">
        <v>0.12272621175025999</v>
      </c>
      <c r="BB18" s="17">
        <v>0.14173587881785901</v>
      </c>
      <c r="BC18" s="17">
        <v>0.114071485250093</v>
      </c>
      <c r="BD18" s="17">
        <v>8.4516571100465995E-2</v>
      </c>
      <c r="BE18" s="17">
        <v>0.10314173132955801</v>
      </c>
      <c r="BF18" s="17"/>
      <c r="BG18" s="17">
        <v>0.102227431742885</v>
      </c>
      <c r="BH18" s="17">
        <v>0.14022875406375801</v>
      </c>
      <c r="BI18" s="17" t="s">
        <v>95</v>
      </c>
      <c r="BJ18" s="17" t="s">
        <v>95</v>
      </c>
      <c r="BK18" s="17" t="s">
        <v>95</v>
      </c>
      <c r="BL18" s="17" t="s">
        <v>95</v>
      </c>
      <c r="BM18" s="17" t="s">
        <v>95</v>
      </c>
    </row>
    <row r="19" spans="2:65" ht="29" x14ac:dyDescent="0.35">
      <c r="B19" s="18" t="s">
        <v>404</v>
      </c>
      <c r="C19" s="19">
        <v>3.1712474831521703E-2</v>
      </c>
      <c r="D19" s="19">
        <v>2.7943674731603901E-2</v>
      </c>
      <c r="E19" s="19">
        <v>3.5699805341619997E-2</v>
      </c>
      <c r="F19" s="19"/>
      <c r="G19" s="19">
        <v>2.7431856514257998E-2</v>
      </c>
      <c r="H19" s="19">
        <v>2.6675369472945701E-2</v>
      </c>
      <c r="I19" s="19">
        <v>4.3544557194810797E-2</v>
      </c>
      <c r="J19" s="19">
        <v>1.6570572673086498E-2</v>
      </c>
      <c r="K19" s="19">
        <v>2.5582129237176201E-2</v>
      </c>
      <c r="L19" s="19">
        <v>4.1447883626330603E-2</v>
      </c>
      <c r="M19" s="19"/>
      <c r="N19" s="19">
        <v>3.531904912923E-2</v>
      </c>
      <c r="O19" s="19">
        <v>3.0083822325548199E-2</v>
      </c>
      <c r="P19" s="19">
        <v>3.7531657357469099E-2</v>
      </c>
      <c r="Q19" s="19">
        <v>2.1142524628012499E-2</v>
      </c>
      <c r="R19" s="19"/>
      <c r="S19" s="19">
        <v>5.1677395433405202E-2</v>
      </c>
      <c r="T19" s="19">
        <v>8.9899613736150706E-3</v>
      </c>
      <c r="U19" s="19">
        <v>4.06162630953215E-2</v>
      </c>
      <c r="V19" s="19">
        <v>6.1278512637287001E-2</v>
      </c>
      <c r="W19" s="19">
        <v>2.73457599373703E-2</v>
      </c>
      <c r="X19" s="19">
        <v>3.8490143034561899E-2</v>
      </c>
      <c r="Y19" s="19">
        <v>1.31810328759612E-2</v>
      </c>
      <c r="Z19" s="19">
        <v>2.6022712176815399E-2</v>
      </c>
      <c r="AA19" s="19">
        <v>3.1483746408464901E-2</v>
      </c>
      <c r="AB19" s="19">
        <v>3.5358359351205203E-2</v>
      </c>
      <c r="AC19" s="19">
        <v>8.5326285272678808E-3</v>
      </c>
      <c r="AD19" s="19">
        <v>1.7678097106629799E-2</v>
      </c>
      <c r="AE19" s="19"/>
      <c r="AF19" s="19">
        <v>3.7757712835721803E-2</v>
      </c>
      <c r="AG19" s="19">
        <v>2.39821465014847E-2</v>
      </c>
      <c r="AH19" s="19">
        <v>3.26679784171445E-2</v>
      </c>
      <c r="AI19" s="19"/>
      <c r="AJ19" s="19">
        <v>3.1456388534941898E-2</v>
      </c>
      <c r="AK19" s="19">
        <v>2.6223148254168001E-2</v>
      </c>
      <c r="AL19" s="19">
        <v>2.2798922710602399E-2</v>
      </c>
      <c r="AM19" s="19">
        <v>5.9658638768734999E-2</v>
      </c>
      <c r="AN19" s="19">
        <v>4.4890136335756801E-2</v>
      </c>
      <c r="AO19" s="19"/>
      <c r="AP19" s="19">
        <v>3.04643878502165E-2</v>
      </c>
      <c r="AQ19" s="19">
        <v>2.8831692178350101E-2</v>
      </c>
      <c r="AR19" s="19">
        <v>2.8558440294535099E-2</v>
      </c>
      <c r="AS19" s="19"/>
      <c r="AT19" s="19">
        <v>3.7488521324143702E-2</v>
      </c>
      <c r="AU19" s="19">
        <v>5.0547648146233297E-2</v>
      </c>
      <c r="AV19" s="19">
        <v>1.78128087342996E-2</v>
      </c>
      <c r="AW19" s="19">
        <v>1.14108930189644E-2</v>
      </c>
      <c r="AX19" s="19">
        <v>2.0916558716845699E-2</v>
      </c>
      <c r="AY19" s="19"/>
      <c r="AZ19" s="19">
        <v>4.3663339866548197E-2</v>
      </c>
      <c r="BA19" s="19">
        <v>3.3198184030167499E-2</v>
      </c>
      <c r="BB19" s="19">
        <v>2.2743160347777801E-2</v>
      </c>
      <c r="BC19" s="19">
        <v>2.7408876453900201E-2</v>
      </c>
      <c r="BD19" s="19">
        <v>3.4284361134951098E-2</v>
      </c>
      <c r="BE19" s="19">
        <v>1.4907181648761E-2</v>
      </c>
      <c r="BF19" s="19"/>
      <c r="BG19" s="19">
        <v>3.4348510260751697E-2</v>
      </c>
      <c r="BH19" s="19">
        <v>2.7572578145271601E-2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2.9112327287976199E-2</v>
      </c>
      <c r="D9" s="17">
        <v>4.04897791131184E-2</v>
      </c>
      <c r="E9" s="17">
        <v>1.7497939270849701E-2</v>
      </c>
      <c r="F9" s="17"/>
      <c r="G9" s="17">
        <v>2.4205594928059401E-2</v>
      </c>
      <c r="H9" s="17">
        <v>2.6769599177737601E-2</v>
      </c>
      <c r="I9" s="17">
        <v>2.6501812115918101E-2</v>
      </c>
      <c r="J9" s="17">
        <v>3.7762035855126601E-2</v>
      </c>
      <c r="K9" s="17">
        <v>3.3972500037423997E-2</v>
      </c>
      <c r="L9" s="17">
        <v>2.4527674827929901E-2</v>
      </c>
      <c r="M9" s="17"/>
      <c r="N9" s="17">
        <v>2.8463258048130401E-2</v>
      </c>
      <c r="O9" s="17">
        <v>3.9262939671335102E-2</v>
      </c>
      <c r="P9" s="17">
        <v>2.5895019390279599E-2</v>
      </c>
      <c r="Q9" s="17">
        <v>1.94326632683521E-2</v>
      </c>
      <c r="R9" s="17"/>
      <c r="S9" s="17">
        <v>1.3215571676090601E-2</v>
      </c>
      <c r="T9" s="17">
        <v>2.6225979236835801E-2</v>
      </c>
      <c r="U9" s="17">
        <v>3.06375754574763E-2</v>
      </c>
      <c r="V9" s="17">
        <v>2.8713780338570399E-2</v>
      </c>
      <c r="W9" s="17">
        <v>2.6398257561214299E-2</v>
      </c>
      <c r="X9" s="17">
        <v>3.7895254149024997E-2</v>
      </c>
      <c r="Y9" s="17">
        <v>2.8762023133436999E-2</v>
      </c>
      <c r="Z9" s="17">
        <v>1.7275220168748301E-2</v>
      </c>
      <c r="AA9" s="17">
        <v>2.3658308655727898E-2</v>
      </c>
      <c r="AB9" s="17">
        <v>4.2326205900663098E-2</v>
      </c>
      <c r="AC9" s="17">
        <v>2.13817196940327E-2</v>
      </c>
      <c r="AD9" s="17">
        <v>8.6062551379214106E-2</v>
      </c>
      <c r="AE9" s="17"/>
      <c r="AF9" s="17">
        <v>3.8946232602458497E-2</v>
      </c>
      <c r="AG9" s="17">
        <v>1.9086868945784E-2</v>
      </c>
      <c r="AH9" s="17">
        <v>4.0721002535585103E-2</v>
      </c>
      <c r="AI9" s="17"/>
      <c r="AJ9" s="17">
        <v>3.2801857106147199E-2</v>
      </c>
      <c r="AK9" s="17">
        <v>1.4836030108715301E-2</v>
      </c>
      <c r="AL9" s="17">
        <v>4.1124686732404402E-3</v>
      </c>
      <c r="AM9" s="17">
        <v>7.3431950987102604E-2</v>
      </c>
      <c r="AN9" s="17">
        <v>4.0995845974820901E-2</v>
      </c>
      <c r="AO9" s="17"/>
      <c r="AP9" s="17">
        <v>2.66809079587935E-2</v>
      </c>
      <c r="AQ9" s="17">
        <v>1.5085755925392E-2</v>
      </c>
      <c r="AR9" s="17">
        <v>5.8991598237681797E-3</v>
      </c>
      <c r="AS9" s="17"/>
      <c r="AT9" s="17">
        <v>3.35458856115445E-2</v>
      </c>
      <c r="AU9" s="17">
        <v>3.4266439705550801E-2</v>
      </c>
      <c r="AV9" s="17">
        <v>2.3296954112305798E-2</v>
      </c>
      <c r="AW9" s="17">
        <v>2.3276418579883901E-2</v>
      </c>
      <c r="AX9" s="17">
        <v>1.91161221807752E-2</v>
      </c>
      <c r="AY9" s="17"/>
      <c r="AZ9" s="17">
        <v>3.0283898277827102E-2</v>
      </c>
      <c r="BA9" s="17">
        <v>2.6343011051745299E-2</v>
      </c>
      <c r="BB9" s="17">
        <v>4.0214336907062199E-2</v>
      </c>
      <c r="BC9" s="17">
        <v>2.5077577027980299E-2</v>
      </c>
      <c r="BD9" s="17">
        <v>2.46416495155268E-2</v>
      </c>
      <c r="BE9" s="17">
        <v>4.71553139859048E-2</v>
      </c>
      <c r="BF9" s="17"/>
      <c r="BG9" s="17">
        <v>3.0883453874784899E-2</v>
      </c>
      <c r="BH9" s="17">
        <v>2.6330770937726101E-2</v>
      </c>
      <c r="BI9" s="17" t="s">
        <v>95</v>
      </c>
      <c r="BJ9" s="17" t="s">
        <v>95</v>
      </c>
      <c r="BK9" s="17" t="s">
        <v>95</v>
      </c>
      <c r="BL9" s="17" t="s">
        <v>95</v>
      </c>
      <c r="BM9" s="17" t="s">
        <v>95</v>
      </c>
    </row>
    <row r="10" spans="2:65" x14ac:dyDescent="0.35">
      <c r="B10" s="18" t="s">
        <v>289</v>
      </c>
      <c r="C10" s="17">
        <v>9.6864297587274106E-3</v>
      </c>
      <c r="D10" s="17">
        <v>1.33648212205165E-2</v>
      </c>
      <c r="E10" s="17">
        <v>5.93236427555694E-3</v>
      </c>
      <c r="F10" s="17"/>
      <c r="G10" s="17">
        <v>0</v>
      </c>
      <c r="H10" s="17">
        <v>6.4146323202428799E-3</v>
      </c>
      <c r="I10" s="17">
        <v>1.46436711155655E-2</v>
      </c>
      <c r="J10" s="17">
        <v>9.9473681389443906E-3</v>
      </c>
      <c r="K10" s="17">
        <v>9.2956131667360498E-3</v>
      </c>
      <c r="L10" s="17">
        <v>1.09128032283052E-2</v>
      </c>
      <c r="M10" s="17"/>
      <c r="N10" s="17">
        <v>1.0695550801734E-2</v>
      </c>
      <c r="O10" s="17">
        <v>3.9998781314598102E-3</v>
      </c>
      <c r="P10" s="17">
        <v>1.1561856551895599E-2</v>
      </c>
      <c r="Q10" s="17">
        <v>1.41963085240239E-2</v>
      </c>
      <c r="R10" s="17"/>
      <c r="S10" s="17">
        <v>1.15041261438032E-2</v>
      </c>
      <c r="T10" s="17">
        <v>6.4159898882718402E-3</v>
      </c>
      <c r="U10" s="17">
        <v>8.4495739113897399E-3</v>
      </c>
      <c r="V10" s="17">
        <v>8.9645465617364892E-3</v>
      </c>
      <c r="W10" s="17">
        <v>1.0295734223444101E-2</v>
      </c>
      <c r="X10" s="17">
        <v>0</v>
      </c>
      <c r="Y10" s="17">
        <v>1.3145481190515E-2</v>
      </c>
      <c r="Z10" s="17">
        <v>0</v>
      </c>
      <c r="AA10" s="17">
        <v>9.8838994210593296E-3</v>
      </c>
      <c r="AB10" s="17">
        <v>1.46156831406164E-2</v>
      </c>
      <c r="AC10" s="17">
        <v>7.4566168273205698E-3</v>
      </c>
      <c r="AD10" s="17">
        <v>3.9785054987408398E-2</v>
      </c>
      <c r="AE10" s="17"/>
      <c r="AF10" s="17">
        <v>1.52048959138703E-2</v>
      </c>
      <c r="AG10" s="17">
        <v>6.3834375556695803E-3</v>
      </c>
      <c r="AH10" s="17">
        <v>5.3631348883994697E-3</v>
      </c>
      <c r="AI10" s="17"/>
      <c r="AJ10" s="17">
        <v>1.3957769117188899E-2</v>
      </c>
      <c r="AK10" s="17">
        <v>1.4910134973152901E-3</v>
      </c>
      <c r="AL10" s="17">
        <v>8.1396969017361598E-3</v>
      </c>
      <c r="AM10" s="17">
        <v>2.4186792053487699E-2</v>
      </c>
      <c r="AN10" s="17">
        <v>1.37935506747654E-2</v>
      </c>
      <c r="AO10" s="17"/>
      <c r="AP10" s="17">
        <v>1.06485150007367E-2</v>
      </c>
      <c r="AQ10" s="17">
        <v>6.7184049644614403E-3</v>
      </c>
      <c r="AR10" s="17">
        <v>4.3673496609779403E-3</v>
      </c>
      <c r="AS10" s="17"/>
      <c r="AT10" s="17">
        <v>8.6742292964198595E-3</v>
      </c>
      <c r="AU10" s="17">
        <v>1.0315666970505601E-2</v>
      </c>
      <c r="AV10" s="17">
        <v>1.24882728108217E-2</v>
      </c>
      <c r="AW10" s="17">
        <v>7.0314980471477898E-3</v>
      </c>
      <c r="AX10" s="17">
        <v>0</v>
      </c>
      <c r="AY10" s="17"/>
      <c r="AZ10" s="17">
        <v>7.2127031132871297E-3</v>
      </c>
      <c r="BA10" s="17">
        <v>6.7096672769807898E-3</v>
      </c>
      <c r="BB10" s="17">
        <v>0</v>
      </c>
      <c r="BC10" s="17">
        <v>9.6302311192752402E-3</v>
      </c>
      <c r="BD10" s="17">
        <v>1.7441629429766702E-2</v>
      </c>
      <c r="BE10" s="17">
        <v>3.1667110934970898E-2</v>
      </c>
      <c r="BF10" s="17"/>
      <c r="BG10" s="17">
        <v>1.17554211610427E-2</v>
      </c>
      <c r="BH10" s="17">
        <v>6.4370763716877499E-3</v>
      </c>
      <c r="BI10" s="17" t="s">
        <v>95</v>
      </c>
      <c r="BJ10" s="17" t="s">
        <v>95</v>
      </c>
      <c r="BK10" s="17" t="s">
        <v>95</v>
      </c>
      <c r="BL10" s="17" t="s">
        <v>95</v>
      </c>
      <c r="BM10" s="17" t="s">
        <v>95</v>
      </c>
    </row>
    <row r="11" spans="2:65" x14ac:dyDescent="0.35">
      <c r="B11" s="18" t="s">
        <v>290</v>
      </c>
      <c r="C11" s="17">
        <v>1.7583439401038001E-2</v>
      </c>
      <c r="D11" s="17">
        <v>1.8778505320297699E-2</v>
      </c>
      <c r="E11" s="17">
        <v>1.6412674374862799E-2</v>
      </c>
      <c r="F11" s="17"/>
      <c r="G11" s="17">
        <v>1.72609303891798E-2</v>
      </c>
      <c r="H11" s="17">
        <v>3.3064300234573199E-2</v>
      </c>
      <c r="I11" s="17">
        <v>2.1113246235899701E-2</v>
      </c>
      <c r="J11" s="17">
        <v>1.2484990628376999E-2</v>
      </c>
      <c r="K11" s="17">
        <v>1.0499821385755099E-2</v>
      </c>
      <c r="L11" s="17">
        <v>1.6759760840159298E-2</v>
      </c>
      <c r="M11" s="17"/>
      <c r="N11" s="17">
        <v>2.1104500890249799E-2</v>
      </c>
      <c r="O11" s="17">
        <v>1.6923311857085101E-2</v>
      </c>
      <c r="P11" s="17">
        <v>1.61104514340411E-2</v>
      </c>
      <c r="Q11" s="17">
        <v>1.20712102751771E-2</v>
      </c>
      <c r="R11" s="17"/>
      <c r="S11" s="17">
        <v>1.42732125598141E-2</v>
      </c>
      <c r="T11" s="17">
        <v>1.6899668416579701E-2</v>
      </c>
      <c r="U11" s="17">
        <v>2.5473646387692998E-2</v>
      </c>
      <c r="V11" s="17">
        <v>1.6464432421918199E-2</v>
      </c>
      <c r="W11" s="17">
        <v>4.2254147265617902E-3</v>
      </c>
      <c r="X11" s="17">
        <v>2.89068248480817E-2</v>
      </c>
      <c r="Y11" s="17">
        <v>2.0780735806901599E-2</v>
      </c>
      <c r="Z11" s="17">
        <v>8.94207769426663E-3</v>
      </c>
      <c r="AA11" s="17">
        <v>2.0283618347484E-2</v>
      </c>
      <c r="AB11" s="17">
        <v>1.46665668500494E-2</v>
      </c>
      <c r="AC11" s="17">
        <v>2.35402987851735E-2</v>
      </c>
      <c r="AD11" s="17">
        <v>0</v>
      </c>
      <c r="AE11" s="17"/>
      <c r="AF11" s="17">
        <v>1.33651100305823E-2</v>
      </c>
      <c r="AG11" s="17">
        <v>2.10034945031259E-2</v>
      </c>
      <c r="AH11" s="17">
        <v>1.4728837983721399E-2</v>
      </c>
      <c r="AI11" s="17"/>
      <c r="AJ11" s="17">
        <v>1.67743552648832E-2</v>
      </c>
      <c r="AK11" s="17">
        <v>2.0043222610084201E-2</v>
      </c>
      <c r="AL11" s="17">
        <v>1.0090504420097001E-2</v>
      </c>
      <c r="AM11" s="17">
        <v>5.9291401956086703E-2</v>
      </c>
      <c r="AN11" s="17">
        <v>2.4306659937921301E-2</v>
      </c>
      <c r="AO11" s="17"/>
      <c r="AP11" s="17">
        <v>3.0958282838243999E-2</v>
      </c>
      <c r="AQ11" s="17">
        <v>1.60097789809285E-2</v>
      </c>
      <c r="AR11" s="17">
        <v>1.40748874462034E-2</v>
      </c>
      <c r="AS11" s="17"/>
      <c r="AT11" s="17">
        <v>1.45746542941819E-2</v>
      </c>
      <c r="AU11" s="17">
        <v>2.4640261350614399E-2</v>
      </c>
      <c r="AV11" s="17">
        <v>1.9932396050544799E-2</v>
      </c>
      <c r="AW11" s="17">
        <v>2.09373568762075E-2</v>
      </c>
      <c r="AX11" s="17">
        <v>0</v>
      </c>
      <c r="AY11" s="17"/>
      <c r="AZ11" s="17">
        <v>1.68991933293474E-2</v>
      </c>
      <c r="BA11" s="17">
        <v>2.19986076135603E-2</v>
      </c>
      <c r="BB11" s="17">
        <v>1.0408111830983301E-2</v>
      </c>
      <c r="BC11" s="17">
        <v>1.78431870395994E-2</v>
      </c>
      <c r="BD11" s="17">
        <v>1.1413995245586801E-2</v>
      </c>
      <c r="BE11" s="17">
        <v>2.1909036866741501E-2</v>
      </c>
      <c r="BF11" s="17"/>
      <c r="BG11" s="17">
        <v>1.6627334884286998E-2</v>
      </c>
      <c r="BH11" s="17">
        <v>1.9085002648904701E-2</v>
      </c>
      <c r="BI11" s="17" t="s">
        <v>95</v>
      </c>
      <c r="BJ11" s="17" t="s">
        <v>95</v>
      </c>
      <c r="BK11" s="17" t="s">
        <v>95</v>
      </c>
      <c r="BL11" s="17" t="s">
        <v>95</v>
      </c>
      <c r="BM11" s="17" t="s">
        <v>95</v>
      </c>
    </row>
    <row r="12" spans="2:65" x14ac:dyDescent="0.35">
      <c r="B12" s="18" t="s">
        <v>291</v>
      </c>
      <c r="C12" s="17">
        <v>2.67375429142316E-2</v>
      </c>
      <c r="D12" s="17">
        <v>3.1289826175006197E-2</v>
      </c>
      <c r="E12" s="17">
        <v>2.05849680608222E-2</v>
      </c>
      <c r="F12" s="17"/>
      <c r="G12" s="17">
        <v>6.5054356879511194E-2</v>
      </c>
      <c r="H12" s="17">
        <v>4.4239440965728502E-2</v>
      </c>
      <c r="I12" s="17">
        <v>4.4192435822958002E-2</v>
      </c>
      <c r="J12" s="17">
        <v>1.2521699399293399E-2</v>
      </c>
      <c r="K12" s="17">
        <v>1.04162637086607E-2</v>
      </c>
      <c r="L12" s="17">
        <v>2.01357994428327E-2</v>
      </c>
      <c r="M12" s="17"/>
      <c r="N12" s="17">
        <v>2.0389916082914902E-2</v>
      </c>
      <c r="O12" s="17">
        <v>3.0507266234206298E-2</v>
      </c>
      <c r="P12" s="17">
        <v>3.0393695641457399E-2</v>
      </c>
      <c r="Q12" s="17">
        <v>2.8595921353961301E-2</v>
      </c>
      <c r="R12" s="17"/>
      <c r="S12" s="17">
        <v>3.8630204147472903E-2</v>
      </c>
      <c r="T12" s="17">
        <v>2.3618608512456899E-2</v>
      </c>
      <c r="U12" s="17">
        <v>2.10206692550233E-2</v>
      </c>
      <c r="V12" s="17">
        <v>2.1836070150150402E-2</v>
      </c>
      <c r="W12" s="17">
        <v>2.3312311565274801E-2</v>
      </c>
      <c r="X12" s="17">
        <v>1.10188931338847E-2</v>
      </c>
      <c r="Y12" s="17">
        <v>2.5894578735681701E-2</v>
      </c>
      <c r="Z12" s="17">
        <v>3.80360511364225E-2</v>
      </c>
      <c r="AA12" s="17">
        <v>3.10842145817261E-2</v>
      </c>
      <c r="AB12" s="17">
        <v>3.41595401926508E-2</v>
      </c>
      <c r="AC12" s="17">
        <v>2.2267826969718199E-2</v>
      </c>
      <c r="AD12" s="17">
        <v>3.7714008275195998E-2</v>
      </c>
      <c r="AE12" s="17"/>
      <c r="AF12" s="17">
        <v>2.9453241592397102E-2</v>
      </c>
      <c r="AG12" s="17">
        <v>1.7905252236573299E-2</v>
      </c>
      <c r="AH12" s="17">
        <v>4.7986387076124501E-2</v>
      </c>
      <c r="AI12" s="17"/>
      <c r="AJ12" s="17">
        <v>2.3222843821361201E-2</v>
      </c>
      <c r="AK12" s="17">
        <v>2.9181043399785601E-2</v>
      </c>
      <c r="AL12" s="17">
        <v>5.68996980736687E-3</v>
      </c>
      <c r="AM12" s="17">
        <v>2.7226073560701801E-2</v>
      </c>
      <c r="AN12" s="17">
        <v>4.2664728539458997E-2</v>
      </c>
      <c r="AO12" s="17"/>
      <c r="AP12" s="17">
        <v>1.98576294705856E-2</v>
      </c>
      <c r="AQ12" s="17">
        <v>2.58584044258247E-2</v>
      </c>
      <c r="AR12" s="17">
        <v>3.6485061394439099E-2</v>
      </c>
      <c r="AS12" s="17"/>
      <c r="AT12" s="17">
        <v>2.3708218036992999E-2</v>
      </c>
      <c r="AU12" s="17">
        <v>4.1311684235324699E-2</v>
      </c>
      <c r="AV12" s="17">
        <v>1.2977588196656099E-2</v>
      </c>
      <c r="AW12" s="17">
        <v>4.1912142110263097E-2</v>
      </c>
      <c r="AX12" s="17">
        <v>0</v>
      </c>
      <c r="AY12" s="17"/>
      <c r="AZ12" s="17">
        <v>3.74481730175645E-2</v>
      </c>
      <c r="BA12" s="17">
        <v>2.8047890091132701E-2</v>
      </c>
      <c r="BB12" s="17">
        <v>2.4387922196226201E-2</v>
      </c>
      <c r="BC12" s="17">
        <v>2.3992137822064E-2</v>
      </c>
      <c r="BD12" s="17">
        <v>1.9648321199026899E-2</v>
      </c>
      <c r="BE12" s="17">
        <v>2.1813158055208899E-2</v>
      </c>
      <c r="BF12" s="17"/>
      <c r="BG12" s="17">
        <v>2.43856813347023E-2</v>
      </c>
      <c r="BH12" s="17">
        <v>3.0431144241303401E-2</v>
      </c>
      <c r="BI12" s="17" t="s">
        <v>95</v>
      </c>
      <c r="BJ12" s="17" t="s">
        <v>95</v>
      </c>
      <c r="BK12" s="17" t="s">
        <v>95</v>
      </c>
      <c r="BL12" s="17" t="s">
        <v>95</v>
      </c>
      <c r="BM12" s="17" t="s">
        <v>95</v>
      </c>
    </row>
    <row r="13" spans="2:65" x14ac:dyDescent="0.35">
      <c r="B13" s="18" t="s">
        <v>292</v>
      </c>
      <c r="C13" s="17">
        <v>6.5164401070392897E-2</v>
      </c>
      <c r="D13" s="17">
        <v>7.9562708235878202E-2</v>
      </c>
      <c r="E13" s="17">
        <v>5.0562157077946999E-2</v>
      </c>
      <c r="F13" s="17"/>
      <c r="G13" s="17">
        <v>0.100818854216081</v>
      </c>
      <c r="H13" s="17">
        <v>7.4187495546251606E-2</v>
      </c>
      <c r="I13" s="17">
        <v>6.2459611952034803E-2</v>
      </c>
      <c r="J13" s="17">
        <v>7.4507430413184195E-2</v>
      </c>
      <c r="K13" s="17">
        <v>5.3067614172254599E-2</v>
      </c>
      <c r="L13" s="17">
        <v>5.6502542224277703E-2</v>
      </c>
      <c r="M13" s="17"/>
      <c r="N13" s="17">
        <v>4.7675112830131601E-2</v>
      </c>
      <c r="O13" s="17">
        <v>5.9359975732457E-2</v>
      </c>
      <c r="P13" s="17">
        <v>9.5836677557868497E-2</v>
      </c>
      <c r="Q13" s="17">
        <v>6.9745551013259993E-2</v>
      </c>
      <c r="R13" s="17"/>
      <c r="S13" s="17">
        <v>6.8312721670038795E-2</v>
      </c>
      <c r="T13" s="17">
        <v>6.2757624290085801E-2</v>
      </c>
      <c r="U13" s="17">
        <v>5.5378419955742997E-2</v>
      </c>
      <c r="V13" s="17">
        <v>6.1729497758195501E-2</v>
      </c>
      <c r="W13" s="17">
        <v>4.13848935954335E-2</v>
      </c>
      <c r="X13" s="17">
        <v>8.4423356771357497E-2</v>
      </c>
      <c r="Y13" s="17">
        <v>6.93826754523581E-2</v>
      </c>
      <c r="Z13" s="17">
        <v>0.111609651191696</v>
      </c>
      <c r="AA13" s="17">
        <v>4.8576173213951301E-2</v>
      </c>
      <c r="AB13" s="17">
        <v>6.7514875387764295E-2</v>
      </c>
      <c r="AC13" s="17">
        <v>6.9778968567768093E-2</v>
      </c>
      <c r="AD13" s="17">
        <v>7.9569263556658498E-2</v>
      </c>
      <c r="AE13" s="17"/>
      <c r="AF13" s="17">
        <v>7.0140113715869701E-2</v>
      </c>
      <c r="AG13" s="17">
        <v>5.36658314029832E-2</v>
      </c>
      <c r="AH13" s="17">
        <v>9.0073737283896796E-2</v>
      </c>
      <c r="AI13" s="17"/>
      <c r="AJ13" s="17">
        <v>6.4284782847479599E-2</v>
      </c>
      <c r="AK13" s="17">
        <v>5.9698741492532598E-2</v>
      </c>
      <c r="AL13" s="17">
        <v>4.7016322938417801E-2</v>
      </c>
      <c r="AM13" s="17">
        <v>0.18752229702430101</v>
      </c>
      <c r="AN13" s="17">
        <v>0.10336361813806701</v>
      </c>
      <c r="AO13" s="17"/>
      <c r="AP13" s="17">
        <v>5.1866645108740603E-2</v>
      </c>
      <c r="AQ13" s="17">
        <v>6.3195626410104205E-2</v>
      </c>
      <c r="AR13" s="17">
        <v>5.3389010297746398E-2</v>
      </c>
      <c r="AS13" s="17"/>
      <c r="AT13" s="17">
        <v>8.03778257600333E-2</v>
      </c>
      <c r="AU13" s="17">
        <v>7.0278506841118193E-2</v>
      </c>
      <c r="AV13" s="17">
        <v>5.2753014553895201E-2</v>
      </c>
      <c r="AW13" s="17">
        <v>6.2086277968814801E-2</v>
      </c>
      <c r="AX13" s="17">
        <v>3.3150503066573002E-2</v>
      </c>
      <c r="AY13" s="17"/>
      <c r="AZ13" s="17">
        <v>6.9397895199650395E-2</v>
      </c>
      <c r="BA13" s="17">
        <v>6.5950989595030707E-2</v>
      </c>
      <c r="BB13" s="17">
        <v>7.6929967653980996E-2</v>
      </c>
      <c r="BC13" s="17">
        <v>5.9447415065929203E-2</v>
      </c>
      <c r="BD13" s="17">
        <v>5.1811983527355401E-2</v>
      </c>
      <c r="BE13" s="17">
        <v>8.1629737239439407E-2</v>
      </c>
      <c r="BF13" s="17"/>
      <c r="BG13" s="17">
        <v>5.8097725362570199E-2</v>
      </c>
      <c r="BH13" s="17">
        <v>7.6262623431601798E-2</v>
      </c>
      <c r="BI13" s="17" t="s">
        <v>95</v>
      </c>
      <c r="BJ13" s="17" t="s">
        <v>95</v>
      </c>
      <c r="BK13" s="17" t="s">
        <v>95</v>
      </c>
      <c r="BL13" s="17" t="s">
        <v>95</v>
      </c>
      <c r="BM13" s="17" t="s">
        <v>95</v>
      </c>
    </row>
    <row r="14" spans="2:65" x14ac:dyDescent="0.35">
      <c r="B14" s="18" t="s">
        <v>293</v>
      </c>
      <c r="C14" s="17">
        <v>7.8115403057581606E-2</v>
      </c>
      <c r="D14" s="17">
        <v>8.6606395549441995E-2</v>
      </c>
      <c r="E14" s="17">
        <v>6.9638536267621703E-2</v>
      </c>
      <c r="F14" s="17"/>
      <c r="G14" s="17">
        <v>0.132569148222663</v>
      </c>
      <c r="H14" s="17">
        <v>0.12119758751760699</v>
      </c>
      <c r="I14" s="17">
        <v>6.1363614696899098E-2</v>
      </c>
      <c r="J14" s="17">
        <v>9.2595689951457297E-2</v>
      </c>
      <c r="K14" s="17">
        <v>5.7437384274967501E-2</v>
      </c>
      <c r="L14" s="17">
        <v>6.02063911671206E-2</v>
      </c>
      <c r="M14" s="17"/>
      <c r="N14" s="17">
        <v>7.4850548588600699E-2</v>
      </c>
      <c r="O14" s="17">
        <v>8.18030093553027E-2</v>
      </c>
      <c r="P14" s="17">
        <v>7.67632415547677E-2</v>
      </c>
      <c r="Q14" s="17">
        <v>8.1144878817839994E-2</v>
      </c>
      <c r="R14" s="17"/>
      <c r="S14" s="17">
        <v>0.101077899974211</v>
      </c>
      <c r="T14" s="17">
        <v>6.4282552815928901E-2</v>
      </c>
      <c r="U14" s="17">
        <v>7.5508200226524796E-2</v>
      </c>
      <c r="V14" s="17">
        <v>6.4616136450695805E-2</v>
      </c>
      <c r="W14" s="17">
        <v>8.1402917117668505E-2</v>
      </c>
      <c r="X14" s="17">
        <v>6.4213330721807793E-2</v>
      </c>
      <c r="Y14" s="17">
        <v>7.7719657726538993E-2</v>
      </c>
      <c r="Z14" s="17">
        <v>7.3336660954208002E-2</v>
      </c>
      <c r="AA14" s="17">
        <v>9.0384279685272295E-2</v>
      </c>
      <c r="AB14" s="17">
        <v>8.6684915117822794E-2</v>
      </c>
      <c r="AC14" s="17">
        <v>8.0967991442978102E-2</v>
      </c>
      <c r="AD14" s="17">
        <v>6.5008152404292099E-2</v>
      </c>
      <c r="AE14" s="17"/>
      <c r="AF14" s="17">
        <v>6.9144488494349204E-2</v>
      </c>
      <c r="AG14" s="17">
        <v>8.3475860380038597E-2</v>
      </c>
      <c r="AH14" s="17">
        <v>8.3507306337148507E-2</v>
      </c>
      <c r="AI14" s="17"/>
      <c r="AJ14" s="17">
        <v>7.8491734541683997E-2</v>
      </c>
      <c r="AK14" s="17">
        <v>8.6865158586788394E-2</v>
      </c>
      <c r="AL14" s="17">
        <v>4.4080470113391897E-2</v>
      </c>
      <c r="AM14" s="17">
        <v>0.13106867371216099</v>
      </c>
      <c r="AN14" s="17">
        <v>9.2284124431712494E-2</v>
      </c>
      <c r="AO14" s="17"/>
      <c r="AP14" s="17">
        <v>8.9101836666351297E-2</v>
      </c>
      <c r="AQ14" s="17">
        <v>7.7550135657340896E-2</v>
      </c>
      <c r="AR14" s="17">
        <v>7.4515930229768601E-2</v>
      </c>
      <c r="AS14" s="17"/>
      <c r="AT14" s="17">
        <v>8.7213869608740502E-2</v>
      </c>
      <c r="AU14" s="17">
        <v>9.0146035597623894E-2</v>
      </c>
      <c r="AV14" s="17">
        <v>8.5115786173170699E-2</v>
      </c>
      <c r="AW14" s="17">
        <v>5.5988880055186097E-2</v>
      </c>
      <c r="AX14" s="17">
        <v>0.15684873595578699</v>
      </c>
      <c r="AY14" s="17"/>
      <c r="AZ14" s="17">
        <v>7.8648632635524102E-2</v>
      </c>
      <c r="BA14" s="17">
        <v>8.8541319049433201E-2</v>
      </c>
      <c r="BB14" s="17">
        <v>6.3489122824134103E-2</v>
      </c>
      <c r="BC14" s="17">
        <v>8.1199697911157206E-2</v>
      </c>
      <c r="BD14" s="17">
        <v>6.02692958821422E-2</v>
      </c>
      <c r="BE14" s="17">
        <v>7.8154245742483905E-2</v>
      </c>
      <c r="BF14" s="17"/>
      <c r="BG14" s="17">
        <v>6.8840794791949697E-2</v>
      </c>
      <c r="BH14" s="17">
        <v>9.2681186051011805E-2</v>
      </c>
      <c r="BI14" s="17" t="s">
        <v>95</v>
      </c>
      <c r="BJ14" s="17" t="s">
        <v>95</v>
      </c>
      <c r="BK14" s="17" t="s">
        <v>95</v>
      </c>
      <c r="BL14" s="17" t="s">
        <v>95</v>
      </c>
      <c r="BM14" s="17" t="s">
        <v>95</v>
      </c>
    </row>
    <row r="15" spans="2:65" x14ac:dyDescent="0.35">
      <c r="B15" s="18" t="s">
        <v>294</v>
      </c>
      <c r="C15" s="17">
        <v>0.104661199989004</v>
      </c>
      <c r="D15" s="17">
        <v>0.11756764399109799</v>
      </c>
      <c r="E15" s="17">
        <v>9.1728563168145094E-2</v>
      </c>
      <c r="F15" s="17"/>
      <c r="G15" s="17">
        <v>7.3580457326518106E-2</v>
      </c>
      <c r="H15" s="17">
        <v>0.13287311234968599</v>
      </c>
      <c r="I15" s="17">
        <v>0.120628356395798</v>
      </c>
      <c r="J15" s="17">
        <v>0.12257646826940299</v>
      </c>
      <c r="K15" s="17">
        <v>0.111522341355834</v>
      </c>
      <c r="L15" s="17">
        <v>7.7570489146531196E-2</v>
      </c>
      <c r="M15" s="17"/>
      <c r="N15" s="17">
        <v>0.11998337308948601</v>
      </c>
      <c r="O15" s="17">
        <v>9.67255609400446E-2</v>
      </c>
      <c r="P15" s="17">
        <v>8.5010949765117402E-2</v>
      </c>
      <c r="Q15" s="17">
        <v>0.113471025938816</v>
      </c>
      <c r="R15" s="17"/>
      <c r="S15" s="17">
        <v>8.8076293730770597E-2</v>
      </c>
      <c r="T15" s="17">
        <v>0.11325934506319101</v>
      </c>
      <c r="U15" s="17">
        <v>9.5773483759244105E-2</v>
      </c>
      <c r="V15" s="17">
        <v>0.101801095883059</v>
      </c>
      <c r="W15" s="17">
        <v>0.10659942443628299</v>
      </c>
      <c r="X15" s="17">
        <v>9.8319706383423106E-2</v>
      </c>
      <c r="Y15" s="17">
        <v>0.103873316515274</v>
      </c>
      <c r="Z15" s="17">
        <v>5.87726841045128E-2</v>
      </c>
      <c r="AA15" s="17">
        <v>7.8634750462638806E-2</v>
      </c>
      <c r="AB15" s="17">
        <v>0.13113228016718101</v>
      </c>
      <c r="AC15" s="17">
        <v>0.162026988390051</v>
      </c>
      <c r="AD15" s="17">
        <v>0.15330246858045599</v>
      </c>
      <c r="AE15" s="17"/>
      <c r="AF15" s="17">
        <v>9.8545762224714603E-2</v>
      </c>
      <c r="AG15" s="17">
        <v>0.105556138589738</v>
      </c>
      <c r="AH15" s="17">
        <v>0.13091319334330101</v>
      </c>
      <c r="AI15" s="17"/>
      <c r="AJ15" s="17">
        <v>9.2809826699949194E-2</v>
      </c>
      <c r="AK15" s="17">
        <v>0.111836249963052</v>
      </c>
      <c r="AL15" s="17">
        <v>0.12192638185928199</v>
      </c>
      <c r="AM15" s="17">
        <v>7.9596892577263503E-2</v>
      </c>
      <c r="AN15" s="17">
        <v>0.123491903362813</v>
      </c>
      <c r="AO15" s="17"/>
      <c r="AP15" s="17">
        <v>7.4756278447094607E-2</v>
      </c>
      <c r="AQ15" s="17">
        <v>0.117418370835826</v>
      </c>
      <c r="AR15" s="17">
        <v>7.4377761938849707E-2</v>
      </c>
      <c r="AS15" s="17"/>
      <c r="AT15" s="17">
        <v>0.10652673515592501</v>
      </c>
      <c r="AU15" s="17">
        <v>0.101105017517545</v>
      </c>
      <c r="AV15" s="17">
        <v>0.109699799230759</v>
      </c>
      <c r="AW15" s="17">
        <v>8.8073625877625406E-2</v>
      </c>
      <c r="AX15" s="17">
        <v>0.13704122465890101</v>
      </c>
      <c r="AY15" s="17"/>
      <c r="AZ15" s="17">
        <v>0.116922278116386</v>
      </c>
      <c r="BA15" s="17">
        <v>0.103009715856156</v>
      </c>
      <c r="BB15" s="17">
        <v>0.103163589722504</v>
      </c>
      <c r="BC15" s="17">
        <v>0.10303740603087599</v>
      </c>
      <c r="BD15" s="17">
        <v>0.10572852991933999</v>
      </c>
      <c r="BE15" s="17">
        <v>8.62548102189028E-2</v>
      </c>
      <c r="BF15" s="17"/>
      <c r="BG15" s="17">
        <v>9.3519100605176306E-2</v>
      </c>
      <c r="BH15" s="17">
        <v>0.12215987994053</v>
      </c>
      <c r="BI15" s="17" t="s">
        <v>95</v>
      </c>
      <c r="BJ15" s="17" t="s">
        <v>95</v>
      </c>
      <c r="BK15" s="17" t="s">
        <v>95</v>
      </c>
      <c r="BL15" s="17" t="s">
        <v>95</v>
      </c>
      <c r="BM15" s="17" t="s">
        <v>95</v>
      </c>
    </row>
    <row r="16" spans="2:65" x14ac:dyDescent="0.35">
      <c r="B16" s="18" t="s">
        <v>295</v>
      </c>
      <c r="C16" s="17">
        <v>0.12930913841192401</v>
      </c>
      <c r="D16" s="17">
        <v>0.128155845806391</v>
      </c>
      <c r="E16" s="17">
        <v>0.130010121064907</v>
      </c>
      <c r="F16" s="17"/>
      <c r="G16" s="17">
        <v>0.193401681357626</v>
      </c>
      <c r="H16" s="17">
        <v>0.13805490136099399</v>
      </c>
      <c r="I16" s="17">
        <v>0.16153971694494701</v>
      </c>
      <c r="J16" s="17">
        <v>0.12807742177867401</v>
      </c>
      <c r="K16" s="17">
        <v>0.13405719027502599</v>
      </c>
      <c r="L16" s="17">
        <v>9.2555646743097103E-2</v>
      </c>
      <c r="M16" s="17"/>
      <c r="N16" s="17">
        <v>0.12562866715566401</v>
      </c>
      <c r="O16" s="17">
        <v>0.126029087706932</v>
      </c>
      <c r="P16" s="17">
        <v>0.14155750991346</v>
      </c>
      <c r="Q16" s="17">
        <v>0.12583735071202101</v>
      </c>
      <c r="R16" s="17"/>
      <c r="S16" s="17">
        <v>0.15452554469686899</v>
      </c>
      <c r="T16" s="17">
        <v>0.13767013013492599</v>
      </c>
      <c r="U16" s="17">
        <v>0.103064147491974</v>
      </c>
      <c r="V16" s="17">
        <v>0.10634466433872899</v>
      </c>
      <c r="W16" s="17">
        <v>0.14531071581046601</v>
      </c>
      <c r="X16" s="17">
        <v>0.14442486711715299</v>
      </c>
      <c r="Y16" s="17">
        <v>0.112590966675032</v>
      </c>
      <c r="Z16" s="17">
        <v>0.170903014882889</v>
      </c>
      <c r="AA16" s="17">
        <v>0.160419178527859</v>
      </c>
      <c r="AB16" s="17">
        <v>0.101791821555135</v>
      </c>
      <c r="AC16" s="17">
        <v>9.2745339698545606E-2</v>
      </c>
      <c r="AD16" s="17">
        <v>0.100703688519772</v>
      </c>
      <c r="AE16" s="17"/>
      <c r="AF16" s="17">
        <v>0.124083025866476</v>
      </c>
      <c r="AG16" s="17">
        <v>0.13474598657652001</v>
      </c>
      <c r="AH16" s="17">
        <v>0.10025067749545701</v>
      </c>
      <c r="AI16" s="17"/>
      <c r="AJ16" s="17">
        <v>0.13435472032015999</v>
      </c>
      <c r="AK16" s="17">
        <v>0.133320025450788</v>
      </c>
      <c r="AL16" s="17">
        <v>0.14269393892173801</v>
      </c>
      <c r="AM16" s="17">
        <v>0.10912093896073199</v>
      </c>
      <c r="AN16" s="17">
        <v>9.7576709332614295E-2</v>
      </c>
      <c r="AO16" s="17"/>
      <c r="AP16" s="17">
        <v>0.15115511685317601</v>
      </c>
      <c r="AQ16" s="17">
        <v>0.14146895467775999</v>
      </c>
      <c r="AR16" s="17">
        <v>0.11988176115513299</v>
      </c>
      <c r="AS16" s="17"/>
      <c r="AT16" s="17">
        <v>0.124861992871732</v>
      </c>
      <c r="AU16" s="17">
        <v>0.110082212306535</v>
      </c>
      <c r="AV16" s="17">
        <v>0.14587294922944499</v>
      </c>
      <c r="AW16" s="17">
        <v>0.14773121260663399</v>
      </c>
      <c r="AX16" s="17">
        <v>8.7034629173177697E-2</v>
      </c>
      <c r="AY16" s="17"/>
      <c r="AZ16" s="17">
        <v>0.14434876064619701</v>
      </c>
      <c r="BA16" s="17">
        <v>0.13295342572670199</v>
      </c>
      <c r="BB16" s="17">
        <v>0.137248759250199</v>
      </c>
      <c r="BC16" s="17">
        <v>0.128852955531184</v>
      </c>
      <c r="BD16" s="17">
        <v>0.12073694003489301</v>
      </c>
      <c r="BE16" s="17">
        <v>7.6085422906994896E-2</v>
      </c>
      <c r="BF16" s="17"/>
      <c r="BG16" s="17">
        <v>0.12090118605877199</v>
      </c>
      <c r="BH16" s="17">
        <v>0.14251383729380901</v>
      </c>
      <c r="BI16" s="17" t="s">
        <v>95</v>
      </c>
      <c r="BJ16" s="17" t="s">
        <v>95</v>
      </c>
      <c r="BK16" s="17" t="s">
        <v>95</v>
      </c>
      <c r="BL16" s="17" t="s">
        <v>95</v>
      </c>
      <c r="BM16" s="17" t="s">
        <v>95</v>
      </c>
    </row>
    <row r="17" spans="2:65" x14ac:dyDescent="0.35">
      <c r="B17" s="18" t="s">
        <v>302</v>
      </c>
      <c r="C17" s="17">
        <v>0.105500869108512</v>
      </c>
      <c r="D17" s="17">
        <v>9.7421335739831194E-2</v>
      </c>
      <c r="E17" s="17">
        <v>0.114175927699442</v>
      </c>
      <c r="F17" s="17"/>
      <c r="G17" s="17">
        <v>0.12510135080592699</v>
      </c>
      <c r="H17" s="17">
        <v>0.13424243687186299</v>
      </c>
      <c r="I17" s="17">
        <v>0.14366301780577101</v>
      </c>
      <c r="J17" s="17">
        <v>8.89257496486483E-2</v>
      </c>
      <c r="K17" s="17">
        <v>9.7772633058860706E-2</v>
      </c>
      <c r="L17" s="17">
        <v>8.4335028132312501E-2</v>
      </c>
      <c r="M17" s="17"/>
      <c r="N17" s="17">
        <v>0.10648959842783499</v>
      </c>
      <c r="O17" s="17">
        <v>0.12984710774570299</v>
      </c>
      <c r="P17" s="17">
        <v>8.7080942735004205E-2</v>
      </c>
      <c r="Q17" s="17">
        <v>9.0848684720607906E-2</v>
      </c>
      <c r="R17" s="17"/>
      <c r="S17" s="17">
        <v>9.0620052283862898E-2</v>
      </c>
      <c r="T17" s="17">
        <v>0.13347713821137699</v>
      </c>
      <c r="U17" s="17">
        <v>0.11687069312908099</v>
      </c>
      <c r="V17" s="17">
        <v>0.11399190138050699</v>
      </c>
      <c r="W17" s="17">
        <v>0.14657836962073201</v>
      </c>
      <c r="X17" s="17">
        <v>0.123635331942111</v>
      </c>
      <c r="Y17" s="17">
        <v>8.6744259511028807E-2</v>
      </c>
      <c r="Z17" s="17">
        <v>0.10051180620823</v>
      </c>
      <c r="AA17" s="17">
        <v>0.104821934663877</v>
      </c>
      <c r="AB17" s="17">
        <v>6.6064443110078197E-2</v>
      </c>
      <c r="AC17" s="17">
        <v>7.6161748224080394E-2</v>
      </c>
      <c r="AD17" s="17">
        <v>7.4828284988168195E-2</v>
      </c>
      <c r="AE17" s="17"/>
      <c r="AF17" s="17">
        <v>0.102162960148749</v>
      </c>
      <c r="AG17" s="17">
        <v>0.107459488782813</v>
      </c>
      <c r="AH17" s="17">
        <v>0.102397993539615</v>
      </c>
      <c r="AI17" s="17"/>
      <c r="AJ17" s="17">
        <v>0.100795420791053</v>
      </c>
      <c r="AK17" s="17">
        <v>0.11840558725605201</v>
      </c>
      <c r="AL17" s="17">
        <v>0.133879907138647</v>
      </c>
      <c r="AM17" s="17">
        <v>0</v>
      </c>
      <c r="AN17" s="17">
        <v>8.4908039833486507E-2</v>
      </c>
      <c r="AO17" s="17"/>
      <c r="AP17" s="17">
        <v>0.10435237267179601</v>
      </c>
      <c r="AQ17" s="17">
        <v>0.11944952722041299</v>
      </c>
      <c r="AR17" s="17">
        <v>0.12066758513787799</v>
      </c>
      <c r="AS17" s="17"/>
      <c r="AT17" s="17">
        <v>0.114046191856618</v>
      </c>
      <c r="AU17" s="17">
        <v>8.7071739456432595E-2</v>
      </c>
      <c r="AV17" s="17">
        <v>0.11308231869678</v>
      </c>
      <c r="AW17" s="17">
        <v>0.136172284741823</v>
      </c>
      <c r="AX17" s="17">
        <v>3.2798996517942297E-2</v>
      </c>
      <c r="AY17" s="17"/>
      <c r="AZ17" s="17">
        <v>0.13419941046195999</v>
      </c>
      <c r="BA17" s="17">
        <v>9.2883596452711895E-2</v>
      </c>
      <c r="BB17" s="17">
        <v>0.106547304676006</v>
      </c>
      <c r="BC17" s="17">
        <v>9.4999346503372398E-2</v>
      </c>
      <c r="BD17" s="17">
        <v>0.120410775720041</v>
      </c>
      <c r="BE17" s="17">
        <v>9.6068262095928197E-2</v>
      </c>
      <c r="BF17" s="17"/>
      <c r="BG17" s="17">
        <v>9.8239956529106207E-2</v>
      </c>
      <c r="BH17" s="17">
        <v>0.116904140700887</v>
      </c>
      <c r="BI17" s="17" t="s">
        <v>95</v>
      </c>
      <c r="BJ17" s="17" t="s">
        <v>95</v>
      </c>
      <c r="BK17" s="17" t="s">
        <v>95</v>
      </c>
      <c r="BL17" s="17" t="s">
        <v>95</v>
      </c>
      <c r="BM17" s="17" t="s">
        <v>95</v>
      </c>
    </row>
    <row r="18" spans="2:65" x14ac:dyDescent="0.35">
      <c r="B18" s="18" t="s">
        <v>403</v>
      </c>
      <c r="C18" s="17">
        <v>0.195023000038516</v>
      </c>
      <c r="D18" s="17">
        <v>0.18064414574964799</v>
      </c>
      <c r="E18" s="17">
        <v>0.20958076056153399</v>
      </c>
      <c r="F18" s="17"/>
      <c r="G18" s="17">
        <v>0.223030886165866</v>
      </c>
      <c r="H18" s="17">
        <v>0.19585111521593301</v>
      </c>
      <c r="I18" s="17">
        <v>0.20637285143006001</v>
      </c>
      <c r="J18" s="17">
        <v>0.19998797651030001</v>
      </c>
      <c r="K18" s="17">
        <v>0.17607065806960001</v>
      </c>
      <c r="L18" s="17">
        <v>0.19129011869403201</v>
      </c>
      <c r="M18" s="17"/>
      <c r="N18" s="17">
        <v>0.211390732647281</v>
      </c>
      <c r="O18" s="17">
        <v>0.16743576010202099</v>
      </c>
      <c r="P18" s="17">
        <v>0.18203407101139199</v>
      </c>
      <c r="Q18" s="17">
        <v>0.224337670332175</v>
      </c>
      <c r="R18" s="17"/>
      <c r="S18" s="17">
        <v>0.23022872957020701</v>
      </c>
      <c r="T18" s="17">
        <v>0.154610745344712</v>
      </c>
      <c r="U18" s="17">
        <v>0.18700513491145099</v>
      </c>
      <c r="V18" s="17">
        <v>0.17892914684854</v>
      </c>
      <c r="W18" s="17">
        <v>0.19112103796412899</v>
      </c>
      <c r="X18" s="17">
        <v>0.20744551799564001</v>
      </c>
      <c r="Y18" s="17">
        <v>0.22377133622279799</v>
      </c>
      <c r="Z18" s="17">
        <v>0.137802640794082</v>
      </c>
      <c r="AA18" s="17">
        <v>0.21321225600131999</v>
      </c>
      <c r="AB18" s="17">
        <v>0.15961666931981799</v>
      </c>
      <c r="AC18" s="17">
        <v>0.25161061549611602</v>
      </c>
      <c r="AD18" s="17">
        <v>0.223523685675099</v>
      </c>
      <c r="AE18" s="17"/>
      <c r="AF18" s="17">
        <v>0.17630535603202999</v>
      </c>
      <c r="AG18" s="17">
        <v>0.21216898950886601</v>
      </c>
      <c r="AH18" s="17">
        <v>0.19847344733622899</v>
      </c>
      <c r="AI18" s="17"/>
      <c r="AJ18" s="17">
        <v>0.176079930624367</v>
      </c>
      <c r="AK18" s="17">
        <v>0.24162400275385101</v>
      </c>
      <c r="AL18" s="17">
        <v>0.188773406485055</v>
      </c>
      <c r="AM18" s="17">
        <v>0.16368061382603599</v>
      </c>
      <c r="AN18" s="17">
        <v>0.13860644157982499</v>
      </c>
      <c r="AO18" s="17"/>
      <c r="AP18" s="17">
        <v>0.20211096075509399</v>
      </c>
      <c r="AQ18" s="17">
        <v>0.22734260141584101</v>
      </c>
      <c r="AR18" s="17">
        <v>0.21920977252915799</v>
      </c>
      <c r="AS18" s="17"/>
      <c r="AT18" s="17">
        <v>0.16726965905942201</v>
      </c>
      <c r="AU18" s="17">
        <v>0.17835634525226701</v>
      </c>
      <c r="AV18" s="17">
        <v>0.20197414874877001</v>
      </c>
      <c r="AW18" s="17">
        <v>0.22969942141156899</v>
      </c>
      <c r="AX18" s="17">
        <v>0.35065316100720201</v>
      </c>
      <c r="AY18" s="17"/>
      <c r="AZ18" s="17">
        <v>0.21946559516181499</v>
      </c>
      <c r="BA18" s="17">
        <v>0.20437482846100999</v>
      </c>
      <c r="BB18" s="17">
        <v>0.24035228644900899</v>
      </c>
      <c r="BC18" s="17">
        <v>0.173812110015513</v>
      </c>
      <c r="BD18" s="17">
        <v>0.16144945026872201</v>
      </c>
      <c r="BE18" s="17">
        <v>0.15049253334246401</v>
      </c>
      <c r="BF18" s="17"/>
      <c r="BG18" s="17">
        <v>0.183249814379885</v>
      </c>
      <c r="BH18" s="17">
        <v>0.21351280171352999</v>
      </c>
      <c r="BI18" s="17" t="s">
        <v>95</v>
      </c>
      <c r="BJ18" s="17" t="s">
        <v>95</v>
      </c>
      <c r="BK18" s="17" t="s">
        <v>95</v>
      </c>
      <c r="BL18" s="17" t="s">
        <v>95</v>
      </c>
      <c r="BM18" s="17" t="s">
        <v>95</v>
      </c>
    </row>
    <row r="19" spans="2:65" ht="29" x14ac:dyDescent="0.35">
      <c r="B19" s="18" t="s">
        <v>404</v>
      </c>
      <c r="C19" s="19">
        <v>0.23910624896209701</v>
      </c>
      <c r="D19" s="19">
        <v>0.20611899309877299</v>
      </c>
      <c r="E19" s="19">
        <v>0.27387598817831099</v>
      </c>
      <c r="F19" s="19"/>
      <c r="G19" s="19">
        <v>4.49767397085689E-2</v>
      </c>
      <c r="H19" s="19">
        <v>9.3105378439383601E-2</v>
      </c>
      <c r="I19" s="19">
        <v>0.13752166548415001</v>
      </c>
      <c r="J19" s="19">
        <v>0.22061316940659101</v>
      </c>
      <c r="K19" s="19">
        <v>0.30588798049488097</v>
      </c>
      <c r="L19" s="19">
        <v>0.36520374555340201</v>
      </c>
      <c r="M19" s="19"/>
      <c r="N19" s="19">
        <v>0.233328741437972</v>
      </c>
      <c r="O19" s="19">
        <v>0.248106102523454</v>
      </c>
      <c r="P19" s="19">
        <v>0.24775558444471699</v>
      </c>
      <c r="Q19" s="19">
        <v>0.22031873504376501</v>
      </c>
      <c r="R19" s="19"/>
      <c r="S19" s="19">
        <v>0.18953564354686001</v>
      </c>
      <c r="T19" s="19">
        <v>0.26078221808563501</v>
      </c>
      <c r="U19" s="19">
        <v>0.28081845551439899</v>
      </c>
      <c r="V19" s="19">
        <v>0.29660872786789799</v>
      </c>
      <c r="W19" s="19">
        <v>0.223370923378793</v>
      </c>
      <c r="X19" s="19">
        <v>0.199716916937516</v>
      </c>
      <c r="Y19" s="19">
        <v>0.23733496903043499</v>
      </c>
      <c r="Z19" s="19">
        <v>0.28281019286494502</v>
      </c>
      <c r="AA19" s="19">
        <v>0.219041386439084</v>
      </c>
      <c r="AB19" s="19">
        <v>0.28142699925822101</v>
      </c>
      <c r="AC19" s="19">
        <v>0.192061885904216</v>
      </c>
      <c r="AD19" s="19">
        <v>0.139502841633736</v>
      </c>
      <c r="AE19" s="19"/>
      <c r="AF19" s="19">
        <v>0.26264881337850299</v>
      </c>
      <c r="AG19" s="19">
        <v>0.23854865151788901</v>
      </c>
      <c r="AH19" s="19">
        <v>0.185584282180523</v>
      </c>
      <c r="AI19" s="19"/>
      <c r="AJ19" s="19">
        <v>0.26642675886572698</v>
      </c>
      <c r="AK19" s="19">
        <v>0.18269892488103501</v>
      </c>
      <c r="AL19" s="19">
        <v>0.29359693274102799</v>
      </c>
      <c r="AM19" s="19">
        <v>0.144874365342128</v>
      </c>
      <c r="AN19" s="19">
        <v>0.23800837819451601</v>
      </c>
      <c r="AO19" s="19"/>
      <c r="AP19" s="19">
        <v>0.23851145422938699</v>
      </c>
      <c r="AQ19" s="19">
        <v>0.18990243948610899</v>
      </c>
      <c r="AR19" s="19">
        <v>0.27713172038607897</v>
      </c>
      <c r="AS19" s="19"/>
      <c r="AT19" s="19">
        <v>0.23920073844838999</v>
      </c>
      <c r="AU19" s="19">
        <v>0.25242609076648198</v>
      </c>
      <c r="AV19" s="19">
        <v>0.22280677219685199</v>
      </c>
      <c r="AW19" s="19">
        <v>0.187090881724846</v>
      </c>
      <c r="AX19" s="19">
        <v>0.18335662743964201</v>
      </c>
      <c r="AY19" s="19"/>
      <c r="AZ19" s="19">
        <v>0.14517346004044199</v>
      </c>
      <c r="BA19" s="19">
        <v>0.229186948825537</v>
      </c>
      <c r="BB19" s="19">
        <v>0.19725859848989499</v>
      </c>
      <c r="BC19" s="19">
        <v>0.28210793593305</v>
      </c>
      <c r="BD19" s="19">
        <v>0.30644742925759899</v>
      </c>
      <c r="BE19" s="19">
        <v>0.30877036861096102</v>
      </c>
      <c r="BF19" s="19"/>
      <c r="BG19" s="19">
        <v>0.29349953101772303</v>
      </c>
      <c r="BH19" s="19">
        <v>0.15368153666900899</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0.231512825373203</v>
      </c>
      <c r="D9" s="17">
        <v>0.23095622526728299</v>
      </c>
      <c r="E9" s="17">
        <v>0.231964281136461</v>
      </c>
      <c r="F9" s="17"/>
      <c r="G9" s="17">
        <v>8.6644167836779196E-2</v>
      </c>
      <c r="H9" s="17">
        <v>0.16136527713099499</v>
      </c>
      <c r="I9" s="17">
        <v>0.14876752191950901</v>
      </c>
      <c r="J9" s="17">
        <v>0.204979774556343</v>
      </c>
      <c r="K9" s="17">
        <v>0.236657665916851</v>
      </c>
      <c r="L9" s="17">
        <v>0.34773350415253701</v>
      </c>
      <c r="M9" s="17"/>
      <c r="N9" s="17">
        <v>0.19621698345209301</v>
      </c>
      <c r="O9" s="17">
        <v>0.25337085491288602</v>
      </c>
      <c r="P9" s="17">
        <v>0.22284495460402401</v>
      </c>
      <c r="Q9" s="17">
        <v>0.26954145318060302</v>
      </c>
      <c r="R9" s="17"/>
      <c r="S9" s="17">
        <v>0.131957381979037</v>
      </c>
      <c r="T9" s="17">
        <v>0.22963983974308899</v>
      </c>
      <c r="U9" s="17">
        <v>0.220646721813019</v>
      </c>
      <c r="V9" s="17">
        <v>0.23548555529678999</v>
      </c>
      <c r="W9" s="17">
        <v>0.243103271290491</v>
      </c>
      <c r="X9" s="17">
        <v>0.23862977868607499</v>
      </c>
      <c r="Y9" s="17">
        <v>0.24124871866675501</v>
      </c>
      <c r="Z9" s="17">
        <v>0.25851258775874703</v>
      </c>
      <c r="AA9" s="17">
        <v>0.25793537683969198</v>
      </c>
      <c r="AB9" s="17">
        <v>0.28011224849581001</v>
      </c>
      <c r="AC9" s="17">
        <v>0.21854036369601601</v>
      </c>
      <c r="AD9" s="17">
        <v>0.27486077932206798</v>
      </c>
      <c r="AE9" s="17"/>
      <c r="AF9" s="17">
        <v>0.31413353310865599</v>
      </c>
      <c r="AG9" s="17">
        <v>0.16504817603453201</v>
      </c>
      <c r="AH9" s="17">
        <v>0.22725517749059301</v>
      </c>
      <c r="AI9" s="17"/>
      <c r="AJ9" s="17">
        <v>0.27169143803839002</v>
      </c>
      <c r="AK9" s="17">
        <v>0.15457032026543699</v>
      </c>
      <c r="AL9" s="17">
        <v>0.18152619587923999</v>
      </c>
      <c r="AM9" s="17">
        <v>0.39842619527579398</v>
      </c>
      <c r="AN9" s="17">
        <v>0.27917529513002598</v>
      </c>
      <c r="AO9" s="17"/>
      <c r="AP9" s="17">
        <v>0.235939292894222</v>
      </c>
      <c r="AQ9" s="17">
        <v>0.162451200823471</v>
      </c>
      <c r="AR9" s="17">
        <v>0.23122283316360601</v>
      </c>
      <c r="AS9" s="17"/>
      <c r="AT9" s="17">
        <v>0.29628621790026899</v>
      </c>
      <c r="AU9" s="17">
        <v>0.24560835213135601</v>
      </c>
      <c r="AV9" s="17">
        <v>0.18080721687058601</v>
      </c>
      <c r="AW9" s="17">
        <v>0.15567972339553701</v>
      </c>
      <c r="AX9" s="17">
        <v>0.15846191107323601</v>
      </c>
      <c r="AY9" s="17"/>
      <c r="AZ9" s="17">
        <v>0.17205179763546899</v>
      </c>
      <c r="BA9" s="17">
        <v>0.211381183481514</v>
      </c>
      <c r="BB9" s="17">
        <v>0.236563144250234</v>
      </c>
      <c r="BC9" s="17">
        <v>0.278576423283519</v>
      </c>
      <c r="BD9" s="17">
        <v>0.24987574093831399</v>
      </c>
      <c r="BE9" s="17">
        <v>0.29282700794766198</v>
      </c>
      <c r="BF9" s="17"/>
      <c r="BG9" s="17">
        <v>0.26781186271882101</v>
      </c>
      <c r="BH9" s="17">
        <v>0.17450514529619901</v>
      </c>
      <c r="BI9" s="17" t="s">
        <v>95</v>
      </c>
      <c r="BJ9" s="17" t="s">
        <v>95</v>
      </c>
      <c r="BK9" s="17" t="s">
        <v>95</v>
      </c>
      <c r="BL9" s="17" t="s">
        <v>95</v>
      </c>
      <c r="BM9" s="17" t="s">
        <v>95</v>
      </c>
    </row>
    <row r="10" spans="2:65" x14ac:dyDescent="0.35">
      <c r="B10" s="18" t="s">
        <v>289</v>
      </c>
      <c r="C10" s="17">
        <v>5.1092274560202502E-2</v>
      </c>
      <c r="D10" s="17">
        <v>5.2280613815636597E-2</v>
      </c>
      <c r="E10" s="17">
        <v>4.9259644309894698E-2</v>
      </c>
      <c r="F10" s="17"/>
      <c r="G10" s="17">
        <v>1.5939480001505399E-2</v>
      </c>
      <c r="H10" s="17">
        <v>2.96315875057814E-2</v>
      </c>
      <c r="I10" s="17">
        <v>4.6935090547105297E-2</v>
      </c>
      <c r="J10" s="17">
        <v>4.6433785195359303E-2</v>
      </c>
      <c r="K10" s="17">
        <v>5.9187710196818497E-2</v>
      </c>
      <c r="L10" s="17">
        <v>6.7974863774289296E-2</v>
      </c>
      <c r="M10" s="17"/>
      <c r="N10" s="17">
        <v>3.56624880901521E-2</v>
      </c>
      <c r="O10" s="17">
        <v>4.85706616706841E-2</v>
      </c>
      <c r="P10" s="17">
        <v>6.6891704307486505E-2</v>
      </c>
      <c r="Q10" s="17">
        <v>6.4548624641919905E-2</v>
      </c>
      <c r="R10" s="17"/>
      <c r="S10" s="17">
        <v>1.9319074757785399E-2</v>
      </c>
      <c r="T10" s="17">
        <v>4.7885948296537799E-2</v>
      </c>
      <c r="U10" s="17">
        <v>6.9947338604002901E-2</v>
      </c>
      <c r="V10" s="17">
        <v>4.0461546765704501E-2</v>
      </c>
      <c r="W10" s="17">
        <v>2.8898685020391598E-2</v>
      </c>
      <c r="X10" s="17">
        <v>3.8512352212119197E-2</v>
      </c>
      <c r="Y10" s="17">
        <v>7.2661319033494598E-2</v>
      </c>
      <c r="Z10" s="17">
        <v>6.6781723093804604E-2</v>
      </c>
      <c r="AA10" s="17">
        <v>6.0321256226347701E-2</v>
      </c>
      <c r="AB10" s="17">
        <v>6.2759272943797906E-2</v>
      </c>
      <c r="AC10" s="17">
        <v>6.8118680818117006E-2</v>
      </c>
      <c r="AD10" s="17">
        <v>5.7078188136179098E-2</v>
      </c>
      <c r="AE10" s="17"/>
      <c r="AF10" s="17">
        <v>6.6371464469744706E-2</v>
      </c>
      <c r="AG10" s="17">
        <v>3.5404475686226101E-2</v>
      </c>
      <c r="AH10" s="17">
        <v>6.4262359395761401E-2</v>
      </c>
      <c r="AI10" s="17"/>
      <c r="AJ10" s="17">
        <v>6.2627757990081204E-2</v>
      </c>
      <c r="AK10" s="17">
        <v>2.72938094929773E-2</v>
      </c>
      <c r="AL10" s="17">
        <v>5.1938629978576102E-2</v>
      </c>
      <c r="AM10" s="17">
        <v>0</v>
      </c>
      <c r="AN10" s="17">
        <v>6.0253484386873501E-2</v>
      </c>
      <c r="AO10" s="17"/>
      <c r="AP10" s="17">
        <v>5.32628662216015E-2</v>
      </c>
      <c r="AQ10" s="17">
        <v>3.50466014276756E-2</v>
      </c>
      <c r="AR10" s="17">
        <v>7.1576670631561201E-2</v>
      </c>
      <c r="AS10" s="17"/>
      <c r="AT10" s="17">
        <v>7.1304148857396304E-2</v>
      </c>
      <c r="AU10" s="17">
        <v>6.6320978251096299E-2</v>
      </c>
      <c r="AV10" s="17">
        <v>3.48491059304534E-2</v>
      </c>
      <c r="AW10" s="17">
        <v>3.6586131391935103E-2</v>
      </c>
      <c r="AX10" s="17">
        <v>4.0964202716356701E-2</v>
      </c>
      <c r="AY10" s="17"/>
      <c r="AZ10" s="17">
        <v>3.8311941326612697E-2</v>
      </c>
      <c r="BA10" s="17">
        <v>5.2419435182737797E-2</v>
      </c>
      <c r="BB10" s="17">
        <v>2.34415861443362E-2</v>
      </c>
      <c r="BC10" s="17">
        <v>6.6895399868237101E-2</v>
      </c>
      <c r="BD10" s="17">
        <v>5.4101979171548999E-2</v>
      </c>
      <c r="BE10" s="17">
        <v>6.6723660125057094E-2</v>
      </c>
      <c r="BF10" s="17"/>
      <c r="BG10" s="17">
        <v>6.0819997452957603E-2</v>
      </c>
      <c r="BH10" s="17">
        <v>3.5814874521524001E-2</v>
      </c>
      <c r="BI10" s="17" t="s">
        <v>95</v>
      </c>
      <c r="BJ10" s="17" t="s">
        <v>95</v>
      </c>
      <c r="BK10" s="17" t="s">
        <v>95</v>
      </c>
      <c r="BL10" s="17" t="s">
        <v>95</v>
      </c>
      <c r="BM10" s="17" t="s">
        <v>95</v>
      </c>
    </row>
    <row r="11" spans="2:65" x14ac:dyDescent="0.35">
      <c r="B11" s="18" t="s">
        <v>290</v>
      </c>
      <c r="C11" s="17">
        <v>6.4882671762838101E-2</v>
      </c>
      <c r="D11" s="17">
        <v>5.9382824558076801E-2</v>
      </c>
      <c r="E11" s="17">
        <v>7.0764422953785405E-2</v>
      </c>
      <c r="F11" s="17"/>
      <c r="G11" s="17">
        <v>7.0791202766337796E-2</v>
      </c>
      <c r="H11" s="17">
        <v>5.3615493752686198E-2</v>
      </c>
      <c r="I11" s="17">
        <v>5.0191253789233503E-2</v>
      </c>
      <c r="J11" s="17">
        <v>8.1872786798995206E-2</v>
      </c>
      <c r="K11" s="17">
        <v>5.9601369460127097E-2</v>
      </c>
      <c r="L11" s="17">
        <v>6.8916173082161594E-2</v>
      </c>
      <c r="M11" s="17"/>
      <c r="N11" s="17">
        <v>5.1249502376435399E-2</v>
      </c>
      <c r="O11" s="17">
        <v>5.7095909184958597E-2</v>
      </c>
      <c r="P11" s="17">
        <v>7.8806315550660894E-2</v>
      </c>
      <c r="Q11" s="17">
        <v>8.3183459197752496E-2</v>
      </c>
      <c r="R11" s="17"/>
      <c r="S11" s="17">
        <v>3.8447256178227002E-2</v>
      </c>
      <c r="T11" s="17">
        <v>5.06132349187466E-2</v>
      </c>
      <c r="U11" s="17">
        <v>6.2238306848405603E-2</v>
      </c>
      <c r="V11" s="17">
        <v>4.4339213606727101E-2</v>
      </c>
      <c r="W11" s="17">
        <v>9.0277189214596307E-2</v>
      </c>
      <c r="X11" s="17">
        <v>7.9235090846844394E-2</v>
      </c>
      <c r="Y11" s="17">
        <v>5.3447626916974099E-2</v>
      </c>
      <c r="Z11" s="17">
        <v>9.2571812941658393E-2</v>
      </c>
      <c r="AA11" s="17">
        <v>9.2979792335227393E-2</v>
      </c>
      <c r="AB11" s="17">
        <v>6.9283433475940306E-2</v>
      </c>
      <c r="AC11" s="17">
        <v>7.3944023223065605E-2</v>
      </c>
      <c r="AD11" s="17">
        <v>5.4298393994124901E-2</v>
      </c>
      <c r="AE11" s="17"/>
      <c r="AF11" s="17">
        <v>6.43398735212449E-2</v>
      </c>
      <c r="AG11" s="17">
        <v>6.3717267923727505E-2</v>
      </c>
      <c r="AH11" s="17">
        <v>6.9132334118725602E-2</v>
      </c>
      <c r="AI11" s="17"/>
      <c r="AJ11" s="17">
        <v>6.1357073984437599E-2</v>
      </c>
      <c r="AK11" s="17">
        <v>5.8663922633734503E-2</v>
      </c>
      <c r="AL11" s="17">
        <v>6.9031940699840699E-2</v>
      </c>
      <c r="AM11" s="17">
        <v>0.21417085984034201</v>
      </c>
      <c r="AN11" s="17">
        <v>8.69540031038228E-2</v>
      </c>
      <c r="AO11" s="17"/>
      <c r="AP11" s="17">
        <v>6.81603875243421E-2</v>
      </c>
      <c r="AQ11" s="17">
        <v>5.93663818964777E-2</v>
      </c>
      <c r="AR11" s="17">
        <v>4.2492389359167701E-2</v>
      </c>
      <c r="AS11" s="17"/>
      <c r="AT11" s="17">
        <v>7.3650611894957793E-2</v>
      </c>
      <c r="AU11" s="17">
        <v>8.5340115119139207E-2</v>
      </c>
      <c r="AV11" s="17">
        <v>4.6889313166927502E-2</v>
      </c>
      <c r="AW11" s="17">
        <v>5.5929482710502701E-2</v>
      </c>
      <c r="AX11" s="17">
        <v>0</v>
      </c>
      <c r="AY11" s="17"/>
      <c r="AZ11" s="17">
        <v>4.5753459172914998E-2</v>
      </c>
      <c r="BA11" s="17">
        <v>6.72480747474309E-2</v>
      </c>
      <c r="BB11" s="17">
        <v>9.3139433092190901E-2</v>
      </c>
      <c r="BC11" s="17">
        <v>6.8199943355426798E-2</v>
      </c>
      <c r="BD11" s="17">
        <v>4.3551695089864999E-2</v>
      </c>
      <c r="BE11" s="17">
        <v>9.5499040500903201E-2</v>
      </c>
      <c r="BF11" s="17"/>
      <c r="BG11" s="17">
        <v>6.8006268198714706E-2</v>
      </c>
      <c r="BH11" s="17">
        <v>5.9977059952512297E-2</v>
      </c>
      <c r="BI11" s="17" t="s">
        <v>95</v>
      </c>
      <c r="BJ11" s="17" t="s">
        <v>95</v>
      </c>
      <c r="BK11" s="17" t="s">
        <v>95</v>
      </c>
      <c r="BL11" s="17" t="s">
        <v>95</v>
      </c>
      <c r="BM11" s="17" t="s">
        <v>95</v>
      </c>
    </row>
    <row r="12" spans="2:65" x14ac:dyDescent="0.35">
      <c r="B12" s="18" t="s">
        <v>291</v>
      </c>
      <c r="C12" s="17">
        <v>6.7541528819290195E-2</v>
      </c>
      <c r="D12" s="17">
        <v>6.8622533783934597E-2</v>
      </c>
      <c r="E12" s="17">
        <v>6.5733159310917194E-2</v>
      </c>
      <c r="F12" s="17"/>
      <c r="G12" s="17">
        <v>6.4868161322484102E-2</v>
      </c>
      <c r="H12" s="17">
        <v>0.101995387991591</v>
      </c>
      <c r="I12" s="17">
        <v>7.1122323258643899E-2</v>
      </c>
      <c r="J12" s="17">
        <v>4.9294764927467101E-2</v>
      </c>
      <c r="K12" s="17">
        <v>8.0919377207182203E-2</v>
      </c>
      <c r="L12" s="17">
        <v>5.4398563114882198E-2</v>
      </c>
      <c r="M12" s="17"/>
      <c r="N12" s="17">
        <v>6.4080235264094898E-2</v>
      </c>
      <c r="O12" s="17">
        <v>6.1555761935154399E-2</v>
      </c>
      <c r="P12" s="17">
        <v>7.8170709689029297E-2</v>
      </c>
      <c r="Q12" s="17">
        <v>7.0917391545599506E-2</v>
      </c>
      <c r="R12" s="17"/>
      <c r="S12" s="17">
        <v>4.2512430360656397E-2</v>
      </c>
      <c r="T12" s="17">
        <v>7.3918294430929302E-2</v>
      </c>
      <c r="U12" s="17">
        <v>7.8103636555015399E-2</v>
      </c>
      <c r="V12" s="17">
        <v>5.09335599391268E-2</v>
      </c>
      <c r="W12" s="17">
        <v>8.3379097804467103E-2</v>
      </c>
      <c r="X12" s="17">
        <v>5.6277968579547602E-2</v>
      </c>
      <c r="Y12" s="17">
        <v>6.88365552169274E-2</v>
      </c>
      <c r="Z12" s="17">
        <v>2.61927256573866E-2</v>
      </c>
      <c r="AA12" s="17">
        <v>5.9390195337281501E-2</v>
      </c>
      <c r="AB12" s="17">
        <v>8.1861417802449696E-2</v>
      </c>
      <c r="AC12" s="17">
        <v>0.129172028174596</v>
      </c>
      <c r="AD12" s="17">
        <v>7.43170525626555E-2</v>
      </c>
      <c r="AE12" s="17"/>
      <c r="AF12" s="17">
        <v>5.6930533587515E-2</v>
      </c>
      <c r="AG12" s="17">
        <v>6.9792914974804804E-2</v>
      </c>
      <c r="AH12" s="17">
        <v>9.3804887822084806E-2</v>
      </c>
      <c r="AI12" s="17"/>
      <c r="AJ12" s="17">
        <v>5.9983258625000299E-2</v>
      </c>
      <c r="AK12" s="17">
        <v>7.7880940865030293E-2</v>
      </c>
      <c r="AL12" s="17">
        <v>7.3364713058639702E-2</v>
      </c>
      <c r="AM12" s="17">
        <v>5.7636111467347699E-2</v>
      </c>
      <c r="AN12" s="17">
        <v>6.2051080649021699E-2</v>
      </c>
      <c r="AO12" s="17"/>
      <c r="AP12" s="17">
        <v>6.40234305679315E-2</v>
      </c>
      <c r="AQ12" s="17">
        <v>7.1841816988685997E-2</v>
      </c>
      <c r="AR12" s="17">
        <v>5.8553435135791101E-2</v>
      </c>
      <c r="AS12" s="17"/>
      <c r="AT12" s="17">
        <v>6.3330125287407807E-2</v>
      </c>
      <c r="AU12" s="17">
        <v>7.8133875512436196E-2</v>
      </c>
      <c r="AV12" s="17">
        <v>6.1068515247154301E-2</v>
      </c>
      <c r="AW12" s="17">
        <v>8.9689287881632399E-2</v>
      </c>
      <c r="AX12" s="17">
        <v>2.2444902122259799E-2</v>
      </c>
      <c r="AY12" s="17"/>
      <c r="AZ12" s="17">
        <v>4.6096403742215603E-2</v>
      </c>
      <c r="BA12" s="17">
        <v>6.5415065039127002E-2</v>
      </c>
      <c r="BB12" s="17">
        <v>7.3638787983565199E-2</v>
      </c>
      <c r="BC12" s="17">
        <v>7.9197895592004602E-2</v>
      </c>
      <c r="BD12" s="17">
        <v>8.2939383441198805E-2</v>
      </c>
      <c r="BE12" s="17">
        <v>4.7644588553452397E-2</v>
      </c>
      <c r="BF12" s="17"/>
      <c r="BG12" s="17">
        <v>5.8739720961684803E-2</v>
      </c>
      <c r="BH12" s="17">
        <v>8.1364778225826107E-2</v>
      </c>
      <c r="BI12" s="17" t="s">
        <v>95</v>
      </c>
      <c r="BJ12" s="17" t="s">
        <v>95</v>
      </c>
      <c r="BK12" s="17" t="s">
        <v>95</v>
      </c>
      <c r="BL12" s="17" t="s">
        <v>95</v>
      </c>
      <c r="BM12" s="17" t="s">
        <v>95</v>
      </c>
    </row>
    <row r="13" spans="2:65" x14ac:dyDescent="0.35">
      <c r="B13" s="18" t="s">
        <v>292</v>
      </c>
      <c r="C13" s="17">
        <v>0.136043622288085</v>
      </c>
      <c r="D13" s="17">
        <v>0.12513474893184601</v>
      </c>
      <c r="E13" s="17">
        <v>0.14696056053317999</v>
      </c>
      <c r="F13" s="17"/>
      <c r="G13" s="17">
        <v>0.152632208135173</v>
      </c>
      <c r="H13" s="17">
        <v>9.6361301547542397E-2</v>
      </c>
      <c r="I13" s="17">
        <v>0.13802133849782799</v>
      </c>
      <c r="J13" s="17">
        <v>0.14859179252779101</v>
      </c>
      <c r="K13" s="17">
        <v>0.15713864303338601</v>
      </c>
      <c r="L13" s="17">
        <v>0.127507419854618</v>
      </c>
      <c r="M13" s="17"/>
      <c r="N13" s="17">
        <v>0.13927967861500901</v>
      </c>
      <c r="O13" s="17">
        <v>0.13515961549356201</v>
      </c>
      <c r="P13" s="17">
        <v>0.127544117285358</v>
      </c>
      <c r="Q13" s="17">
        <v>0.13896996114662899</v>
      </c>
      <c r="R13" s="17"/>
      <c r="S13" s="17">
        <v>0.16397588632621399</v>
      </c>
      <c r="T13" s="17">
        <v>0.13981314652342</v>
      </c>
      <c r="U13" s="17">
        <v>0.123840859391151</v>
      </c>
      <c r="V13" s="17">
        <v>0.210883218794197</v>
      </c>
      <c r="W13" s="17">
        <v>0.100545675190623</v>
      </c>
      <c r="X13" s="17">
        <v>0.104663708216019</v>
      </c>
      <c r="Y13" s="17">
        <v>0.134057442406361</v>
      </c>
      <c r="Z13" s="17">
        <v>0.13932285067755101</v>
      </c>
      <c r="AA13" s="17">
        <v>0.139372741904879</v>
      </c>
      <c r="AB13" s="17">
        <v>0.11717386584280801</v>
      </c>
      <c r="AC13" s="17">
        <v>9.3448218662205901E-2</v>
      </c>
      <c r="AD13" s="17">
        <v>0.110000535459696</v>
      </c>
      <c r="AE13" s="17"/>
      <c r="AF13" s="17">
        <v>0.118507440051157</v>
      </c>
      <c r="AG13" s="17">
        <v>0.136660330498515</v>
      </c>
      <c r="AH13" s="17">
        <v>0.177675442715683</v>
      </c>
      <c r="AI13" s="17"/>
      <c r="AJ13" s="17">
        <v>0.129570141343787</v>
      </c>
      <c r="AK13" s="17">
        <v>0.14269633099663401</v>
      </c>
      <c r="AL13" s="17">
        <v>0.11983267560387301</v>
      </c>
      <c r="AM13" s="17">
        <v>4.8274227815206697E-2</v>
      </c>
      <c r="AN13" s="17">
        <v>0.17543902651256099</v>
      </c>
      <c r="AO13" s="17"/>
      <c r="AP13" s="17">
        <v>0.116413031807752</v>
      </c>
      <c r="AQ13" s="17">
        <v>0.13108522571360601</v>
      </c>
      <c r="AR13" s="17">
        <v>0.11098713540560901</v>
      </c>
      <c r="AS13" s="17"/>
      <c r="AT13" s="17">
        <v>0.13601494903537101</v>
      </c>
      <c r="AU13" s="17">
        <v>0.12996088092597599</v>
      </c>
      <c r="AV13" s="17">
        <v>0.13474482638817101</v>
      </c>
      <c r="AW13" s="17">
        <v>0.12105610442686</v>
      </c>
      <c r="AX13" s="17">
        <v>6.7075872077629897E-2</v>
      </c>
      <c r="AY13" s="17"/>
      <c r="AZ13" s="17">
        <v>0.138515066240046</v>
      </c>
      <c r="BA13" s="17">
        <v>0.13130929392459201</v>
      </c>
      <c r="BB13" s="17">
        <v>0.15627786852447201</v>
      </c>
      <c r="BC13" s="17">
        <v>0.118470769098921</v>
      </c>
      <c r="BD13" s="17">
        <v>0.17609871535454999</v>
      </c>
      <c r="BE13" s="17">
        <v>7.7009585889860496E-2</v>
      </c>
      <c r="BF13" s="17"/>
      <c r="BG13" s="17">
        <v>0.136559189629337</v>
      </c>
      <c r="BH13" s="17">
        <v>0.13523392318316299</v>
      </c>
      <c r="BI13" s="17" t="s">
        <v>95</v>
      </c>
      <c r="BJ13" s="17" t="s">
        <v>95</v>
      </c>
      <c r="BK13" s="17" t="s">
        <v>95</v>
      </c>
      <c r="BL13" s="17" t="s">
        <v>95</v>
      </c>
      <c r="BM13" s="17" t="s">
        <v>95</v>
      </c>
    </row>
    <row r="14" spans="2:65" x14ac:dyDescent="0.35">
      <c r="B14" s="18" t="s">
        <v>293</v>
      </c>
      <c r="C14" s="17">
        <v>9.2927400496248896E-2</v>
      </c>
      <c r="D14" s="17">
        <v>9.0758215976078804E-2</v>
      </c>
      <c r="E14" s="17">
        <v>9.5475236683875406E-2</v>
      </c>
      <c r="F14" s="17"/>
      <c r="G14" s="17">
        <v>8.01030490925278E-2</v>
      </c>
      <c r="H14" s="17">
        <v>9.4241385309907902E-2</v>
      </c>
      <c r="I14" s="17">
        <v>8.0827757457187802E-2</v>
      </c>
      <c r="J14" s="17">
        <v>0.122456238443495</v>
      </c>
      <c r="K14" s="17">
        <v>0.109543087885591</v>
      </c>
      <c r="L14" s="17">
        <v>7.4063119135597502E-2</v>
      </c>
      <c r="M14" s="17"/>
      <c r="N14" s="17">
        <v>8.5457046248347601E-2</v>
      </c>
      <c r="O14" s="17">
        <v>9.5091159929545394E-2</v>
      </c>
      <c r="P14" s="17">
        <v>8.5863804556918E-2</v>
      </c>
      <c r="Q14" s="17">
        <v>0.112750128240888</v>
      </c>
      <c r="R14" s="17"/>
      <c r="S14" s="17">
        <v>0.10751033743771</v>
      </c>
      <c r="T14" s="17">
        <v>0.119582167559147</v>
      </c>
      <c r="U14" s="17">
        <v>7.9829545002246594E-2</v>
      </c>
      <c r="V14" s="17">
        <v>5.6049804919289702E-2</v>
      </c>
      <c r="W14" s="17">
        <v>9.6243700549409603E-2</v>
      </c>
      <c r="X14" s="17">
        <v>0.150089577507593</v>
      </c>
      <c r="Y14" s="17">
        <v>7.0350231004494196E-2</v>
      </c>
      <c r="Z14" s="17">
        <v>6.0709596942319803E-2</v>
      </c>
      <c r="AA14" s="17">
        <v>8.8783506056548195E-2</v>
      </c>
      <c r="AB14" s="17">
        <v>6.2410949325667597E-2</v>
      </c>
      <c r="AC14" s="17">
        <v>0.107026086711239</v>
      </c>
      <c r="AD14" s="17">
        <v>0.106121604185169</v>
      </c>
      <c r="AE14" s="17"/>
      <c r="AF14" s="17">
        <v>8.0394773602996197E-2</v>
      </c>
      <c r="AG14" s="17">
        <v>0.110978259179955</v>
      </c>
      <c r="AH14" s="17">
        <v>7.2561716146151103E-2</v>
      </c>
      <c r="AI14" s="17"/>
      <c r="AJ14" s="17">
        <v>8.8294667557040393E-2</v>
      </c>
      <c r="AK14" s="17">
        <v>0.10922958164028999</v>
      </c>
      <c r="AL14" s="17">
        <v>0.115088440939663</v>
      </c>
      <c r="AM14" s="17">
        <v>0</v>
      </c>
      <c r="AN14" s="17">
        <v>8.8826931603969997E-2</v>
      </c>
      <c r="AO14" s="17"/>
      <c r="AP14" s="17">
        <v>8.2656186137225696E-2</v>
      </c>
      <c r="AQ14" s="17">
        <v>0.104195217266804</v>
      </c>
      <c r="AR14" s="17">
        <v>0.11248966956291501</v>
      </c>
      <c r="AS14" s="17"/>
      <c r="AT14" s="17">
        <v>9.8297189728291406E-2</v>
      </c>
      <c r="AU14" s="17">
        <v>5.9514483584817097E-2</v>
      </c>
      <c r="AV14" s="17">
        <v>0.124186038268139</v>
      </c>
      <c r="AW14" s="17">
        <v>0.11803864653644899</v>
      </c>
      <c r="AX14" s="17">
        <v>4.9075987256118503E-2</v>
      </c>
      <c r="AY14" s="17"/>
      <c r="AZ14" s="17">
        <v>8.2060386811356301E-2</v>
      </c>
      <c r="BA14" s="17">
        <v>0.115758377123741</v>
      </c>
      <c r="BB14" s="17">
        <v>9.0249678193144098E-2</v>
      </c>
      <c r="BC14" s="17">
        <v>7.4823656304553898E-2</v>
      </c>
      <c r="BD14" s="17">
        <v>8.0224253591171898E-2</v>
      </c>
      <c r="BE14" s="17">
        <v>8.9896426940538496E-2</v>
      </c>
      <c r="BF14" s="17"/>
      <c r="BG14" s="17">
        <v>9.0734441371673094E-2</v>
      </c>
      <c r="BH14" s="17">
        <v>9.6371445334282699E-2</v>
      </c>
      <c r="BI14" s="17" t="s">
        <v>95</v>
      </c>
      <c r="BJ14" s="17" t="s">
        <v>95</v>
      </c>
      <c r="BK14" s="17" t="s">
        <v>95</v>
      </c>
      <c r="BL14" s="17" t="s">
        <v>95</v>
      </c>
      <c r="BM14" s="17" t="s">
        <v>95</v>
      </c>
    </row>
    <row r="15" spans="2:65" x14ac:dyDescent="0.35">
      <c r="B15" s="18" t="s">
        <v>294</v>
      </c>
      <c r="C15" s="17">
        <v>0.102313659636228</v>
      </c>
      <c r="D15" s="17">
        <v>0.108169114706079</v>
      </c>
      <c r="E15" s="17">
        <v>9.6631995257366404E-2</v>
      </c>
      <c r="F15" s="17"/>
      <c r="G15" s="17">
        <v>0.14277860411451601</v>
      </c>
      <c r="H15" s="17">
        <v>0.115017542544809</v>
      </c>
      <c r="I15" s="17">
        <v>0.13496176383258099</v>
      </c>
      <c r="J15" s="17">
        <v>9.2682664068020296E-2</v>
      </c>
      <c r="K15" s="17">
        <v>0.108539186402306</v>
      </c>
      <c r="L15" s="17">
        <v>7.3142638249865596E-2</v>
      </c>
      <c r="M15" s="17"/>
      <c r="N15" s="17">
        <v>0.11747678331835699</v>
      </c>
      <c r="O15" s="17">
        <v>0.10727657802288799</v>
      </c>
      <c r="P15" s="17">
        <v>0.114202371069166</v>
      </c>
      <c r="Q15" s="17">
        <v>5.48838605442954E-2</v>
      </c>
      <c r="R15" s="17"/>
      <c r="S15" s="17">
        <v>0.13557446773606199</v>
      </c>
      <c r="T15" s="17">
        <v>0.102689224545644</v>
      </c>
      <c r="U15" s="17">
        <v>0.13691943789046901</v>
      </c>
      <c r="V15" s="17">
        <v>0.12947044243404801</v>
      </c>
      <c r="W15" s="17">
        <v>7.0192218292910405E-2</v>
      </c>
      <c r="X15" s="17">
        <v>0.10551921921814</v>
      </c>
      <c r="Y15" s="17">
        <v>0.117612524724168</v>
      </c>
      <c r="Z15" s="17">
        <v>8.2062524491838901E-2</v>
      </c>
      <c r="AA15" s="17">
        <v>5.9120539151838902E-2</v>
      </c>
      <c r="AB15" s="17">
        <v>9.2428186182423003E-2</v>
      </c>
      <c r="AC15" s="17">
        <v>8.4542832114676197E-2</v>
      </c>
      <c r="AD15" s="17">
        <v>6.7568974622362804E-2</v>
      </c>
      <c r="AE15" s="17"/>
      <c r="AF15" s="17">
        <v>8.2534805325708699E-2</v>
      </c>
      <c r="AG15" s="17">
        <v>0.122774414015457</v>
      </c>
      <c r="AH15" s="17">
        <v>6.2382363101842399E-2</v>
      </c>
      <c r="AI15" s="17"/>
      <c r="AJ15" s="17">
        <v>8.1623614043583897E-2</v>
      </c>
      <c r="AK15" s="17">
        <v>0.13053723301546399</v>
      </c>
      <c r="AL15" s="17">
        <v>0.13519366025937701</v>
      </c>
      <c r="AM15" s="17">
        <v>0.109598972178666</v>
      </c>
      <c r="AN15" s="17">
        <v>7.2842609893736601E-2</v>
      </c>
      <c r="AO15" s="17"/>
      <c r="AP15" s="17">
        <v>8.8426283850323598E-2</v>
      </c>
      <c r="AQ15" s="17">
        <v>0.135227783480241</v>
      </c>
      <c r="AR15" s="17">
        <v>0.13701934484390499</v>
      </c>
      <c r="AS15" s="17"/>
      <c r="AT15" s="17">
        <v>8.4969157399117104E-2</v>
      </c>
      <c r="AU15" s="17">
        <v>0.100999547530531</v>
      </c>
      <c r="AV15" s="17">
        <v>0.122908232892429</v>
      </c>
      <c r="AW15" s="17">
        <v>0.10368255755037099</v>
      </c>
      <c r="AX15" s="17">
        <v>0.15267508079497599</v>
      </c>
      <c r="AY15" s="17"/>
      <c r="AZ15" s="17">
        <v>0.11503717029728899</v>
      </c>
      <c r="BA15" s="17">
        <v>9.9148617223000293E-2</v>
      </c>
      <c r="BB15" s="17">
        <v>8.4239658869378495E-2</v>
      </c>
      <c r="BC15" s="17">
        <v>0.107948271326478</v>
      </c>
      <c r="BD15" s="17">
        <v>0.116307822829728</v>
      </c>
      <c r="BE15" s="17">
        <v>6.3387842082281501E-2</v>
      </c>
      <c r="BF15" s="17"/>
      <c r="BG15" s="17">
        <v>9.0791507851558706E-2</v>
      </c>
      <c r="BH15" s="17">
        <v>0.12040921232224</v>
      </c>
      <c r="BI15" s="17" t="s">
        <v>95</v>
      </c>
      <c r="BJ15" s="17" t="s">
        <v>95</v>
      </c>
      <c r="BK15" s="17" t="s">
        <v>95</v>
      </c>
      <c r="BL15" s="17" t="s">
        <v>95</v>
      </c>
      <c r="BM15" s="17" t="s">
        <v>95</v>
      </c>
    </row>
    <row r="16" spans="2:65" x14ac:dyDescent="0.35">
      <c r="B16" s="18" t="s">
        <v>295</v>
      </c>
      <c r="C16" s="17">
        <v>8.6742179132237807E-2</v>
      </c>
      <c r="D16" s="17">
        <v>8.44736915680009E-2</v>
      </c>
      <c r="E16" s="17">
        <v>8.9371301617332199E-2</v>
      </c>
      <c r="F16" s="17"/>
      <c r="G16" s="17">
        <v>0.12927459708959799</v>
      </c>
      <c r="H16" s="17">
        <v>0.137842442200412</v>
      </c>
      <c r="I16" s="17">
        <v>0.12570637070802901</v>
      </c>
      <c r="J16" s="17">
        <v>0.10163636479613999</v>
      </c>
      <c r="K16" s="17">
        <v>5.7988063060205999E-2</v>
      </c>
      <c r="L16" s="17">
        <v>4.5221772280265603E-2</v>
      </c>
      <c r="M16" s="17"/>
      <c r="N16" s="17">
        <v>9.8296339185711998E-2</v>
      </c>
      <c r="O16" s="17">
        <v>0.107373595652322</v>
      </c>
      <c r="P16" s="17">
        <v>7.1910071087195701E-2</v>
      </c>
      <c r="Q16" s="17">
        <v>5.4070698722169498E-2</v>
      </c>
      <c r="R16" s="17"/>
      <c r="S16" s="17">
        <v>0.10468280032279</v>
      </c>
      <c r="T16" s="17">
        <v>9.4739135946626904E-2</v>
      </c>
      <c r="U16" s="17">
        <v>7.85507799745776E-2</v>
      </c>
      <c r="V16" s="17">
        <v>6.7653760558979606E-2</v>
      </c>
      <c r="W16" s="17">
        <v>9.4359238921562102E-2</v>
      </c>
      <c r="X16" s="17">
        <v>7.1682400209308397E-2</v>
      </c>
      <c r="Y16" s="17">
        <v>9.4622443013591698E-2</v>
      </c>
      <c r="Z16" s="17">
        <v>0.109514413647158</v>
      </c>
      <c r="AA16" s="17">
        <v>7.88163892993234E-2</v>
      </c>
      <c r="AB16" s="17">
        <v>8.3112462457821404E-2</v>
      </c>
      <c r="AC16" s="17">
        <v>6.9223716958762505E-2</v>
      </c>
      <c r="AD16" s="17">
        <v>0.121213626099076</v>
      </c>
      <c r="AE16" s="17"/>
      <c r="AF16" s="17">
        <v>6.4641159099112902E-2</v>
      </c>
      <c r="AG16" s="17">
        <v>0.112373626546397</v>
      </c>
      <c r="AH16" s="17">
        <v>6.17490995856581E-2</v>
      </c>
      <c r="AI16" s="17"/>
      <c r="AJ16" s="17">
        <v>8.4703034720616605E-2</v>
      </c>
      <c r="AK16" s="17">
        <v>8.8260005240507394E-2</v>
      </c>
      <c r="AL16" s="17">
        <v>0.12651314761275101</v>
      </c>
      <c r="AM16" s="17">
        <v>2.4494372456656598E-2</v>
      </c>
      <c r="AN16" s="17">
        <v>6.1041470591154202E-2</v>
      </c>
      <c r="AO16" s="17"/>
      <c r="AP16" s="17">
        <v>9.9081874999194505E-2</v>
      </c>
      <c r="AQ16" s="17">
        <v>9.55544306778979E-2</v>
      </c>
      <c r="AR16" s="17">
        <v>0.100676417915031</v>
      </c>
      <c r="AS16" s="17"/>
      <c r="AT16" s="17">
        <v>4.05052332332256E-2</v>
      </c>
      <c r="AU16" s="17">
        <v>9.6878945218943996E-2</v>
      </c>
      <c r="AV16" s="17">
        <v>0.105893778077119</v>
      </c>
      <c r="AW16" s="17">
        <v>0.11527065599326999</v>
      </c>
      <c r="AX16" s="17">
        <v>0.168281839430583</v>
      </c>
      <c r="AY16" s="17"/>
      <c r="AZ16" s="17">
        <v>9.6847711107623594E-2</v>
      </c>
      <c r="BA16" s="17">
        <v>9.7900587396893099E-2</v>
      </c>
      <c r="BB16" s="17">
        <v>7.6554974196934106E-2</v>
      </c>
      <c r="BC16" s="17">
        <v>7.3364102408116097E-2</v>
      </c>
      <c r="BD16" s="17">
        <v>8.6593855692761901E-2</v>
      </c>
      <c r="BE16" s="17">
        <v>5.92176001769847E-2</v>
      </c>
      <c r="BF16" s="17"/>
      <c r="BG16" s="17">
        <v>7.1846980114945697E-2</v>
      </c>
      <c r="BH16" s="17">
        <v>0.110135106392983</v>
      </c>
      <c r="BI16" s="17" t="s">
        <v>95</v>
      </c>
      <c r="BJ16" s="17" t="s">
        <v>95</v>
      </c>
      <c r="BK16" s="17" t="s">
        <v>95</v>
      </c>
      <c r="BL16" s="17" t="s">
        <v>95</v>
      </c>
      <c r="BM16" s="17" t="s">
        <v>95</v>
      </c>
    </row>
    <row r="17" spans="2:65" x14ac:dyDescent="0.35">
      <c r="B17" s="18" t="s">
        <v>302</v>
      </c>
      <c r="C17" s="17">
        <v>5.5213072311312103E-2</v>
      </c>
      <c r="D17" s="17">
        <v>6.3356037661707595E-2</v>
      </c>
      <c r="E17" s="17">
        <v>4.7016941162258803E-2</v>
      </c>
      <c r="F17" s="17"/>
      <c r="G17" s="17">
        <v>0.102282593560408</v>
      </c>
      <c r="H17" s="17">
        <v>8.66252729683092E-2</v>
      </c>
      <c r="I17" s="17">
        <v>8.4889799092905796E-2</v>
      </c>
      <c r="J17" s="17">
        <v>4.3764970860373703E-2</v>
      </c>
      <c r="K17" s="17">
        <v>3.7213642231741097E-2</v>
      </c>
      <c r="L17" s="17">
        <v>3.4129658234430899E-2</v>
      </c>
      <c r="M17" s="17"/>
      <c r="N17" s="17">
        <v>6.7299952841020097E-2</v>
      </c>
      <c r="O17" s="17">
        <v>4.8289480836908101E-2</v>
      </c>
      <c r="P17" s="17">
        <v>5.62114244362176E-2</v>
      </c>
      <c r="Q17" s="17">
        <v>4.3234037482134301E-2</v>
      </c>
      <c r="R17" s="17"/>
      <c r="S17" s="17">
        <v>0.104488070839765</v>
      </c>
      <c r="T17" s="17">
        <v>5.4993055408096903E-2</v>
      </c>
      <c r="U17" s="17">
        <v>2.5952644307848299E-2</v>
      </c>
      <c r="V17" s="17">
        <v>2.86180037448103E-2</v>
      </c>
      <c r="W17" s="17">
        <v>7.4357626179902797E-2</v>
      </c>
      <c r="X17" s="17">
        <v>2.76176775017099E-2</v>
      </c>
      <c r="Y17" s="17">
        <v>5.9613834754720998E-2</v>
      </c>
      <c r="Z17" s="17">
        <v>5.1670457440587E-2</v>
      </c>
      <c r="AA17" s="17">
        <v>5.2799693667366601E-2</v>
      </c>
      <c r="AB17" s="17">
        <v>6.5792122873692502E-2</v>
      </c>
      <c r="AC17" s="17">
        <v>5.6636303975066603E-2</v>
      </c>
      <c r="AD17" s="17">
        <v>5.2164929373356601E-2</v>
      </c>
      <c r="AE17" s="17"/>
      <c r="AF17" s="17">
        <v>4.8987441419480797E-2</v>
      </c>
      <c r="AG17" s="17">
        <v>6.2175583695030998E-2</v>
      </c>
      <c r="AH17" s="17">
        <v>5.4036460572690501E-2</v>
      </c>
      <c r="AI17" s="17"/>
      <c r="AJ17" s="17">
        <v>5.2784771169539897E-2</v>
      </c>
      <c r="AK17" s="17">
        <v>7.5099313148976804E-2</v>
      </c>
      <c r="AL17" s="17">
        <v>3.3680273469051697E-2</v>
      </c>
      <c r="AM17" s="17">
        <v>2.47489708696715E-2</v>
      </c>
      <c r="AN17" s="17">
        <v>2.91457642409821E-2</v>
      </c>
      <c r="AO17" s="17"/>
      <c r="AP17" s="17">
        <v>6.8935852596554298E-2</v>
      </c>
      <c r="AQ17" s="17">
        <v>6.8034095847773604E-2</v>
      </c>
      <c r="AR17" s="17">
        <v>4.7500982806516601E-2</v>
      </c>
      <c r="AS17" s="17"/>
      <c r="AT17" s="17">
        <v>3.6341046806649097E-2</v>
      </c>
      <c r="AU17" s="17">
        <v>4.8182507719700299E-2</v>
      </c>
      <c r="AV17" s="17">
        <v>6.8396793464919697E-2</v>
      </c>
      <c r="AW17" s="17">
        <v>7.3251611997989602E-2</v>
      </c>
      <c r="AX17" s="17">
        <v>0.103843326443605</v>
      </c>
      <c r="AY17" s="17"/>
      <c r="AZ17" s="17">
        <v>0.10135608930334</v>
      </c>
      <c r="BA17" s="17">
        <v>5.6480493344717601E-2</v>
      </c>
      <c r="BB17" s="17">
        <v>4.6622529333558899E-2</v>
      </c>
      <c r="BC17" s="17">
        <v>3.5349358534347397E-2</v>
      </c>
      <c r="BD17" s="17">
        <v>3.4866463300727103E-2</v>
      </c>
      <c r="BE17" s="17">
        <v>5.8038855518318E-2</v>
      </c>
      <c r="BF17" s="17"/>
      <c r="BG17" s="17">
        <v>4.4631474034621102E-2</v>
      </c>
      <c r="BH17" s="17">
        <v>7.1831484626695599E-2</v>
      </c>
      <c r="BI17" s="17" t="s">
        <v>95</v>
      </c>
      <c r="BJ17" s="17" t="s">
        <v>95</v>
      </c>
      <c r="BK17" s="17" t="s">
        <v>95</v>
      </c>
      <c r="BL17" s="17" t="s">
        <v>95</v>
      </c>
      <c r="BM17" s="17" t="s">
        <v>95</v>
      </c>
    </row>
    <row r="18" spans="2:65" x14ac:dyDescent="0.35">
      <c r="B18" s="18" t="s">
        <v>403</v>
      </c>
      <c r="C18" s="17">
        <v>6.7473693560498996E-2</v>
      </c>
      <c r="D18" s="17">
        <v>7.9145460763840395E-2</v>
      </c>
      <c r="E18" s="17">
        <v>5.5686214976904E-2</v>
      </c>
      <c r="F18" s="17"/>
      <c r="G18" s="17">
        <v>0.14651057690462299</v>
      </c>
      <c r="H18" s="17">
        <v>8.9585454841146106E-2</v>
      </c>
      <c r="I18" s="17">
        <v>8.7173853700972706E-2</v>
      </c>
      <c r="J18" s="17">
        <v>7.0628701825994802E-2</v>
      </c>
      <c r="K18" s="17">
        <v>5.6263130257753903E-2</v>
      </c>
      <c r="L18" s="17">
        <v>3.5189417922756497E-2</v>
      </c>
      <c r="M18" s="17"/>
      <c r="N18" s="17">
        <v>8.8213160412308297E-2</v>
      </c>
      <c r="O18" s="17">
        <v>4.0522480009373398E-2</v>
      </c>
      <c r="P18" s="17">
        <v>6.8107554534084694E-2</v>
      </c>
      <c r="Q18" s="17">
        <v>7.0175005692909506E-2</v>
      </c>
      <c r="R18" s="17"/>
      <c r="S18" s="17">
        <v>9.2296871464984706E-2</v>
      </c>
      <c r="T18" s="17">
        <v>4.4704972407187703E-2</v>
      </c>
      <c r="U18" s="17">
        <v>7.0489609865578104E-2</v>
      </c>
      <c r="V18" s="17">
        <v>8.4056718141071601E-2</v>
      </c>
      <c r="W18" s="17">
        <v>7.2882791548167E-2</v>
      </c>
      <c r="X18" s="17">
        <v>7.7722666744761998E-2</v>
      </c>
      <c r="Y18" s="17">
        <v>4.6406251763505602E-2</v>
      </c>
      <c r="Z18" s="17">
        <v>6.0102341460516101E-2</v>
      </c>
      <c r="AA18" s="17">
        <v>8.3222933296014906E-2</v>
      </c>
      <c r="AB18" s="17">
        <v>4.5514637819128602E-2</v>
      </c>
      <c r="AC18" s="17">
        <v>6.9693782736587898E-2</v>
      </c>
      <c r="AD18" s="17">
        <v>4.66231130415641E-2</v>
      </c>
      <c r="AE18" s="17"/>
      <c r="AF18" s="17">
        <v>5.7379851918514302E-2</v>
      </c>
      <c r="AG18" s="17">
        <v>7.6316506061596498E-2</v>
      </c>
      <c r="AH18" s="17">
        <v>7.4954295573447197E-2</v>
      </c>
      <c r="AI18" s="17"/>
      <c r="AJ18" s="17">
        <v>6.2656524748186601E-2</v>
      </c>
      <c r="AK18" s="17">
        <v>9.3197172360466596E-2</v>
      </c>
      <c r="AL18" s="17">
        <v>5.2419219033905902E-2</v>
      </c>
      <c r="AM18" s="17">
        <v>6.3592482233383596E-2</v>
      </c>
      <c r="AN18" s="17">
        <v>4.1852570499400797E-2</v>
      </c>
      <c r="AO18" s="17"/>
      <c r="AP18" s="17">
        <v>7.77462967528703E-2</v>
      </c>
      <c r="AQ18" s="17">
        <v>9.0268677044527304E-2</v>
      </c>
      <c r="AR18" s="17">
        <v>5.75027729381953E-2</v>
      </c>
      <c r="AS18" s="17"/>
      <c r="AT18" s="17">
        <v>5.2390490598880797E-2</v>
      </c>
      <c r="AU18" s="17">
        <v>5.3082817974590503E-2</v>
      </c>
      <c r="AV18" s="17">
        <v>7.7237565998383606E-2</v>
      </c>
      <c r="AW18" s="17">
        <v>8.8110794778279197E-2</v>
      </c>
      <c r="AX18" s="17">
        <v>0.196604455869231</v>
      </c>
      <c r="AY18" s="17"/>
      <c r="AZ18" s="17">
        <v>0.12461939199623</v>
      </c>
      <c r="BA18" s="17">
        <v>5.8653710463708902E-2</v>
      </c>
      <c r="BB18" s="17">
        <v>6.11943155953837E-2</v>
      </c>
      <c r="BC18" s="17">
        <v>5.9258466067999602E-2</v>
      </c>
      <c r="BD18" s="17">
        <v>2.9914562672958198E-2</v>
      </c>
      <c r="BE18" s="17">
        <v>9.8911391107884605E-2</v>
      </c>
      <c r="BF18" s="17"/>
      <c r="BG18" s="17">
        <v>5.7111444434794399E-2</v>
      </c>
      <c r="BH18" s="17">
        <v>8.3747617780908196E-2</v>
      </c>
      <c r="BI18" s="17" t="s">
        <v>95</v>
      </c>
      <c r="BJ18" s="17" t="s">
        <v>95</v>
      </c>
      <c r="BK18" s="17" t="s">
        <v>95</v>
      </c>
      <c r="BL18" s="17" t="s">
        <v>95</v>
      </c>
      <c r="BM18" s="17" t="s">
        <v>95</v>
      </c>
    </row>
    <row r="19" spans="2:65" ht="29" x14ac:dyDescent="0.35">
      <c r="B19" s="18" t="s">
        <v>404</v>
      </c>
      <c r="C19" s="19">
        <v>4.4257072059854803E-2</v>
      </c>
      <c r="D19" s="19">
        <v>3.7720532967515402E-2</v>
      </c>
      <c r="E19" s="19">
        <v>5.1136242058025097E-2</v>
      </c>
      <c r="F19" s="19"/>
      <c r="G19" s="19">
        <v>8.1753591760487503E-3</v>
      </c>
      <c r="H19" s="19">
        <v>3.3718854206820102E-2</v>
      </c>
      <c r="I19" s="19">
        <v>3.1402927196004099E-2</v>
      </c>
      <c r="J19" s="19">
        <v>3.7658156000019698E-2</v>
      </c>
      <c r="K19" s="19">
        <v>3.6948124348037903E-2</v>
      </c>
      <c r="L19" s="19">
        <v>7.1722870198595801E-2</v>
      </c>
      <c r="M19" s="19"/>
      <c r="N19" s="19">
        <v>5.6767830196469901E-2</v>
      </c>
      <c r="O19" s="19">
        <v>4.5693902351717601E-2</v>
      </c>
      <c r="P19" s="19">
        <v>2.9446972879859201E-2</v>
      </c>
      <c r="Q19" s="19">
        <v>3.7725379605098301E-2</v>
      </c>
      <c r="R19" s="19"/>
      <c r="S19" s="19">
        <v>5.9235422596768901E-2</v>
      </c>
      <c r="T19" s="19">
        <v>4.1420980220575103E-2</v>
      </c>
      <c r="U19" s="19">
        <v>5.3481119747686497E-2</v>
      </c>
      <c r="V19" s="19">
        <v>5.2048175799255601E-2</v>
      </c>
      <c r="W19" s="19">
        <v>4.5760505987479001E-2</v>
      </c>
      <c r="X19" s="19">
        <v>5.0049560277881502E-2</v>
      </c>
      <c r="Y19" s="19">
        <v>4.1143052499007099E-2</v>
      </c>
      <c r="Z19" s="19">
        <v>5.2558965888432299E-2</v>
      </c>
      <c r="AA19" s="19">
        <v>2.7257575885480299E-2</v>
      </c>
      <c r="AB19" s="19">
        <v>3.9551402780461001E-2</v>
      </c>
      <c r="AC19" s="19">
        <v>2.9653962929667699E-2</v>
      </c>
      <c r="AD19" s="19">
        <v>3.5752803203746797E-2</v>
      </c>
      <c r="AE19" s="19"/>
      <c r="AF19" s="19">
        <v>4.57791238958698E-2</v>
      </c>
      <c r="AG19" s="19">
        <v>4.47584453837577E-2</v>
      </c>
      <c r="AH19" s="19">
        <v>4.21858634773623E-2</v>
      </c>
      <c r="AI19" s="19"/>
      <c r="AJ19" s="19">
        <v>4.4707717779337297E-2</v>
      </c>
      <c r="AK19" s="19">
        <v>4.2571370340482098E-2</v>
      </c>
      <c r="AL19" s="19">
        <v>4.1411103465082498E-2</v>
      </c>
      <c r="AM19" s="19">
        <v>5.9057807862932098E-2</v>
      </c>
      <c r="AN19" s="19">
        <v>4.2417763388451199E-2</v>
      </c>
      <c r="AO19" s="19"/>
      <c r="AP19" s="19">
        <v>4.5354496647982301E-2</v>
      </c>
      <c r="AQ19" s="19">
        <v>4.6928568832840897E-2</v>
      </c>
      <c r="AR19" s="19">
        <v>2.99783482377017E-2</v>
      </c>
      <c r="AS19" s="19"/>
      <c r="AT19" s="19">
        <v>4.6910829258434303E-2</v>
      </c>
      <c r="AU19" s="19">
        <v>3.5977496031412502E-2</v>
      </c>
      <c r="AV19" s="19">
        <v>4.3018613695717002E-2</v>
      </c>
      <c r="AW19" s="19">
        <v>4.2705003337174099E-2</v>
      </c>
      <c r="AX19" s="19">
        <v>4.0572422216004503E-2</v>
      </c>
      <c r="AY19" s="19"/>
      <c r="AZ19" s="19">
        <v>3.9350582366902503E-2</v>
      </c>
      <c r="BA19" s="19">
        <v>4.4285162072536903E-2</v>
      </c>
      <c r="BB19" s="19">
        <v>5.8078023816802597E-2</v>
      </c>
      <c r="BC19" s="19">
        <v>3.7915714160396498E-2</v>
      </c>
      <c r="BD19" s="19">
        <v>4.55255279171764E-2</v>
      </c>
      <c r="BE19" s="19">
        <v>5.08440011570577E-2</v>
      </c>
      <c r="BF19" s="19"/>
      <c r="BG19" s="19">
        <v>5.2947113230892302E-2</v>
      </c>
      <c r="BH19" s="19">
        <v>3.0609352363665299E-2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413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0.16360950496941801</v>
      </c>
      <c r="D9" s="17">
        <v>0.18426463829004</v>
      </c>
      <c r="E9" s="17">
        <v>0.142899288918063</v>
      </c>
      <c r="F9" s="17"/>
      <c r="G9" s="17">
        <v>7.1902292918660599E-2</v>
      </c>
      <c r="H9" s="17">
        <v>0.137783490875524</v>
      </c>
      <c r="I9" s="17">
        <v>0.135960324584254</v>
      </c>
      <c r="J9" s="17">
        <v>0.177617382731667</v>
      </c>
      <c r="K9" s="17">
        <v>0.16673703771121701</v>
      </c>
      <c r="L9" s="17">
        <v>0.199350756343351</v>
      </c>
      <c r="M9" s="17"/>
      <c r="N9" s="17">
        <v>0.164176193226449</v>
      </c>
      <c r="O9" s="17">
        <v>0.168811662407406</v>
      </c>
      <c r="P9" s="17">
        <v>0.17796144385889701</v>
      </c>
      <c r="Q9" s="17">
        <v>0.13779537127539501</v>
      </c>
      <c r="R9" s="17"/>
      <c r="S9" s="17">
        <v>0.10315490819099001</v>
      </c>
      <c r="T9" s="17">
        <v>0.16051054694299299</v>
      </c>
      <c r="U9" s="17">
        <v>0.145251938757681</v>
      </c>
      <c r="V9" s="17">
        <v>0.16104940801117801</v>
      </c>
      <c r="W9" s="17">
        <v>0.151729848923009</v>
      </c>
      <c r="X9" s="17">
        <v>0.19905354812994</v>
      </c>
      <c r="Y9" s="17">
        <v>0.194560467315469</v>
      </c>
      <c r="Z9" s="17">
        <v>0.16866078649527499</v>
      </c>
      <c r="AA9" s="17">
        <v>0.172596108546032</v>
      </c>
      <c r="AB9" s="17">
        <v>0.166304527510893</v>
      </c>
      <c r="AC9" s="17">
        <v>0.160609007716671</v>
      </c>
      <c r="AD9" s="17">
        <v>0.25077235424290201</v>
      </c>
      <c r="AE9" s="17"/>
      <c r="AF9" s="17">
        <v>0.21191309739343001</v>
      </c>
      <c r="AG9" s="17">
        <v>0.12228496784102399</v>
      </c>
      <c r="AH9" s="17">
        <v>0.158318584482048</v>
      </c>
      <c r="AI9" s="17"/>
      <c r="AJ9" s="17">
        <v>0.19357094432114999</v>
      </c>
      <c r="AK9" s="17">
        <v>0.109772505457485</v>
      </c>
      <c r="AL9" s="17">
        <v>0.13018625863099501</v>
      </c>
      <c r="AM9" s="17">
        <v>0.32128675652682598</v>
      </c>
      <c r="AN9" s="17">
        <v>0.17930379262098101</v>
      </c>
      <c r="AO9" s="17"/>
      <c r="AP9" s="17">
        <v>0.183904337158804</v>
      </c>
      <c r="AQ9" s="17">
        <v>0.107865736112252</v>
      </c>
      <c r="AR9" s="17">
        <v>0.12338804460495401</v>
      </c>
      <c r="AS9" s="17"/>
      <c r="AT9" s="17">
        <v>0.16954785864980601</v>
      </c>
      <c r="AU9" s="17">
        <v>0.17809488095842499</v>
      </c>
      <c r="AV9" s="17">
        <v>0.139442638351499</v>
      </c>
      <c r="AW9" s="17">
        <v>0.14731953376355</v>
      </c>
      <c r="AX9" s="17">
        <v>0.12554389857029299</v>
      </c>
      <c r="AY9" s="17"/>
      <c r="AZ9" s="17">
        <v>0.120512681811555</v>
      </c>
      <c r="BA9" s="17">
        <v>0.16202301182391199</v>
      </c>
      <c r="BB9" s="17">
        <v>0.15330237359704299</v>
      </c>
      <c r="BC9" s="17">
        <v>0.198921139769906</v>
      </c>
      <c r="BD9" s="17">
        <v>0.15756841388319401</v>
      </c>
      <c r="BE9" s="17">
        <v>0.203712303741823</v>
      </c>
      <c r="BF9" s="17"/>
      <c r="BG9" s="17">
        <v>0.17507532620900301</v>
      </c>
      <c r="BH9" s="17">
        <v>0.14560241946952299</v>
      </c>
      <c r="BI9" s="17" t="s">
        <v>95</v>
      </c>
      <c r="BJ9" s="17" t="s">
        <v>95</v>
      </c>
      <c r="BK9" s="17" t="s">
        <v>95</v>
      </c>
      <c r="BL9" s="17" t="s">
        <v>95</v>
      </c>
      <c r="BM9" s="17" t="s">
        <v>95</v>
      </c>
    </row>
    <row r="10" spans="2:65" x14ac:dyDescent="0.35">
      <c r="B10" s="18" t="s">
        <v>289</v>
      </c>
      <c r="C10" s="17">
        <v>5.1118905542983997E-2</v>
      </c>
      <c r="D10" s="17">
        <v>5.4901775711758402E-2</v>
      </c>
      <c r="E10" s="17">
        <v>4.7397584213833999E-2</v>
      </c>
      <c r="F10" s="17"/>
      <c r="G10" s="17">
        <v>4.0433066098102301E-2</v>
      </c>
      <c r="H10" s="17">
        <v>4.1311475879324398E-2</v>
      </c>
      <c r="I10" s="17">
        <v>5.1431627042932603E-2</v>
      </c>
      <c r="J10" s="17">
        <v>4.5690847945953503E-2</v>
      </c>
      <c r="K10" s="17">
        <v>6.3487226057194299E-2</v>
      </c>
      <c r="L10" s="17">
        <v>5.3075444801472201E-2</v>
      </c>
      <c r="M10" s="17"/>
      <c r="N10" s="17">
        <v>3.8776498711333401E-2</v>
      </c>
      <c r="O10" s="17">
        <v>6.2477037876182903E-2</v>
      </c>
      <c r="P10" s="17">
        <v>4.6940167745634302E-2</v>
      </c>
      <c r="Q10" s="17">
        <v>6.21333044306192E-2</v>
      </c>
      <c r="R10" s="17"/>
      <c r="S10" s="17">
        <v>3.4331338209033099E-2</v>
      </c>
      <c r="T10" s="17">
        <v>5.94612773729008E-2</v>
      </c>
      <c r="U10" s="17">
        <v>6.6071028364650702E-2</v>
      </c>
      <c r="V10" s="17">
        <v>5.0042812153026701E-2</v>
      </c>
      <c r="W10" s="17">
        <v>3.2534521530241098E-2</v>
      </c>
      <c r="X10" s="17">
        <v>3.3837263435152302E-2</v>
      </c>
      <c r="Y10" s="17">
        <v>6.3580165077269102E-2</v>
      </c>
      <c r="Z10" s="17">
        <v>8.6687800717371102E-2</v>
      </c>
      <c r="AA10" s="17">
        <v>4.1940505671885002E-2</v>
      </c>
      <c r="AB10" s="17">
        <v>4.2343419739242098E-2</v>
      </c>
      <c r="AC10" s="17">
        <v>4.0017491779836899E-2</v>
      </c>
      <c r="AD10" s="17">
        <v>0.12777127862679599</v>
      </c>
      <c r="AE10" s="17"/>
      <c r="AF10" s="17">
        <v>5.2459496311220703E-2</v>
      </c>
      <c r="AG10" s="17">
        <v>5.2215441203621399E-2</v>
      </c>
      <c r="AH10" s="17">
        <v>4.1619433522308902E-2</v>
      </c>
      <c r="AI10" s="17"/>
      <c r="AJ10" s="17">
        <v>5.1173946140295599E-2</v>
      </c>
      <c r="AK10" s="17">
        <v>4.1026697107156701E-2</v>
      </c>
      <c r="AL10" s="17">
        <v>6.4391109701003202E-2</v>
      </c>
      <c r="AM10" s="17">
        <v>5.83984589364075E-2</v>
      </c>
      <c r="AN10" s="17">
        <v>5.0879414699371697E-2</v>
      </c>
      <c r="AO10" s="17"/>
      <c r="AP10" s="17">
        <v>4.47374767055203E-2</v>
      </c>
      <c r="AQ10" s="17">
        <v>4.8715328752030003E-2</v>
      </c>
      <c r="AR10" s="17">
        <v>7.7067390131482796E-2</v>
      </c>
      <c r="AS10" s="17"/>
      <c r="AT10" s="17">
        <v>5.9551034661317198E-2</v>
      </c>
      <c r="AU10" s="17">
        <v>6.8443304838038496E-2</v>
      </c>
      <c r="AV10" s="17">
        <v>4.3735066941209502E-2</v>
      </c>
      <c r="AW10" s="17">
        <v>2.2740334638826E-2</v>
      </c>
      <c r="AX10" s="17">
        <v>4.3833984601672302E-2</v>
      </c>
      <c r="AY10" s="17"/>
      <c r="AZ10" s="17">
        <v>3.3489416490904797E-2</v>
      </c>
      <c r="BA10" s="17">
        <v>5.36427541376686E-2</v>
      </c>
      <c r="BB10" s="17">
        <v>3.5285147891977203E-2</v>
      </c>
      <c r="BC10" s="17">
        <v>5.9266923482468897E-2</v>
      </c>
      <c r="BD10" s="17">
        <v>5.7639179951584303E-2</v>
      </c>
      <c r="BE10" s="17">
        <v>6.8783718772551905E-2</v>
      </c>
      <c r="BF10" s="17"/>
      <c r="BG10" s="17">
        <v>5.6214554726237903E-2</v>
      </c>
      <c r="BH10" s="17">
        <v>4.3116182615163499E-2</v>
      </c>
      <c r="BI10" s="17" t="s">
        <v>95</v>
      </c>
      <c r="BJ10" s="17" t="s">
        <v>95</v>
      </c>
      <c r="BK10" s="17" t="s">
        <v>95</v>
      </c>
      <c r="BL10" s="17" t="s">
        <v>95</v>
      </c>
      <c r="BM10" s="17" t="s">
        <v>95</v>
      </c>
    </row>
    <row r="11" spans="2:65" x14ac:dyDescent="0.35">
      <c r="B11" s="18" t="s">
        <v>290</v>
      </c>
      <c r="C11" s="17">
        <v>6.32177548626848E-2</v>
      </c>
      <c r="D11" s="17">
        <v>5.5960440177339497E-2</v>
      </c>
      <c r="E11" s="17">
        <v>6.9215364338530996E-2</v>
      </c>
      <c r="F11" s="17"/>
      <c r="G11" s="17">
        <v>6.4403701352576101E-2</v>
      </c>
      <c r="H11" s="17">
        <v>8.2262203665759495E-2</v>
      </c>
      <c r="I11" s="17">
        <v>4.7910349008034099E-2</v>
      </c>
      <c r="J11" s="17">
        <v>6.8057512771458994E-2</v>
      </c>
      <c r="K11" s="17">
        <v>5.4656829123029799E-2</v>
      </c>
      <c r="L11" s="17">
        <v>6.5091229420771002E-2</v>
      </c>
      <c r="M11" s="17"/>
      <c r="N11" s="17">
        <v>5.5303955161491697E-2</v>
      </c>
      <c r="O11" s="17">
        <v>7.3033604285616699E-2</v>
      </c>
      <c r="P11" s="17">
        <v>6.5300123222067505E-2</v>
      </c>
      <c r="Q11" s="17">
        <v>5.9153723362772102E-2</v>
      </c>
      <c r="R11" s="17"/>
      <c r="S11" s="17">
        <v>3.3315654968350802E-2</v>
      </c>
      <c r="T11" s="17">
        <v>7.4464199898884101E-2</v>
      </c>
      <c r="U11" s="17">
        <v>9.1635696961925903E-2</v>
      </c>
      <c r="V11" s="17">
        <v>4.7645105517829599E-2</v>
      </c>
      <c r="W11" s="17">
        <v>6.4497577244206905E-2</v>
      </c>
      <c r="X11" s="17">
        <v>7.0647636481051906E-2</v>
      </c>
      <c r="Y11" s="17">
        <v>5.7439039391831898E-2</v>
      </c>
      <c r="Z11" s="17">
        <v>5.4224862660066299E-2</v>
      </c>
      <c r="AA11" s="17">
        <v>7.2549588126007897E-2</v>
      </c>
      <c r="AB11" s="17">
        <v>7.1820311771478004E-2</v>
      </c>
      <c r="AC11" s="17">
        <v>6.8947405518677896E-2</v>
      </c>
      <c r="AD11" s="17">
        <v>1.70442968387103E-2</v>
      </c>
      <c r="AE11" s="17"/>
      <c r="AF11" s="17">
        <v>6.1225437371583001E-2</v>
      </c>
      <c r="AG11" s="17">
        <v>6.4233542218274597E-2</v>
      </c>
      <c r="AH11" s="17">
        <v>7.8402179304158506E-2</v>
      </c>
      <c r="AI11" s="17"/>
      <c r="AJ11" s="17">
        <v>5.4921557899673901E-2</v>
      </c>
      <c r="AK11" s="17">
        <v>6.17880327638698E-2</v>
      </c>
      <c r="AL11" s="17">
        <v>6.1269762972793802E-2</v>
      </c>
      <c r="AM11" s="17">
        <v>6.0583949605868201E-2</v>
      </c>
      <c r="AN11" s="17">
        <v>9.4621156627233194E-2</v>
      </c>
      <c r="AO11" s="17"/>
      <c r="AP11" s="17">
        <v>4.2891392466611597E-2</v>
      </c>
      <c r="AQ11" s="17">
        <v>6.1789578065250601E-2</v>
      </c>
      <c r="AR11" s="17">
        <v>8.4356386926780699E-2</v>
      </c>
      <c r="AS11" s="17"/>
      <c r="AT11" s="17">
        <v>6.4212562911717896E-2</v>
      </c>
      <c r="AU11" s="17">
        <v>7.1256541328415496E-2</v>
      </c>
      <c r="AV11" s="17">
        <v>6.04284197197274E-2</v>
      </c>
      <c r="AW11" s="17">
        <v>5.7473442863412098E-2</v>
      </c>
      <c r="AX11" s="17">
        <v>2.0774600794239099E-2</v>
      </c>
      <c r="AY11" s="17"/>
      <c r="AZ11" s="17">
        <v>4.6885506980216797E-2</v>
      </c>
      <c r="BA11" s="17">
        <v>6.1466216786396299E-2</v>
      </c>
      <c r="BB11" s="17">
        <v>6.8425013989844394E-2</v>
      </c>
      <c r="BC11" s="17">
        <v>5.9608394186091901E-2</v>
      </c>
      <c r="BD11" s="17">
        <v>7.0199352204004001E-2</v>
      </c>
      <c r="BE11" s="17">
        <v>0.10305091520522899</v>
      </c>
      <c r="BF11" s="17"/>
      <c r="BG11" s="17">
        <v>6.42773340642597E-2</v>
      </c>
      <c r="BH11" s="17">
        <v>6.15536845027881E-2</v>
      </c>
      <c r="BI11" s="17" t="s">
        <v>95</v>
      </c>
      <c r="BJ11" s="17" t="s">
        <v>95</v>
      </c>
      <c r="BK11" s="17" t="s">
        <v>95</v>
      </c>
      <c r="BL11" s="17" t="s">
        <v>95</v>
      </c>
      <c r="BM11" s="17" t="s">
        <v>95</v>
      </c>
    </row>
    <row r="12" spans="2:65" x14ac:dyDescent="0.35">
      <c r="B12" s="18" t="s">
        <v>291</v>
      </c>
      <c r="C12" s="17">
        <v>7.3274541862207998E-2</v>
      </c>
      <c r="D12" s="17">
        <v>6.9077159237628097E-2</v>
      </c>
      <c r="E12" s="17">
        <v>7.6145307906919396E-2</v>
      </c>
      <c r="F12" s="17"/>
      <c r="G12" s="17">
        <v>5.1552588726471699E-2</v>
      </c>
      <c r="H12" s="17">
        <v>8.6909111256404201E-2</v>
      </c>
      <c r="I12" s="17">
        <v>7.7466649084316594E-2</v>
      </c>
      <c r="J12" s="17">
        <v>7.1219614391481501E-2</v>
      </c>
      <c r="K12" s="17">
        <v>7.2392686913330506E-2</v>
      </c>
      <c r="L12" s="17">
        <v>7.22779454701937E-2</v>
      </c>
      <c r="M12" s="17"/>
      <c r="N12" s="17">
        <v>8.0373174690016397E-2</v>
      </c>
      <c r="O12" s="17">
        <v>7.9974367480647804E-2</v>
      </c>
      <c r="P12" s="17">
        <v>7.3768445285004897E-2</v>
      </c>
      <c r="Q12" s="17">
        <v>5.0926465944148E-2</v>
      </c>
      <c r="R12" s="17"/>
      <c r="S12" s="17">
        <v>6.2492446279887301E-2</v>
      </c>
      <c r="T12" s="17">
        <v>6.8634118667827995E-2</v>
      </c>
      <c r="U12" s="17">
        <v>9.0820166929355406E-2</v>
      </c>
      <c r="V12" s="17">
        <v>7.2500629821822302E-2</v>
      </c>
      <c r="W12" s="17">
        <v>6.7597467055870802E-2</v>
      </c>
      <c r="X12" s="17">
        <v>6.4674863607074903E-2</v>
      </c>
      <c r="Y12" s="17">
        <v>4.9750989409085303E-2</v>
      </c>
      <c r="Z12" s="17">
        <v>8.5252003205349702E-2</v>
      </c>
      <c r="AA12" s="17">
        <v>6.2311578931538499E-2</v>
      </c>
      <c r="AB12" s="17">
        <v>9.8368963540405294E-2</v>
      </c>
      <c r="AC12" s="17">
        <v>0.10810625731170399</v>
      </c>
      <c r="AD12" s="17">
        <v>7.1288629438287301E-2</v>
      </c>
      <c r="AE12" s="17"/>
      <c r="AF12" s="17">
        <v>7.0261650324988004E-2</v>
      </c>
      <c r="AG12" s="17">
        <v>7.45616286060196E-2</v>
      </c>
      <c r="AH12" s="17">
        <v>9.9271549435986206E-2</v>
      </c>
      <c r="AI12" s="17"/>
      <c r="AJ12" s="17">
        <v>6.8405972199392304E-2</v>
      </c>
      <c r="AK12" s="17">
        <v>6.8210125260567397E-2</v>
      </c>
      <c r="AL12" s="17">
        <v>6.7658014700555005E-2</v>
      </c>
      <c r="AM12" s="17">
        <v>5.3213739506643001E-2</v>
      </c>
      <c r="AN12" s="17">
        <v>9.6619899387070995E-2</v>
      </c>
      <c r="AO12" s="17"/>
      <c r="AP12" s="17">
        <v>5.8111474160359201E-2</v>
      </c>
      <c r="AQ12" s="17">
        <v>6.2532454886033206E-2</v>
      </c>
      <c r="AR12" s="17">
        <v>9.59319288642769E-2</v>
      </c>
      <c r="AS12" s="17"/>
      <c r="AT12" s="17">
        <v>6.5228872722827694E-2</v>
      </c>
      <c r="AU12" s="17">
        <v>7.6373852256164804E-2</v>
      </c>
      <c r="AV12" s="17">
        <v>7.7251255382655801E-2</v>
      </c>
      <c r="AW12" s="17">
        <v>7.7688954705809402E-2</v>
      </c>
      <c r="AX12" s="17">
        <v>9.3004290032455306E-2</v>
      </c>
      <c r="AY12" s="17"/>
      <c r="AZ12" s="17">
        <v>6.5985309772188402E-2</v>
      </c>
      <c r="BA12" s="17">
        <v>6.7501480927862803E-2</v>
      </c>
      <c r="BB12" s="17">
        <v>6.1260937248985799E-2</v>
      </c>
      <c r="BC12" s="17">
        <v>7.7606297979277802E-2</v>
      </c>
      <c r="BD12" s="17">
        <v>9.1712214323579705E-2</v>
      </c>
      <c r="BE12" s="17">
        <v>8.6293203174497304E-2</v>
      </c>
      <c r="BF12" s="17"/>
      <c r="BG12" s="17">
        <v>6.9357247603422101E-2</v>
      </c>
      <c r="BH12" s="17">
        <v>7.9426657020140998E-2</v>
      </c>
      <c r="BI12" s="17" t="s">
        <v>95</v>
      </c>
      <c r="BJ12" s="17" t="s">
        <v>95</v>
      </c>
      <c r="BK12" s="17" t="s">
        <v>95</v>
      </c>
      <c r="BL12" s="17" t="s">
        <v>95</v>
      </c>
      <c r="BM12" s="17" t="s">
        <v>95</v>
      </c>
    </row>
    <row r="13" spans="2:65" x14ac:dyDescent="0.35">
      <c r="B13" s="18" t="s">
        <v>292</v>
      </c>
      <c r="C13" s="17">
        <v>0.159578561576008</v>
      </c>
      <c r="D13" s="17">
        <v>0.14254051855444899</v>
      </c>
      <c r="E13" s="17">
        <v>0.17765944026292099</v>
      </c>
      <c r="F13" s="17"/>
      <c r="G13" s="17">
        <v>0.14866515538674599</v>
      </c>
      <c r="H13" s="17">
        <v>0.103081095070573</v>
      </c>
      <c r="I13" s="17">
        <v>0.142450719967358</v>
      </c>
      <c r="J13" s="17">
        <v>0.137693660446598</v>
      </c>
      <c r="K13" s="17">
        <v>0.18687494132087001</v>
      </c>
      <c r="L13" s="17">
        <v>0.19008594633303399</v>
      </c>
      <c r="M13" s="17"/>
      <c r="N13" s="17">
        <v>0.148376478900166</v>
      </c>
      <c r="O13" s="17">
        <v>0.157722341465204</v>
      </c>
      <c r="P13" s="17">
        <v>0.16469127213884799</v>
      </c>
      <c r="Q13" s="17">
        <v>0.17850628700247501</v>
      </c>
      <c r="R13" s="17"/>
      <c r="S13" s="17">
        <v>0.16475333252646401</v>
      </c>
      <c r="T13" s="17">
        <v>0.15601246466659</v>
      </c>
      <c r="U13" s="17">
        <v>0.15263551246093601</v>
      </c>
      <c r="V13" s="17">
        <v>0.18699044629300299</v>
      </c>
      <c r="W13" s="17">
        <v>0.12788446819650501</v>
      </c>
      <c r="X13" s="17">
        <v>0.163222998230625</v>
      </c>
      <c r="Y13" s="17">
        <v>0.16911748567424301</v>
      </c>
      <c r="Z13" s="17">
        <v>0.129347614702987</v>
      </c>
      <c r="AA13" s="17">
        <v>0.158293666161063</v>
      </c>
      <c r="AB13" s="17">
        <v>0.156221846646623</v>
      </c>
      <c r="AC13" s="17">
        <v>0.126870952623928</v>
      </c>
      <c r="AD13" s="17">
        <v>0.236195114880908</v>
      </c>
      <c r="AE13" s="17"/>
      <c r="AF13" s="17">
        <v>0.16178671266759501</v>
      </c>
      <c r="AG13" s="17">
        <v>0.150100912470579</v>
      </c>
      <c r="AH13" s="17">
        <v>0.16985245961472401</v>
      </c>
      <c r="AI13" s="17"/>
      <c r="AJ13" s="17">
        <v>0.157641855399827</v>
      </c>
      <c r="AK13" s="17">
        <v>0.144311016097984</v>
      </c>
      <c r="AL13" s="17">
        <v>0.13525942756468701</v>
      </c>
      <c r="AM13" s="17">
        <v>0.106723466750787</v>
      </c>
      <c r="AN13" s="17">
        <v>0.19403076230106001</v>
      </c>
      <c r="AO13" s="17"/>
      <c r="AP13" s="17">
        <v>0.13777833643583001</v>
      </c>
      <c r="AQ13" s="17">
        <v>0.15102752274581599</v>
      </c>
      <c r="AR13" s="17">
        <v>0.13734448446887701</v>
      </c>
      <c r="AS13" s="17"/>
      <c r="AT13" s="17">
        <v>0.17975662054188099</v>
      </c>
      <c r="AU13" s="17">
        <v>0.16681231005265501</v>
      </c>
      <c r="AV13" s="17">
        <v>0.145444558016394</v>
      </c>
      <c r="AW13" s="17">
        <v>0.15338359475267799</v>
      </c>
      <c r="AX13" s="17">
        <v>8.1431166682695094E-2</v>
      </c>
      <c r="AY13" s="17"/>
      <c r="AZ13" s="17">
        <v>0.103066733377005</v>
      </c>
      <c r="BA13" s="17">
        <v>0.16929597717797701</v>
      </c>
      <c r="BB13" s="17">
        <v>0.15041271887305899</v>
      </c>
      <c r="BC13" s="17">
        <v>0.18145420407083901</v>
      </c>
      <c r="BD13" s="17">
        <v>0.19362175059249401</v>
      </c>
      <c r="BE13" s="17">
        <v>0.11143455330815299</v>
      </c>
      <c r="BF13" s="17"/>
      <c r="BG13" s="17">
        <v>0.17170557277151999</v>
      </c>
      <c r="BH13" s="17">
        <v>0.14053307648665</v>
      </c>
      <c r="BI13" s="17" t="s">
        <v>95</v>
      </c>
      <c r="BJ13" s="17" t="s">
        <v>95</v>
      </c>
      <c r="BK13" s="17" t="s">
        <v>95</v>
      </c>
      <c r="BL13" s="17" t="s">
        <v>95</v>
      </c>
      <c r="BM13" s="17" t="s">
        <v>95</v>
      </c>
    </row>
    <row r="14" spans="2:65" x14ac:dyDescent="0.35">
      <c r="B14" s="18" t="s">
        <v>293</v>
      </c>
      <c r="C14" s="17">
        <v>0.115078429587956</v>
      </c>
      <c r="D14" s="17">
        <v>0.11027077248799801</v>
      </c>
      <c r="E14" s="17">
        <v>0.120417557319424</v>
      </c>
      <c r="F14" s="17"/>
      <c r="G14" s="17">
        <v>8.9440096601897903E-2</v>
      </c>
      <c r="H14" s="17">
        <v>0.12968438797294601</v>
      </c>
      <c r="I14" s="17">
        <v>0.111214165650475</v>
      </c>
      <c r="J14" s="17">
        <v>0.10902982666493299</v>
      </c>
      <c r="K14" s="17">
        <v>0.126761937458781</v>
      </c>
      <c r="L14" s="17">
        <v>0.11319906150405901</v>
      </c>
      <c r="M14" s="17"/>
      <c r="N14" s="17">
        <v>0.122381021728049</v>
      </c>
      <c r="O14" s="17">
        <v>0.111360053859121</v>
      </c>
      <c r="P14" s="17">
        <v>9.92838528582317E-2</v>
      </c>
      <c r="Q14" s="17">
        <v>0.123333487056685</v>
      </c>
      <c r="R14" s="17"/>
      <c r="S14" s="17">
        <v>0.118894918636879</v>
      </c>
      <c r="T14" s="17">
        <v>0.111383123749849</v>
      </c>
      <c r="U14" s="17">
        <v>8.7457062824551304E-2</v>
      </c>
      <c r="V14" s="17">
        <v>0.110914080914173</v>
      </c>
      <c r="W14" s="17">
        <v>0.117807151346733</v>
      </c>
      <c r="X14" s="17">
        <v>8.8061336150593403E-2</v>
      </c>
      <c r="Y14" s="17">
        <v>0.14661592107509799</v>
      </c>
      <c r="Z14" s="17">
        <v>0.14883992713831201</v>
      </c>
      <c r="AA14" s="17">
        <v>0.14290968092869399</v>
      </c>
      <c r="AB14" s="17">
        <v>0.118481734971952</v>
      </c>
      <c r="AC14" s="17">
        <v>0.101554427841084</v>
      </c>
      <c r="AD14" s="17">
        <v>5.5207770255737199E-2</v>
      </c>
      <c r="AE14" s="17"/>
      <c r="AF14" s="17">
        <v>0.10163568073021501</v>
      </c>
      <c r="AG14" s="17">
        <v>0.13329152214414999</v>
      </c>
      <c r="AH14" s="17">
        <v>0.11489843545145501</v>
      </c>
      <c r="AI14" s="17"/>
      <c r="AJ14" s="17">
        <v>0.115496211574381</v>
      </c>
      <c r="AK14" s="17">
        <v>0.12127567637066</v>
      </c>
      <c r="AL14" s="17">
        <v>0.16192683879019701</v>
      </c>
      <c r="AM14" s="17">
        <v>0.100897790993704</v>
      </c>
      <c r="AN14" s="17">
        <v>9.9842428514448994E-2</v>
      </c>
      <c r="AO14" s="17"/>
      <c r="AP14" s="17">
        <v>0.125879855483474</v>
      </c>
      <c r="AQ14" s="17">
        <v>0.117197908326582</v>
      </c>
      <c r="AR14" s="17">
        <v>0.115829271486319</v>
      </c>
      <c r="AS14" s="17"/>
      <c r="AT14" s="17">
        <v>0.124304042277694</v>
      </c>
      <c r="AU14" s="17">
        <v>9.2632567416834594E-2</v>
      </c>
      <c r="AV14" s="17">
        <v>0.13125617724612301</v>
      </c>
      <c r="AW14" s="17">
        <v>0.117582878266</v>
      </c>
      <c r="AX14" s="17">
        <v>5.4925046538000601E-2</v>
      </c>
      <c r="AY14" s="17"/>
      <c r="AZ14" s="17">
        <v>0.111745693658984</v>
      </c>
      <c r="BA14" s="17">
        <v>0.114431472417448</v>
      </c>
      <c r="BB14" s="17">
        <v>0.14910714090663099</v>
      </c>
      <c r="BC14" s="17">
        <v>8.7970371019467003E-2</v>
      </c>
      <c r="BD14" s="17">
        <v>0.123654042737999</v>
      </c>
      <c r="BE14" s="17">
        <v>0.13701885912095199</v>
      </c>
      <c r="BF14" s="17"/>
      <c r="BG14" s="17">
        <v>0.11645040408494201</v>
      </c>
      <c r="BH14" s="17">
        <v>0.112923742055797</v>
      </c>
      <c r="BI14" s="17" t="s">
        <v>95</v>
      </c>
      <c r="BJ14" s="17" t="s">
        <v>95</v>
      </c>
      <c r="BK14" s="17" t="s">
        <v>95</v>
      </c>
      <c r="BL14" s="17" t="s">
        <v>95</v>
      </c>
      <c r="BM14" s="17" t="s">
        <v>95</v>
      </c>
    </row>
    <row r="15" spans="2:65" x14ac:dyDescent="0.35">
      <c r="B15" s="18" t="s">
        <v>294</v>
      </c>
      <c r="C15" s="17">
        <v>0.124334576910467</v>
      </c>
      <c r="D15" s="17">
        <v>0.124176277750737</v>
      </c>
      <c r="E15" s="17">
        <v>0.124918581886157</v>
      </c>
      <c r="F15" s="17"/>
      <c r="G15" s="17">
        <v>0.14606939242629</v>
      </c>
      <c r="H15" s="17">
        <v>0.13501934266604301</v>
      </c>
      <c r="I15" s="17">
        <v>0.13752699923956499</v>
      </c>
      <c r="J15" s="17">
        <v>0.146687710165647</v>
      </c>
      <c r="K15" s="17">
        <v>0.122016979238718</v>
      </c>
      <c r="L15" s="17">
        <v>9.6743005305212598E-2</v>
      </c>
      <c r="M15" s="17"/>
      <c r="N15" s="17">
        <v>0.139432862323735</v>
      </c>
      <c r="O15" s="17">
        <v>0.11407932250512499</v>
      </c>
      <c r="P15" s="17">
        <v>0.116580561261188</v>
      </c>
      <c r="Q15" s="17">
        <v>0.123137214447595</v>
      </c>
      <c r="R15" s="17"/>
      <c r="S15" s="17">
        <v>0.118458101075227</v>
      </c>
      <c r="T15" s="17">
        <v>0.10704551307613799</v>
      </c>
      <c r="U15" s="17">
        <v>0.14148934403604599</v>
      </c>
      <c r="V15" s="17">
        <v>0.12468398070495799</v>
      </c>
      <c r="W15" s="17">
        <v>0.16255568553667199</v>
      </c>
      <c r="X15" s="17">
        <v>0.144383029695618</v>
      </c>
      <c r="Y15" s="17">
        <v>0.1253857418987</v>
      </c>
      <c r="Z15" s="17">
        <v>8.1106887328244198E-2</v>
      </c>
      <c r="AA15" s="17">
        <v>0.118333073125475</v>
      </c>
      <c r="AB15" s="17">
        <v>0.114158285912075</v>
      </c>
      <c r="AC15" s="17">
        <v>0.12432343551180799</v>
      </c>
      <c r="AD15" s="17">
        <v>0.13392791306370599</v>
      </c>
      <c r="AE15" s="17"/>
      <c r="AF15" s="17">
        <v>0.109013658148317</v>
      </c>
      <c r="AG15" s="17">
        <v>0.13503676830271599</v>
      </c>
      <c r="AH15" s="17">
        <v>0.11660138473774</v>
      </c>
      <c r="AI15" s="17"/>
      <c r="AJ15" s="17">
        <v>0.113008123526187</v>
      </c>
      <c r="AK15" s="17">
        <v>0.142447393692995</v>
      </c>
      <c r="AL15" s="17">
        <v>0.12893561955962701</v>
      </c>
      <c r="AM15" s="17">
        <v>5.4154556717176901E-2</v>
      </c>
      <c r="AN15" s="17">
        <v>0.13508334056228799</v>
      </c>
      <c r="AO15" s="17"/>
      <c r="AP15" s="17">
        <v>0.123465162211618</v>
      </c>
      <c r="AQ15" s="17">
        <v>0.13694102318992599</v>
      </c>
      <c r="AR15" s="17">
        <v>0.11819354527788201</v>
      </c>
      <c r="AS15" s="17"/>
      <c r="AT15" s="17">
        <v>0.102025109756402</v>
      </c>
      <c r="AU15" s="17">
        <v>0.13904348914029299</v>
      </c>
      <c r="AV15" s="17">
        <v>0.120509840271719</v>
      </c>
      <c r="AW15" s="17">
        <v>0.12733089436597</v>
      </c>
      <c r="AX15" s="17">
        <v>0.28113599100180198</v>
      </c>
      <c r="AY15" s="17"/>
      <c r="AZ15" s="17">
        <v>0.15127462503206199</v>
      </c>
      <c r="BA15" s="17">
        <v>0.13691167743756699</v>
      </c>
      <c r="BB15" s="17">
        <v>0.104354721187504</v>
      </c>
      <c r="BC15" s="17">
        <v>0.12053707591193299</v>
      </c>
      <c r="BD15" s="17">
        <v>0.10111018405801001</v>
      </c>
      <c r="BE15" s="17">
        <v>8.6878509925903805E-2</v>
      </c>
      <c r="BF15" s="17"/>
      <c r="BG15" s="17">
        <v>0.113521028180974</v>
      </c>
      <c r="BH15" s="17">
        <v>0.14131726767987901</v>
      </c>
      <c r="BI15" s="17" t="s">
        <v>95</v>
      </c>
      <c r="BJ15" s="17" t="s">
        <v>95</v>
      </c>
      <c r="BK15" s="17" t="s">
        <v>95</v>
      </c>
      <c r="BL15" s="17" t="s">
        <v>95</v>
      </c>
      <c r="BM15" s="17" t="s">
        <v>95</v>
      </c>
    </row>
    <row r="16" spans="2:65" x14ac:dyDescent="0.35">
      <c r="B16" s="18" t="s">
        <v>295</v>
      </c>
      <c r="C16" s="17">
        <v>0.110407315754125</v>
      </c>
      <c r="D16" s="17">
        <v>0.110330715088144</v>
      </c>
      <c r="E16" s="17">
        <v>0.110860050688204</v>
      </c>
      <c r="F16" s="17"/>
      <c r="G16" s="17">
        <v>0.160041049046244</v>
      </c>
      <c r="H16" s="17">
        <v>0.13285656703222801</v>
      </c>
      <c r="I16" s="17">
        <v>0.15446972890046401</v>
      </c>
      <c r="J16" s="17">
        <v>0.104925968063669</v>
      </c>
      <c r="K16" s="17">
        <v>9.3113201925386996E-2</v>
      </c>
      <c r="L16" s="17">
        <v>8.1402640013409105E-2</v>
      </c>
      <c r="M16" s="17"/>
      <c r="N16" s="17">
        <v>0.112692400343106</v>
      </c>
      <c r="O16" s="17">
        <v>0.111571719074334</v>
      </c>
      <c r="P16" s="17">
        <v>0.11434004904706201</v>
      </c>
      <c r="Q16" s="17">
        <v>0.101333158858326</v>
      </c>
      <c r="R16" s="17"/>
      <c r="S16" s="17">
        <v>0.192867972616801</v>
      </c>
      <c r="T16" s="17">
        <v>0.11165061925719499</v>
      </c>
      <c r="U16" s="17">
        <v>0.104374506310678</v>
      </c>
      <c r="V16" s="17">
        <v>7.5794120284975106E-2</v>
      </c>
      <c r="W16" s="17">
        <v>0.14097025364089799</v>
      </c>
      <c r="X16" s="17">
        <v>9.3226862142818695E-2</v>
      </c>
      <c r="Y16" s="17">
        <v>6.6200915517477907E-2</v>
      </c>
      <c r="Z16" s="17">
        <v>0.104287084654701</v>
      </c>
      <c r="AA16" s="17">
        <v>0.103257768364982</v>
      </c>
      <c r="AB16" s="17">
        <v>0.11948200148256</v>
      </c>
      <c r="AC16" s="17">
        <v>0.115369408494718</v>
      </c>
      <c r="AD16" s="17">
        <v>4.0682227484919398E-2</v>
      </c>
      <c r="AE16" s="17"/>
      <c r="AF16" s="17">
        <v>9.4719931820259506E-2</v>
      </c>
      <c r="AG16" s="17">
        <v>0.12529393363343599</v>
      </c>
      <c r="AH16" s="17">
        <v>9.3532367890739695E-2</v>
      </c>
      <c r="AI16" s="17"/>
      <c r="AJ16" s="17">
        <v>0.113091697796683</v>
      </c>
      <c r="AK16" s="17">
        <v>0.13030273299756101</v>
      </c>
      <c r="AL16" s="17">
        <v>0.10590826154168299</v>
      </c>
      <c r="AM16" s="17">
        <v>0.124675008818005</v>
      </c>
      <c r="AN16" s="17">
        <v>6.8183402990036404E-2</v>
      </c>
      <c r="AO16" s="17"/>
      <c r="AP16" s="17">
        <v>0.11934468846691</v>
      </c>
      <c r="AQ16" s="17">
        <v>0.13761958117658801</v>
      </c>
      <c r="AR16" s="17">
        <v>9.3666440067403794E-2</v>
      </c>
      <c r="AS16" s="17"/>
      <c r="AT16" s="17">
        <v>0.10388206529589</v>
      </c>
      <c r="AU16" s="17">
        <v>7.9182794610249893E-2</v>
      </c>
      <c r="AV16" s="17">
        <v>0.13873235409131299</v>
      </c>
      <c r="AW16" s="17">
        <v>0.141905482874262</v>
      </c>
      <c r="AX16" s="17">
        <v>0.135383988614354</v>
      </c>
      <c r="AY16" s="17"/>
      <c r="AZ16" s="17">
        <v>0.15693992757063999</v>
      </c>
      <c r="BA16" s="17">
        <v>0.11047456724311</v>
      </c>
      <c r="BB16" s="17">
        <v>0.128196777720576</v>
      </c>
      <c r="BC16" s="17">
        <v>8.4711040946051294E-2</v>
      </c>
      <c r="BD16" s="17">
        <v>9.1043333791332406E-2</v>
      </c>
      <c r="BE16" s="17">
        <v>8.8489739978548795E-2</v>
      </c>
      <c r="BF16" s="17"/>
      <c r="BG16" s="17">
        <v>0.10294793365896</v>
      </c>
      <c r="BH16" s="17">
        <v>0.122122283950235</v>
      </c>
      <c r="BI16" s="17" t="s">
        <v>95</v>
      </c>
      <c r="BJ16" s="17" t="s">
        <v>95</v>
      </c>
      <c r="BK16" s="17" t="s">
        <v>95</v>
      </c>
      <c r="BL16" s="17" t="s">
        <v>95</v>
      </c>
      <c r="BM16" s="17" t="s">
        <v>95</v>
      </c>
    </row>
    <row r="17" spans="2:65" x14ac:dyDescent="0.35">
      <c r="B17" s="18" t="s">
        <v>302</v>
      </c>
      <c r="C17" s="17">
        <v>5.6195590725154801E-2</v>
      </c>
      <c r="D17" s="17">
        <v>6.9354778194890304E-2</v>
      </c>
      <c r="E17" s="17">
        <v>4.2838636632026597E-2</v>
      </c>
      <c r="F17" s="17"/>
      <c r="G17" s="17">
        <v>0.121314341635729</v>
      </c>
      <c r="H17" s="17">
        <v>5.5728666602248303E-2</v>
      </c>
      <c r="I17" s="17">
        <v>5.5523631553477101E-2</v>
      </c>
      <c r="J17" s="17">
        <v>7.7846551364139094E-2</v>
      </c>
      <c r="K17" s="17">
        <v>3.6395607128778498E-2</v>
      </c>
      <c r="L17" s="17">
        <v>4.12371160800011E-2</v>
      </c>
      <c r="M17" s="17"/>
      <c r="N17" s="17">
        <v>6.9838543526762595E-2</v>
      </c>
      <c r="O17" s="17">
        <v>5.1710342854962399E-2</v>
      </c>
      <c r="P17" s="17">
        <v>5.0197473196513999E-2</v>
      </c>
      <c r="Q17" s="17">
        <v>4.6107774736818402E-2</v>
      </c>
      <c r="R17" s="17"/>
      <c r="S17" s="17">
        <v>8.9957874415397293E-2</v>
      </c>
      <c r="T17" s="17">
        <v>5.8852173801547197E-2</v>
      </c>
      <c r="U17" s="17">
        <v>2.1124609680158699E-2</v>
      </c>
      <c r="V17" s="17">
        <v>7.7726606708159895E-2</v>
      </c>
      <c r="W17" s="17">
        <v>4.5048864036108902E-2</v>
      </c>
      <c r="X17" s="17">
        <v>5.4292293900258602E-2</v>
      </c>
      <c r="Y17" s="17">
        <v>6.0225545083411498E-2</v>
      </c>
      <c r="Z17" s="17">
        <v>9.1008029656415093E-2</v>
      </c>
      <c r="AA17" s="17">
        <v>5.0867857155414302E-2</v>
      </c>
      <c r="AB17" s="17">
        <v>4.3643076967430298E-2</v>
      </c>
      <c r="AC17" s="17">
        <v>4.4805054441023E-2</v>
      </c>
      <c r="AD17" s="17">
        <v>1.4059961108375599E-2</v>
      </c>
      <c r="AE17" s="17"/>
      <c r="AF17" s="17">
        <v>4.4322874411911697E-2</v>
      </c>
      <c r="AG17" s="17">
        <v>6.4062337013948006E-2</v>
      </c>
      <c r="AH17" s="17">
        <v>5.4018003199468097E-2</v>
      </c>
      <c r="AI17" s="17"/>
      <c r="AJ17" s="17">
        <v>4.9158139100257098E-2</v>
      </c>
      <c r="AK17" s="17">
        <v>8.7062303835143406E-2</v>
      </c>
      <c r="AL17" s="17">
        <v>5.5279819285622298E-2</v>
      </c>
      <c r="AM17" s="17">
        <v>2.9108198787951199E-2</v>
      </c>
      <c r="AN17" s="17">
        <v>2.5498373046926998E-2</v>
      </c>
      <c r="AO17" s="17"/>
      <c r="AP17" s="17">
        <v>5.6159809565555399E-2</v>
      </c>
      <c r="AQ17" s="17">
        <v>8.4100263157365601E-2</v>
      </c>
      <c r="AR17" s="17">
        <v>6.1109796085458197E-2</v>
      </c>
      <c r="AS17" s="17"/>
      <c r="AT17" s="17">
        <v>4.3260490612943799E-2</v>
      </c>
      <c r="AU17" s="17">
        <v>5.4357582246635901E-2</v>
      </c>
      <c r="AV17" s="17">
        <v>6.7033774968865395E-2</v>
      </c>
      <c r="AW17" s="17">
        <v>6.1212905335407498E-2</v>
      </c>
      <c r="AX17" s="17">
        <v>9.89867772519092E-2</v>
      </c>
      <c r="AY17" s="17"/>
      <c r="AZ17" s="17">
        <v>0.101714408740704</v>
      </c>
      <c r="BA17" s="17">
        <v>5.7205638047512698E-2</v>
      </c>
      <c r="BB17" s="17">
        <v>4.63260836700101E-2</v>
      </c>
      <c r="BC17" s="17">
        <v>3.2602774790170902E-2</v>
      </c>
      <c r="BD17" s="17">
        <v>4.7403406983087398E-2</v>
      </c>
      <c r="BE17" s="17">
        <v>4.7596895426929797E-2</v>
      </c>
      <c r="BF17" s="17"/>
      <c r="BG17" s="17">
        <v>4.7749677034978101E-2</v>
      </c>
      <c r="BH17" s="17">
        <v>6.9459907930682796E-2</v>
      </c>
      <c r="BI17" s="17" t="s">
        <v>95</v>
      </c>
      <c r="BJ17" s="17" t="s">
        <v>95</v>
      </c>
      <c r="BK17" s="17" t="s">
        <v>95</v>
      </c>
      <c r="BL17" s="17" t="s">
        <v>95</v>
      </c>
      <c r="BM17" s="17" t="s">
        <v>95</v>
      </c>
    </row>
    <row r="18" spans="2:65" x14ac:dyDescent="0.35">
      <c r="B18" s="18" t="s">
        <v>403</v>
      </c>
      <c r="C18" s="17">
        <v>6.0922919537909001E-2</v>
      </c>
      <c r="D18" s="17">
        <v>5.7591337044815998E-2</v>
      </c>
      <c r="E18" s="17">
        <v>6.4559055061974305E-2</v>
      </c>
      <c r="F18" s="17"/>
      <c r="G18" s="17">
        <v>8.8310821241770199E-2</v>
      </c>
      <c r="H18" s="17">
        <v>8.1604298298164707E-2</v>
      </c>
      <c r="I18" s="17">
        <v>6.8882221605381697E-2</v>
      </c>
      <c r="J18" s="17">
        <v>4.3332497478350503E-2</v>
      </c>
      <c r="K18" s="17">
        <v>5.0540007669072302E-2</v>
      </c>
      <c r="L18" s="17">
        <v>5.8571361858167602E-2</v>
      </c>
      <c r="M18" s="17"/>
      <c r="N18" s="17">
        <v>5.38581365902044E-2</v>
      </c>
      <c r="O18" s="17">
        <v>4.1541594462728301E-2</v>
      </c>
      <c r="P18" s="17">
        <v>6.1043686976428001E-2</v>
      </c>
      <c r="Q18" s="17">
        <v>0.103005687785791</v>
      </c>
      <c r="R18" s="17"/>
      <c r="S18" s="17">
        <v>6.7260927815228799E-2</v>
      </c>
      <c r="T18" s="17">
        <v>5.7866500743982703E-2</v>
      </c>
      <c r="U18" s="17">
        <v>5.0581511466602697E-2</v>
      </c>
      <c r="V18" s="17">
        <v>7.9864021667480106E-2</v>
      </c>
      <c r="W18" s="17">
        <v>6.06250214166007E-2</v>
      </c>
      <c r="X18" s="17">
        <v>6.83044790214207E-2</v>
      </c>
      <c r="Y18" s="17">
        <v>5.8217359249257403E-2</v>
      </c>
      <c r="Z18" s="17">
        <v>3.4957056021744003E-2</v>
      </c>
      <c r="AA18" s="17">
        <v>6.2033158985760201E-2</v>
      </c>
      <c r="AB18" s="17">
        <v>3.9638318213731302E-2</v>
      </c>
      <c r="AC18" s="17">
        <v>0.10033851931697101</v>
      </c>
      <c r="AD18" s="17">
        <v>3.5452856273329302E-2</v>
      </c>
      <c r="AE18" s="17"/>
      <c r="AF18" s="17">
        <v>6.9080262618657101E-2</v>
      </c>
      <c r="AG18" s="17">
        <v>5.5837987265828302E-2</v>
      </c>
      <c r="AH18" s="17">
        <v>6.2815018240151496E-2</v>
      </c>
      <c r="AI18" s="17"/>
      <c r="AJ18" s="17">
        <v>5.6658586789111898E-2</v>
      </c>
      <c r="AK18" s="17">
        <v>7.8106352877920907E-2</v>
      </c>
      <c r="AL18" s="17">
        <v>6.4723258371567602E-2</v>
      </c>
      <c r="AM18" s="17">
        <v>9.0958073356632099E-2</v>
      </c>
      <c r="AN18" s="17">
        <v>5.0064851900193899E-2</v>
      </c>
      <c r="AO18" s="17"/>
      <c r="AP18" s="17">
        <v>7.9239410964463297E-2</v>
      </c>
      <c r="AQ18" s="17">
        <v>6.9161764962970995E-2</v>
      </c>
      <c r="AR18" s="17">
        <v>7.5162919251020102E-2</v>
      </c>
      <c r="AS18" s="17"/>
      <c r="AT18" s="17">
        <v>6.0139609939253401E-2</v>
      </c>
      <c r="AU18" s="17">
        <v>5.2343795107805298E-2</v>
      </c>
      <c r="AV18" s="17">
        <v>5.6317850077782297E-2</v>
      </c>
      <c r="AW18" s="17">
        <v>8.6384893151283601E-2</v>
      </c>
      <c r="AX18" s="17">
        <v>2.4407833696574299E-2</v>
      </c>
      <c r="AY18" s="17"/>
      <c r="AZ18" s="17">
        <v>0.102726936937486</v>
      </c>
      <c r="BA18" s="17">
        <v>4.8811494525360898E-2</v>
      </c>
      <c r="BB18" s="17">
        <v>7.2846231537097697E-2</v>
      </c>
      <c r="BC18" s="17">
        <v>6.0907190855601402E-2</v>
      </c>
      <c r="BD18" s="17">
        <v>3.8474414084593997E-2</v>
      </c>
      <c r="BE18" s="17">
        <v>5.30441086723537E-2</v>
      </c>
      <c r="BF18" s="17"/>
      <c r="BG18" s="17">
        <v>6.06055066026817E-2</v>
      </c>
      <c r="BH18" s="17">
        <v>6.1421416919298297E-2</v>
      </c>
      <c r="BI18" s="17" t="s">
        <v>95</v>
      </c>
      <c r="BJ18" s="17" t="s">
        <v>95</v>
      </c>
      <c r="BK18" s="17" t="s">
        <v>95</v>
      </c>
      <c r="BL18" s="17" t="s">
        <v>95</v>
      </c>
      <c r="BM18" s="17" t="s">
        <v>95</v>
      </c>
    </row>
    <row r="19" spans="2:65" ht="29" x14ac:dyDescent="0.35">
      <c r="B19" s="18" t="s">
        <v>404</v>
      </c>
      <c r="C19" s="19">
        <v>2.2261898671086501E-2</v>
      </c>
      <c r="D19" s="19">
        <v>2.1531587462201001E-2</v>
      </c>
      <c r="E19" s="19">
        <v>2.30891327719451E-2</v>
      </c>
      <c r="F19" s="19"/>
      <c r="G19" s="19">
        <v>1.7867494565511701E-2</v>
      </c>
      <c r="H19" s="19">
        <v>1.37593606807845E-2</v>
      </c>
      <c r="I19" s="19">
        <v>1.7163583363742099E-2</v>
      </c>
      <c r="J19" s="19">
        <v>1.7898427976102398E-2</v>
      </c>
      <c r="K19" s="19">
        <v>2.7023545453622001E-2</v>
      </c>
      <c r="L19" s="19">
        <v>2.8965492870329498E-2</v>
      </c>
      <c r="M19" s="19"/>
      <c r="N19" s="19">
        <v>1.4790734798685101E-2</v>
      </c>
      <c r="O19" s="19">
        <v>2.77179537286707E-2</v>
      </c>
      <c r="P19" s="19">
        <v>2.9892924410125199E-2</v>
      </c>
      <c r="Q19" s="19">
        <v>1.45675250993748E-2</v>
      </c>
      <c r="R19" s="19"/>
      <c r="S19" s="19">
        <v>1.45125252657423E-2</v>
      </c>
      <c r="T19" s="19">
        <v>3.4119461822092301E-2</v>
      </c>
      <c r="U19" s="19">
        <v>4.8558622207414102E-2</v>
      </c>
      <c r="V19" s="19">
        <v>1.27887879233941E-2</v>
      </c>
      <c r="W19" s="19">
        <v>2.87491410731552E-2</v>
      </c>
      <c r="X19" s="19">
        <v>2.0295689205447099E-2</v>
      </c>
      <c r="Y19" s="19">
        <v>8.9063703081563306E-3</v>
      </c>
      <c r="Z19" s="19">
        <v>1.5627947419534299E-2</v>
      </c>
      <c r="AA19" s="19">
        <v>1.49070140031479E-2</v>
      </c>
      <c r="AB19" s="19">
        <v>2.95375132436098E-2</v>
      </c>
      <c r="AC19" s="19">
        <v>9.0580394435776593E-3</v>
      </c>
      <c r="AD19" s="19">
        <v>1.7597597786328099E-2</v>
      </c>
      <c r="AE19" s="19"/>
      <c r="AF19" s="19">
        <v>2.3581198201822799E-2</v>
      </c>
      <c r="AG19" s="19">
        <v>2.30809593004032E-2</v>
      </c>
      <c r="AH19" s="19">
        <v>1.0670584121219601E-2</v>
      </c>
      <c r="AI19" s="19"/>
      <c r="AJ19" s="19">
        <v>2.68729652530415E-2</v>
      </c>
      <c r="AK19" s="19">
        <v>1.5697163538657102E-2</v>
      </c>
      <c r="AL19" s="19">
        <v>2.4461628881267902E-2</v>
      </c>
      <c r="AM19" s="19">
        <v>0</v>
      </c>
      <c r="AN19" s="19">
        <v>5.8725773503881303E-3</v>
      </c>
      <c r="AO19" s="19"/>
      <c r="AP19" s="19">
        <v>2.84880563808542E-2</v>
      </c>
      <c r="AQ19" s="19">
        <v>2.3048838625185999E-2</v>
      </c>
      <c r="AR19" s="19">
        <v>1.7949792835545101E-2</v>
      </c>
      <c r="AS19" s="19"/>
      <c r="AT19" s="19">
        <v>2.8091732630266899E-2</v>
      </c>
      <c r="AU19" s="19">
        <v>2.14588820444832E-2</v>
      </c>
      <c r="AV19" s="19">
        <v>1.9848064932712101E-2</v>
      </c>
      <c r="AW19" s="19">
        <v>6.9770852828017604E-3</v>
      </c>
      <c r="AX19" s="19">
        <v>4.0572422216004503E-2</v>
      </c>
      <c r="AY19" s="19"/>
      <c r="AZ19" s="19">
        <v>5.6587596282529099E-3</v>
      </c>
      <c r="BA19" s="19">
        <v>1.8235709475184499E-2</v>
      </c>
      <c r="BB19" s="19">
        <v>3.04828533772716E-2</v>
      </c>
      <c r="BC19" s="19">
        <v>3.6414586988192797E-2</v>
      </c>
      <c r="BD19" s="19">
        <v>2.75737073901208E-2</v>
      </c>
      <c r="BE19" s="19">
        <v>1.3697192673056699E-2</v>
      </c>
      <c r="BF19" s="19"/>
      <c r="BG19" s="19">
        <v>2.2095415063022102E-2</v>
      </c>
      <c r="BH19" s="19">
        <v>2.2523361369841802E-2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402</v>
      </c>
      <c r="C9" s="17">
        <v>5.7808641059139902E-2</v>
      </c>
      <c r="D9" s="17">
        <v>7.3250261533299693E-2</v>
      </c>
      <c r="E9" s="17">
        <v>4.21074075274879E-2</v>
      </c>
      <c r="F9" s="17"/>
      <c r="G9" s="17">
        <v>3.5843083839394801E-2</v>
      </c>
      <c r="H9" s="17">
        <v>5.4021544016031597E-2</v>
      </c>
      <c r="I9" s="17">
        <v>3.1335261435726999E-2</v>
      </c>
      <c r="J9" s="17">
        <v>6.3550470346482105E-2</v>
      </c>
      <c r="K9" s="17">
        <v>6.7959590478971002E-2</v>
      </c>
      <c r="L9" s="17">
        <v>6.8104015990032504E-2</v>
      </c>
      <c r="M9" s="17"/>
      <c r="N9" s="17">
        <v>5.1776522866254802E-2</v>
      </c>
      <c r="O9" s="17">
        <v>6.1832072565169198E-2</v>
      </c>
      <c r="P9" s="17">
        <v>6.3163088021630606E-2</v>
      </c>
      <c r="Q9" s="17">
        <v>5.7111684398984799E-2</v>
      </c>
      <c r="R9" s="17"/>
      <c r="S9" s="17">
        <v>3.2567427932672303E-2</v>
      </c>
      <c r="T9" s="17">
        <v>6.6939234169040698E-2</v>
      </c>
      <c r="U9" s="17">
        <v>2.9622858745030602E-2</v>
      </c>
      <c r="V9" s="17">
        <v>6.5716027964334706E-2</v>
      </c>
      <c r="W9" s="17">
        <v>5.4017935221368198E-2</v>
      </c>
      <c r="X9" s="17">
        <v>4.7320710534831598E-2</v>
      </c>
      <c r="Y9" s="17">
        <v>6.9341859180380994E-2</v>
      </c>
      <c r="Z9" s="17">
        <v>8.0666457729592606E-2</v>
      </c>
      <c r="AA9" s="17">
        <v>5.7916979101541498E-2</v>
      </c>
      <c r="AB9" s="17">
        <v>5.8037372397881301E-2</v>
      </c>
      <c r="AC9" s="17">
        <v>3.6717526940680902E-2</v>
      </c>
      <c r="AD9" s="17">
        <v>0.18163660173462801</v>
      </c>
      <c r="AE9" s="17"/>
      <c r="AF9" s="17">
        <v>7.8391317133793895E-2</v>
      </c>
      <c r="AG9" s="17">
        <v>4.23009517062541E-2</v>
      </c>
      <c r="AH9" s="17">
        <v>4.5288662196664699E-2</v>
      </c>
      <c r="AI9" s="17"/>
      <c r="AJ9" s="17">
        <v>7.0477909877093403E-2</v>
      </c>
      <c r="AK9" s="17">
        <v>2.7843023723764401E-2</v>
      </c>
      <c r="AL9" s="17">
        <v>3.2048536939687997E-2</v>
      </c>
      <c r="AM9" s="17">
        <v>0.13007040354986699</v>
      </c>
      <c r="AN9" s="17">
        <v>5.0588102740260002E-2</v>
      </c>
      <c r="AO9" s="17"/>
      <c r="AP9" s="17">
        <v>6.4675226094029495E-2</v>
      </c>
      <c r="AQ9" s="17">
        <v>2.5122049503498101E-2</v>
      </c>
      <c r="AR9" s="17">
        <v>3.0971862560981601E-2</v>
      </c>
      <c r="AS9" s="17"/>
      <c r="AT9" s="17">
        <v>6.3643678052818606E-2</v>
      </c>
      <c r="AU9" s="17">
        <v>6.0381077965958999E-2</v>
      </c>
      <c r="AV9" s="17">
        <v>4.8886376852424002E-2</v>
      </c>
      <c r="AW9" s="17">
        <v>2.8523607419086501E-2</v>
      </c>
      <c r="AX9" s="17">
        <v>6.0706277036635899E-2</v>
      </c>
      <c r="AY9" s="17"/>
      <c r="AZ9" s="17">
        <v>4.2189978733015499E-2</v>
      </c>
      <c r="BA9" s="17">
        <v>5.7466242411743799E-2</v>
      </c>
      <c r="BB9" s="17">
        <v>6.7370761747896094E-2</v>
      </c>
      <c r="BC9" s="17">
        <v>5.88762438653678E-2</v>
      </c>
      <c r="BD9" s="17">
        <v>5.9595148409424703E-2</v>
      </c>
      <c r="BE9" s="17">
        <v>7.6826825086103501E-2</v>
      </c>
      <c r="BF9" s="17"/>
      <c r="BG9" s="17">
        <v>6.0722958346662803E-2</v>
      </c>
      <c r="BH9" s="17">
        <v>5.3231702393022703E-2</v>
      </c>
      <c r="BI9" s="17" t="s">
        <v>95</v>
      </c>
      <c r="BJ9" s="17" t="s">
        <v>95</v>
      </c>
      <c r="BK9" s="17" t="s">
        <v>95</v>
      </c>
      <c r="BL9" s="17" t="s">
        <v>95</v>
      </c>
      <c r="BM9" s="17" t="s">
        <v>95</v>
      </c>
    </row>
    <row r="10" spans="2:65" x14ac:dyDescent="0.35">
      <c r="B10" s="18" t="s">
        <v>289</v>
      </c>
      <c r="C10" s="17">
        <v>1.5307466167944201E-2</v>
      </c>
      <c r="D10" s="17">
        <v>2.3988883969759501E-2</v>
      </c>
      <c r="E10" s="17">
        <v>6.4218702030896099E-3</v>
      </c>
      <c r="F10" s="17"/>
      <c r="G10" s="17">
        <v>5.59952848254927E-3</v>
      </c>
      <c r="H10" s="17">
        <v>1.81335750081466E-2</v>
      </c>
      <c r="I10" s="17">
        <v>1.36562251457546E-2</v>
      </c>
      <c r="J10" s="17">
        <v>2.1090141677486799E-2</v>
      </c>
      <c r="K10" s="17">
        <v>1.7267111258828301E-2</v>
      </c>
      <c r="L10" s="17">
        <v>1.2648783264954101E-2</v>
      </c>
      <c r="M10" s="17"/>
      <c r="N10" s="17">
        <v>1.1077937423350901E-2</v>
      </c>
      <c r="O10" s="17">
        <v>1.9093345065618501E-2</v>
      </c>
      <c r="P10" s="17">
        <v>1.07531327966274E-2</v>
      </c>
      <c r="Q10" s="17">
        <v>2.0789494969040999E-2</v>
      </c>
      <c r="R10" s="17"/>
      <c r="S10" s="17">
        <v>2.1915769396103998E-2</v>
      </c>
      <c r="T10" s="17">
        <v>8.1420123187111604E-3</v>
      </c>
      <c r="U10" s="17">
        <v>1.22868294607011E-2</v>
      </c>
      <c r="V10" s="17">
        <v>2.9930760241951099E-2</v>
      </c>
      <c r="W10" s="17">
        <v>1.68820893645364E-2</v>
      </c>
      <c r="X10" s="17">
        <v>9.5490295543391099E-3</v>
      </c>
      <c r="Y10" s="17">
        <v>1.67014606777121E-2</v>
      </c>
      <c r="Z10" s="17">
        <v>8.4537705623716104E-3</v>
      </c>
      <c r="AA10" s="17">
        <v>1.90555161486206E-2</v>
      </c>
      <c r="AB10" s="17">
        <v>5.9284358455496799E-3</v>
      </c>
      <c r="AC10" s="17">
        <v>1.42689853432167E-2</v>
      </c>
      <c r="AD10" s="17">
        <v>1.9623253018044299E-2</v>
      </c>
      <c r="AE10" s="17"/>
      <c r="AF10" s="17">
        <v>1.66395911374108E-2</v>
      </c>
      <c r="AG10" s="17">
        <v>1.18116209808005E-2</v>
      </c>
      <c r="AH10" s="17">
        <v>2.0174034453060999E-2</v>
      </c>
      <c r="AI10" s="17"/>
      <c r="AJ10" s="17">
        <v>2.23989092581609E-2</v>
      </c>
      <c r="AK10" s="17">
        <v>7.3032667007365496E-3</v>
      </c>
      <c r="AL10" s="17">
        <v>1.3054380701916999E-2</v>
      </c>
      <c r="AM10" s="17">
        <v>0</v>
      </c>
      <c r="AN10" s="17">
        <v>1.97957103124973E-2</v>
      </c>
      <c r="AO10" s="17"/>
      <c r="AP10" s="17">
        <v>1.7758215282118101E-2</v>
      </c>
      <c r="AQ10" s="17">
        <v>1.0725059947182701E-2</v>
      </c>
      <c r="AR10" s="17">
        <v>2.9393975424875599E-2</v>
      </c>
      <c r="AS10" s="17"/>
      <c r="AT10" s="17">
        <v>1.4509522671274699E-2</v>
      </c>
      <c r="AU10" s="17">
        <v>1.3247774317229601E-2</v>
      </c>
      <c r="AV10" s="17">
        <v>1.1944231508165299E-2</v>
      </c>
      <c r="AW10" s="17">
        <v>2.8267570384830899E-2</v>
      </c>
      <c r="AX10" s="17">
        <v>2.0402803494890601E-2</v>
      </c>
      <c r="AY10" s="17"/>
      <c r="AZ10" s="17">
        <v>1.6428645825845498E-2</v>
      </c>
      <c r="BA10" s="17">
        <v>1.5392454425231499E-2</v>
      </c>
      <c r="BB10" s="17">
        <v>0</v>
      </c>
      <c r="BC10" s="17">
        <v>1.75852617542025E-2</v>
      </c>
      <c r="BD10" s="17">
        <v>2.1971571517644301E-2</v>
      </c>
      <c r="BE10" s="17">
        <v>1.4677128453052499E-2</v>
      </c>
      <c r="BF10" s="17"/>
      <c r="BG10" s="17">
        <v>1.8596510833455201E-2</v>
      </c>
      <c r="BH10" s="17">
        <v>1.01420177218832E-2</v>
      </c>
      <c r="BI10" s="17" t="s">
        <v>95</v>
      </c>
      <c r="BJ10" s="17" t="s">
        <v>95</v>
      </c>
      <c r="BK10" s="17" t="s">
        <v>95</v>
      </c>
      <c r="BL10" s="17" t="s">
        <v>95</v>
      </c>
      <c r="BM10" s="17" t="s">
        <v>95</v>
      </c>
    </row>
    <row r="11" spans="2:65" x14ac:dyDescent="0.35">
      <c r="B11" s="18" t="s">
        <v>290</v>
      </c>
      <c r="C11" s="17">
        <v>3.0641013686185301E-2</v>
      </c>
      <c r="D11" s="17">
        <v>3.7646046712967798E-2</v>
      </c>
      <c r="E11" s="17">
        <v>2.2758838263858799E-2</v>
      </c>
      <c r="F11" s="17"/>
      <c r="G11" s="17">
        <v>3.5058253826376E-2</v>
      </c>
      <c r="H11" s="17">
        <v>5.5111563721438502E-2</v>
      </c>
      <c r="I11" s="17">
        <v>2.4356600853300599E-2</v>
      </c>
      <c r="J11" s="17">
        <v>3.6601248401168698E-2</v>
      </c>
      <c r="K11" s="17">
        <v>1.4934841114725801E-2</v>
      </c>
      <c r="L11" s="17">
        <v>2.8749209562862699E-2</v>
      </c>
      <c r="M11" s="17"/>
      <c r="N11" s="17">
        <v>3.4481237256762803E-2</v>
      </c>
      <c r="O11" s="17">
        <v>2.2192956123170401E-2</v>
      </c>
      <c r="P11" s="17">
        <v>3.0265808697995802E-2</v>
      </c>
      <c r="Q11" s="17">
        <v>3.7082540149133598E-2</v>
      </c>
      <c r="R11" s="17"/>
      <c r="S11" s="17">
        <v>2.9390184213040099E-2</v>
      </c>
      <c r="T11" s="17">
        <v>2.71014100851255E-2</v>
      </c>
      <c r="U11" s="17">
        <v>3.48030363557029E-2</v>
      </c>
      <c r="V11" s="17">
        <v>3.3913269088051902E-2</v>
      </c>
      <c r="W11" s="17">
        <v>3.1632931999114003E-2</v>
      </c>
      <c r="X11" s="17">
        <v>1.5113586248639699E-2</v>
      </c>
      <c r="Y11" s="17">
        <v>4.68400098296025E-2</v>
      </c>
      <c r="Z11" s="17">
        <v>2.9035568291072601E-2</v>
      </c>
      <c r="AA11" s="17">
        <v>5.3821637410900999E-2</v>
      </c>
      <c r="AB11" s="17">
        <v>1.5211925456665099E-2</v>
      </c>
      <c r="AC11" s="17">
        <v>0</v>
      </c>
      <c r="AD11" s="17">
        <v>3.9056967223893901E-2</v>
      </c>
      <c r="AE11" s="17"/>
      <c r="AF11" s="17">
        <v>3.69198272045854E-2</v>
      </c>
      <c r="AG11" s="17">
        <v>2.4425873735666698E-2</v>
      </c>
      <c r="AH11" s="17">
        <v>3.1708475056234399E-2</v>
      </c>
      <c r="AI11" s="17"/>
      <c r="AJ11" s="17">
        <v>3.0171824264059701E-2</v>
      </c>
      <c r="AK11" s="17">
        <v>2.6642437007963898E-2</v>
      </c>
      <c r="AL11" s="17">
        <v>4.52059562503382E-2</v>
      </c>
      <c r="AM11" s="17">
        <v>0.111075150905174</v>
      </c>
      <c r="AN11" s="17">
        <v>2.4795127445389298E-2</v>
      </c>
      <c r="AO11" s="17"/>
      <c r="AP11" s="17">
        <v>2.94859015853202E-2</v>
      </c>
      <c r="AQ11" s="17">
        <v>2.28415485308953E-2</v>
      </c>
      <c r="AR11" s="17">
        <v>5.30659674644893E-2</v>
      </c>
      <c r="AS11" s="17"/>
      <c r="AT11" s="17">
        <v>3.2762620776263102E-2</v>
      </c>
      <c r="AU11" s="17">
        <v>4.03994041676531E-2</v>
      </c>
      <c r="AV11" s="17">
        <v>3.17959263239391E-2</v>
      </c>
      <c r="AW11" s="17">
        <v>3.3913905614036198E-2</v>
      </c>
      <c r="AX11" s="17">
        <v>2.4744005263380199E-2</v>
      </c>
      <c r="AY11" s="17"/>
      <c r="AZ11" s="17">
        <v>2.47030288901877E-2</v>
      </c>
      <c r="BA11" s="17">
        <v>3.1518301765022801E-2</v>
      </c>
      <c r="BB11" s="17">
        <v>1.5846143399775199E-2</v>
      </c>
      <c r="BC11" s="17">
        <v>3.2861752098763901E-2</v>
      </c>
      <c r="BD11" s="17">
        <v>3.5655862014674002E-2</v>
      </c>
      <c r="BE11" s="17">
        <v>4.8255268843187503E-2</v>
      </c>
      <c r="BF11" s="17"/>
      <c r="BG11" s="17">
        <v>3.19718400343409E-2</v>
      </c>
      <c r="BH11" s="17">
        <v>2.8550949369290601E-2</v>
      </c>
      <c r="BI11" s="17" t="s">
        <v>95</v>
      </c>
      <c r="BJ11" s="17" t="s">
        <v>95</v>
      </c>
      <c r="BK11" s="17" t="s">
        <v>95</v>
      </c>
      <c r="BL11" s="17" t="s">
        <v>95</v>
      </c>
      <c r="BM11" s="17" t="s">
        <v>95</v>
      </c>
    </row>
    <row r="12" spans="2:65" x14ac:dyDescent="0.35">
      <c r="B12" s="18" t="s">
        <v>291</v>
      </c>
      <c r="C12" s="17">
        <v>4.33202052033154E-2</v>
      </c>
      <c r="D12" s="17">
        <v>4.9420947660006397E-2</v>
      </c>
      <c r="E12" s="17">
        <v>3.6262045248675601E-2</v>
      </c>
      <c r="F12" s="17"/>
      <c r="G12" s="17">
        <v>2.0329901653390998E-2</v>
      </c>
      <c r="H12" s="17">
        <v>5.6913309921573597E-2</v>
      </c>
      <c r="I12" s="17">
        <v>5.7783851616293999E-2</v>
      </c>
      <c r="J12" s="17">
        <v>3.1742207982461197E-2</v>
      </c>
      <c r="K12" s="17">
        <v>3.5659105580158598E-2</v>
      </c>
      <c r="L12" s="17">
        <v>4.7200106577111801E-2</v>
      </c>
      <c r="M12" s="17"/>
      <c r="N12" s="17">
        <v>3.8846939907867598E-2</v>
      </c>
      <c r="O12" s="17">
        <v>5.6234361136377302E-2</v>
      </c>
      <c r="P12" s="17">
        <v>3.1829983451788398E-2</v>
      </c>
      <c r="Q12" s="17">
        <v>4.6423526694979199E-2</v>
      </c>
      <c r="R12" s="17"/>
      <c r="S12" s="17">
        <v>2.09946997999335E-2</v>
      </c>
      <c r="T12" s="17">
        <v>5.1266202256404401E-2</v>
      </c>
      <c r="U12" s="17">
        <v>7.0047056159662405E-2</v>
      </c>
      <c r="V12" s="17">
        <v>4.6277294895721903E-2</v>
      </c>
      <c r="W12" s="17">
        <v>5.9940860360826097E-2</v>
      </c>
      <c r="X12" s="17">
        <v>2.0107979033471501E-2</v>
      </c>
      <c r="Y12" s="17">
        <v>2.05504313296608E-2</v>
      </c>
      <c r="Z12" s="17">
        <v>5.47727904641696E-2</v>
      </c>
      <c r="AA12" s="17">
        <v>3.8939702870616502E-2</v>
      </c>
      <c r="AB12" s="17">
        <v>5.1637965419335498E-2</v>
      </c>
      <c r="AC12" s="17">
        <v>7.2992088296893201E-2</v>
      </c>
      <c r="AD12" s="17">
        <v>1.6836555920158799E-2</v>
      </c>
      <c r="AE12" s="17"/>
      <c r="AF12" s="17">
        <v>3.9382706009249799E-2</v>
      </c>
      <c r="AG12" s="17">
        <v>4.8808307077516599E-2</v>
      </c>
      <c r="AH12" s="17">
        <v>3.8707329716104598E-2</v>
      </c>
      <c r="AI12" s="17"/>
      <c r="AJ12" s="17">
        <v>4.5455661738024497E-2</v>
      </c>
      <c r="AK12" s="17">
        <v>3.9424967324890897E-2</v>
      </c>
      <c r="AL12" s="17">
        <v>3.3893336728755399E-2</v>
      </c>
      <c r="AM12" s="17">
        <v>2.4304179886388701E-2</v>
      </c>
      <c r="AN12" s="17">
        <v>6.0130117060996302E-2</v>
      </c>
      <c r="AO12" s="17"/>
      <c r="AP12" s="17">
        <v>3.55203094399879E-2</v>
      </c>
      <c r="AQ12" s="17">
        <v>4.0880318844008903E-2</v>
      </c>
      <c r="AR12" s="17">
        <v>4.7638671061410003E-2</v>
      </c>
      <c r="AS12" s="17"/>
      <c r="AT12" s="17">
        <v>3.2840218487920798E-2</v>
      </c>
      <c r="AU12" s="17">
        <v>5.4443498622283801E-2</v>
      </c>
      <c r="AV12" s="17">
        <v>3.5761256786660298E-2</v>
      </c>
      <c r="AW12" s="17">
        <v>3.5528421761934201E-2</v>
      </c>
      <c r="AX12" s="17">
        <v>7.9731999621952696E-2</v>
      </c>
      <c r="AY12" s="17"/>
      <c r="AZ12" s="17">
        <v>2.6636684990039999E-2</v>
      </c>
      <c r="BA12" s="17">
        <v>3.8313357913288701E-2</v>
      </c>
      <c r="BB12" s="17">
        <v>6.4032176570940597E-2</v>
      </c>
      <c r="BC12" s="17">
        <v>5.2451915562986597E-2</v>
      </c>
      <c r="BD12" s="17">
        <v>3.18249668689276E-2</v>
      </c>
      <c r="BE12" s="17">
        <v>7.8510671707243199E-2</v>
      </c>
      <c r="BF12" s="17"/>
      <c r="BG12" s="17">
        <v>4.2483214125819901E-2</v>
      </c>
      <c r="BH12" s="17">
        <v>4.4634700657254299E-2</v>
      </c>
      <c r="BI12" s="17" t="s">
        <v>95</v>
      </c>
      <c r="BJ12" s="17" t="s">
        <v>95</v>
      </c>
      <c r="BK12" s="17" t="s">
        <v>95</v>
      </c>
      <c r="BL12" s="17" t="s">
        <v>95</v>
      </c>
      <c r="BM12" s="17" t="s">
        <v>95</v>
      </c>
    </row>
    <row r="13" spans="2:65" x14ac:dyDescent="0.35">
      <c r="B13" s="18" t="s">
        <v>292</v>
      </c>
      <c r="C13" s="17">
        <v>0.118734419242636</v>
      </c>
      <c r="D13" s="17">
        <v>0.132426768240406</v>
      </c>
      <c r="E13" s="17">
        <v>0.104258095540341</v>
      </c>
      <c r="F13" s="17"/>
      <c r="G13" s="17">
        <v>0.18158275079052899</v>
      </c>
      <c r="H13" s="17">
        <v>8.2764202441954704E-2</v>
      </c>
      <c r="I13" s="17">
        <v>0.116417291973648</v>
      </c>
      <c r="J13" s="17">
        <v>0.108336563083302</v>
      </c>
      <c r="K13" s="17">
        <v>0.117980153752583</v>
      </c>
      <c r="L13" s="17">
        <v>0.126784783422526</v>
      </c>
      <c r="M13" s="17"/>
      <c r="N13" s="17">
        <v>0.116031195513533</v>
      </c>
      <c r="O13" s="17">
        <v>0.11764033833703701</v>
      </c>
      <c r="P13" s="17">
        <v>0.12827438919963999</v>
      </c>
      <c r="Q13" s="17">
        <v>0.115450937714494</v>
      </c>
      <c r="R13" s="17"/>
      <c r="S13" s="17">
        <v>0.130180915272371</v>
      </c>
      <c r="T13" s="17">
        <v>9.8390722812720793E-2</v>
      </c>
      <c r="U13" s="17">
        <v>9.9841071345526097E-2</v>
      </c>
      <c r="V13" s="17">
        <v>0.121698114817542</v>
      </c>
      <c r="W13" s="17">
        <v>9.4717252626898493E-2</v>
      </c>
      <c r="X13" s="17">
        <v>0.10147977738889</v>
      </c>
      <c r="Y13" s="17">
        <v>0.16064641017234799</v>
      </c>
      <c r="Z13" s="17">
        <v>7.4972393323961398E-2</v>
      </c>
      <c r="AA13" s="17">
        <v>0.13795876571006099</v>
      </c>
      <c r="AB13" s="17">
        <v>0.10198038084939701</v>
      </c>
      <c r="AC13" s="17">
        <v>0.14826969553437599</v>
      </c>
      <c r="AD13" s="17">
        <v>0.1778697479338</v>
      </c>
      <c r="AE13" s="17"/>
      <c r="AF13" s="17">
        <v>0.115929799390681</v>
      </c>
      <c r="AG13" s="17">
        <v>0.101638059678646</v>
      </c>
      <c r="AH13" s="17">
        <v>0.18544347886524901</v>
      </c>
      <c r="AI13" s="17"/>
      <c r="AJ13" s="17">
        <v>0.112255614601103</v>
      </c>
      <c r="AK13" s="17">
        <v>0.10010309216920001</v>
      </c>
      <c r="AL13" s="17">
        <v>8.3553996076241699E-2</v>
      </c>
      <c r="AM13" s="17">
        <v>0.142060751473261</v>
      </c>
      <c r="AN13" s="17">
        <v>0.20974600553846301</v>
      </c>
      <c r="AO13" s="17"/>
      <c r="AP13" s="17">
        <v>9.4922840493647007E-2</v>
      </c>
      <c r="AQ13" s="17">
        <v>0.103301572878034</v>
      </c>
      <c r="AR13" s="17">
        <v>0.12153792586901099</v>
      </c>
      <c r="AS13" s="17"/>
      <c r="AT13" s="17">
        <v>0.138171227535024</v>
      </c>
      <c r="AU13" s="17">
        <v>0.14616171910991299</v>
      </c>
      <c r="AV13" s="17">
        <v>8.0369177795595104E-2</v>
      </c>
      <c r="AW13" s="17">
        <v>0.127948363796481</v>
      </c>
      <c r="AX13" s="17">
        <v>4.94059452620133E-2</v>
      </c>
      <c r="AY13" s="17"/>
      <c r="AZ13" s="17">
        <v>0.108374526618641</v>
      </c>
      <c r="BA13" s="17">
        <v>0.118523754091013</v>
      </c>
      <c r="BB13" s="17">
        <v>0.117886154274233</v>
      </c>
      <c r="BC13" s="17">
        <v>0.111182414813021</v>
      </c>
      <c r="BD13" s="17">
        <v>0.149112922356401</v>
      </c>
      <c r="BE13" s="17">
        <v>9.7519246991471395E-2</v>
      </c>
      <c r="BF13" s="17"/>
      <c r="BG13" s="17">
        <v>0.124369496771533</v>
      </c>
      <c r="BH13" s="17">
        <v>0.10988452347494</v>
      </c>
      <c r="BI13" s="17" t="s">
        <v>95</v>
      </c>
      <c r="BJ13" s="17" t="s">
        <v>95</v>
      </c>
      <c r="BK13" s="17" t="s">
        <v>95</v>
      </c>
      <c r="BL13" s="17" t="s">
        <v>95</v>
      </c>
      <c r="BM13" s="17" t="s">
        <v>95</v>
      </c>
    </row>
    <row r="14" spans="2:65" x14ac:dyDescent="0.35">
      <c r="B14" s="18" t="s">
        <v>293</v>
      </c>
      <c r="C14" s="17">
        <v>0.101189105616595</v>
      </c>
      <c r="D14" s="17">
        <v>9.6822170576873701E-2</v>
      </c>
      <c r="E14" s="17">
        <v>0.10602748063396</v>
      </c>
      <c r="F14" s="17"/>
      <c r="G14" s="17">
        <v>8.0421739037592102E-2</v>
      </c>
      <c r="H14" s="17">
        <v>0.150148638124219</v>
      </c>
      <c r="I14" s="17">
        <v>0.10182292424058299</v>
      </c>
      <c r="J14" s="17">
        <v>0.116624481855146</v>
      </c>
      <c r="K14" s="17">
        <v>9.4980464533624007E-2</v>
      </c>
      <c r="L14" s="17">
        <v>8.0171154914527601E-2</v>
      </c>
      <c r="M14" s="17"/>
      <c r="N14" s="17">
        <v>0.10385822218832801</v>
      </c>
      <c r="O14" s="17">
        <v>0.111060829407961</v>
      </c>
      <c r="P14" s="17">
        <v>8.70304966197126E-2</v>
      </c>
      <c r="Q14" s="17">
        <v>9.7730427037364995E-2</v>
      </c>
      <c r="R14" s="17"/>
      <c r="S14" s="17">
        <v>0.10847149118801599</v>
      </c>
      <c r="T14" s="17">
        <v>7.7712270688739093E-2</v>
      </c>
      <c r="U14" s="17">
        <v>0.122407121705867</v>
      </c>
      <c r="V14" s="17">
        <v>7.1986024881864605E-2</v>
      </c>
      <c r="W14" s="17">
        <v>0.114623625382683</v>
      </c>
      <c r="X14" s="17">
        <v>0.13423847967621899</v>
      </c>
      <c r="Y14" s="17">
        <v>9.5420044256268599E-2</v>
      </c>
      <c r="Z14" s="17">
        <v>0.12874078680152501</v>
      </c>
      <c r="AA14" s="17">
        <v>9.7975772998412897E-2</v>
      </c>
      <c r="AB14" s="17">
        <v>0.109881585666863</v>
      </c>
      <c r="AC14" s="17">
        <v>9.8436788876142503E-2</v>
      </c>
      <c r="AD14" s="17">
        <v>5.19301974797933E-2</v>
      </c>
      <c r="AE14" s="17"/>
      <c r="AF14" s="17">
        <v>9.3329397219532706E-2</v>
      </c>
      <c r="AG14" s="17">
        <v>9.9814879337221593E-2</v>
      </c>
      <c r="AH14" s="17">
        <v>0.129712602913166</v>
      </c>
      <c r="AI14" s="17"/>
      <c r="AJ14" s="17">
        <v>8.8272103858292802E-2</v>
      </c>
      <c r="AK14" s="17">
        <v>0.10728619958452799</v>
      </c>
      <c r="AL14" s="17">
        <v>8.5815905070898896E-2</v>
      </c>
      <c r="AM14" s="17">
        <v>8.3395863666851297E-2</v>
      </c>
      <c r="AN14" s="17">
        <v>0.12713672907471801</v>
      </c>
      <c r="AO14" s="17"/>
      <c r="AP14" s="17">
        <v>0.100533590720358</v>
      </c>
      <c r="AQ14" s="17">
        <v>0.102778131363126</v>
      </c>
      <c r="AR14" s="17">
        <v>5.94072842753086E-2</v>
      </c>
      <c r="AS14" s="17"/>
      <c r="AT14" s="17">
        <v>0.110466932584827</v>
      </c>
      <c r="AU14" s="17">
        <v>0.10714289643964001</v>
      </c>
      <c r="AV14" s="17">
        <v>9.7704858396055499E-2</v>
      </c>
      <c r="AW14" s="17">
        <v>0.115191455786643</v>
      </c>
      <c r="AX14" s="17">
        <v>2.1056852963146501E-2</v>
      </c>
      <c r="AY14" s="17"/>
      <c r="AZ14" s="17">
        <v>0.10444418888131</v>
      </c>
      <c r="BA14" s="17">
        <v>0.10523264747901701</v>
      </c>
      <c r="BB14" s="17">
        <v>0.127792330146552</v>
      </c>
      <c r="BC14" s="17">
        <v>9.2928352034865505E-2</v>
      </c>
      <c r="BD14" s="17">
        <v>8.5297794256719295E-2</v>
      </c>
      <c r="BE14" s="17">
        <v>8.9582346930990694E-2</v>
      </c>
      <c r="BF14" s="17"/>
      <c r="BG14" s="17">
        <v>9.9731867290747803E-2</v>
      </c>
      <c r="BH14" s="17">
        <v>0.10347770009046001</v>
      </c>
      <c r="BI14" s="17" t="s">
        <v>95</v>
      </c>
      <c r="BJ14" s="17" t="s">
        <v>95</v>
      </c>
      <c r="BK14" s="17" t="s">
        <v>95</v>
      </c>
      <c r="BL14" s="17" t="s">
        <v>95</v>
      </c>
      <c r="BM14" s="17" t="s">
        <v>95</v>
      </c>
    </row>
    <row r="15" spans="2:65" x14ac:dyDescent="0.35">
      <c r="B15" s="18" t="s">
        <v>294</v>
      </c>
      <c r="C15" s="17">
        <v>0.15920782958131899</v>
      </c>
      <c r="D15" s="17">
        <v>0.15847064266390601</v>
      </c>
      <c r="E15" s="17">
        <v>0.16050588591616699</v>
      </c>
      <c r="F15" s="17"/>
      <c r="G15" s="17">
        <v>0.14425953178904</v>
      </c>
      <c r="H15" s="17">
        <v>0.14796015167804</v>
      </c>
      <c r="I15" s="17">
        <v>0.17960360610422799</v>
      </c>
      <c r="J15" s="17">
        <v>0.16415034806470399</v>
      </c>
      <c r="K15" s="17">
        <v>0.16106886745257901</v>
      </c>
      <c r="L15" s="17">
        <v>0.153187020706508</v>
      </c>
      <c r="M15" s="17"/>
      <c r="N15" s="17">
        <v>0.180809965889562</v>
      </c>
      <c r="O15" s="17">
        <v>0.15335820460963401</v>
      </c>
      <c r="P15" s="17">
        <v>0.13763832579497701</v>
      </c>
      <c r="Q15" s="17">
        <v>0.15448468194189399</v>
      </c>
      <c r="R15" s="17"/>
      <c r="S15" s="17">
        <v>0.15475031834769001</v>
      </c>
      <c r="T15" s="17">
        <v>0.18405230469001299</v>
      </c>
      <c r="U15" s="17">
        <v>0.158021969838707</v>
      </c>
      <c r="V15" s="17">
        <v>0.16531136302522301</v>
      </c>
      <c r="W15" s="17">
        <v>0.16542135380850401</v>
      </c>
      <c r="X15" s="17">
        <v>0.17486579123888499</v>
      </c>
      <c r="Y15" s="17">
        <v>0.161806262689939</v>
      </c>
      <c r="Z15" s="17">
        <v>0.13277727040397599</v>
      </c>
      <c r="AA15" s="17">
        <v>0.13291365879544201</v>
      </c>
      <c r="AB15" s="17">
        <v>0.177162045404192</v>
      </c>
      <c r="AC15" s="17">
        <v>0.137068662952916</v>
      </c>
      <c r="AD15" s="17">
        <v>0.105467596630325</v>
      </c>
      <c r="AE15" s="17"/>
      <c r="AF15" s="17">
        <v>0.138391473913764</v>
      </c>
      <c r="AG15" s="17">
        <v>0.177869520256071</v>
      </c>
      <c r="AH15" s="17">
        <v>0.16159586508280299</v>
      </c>
      <c r="AI15" s="17"/>
      <c r="AJ15" s="17">
        <v>0.151317926982245</v>
      </c>
      <c r="AK15" s="17">
        <v>0.17588086542093001</v>
      </c>
      <c r="AL15" s="17">
        <v>0.20669143262498599</v>
      </c>
      <c r="AM15" s="17">
        <v>7.4359601104508594E-2</v>
      </c>
      <c r="AN15" s="17">
        <v>0.13926625747514301</v>
      </c>
      <c r="AO15" s="17"/>
      <c r="AP15" s="17">
        <v>0.15002991826183301</v>
      </c>
      <c r="AQ15" s="17">
        <v>0.16987900477155601</v>
      </c>
      <c r="AR15" s="17">
        <v>0.15601924357410199</v>
      </c>
      <c r="AS15" s="17"/>
      <c r="AT15" s="17">
        <v>0.14696215354929901</v>
      </c>
      <c r="AU15" s="17">
        <v>0.15105618549410901</v>
      </c>
      <c r="AV15" s="17">
        <v>0.19813999892070699</v>
      </c>
      <c r="AW15" s="17">
        <v>0.112676166396976</v>
      </c>
      <c r="AX15" s="17">
        <v>0.28384229233501801</v>
      </c>
      <c r="AY15" s="17"/>
      <c r="AZ15" s="17">
        <v>0.150234305679914</v>
      </c>
      <c r="BA15" s="17">
        <v>0.16130741350090599</v>
      </c>
      <c r="BB15" s="17">
        <v>0.161753331932214</v>
      </c>
      <c r="BC15" s="17">
        <v>0.157407518910328</v>
      </c>
      <c r="BD15" s="17">
        <v>0.170305719704681</v>
      </c>
      <c r="BE15" s="17">
        <v>0.144490368399493</v>
      </c>
      <c r="BF15" s="17"/>
      <c r="BG15" s="17">
        <v>0.14825670468779201</v>
      </c>
      <c r="BH15" s="17">
        <v>0.17640658387525099</v>
      </c>
      <c r="BI15" s="17" t="s">
        <v>95</v>
      </c>
      <c r="BJ15" s="17" t="s">
        <v>95</v>
      </c>
      <c r="BK15" s="17" t="s">
        <v>95</v>
      </c>
      <c r="BL15" s="17" t="s">
        <v>95</v>
      </c>
      <c r="BM15" s="17" t="s">
        <v>95</v>
      </c>
    </row>
    <row r="16" spans="2:65" x14ac:dyDescent="0.35">
      <c r="B16" s="18" t="s">
        <v>295</v>
      </c>
      <c r="C16" s="17">
        <v>0.16893664318631699</v>
      </c>
      <c r="D16" s="17">
        <v>0.16971278661077599</v>
      </c>
      <c r="E16" s="17">
        <v>0.168709686147513</v>
      </c>
      <c r="F16" s="17"/>
      <c r="G16" s="17">
        <v>0.18901565288196601</v>
      </c>
      <c r="H16" s="17">
        <v>0.17905416918574099</v>
      </c>
      <c r="I16" s="17">
        <v>0.173955807185359</v>
      </c>
      <c r="J16" s="17">
        <v>0.19826143200597601</v>
      </c>
      <c r="K16" s="17">
        <v>0.147108157397946</v>
      </c>
      <c r="L16" s="17">
        <v>0.15397405721159199</v>
      </c>
      <c r="M16" s="17"/>
      <c r="N16" s="17">
        <v>0.175450911866398</v>
      </c>
      <c r="O16" s="17">
        <v>0.173865576317941</v>
      </c>
      <c r="P16" s="17">
        <v>0.18294748029297001</v>
      </c>
      <c r="Q16" s="17">
        <v>0.13547930531162</v>
      </c>
      <c r="R16" s="17"/>
      <c r="S16" s="17">
        <v>0.18528829266439301</v>
      </c>
      <c r="T16" s="17">
        <v>0.17733202493597999</v>
      </c>
      <c r="U16" s="17">
        <v>0.17743116111400301</v>
      </c>
      <c r="V16" s="17">
        <v>0.16339180605207301</v>
      </c>
      <c r="W16" s="17">
        <v>0.13459801241494801</v>
      </c>
      <c r="X16" s="17">
        <v>0.15940128222868599</v>
      </c>
      <c r="Y16" s="17">
        <v>0.14146913666301</v>
      </c>
      <c r="Z16" s="17">
        <v>0.197021647761221</v>
      </c>
      <c r="AA16" s="17">
        <v>0.165779446105807</v>
      </c>
      <c r="AB16" s="17">
        <v>0.17206003655550001</v>
      </c>
      <c r="AC16" s="17">
        <v>0.164396883666933</v>
      </c>
      <c r="AD16" s="17">
        <v>0.22243296390699099</v>
      </c>
      <c r="AE16" s="17"/>
      <c r="AF16" s="17">
        <v>0.18310533626228301</v>
      </c>
      <c r="AG16" s="17">
        <v>0.16805142458105299</v>
      </c>
      <c r="AH16" s="17">
        <v>0.11390973629058999</v>
      </c>
      <c r="AI16" s="17"/>
      <c r="AJ16" s="17">
        <v>0.17633298865365399</v>
      </c>
      <c r="AK16" s="17">
        <v>0.17809774067234599</v>
      </c>
      <c r="AL16" s="17">
        <v>0.209126482502346</v>
      </c>
      <c r="AM16" s="17">
        <v>0.12928166251523401</v>
      </c>
      <c r="AN16" s="17">
        <v>0.13329304333755199</v>
      </c>
      <c r="AO16" s="17"/>
      <c r="AP16" s="17">
        <v>0.18183196239844099</v>
      </c>
      <c r="AQ16" s="17">
        <v>0.183520553208498</v>
      </c>
      <c r="AR16" s="17">
        <v>0.209569617335364</v>
      </c>
      <c r="AS16" s="17"/>
      <c r="AT16" s="17">
        <v>0.153040553319123</v>
      </c>
      <c r="AU16" s="17">
        <v>0.12936949720073301</v>
      </c>
      <c r="AV16" s="17">
        <v>0.194975657090661</v>
      </c>
      <c r="AW16" s="17">
        <v>0.196516379157746</v>
      </c>
      <c r="AX16" s="17">
        <v>0.125923662663077</v>
      </c>
      <c r="AY16" s="17"/>
      <c r="AZ16" s="17">
        <v>0.19172432964476599</v>
      </c>
      <c r="BA16" s="17">
        <v>0.17311336893173301</v>
      </c>
      <c r="BB16" s="17">
        <v>0.19274082954774399</v>
      </c>
      <c r="BC16" s="17">
        <v>0.15729894640589001</v>
      </c>
      <c r="BD16" s="17">
        <v>0.144836010454646</v>
      </c>
      <c r="BE16" s="17">
        <v>0.14097216326804901</v>
      </c>
      <c r="BF16" s="17"/>
      <c r="BG16" s="17">
        <v>0.15630092698668499</v>
      </c>
      <c r="BH16" s="17">
        <v>0.188781050072203</v>
      </c>
      <c r="BI16" s="17" t="s">
        <v>95</v>
      </c>
      <c r="BJ16" s="17" t="s">
        <v>95</v>
      </c>
      <c r="BK16" s="17" t="s">
        <v>95</v>
      </c>
      <c r="BL16" s="17" t="s">
        <v>95</v>
      </c>
      <c r="BM16" s="17" t="s">
        <v>95</v>
      </c>
    </row>
    <row r="17" spans="2:65" x14ac:dyDescent="0.35">
      <c r="B17" s="18" t="s">
        <v>302</v>
      </c>
      <c r="C17" s="17">
        <v>9.4536026928147998E-2</v>
      </c>
      <c r="D17" s="17">
        <v>8.1551174056818096E-2</v>
      </c>
      <c r="E17" s="17">
        <v>0.108223931921223</v>
      </c>
      <c r="F17" s="17"/>
      <c r="G17" s="17">
        <v>9.5110702139279302E-2</v>
      </c>
      <c r="H17" s="17">
        <v>9.4771014207351095E-2</v>
      </c>
      <c r="I17" s="17">
        <v>0.111881435028237</v>
      </c>
      <c r="J17" s="17">
        <v>7.9825440473107495E-2</v>
      </c>
      <c r="K17" s="17">
        <v>0.10476953399360101</v>
      </c>
      <c r="L17" s="17">
        <v>8.7908406267598396E-2</v>
      </c>
      <c r="M17" s="17"/>
      <c r="N17" s="17">
        <v>8.7441423534523693E-2</v>
      </c>
      <c r="O17" s="17">
        <v>9.1326573987901602E-2</v>
      </c>
      <c r="P17" s="17">
        <v>9.2451020826796002E-2</v>
      </c>
      <c r="Q17" s="17">
        <v>0.113572260871126</v>
      </c>
      <c r="R17" s="17"/>
      <c r="S17" s="17">
        <v>9.6038431969982699E-2</v>
      </c>
      <c r="T17" s="17">
        <v>0.110070351320896</v>
      </c>
      <c r="U17" s="17">
        <v>0.102447969298707</v>
      </c>
      <c r="V17" s="17">
        <v>6.3964754834456294E-2</v>
      </c>
      <c r="W17" s="17">
        <v>9.2367338267751703E-2</v>
      </c>
      <c r="X17" s="17">
        <v>8.0289334767267198E-2</v>
      </c>
      <c r="Y17" s="17">
        <v>0.11240299015656401</v>
      </c>
      <c r="Z17" s="17">
        <v>8.7030546921866694E-2</v>
      </c>
      <c r="AA17" s="17">
        <v>8.4420063522010605E-2</v>
      </c>
      <c r="AB17" s="17">
        <v>0.11676055834737201</v>
      </c>
      <c r="AC17" s="17">
        <v>9.5129955371494601E-2</v>
      </c>
      <c r="AD17" s="17">
        <v>6.8027365197611503E-2</v>
      </c>
      <c r="AE17" s="17"/>
      <c r="AF17" s="17">
        <v>8.3562790721985095E-2</v>
      </c>
      <c r="AG17" s="17">
        <v>0.106838733711413</v>
      </c>
      <c r="AH17" s="17">
        <v>8.7893901419136305E-2</v>
      </c>
      <c r="AI17" s="17"/>
      <c r="AJ17" s="17">
        <v>9.7597537120774305E-2</v>
      </c>
      <c r="AK17" s="17">
        <v>0.107537158442523</v>
      </c>
      <c r="AL17" s="17">
        <v>6.5524405306291195E-2</v>
      </c>
      <c r="AM17" s="17">
        <v>0.104045627281345</v>
      </c>
      <c r="AN17" s="17">
        <v>5.2378380322635899E-2</v>
      </c>
      <c r="AO17" s="17"/>
      <c r="AP17" s="17">
        <v>9.9751895476375599E-2</v>
      </c>
      <c r="AQ17" s="17">
        <v>0.11940512739604001</v>
      </c>
      <c r="AR17" s="17">
        <v>6.2631137221704505E-2</v>
      </c>
      <c r="AS17" s="17"/>
      <c r="AT17" s="17">
        <v>9.1522311838918596E-2</v>
      </c>
      <c r="AU17" s="17">
        <v>8.5399182601079399E-2</v>
      </c>
      <c r="AV17" s="17">
        <v>9.7354262392995897E-2</v>
      </c>
      <c r="AW17" s="17">
        <v>0.123788466719629</v>
      </c>
      <c r="AX17" s="17">
        <v>8.48628886809938E-2</v>
      </c>
      <c r="AY17" s="17"/>
      <c r="AZ17" s="17">
        <v>0.111972047687784</v>
      </c>
      <c r="BA17" s="17">
        <v>8.7018944217036501E-2</v>
      </c>
      <c r="BB17" s="17">
        <v>8.36288243274904E-2</v>
      </c>
      <c r="BC17" s="17">
        <v>9.1835074947020007E-2</v>
      </c>
      <c r="BD17" s="17">
        <v>0.104819870726149</v>
      </c>
      <c r="BE17" s="17">
        <v>9.3202587402250098E-2</v>
      </c>
      <c r="BF17" s="17"/>
      <c r="BG17" s="17">
        <v>9.3671448738110993E-2</v>
      </c>
      <c r="BH17" s="17">
        <v>9.5893847974196603E-2</v>
      </c>
      <c r="BI17" s="17" t="s">
        <v>95</v>
      </c>
      <c r="BJ17" s="17" t="s">
        <v>95</v>
      </c>
      <c r="BK17" s="17" t="s">
        <v>95</v>
      </c>
      <c r="BL17" s="17" t="s">
        <v>95</v>
      </c>
      <c r="BM17" s="17" t="s">
        <v>95</v>
      </c>
    </row>
    <row r="18" spans="2:65" x14ac:dyDescent="0.35">
      <c r="B18" s="18" t="s">
        <v>403</v>
      </c>
      <c r="C18" s="17">
        <v>0.12924680451890799</v>
      </c>
      <c r="D18" s="17">
        <v>0.11338672645427</v>
      </c>
      <c r="E18" s="17">
        <v>0.14510673024322701</v>
      </c>
      <c r="F18" s="17"/>
      <c r="G18" s="17">
        <v>0.178359501331387</v>
      </c>
      <c r="H18" s="17">
        <v>0.13146086155359099</v>
      </c>
      <c r="I18" s="17">
        <v>0.13017313608992701</v>
      </c>
      <c r="J18" s="17">
        <v>0.10976668315284099</v>
      </c>
      <c r="K18" s="17">
        <v>0.13399957793336101</v>
      </c>
      <c r="L18" s="17">
        <v>0.124853558444718</v>
      </c>
      <c r="M18" s="17"/>
      <c r="N18" s="17">
        <v>0.118819810445252</v>
      </c>
      <c r="O18" s="17">
        <v>0.11450526676785799</v>
      </c>
      <c r="P18" s="17">
        <v>0.15488024877023501</v>
      </c>
      <c r="Q18" s="17">
        <v>0.14115204347396901</v>
      </c>
      <c r="R18" s="17"/>
      <c r="S18" s="17">
        <v>0.17691854215199701</v>
      </c>
      <c r="T18" s="17">
        <v>9.9577264777132302E-2</v>
      </c>
      <c r="U18" s="17">
        <v>0.10812362618079401</v>
      </c>
      <c r="V18" s="17">
        <v>0.13564472755968701</v>
      </c>
      <c r="W18" s="17">
        <v>0.14030812586794</v>
      </c>
      <c r="X18" s="17">
        <v>0.15224287964701699</v>
      </c>
      <c r="Y18" s="17">
        <v>0.101632965579396</v>
      </c>
      <c r="Z18" s="17">
        <v>0.10687293649549599</v>
      </c>
      <c r="AA18" s="17">
        <v>0.14234162114289001</v>
      </c>
      <c r="AB18" s="17">
        <v>9.9833936063960502E-2</v>
      </c>
      <c r="AC18" s="17">
        <v>0.16864717560089301</v>
      </c>
      <c r="AD18" s="17">
        <v>0.117118750954755</v>
      </c>
      <c r="AE18" s="17"/>
      <c r="AF18" s="17">
        <v>0.12453602224613</v>
      </c>
      <c r="AG18" s="17">
        <v>0.13766533187032901</v>
      </c>
      <c r="AH18" s="17">
        <v>0.138033519230473</v>
      </c>
      <c r="AI18" s="17"/>
      <c r="AJ18" s="17">
        <v>0.12116789062354499</v>
      </c>
      <c r="AK18" s="17">
        <v>0.158327619158903</v>
      </c>
      <c r="AL18" s="17">
        <v>0.125128835926266</v>
      </c>
      <c r="AM18" s="17">
        <v>0.14123279215109799</v>
      </c>
      <c r="AN18" s="17">
        <v>0.123498142174745</v>
      </c>
      <c r="AO18" s="17"/>
      <c r="AP18" s="17">
        <v>0.13924636001842799</v>
      </c>
      <c r="AQ18" s="17">
        <v>0.14724947028687099</v>
      </c>
      <c r="AR18" s="17">
        <v>0.14262302170223401</v>
      </c>
      <c r="AS18" s="17"/>
      <c r="AT18" s="17">
        <v>0.13922863875126201</v>
      </c>
      <c r="AU18" s="17">
        <v>0.108260736711112</v>
      </c>
      <c r="AV18" s="17">
        <v>0.134419145658706</v>
      </c>
      <c r="AW18" s="17">
        <v>0.131462073430822</v>
      </c>
      <c r="AX18" s="17">
        <v>0.16902537420017499</v>
      </c>
      <c r="AY18" s="17"/>
      <c r="AZ18" s="17">
        <v>0.18115628259254701</v>
      </c>
      <c r="BA18" s="17">
        <v>0.121864403707085</v>
      </c>
      <c r="BB18" s="17">
        <v>0.12835096903922599</v>
      </c>
      <c r="BC18" s="17">
        <v>0.12777774682639201</v>
      </c>
      <c r="BD18" s="17">
        <v>9.8395016810979605E-2</v>
      </c>
      <c r="BE18" s="17">
        <v>0.11628692190319399</v>
      </c>
      <c r="BF18" s="17"/>
      <c r="BG18" s="17">
        <v>0.12876511184801301</v>
      </c>
      <c r="BH18" s="17">
        <v>0.13000330341490601</v>
      </c>
      <c r="BI18" s="17" t="s">
        <v>95</v>
      </c>
      <c r="BJ18" s="17" t="s">
        <v>95</v>
      </c>
      <c r="BK18" s="17" t="s">
        <v>95</v>
      </c>
      <c r="BL18" s="17" t="s">
        <v>95</v>
      </c>
      <c r="BM18" s="17" t="s">
        <v>95</v>
      </c>
    </row>
    <row r="19" spans="2:65" ht="29" x14ac:dyDescent="0.35">
      <c r="B19" s="18" t="s">
        <v>404</v>
      </c>
      <c r="C19" s="19">
        <v>8.1071844809492796E-2</v>
      </c>
      <c r="D19" s="19">
        <v>6.3323591520916406E-2</v>
      </c>
      <c r="E19" s="19">
        <v>9.9618028354457794E-2</v>
      </c>
      <c r="F19" s="19"/>
      <c r="G19" s="19">
        <v>3.4419354228495999E-2</v>
      </c>
      <c r="H19" s="19">
        <v>2.9660970141913601E-2</v>
      </c>
      <c r="I19" s="19">
        <v>5.9013860326942301E-2</v>
      </c>
      <c r="J19" s="19">
        <v>7.0050982957324703E-2</v>
      </c>
      <c r="K19" s="19">
        <v>0.104272596503622</v>
      </c>
      <c r="L19" s="19">
        <v>0.116418903637569</v>
      </c>
      <c r="M19" s="19"/>
      <c r="N19" s="19">
        <v>8.1405833108167597E-2</v>
      </c>
      <c r="O19" s="19">
        <v>7.8890475681332006E-2</v>
      </c>
      <c r="P19" s="19">
        <v>8.0766025527627697E-2</v>
      </c>
      <c r="Q19" s="19">
        <v>8.0723097437394503E-2</v>
      </c>
      <c r="R19" s="19"/>
      <c r="S19" s="19">
        <v>4.3483927063801601E-2</v>
      </c>
      <c r="T19" s="19">
        <v>9.9416201945236898E-2</v>
      </c>
      <c r="U19" s="19">
        <v>8.4967299795298504E-2</v>
      </c>
      <c r="V19" s="19">
        <v>0.102165856639096</v>
      </c>
      <c r="W19" s="19">
        <v>9.5490474685430801E-2</v>
      </c>
      <c r="X19" s="19">
        <v>0.105391149681755</v>
      </c>
      <c r="Y19" s="19">
        <v>7.3188429465117999E-2</v>
      </c>
      <c r="Z19" s="19">
        <v>9.9655831244747403E-2</v>
      </c>
      <c r="AA19" s="19">
        <v>6.8876836193697402E-2</v>
      </c>
      <c r="AB19" s="19">
        <v>9.1505757993284406E-2</v>
      </c>
      <c r="AC19" s="19">
        <v>6.4072237416454E-2</v>
      </c>
      <c r="AD19" s="19">
        <v>0</v>
      </c>
      <c r="AE19" s="19"/>
      <c r="AF19" s="19">
        <v>8.9811738760583903E-2</v>
      </c>
      <c r="AG19" s="19">
        <v>8.0775297065028701E-2</v>
      </c>
      <c r="AH19" s="19">
        <v>4.7532394776519403E-2</v>
      </c>
      <c r="AI19" s="19"/>
      <c r="AJ19" s="19">
        <v>8.4551633023047607E-2</v>
      </c>
      <c r="AK19" s="19">
        <v>7.1553629794213605E-2</v>
      </c>
      <c r="AL19" s="19">
        <v>9.9956731872271096E-2</v>
      </c>
      <c r="AM19" s="19">
        <v>6.0173967466271898E-2</v>
      </c>
      <c r="AN19" s="19">
        <v>5.9372384517600303E-2</v>
      </c>
      <c r="AO19" s="19"/>
      <c r="AP19" s="19">
        <v>8.6243780229461497E-2</v>
      </c>
      <c r="AQ19" s="19">
        <v>7.4297163270290803E-2</v>
      </c>
      <c r="AR19" s="19">
        <v>8.7141293510520093E-2</v>
      </c>
      <c r="AS19" s="19"/>
      <c r="AT19" s="19">
        <v>7.6852142433269502E-2</v>
      </c>
      <c r="AU19" s="19">
        <v>0.104138027370289</v>
      </c>
      <c r="AV19" s="19">
        <v>6.8649108274090598E-2</v>
      </c>
      <c r="AW19" s="19">
        <v>6.61835895318163E-2</v>
      </c>
      <c r="AX19" s="19">
        <v>8.0297898478716795E-2</v>
      </c>
      <c r="AY19" s="19"/>
      <c r="AZ19" s="19">
        <v>4.2135980455948997E-2</v>
      </c>
      <c r="BA19" s="19">
        <v>9.02491115579237E-2</v>
      </c>
      <c r="BB19" s="19">
        <v>4.0598479013929697E-2</v>
      </c>
      <c r="BC19" s="19">
        <v>9.9794772781162597E-2</v>
      </c>
      <c r="BD19" s="19">
        <v>9.8185116879754106E-2</v>
      </c>
      <c r="BE19" s="19">
        <v>9.9676471014965198E-2</v>
      </c>
      <c r="BF19" s="19"/>
      <c r="BG19" s="19">
        <v>9.5129920336839396E-2</v>
      </c>
      <c r="BH19" s="19">
        <v>5.8993620956592302E-2</v>
      </c>
      <c r="BI19" s="19" t="s">
        <v>95</v>
      </c>
      <c r="BJ19" s="19" t="s">
        <v>95</v>
      </c>
      <c r="BK19" s="19" t="s">
        <v>95</v>
      </c>
      <c r="BL19" s="19" t="s">
        <v>95</v>
      </c>
      <c r="BM19" s="19" t="s">
        <v>95</v>
      </c>
    </row>
    <row r="20" spans="2:65" x14ac:dyDescent="0.35">
      <c r="B20" s="16" t="s">
        <v>127</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L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2" t="s">
        <v>422</v>
      </c>
      <c r="E2" s="28"/>
      <c r="F2" s="28"/>
      <c r="G2" s="28"/>
      <c r="H2" s="28"/>
      <c r="I2" s="28"/>
      <c r="J2" s="28"/>
      <c r="K2" s="28"/>
      <c r="L2" s="28"/>
    </row>
    <row r="6" spans="2:12" ht="50" customHeight="1" x14ac:dyDescent="0.35">
      <c r="B6" s="23" t="s">
        <v>14</v>
      </c>
      <c r="C6" s="23" t="s">
        <v>393</v>
      </c>
      <c r="D6" s="23" t="s">
        <v>394</v>
      </c>
      <c r="E6" s="23" t="s">
        <v>395</v>
      </c>
      <c r="F6" s="23" t="s">
        <v>397</v>
      </c>
      <c r="G6" s="23" t="s">
        <v>396</v>
      </c>
      <c r="H6" s="23" t="s">
        <v>398</v>
      </c>
      <c r="I6" s="23" t="s">
        <v>415</v>
      </c>
      <c r="J6" s="23" t="s">
        <v>400</v>
      </c>
      <c r="K6" s="23" t="s">
        <v>416</v>
      </c>
    </row>
    <row r="7" spans="2:12" x14ac:dyDescent="0.35">
      <c r="B7" s="18" t="s">
        <v>370</v>
      </c>
      <c r="C7" s="17">
        <v>0.181127741209722</v>
      </c>
      <c r="D7" s="17">
        <v>0.15935232729422899</v>
      </c>
      <c r="E7" s="17">
        <v>9.9032160344516201E-2</v>
      </c>
      <c r="F7" s="17">
        <v>0.18263911264053201</v>
      </c>
      <c r="G7" s="17">
        <v>0.111386728605692</v>
      </c>
      <c r="H7" s="17">
        <v>0.26467285083214398</v>
      </c>
      <c r="I7" s="17">
        <v>0.106725745269292</v>
      </c>
      <c r="J7" s="17">
        <v>0.12793176905044101</v>
      </c>
      <c r="K7" s="17">
        <v>0.24498385287060201</v>
      </c>
    </row>
    <row r="8" spans="2:12" x14ac:dyDescent="0.35">
      <c r="B8" s="18" t="s">
        <v>371</v>
      </c>
      <c r="C8" s="17">
        <v>0.31241282230438999</v>
      </c>
      <c r="D8" s="17">
        <v>0.235735517114257</v>
      </c>
      <c r="E8" s="17">
        <v>0.184359671251901</v>
      </c>
      <c r="F8" s="17">
        <v>0.29620818297893398</v>
      </c>
      <c r="G8" s="17">
        <v>0.22690078206820499</v>
      </c>
      <c r="H8" s="17">
        <v>0.21383308906359599</v>
      </c>
      <c r="I8" s="17">
        <v>0.16384252753004599</v>
      </c>
      <c r="J8" s="17">
        <v>0.23037334326629799</v>
      </c>
      <c r="K8" s="17">
        <v>0.26084895860781598</v>
      </c>
    </row>
    <row r="9" spans="2:12" x14ac:dyDescent="0.35">
      <c r="B9" s="18" t="s">
        <v>417</v>
      </c>
      <c r="C9" s="17">
        <v>9.5657165963000196E-2</v>
      </c>
      <c r="D9" s="17">
        <v>0.125984923250858</v>
      </c>
      <c r="E9" s="17">
        <v>0.15092825993925599</v>
      </c>
      <c r="F9" s="17">
        <v>0.16988912259214101</v>
      </c>
      <c r="G9" s="17">
        <v>0.18402949596379101</v>
      </c>
      <c r="H9" s="17">
        <v>7.2035406917045797E-2</v>
      </c>
      <c r="I9" s="17">
        <v>0.15320766017844401</v>
      </c>
      <c r="J9" s="17">
        <v>0.174214922731808</v>
      </c>
      <c r="K9" s="17">
        <v>7.9200805368330393E-2</v>
      </c>
    </row>
    <row r="10" spans="2:12" x14ac:dyDescent="0.35">
      <c r="B10" s="18" t="s">
        <v>418</v>
      </c>
      <c r="C10" s="17">
        <v>5.6626326208653502E-2</v>
      </c>
      <c r="D10" s="17">
        <v>0.124687710772275</v>
      </c>
      <c r="E10" s="17">
        <v>0.14609987209175901</v>
      </c>
      <c r="F10" s="17">
        <v>0.12571294051717399</v>
      </c>
      <c r="G10" s="17">
        <v>0.14007794609131999</v>
      </c>
      <c r="H10" s="17">
        <v>3.3236349128087699E-2</v>
      </c>
      <c r="I10" s="17">
        <v>9.9651579439064997E-2</v>
      </c>
      <c r="J10" s="17">
        <v>0.13466110996338099</v>
      </c>
      <c r="K10" s="17">
        <v>4.4391818691042001E-2</v>
      </c>
    </row>
    <row r="11" spans="2:12" x14ac:dyDescent="0.35">
      <c r="B11" s="18" t="s">
        <v>419</v>
      </c>
      <c r="C11" s="17">
        <v>5.1734560676439098E-2</v>
      </c>
      <c r="D11" s="17">
        <v>0.133854011713336</v>
      </c>
      <c r="E11" s="17">
        <v>0.23394011062162601</v>
      </c>
      <c r="F11" s="17">
        <v>0.100167990599329</v>
      </c>
      <c r="G11" s="17">
        <v>0.15106408845871999</v>
      </c>
      <c r="H11" s="17">
        <v>3.0968964519608899E-2</v>
      </c>
      <c r="I11" s="17">
        <v>0.217063890667443</v>
      </c>
      <c r="J11" s="17">
        <v>0.224309380417196</v>
      </c>
      <c r="K11" s="17">
        <v>4.1343282692775901E-2</v>
      </c>
    </row>
    <row r="12" spans="2:12" x14ac:dyDescent="0.35">
      <c r="B12" s="18" t="s">
        <v>114</v>
      </c>
      <c r="C12" s="17">
        <v>4.2386454629622997E-2</v>
      </c>
      <c r="D12" s="17">
        <v>3.7842052021926899E-2</v>
      </c>
      <c r="E12" s="17">
        <v>5.3778217783062701E-2</v>
      </c>
      <c r="F12" s="17">
        <v>4.1841560675337203E-2</v>
      </c>
      <c r="G12" s="17">
        <v>4.0144137069270003E-2</v>
      </c>
      <c r="H12" s="17">
        <v>1.7060932519217E-2</v>
      </c>
      <c r="I12" s="17">
        <v>5.1229225651894202E-2</v>
      </c>
      <c r="J12" s="17">
        <v>5.1955983354804502E-2</v>
      </c>
      <c r="K12" s="17">
        <v>1.5870216129424498E-2</v>
      </c>
    </row>
    <row r="13" spans="2:12" ht="29" x14ac:dyDescent="0.35">
      <c r="B13" s="18" t="s">
        <v>420</v>
      </c>
      <c r="C13" s="17">
        <v>0.20949048095932399</v>
      </c>
      <c r="D13" s="17">
        <v>6.6522677117353393E-2</v>
      </c>
      <c r="E13" s="17">
        <v>2.4524548250072501E-2</v>
      </c>
      <c r="F13" s="17">
        <v>4.9348918271015202E-2</v>
      </c>
      <c r="G13" s="17">
        <v>8.6930869555595397E-2</v>
      </c>
      <c r="H13" s="17">
        <v>0.34903969218981201</v>
      </c>
      <c r="I13" s="17">
        <v>3.5287250371840599E-2</v>
      </c>
      <c r="J13" s="17">
        <v>3.0781460934057502E-2</v>
      </c>
      <c r="K13" s="17">
        <v>0.28724116125500698</v>
      </c>
    </row>
    <row r="14" spans="2:12" ht="29" x14ac:dyDescent="0.35">
      <c r="B14" s="18" t="s">
        <v>421</v>
      </c>
      <c r="C14" s="17">
        <v>5.0564448048848999E-2</v>
      </c>
      <c r="D14" s="17">
        <v>0.11602078071576501</v>
      </c>
      <c r="E14" s="17">
        <v>0.107337159717807</v>
      </c>
      <c r="F14" s="17">
        <v>3.4192171725537603E-2</v>
      </c>
      <c r="G14" s="17">
        <v>5.94659521874066E-2</v>
      </c>
      <c r="H14" s="17">
        <v>1.91527148304876E-2</v>
      </c>
      <c r="I14" s="17">
        <v>0.17299212089197499</v>
      </c>
      <c r="J14" s="17">
        <v>2.5772030282014899E-2</v>
      </c>
      <c r="K14" s="17">
        <v>2.6119904385003001E-2</v>
      </c>
    </row>
    <row r="15" spans="2:12" x14ac:dyDescent="0.35">
      <c r="B15" s="16" t="s">
        <v>127</v>
      </c>
      <c r="C15" s="16"/>
      <c r="D15" s="16"/>
      <c r="E15" s="16"/>
      <c r="F15" s="16"/>
      <c r="G15" s="16"/>
      <c r="H15" s="16"/>
      <c r="I15" s="16"/>
      <c r="J15" s="16"/>
      <c r="K15" s="16"/>
    </row>
    <row r="16" spans="2:12" x14ac:dyDescent="0.35">
      <c r="B16" t="s">
        <v>98</v>
      </c>
    </row>
    <row r="17" spans="2:2" x14ac:dyDescent="0.35">
      <c r="B17" t="s">
        <v>99</v>
      </c>
    </row>
    <row r="21" spans="2:2" x14ac:dyDescent="0.35">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0.181127741209722</v>
      </c>
      <c r="D9" s="17">
        <v>0.20636273546043499</v>
      </c>
      <c r="E9" s="17">
        <v>0.154856390350921</v>
      </c>
      <c r="F9" s="17"/>
      <c r="G9" s="17">
        <v>0.25031870451625399</v>
      </c>
      <c r="H9" s="17">
        <v>0.226663547419205</v>
      </c>
      <c r="I9" s="17">
        <v>0.22448229285524901</v>
      </c>
      <c r="J9" s="17">
        <v>0.16798075954993499</v>
      </c>
      <c r="K9" s="17">
        <v>0.158809924622653</v>
      </c>
      <c r="L9" s="17">
        <v>0.14585984685849801</v>
      </c>
      <c r="M9" s="17"/>
      <c r="N9" s="17">
        <v>0.21022754192815399</v>
      </c>
      <c r="O9" s="17">
        <v>0.16621566296962301</v>
      </c>
      <c r="P9" s="17">
        <v>0.164056687791928</v>
      </c>
      <c r="Q9" s="17">
        <v>0.171274691358968</v>
      </c>
      <c r="R9" s="17"/>
      <c r="S9" s="17">
        <v>0.21294783846106399</v>
      </c>
      <c r="T9" s="17">
        <v>0.152627620527159</v>
      </c>
      <c r="U9" s="17">
        <v>0.16318545957502101</v>
      </c>
      <c r="V9" s="17">
        <v>0.14256848639379799</v>
      </c>
      <c r="W9" s="17">
        <v>0.20483743931072901</v>
      </c>
      <c r="X9" s="17">
        <v>0.20799664799776901</v>
      </c>
      <c r="Y9" s="17">
        <v>0.20628956663853801</v>
      </c>
      <c r="Z9" s="17">
        <v>0.16001846315020099</v>
      </c>
      <c r="AA9" s="17">
        <v>0.199884518493083</v>
      </c>
      <c r="AB9" s="17">
        <v>0.14755653696085999</v>
      </c>
      <c r="AC9" s="17">
        <v>0.17095520820856799</v>
      </c>
      <c r="AD9" s="17">
        <v>0.244201374382292</v>
      </c>
      <c r="AE9" s="17"/>
      <c r="AF9" s="17">
        <v>0.173047428157213</v>
      </c>
      <c r="AG9" s="17">
        <v>0.190607202758907</v>
      </c>
      <c r="AH9" s="17">
        <v>0.15760798385134001</v>
      </c>
      <c r="AI9" s="17"/>
      <c r="AJ9" s="17">
        <v>0.165716261565232</v>
      </c>
      <c r="AK9" s="17">
        <v>0.19715987281580799</v>
      </c>
      <c r="AL9" s="17">
        <v>0.19217990099384999</v>
      </c>
      <c r="AM9" s="17">
        <v>0.23357640718964401</v>
      </c>
      <c r="AN9" s="17">
        <v>0.132350062111283</v>
      </c>
      <c r="AO9" s="17"/>
      <c r="AP9" s="17">
        <v>0.18151428138033701</v>
      </c>
      <c r="AQ9" s="17">
        <v>0.215054896776389</v>
      </c>
      <c r="AR9" s="17">
        <v>0.19251622103500199</v>
      </c>
      <c r="AS9" s="17"/>
      <c r="AT9" s="17">
        <v>0.14468232183611501</v>
      </c>
      <c r="AU9" s="17">
        <v>0.151913033228226</v>
      </c>
      <c r="AV9" s="17">
        <v>0.19595029187857399</v>
      </c>
      <c r="AW9" s="17">
        <v>0.28295277272012898</v>
      </c>
      <c r="AX9" s="17">
        <v>0.359997897706689</v>
      </c>
      <c r="AY9" s="17"/>
      <c r="AZ9" s="17">
        <v>0.27377892426037898</v>
      </c>
      <c r="BA9" s="17">
        <v>0.18213330537224001</v>
      </c>
      <c r="BB9" s="17">
        <v>0.179438592901524</v>
      </c>
      <c r="BC9" s="17">
        <v>0.12175145180522701</v>
      </c>
      <c r="BD9" s="17">
        <v>0.179623165716569</v>
      </c>
      <c r="BE9" s="17">
        <v>0.13292203578337</v>
      </c>
      <c r="BF9" s="17"/>
      <c r="BG9" s="17">
        <v>0.176819124151121</v>
      </c>
      <c r="BH9" s="17">
        <v>0.18789442927674599</v>
      </c>
      <c r="BI9" s="17" t="s">
        <v>95</v>
      </c>
      <c r="BJ9" s="17" t="s">
        <v>95</v>
      </c>
      <c r="BK9" s="17" t="s">
        <v>95</v>
      </c>
      <c r="BL9" s="17" t="s">
        <v>95</v>
      </c>
      <c r="BM9" s="17" t="s">
        <v>95</v>
      </c>
    </row>
    <row r="10" spans="2:65" x14ac:dyDescent="0.35">
      <c r="B10" s="18" t="s">
        <v>371</v>
      </c>
      <c r="C10" s="17">
        <v>0.31241282230438999</v>
      </c>
      <c r="D10" s="17">
        <v>0.30665288023569998</v>
      </c>
      <c r="E10" s="17">
        <v>0.318618294527032</v>
      </c>
      <c r="F10" s="17"/>
      <c r="G10" s="17">
        <v>0.41374159015110501</v>
      </c>
      <c r="H10" s="17">
        <v>0.39440875685643001</v>
      </c>
      <c r="I10" s="17">
        <v>0.35558825943869699</v>
      </c>
      <c r="J10" s="17">
        <v>0.28285345800912398</v>
      </c>
      <c r="K10" s="17">
        <v>0.30564982059585399</v>
      </c>
      <c r="L10" s="17">
        <v>0.25457116988114598</v>
      </c>
      <c r="M10" s="17"/>
      <c r="N10" s="17">
        <v>0.30798759009454602</v>
      </c>
      <c r="O10" s="17">
        <v>0.35123084708706498</v>
      </c>
      <c r="P10" s="17">
        <v>0.29981268917304599</v>
      </c>
      <c r="Q10" s="17">
        <v>0.27972479103106102</v>
      </c>
      <c r="R10" s="17"/>
      <c r="S10" s="17">
        <v>0.33449709724930399</v>
      </c>
      <c r="T10" s="17">
        <v>0.31204811541503102</v>
      </c>
      <c r="U10" s="17">
        <v>0.39206833879125802</v>
      </c>
      <c r="V10" s="17">
        <v>0.27543832981084598</v>
      </c>
      <c r="W10" s="17">
        <v>0.33456235811058299</v>
      </c>
      <c r="X10" s="17">
        <v>0.28507288025866301</v>
      </c>
      <c r="Y10" s="17">
        <v>0.26737029237764498</v>
      </c>
      <c r="Z10" s="17">
        <v>0.41829635162146001</v>
      </c>
      <c r="AA10" s="17">
        <v>0.316389718596013</v>
      </c>
      <c r="AB10" s="17">
        <v>0.29612762177322899</v>
      </c>
      <c r="AC10" s="17">
        <v>0.279817794576043</v>
      </c>
      <c r="AD10" s="17">
        <v>0.228546423777029</v>
      </c>
      <c r="AE10" s="17"/>
      <c r="AF10" s="17">
        <v>0.27205590255297801</v>
      </c>
      <c r="AG10" s="17">
        <v>0.34908407360767801</v>
      </c>
      <c r="AH10" s="17">
        <v>0.24956103528483101</v>
      </c>
      <c r="AI10" s="17"/>
      <c r="AJ10" s="17">
        <v>0.28643176174968099</v>
      </c>
      <c r="AK10" s="17">
        <v>0.391159863367879</v>
      </c>
      <c r="AL10" s="17">
        <v>0.32193594830115302</v>
      </c>
      <c r="AM10" s="17">
        <v>0.23539097147259</v>
      </c>
      <c r="AN10" s="17">
        <v>0.253303511163956</v>
      </c>
      <c r="AO10" s="17"/>
      <c r="AP10" s="17">
        <v>0.30175923361969897</v>
      </c>
      <c r="AQ10" s="17">
        <v>0.35486866853845001</v>
      </c>
      <c r="AR10" s="17">
        <v>0.37612639335449799</v>
      </c>
      <c r="AS10" s="17"/>
      <c r="AT10" s="17">
        <v>0.273039521241356</v>
      </c>
      <c r="AU10" s="17">
        <v>0.32858947200970301</v>
      </c>
      <c r="AV10" s="17">
        <v>0.32798634806611199</v>
      </c>
      <c r="AW10" s="17">
        <v>0.369993543338966</v>
      </c>
      <c r="AX10" s="17">
        <v>0.12568974645661099</v>
      </c>
      <c r="AY10" s="17"/>
      <c r="AZ10" s="17">
        <v>0.35048129091628999</v>
      </c>
      <c r="BA10" s="17">
        <v>0.31083480706041899</v>
      </c>
      <c r="BB10" s="17">
        <v>0.31004827443719302</v>
      </c>
      <c r="BC10" s="17">
        <v>0.32172237626734801</v>
      </c>
      <c r="BD10" s="17">
        <v>0.27529100530768902</v>
      </c>
      <c r="BE10" s="17">
        <v>0.28534270384031901</v>
      </c>
      <c r="BF10" s="17"/>
      <c r="BG10" s="17">
        <v>0.281828606550099</v>
      </c>
      <c r="BH10" s="17">
        <v>0.36044536847154601</v>
      </c>
      <c r="BI10" s="17" t="s">
        <v>95</v>
      </c>
      <c r="BJ10" s="17" t="s">
        <v>95</v>
      </c>
      <c r="BK10" s="17" t="s">
        <v>95</v>
      </c>
      <c r="BL10" s="17" t="s">
        <v>95</v>
      </c>
      <c r="BM10" s="17" t="s">
        <v>95</v>
      </c>
    </row>
    <row r="11" spans="2:65" x14ac:dyDescent="0.35">
      <c r="B11" s="18" t="s">
        <v>417</v>
      </c>
      <c r="C11" s="17">
        <v>9.5657165963000196E-2</v>
      </c>
      <c r="D11" s="17">
        <v>9.4718125474335599E-2</v>
      </c>
      <c r="E11" s="17">
        <v>9.6173500072235699E-2</v>
      </c>
      <c r="F11" s="17"/>
      <c r="G11" s="17">
        <v>8.2224351723717004E-2</v>
      </c>
      <c r="H11" s="17">
        <v>7.8840037560647599E-2</v>
      </c>
      <c r="I11" s="17">
        <v>9.5037168801025501E-2</v>
      </c>
      <c r="J11" s="17">
        <v>0.109297313368126</v>
      </c>
      <c r="K11" s="17">
        <v>0.10189728186503499</v>
      </c>
      <c r="L11" s="17">
        <v>9.4342590702451004E-2</v>
      </c>
      <c r="M11" s="17"/>
      <c r="N11" s="17">
        <v>7.98423700210176E-2</v>
      </c>
      <c r="O11" s="17">
        <v>9.4368347088306298E-2</v>
      </c>
      <c r="P11" s="17">
        <v>0.10228683601053</v>
      </c>
      <c r="Q11" s="17">
        <v>0.11731322879737301</v>
      </c>
      <c r="R11" s="17"/>
      <c r="S11" s="17">
        <v>0.10834547929673</v>
      </c>
      <c r="T11" s="17">
        <v>8.0366878898933E-2</v>
      </c>
      <c r="U11" s="17">
        <v>0.103451613879537</v>
      </c>
      <c r="V11" s="17">
        <v>0.107141612659312</v>
      </c>
      <c r="W11" s="17">
        <v>7.3712498192583895E-2</v>
      </c>
      <c r="X11" s="17">
        <v>8.1264784020238096E-2</v>
      </c>
      <c r="Y11" s="17">
        <v>0.131133709628909</v>
      </c>
      <c r="Z11" s="17">
        <v>9.49151182124294E-2</v>
      </c>
      <c r="AA11" s="17">
        <v>8.8034624694744296E-2</v>
      </c>
      <c r="AB11" s="17">
        <v>9.14193118138837E-2</v>
      </c>
      <c r="AC11" s="17">
        <v>0.105362126717243</v>
      </c>
      <c r="AD11" s="17">
        <v>7.1626584028989901E-2</v>
      </c>
      <c r="AE11" s="17"/>
      <c r="AF11" s="17">
        <v>0.10015543566217899</v>
      </c>
      <c r="AG11" s="17">
        <v>8.2714487803320899E-2</v>
      </c>
      <c r="AH11" s="17">
        <v>0.147510533777124</v>
      </c>
      <c r="AI11" s="17"/>
      <c r="AJ11" s="17">
        <v>0.10371560109446699</v>
      </c>
      <c r="AK11" s="17">
        <v>7.7437270168947595E-2</v>
      </c>
      <c r="AL11" s="17">
        <v>6.8084441761964404E-2</v>
      </c>
      <c r="AM11" s="17">
        <v>5.10306326754566E-2</v>
      </c>
      <c r="AN11" s="17">
        <v>0.14636659176802899</v>
      </c>
      <c r="AO11" s="17"/>
      <c r="AP11" s="17">
        <v>9.5328478858585794E-2</v>
      </c>
      <c r="AQ11" s="17">
        <v>8.3810357634753904E-2</v>
      </c>
      <c r="AR11" s="17">
        <v>8.6099026626467803E-2</v>
      </c>
      <c r="AS11" s="17"/>
      <c r="AT11" s="17">
        <v>0.125155077237178</v>
      </c>
      <c r="AU11" s="17">
        <v>9.6821665913359903E-2</v>
      </c>
      <c r="AV11" s="17">
        <v>8.0203904161322101E-2</v>
      </c>
      <c r="AW11" s="17">
        <v>5.9868616117222301E-2</v>
      </c>
      <c r="AX11" s="17">
        <v>0.16846345046411099</v>
      </c>
      <c r="AY11" s="17"/>
      <c r="AZ11" s="17">
        <v>8.5756327477807107E-2</v>
      </c>
      <c r="BA11" s="17">
        <v>8.1565343388007194E-2</v>
      </c>
      <c r="BB11" s="17">
        <v>0.11907513961435499</v>
      </c>
      <c r="BC11" s="17">
        <v>0.11246899751983</v>
      </c>
      <c r="BD11" s="17">
        <v>9.7082358101744301E-2</v>
      </c>
      <c r="BE11" s="17">
        <v>0.100386053314323</v>
      </c>
      <c r="BF11" s="17"/>
      <c r="BG11" s="17">
        <v>9.5932416068944704E-2</v>
      </c>
      <c r="BH11" s="17">
        <v>9.5224885353698094E-2</v>
      </c>
      <c r="BI11" s="17" t="s">
        <v>95</v>
      </c>
      <c r="BJ11" s="17" t="s">
        <v>95</v>
      </c>
      <c r="BK11" s="17" t="s">
        <v>95</v>
      </c>
      <c r="BL11" s="17" t="s">
        <v>95</v>
      </c>
      <c r="BM11" s="17" t="s">
        <v>95</v>
      </c>
    </row>
    <row r="12" spans="2:65" x14ac:dyDescent="0.35">
      <c r="B12" s="18" t="s">
        <v>418</v>
      </c>
      <c r="C12" s="17">
        <v>5.6626326208653502E-2</v>
      </c>
      <c r="D12" s="17">
        <v>5.6200894535377098E-2</v>
      </c>
      <c r="E12" s="17">
        <v>5.7256059106301403E-2</v>
      </c>
      <c r="F12" s="17"/>
      <c r="G12" s="17">
        <v>8.7347578928314906E-2</v>
      </c>
      <c r="H12" s="17">
        <v>7.2564012481685106E-2</v>
      </c>
      <c r="I12" s="17">
        <v>4.9228241260351399E-2</v>
      </c>
      <c r="J12" s="17">
        <v>4.29183123633054E-2</v>
      </c>
      <c r="K12" s="17">
        <v>4.42286113141446E-2</v>
      </c>
      <c r="L12" s="17">
        <v>6.2113744016401101E-2</v>
      </c>
      <c r="M12" s="17"/>
      <c r="N12" s="17">
        <v>4.5219662128585698E-2</v>
      </c>
      <c r="O12" s="17">
        <v>7.0129532007248599E-2</v>
      </c>
      <c r="P12" s="17">
        <v>6.3414334825879506E-2</v>
      </c>
      <c r="Q12" s="17">
        <v>4.9848947941221897E-2</v>
      </c>
      <c r="R12" s="17"/>
      <c r="S12" s="17">
        <v>5.0674272950776998E-2</v>
      </c>
      <c r="T12" s="17">
        <v>6.3502936364714102E-2</v>
      </c>
      <c r="U12" s="17">
        <v>2.99835228765243E-2</v>
      </c>
      <c r="V12" s="17">
        <v>6.23977810217538E-2</v>
      </c>
      <c r="W12" s="17">
        <v>3.5219520931924098E-2</v>
      </c>
      <c r="X12" s="17">
        <v>5.5367626074111102E-2</v>
      </c>
      <c r="Y12" s="17">
        <v>5.2075695585296698E-2</v>
      </c>
      <c r="Z12" s="17">
        <v>3.6446010810560897E-2</v>
      </c>
      <c r="AA12" s="17">
        <v>6.7487555237845803E-2</v>
      </c>
      <c r="AB12" s="17">
        <v>7.7277146505351293E-2</v>
      </c>
      <c r="AC12" s="17">
        <v>5.5384505443134301E-2</v>
      </c>
      <c r="AD12" s="17">
        <v>9.4150934562670499E-2</v>
      </c>
      <c r="AE12" s="17"/>
      <c r="AF12" s="17">
        <v>5.8138176560058798E-2</v>
      </c>
      <c r="AG12" s="17">
        <v>4.9576997410832699E-2</v>
      </c>
      <c r="AH12" s="17">
        <v>7.9344893632691094E-2</v>
      </c>
      <c r="AI12" s="17"/>
      <c r="AJ12" s="17">
        <v>6.6641441052186307E-2</v>
      </c>
      <c r="AK12" s="17">
        <v>4.0693938106203399E-2</v>
      </c>
      <c r="AL12" s="17">
        <v>4.7225961630422801E-2</v>
      </c>
      <c r="AM12" s="17">
        <v>0</v>
      </c>
      <c r="AN12" s="17">
        <v>6.2725334410729097E-2</v>
      </c>
      <c r="AO12" s="17"/>
      <c r="AP12" s="17">
        <v>7.2555610919701599E-2</v>
      </c>
      <c r="AQ12" s="17">
        <v>4.3123706013782202E-2</v>
      </c>
      <c r="AR12" s="17">
        <v>4.0612179751378402E-2</v>
      </c>
      <c r="AS12" s="17"/>
      <c r="AT12" s="17">
        <v>5.7554170487171E-2</v>
      </c>
      <c r="AU12" s="17">
        <v>6.5554635873119702E-2</v>
      </c>
      <c r="AV12" s="17">
        <v>5.4321758537575503E-2</v>
      </c>
      <c r="AW12" s="17">
        <v>4.8842227046929101E-2</v>
      </c>
      <c r="AX12" s="17">
        <v>4.1281161569909401E-2</v>
      </c>
      <c r="AY12" s="17"/>
      <c r="AZ12" s="17">
        <v>3.0596853177409299E-2</v>
      </c>
      <c r="BA12" s="17">
        <v>7.0281091924679004E-2</v>
      </c>
      <c r="BB12" s="17">
        <v>5.5889058001162499E-2</v>
      </c>
      <c r="BC12" s="17">
        <v>7.1007897856951205E-2</v>
      </c>
      <c r="BD12" s="17">
        <v>4.5830623497836398E-2</v>
      </c>
      <c r="BE12" s="17">
        <v>2.8167644615737002E-2</v>
      </c>
      <c r="BF12" s="17"/>
      <c r="BG12" s="17">
        <v>5.7682996168600301E-2</v>
      </c>
      <c r="BH12" s="17">
        <v>5.4966824816093801E-2</v>
      </c>
      <c r="BI12" s="17" t="s">
        <v>95</v>
      </c>
      <c r="BJ12" s="17" t="s">
        <v>95</v>
      </c>
      <c r="BK12" s="17" t="s">
        <v>95</v>
      </c>
      <c r="BL12" s="17" t="s">
        <v>95</v>
      </c>
      <c r="BM12" s="17" t="s">
        <v>95</v>
      </c>
    </row>
    <row r="13" spans="2:65" x14ac:dyDescent="0.35">
      <c r="B13" s="18" t="s">
        <v>419</v>
      </c>
      <c r="C13" s="17">
        <v>5.1734560676439098E-2</v>
      </c>
      <c r="D13" s="17">
        <v>6.2420725364103299E-2</v>
      </c>
      <c r="E13" s="17">
        <v>4.0908452083628997E-2</v>
      </c>
      <c r="F13" s="17"/>
      <c r="G13" s="17">
        <v>2.5414216576135702E-2</v>
      </c>
      <c r="H13" s="17">
        <v>6.7394768305056196E-2</v>
      </c>
      <c r="I13" s="17">
        <v>3.9403894900771903E-2</v>
      </c>
      <c r="J13" s="17">
        <v>7.3684832958139795E-2</v>
      </c>
      <c r="K13" s="17">
        <v>4.7769808239376599E-2</v>
      </c>
      <c r="L13" s="17">
        <v>4.7169743782703201E-2</v>
      </c>
      <c r="M13" s="17"/>
      <c r="N13" s="17">
        <v>5.5912124389745702E-2</v>
      </c>
      <c r="O13" s="17">
        <v>4.7988821813677703E-2</v>
      </c>
      <c r="P13" s="17">
        <v>4.8202100488918501E-2</v>
      </c>
      <c r="Q13" s="17">
        <v>5.4617109420801398E-2</v>
      </c>
      <c r="R13" s="17"/>
      <c r="S13" s="17">
        <v>6.20152013599383E-2</v>
      </c>
      <c r="T13" s="17">
        <v>5.2880644291879102E-2</v>
      </c>
      <c r="U13" s="17">
        <v>5.3587900761165499E-2</v>
      </c>
      <c r="V13" s="17">
        <v>4.5221242962539397E-2</v>
      </c>
      <c r="W13" s="17">
        <v>5.71522237100488E-2</v>
      </c>
      <c r="X13" s="17">
        <v>6.5095573761361006E-2</v>
      </c>
      <c r="Y13" s="17">
        <v>3.0956324936320501E-2</v>
      </c>
      <c r="Z13" s="17">
        <v>2.6464669379960001E-2</v>
      </c>
      <c r="AA13" s="17">
        <v>4.4060959681705501E-2</v>
      </c>
      <c r="AB13" s="17">
        <v>4.9436194286586903E-2</v>
      </c>
      <c r="AC13" s="17">
        <v>6.1799511503955698E-2</v>
      </c>
      <c r="AD13" s="17">
        <v>8.59567413962226E-2</v>
      </c>
      <c r="AE13" s="17"/>
      <c r="AF13" s="17">
        <v>5.8346973045721499E-2</v>
      </c>
      <c r="AG13" s="17">
        <v>4.4167864268113699E-2</v>
      </c>
      <c r="AH13" s="17">
        <v>7.0108035982093198E-2</v>
      </c>
      <c r="AI13" s="17"/>
      <c r="AJ13" s="17">
        <v>5.1044134227307497E-2</v>
      </c>
      <c r="AK13" s="17">
        <v>4.4625536989533497E-2</v>
      </c>
      <c r="AL13" s="17">
        <v>4.7279746795998397E-2</v>
      </c>
      <c r="AM13" s="17">
        <v>0.130791020268168</v>
      </c>
      <c r="AN13" s="17">
        <v>5.7675253835649601E-2</v>
      </c>
      <c r="AO13" s="17"/>
      <c r="AP13" s="17">
        <v>5.5834087257347002E-2</v>
      </c>
      <c r="AQ13" s="17">
        <v>5.20822732995136E-2</v>
      </c>
      <c r="AR13" s="17">
        <v>2.4450037170209601E-2</v>
      </c>
      <c r="AS13" s="17"/>
      <c r="AT13" s="17">
        <v>6.5432705967865698E-2</v>
      </c>
      <c r="AU13" s="17">
        <v>4.18519636118636E-2</v>
      </c>
      <c r="AV13" s="17">
        <v>4.8188946896191E-2</v>
      </c>
      <c r="AW13" s="17">
        <v>6.0670489799970098E-2</v>
      </c>
      <c r="AX13" s="17">
        <v>3.7777069234314599E-2</v>
      </c>
      <c r="AY13" s="17"/>
      <c r="AZ13" s="17">
        <v>6.3539033303425793E-2</v>
      </c>
      <c r="BA13" s="17">
        <v>5.4976706891235197E-2</v>
      </c>
      <c r="BB13" s="17">
        <v>4.8163027768218201E-2</v>
      </c>
      <c r="BC13" s="17">
        <v>3.4338289758098599E-2</v>
      </c>
      <c r="BD13" s="17">
        <v>4.8120591943576797E-2</v>
      </c>
      <c r="BE13" s="17">
        <v>7.6300017460800507E-2</v>
      </c>
      <c r="BF13" s="17"/>
      <c r="BG13" s="17">
        <v>5.33169844691153E-2</v>
      </c>
      <c r="BH13" s="17">
        <v>4.9249362282327402E-2</v>
      </c>
      <c r="BI13" s="17" t="s">
        <v>95</v>
      </c>
      <c r="BJ13" s="17" t="s">
        <v>95</v>
      </c>
      <c r="BK13" s="17" t="s">
        <v>95</v>
      </c>
      <c r="BL13" s="17" t="s">
        <v>95</v>
      </c>
      <c r="BM13" s="17" t="s">
        <v>95</v>
      </c>
    </row>
    <row r="14" spans="2:65" x14ac:dyDescent="0.35">
      <c r="B14" s="18" t="s">
        <v>114</v>
      </c>
      <c r="C14" s="17">
        <v>4.2386454629622997E-2</v>
      </c>
      <c r="D14" s="17">
        <v>3.2186480401205302E-2</v>
      </c>
      <c r="E14" s="17">
        <v>5.21065560914609E-2</v>
      </c>
      <c r="F14" s="17"/>
      <c r="G14" s="17">
        <v>5.3385630734840997E-2</v>
      </c>
      <c r="H14" s="17">
        <v>5.7279833746884501E-2</v>
      </c>
      <c r="I14" s="17">
        <v>8.0658023241641202E-2</v>
      </c>
      <c r="J14" s="17">
        <v>3.8175330286198898E-2</v>
      </c>
      <c r="K14" s="17">
        <v>2.8094910124267999E-2</v>
      </c>
      <c r="L14" s="17">
        <v>2.5787194840297501E-2</v>
      </c>
      <c r="M14" s="17"/>
      <c r="N14" s="17">
        <v>2.38625386374848E-2</v>
      </c>
      <c r="O14" s="17">
        <v>4.7385056549196697E-2</v>
      </c>
      <c r="P14" s="17">
        <v>5.1328730806034999E-2</v>
      </c>
      <c r="Q14" s="17">
        <v>5.8289071529554398E-2</v>
      </c>
      <c r="R14" s="17"/>
      <c r="S14" s="17">
        <v>5.3928148526915798E-2</v>
      </c>
      <c r="T14" s="17">
        <v>5.8137430692299798E-2</v>
      </c>
      <c r="U14" s="17">
        <v>2.2079419146057599E-2</v>
      </c>
      <c r="V14" s="17">
        <v>3.9854370316752201E-2</v>
      </c>
      <c r="W14" s="17">
        <v>6.3398721537485297E-2</v>
      </c>
      <c r="X14" s="17">
        <v>4.4041436885605703E-2</v>
      </c>
      <c r="Y14" s="17">
        <v>5.9818368546016798E-2</v>
      </c>
      <c r="Z14" s="17">
        <v>1.8510607144415599E-2</v>
      </c>
      <c r="AA14" s="17">
        <v>3.8697956818013503E-2</v>
      </c>
      <c r="AB14" s="17">
        <v>2.3305597604534201E-2</v>
      </c>
      <c r="AC14" s="17">
        <v>4.6043783309993397E-2</v>
      </c>
      <c r="AD14" s="17">
        <v>0</v>
      </c>
      <c r="AE14" s="17"/>
      <c r="AF14" s="17">
        <v>3.4668465357370101E-2</v>
      </c>
      <c r="AG14" s="17">
        <v>4.1934918576087998E-2</v>
      </c>
      <c r="AH14" s="17">
        <v>7.1211453755007204E-2</v>
      </c>
      <c r="AI14" s="17"/>
      <c r="AJ14" s="17">
        <v>3.3403182785963603E-2</v>
      </c>
      <c r="AK14" s="17">
        <v>4.6470196326200801E-2</v>
      </c>
      <c r="AL14" s="17">
        <v>3.8407935262754697E-2</v>
      </c>
      <c r="AM14" s="17">
        <v>8.3995436230224998E-2</v>
      </c>
      <c r="AN14" s="17">
        <v>5.9402843864335503E-2</v>
      </c>
      <c r="AO14" s="17"/>
      <c r="AP14" s="17">
        <v>3.9117056191791302E-2</v>
      </c>
      <c r="AQ14" s="17">
        <v>4.1647721122213002E-2</v>
      </c>
      <c r="AR14" s="17">
        <v>2.1417583372639E-2</v>
      </c>
      <c r="AS14" s="17"/>
      <c r="AT14" s="17">
        <v>4.9779951760359001E-2</v>
      </c>
      <c r="AU14" s="17">
        <v>4.2654894235603501E-2</v>
      </c>
      <c r="AV14" s="17">
        <v>4.7611659808906498E-2</v>
      </c>
      <c r="AW14" s="17">
        <v>2.6782082621421201E-2</v>
      </c>
      <c r="AX14" s="17">
        <v>2.27771316385257E-2</v>
      </c>
      <c r="AY14" s="17"/>
      <c r="AZ14" s="17">
        <v>4.5028773747753298E-2</v>
      </c>
      <c r="BA14" s="17">
        <v>4.7821068838798997E-2</v>
      </c>
      <c r="BB14" s="17">
        <v>3.5886416525680503E-2</v>
      </c>
      <c r="BC14" s="17">
        <v>3.3206846398059597E-2</v>
      </c>
      <c r="BD14" s="17">
        <v>4.9660570774600399E-2</v>
      </c>
      <c r="BE14" s="17">
        <v>2.8257002308205E-2</v>
      </c>
      <c r="BF14" s="17"/>
      <c r="BG14" s="17">
        <v>3.3066804798176502E-2</v>
      </c>
      <c r="BH14" s="17">
        <v>5.7022975454188399E-2</v>
      </c>
      <c r="BI14" s="17" t="s">
        <v>95</v>
      </c>
      <c r="BJ14" s="17" t="s">
        <v>95</v>
      </c>
      <c r="BK14" s="17" t="s">
        <v>95</v>
      </c>
      <c r="BL14" s="17" t="s">
        <v>95</v>
      </c>
      <c r="BM14" s="17" t="s">
        <v>95</v>
      </c>
    </row>
    <row r="15" spans="2:65" ht="29" x14ac:dyDescent="0.35">
      <c r="B15" s="18" t="s">
        <v>420</v>
      </c>
      <c r="C15" s="17">
        <v>0.20949048095932399</v>
      </c>
      <c r="D15" s="17">
        <v>0.198809814740634</v>
      </c>
      <c r="E15" s="17">
        <v>0.221195522456055</v>
      </c>
      <c r="F15" s="17"/>
      <c r="G15" s="17">
        <v>6.9189584529119399E-2</v>
      </c>
      <c r="H15" s="17">
        <v>8.6394881253854097E-2</v>
      </c>
      <c r="I15" s="17">
        <v>0.13582052092713801</v>
      </c>
      <c r="J15" s="17">
        <v>0.22777015470343301</v>
      </c>
      <c r="K15" s="17">
        <v>0.26395655478529101</v>
      </c>
      <c r="L15" s="17">
        <v>0.28591638160538002</v>
      </c>
      <c r="M15" s="17"/>
      <c r="N15" s="17">
        <v>0.22923383540549999</v>
      </c>
      <c r="O15" s="17">
        <v>0.17226642027602301</v>
      </c>
      <c r="P15" s="17">
        <v>0.21463390219056799</v>
      </c>
      <c r="Q15" s="17">
        <v>0.219116891749464</v>
      </c>
      <c r="R15" s="17"/>
      <c r="S15" s="17">
        <v>0.13631899540039999</v>
      </c>
      <c r="T15" s="17">
        <v>0.229472896131346</v>
      </c>
      <c r="U15" s="17">
        <v>0.162926032968113</v>
      </c>
      <c r="V15" s="17">
        <v>0.27006555141496802</v>
      </c>
      <c r="W15" s="17">
        <v>0.18725967394353399</v>
      </c>
      <c r="X15" s="17">
        <v>0.23053446017632301</v>
      </c>
      <c r="Y15" s="17">
        <v>0.19865685477698899</v>
      </c>
      <c r="Z15" s="17">
        <v>0.20009012695672601</v>
      </c>
      <c r="AA15" s="17">
        <v>0.20638807383364999</v>
      </c>
      <c r="AB15" s="17">
        <v>0.25024041016509002</v>
      </c>
      <c r="AC15" s="17">
        <v>0.19415776633843199</v>
      </c>
      <c r="AD15" s="17">
        <v>0.27551794185279599</v>
      </c>
      <c r="AE15" s="17"/>
      <c r="AF15" s="17">
        <v>0.25671381263813797</v>
      </c>
      <c r="AG15" s="17">
        <v>0.18327853016965301</v>
      </c>
      <c r="AH15" s="17">
        <v>0.18599181056438899</v>
      </c>
      <c r="AI15" s="17"/>
      <c r="AJ15" s="17">
        <v>0.24205381299526599</v>
      </c>
      <c r="AK15" s="17">
        <v>0.164844630592517</v>
      </c>
      <c r="AL15" s="17">
        <v>0.21277075404811499</v>
      </c>
      <c r="AM15" s="17">
        <v>0.20121306779093701</v>
      </c>
      <c r="AN15" s="17">
        <v>0.22520753096886201</v>
      </c>
      <c r="AO15" s="17"/>
      <c r="AP15" s="17">
        <v>0.202597402184506</v>
      </c>
      <c r="AQ15" s="17">
        <v>0.169856488935337</v>
      </c>
      <c r="AR15" s="17">
        <v>0.191505508538138</v>
      </c>
      <c r="AS15" s="17"/>
      <c r="AT15" s="17">
        <v>0.22500897366676101</v>
      </c>
      <c r="AU15" s="17">
        <v>0.21061410274733999</v>
      </c>
      <c r="AV15" s="17">
        <v>0.20162087902380599</v>
      </c>
      <c r="AW15" s="17">
        <v>0.11996109556724099</v>
      </c>
      <c r="AX15" s="17">
        <v>0.18611537373214701</v>
      </c>
      <c r="AY15" s="17"/>
      <c r="AZ15" s="17">
        <v>8.9597575796900503E-2</v>
      </c>
      <c r="BA15" s="17">
        <v>0.209560286047586</v>
      </c>
      <c r="BB15" s="17">
        <v>0.22301430795760399</v>
      </c>
      <c r="BC15" s="17">
        <v>0.23613639280844601</v>
      </c>
      <c r="BD15" s="17">
        <v>0.25588625502645701</v>
      </c>
      <c r="BE15" s="17">
        <v>0.301339812263625</v>
      </c>
      <c r="BF15" s="17"/>
      <c r="BG15" s="17">
        <v>0.24319383421242699</v>
      </c>
      <c r="BH15" s="17">
        <v>0.156559325747652</v>
      </c>
      <c r="BI15" s="17" t="s">
        <v>95</v>
      </c>
      <c r="BJ15" s="17" t="s">
        <v>95</v>
      </c>
      <c r="BK15" s="17" t="s">
        <v>95</v>
      </c>
      <c r="BL15" s="17" t="s">
        <v>95</v>
      </c>
      <c r="BM15" s="17" t="s">
        <v>95</v>
      </c>
    </row>
    <row r="16" spans="2:65" ht="29" x14ac:dyDescent="0.35">
      <c r="B16" s="18" t="s">
        <v>421</v>
      </c>
      <c r="C16" s="19">
        <v>5.0564448048848999E-2</v>
      </c>
      <c r="D16" s="19">
        <v>4.26483437882091E-2</v>
      </c>
      <c r="E16" s="19">
        <v>5.8885225312365702E-2</v>
      </c>
      <c r="F16" s="19"/>
      <c r="G16" s="19">
        <v>1.83783428405132E-2</v>
      </c>
      <c r="H16" s="19">
        <v>1.6454162376237098E-2</v>
      </c>
      <c r="I16" s="19">
        <v>1.9781598575126701E-2</v>
      </c>
      <c r="J16" s="19">
        <v>5.7319838761737602E-2</v>
      </c>
      <c r="K16" s="19">
        <v>4.9593088453378197E-2</v>
      </c>
      <c r="L16" s="19">
        <v>8.4239328313123599E-2</v>
      </c>
      <c r="M16" s="19"/>
      <c r="N16" s="19">
        <v>4.7714337394965299E-2</v>
      </c>
      <c r="O16" s="19">
        <v>5.0415312208859697E-2</v>
      </c>
      <c r="P16" s="19">
        <v>5.6264718713095199E-2</v>
      </c>
      <c r="Q16" s="19">
        <v>4.9815268171557001E-2</v>
      </c>
      <c r="R16" s="19"/>
      <c r="S16" s="19">
        <v>4.1272966754870397E-2</v>
      </c>
      <c r="T16" s="19">
        <v>5.0963477678637702E-2</v>
      </c>
      <c r="U16" s="19">
        <v>7.2717712002323798E-2</v>
      </c>
      <c r="V16" s="19">
        <v>5.73126254200306E-2</v>
      </c>
      <c r="W16" s="19">
        <v>4.3857564263111298E-2</v>
      </c>
      <c r="X16" s="19">
        <v>3.0626590825928598E-2</v>
      </c>
      <c r="Y16" s="19">
        <v>5.3699187510285101E-2</v>
      </c>
      <c r="Z16" s="19">
        <v>4.5258652724246798E-2</v>
      </c>
      <c r="AA16" s="19">
        <v>3.90565926449453E-2</v>
      </c>
      <c r="AB16" s="19">
        <v>6.4637180890464399E-2</v>
      </c>
      <c r="AC16" s="19">
        <v>8.6479303902630103E-2</v>
      </c>
      <c r="AD16" s="19">
        <v>0</v>
      </c>
      <c r="AE16" s="19"/>
      <c r="AF16" s="19">
        <v>4.6873806026342203E-2</v>
      </c>
      <c r="AG16" s="19">
        <v>5.8635925405407102E-2</v>
      </c>
      <c r="AH16" s="19">
        <v>3.8664253152524301E-2</v>
      </c>
      <c r="AI16" s="19"/>
      <c r="AJ16" s="19">
        <v>5.09938045298957E-2</v>
      </c>
      <c r="AK16" s="19">
        <v>3.7608691632911098E-2</v>
      </c>
      <c r="AL16" s="19">
        <v>7.2115311205740995E-2</v>
      </c>
      <c r="AM16" s="19">
        <v>6.4002464372979906E-2</v>
      </c>
      <c r="AN16" s="19">
        <v>6.2968871877155802E-2</v>
      </c>
      <c r="AO16" s="19"/>
      <c r="AP16" s="19">
        <v>5.1293849588032597E-2</v>
      </c>
      <c r="AQ16" s="19">
        <v>3.9555887679561801E-2</v>
      </c>
      <c r="AR16" s="19">
        <v>6.7273050151666902E-2</v>
      </c>
      <c r="AS16" s="19"/>
      <c r="AT16" s="19">
        <v>5.9347277803193703E-2</v>
      </c>
      <c r="AU16" s="19">
        <v>6.20002323807839E-2</v>
      </c>
      <c r="AV16" s="19">
        <v>4.4116211627512697E-2</v>
      </c>
      <c r="AW16" s="19">
        <v>3.0929172788121202E-2</v>
      </c>
      <c r="AX16" s="19">
        <v>5.7898169197692799E-2</v>
      </c>
      <c r="AY16" s="19"/>
      <c r="AZ16" s="19">
        <v>6.1221221320034797E-2</v>
      </c>
      <c r="BA16" s="19">
        <v>4.28273904770341E-2</v>
      </c>
      <c r="BB16" s="19">
        <v>2.84851827942624E-2</v>
      </c>
      <c r="BC16" s="19">
        <v>6.9367747586039294E-2</v>
      </c>
      <c r="BD16" s="19">
        <v>4.8505429631526598E-2</v>
      </c>
      <c r="BE16" s="19">
        <v>4.7284730413620003E-2</v>
      </c>
      <c r="BF16" s="19"/>
      <c r="BG16" s="19">
        <v>5.8159233581516999E-2</v>
      </c>
      <c r="BH16" s="19">
        <v>3.86368285977488E-2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0.15935232729422899</v>
      </c>
      <c r="D9" s="17">
        <v>0.18303780848656501</v>
      </c>
      <c r="E9" s="17">
        <v>0.13460244581774999</v>
      </c>
      <c r="F9" s="17"/>
      <c r="G9" s="17">
        <v>0.270516722750829</v>
      </c>
      <c r="H9" s="17">
        <v>0.26740806552475299</v>
      </c>
      <c r="I9" s="17">
        <v>0.22602333467972999</v>
      </c>
      <c r="J9" s="17">
        <v>0.15879936404546899</v>
      </c>
      <c r="K9" s="17">
        <v>0.123286460793364</v>
      </c>
      <c r="L9" s="17">
        <v>7.7855302524517694E-2</v>
      </c>
      <c r="M9" s="17"/>
      <c r="N9" s="17">
        <v>0.187261782714364</v>
      </c>
      <c r="O9" s="17">
        <v>0.12513003472387499</v>
      </c>
      <c r="P9" s="17">
        <v>0.157314915956002</v>
      </c>
      <c r="Q9" s="17">
        <v>0.16215528041978</v>
      </c>
      <c r="R9" s="17"/>
      <c r="S9" s="17">
        <v>0.223394526522734</v>
      </c>
      <c r="T9" s="17">
        <v>0.121551648003213</v>
      </c>
      <c r="U9" s="17">
        <v>0.132721975146053</v>
      </c>
      <c r="V9" s="17">
        <v>0.12511507830801399</v>
      </c>
      <c r="W9" s="17">
        <v>0.17793279652300101</v>
      </c>
      <c r="X9" s="17">
        <v>0.158117214095394</v>
      </c>
      <c r="Y9" s="17">
        <v>0.13088187974266299</v>
      </c>
      <c r="Z9" s="17">
        <v>0.14529507511024101</v>
      </c>
      <c r="AA9" s="17">
        <v>0.18806205109160201</v>
      </c>
      <c r="AB9" s="17">
        <v>0.154567238865185</v>
      </c>
      <c r="AC9" s="17">
        <v>0.17398621760027999</v>
      </c>
      <c r="AD9" s="17">
        <v>0.218523528615057</v>
      </c>
      <c r="AE9" s="17"/>
      <c r="AF9" s="17">
        <v>0.125254285915256</v>
      </c>
      <c r="AG9" s="17">
        <v>0.19112422004224899</v>
      </c>
      <c r="AH9" s="17">
        <v>0.118783053039377</v>
      </c>
      <c r="AI9" s="17"/>
      <c r="AJ9" s="17">
        <v>0.12615796883642999</v>
      </c>
      <c r="AK9" s="17">
        <v>0.20897064340198199</v>
      </c>
      <c r="AL9" s="17">
        <v>0.162104840152901</v>
      </c>
      <c r="AM9" s="17">
        <v>0.126344806870205</v>
      </c>
      <c r="AN9" s="17">
        <v>0.13910652375817101</v>
      </c>
      <c r="AO9" s="17"/>
      <c r="AP9" s="17">
        <v>0.147518621891361</v>
      </c>
      <c r="AQ9" s="17">
        <v>0.201082748358964</v>
      </c>
      <c r="AR9" s="17">
        <v>0.170780226532744</v>
      </c>
      <c r="AS9" s="17"/>
      <c r="AT9" s="17">
        <v>0.11025852940445</v>
      </c>
      <c r="AU9" s="17">
        <v>0.13006055746207501</v>
      </c>
      <c r="AV9" s="17">
        <v>0.199380707843369</v>
      </c>
      <c r="AW9" s="17">
        <v>0.20464992141413399</v>
      </c>
      <c r="AX9" s="17">
        <v>0.326825565621022</v>
      </c>
      <c r="AY9" s="17"/>
      <c r="AZ9" s="17">
        <v>0.268652972034085</v>
      </c>
      <c r="BA9" s="17">
        <v>0.13931291782887401</v>
      </c>
      <c r="BB9" s="17">
        <v>0.16350286897240199</v>
      </c>
      <c r="BC9" s="17">
        <v>0.113065776906433</v>
      </c>
      <c r="BD9" s="17">
        <v>0.16002313510938301</v>
      </c>
      <c r="BE9" s="17">
        <v>0.12659953069793101</v>
      </c>
      <c r="BF9" s="17"/>
      <c r="BG9" s="17">
        <v>0.13510333522585</v>
      </c>
      <c r="BH9" s="17">
        <v>0.19743539734542001</v>
      </c>
      <c r="BI9" s="17" t="s">
        <v>95</v>
      </c>
      <c r="BJ9" s="17" t="s">
        <v>95</v>
      </c>
      <c r="BK9" s="17" t="s">
        <v>95</v>
      </c>
      <c r="BL9" s="17" t="s">
        <v>95</v>
      </c>
      <c r="BM9" s="17" t="s">
        <v>95</v>
      </c>
    </row>
    <row r="10" spans="2:65" x14ac:dyDescent="0.35">
      <c r="B10" s="18" t="s">
        <v>371</v>
      </c>
      <c r="C10" s="17">
        <v>0.235735517114257</v>
      </c>
      <c r="D10" s="17">
        <v>0.238404587887767</v>
      </c>
      <c r="E10" s="17">
        <v>0.23300375117813499</v>
      </c>
      <c r="F10" s="17"/>
      <c r="G10" s="17">
        <v>0.28781322948292998</v>
      </c>
      <c r="H10" s="17">
        <v>0.29691396784103602</v>
      </c>
      <c r="I10" s="17">
        <v>0.31513723914895803</v>
      </c>
      <c r="J10" s="17">
        <v>0.23822730319732699</v>
      </c>
      <c r="K10" s="17">
        <v>0.23787748656778801</v>
      </c>
      <c r="L10" s="17">
        <v>0.15588365963001999</v>
      </c>
      <c r="M10" s="17"/>
      <c r="N10" s="17">
        <v>0.27261234004718499</v>
      </c>
      <c r="O10" s="17">
        <v>0.24906796475686199</v>
      </c>
      <c r="P10" s="17">
        <v>0.20657915828237999</v>
      </c>
      <c r="Q10" s="17">
        <v>0.18506232938137701</v>
      </c>
      <c r="R10" s="17"/>
      <c r="S10" s="17">
        <v>0.22583695468588699</v>
      </c>
      <c r="T10" s="17">
        <v>0.23021500233398501</v>
      </c>
      <c r="U10" s="17">
        <v>0.30373242044419502</v>
      </c>
      <c r="V10" s="17">
        <v>0.22570003756450299</v>
      </c>
      <c r="W10" s="17">
        <v>0.21619180074795299</v>
      </c>
      <c r="X10" s="17">
        <v>0.239131668075173</v>
      </c>
      <c r="Y10" s="17">
        <v>0.23701987331657801</v>
      </c>
      <c r="Z10" s="17">
        <v>0.231036608438141</v>
      </c>
      <c r="AA10" s="17">
        <v>0.23868566865445601</v>
      </c>
      <c r="AB10" s="17">
        <v>0.187957867967251</v>
      </c>
      <c r="AC10" s="17">
        <v>0.26482325159645498</v>
      </c>
      <c r="AD10" s="17">
        <v>0.248984549695559</v>
      </c>
      <c r="AE10" s="17"/>
      <c r="AF10" s="17">
        <v>0.20780223335290199</v>
      </c>
      <c r="AG10" s="17">
        <v>0.24828772956230799</v>
      </c>
      <c r="AH10" s="17">
        <v>0.278824349774633</v>
      </c>
      <c r="AI10" s="17"/>
      <c r="AJ10" s="17">
        <v>0.205291074497642</v>
      </c>
      <c r="AK10" s="17">
        <v>0.294425638724778</v>
      </c>
      <c r="AL10" s="17">
        <v>0.217758878152467</v>
      </c>
      <c r="AM10" s="17">
        <v>0.15481098111626401</v>
      </c>
      <c r="AN10" s="17">
        <v>0.21666843358729601</v>
      </c>
      <c r="AO10" s="17"/>
      <c r="AP10" s="17">
        <v>0.19773795157441901</v>
      </c>
      <c r="AQ10" s="17">
        <v>0.27116935132896097</v>
      </c>
      <c r="AR10" s="17">
        <v>0.26211183565317298</v>
      </c>
      <c r="AS10" s="17"/>
      <c r="AT10" s="17">
        <v>0.193883924945875</v>
      </c>
      <c r="AU10" s="17">
        <v>0.238336691268864</v>
      </c>
      <c r="AV10" s="17">
        <v>0.276833128107079</v>
      </c>
      <c r="AW10" s="17">
        <v>0.28751527968144802</v>
      </c>
      <c r="AX10" s="17">
        <v>0.141766987915452</v>
      </c>
      <c r="AY10" s="17"/>
      <c r="AZ10" s="17">
        <v>0.23910550147246201</v>
      </c>
      <c r="BA10" s="17">
        <v>0.239036687604606</v>
      </c>
      <c r="BB10" s="17">
        <v>0.20881835059968801</v>
      </c>
      <c r="BC10" s="17">
        <v>0.239495550930996</v>
      </c>
      <c r="BD10" s="17">
        <v>0.22117340219582299</v>
      </c>
      <c r="BE10" s="17">
        <v>0.28111363008728302</v>
      </c>
      <c r="BF10" s="17"/>
      <c r="BG10" s="17">
        <v>0.18426260443147699</v>
      </c>
      <c r="BH10" s="17">
        <v>0.31657378593423602</v>
      </c>
      <c r="BI10" s="17" t="s">
        <v>95</v>
      </c>
      <c r="BJ10" s="17" t="s">
        <v>95</v>
      </c>
      <c r="BK10" s="17" t="s">
        <v>95</v>
      </c>
      <c r="BL10" s="17" t="s">
        <v>95</v>
      </c>
      <c r="BM10" s="17" t="s">
        <v>95</v>
      </c>
    </row>
    <row r="11" spans="2:65" x14ac:dyDescent="0.35">
      <c r="B11" s="18" t="s">
        <v>417</v>
      </c>
      <c r="C11" s="17">
        <v>0.125984923250858</v>
      </c>
      <c r="D11" s="17">
        <v>0.13106015307191099</v>
      </c>
      <c r="E11" s="17">
        <v>0.120412326458514</v>
      </c>
      <c r="F11" s="17"/>
      <c r="G11" s="17">
        <v>0.15208698547395</v>
      </c>
      <c r="H11" s="17">
        <v>0.12881701804742801</v>
      </c>
      <c r="I11" s="17">
        <v>0.118840265935222</v>
      </c>
      <c r="J11" s="17">
        <v>0.120744760397969</v>
      </c>
      <c r="K11" s="17">
        <v>0.12073296904743</v>
      </c>
      <c r="L11" s="17">
        <v>0.128576834591835</v>
      </c>
      <c r="M11" s="17"/>
      <c r="N11" s="17">
        <v>0.10967849552349</v>
      </c>
      <c r="O11" s="17">
        <v>0.121925207308859</v>
      </c>
      <c r="P11" s="17">
        <v>0.14372150121437099</v>
      </c>
      <c r="Q11" s="17">
        <v>0.13984869668382399</v>
      </c>
      <c r="R11" s="17"/>
      <c r="S11" s="17">
        <v>9.9939088256880304E-2</v>
      </c>
      <c r="T11" s="17">
        <v>0.106752202312178</v>
      </c>
      <c r="U11" s="17">
        <v>0.10905628598256401</v>
      </c>
      <c r="V11" s="17">
        <v>0.14488978285531001</v>
      </c>
      <c r="W11" s="17">
        <v>9.3674225643469194E-2</v>
      </c>
      <c r="X11" s="17">
        <v>0.15866230839759601</v>
      </c>
      <c r="Y11" s="17">
        <v>0.14282352050198199</v>
      </c>
      <c r="Z11" s="17">
        <v>0.16882429505357999</v>
      </c>
      <c r="AA11" s="17">
        <v>0.145240506748713</v>
      </c>
      <c r="AB11" s="17">
        <v>0.13420622817834901</v>
      </c>
      <c r="AC11" s="17">
        <v>8.3979662482779105E-2</v>
      </c>
      <c r="AD11" s="17">
        <v>0.142280452899887</v>
      </c>
      <c r="AE11" s="17"/>
      <c r="AF11" s="17">
        <v>0.12708347784891699</v>
      </c>
      <c r="AG11" s="17">
        <v>0.12555871087019799</v>
      </c>
      <c r="AH11" s="17">
        <v>0.125086555608241</v>
      </c>
      <c r="AI11" s="17"/>
      <c r="AJ11" s="17">
        <v>0.12863016764750301</v>
      </c>
      <c r="AK11" s="17">
        <v>0.12872603750429401</v>
      </c>
      <c r="AL11" s="17">
        <v>0.12802815467656001</v>
      </c>
      <c r="AM11" s="17">
        <v>0.13718744735945401</v>
      </c>
      <c r="AN11" s="17">
        <v>0.111120064996737</v>
      </c>
      <c r="AO11" s="17"/>
      <c r="AP11" s="17">
        <v>0.126869265516347</v>
      </c>
      <c r="AQ11" s="17">
        <v>0.128877495336397</v>
      </c>
      <c r="AR11" s="17">
        <v>0.103483192106182</v>
      </c>
      <c r="AS11" s="17"/>
      <c r="AT11" s="17">
        <v>0.13094291734578001</v>
      </c>
      <c r="AU11" s="17">
        <v>0.13377636947466801</v>
      </c>
      <c r="AV11" s="17">
        <v>0.104383905329181</v>
      </c>
      <c r="AW11" s="17">
        <v>0.15628490348306001</v>
      </c>
      <c r="AX11" s="17">
        <v>8.8067170367141206E-2</v>
      </c>
      <c r="AY11" s="17"/>
      <c r="AZ11" s="17">
        <v>9.2539247024550894E-2</v>
      </c>
      <c r="BA11" s="17">
        <v>0.137636710233764</v>
      </c>
      <c r="BB11" s="17">
        <v>0.165249351706833</v>
      </c>
      <c r="BC11" s="17">
        <v>0.129895724126218</v>
      </c>
      <c r="BD11" s="17">
        <v>0.111371360101556</v>
      </c>
      <c r="BE11" s="17">
        <v>0.10230375336101</v>
      </c>
      <c r="BF11" s="17"/>
      <c r="BG11" s="17">
        <v>0.127510629999008</v>
      </c>
      <c r="BH11" s="17">
        <v>0.123588799040685</v>
      </c>
      <c r="BI11" s="17" t="s">
        <v>95</v>
      </c>
      <c r="BJ11" s="17" t="s">
        <v>95</v>
      </c>
      <c r="BK11" s="17" t="s">
        <v>95</v>
      </c>
      <c r="BL11" s="17" t="s">
        <v>95</v>
      </c>
      <c r="BM11" s="17" t="s">
        <v>95</v>
      </c>
    </row>
    <row r="12" spans="2:65" x14ac:dyDescent="0.35">
      <c r="B12" s="18" t="s">
        <v>418</v>
      </c>
      <c r="C12" s="17">
        <v>0.124687710772275</v>
      </c>
      <c r="D12" s="17">
        <v>0.119891993971496</v>
      </c>
      <c r="E12" s="17">
        <v>0.129122882725902</v>
      </c>
      <c r="F12" s="17"/>
      <c r="G12" s="17">
        <v>0.101689539273319</v>
      </c>
      <c r="H12" s="17">
        <v>9.1749839051876905E-2</v>
      </c>
      <c r="I12" s="17">
        <v>0.110029620380149</v>
      </c>
      <c r="J12" s="17">
        <v>0.128411094937711</v>
      </c>
      <c r="K12" s="17">
        <v>0.127710285240906</v>
      </c>
      <c r="L12" s="17">
        <v>0.14701767581001299</v>
      </c>
      <c r="M12" s="17"/>
      <c r="N12" s="17">
        <v>0.103772340772743</v>
      </c>
      <c r="O12" s="17">
        <v>0.147175215333292</v>
      </c>
      <c r="P12" s="17">
        <v>0.13099863649358001</v>
      </c>
      <c r="Q12" s="17">
        <v>0.123169737118277</v>
      </c>
      <c r="R12" s="17"/>
      <c r="S12" s="17">
        <v>0.132740783475881</v>
      </c>
      <c r="T12" s="17">
        <v>0.108099344861195</v>
      </c>
      <c r="U12" s="17">
        <v>0.112736028090937</v>
      </c>
      <c r="V12" s="17">
        <v>9.85948221377696E-2</v>
      </c>
      <c r="W12" s="17">
        <v>0.159348933800117</v>
      </c>
      <c r="X12" s="17">
        <v>0.131395414491153</v>
      </c>
      <c r="Y12" s="17">
        <v>0.13247502007860501</v>
      </c>
      <c r="Z12" s="17">
        <v>0.15045267807816701</v>
      </c>
      <c r="AA12" s="17">
        <v>0.140284004754964</v>
      </c>
      <c r="AB12" s="17">
        <v>0.123330059246868</v>
      </c>
      <c r="AC12" s="17">
        <v>0.102661458757311</v>
      </c>
      <c r="AD12" s="17">
        <v>0.117046750400234</v>
      </c>
      <c r="AE12" s="17"/>
      <c r="AF12" s="17">
        <v>0.13354828965392501</v>
      </c>
      <c r="AG12" s="17">
        <v>0.120417099349531</v>
      </c>
      <c r="AH12" s="17">
        <v>0.12933173819017299</v>
      </c>
      <c r="AI12" s="17"/>
      <c r="AJ12" s="17">
        <v>0.14296899051295101</v>
      </c>
      <c r="AK12" s="17">
        <v>0.109847938231367</v>
      </c>
      <c r="AL12" s="17">
        <v>0.119650344421982</v>
      </c>
      <c r="AM12" s="17">
        <v>0.100442508148655</v>
      </c>
      <c r="AN12" s="17">
        <v>0.114603718823965</v>
      </c>
      <c r="AO12" s="17"/>
      <c r="AP12" s="17">
        <v>0.133646818054351</v>
      </c>
      <c r="AQ12" s="17">
        <v>0.10708046993336399</v>
      </c>
      <c r="AR12" s="17">
        <v>0.11231469889710601</v>
      </c>
      <c r="AS12" s="17"/>
      <c r="AT12" s="17">
        <v>0.120276219325383</v>
      </c>
      <c r="AU12" s="17">
        <v>0.15242465941391201</v>
      </c>
      <c r="AV12" s="17">
        <v>0.11877973230738099</v>
      </c>
      <c r="AW12" s="17">
        <v>8.74385360267248E-2</v>
      </c>
      <c r="AX12" s="17">
        <v>4.28887777281559E-2</v>
      </c>
      <c r="AY12" s="17"/>
      <c r="AZ12" s="17">
        <v>0.10317566052077699</v>
      </c>
      <c r="BA12" s="17">
        <v>0.12682981344653699</v>
      </c>
      <c r="BB12" s="17">
        <v>0.14160935938559199</v>
      </c>
      <c r="BC12" s="17">
        <v>0.14916831254201701</v>
      </c>
      <c r="BD12" s="17">
        <v>0.114625865563748</v>
      </c>
      <c r="BE12" s="17">
        <v>8.1882092313598498E-2</v>
      </c>
      <c r="BF12" s="17"/>
      <c r="BG12" s="17">
        <v>0.13295902251483799</v>
      </c>
      <c r="BH12" s="17">
        <v>0.111697606127141</v>
      </c>
      <c r="BI12" s="17" t="s">
        <v>95</v>
      </c>
      <c r="BJ12" s="17" t="s">
        <v>95</v>
      </c>
      <c r="BK12" s="17" t="s">
        <v>95</v>
      </c>
      <c r="BL12" s="17" t="s">
        <v>95</v>
      </c>
      <c r="BM12" s="17" t="s">
        <v>95</v>
      </c>
    </row>
    <row r="13" spans="2:65" x14ac:dyDescent="0.35">
      <c r="B13" s="18" t="s">
        <v>419</v>
      </c>
      <c r="C13" s="17">
        <v>0.133854011713336</v>
      </c>
      <c r="D13" s="17">
        <v>0.126728072702158</v>
      </c>
      <c r="E13" s="17">
        <v>0.14164336755649701</v>
      </c>
      <c r="F13" s="17"/>
      <c r="G13" s="17">
        <v>3.18931218239474E-2</v>
      </c>
      <c r="H13" s="17">
        <v>7.0726926786674194E-2</v>
      </c>
      <c r="I13" s="17">
        <v>0.101760230016012</v>
      </c>
      <c r="J13" s="17">
        <v>0.13154744412351299</v>
      </c>
      <c r="K13" s="17">
        <v>0.16454976978507299</v>
      </c>
      <c r="L13" s="17">
        <v>0.182244755275906</v>
      </c>
      <c r="M13" s="17"/>
      <c r="N13" s="17">
        <v>0.111635841745616</v>
      </c>
      <c r="O13" s="17">
        <v>0.13811998337412401</v>
      </c>
      <c r="P13" s="17">
        <v>0.136726719778302</v>
      </c>
      <c r="Q13" s="17">
        <v>0.16368302861789699</v>
      </c>
      <c r="R13" s="17"/>
      <c r="S13" s="17">
        <v>9.0730725265178294E-2</v>
      </c>
      <c r="T13" s="17">
        <v>0.165698026327047</v>
      </c>
      <c r="U13" s="17">
        <v>0.10392821562378</v>
      </c>
      <c r="V13" s="17">
        <v>0.13944702466599901</v>
      </c>
      <c r="W13" s="17">
        <v>0.14266022050074401</v>
      </c>
      <c r="X13" s="17">
        <v>0.12708218100285401</v>
      </c>
      <c r="Y13" s="17">
        <v>0.110947908895527</v>
      </c>
      <c r="Z13" s="17">
        <v>0.15307416135763899</v>
      </c>
      <c r="AA13" s="17">
        <v>0.13949316313222301</v>
      </c>
      <c r="AB13" s="17">
        <v>0.17555700829958601</v>
      </c>
      <c r="AC13" s="17">
        <v>0.116182138226794</v>
      </c>
      <c r="AD13" s="17">
        <v>0.14056792526831</v>
      </c>
      <c r="AE13" s="17"/>
      <c r="AF13" s="17">
        <v>0.18803397583047601</v>
      </c>
      <c r="AG13" s="17">
        <v>9.0318539760954206E-2</v>
      </c>
      <c r="AH13" s="17">
        <v>0.13456928153483599</v>
      </c>
      <c r="AI13" s="17"/>
      <c r="AJ13" s="17">
        <v>0.17421996295047401</v>
      </c>
      <c r="AK13" s="17">
        <v>7.6625747641339906E-2</v>
      </c>
      <c r="AL13" s="17">
        <v>0.100791932360756</v>
      </c>
      <c r="AM13" s="17">
        <v>0.18575884288385999</v>
      </c>
      <c r="AN13" s="17">
        <v>0.19437013322372701</v>
      </c>
      <c r="AO13" s="17"/>
      <c r="AP13" s="17">
        <v>0.17905974391125701</v>
      </c>
      <c r="AQ13" s="17">
        <v>9.1486530829877802E-2</v>
      </c>
      <c r="AR13" s="17">
        <v>7.4488971985427005E-2</v>
      </c>
      <c r="AS13" s="17"/>
      <c r="AT13" s="17">
        <v>0.208010873279938</v>
      </c>
      <c r="AU13" s="17">
        <v>0.122509145825506</v>
      </c>
      <c r="AV13" s="17">
        <v>0.101969469243561</v>
      </c>
      <c r="AW13" s="17">
        <v>7.1361087807811405E-2</v>
      </c>
      <c r="AX13" s="17">
        <v>9.9158132052897294E-2</v>
      </c>
      <c r="AY13" s="17"/>
      <c r="AZ13" s="17">
        <v>8.2240739661335396E-2</v>
      </c>
      <c r="BA13" s="17">
        <v>0.14716319898900601</v>
      </c>
      <c r="BB13" s="17">
        <v>0.13137819664874201</v>
      </c>
      <c r="BC13" s="17">
        <v>0.16204079662585899</v>
      </c>
      <c r="BD13" s="17">
        <v>0.115281628626415</v>
      </c>
      <c r="BE13" s="17">
        <v>0.15318975637641699</v>
      </c>
      <c r="BF13" s="17"/>
      <c r="BG13" s="17">
        <v>0.16579889289505401</v>
      </c>
      <c r="BH13" s="17">
        <v>8.3684538920826099E-2</v>
      </c>
      <c r="BI13" s="17" t="s">
        <v>95</v>
      </c>
      <c r="BJ13" s="17" t="s">
        <v>95</v>
      </c>
      <c r="BK13" s="17" t="s">
        <v>95</v>
      </c>
      <c r="BL13" s="17" t="s">
        <v>95</v>
      </c>
      <c r="BM13" s="17" t="s">
        <v>95</v>
      </c>
    </row>
    <row r="14" spans="2:65" x14ac:dyDescent="0.35">
      <c r="B14" s="18" t="s">
        <v>114</v>
      </c>
      <c r="C14" s="17">
        <v>3.7842052021926899E-2</v>
      </c>
      <c r="D14" s="17">
        <v>3.1761963757146898E-2</v>
      </c>
      <c r="E14" s="17">
        <v>4.4229587139075197E-2</v>
      </c>
      <c r="F14" s="17"/>
      <c r="G14" s="17">
        <v>7.9966102674763603E-2</v>
      </c>
      <c r="H14" s="17">
        <v>2.6875602917812699E-2</v>
      </c>
      <c r="I14" s="17">
        <v>3.9653623387037103E-2</v>
      </c>
      <c r="J14" s="17">
        <v>4.3118470893468597E-2</v>
      </c>
      <c r="K14" s="17">
        <v>3.72624433448294E-2</v>
      </c>
      <c r="L14" s="17">
        <v>2.90381713051121E-2</v>
      </c>
      <c r="M14" s="17"/>
      <c r="N14" s="17">
        <v>2.34721896644264E-2</v>
      </c>
      <c r="O14" s="17">
        <v>3.8008878544560698E-2</v>
      </c>
      <c r="P14" s="17">
        <v>4.4938941286717098E-2</v>
      </c>
      <c r="Q14" s="17">
        <v>5.5550860116843299E-2</v>
      </c>
      <c r="R14" s="17"/>
      <c r="S14" s="17">
        <v>5.8189178294574997E-2</v>
      </c>
      <c r="T14" s="17">
        <v>3.8377771897148201E-2</v>
      </c>
      <c r="U14" s="17">
        <v>3.6368758652394299E-2</v>
      </c>
      <c r="V14" s="17">
        <v>3.0047012950365201E-2</v>
      </c>
      <c r="W14" s="17">
        <v>4.5186772009444903E-2</v>
      </c>
      <c r="X14" s="17">
        <v>4.1357060117915803E-2</v>
      </c>
      <c r="Y14" s="17">
        <v>5.0382748213224401E-2</v>
      </c>
      <c r="Z14" s="17">
        <v>1.6964361303301999E-2</v>
      </c>
      <c r="AA14" s="17">
        <v>4.3206764536329899E-2</v>
      </c>
      <c r="AB14" s="17">
        <v>2.0983423429737202E-2</v>
      </c>
      <c r="AC14" s="17">
        <v>2.2057834614052699E-2</v>
      </c>
      <c r="AD14" s="17">
        <v>1.7293133148770699E-2</v>
      </c>
      <c r="AE14" s="17"/>
      <c r="AF14" s="17">
        <v>2.7498980866267599E-2</v>
      </c>
      <c r="AG14" s="17">
        <v>3.7806525041416399E-2</v>
      </c>
      <c r="AH14" s="17">
        <v>6.6797659267633494E-2</v>
      </c>
      <c r="AI14" s="17"/>
      <c r="AJ14" s="17">
        <v>2.70057531487315E-2</v>
      </c>
      <c r="AK14" s="17">
        <v>4.05828775868892E-2</v>
      </c>
      <c r="AL14" s="17">
        <v>4.3531185360373897E-2</v>
      </c>
      <c r="AM14" s="17">
        <v>5.8920342874406097E-2</v>
      </c>
      <c r="AN14" s="17">
        <v>5.2611388935618099E-2</v>
      </c>
      <c r="AO14" s="17"/>
      <c r="AP14" s="17">
        <v>2.6510583645629901E-2</v>
      </c>
      <c r="AQ14" s="17">
        <v>3.2901241487346099E-2</v>
      </c>
      <c r="AR14" s="17">
        <v>4.6785402655533201E-2</v>
      </c>
      <c r="AS14" s="17"/>
      <c r="AT14" s="17">
        <v>5.9795030450181703E-2</v>
      </c>
      <c r="AU14" s="17">
        <v>4.56347213417388E-2</v>
      </c>
      <c r="AV14" s="17">
        <v>2.6309662810454E-2</v>
      </c>
      <c r="AW14" s="17">
        <v>2.10165983900912E-2</v>
      </c>
      <c r="AX14" s="17">
        <v>2.4744005263380199E-2</v>
      </c>
      <c r="AY14" s="17"/>
      <c r="AZ14" s="17">
        <v>5.8533374971749902E-2</v>
      </c>
      <c r="BA14" s="17">
        <v>3.87587453627267E-2</v>
      </c>
      <c r="BB14" s="17">
        <v>5.06488886211982E-2</v>
      </c>
      <c r="BC14" s="17">
        <v>2.0830394925102198E-2</v>
      </c>
      <c r="BD14" s="17">
        <v>3.03085258143376E-2</v>
      </c>
      <c r="BE14" s="17">
        <v>3.04466522353374E-2</v>
      </c>
      <c r="BF14" s="17"/>
      <c r="BG14" s="17">
        <v>3.7108421929383899E-2</v>
      </c>
      <c r="BH14" s="17">
        <v>3.8994218929614903E-2</v>
      </c>
      <c r="BI14" s="17" t="s">
        <v>95</v>
      </c>
      <c r="BJ14" s="17" t="s">
        <v>95</v>
      </c>
      <c r="BK14" s="17" t="s">
        <v>95</v>
      </c>
      <c r="BL14" s="17" t="s">
        <v>95</v>
      </c>
      <c r="BM14" s="17" t="s">
        <v>95</v>
      </c>
    </row>
    <row r="15" spans="2:65" ht="29" x14ac:dyDescent="0.35">
      <c r="B15" s="18" t="s">
        <v>420</v>
      </c>
      <c r="C15" s="17">
        <v>6.6522677117353393E-2</v>
      </c>
      <c r="D15" s="17">
        <v>6.5838278743121606E-2</v>
      </c>
      <c r="E15" s="17">
        <v>6.7452525905909694E-2</v>
      </c>
      <c r="F15" s="17"/>
      <c r="G15" s="17">
        <v>4.3882837643680603E-2</v>
      </c>
      <c r="H15" s="17">
        <v>5.7576578024629801E-2</v>
      </c>
      <c r="I15" s="17">
        <v>3.4641193622620303E-2</v>
      </c>
      <c r="J15" s="17">
        <v>5.8524287595269703E-2</v>
      </c>
      <c r="K15" s="17">
        <v>7.3959124105308097E-2</v>
      </c>
      <c r="L15" s="17">
        <v>9.1446987038760294E-2</v>
      </c>
      <c r="M15" s="17"/>
      <c r="N15" s="17">
        <v>7.9694056040480701E-2</v>
      </c>
      <c r="O15" s="17">
        <v>5.1882515957993799E-2</v>
      </c>
      <c r="P15" s="17">
        <v>6.2090948942699099E-2</v>
      </c>
      <c r="Q15" s="17">
        <v>6.6215945922283304E-2</v>
      </c>
      <c r="R15" s="17"/>
      <c r="S15" s="17">
        <v>3.2424320553389702E-2</v>
      </c>
      <c r="T15" s="17">
        <v>6.9621695901330299E-2</v>
      </c>
      <c r="U15" s="17">
        <v>7.6591916806910396E-2</v>
      </c>
      <c r="V15" s="17">
        <v>9.3537676611800902E-2</v>
      </c>
      <c r="W15" s="17">
        <v>6.9396866029127702E-2</v>
      </c>
      <c r="X15" s="17">
        <v>6.9158118311877903E-2</v>
      </c>
      <c r="Y15" s="17">
        <v>9.2652230007959302E-2</v>
      </c>
      <c r="Z15" s="17">
        <v>4.6532932845879102E-2</v>
      </c>
      <c r="AA15" s="17">
        <v>4.5601938238520198E-2</v>
      </c>
      <c r="AB15" s="17">
        <v>7.1725907093046007E-2</v>
      </c>
      <c r="AC15" s="17">
        <v>7.1898317351207899E-2</v>
      </c>
      <c r="AD15" s="17">
        <v>5.2810957476941797E-2</v>
      </c>
      <c r="AE15" s="17"/>
      <c r="AF15" s="17">
        <v>6.5341084479151407E-2</v>
      </c>
      <c r="AG15" s="17">
        <v>7.0592744767084104E-2</v>
      </c>
      <c r="AH15" s="17">
        <v>4.65130357176472E-2</v>
      </c>
      <c r="AI15" s="17"/>
      <c r="AJ15" s="17">
        <v>7.1539742896769107E-2</v>
      </c>
      <c r="AK15" s="17">
        <v>5.5149801218784197E-2</v>
      </c>
      <c r="AL15" s="17">
        <v>8.8495424357012797E-2</v>
      </c>
      <c r="AM15" s="17">
        <v>5.2609351048304401E-2</v>
      </c>
      <c r="AN15" s="17">
        <v>4.4667679235865301E-2</v>
      </c>
      <c r="AO15" s="17"/>
      <c r="AP15" s="17">
        <v>6.8558796178874004E-2</v>
      </c>
      <c r="AQ15" s="17">
        <v>5.7946503432111197E-2</v>
      </c>
      <c r="AR15" s="17">
        <v>0.108935141654239</v>
      </c>
      <c r="AS15" s="17"/>
      <c r="AT15" s="17">
        <v>4.9629848284310003E-2</v>
      </c>
      <c r="AU15" s="17">
        <v>6.5676667380573997E-2</v>
      </c>
      <c r="AV15" s="17">
        <v>6.6950877517993598E-2</v>
      </c>
      <c r="AW15" s="17">
        <v>6.6671586091421403E-2</v>
      </c>
      <c r="AX15" s="17">
        <v>5.2117513756908602E-2</v>
      </c>
      <c r="AY15" s="17"/>
      <c r="AZ15" s="17">
        <v>3.2158071988978999E-2</v>
      </c>
      <c r="BA15" s="17">
        <v>6.8395463831222497E-2</v>
      </c>
      <c r="BB15" s="17">
        <v>3.4086891333442101E-2</v>
      </c>
      <c r="BC15" s="17">
        <v>7.6575972204689896E-2</v>
      </c>
      <c r="BD15" s="17">
        <v>9.1414563803375107E-2</v>
      </c>
      <c r="BE15" s="17">
        <v>0.11019853070369701</v>
      </c>
      <c r="BF15" s="17"/>
      <c r="BG15" s="17">
        <v>7.9103897812107804E-2</v>
      </c>
      <c r="BH15" s="17">
        <v>4.67638554848194E-2</v>
      </c>
      <c r="BI15" s="17" t="s">
        <v>95</v>
      </c>
      <c r="BJ15" s="17" t="s">
        <v>95</v>
      </c>
      <c r="BK15" s="17" t="s">
        <v>95</v>
      </c>
      <c r="BL15" s="17" t="s">
        <v>95</v>
      </c>
      <c r="BM15" s="17" t="s">
        <v>95</v>
      </c>
    </row>
    <row r="16" spans="2:65" ht="29" x14ac:dyDescent="0.35">
      <c r="B16" s="18" t="s">
        <v>421</v>
      </c>
      <c r="C16" s="19">
        <v>0.11602078071576501</v>
      </c>
      <c r="D16" s="19">
        <v>0.103277141379833</v>
      </c>
      <c r="E16" s="19">
        <v>0.12953311321821701</v>
      </c>
      <c r="F16" s="19"/>
      <c r="G16" s="19">
        <v>3.2151460876580898E-2</v>
      </c>
      <c r="H16" s="19">
        <v>5.9932001805789399E-2</v>
      </c>
      <c r="I16" s="19">
        <v>5.39144928302717E-2</v>
      </c>
      <c r="J16" s="19">
        <v>0.120627274809272</v>
      </c>
      <c r="K16" s="19">
        <v>0.114621461115301</v>
      </c>
      <c r="L16" s="19">
        <v>0.187936613823837</v>
      </c>
      <c r="M16" s="19"/>
      <c r="N16" s="19">
        <v>0.111872953491693</v>
      </c>
      <c r="O16" s="19">
        <v>0.12869020000043299</v>
      </c>
      <c r="P16" s="19">
        <v>0.117629178045948</v>
      </c>
      <c r="Q16" s="19">
        <v>0.104314121739719</v>
      </c>
      <c r="R16" s="19"/>
      <c r="S16" s="19">
        <v>0.13674442294547401</v>
      </c>
      <c r="T16" s="19">
        <v>0.15968430836390399</v>
      </c>
      <c r="U16" s="19">
        <v>0.124864399253166</v>
      </c>
      <c r="V16" s="19">
        <v>0.142668564906238</v>
      </c>
      <c r="W16" s="19">
        <v>9.5608384746143596E-2</v>
      </c>
      <c r="X16" s="19">
        <v>7.5096035508036604E-2</v>
      </c>
      <c r="Y16" s="19">
        <v>0.102816819243462</v>
      </c>
      <c r="Z16" s="19">
        <v>8.7819887813050307E-2</v>
      </c>
      <c r="AA16" s="19">
        <v>5.94259028431917E-2</v>
      </c>
      <c r="AB16" s="19">
        <v>0.13167226691997799</v>
      </c>
      <c r="AC16" s="19">
        <v>0.16441111937112099</v>
      </c>
      <c r="AD16" s="19">
        <v>6.2492702495239902E-2</v>
      </c>
      <c r="AE16" s="19"/>
      <c r="AF16" s="19">
        <v>0.12543767205310599</v>
      </c>
      <c r="AG16" s="19">
        <v>0.11589443060625899</v>
      </c>
      <c r="AH16" s="19">
        <v>0.10009432686746</v>
      </c>
      <c r="AI16" s="19"/>
      <c r="AJ16" s="19">
        <v>0.12418633950949901</v>
      </c>
      <c r="AK16" s="19">
        <v>8.56713156905657E-2</v>
      </c>
      <c r="AL16" s="19">
        <v>0.13963924051794699</v>
      </c>
      <c r="AM16" s="19">
        <v>0.18392571969885099</v>
      </c>
      <c r="AN16" s="19">
        <v>0.12685205743861999</v>
      </c>
      <c r="AO16" s="19"/>
      <c r="AP16" s="19">
        <v>0.120098219227761</v>
      </c>
      <c r="AQ16" s="19">
        <v>0.109455659292979</v>
      </c>
      <c r="AR16" s="19">
        <v>0.12110053051559699</v>
      </c>
      <c r="AS16" s="19"/>
      <c r="AT16" s="19">
        <v>0.12720265696408301</v>
      </c>
      <c r="AU16" s="19">
        <v>0.11158118783266301</v>
      </c>
      <c r="AV16" s="19">
        <v>0.105392516840981</v>
      </c>
      <c r="AW16" s="19">
        <v>0.10506208710531</v>
      </c>
      <c r="AX16" s="19">
        <v>0.22443184729504301</v>
      </c>
      <c r="AY16" s="19"/>
      <c r="AZ16" s="19">
        <v>0.12359443232606</v>
      </c>
      <c r="BA16" s="19">
        <v>0.10286646270326499</v>
      </c>
      <c r="BB16" s="19">
        <v>0.104706092732104</v>
      </c>
      <c r="BC16" s="19">
        <v>0.108927471738685</v>
      </c>
      <c r="BD16" s="19">
        <v>0.155801518785362</v>
      </c>
      <c r="BE16" s="19">
        <v>0.11426605422472599</v>
      </c>
      <c r="BF16" s="19"/>
      <c r="BG16" s="19">
        <v>0.138153195192282</v>
      </c>
      <c r="BH16" s="19">
        <v>8.1261798217257694E-2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9.9032160344516201E-2</v>
      </c>
      <c r="D9" s="17">
        <v>0.123121584215762</v>
      </c>
      <c r="E9" s="17">
        <v>7.3662160119130599E-2</v>
      </c>
      <c r="F9" s="17"/>
      <c r="G9" s="17">
        <v>0.18947473790047001</v>
      </c>
      <c r="H9" s="17">
        <v>0.179605329157705</v>
      </c>
      <c r="I9" s="17">
        <v>0.136418689478047</v>
      </c>
      <c r="J9" s="17">
        <v>7.9985093860168999E-2</v>
      </c>
      <c r="K9" s="17">
        <v>8.1340302165216594E-2</v>
      </c>
      <c r="L9" s="17">
        <v>4.7806142167677999E-2</v>
      </c>
      <c r="M9" s="17"/>
      <c r="N9" s="17">
        <v>0.126310432474567</v>
      </c>
      <c r="O9" s="17">
        <v>6.5329185905195E-2</v>
      </c>
      <c r="P9" s="17">
        <v>9.9320587112825695E-2</v>
      </c>
      <c r="Q9" s="17">
        <v>0.100778454788434</v>
      </c>
      <c r="R9" s="17"/>
      <c r="S9" s="17">
        <v>0.15810546102044701</v>
      </c>
      <c r="T9" s="17">
        <v>9.8812527884449206E-2</v>
      </c>
      <c r="U9" s="17">
        <v>9.02601452477335E-2</v>
      </c>
      <c r="V9" s="17">
        <v>9.6408888112000199E-2</v>
      </c>
      <c r="W9" s="17">
        <v>0.13819898769619099</v>
      </c>
      <c r="X9" s="17">
        <v>7.4126917636056597E-2</v>
      </c>
      <c r="Y9" s="17">
        <v>6.9031786496199996E-2</v>
      </c>
      <c r="Z9" s="17">
        <v>0.1054415734586</v>
      </c>
      <c r="AA9" s="17">
        <v>0.102489714718857</v>
      </c>
      <c r="AB9" s="17">
        <v>8.7188246982814299E-2</v>
      </c>
      <c r="AC9" s="17">
        <v>3.8271404528316601E-2</v>
      </c>
      <c r="AD9" s="17">
        <v>0.115397509310388</v>
      </c>
      <c r="AE9" s="17"/>
      <c r="AF9" s="17">
        <v>7.9455313568679298E-2</v>
      </c>
      <c r="AG9" s="17">
        <v>0.12054799185604501</v>
      </c>
      <c r="AH9" s="17">
        <v>6.3542529680413407E-2</v>
      </c>
      <c r="AI9" s="17"/>
      <c r="AJ9" s="17">
        <v>8.5147212626425897E-2</v>
      </c>
      <c r="AK9" s="17">
        <v>0.13433544798508701</v>
      </c>
      <c r="AL9" s="17">
        <v>8.6773467710811306E-2</v>
      </c>
      <c r="AM9" s="17">
        <v>8.1957044737798995E-2</v>
      </c>
      <c r="AN9" s="17">
        <v>6.46763305897676E-2</v>
      </c>
      <c r="AO9" s="17"/>
      <c r="AP9" s="17">
        <v>9.1305961172702899E-2</v>
      </c>
      <c r="AQ9" s="17">
        <v>0.13794201766947001</v>
      </c>
      <c r="AR9" s="17">
        <v>9.7478806894693404E-2</v>
      </c>
      <c r="AS9" s="17"/>
      <c r="AT9" s="17">
        <v>5.7553807159419497E-2</v>
      </c>
      <c r="AU9" s="17">
        <v>8.3006687008793906E-2</v>
      </c>
      <c r="AV9" s="17">
        <v>0.118015519413286</v>
      </c>
      <c r="AW9" s="17">
        <v>0.161636053785606</v>
      </c>
      <c r="AX9" s="17">
        <v>0.24008389743348901</v>
      </c>
      <c r="AY9" s="17"/>
      <c r="AZ9" s="17">
        <v>0.16743354554773399</v>
      </c>
      <c r="BA9" s="17">
        <v>9.1382457991381102E-2</v>
      </c>
      <c r="BB9" s="17">
        <v>9.8601668979189497E-2</v>
      </c>
      <c r="BC9" s="17">
        <v>7.4978793113179107E-2</v>
      </c>
      <c r="BD9" s="17">
        <v>6.6164845488450502E-2</v>
      </c>
      <c r="BE9" s="17">
        <v>0.12457915320311599</v>
      </c>
      <c r="BF9" s="17"/>
      <c r="BG9" s="17">
        <v>8.6308022329992004E-2</v>
      </c>
      <c r="BH9" s="17">
        <v>0.11901543379281899</v>
      </c>
      <c r="BI9" s="17" t="s">
        <v>95</v>
      </c>
      <c r="BJ9" s="17" t="s">
        <v>95</v>
      </c>
      <c r="BK9" s="17" t="s">
        <v>95</v>
      </c>
      <c r="BL9" s="17" t="s">
        <v>95</v>
      </c>
      <c r="BM9" s="17" t="s">
        <v>95</v>
      </c>
    </row>
    <row r="10" spans="2:65" x14ac:dyDescent="0.35">
      <c r="B10" s="18" t="s">
        <v>371</v>
      </c>
      <c r="C10" s="17">
        <v>0.184359671251901</v>
      </c>
      <c r="D10" s="17">
        <v>0.18379792862434099</v>
      </c>
      <c r="E10" s="17">
        <v>0.185562281831262</v>
      </c>
      <c r="F10" s="17"/>
      <c r="G10" s="17">
        <v>0.324568137855827</v>
      </c>
      <c r="H10" s="17">
        <v>0.30470411640982198</v>
      </c>
      <c r="I10" s="17">
        <v>0.233621838827126</v>
      </c>
      <c r="J10" s="17">
        <v>0.179060926655737</v>
      </c>
      <c r="K10" s="17">
        <v>0.12721921055754001</v>
      </c>
      <c r="L10" s="17">
        <v>0.11537690959758</v>
      </c>
      <c r="M10" s="17"/>
      <c r="N10" s="17">
        <v>0.212330015939239</v>
      </c>
      <c r="O10" s="17">
        <v>0.19901992427915799</v>
      </c>
      <c r="P10" s="17">
        <v>0.16904424008223401</v>
      </c>
      <c r="Q10" s="17">
        <v>0.13280613286836301</v>
      </c>
      <c r="R10" s="17"/>
      <c r="S10" s="17">
        <v>0.203265634522109</v>
      </c>
      <c r="T10" s="17">
        <v>0.20060698982549599</v>
      </c>
      <c r="U10" s="17">
        <v>0.15414180714949199</v>
      </c>
      <c r="V10" s="17">
        <v>0.15426303003392799</v>
      </c>
      <c r="W10" s="17">
        <v>0.224598631370897</v>
      </c>
      <c r="X10" s="17">
        <v>0.23747768682570999</v>
      </c>
      <c r="Y10" s="17">
        <v>0.17608179204990701</v>
      </c>
      <c r="Z10" s="17">
        <v>0.15925324249585601</v>
      </c>
      <c r="AA10" s="17">
        <v>0.15836641046424299</v>
      </c>
      <c r="AB10" s="17">
        <v>0.16408279788517099</v>
      </c>
      <c r="AC10" s="17">
        <v>0.20033592947829201</v>
      </c>
      <c r="AD10" s="17">
        <v>0.185007655990092</v>
      </c>
      <c r="AE10" s="17"/>
      <c r="AF10" s="17">
        <v>0.136255980230958</v>
      </c>
      <c r="AG10" s="17">
        <v>0.21168419157915599</v>
      </c>
      <c r="AH10" s="17">
        <v>0.206078576110476</v>
      </c>
      <c r="AI10" s="17"/>
      <c r="AJ10" s="17">
        <v>0.14937459833324601</v>
      </c>
      <c r="AK10" s="17">
        <v>0.26229555404354898</v>
      </c>
      <c r="AL10" s="17">
        <v>0.22704818415699701</v>
      </c>
      <c r="AM10" s="17">
        <v>7.2298109068441696E-2</v>
      </c>
      <c r="AN10" s="17">
        <v>0.119641251168131</v>
      </c>
      <c r="AO10" s="17"/>
      <c r="AP10" s="17">
        <v>0.164037264848094</v>
      </c>
      <c r="AQ10" s="17">
        <v>0.23707341341580199</v>
      </c>
      <c r="AR10" s="17">
        <v>0.23728870274477201</v>
      </c>
      <c r="AS10" s="17"/>
      <c r="AT10" s="17">
        <v>0.132923774368401</v>
      </c>
      <c r="AU10" s="17">
        <v>0.16037529781078799</v>
      </c>
      <c r="AV10" s="17">
        <v>0.218427412134576</v>
      </c>
      <c r="AW10" s="17">
        <v>0.27217254279655401</v>
      </c>
      <c r="AX10" s="17">
        <v>0.216593941734472</v>
      </c>
      <c r="AY10" s="17"/>
      <c r="AZ10" s="17">
        <v>0.24115999558434001</v>
      </c>
      <c r="BA10" s="17">
        <v>0.16332477547417401</v>
      </c>
      <c r="BB10" s="17">
        <v>0.210806319121085</v>
      </c>
      <c r="BC10" s="17">
        <v>0.183988645987231</v>
      </c>
      <c r="BD10" s="17">
        <v>0.17404629783706599</v>
      </c>
      <c r="BE10" s="17">
        <v>0.130682287613651</v>
      </c>
      <c r="BF10" s="17"/>
      <c r="BG10" s="17">
        <v>0.14360380202568099</v>
      </c>
      <c r="BH10" s="17">
        <v>0.24836681094507099</v>
      </c>
      <c r="BI10" s="17" t="s">
        <v>95</v>
      </c>
      <c r="BJ10" s="17" t="s">
        <v>95</v>
      </c>
      <c r="BK10" s="17" t="s">
        <v>95</v>
      </c>
      <c r="BL10" s="17" t="s">
        <v>95</v>
      </c>
      <c r="BM10" s="17" t="s">
        <v>95</v>
      </c>
    </row>
    <row r="11" spans="2:65" x14ac:dyDescent="0.35">
      <c r="B11" s="18" t="s">
        <v>417</v>
      </c>
      <c r="C11" s="17">
        <v>0.15092825993925599</v>
      </c>
      <c r="D11" s="17">
        <v>0.15579837978924399</v>
      </c>
      <c r="E11" s="17">
        <v>0.14486902595411599</v>
      </c>
      <c r="F11" s="17"/>
      <c r="G11" s="17">
        <v>0.18547995699244099</v>
      </c>
      <c r="H11" s="17">
        <v>0.14685413501953301</v>
      </c>
      <c r="I11" s="17">
        <v>0.14151289432133299</v>
      </c>
      <c r="J11" s="17">
        <v>0.16298298808081299</v>
      </c>
      <c r="K11" s="17">
        <v>0.14772626124080401</v>
      </c>
      <c r="L11" s="17">
        <v>0.144284224986445</v>
      </c>
      <c r="M11" s="17"/>
      <c r="N11" s="17">
        <v>0.137606164831371</v>
      </c>
      <c r="O11" s="17">
        <v>0.15670763798748599</v>
      </c>
      <c r="P11" s="17">
        <v>0.14891742408928799</v>
      </c>
      <c r="Q11" s="17">
        <v>0.168570919571193</v>
      </c>
      <c r="R11" s="17"/>
      <c r="S11" s="17">
        <v>0.166153401289444</v>
      </c>
      <c r="T11" s="17">
        <v>0.111889003482556</v>
      </c>
      <c r="U11" s="17">
        <v>0.154830170646165</v>
      </c>
      <c r="V11" s="17">
        <v>0.139598998872283</v>
      </c>
      <c r="W11" s="17">
        <v>0.106119699467204</v>
      </c>
      <c r="X11" s="17">
        <v>0.19105613576737501</v>
      </c>
      <c r="Y11" s="17">
        <v>0.156370986222199</v>
      </c>
      <c r="Z11" s="17">
        <v>0.125812430801504</v>
      </c>
      <c r="AA11" s="17">
        <v>0.22454980725775001</v>
      </c>
      <c r="AB11" s="17">
        <v>0.11682628520999</v>
      </c>
      <c r="AC11" s="17">
        <v>0.12753259142121401</v>
      </c>
      <c r="AD11" s="17">
        <v>0.153916689031739</v>
      </c>
      <c r="AE11" s="17"/>
      <c r="AF11" s="17">
        <v>0.14103792800110601</v>
      </c>
      <c r="AG11" s="17">
        <v>0.16576178597372099</v>
      </c>
      <c r="AH11" s="17">
        <v>9.9892048067086195E-2</v>
      </c>
      <c r="AI11" s="17"/>
      <c r="AJ11" s="17">
        <v>0.14313419703319699</v>
      </c>
      <c r="AK11" s="17">
        <v>0.17751243832143901</v>
      </c>
      <c r="AL11" s="17">
        <v>0.159326997605159</v>
      </c>
      <c r="AM11" s="17">
        <v>0.138059574730062</v>
      </c>
      <c r="AN11" s="17">
        <v>9.0086388973019599E-2</v>
      </c>
      <c r="AO11" s="17"/>
      <c r="AP11" s="17">
        <v>0.15837846947700501</v>
      </c>
      <c r="AQ11" s="17">
        <v>0.17550512391765699</v>
      </c>
      <c r="AR11" s="17">
        <v>0.16260627645911399</v>
      </c>
      <c r="AS11" s="17"/>
      <c r="AT11" s="17">
        <v>0.16603425999083199</v>
      </c>
      <c r="AU11" s="17">
        <v>0.16141688498415599</v>
      </c>
      <c r="AV11" s="17">
        <v>0.13949409618949199</v>
      </c>
      <c r="AW11" s="17">
        <v>0.15636182932707801</v>
      </c>
      <c r="AX11" s="17">
        <v>0.13746245363676701</v>
      </c>
      <c r="AY11" s="17"/>
      <c r="AZ11" s="17">
        <v>0.16020895035558999</v>
      </c>
      <c r="BA11" s="17">
        <v>0.17797830292977701</v>
      </c>
      <c r="BB11" s="17">
        <v>0.11526324160276601</v>
      </c>
      <c r="BC11" s="17">
        <v>0.140677133187771</v>
      </c>
      <c r="BD11" s="17">
        <v>0.141118685075868</v>
      </c>
      <c r="BE11" s="17">
        <v>9.3931868201900706E-2</v>
      </c>
      <c r="BF11" s="17"/>
      <c r="BG11" s="17">
        <v>0.14365141641908799</v>
      </c>
      <c r="BH11" s="17">
        <v>0.1623565510925</v>
      </c>
      <c r="BI11" s="17" t="s">
        <v>95</v>
      </c>
      <c r="BJ11" s="17" t="s">
        <v>95</v>
      </c>
      <c r="BK11" s="17" t="s">
        <v>95</v>
      </c>
      <c r="BL11" s="17" t="s">
        <v>95</v>
      </c>
      <c r="BM11" s="17" t="s">
        <v>95</v>
      </c>
    </row>
    <row r="12" spans="2:65" x14ac:dyDescent="0.35">
      <c r="B12" s="18" t="s">
        <v>418</v>
      </c>
      <c r="C12" s="17">
        <v>0.14609987209175901</v>
      </c>
      <c r="D12" s="17">
        <v>0.14070092798909101</v>
      </c>
      <c r="E12" s="17">
        <v>0.151228569056993</v>
      </c>
      <c r="F12" s="17"/>
      <c r="G12" s="17">
        <v>8.3578786878856101E-2</v>
      </c>
      <c r="H12" s="17">
        <v>0.112962523764398</v>
      </c>
      <c r="I12" s="17">
        <v>0.172871204371841</v>
      </c>
      <c r="J12" s="17">
        <v>0.150860316999398</v>
      </c>
      <c r="K12" s="17">
        <v>0.17456950922273601</v>
      </c>
      <c r="L12" s="17">
        <v>0.14081131170944899</v>
      </c>
      <c r="M12" s="17"/>
      <c r="N12" s="17">
        <v>0.14122750987729499</v>
      </c>
      <c r="O12" s="17">
        <v>0.15337390732363701</v>
      </c>
      <c r="P12" s="17">
        <v>0.13808091540133999</v>
      </c>
      <c r="Q12" s="17">
        <v>0.15126133096401101</v>
      </c>
      <c r="R12" s="17"/>
      <c r="S12" s="17">
        <v>0.11757201921224</v>
      </c>
      <c r="T12" s="17">
        <v>0.14738048435773701</v>
      </c>
      <c r="U12" s="17">
        <v>0.14791885053381601</v>
      </c>
      <c r="V12" s="17">
        <v>0.114254875011935</v>
      </c>
      <c r="W12" s="17">
        <v>0.12967954008213101</v>
      </c>
      <c r="X12" s="17">
        <v>0.13074981822895901</v>
      </c>
      <c r="Y12" s="17">
        <v>0.177737557840974</v>
      </c>
      <c r="Z12" s="17">
        <v>0.183588995421234</v>
      </c>
      <c r="AA12" s="17">
        <v>0.15307404041983499</v>
      </c>
      <c r="AB12" s="17">
        <v>0.17779612174371601</v>
      </c>
      <c r="AC12" s="17">
        <v>0.16977693417876899</v>
      </c>
      <c r="AD12" s="17">
        <v>0.110877371338229</v>
      </c>
      <c r="AE12" s="17"/>
      <c r="AF12" s="17">
        <v>0.13309227648503799</v>
      </c>
      <c r="AG12" s="17">
        <v>0.15248780667852399</v>
      </c>
      <c r="AH12" s="17">
        <v>0.20317193527410099</v>
      </c>
      <c r="AI12" s="17"/>
      <c r="AJ12" s="17">
        <v>0.14664000729426599</v>
      </c>
      <c r="AK12" s="17">
        <v>0.13925033686002</v>
      </c>
      <c r="AL12" s="17">
        <v>0.12882743549129799</v>
      </c>
      <c r="AM12" s="17">
        <v>8.2444801138139207E-2</v>
      </c>
      <c r="AN12" s="17">
        <v>0.20922590764034901</v>
      </c>
      <c r="AO12" s="17"/>
      <c r="AP12" s="17">
        <v>0.14206314436874501</v>
      </c>
      <c r="AQ12" s="17">
        <v>0.13268601230851201</v>
      </c>
      <c r="AR12" s="17">
        <v>0.126187835082684</v>
      </c>
      <c r="AS12" s="17"/>
      <c r="AT12" s="17">
        <v>0.15978675579591001</v>
      </c>
      <c r="AU12" s="17">
        <v>0.15348568925102901</v>
      </c>
      <c r="AV12" s="17">
        <v>0.13497610003885199</v>
      </c>
      <c r="AW12" s="17">
        <v>0.14026292094347401</v>
      </c>
      <c r="AX12" s="17">
        <v>9.5069017291030497E-2</v>
      </c>
      <c r="AY12" s="17"/>
      <c r="AZ12" s="17">
        <v>0.112466551161402</v>
      </c>
      <c r="BA12" s="17">
        <v>0.153208226343514</v>
      </c>
      <c r="BB12" s="17">
        <v>0.138361287538834</v>
      </c>
      <c r="BC12" s="17">
        <v>0.16282182057741801</v>
      </c>
      <c r="BD12" s="17">
        <v>0.15795274968179701</v>
      </c>
      <c r="BE12" s="17">
        <v>0.122854212564338</v>
      </c>
      <c r="BF12" s="17"/>
      <c r="BG12" s="17">
        <v>0.147377167242948</v>
      </c>
      <c r="BH12" s="17">
        <v>0.144093878581529</v>
      </c>
      <c r="BI12" s="17" t="s">
        <v>95</v>
      </c>
      <c r="BJ12" s="17" t="s">
        <v>95</v>
      </c>
      <c r="BK12" s="17" t="s">
        <v>95</v>
      </c>
      <c r="BL12" s="17" t="s">
        <v>95</v>
      </c>
      <c r="BM12" s="17" t="s">
        <v>95</v>
      </c>
    </row>
    <row r="13" spans="2:65" x14ac:dyDescent="0.35">
      <c r="B13" s="18" t="s">
        <v>419</v>
      </c>
      <c r="C13" s="17">
        <v>0.23394011062162601</v>
      </c>
      <c r="D13" s="17">
        <v>0.25091017246324898</v>
      </c>
      <c r="E13" s="17">
        <v>0.21726180094516001</v>
      </c>
      <c r="F13" s="17"/>
      <c r="G13" s="17">
        <v>8.8746523763111096E-2</v>
      </c>
      <c r="H13" s="17">
        <v>0.13541908377069201</v>
      </c>
      <c r="I13" s="17">
        <v>0.16954463778130699</v>
      </c>
      <c r="J13" s="17">
        <v>0.21562467000994801</v>
      </c>
      <c r="K13" s="17">
        <v>0.27559408180633799</v>
      </c>
      <c r="L13" s="17">
        <v>0.32572829385113999</v>
      </c>
      <c r="M13" s="17"/>
      <c r="N13" s="17">
        <v>0.23127619362771901</v>
      </c>
      <c r="O13" s="17">
        <v>0.23360339555917001</v>
      </c>
      <c r="P13" s="17">
        <v>0.259040938850428</v>
      </c>
      <c r="Q13" s="17">
        <v>0.21250834732077001</v>
      </c>
      <c r="R13" s="17"/>
      <c r="S13" s="17">
        <v>0.17876556579803499</v>
      </c>
      <c r="T13" s="17">
        <v>0.28166331592809601</v>
      </c>
      <c r="U13" s="17">
        <v>0.204972329722554</v>
      </c>
      <c r="V13" s="17">
        <v>0.22470209364336</v>
      </c>
      <c r="W13" s="17">
        <v>0.23866113378230899</v>
      </c>
      <c r="X13" s="17">
        <v>0.17423594938515699</v>
      </c>
      <c r="Y13" s="17">
        <v>0.25661344590589003</v>
      </c>
      <c r="Z13" s="17">
        <v>0.320842505607838</v>
      </c>
      <c r="AA13" s="17">
        <v>0.23374636916070499</v>
      </c>
      <c r="AB13" s="17">
        <v>0.253841522630606</v>
      </c>
      <c r="AC13" s="17">
        <v>0.26027970563814101</v>
      </c>
      <c r="AD13" s="17">
        <v>0.21677031486145301</v>
      </c>
      <c r="AE13" s="17"/>
      <c r="AF13" s="17">
        <v>0.32176527210470002</v>
      </c>
      <c r="AG13" s="17">
        <v>0.16518812736435401</v>
      </c>
      <c r="AH13" s="17">
        <v>0.23686699047676099</v>
      </c>
      <c r="AI13" s="17"/>
      <c r="AJ13" s="17">
        <v>0.29026547752210702</v>
      </c>
      <c r="AK13" s="17">
        <v>0.140679963640504</v>
      </c>
      <c r="AL13" s="17">
        <v>0.20520453203639499</v>
      </c>
      <c r="AM13" s="17">
        <v>0.50890785739438704</v>
      </c>
      <c r="AN13" s="17">
        <v>0.29320647263403898</v>
      </c>
      <c r="AO13" s="17"/>
      <c r="AP13" s="17">
        <v>0.25827752919060398</v>
      </c>
      <c r="AQ13" s="17">
        <v>0.16358268266701101</v>
      </c>
      <c r="AR13" s="17">
        <v>0.203742622995498</v>
      </c>
      <c r="AS13" s="17"/>
      <c r="AT13" s="17">
        <v>0.28727532199074202</v>
      </c>
      <c r="AU13" s="17">
        <v>0.232698023098345</v>
      </c>
      <c r="AV13" s="17">
        <v>0.20934224759061901</v>
      </c>
      <c r="AW13" s="17">
        <v>0.137678590273973</v>
      </c>
      <c r="AX13" s="17">
        <v>0.10767245944099101</v>
      </c>
      <c r="AY13" s="17"/>
      <c r="AZ13" s="17">
        <v>0.13506284518718401</v>
      </c>
      <c r="BA13" s="17">
        <v>0.25363985801114602</v>
      </c>
      <c r="BB13" s="17">
        <v>0.259078512884864</v>
      </c>
      <c r="BC13" s="17">
        <v>0.290360115922766</v>
      </c>
      <c r="BD13" s="17">
        <v>0.196203123370747</v>
      </c>
      <c r="BE13" s="17">
        <v>0.247323880075451</v>
      </c>
      <c r="BF13" s="17"/>
      <c r="BG13" s="17">
        <v>0.27728163258342597</v>
      </c>
      <c r="BH13" s="17">
        <v>0.16587220032077499</v>
      </c>
      <c r="BI13" s="17" t="s">
        <v>95</v>
      </c>
      <c r="BJ13" s="17" t="s">
        <v>95</v>
      </c>
      <c r="BK13" s="17" t="s">
        <v>95</v>
      </c>
      <c r="BL13" s="17" t="s">
        <v>95</v>
      </c>
      <c r="BM13" s="17" t="s">
        <v>95</v>
      </c>
    </row>
    <row r="14" spans="2:65" x14ac:dyDescent="0.35">
      <c r="B14" s="18" t="s">
        <v>114</v>
      </c>
      <c r="C14" s="17">
        <v>5.3778217783062701E-2</v>
      </c>
      <c r="D14" s="17">
        <v>3.2372190020168598E-2</v>
      </c>
      <c r="E14" s="17">
        <v>7.5997618095597005E-2</v>
      </c>
      <c r="F14" s="17"/>
      <c r="G14" s="17">
        <v>9.6239066880126095E-2</v>
      </c>
      <c r="H14" s="17">
        <v>5.2883577310737603E-2</v>
      </c>
      <c r="I14" s="17">
        <v>5.2690820537988098E-2</v>
      </c>
      <c r="J14" s="17">
        <v>6.3936650630285793E-2</v>
      </c>
      <c r="K14" s="17">
        <v>4.4641258893526402E-2</v>
      </c>
      <c r="L14" s="17">
        <v>4.4571678204706602E-2</v>
      </c>
      <c r="M14" s="17"/>
      <c r="N14" s="17">
        <v>3.2139981945425798E-2</v>
      </c>
      <c r="O14" s="17">
        <v>5.43263663845866E-2</v>
      </c>
      <c r="P14" s="17">
        <v>6.4249916883476296E-2</v>
      </c>
      <c r="Q14" s="17">
        <v>7.8027655469459098E-2</v>
      </c>
      <c r="R14" s="17"/>
      <c r="S14" s="17">
        <v>6.6744192486851706E-2</v>
      </c>
      <c r="T14" s="17">
        <v>4.3430163852981797E-2</v>
      </c>
      <c r="U14" s="17">
        <v>3.9939051161880602E-2</v>
      </c>
      <c r="V14" s="17">
        <v>4.7405392272691103E-2</v>
      </c>
      <c r="W14" s="17">
        <v>7.0677234581272896E-2</v>
      </c>
      <c r="X14" s="17">
        <v>7.7676247842103696E-2</v>
      </c>
      <c r="Y14" s="17">
        <v>8.1105609183727001E-2</v>
      </c>
      <c r="Z14" s="17">
        <v>2.52513325225594E-2</v>
      </c>
      <c r="AA14" s="17">
        <v>5.1452656751887503E-2</v>
      </c>
      <c r="AB14" s="17">
        <v>4.5018159570285002E-2</v>
      </c>
      <c r="AC14" s="17">
        <v>2.4724131224098299E-2</v>
      </c>
      <c r="AD14" s="17">
        <v>5.5541433358080497E-2</v>
      </c>
      <c r="AE14" s="17"/>
      <c r="AF14" s="17">
        <v>3.9576485370005403E-2</v>
      </c>
      <c r="AG14" s="17">
        <v>5.42780433727151E-2</v>
      </c>
      <c r="AH14" s="17">
        <v>8.6909935695710802E-2</v>
      </c>
      <c r="AI14" s="17"/>
      <c r="AJ14" s="17">
        <v>4.0761476893996E-2</v>
      </c>
      <c r="AK14" s="17">
        <v>5.5123765280644298E-2</v>
      </c>
      <c r="AL14" s="17">
        <v>4.5301034205254297E-2</v>
      </c>
      <c r="AM14" s="17">
        <v>0</v>
      </c>
      <c r="AN14" s="17">
        <v>9.1187615662480598E-2</v>
      </c>
      <c r="AO14" s="17"/>
      <c r="AP14" s="17">
        <v>4.4064316287527203E-2</v>
      </c>
      <c r="AQ14" s="17">
        <v>5.5197189328303801E-2</v>
      </c>
      <c r="AR14" s="17">
        <v>5.25961051014779E-2</v>
      </c>
      <c r="AS14" s="17"/>
      <c r="AT14" s="17">
        <v>5.3058199134145799E-2</v>
      </c>
      <c r="AU14" s="17">
        <v>7.3710838093632602E-2</v>
      </c>
      <c r="AV14" s="17">
        <v>5.2010159009459302E-2</v>
      </c>
      <c r="AW14" s="17">
        <v>4.2139124705347697E-2</v>
      </c>
      <c r="AX14" s="17">
        <v>2.27771316385257E-2</v>
      </c>
      <c r="AY14" s="17"/>
      <c r="AZ14" s="17">
        <v>6.5728567902746796E-2</v>
      </c>
      <c r="BA14" s="17">
        <v>6.1677816849157803E-2</v>
      </c>
      <c r="BB14" s="17">
        <v>5.9932817810308001E-2</v>
      </c>
      <c r="BC14" s="17">
        <v>3.4971560505460297E-2</v>
      </c>
      <c r="BD14" s="17">
        <v>4.8494784033137298E-2</v>
      </c>
      <c r="BE14" s="17">
        <v>4.2238781892702797E-2</v>
      </c>
      <c r="BF14" s="17"/>
      <c r="BG14" s="17">
        <v>5.1828608052283703E-2</v>
      </c>
      <c r="BH14" s="17">
        <v>5.68400821170678E-2</v>
      </c>
      <c r="BI14" s="17" t="s">
        <v>95</v>
      </c>
      <c r="BJ14" s="17" t="s">
        <v>95</v>
      </c>
      <c r="BK14" s="17" t="s">
        <v>95</v>
      </c>
      <c r="BL14" s="17" t="s">
        <v>95</v>
      </c>
      <c r="BM14" s="17" t="s">
        <v>95</v>
      </c>
    </row>
    <row r="15" spans="2:65" ht="29" x14ac:dyDescent="0.35">
      <c r="B15" s="18" t="s">
        <v>420</v>
      </c>
      <c r="C15" s="17">
        <v>2.4524548250072501E-2</v>
      </c>
      <c r="D15" s="17">
        <v>2.21798844699461E-2</v>
      </c>
      <c r="E15" s="17">
        <v>2.7021404111335499E-2</v>
      </c>
      <c r="F15" s="17"/>
      <c r="G15" s="17">
        <v>1.92294808288088E-2</v>
      </c>
      <c r="H15" s="17">
        <v>1.5820850448303499E-2</v>
      </c>
      <c r="I15" s="17">
        <v>2.8362702293479002E-2</v>
      </c>
      <c r="J15" s="17">
        <v>1.7767558642705801E-2</v>
      </c>
      <c r="K15" s="17">
        <v>3.05328683066808E-2</v>
      </c>
      <c r="L15" s="17">
        <v>2.7690890164409399E-2</v>
      </c>
      <c r="M15" s="17"/>
      <c r="N15" s="17">
        <v>2.3906920334158501E-2</v>
      </c>
      <c r="O15" s="17">
        <v>2.2585902480067199E-2</v>
      </c>
      <c r="P15" s="17">
        <v>2.0958885712522801E-2</v>
      </c>
      <c r="Q15" s="17">
        <v>3.0852620795116401E-2</v>
      </c>
      <c r="R15" s="17"/>
      <c r="S15" s="17">
        <v>1.8245120249179202E-2</v>
      </c>
      <c r="T15" s="17">
        <v>1.8310925423968501E-2</v>
      </c>
      <c r="U15" s="17">
        <v>5.4213538074652602E-2</v>
      </c>
      <c r="V15" s="17">
        <v>4.2665730910812799E-2</v>
      </c>
      <c r="W15" s="17">
        <v>2.2173102878361699E-2</v>
      </c>
      <c r="X15" s="17">
        <v>3.6928136517864599E-2</v>
      </c>
      <c r="Y15" s="17">
        <v>9.1954223685208492E-3</v>
      </c>
      <c r="Z15" s="17">
        <v>0</v>
      </c>
      <c r="AA15" s="17">
        <v>1.54716051177777E-2</v>
      </c>
      <c r="AB15" s="17">
        <v>2.6288858920887899E-2</v>
      </c>
      <c r="AC15" s="17">
        <v>1.5570545398045799E-2</v>
      </c>
      <c r="AD15" s="17">
        <v>1.80817599045641E-2</v>
      </c>
      <c r="AE15" s="17"/>
      <c r="AF15" s="17">
        <v>2.07113012280415E-2</v>
      </c>
      <c r="AG15" s="17">
        <v>2.8727308153032399E-2</v>
      </c>
      <c r="AH15" s="17">
        <v>1.64167142476742E-2</v>
      </c>
      <c r="AI15" s="17"/>
      <c r="AJ15" s="17">
        <v>2.5349727224004099E-2</v>
      </c>
      <c r="AK15" s="17">
        <v>1.6271890550119801E-2</v>
      </c>
      <c r="AL15" s="17">
        <v>2.8148464800140899E-2</v>
      </c>
      <c r="AM15" s="17">
        <v>0</v>
      </c>
      <c r="AN15" s="17">
        <v>2.25580461523575E-2</v>
      </c>
      <c r="AO15" s="17"/>
      <c r="AP15" s="17">
        <v>2.8653362770243399E-2</v>
      </c>
      <c r="AQ15" s="17">
        <v>1.5193235677601001E-2</v>
      </c>
      <c r="AR15" s="17">
        <v>2.0804622773502399E-2</v>
      </c>
      <c r="AS15" s="17"/>
      <c r="AT15" s="17">
        <v>2.52621464449122E-2</v>
      </c>
      <c r="AU15" s="17">
        <v>2.90172086013223E-2</v>
      </c>
      <c r="AV15" s="17">
        <v>2.4208428743850399E-2</v>
      </c>
      <c r="AW15" s="17">
        <v>1.3030217349154501E-2</v>
      </c>
      <c r="AX15" s="17">
        <v>0</v>
      </c>
      <c r="AY15" s="17"/>
      <c r="AZ15" s="17">
        <v>1.6372794158964799E-2</v>
      </c>
      <c r="BA15" s="17">
        <v>1.6068761538754601E-2</v>
      </c>
      <c r="BB15" s="17">
        <v>1.9508666143427299E-2</v>
      </c>
      <c r="BC15" s="17">
        <v>2.5137835849598E-2</v>
      </c>
      <c r="BD15" s="17">
        <v>4.8399010006035997E-2</v>
      </c>
      <c r="BE15" s="17">
        <v>4.1503367297631197E-2</v>
      </c>
      <c r="BF15" s="17"/>
      <c r="BG15" s="17">
        <v>2.8447286925525402E-2</v>
      </c>
      <c r="BH15" s="17">
        <v>1.8363882629475602E-2</v>
      </c>
      <c r="BI15" s="17" t="s">
        <v>95</v>
      </c>
      <c r="BJ15" s="17" t="s">
        <v>95</v>
      </c>
      <c r="BK15" s="17" t="s">
        <v>95</v>
      </c>
      <c r="BL15" s="17" t="s">
        <v>95</v>
      </c>
      <c r="BM15" s="17" t="s">
        <v>95</v>
      </c>
    </row>
    <row r="16" spans="2:65" ht="29" x14ac:dyDescent="0.35">
      <c r="B16" s="18" t="s">
        <v>421</v>
      </c>
      <c r="C16" s="19">
        <v>0.107337159717807</v>
      </c>
      <c r="D16" s="19">
        <v>9.1118932428198907E-2</v>
      </c>
      <c r="E16" s="19">
        <v>0.12439713988640699</v>
      </c>
      <c r="F16" s="19"/>
      <c r="G16" s="19">
        <v>1.26833089003598E-2</v>
      </c>
      <c r="H16" s="19">
        <v>5.1750384118808702E-2</v>
      </c>
      <c r="I16" s="19">
        <v>6.4977212388878297E-2</v>
      </c>
      <c r="J16" s="19">
        <v>0.12978179512094201</v>
      </c>
      <c r="K16" s="19">
        <v>0.118376507807158</v>
      </c>
      <c r="L16" s="19">
        <v>0.15373054931859301</v>
      </c>
      <c r="M16" s="19"/>
      <c r="N16" s="19">
        <v>9.5202780970224998E-2</v>
      </c>
      <c r="O16" s="19">
        <v>0.11505368008069999</v>
      </c>
      <c r="P16" s="19">
        <v>0.100387091867885</v>
      </c>
      <c r="Q16" s="19">
        <v>0.125194538222653</v>
      </c>
      <c r="R16" s="19"/>
      <c r="S16" s="19">
        <v>9.1148605421693604E-2</v>
      </c>
      <c r="T16" s="19">
        <v>9.7906589244715694E-2</v>
      </c>
      <c r="U16" s="19">
        <v>0.15372410746370599</v>
      </c>
      <c r="V16" s="19">
        <v>0.18070099114298999</v>
      </c>
      <c r="W16" s="19">
        <v>6.9891670141633902E-2</v>
      </c>
      <c r="X16" s="19">
        <v>7.77491077967737E-2</v>
      </c>
      <c r="Y16" s="19">
        <v>7.3863399932582396E-2</v>
      </c>
      <c r="Z16" s="19">
        <v>7.9809919692408596E-2</v>
      </c>
      <c r="AA16" s="19">
        <v>6.0849396108944701E-2</v>
      </c>
      <c r="AB16" s="19">
        <v>0.12895800705652999</v>
      </c>
      <c r="AC16" s="19">
        <v>0.16350875813312199</v>
      </c>
      <c r="AD16" s="19">
        <v>0.14440726620545499</v>
      </c>
      <c r="AE16" s="19"/>
      <c r="AF16" s="19">
        <v>0.128105443011471</v>
      </c>
      <c r="AG16" s="19">
        <v>0.10132474502245201</v>
      </c>
      <c r="AH16" s="19">
        <v>8.7121270447777399E-2</v>
      </c>
      <c r="AI16" s="19"/>
      <c r="AJ16" s="19">
        <v>0.119327303072758</v>
      </c>
      <c r="AK16" s="19">
        <v>7.4530603318637506E-2</v>
      </c>
      <c r="AL16" s="19">
        <v>0.11936988399394501</v>
      </c>
      <c r="AM16" s="19">
        <v>0.116332612931171</v>
      </c>
      <c r="AN16" s="19">
        <v>0.109417987179856</v>
      </c>
      <c r="AO16" s="19"/>
      <c r="AP16" s="19">
        <v>0.113219951885079</v>
      </c>
      <c r="AQ16" s="19">
        <v>8.2820325015644E-2</v>
      </c>
      <c r="AR16" s="19">
        <v>9.9295027948258396E-2</v>
      </c>
      <c r="AS16" s="19"/>
      <c r="AT16" s="19">
        <v>0.118105735115638</v>
      </c>
      <c r="AU16" s="19">
        <v>0.106289371151933</v>
      </c>
      <c r="AV16" s="19">
        <v>0.103526036879864</v>
      </c>
      <c r="AW16" s="19">
        <v>7.6718720818812106E-2</v>
      </c>
      <c r="AX16" s="19">
        <v>0.18034109882472499</v>
      </c>
      <c r="AY16" s="19"/>
      <c r="AZ16" s="19">
        <v>0.101566750102038</v>
      </c>
      <c r="BA16" s="19">
        <v>8.2719800862095794E-2</v>
      </c>
      <c r="BB16" s="19">
        <v>9.8447485919526997E-2</v>
      </c>
      <c r="BC16" s="19">
        <v>8.7064094856575999E-2</v>
      </c>
      <c r="BD16" s="19">
        <v>0.167620504506898</v>
      </c>
      <c r="BE16" s="19">
        <v>0.19688644915120901</v>
      </c>
      <c r="BF16" s="19"/>
      <c r="BG16" s="19">
        <v>0.121502064421057</v>
      </c>
      <c r="BH16" s="19">
        <v>8.5091160520762502E-2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0.18263911264053201</v>
      </c>
      <c r="D9" s="17">
        <v>0.18662867863573901</v>
      </c>
      <c r="E9" s="17">
        <v>0.178244833866223</v>
      </c>
      <c r="F9" s="17"/>
      <c r="G9" s="17">
        <v>0.24038275003510901</v>
      </c>
      <c r="H9" s="17">
        <v>0.23683731190569601</v>
      </c>
      <c r="I9" s="17">
        <v>0.21886884561091099</v>
      </c>
      <c r="J9" s="17">
        <v>0.181912904737173</v>
      </c>
      <c r="K9" s="17">
        <v>0.16974032070379699</v>
      </c>
      <c r="L9" s="17">
        <v>0.13698552804614</v>
      </c>
      <c r="M9" s="17"/>
      <c r="N9" s="17">
        <v>0.20348809098297899</v>
      </c>
      <c r="O9" s="17">
        <v>0.147311250369803</v>
      </c>
      <c r="P9" s="17">
        <v>0.182737202222227</v>
      </c>
      <c r="Q9" s="17">
        <v>0.19544700730343501</v>
      </c>
      <c r="R9" s="17"/>
      <c r="S9" s="17">
        <v>0.19688277767217599</v>
      </c>
      <c r="T9" s="17">
        <v>0.15133290557821499</v>
      </c>
      <c r="U9" s="17">
        <v>0.17355251857464199</v>
      </c>
      <c r="V9" s="17">
        <v>0.13951221714788101</v>
      </c>
      <c r="W9" s="17">
        <v>0.23822844251758901</v>
      </c>
      <c r="X9" s="17">
        <v>0.19574828976484901</v>
      </c>
      <c r="Y9" s="17">
        <v>0.19273414216669801</v>
      </c>
      <c r="Z9" s="17">
        <v>0.13873881665531199</v>
      </c>
      <c r="AA9" s="17">
        <v>0.22677281585204301</v>
      </c>
      <c r="AB9" s="17">
        <v>0.16472045602768801</v>
      </c>
      <c r="AC9" s="17">
        <v>0.17947670454690301</v>
      </c>
      <c r="AD9" s="17">
        <v>0.18798530479883399</v>
      </c>
      <c r="AE9" s="17"/>
      <c r="AF9" s="17">
        <v>0.16479048176177499</v>
      </c>
      <c r="AG9" s="17">
        <v>0.203279746068978</v>
      </c>
      <c r="AH9" s="17">
        <v>0.15183599978661699</v>
      </c>
      <c r="AI9" s="17"/>
      <c r="AJ9" s="17">
        <v>0.16015814215681601</v>
      </c>
      <c r="AK9" s="17">
        <v>0.22496343406789501</v>
      </c>
      <c r="AL9" s="17">
        <v>0.202675646609939</v>
      </c>
      <c r="AM9" s="17">
        <v>0.21578190605276901</v>
      </c>
      <c r="AN9" s="17">
        <v>0.127405350912701</v>
      </c>
      <c r="AO9" s="17"/>
      <c r="AP9" s="17">
        <v>0.181122159278095</v>
      </c>
      <c r="AQ9" s="17">
        <v>0.21858601734636501</v>
      </c>
      <c r="AR9" s="17">
        <v>0.21844118487731301</v>
      </c>
      <c r="AS9" s="17"/>
      <c r="AT9" s="17">
        <v>0.16766765214295701</v>
      </c>
      <c r="AU9" s="17">
        <v>0.12876785904924601</v>
      </c>
      <c r="AV9" s="17">
        <v>0.209524138323812</v>
      </c>
      <c r="AW9" s="17">
        <v>0.25496774553111901</v>
      </c>
      <c r="AX9" s="17">
        <v>0.272629210391368</v>
      </c>
      <c r="AY9" s="17"/>
      <c r="AZ9" s="17">
        <v>0.23026498483369401</v>
      </c>
      <c r="BA9" s="17">
        <v>0.18455614641731599</v>
      </c>
      <c r="BB9" s="17">
        <v>0.21063061875189901</v>
      </c>
      <c r="BC9" s="17">
        <v>0.14766222243375199</v>
      </c>
      <c r="BD9" s="17">
        <v>0.14731610057809799</v>
      </c>
      <c r="BE9" s="17">
        <v>0.201460691434106</v>
      </c>
      <c r="BF9" s="17"/>
      <c r="BG9" s="17">
        <v>0.167188501325157</v>
      </c>
      <c r="BH9" s="17">
        <v>0.20690431555692401</v>
      </c>
      <c r="BI9" s="17" t="s">
        <v>95</v>
      </c>
      <c r="BJ9" s="17" t="s">
        <v>95</v>
      </c>
      <c r="BK9" s="17" t="s">
        <v>95</v>
      </c>
      <c r="BL9" s="17" t="s">
        <v>95</v>
      </c>
      <c r="BM9" s="17" t="s">
        <v>95</v>
      </c>
    </row>
    <row r="10" spans="2:65" x14ac:dyDescent="0.35">
      <c r="B10" s="18" t="s">
        <v>371</v>
      </c>
      <c r="C10" s="17">
        <v>0.29620818297893398</v>
      </c>
      <c r="D10" s="17">
        <v>0.29309815003525302</v>
      </c>
      <c r="E10" s="17">
        <v>0.30041298841665398</v>
      </c>
      <c r="F10" s="17"/>
      <c r="G10" s="17">
        <v>0.30105705813686201</v>
      </c>
      <c r="H10" s="17">
        <v>0.40271212491890501</v>
      </c>
      <c r="I10" s="17">
        <v>0.32679117788484202</v>
      </c>
      <c r="J10" s="17">
        <v>0.302620420025421</v>
      </c>
      <c r="K10" s="17">
        <v>0.26296195642861597</v>
      </c>
      <c r="L10" s="17">
        <v>0.25220887432241801</v>
      </c>
      <c r="M10" s="17"/>
      <c r="N10" s="17">
        <v>0.30774605659202098</v>
      </c>
      <c r="O10" s="17">
        <v>0.306850381002434</v>
      </c>
      <c r="P10" s="17">
        <v>0.294878617825101</v>
      </c>
      <c r="Q10" s="17">
        <v>0.26506942369375303</v>
      </c>
      <c r="R10" s="17"/>
      <c r="S10" s="17">
        <v>0.27590112819426799</v>
      </c>
      <c r="T10" s="17">
        <v>0.34004906828411302</v>
      </c>
      <c r="U10" s="17">
        <v>0.307962060588584</v>
      </c>
      <c r="V10" s="17">
        <v>0.26166348759344599</v>
      </c>
      <c r="W10" s="17">
        <v>0.26494883900093802</v>
      </c>
      <c r="X10" s="17">
        <v>0.35595600393122201</v>
      </c>
      <c r="Y10" s="17">
        <v>0.27942177544806801</v>
      </c>
      <c r="Z10" s="17">
        <v>0.35348847577921</v>
      </c>
      <c r="AA10" s="17">
        <v>0.31025483182670799</v>
      </c>
      <c r="AB10" s="17">
        <v>0.24296931525284801</v>
      </c>
      <c r="AC10" s="17">
        <v>0.306756916267863</v>
      </c>
      <c r="AD10" s="17">
        <v>0.224471391850777</v>
      </c>
      <c r="AE10" s="17"/>
      <c r="AF10" s="17">
        <v>0.27929987952595597</v>
      </c>
      <c r="AG10" s="17">
        <v>0.31899112735292201</v>
      </c>
      <c r="AH10" s="17">
        <v>0.221051409787065</v>
      </c>
      <c r="AI10" s="17"/>
      <c r="AJ10" s="17">
        <v>0.28990405788561702</v>
      </c>
      <c r="AK10" s="17">
        <v>0.33689360564662202</v>
      </c>
      <c r="AL10" s="17">
        <v>0.30085258525217501</v>
      </c>
      <c r="AM10" s="17">
        <v>0.264111589355362</v>
      </c>
      <c r="AN10" s="17">
        <v>0.209849991973764</v>
      </c>
      <c r="AO10" s="17"/>
      <c r="AP10" s="17">
        <v>0.28905173468196799</v>
      </c>
      <c r="AQ10" s="17">
        <v>0.330789113725943</v>
      </c>
      <c r="AR10" s="17">
        <v>0.32931158685046502</v>
      </c>
      <c r="AS10" s="17"/>
      <c r="AT10" s="17">
        <v>0.270599687614409</v>
      </c>
      <c r="AU10" s="17">
        <v>0.31111945248554701</v>
      </c>
      <c r="AV10" s="17">
        <v>0.31621790019997897</v>
      </c>
      <c r="AW10" s="17">
        <v>0.30253020207953601</v>
      </c>
      <c r="AX10" s="17">
        <v>0.22667098771509001</v>
      </c>
      <c r="AY10" s="17"/>
      <c r="AZ10" s="17">
        <v>0.32193349155772699</v>
      </c>
      <c r="BA10" s="17">
        <v>0.29976686928929602</v>
      </c>
      <c r="BB10" s="17">
        <v>0.26229196591992499</v>
      </c>
      <c r="BC10" s="17">
        <v>0.28540525833560099</v>
      </c>
      <c r="BD10" s="17">
        <v>0.30961519413850302</v>
      </c>
      <c r="BE10" s="17">
        <v>0.26962669997898397</v>
      </c>
      <c r="BF10" s="17"/>
      <c r="BG10" s="17">
        <v>0.26621992715095599</v>
      </c>
      <c r="BH10" s="17">
        <v>0.34330477339347498</v>
      </c>
      <c r="BI10" s="17" t="s">
        <v>95</v>
      </c>
      <c r="BJ10" s="17" t="s">
        <v>95</v>
      </c>
      <c r="BK10" s="17" t="s">
        <v>95</v>
      </c>
      <c r="BL10" s="17" t="s">
        <v>95</v>
      </c>
      <c r="BM10" s="17" t="s">
        <v>95</v>
      </c>
    </row>
    <row r="11" spans="2:65" x14ac:dyDescent="0.35">
      <c r="B11" s="18" t="s">
        <v>417</v>
      </c>
      <c r="C11" s="17">
        <v>0.16988912259214101</v>
      </c>
      <c r="D11" s="17">
        <v>0.187283661298739</v>
      </c>
      <c r="E11" s="17">
        <v>0.151782595561501</v>
      </c>
      <c r="F11" s="17"/>
      <c r="G11" s="17">
        <v>0.17429484906262999</v>
      </c>
      <c r="H11" s="17">
        <v>0.159253713190012</v>
      </c>
      <c r="I11" s="17">
        <v>0.16744215300778201</v>
      </c>
      <c r="J11" s="17">
        <v>0.15161299438724599</v>
      </c>
      <c r="K11" s="17">
        <v>0.16608447242931301</v>
      </c>
      <c r="L11" s="17">
        <v>0.18744365441622701</v>
      </c>
      <c r="M11" s="17"/>
      <c r="N11" s="17">
        <v>0.165141859127936</v>
      </c>
      <c r="O11" s="17">
        <v>0.18617521844044599</v>
      </c>
      <c r="P11" s="17">
        <v>0.155839750193556</v>
      </c>
      <c r="Q11" s="17">
        <v>0.17103817415817299</v>
      </c>
      <c r="R11" s="17"/>
      <c r="S11" s="17">
        <v>0.19569372588689099</v>
      </c>
      <c r="T11" s="17">
        <v>0.162269733954679</v>
      </c>
      <c r="U11" s="17">
        <v>0.192682357120187</v>
      </c>
      <c r="V11" s="17">
        <v>0.20166809375207401</v>
      </c>
      <c r="W11" s="17">
        <v>0.17275278931865001</v>
      </c>
      <c r="X11" s="17">
        <v>0.112835679537458</v>
      </c>
      <c r="Y11" s="17">
        <v>0.15943864194467999</v>
      </c>
      <c r="Z11" s="17">
        <v>0.159515171273648</v>
      </c>
      <c r="AA11" s="17">
        <v>0.167754168444433</v>
      </c>
      <c r="AB11" s="17">
        <v>0.175702772188262</v>
      </c>
      <c r="AC11" s="17">
        <v>0.17301445397394</v>
      </c>
      <c r="AD11" s="17">
        <v>0.123627266356667</v>
      </c>
      <c r="AE11" s="17"/>
      <c r="AF11" s="17">
        <v>0.16122056404649601</v>
      </c>
      <c r="AG11" s="17">
        <v>0.17531501151945</v>
      </c>
      <c r="AH11" s="17">
        <v>0.19271819585165101</v>
      </c>
      <c r="AI11" s="17"/>
      <c r="AJ11" s="17">
        <v>0.17504870071103101</v>
      </c>
      <c r="AK11" s="17">
        <v>0.16130157581086399</v>
      </c>
      <c r="AL11" s="17">
        <v>0.16979030732331499</v>
      </c>
      <c r="AM11" s="17">
        <v>0.15198900347482799</v>
      </c>
      <c r="AN11" s="17">
        <v>0.197342622972182</v>
      </c>
      <c r="AO11" s="17"/>
      <c r="AP11" s="17">
        <v>0.16979283598937001</v>
      </c>
      <c r="AQ11" s="17">
        <v>0.15034976869588701</v>
      </c>
      <c r="AR11" s="17">
        <v>0.14940482320057499</v>
      </c>
      <c r="AS11" s="17"/>
      <c r="AT11" s="17">
        <v>0.17064460594908501</v>
      </c>
      <c r="AU11" s="17">
        <v>0.16900745441430701</v>
      </c>
      <c r="AV11" s="17">
        <v>0.15092557372305501</v>
      </c>
      <c r="AW11" s="17">
        <v>0.19334910450172901</v>
      </c>
      <c r="AX11" s="17">
        <v>0.11868250134267599</v>
      </c>
      <c r="AY11" s="17"/>
      <c r="AZ11" s="17">
        <v>0.15200195280926301</v>
      </c>
      <c r="BA11" s="17">
        <v>0.167109737742208</v>
      </c>
      <c r="BB11" s="17">
        <v>0.189800389430307</v>
      </c>
      <c r="BC11" s="17">
        <v>0.18656670218284899</v>
      </c>
      <c r="BD11" s="17">
        <v>0.18802619549730401</v>
      </c>
      <c r="BE11" s="17">
        <v>9.4436739173339002E-2</v>
      </c>
      <c r="BF11" s="17"/>
      <c r="BG11" s="17">
        <v>0.173904419459016</v>
      </c>
      <c r="BH11" s="17">
        <v>0.16358309422501</v>
      </c>
      <c r="BI11" s="17" t="s">
        <v>95</v>
      </c>
      <c r="BJ11" s="17" t="s">
        <v>95</v>
      </c>
      <c r="BK11" s="17" t="s">
        <v>95</v>
      </c>
      <c r="BL11" s="17" t="s">
        <v>95</v>
      </c>
      <c r="BM11" s="17" t="s">
        <v>95</v>
      </c>
    </row>
    <row r="12" spans="2:65" x14ac:dyDescent="0.35">
      <c r="B12" s="18" t="s">
        <v>418</v>
      </c>
      <c r="C12" s="17">
        <v>0.12571294051717399</v>
      </c>
      <c r="D12" s="17">
        <v>0.120365405677663</v>
      </c>
      <c r="E12" s="17">
        <v>0.129937413194949</v>
      </c>
      <c r="F12" s="17"/>
      <c r="G12" s="17">
        <v>7.5585794018047298E-2</v>
      </c>
      <c r="H12" s="17">
        <v>6.6700730269667094E-2</v>
      </c>
      <c r="I12" s="17">
        <v>0.107207635022048</v>
      </c>
      <c r="J12" s="17">
        <v>0.12980432068063899</v>
      </c>
      <c r="K12" s="17">
        <v>0.14502038280617699</v>
      </c>
      <c r="L12" s="17">
        <v>0.15689036247514901</v>
      </c>
      <c r="M12" s="17"/>
      <c r="N12" s="17">
        <v>0.11216828064001701</v>
      </c>
      <c r="O12" s="17">
        <v>0.12785543404093899</v>
      </c>
      <c r="P12" s="17">
        <v>0.123279891134604</v>
      </c>
      <c r="Q12" s="17">
        <v>0.14924130964712701</v>
      </c>
      <c r="R12" s="17"/>
      <c r="S12" s="17">
        <v>0.117055966414349</v>
      </c>
      <c r="T12" s="17">
        <v>0.109534389148603</v>
      </c>
      <c r="U12" s="17">
        <v>0.109680298822911</v>
      </c>
      <c r="V12" s="17">
        <v>0.129364943861319</v>
      </c>
      <c r="W12" s="17">
        <v>0.112968237900042</v>
      </c>
      <c r="X12" s="17">
        <v>0.120346440132531</v>
      </c>
      <c r="Y12" s="17">
        <v>0.120396922343532</v>
      </c>
      <c r="Z12" s="17">
        <v>0.15156044423352799</v>
      </c>
      <c r="AA12" s="17">
        <v>0.113073633295757</v>
      </c>
      <c r="AB12" s="17">
        <v>0.14306558726336599</v>
      </c>
      <c r="AC12" s="17">
        <v>0.154195493775207</v>
      </c>
      <c r="AD12" s="17">
        <v>0.231836993745204</v>
      </c>
      <c r="AE12" s="17"/>
      <c r="AF12" s="17">
        <v>0.14614174782476</v>
      </c>
      <c r="AG12" s="17">
        <v>0.106379261079908</v>
      </c>
      <c r="AH12" s="17">
        <v>0.147417997164694</v>
      </c>
      <c r="AI12" s="17"/>
      <c r="AJ12" s="17">
        <v>0.144748056882399</v>
      </c>
      <c r="AK12" s="17">
        <v>9.9190389643858595E-2</v>
      </c>
      <c r="AL12" s="17">
        <v>9.7181181867783101E-2</v>
      </c>
      <c r="AM12" s="17">
        <v>7.9836010669297006E-2</v>
      </c>
      <c r="AN12" s="17">
        <v>0.16568739392511</v>
      </c>
      <c r="AO12" s="17"/>
      <c r="AP12" s="17">
        <v>0.149751815978621</v>
      </c>
      <c r="AQ12" s="17">
        <v>0.106914015679988</v>
      </c>
      <c r="AR12" s="17">
        <v>8.7988938221174401E-2</v>
      </c>
      <c r="AS12" s="17"/>
      <c r="AT12" s="17">
        <v>0.14318502247935799</v>
      </c>
      <c r="AU12" s="17">
        <v>0.136555452937973</v>
      </c>
      <c r="AV12" s="17">
        <v>0.120011971579737</v>
      </c>
      <c r="AW12" s="17">
        <v>7.5419959867175701E-2</v>
      </c>
      <c r="AX12" s="17">
        <v>0.154379336699972</v>
      </c>
      <c r="AY12" s="17"/>
      <c r="AZ12" s="17">
        <v>7.9867397051953795E-2</v>
      </c>
      <c r="BA12" s="17">
        <v>0.13108730488030201</v>
      </c>
      <c r="BB12" s="17">
        <v>0.10949360303474399</v>
      </c>
      <c r="BC12" s="17">
        <v>0.15281267744159099</v>
      </c>
      <c r="BD12" s="17">
        <v>0.12727266853781199</v>
      </c>
      <c r="BE12" s="17">
        <v>0.152325998250151</v>
      </c>
      <c r="BF12" s="17"/>
      <c r="BG12" s="17">
        <v>0.14790175996524799</v>
      </c>
      <c r="BH12" s="17">
        <v>9.0865373945689096E-2</v>
      </c>
      <c r="BI12" s="17" t="s">
        <v>95</v>
      </c>
      <c r="BJ12" s="17" t="s">
        <v>95</v>
      </c>
      <c r="BK12" s="17" t="s">
        <v>95</v>
      </c>
      <c r="BL12" s="17" t="s">
        <v>95</v>
      </c>
      <c r="BM12" s="17" t="s">
        <v>95</v>
      </c>
    </row>
    <row r="13" spans="2:65" x14ac:dyDescent="0.35">
      <c r="B13" s="18" t="s">
        <v>419</v>
      </c>
      <c r="C13" s="17">
        <v>0.100167990599329</v>
      </c>
      <c r="D13" s="17">
        <v>0.103421212228846</v>
      </c>
      <c r="E13" s="17">
        <v>9.7158033360606105E-2</v>
      </c>
      <c r="F13" s="17"/>
      <c r="G13" s="17">
        <v>3.5709521206008302E-2</v>
      </c>
      <c r="H13" s="17">
        <v>5.4256117809575698E-2</v>
      </c>
      <c r="I13" s="17">
        <v>8.0194707504789603E-2</v>
      </c>
      <c r="J13" s="17">
        <v>9.58673850683322E-2</v>
      </c>
      <c r="K13" s="17">
        <v>0.13632205023071201</v>
      </c>
      <c r="L13" s="17">
        <v>0.12446670562899299</v>
      </c>
      <c r="M13" s="17"/>
      <c r="N13" s="17">
        <v>9.89940092399864E-2</v>
      </c>
      <c r="O13" s="17">
        <v>9.5404492687234804E-2</v>
      </c>
      <c r="P13" s="17">
        <v>0.11120785371978199</v>
      </c>
      <c r="Q13" s="17">
        <v>9.5358993464481595E-2</v>
      </c>
      <c r="R13" s="17"/>
      <c r="S13" s="17">
        <v>6.5272814701094195E-2</v>
      </c>
      <c r="T13" s="17">
        <v>0.131667327316562</v>
      </c>
      <c r="U13" s="17">
        <v>8.0289817892749596E-2</v>
      </c>
      <c r="V13" s="17">
        <v>7.7712166836674798E-2</v>
      </c>
      <c r="W13" s="17">
        <v>9.8248849578766895E-2</v>
      </c>
      <c r="X13" s="17">
        <v>0.106455415660931</v>
      </c>
      <c r="Y13" s="17">
        <v>0.118081699285398</v>
      </c>
      <c r="Z13" s="17">
        <v>9.2214700876757899E-2</v>
      </c>
      <c r="AA13" s="17">
        <v>7.7534332331089098E-2</v>
      </c>
      <c r="AB13" s="17">
        <v>0.141642546116962</v>
      </c>
      <c r="AC13" s="17">
        <v>9.9537640902800498E-2</v>
      </c>
      <c r="AD13" s="17">
        <v>0.124569834572273</v>
      </c>
      <c r="AE13" s="17"/>
      <c r="AF13" s="17">
        <v>0.125037334804769</v>
      </c>
      <c r="AG13" s="17">
        <v>8.2166611677053802E-2</v>
      </c>
      <c r="AH13" s="17">
        <v>0.112470127375724</v>
      </c>
      <c r="AI13" s="17"/>
      <c r="AJ13" s="17">
        <v>0.11043823339645401</v>
      </c>
      <c r="AK13" s="17">
        <v>7.8835698719646699E-2</v>
      </c>
      <c r="AL13" s="17">
        <v>9.9949056454079796E-2</v>
      </c>
      <c r="AM13" s="17">
        <v>0.138196178524296</v>
      </c>
      <c r="AN13" s="17">
        <v>0.108144848837643</v>
      </c>
      <c r="AO13" s="17"/>
      <c r="AP13" s="17">
        <v>9.9722101791669293E-2</v>
      </c>
      <c r="AQ13" s="17">
        <v>8.7445704858471099E-2</v>
      </c>
      <c r="AR13" s="17">
        <v>8.8449387090343501E-2</v>
      </c>
      <c r="AS13" s="17"/>
      <c r="AT13" s="17">
        <v>0.119885299024234</v>
      </c>
      <c r="AU13" s="17">
        <v>9.8863948394380605E-2</v>
      </c>
      <c r="AV13" s="17">
        <v>9.6856869324928097E-2</v>
      </c>
      <c r="AW13" s="17">
        <v>8.5019919124966106E-2</v>
      </c>
      <c r="AX13" s="17">
        <v>9.8471529095966501E-2</v>
      </c>
      <c r="AY13" s="17"/>
      <c r="AZ13" s="17">
        <v>6.9680207211785E-2</v>
      </c>
      <c r="BA13" s="17">
        <v>0.106439208567651</v>
      </c>
      <c r="BB13" s="17">
        <v>0.11363094005825</v>
      </c>
      <c r="BC13" s="17">
        <v>0.10033392360997199</v>
      </c>
      <c r="BD13" s="17">
        <v>9.4491976651812803E-2</v>
      </c>
      <c r="BE13" s="17">
        <v>0.13667615956250501</v>
      </c>
      <c r="BF13" s="17"/>
      <c r="BG13" s="17">
        <v>0.110013986462118</v>
      </c>
      <c r="BH13" s="17">
        <v>8.4704842724605794E-2</v>
      </c>
      <c r="BI13" s="17" t="s">
        <v>95</v>
      </c>
      <c r="BJ13" s="17" t="s">
        <v>95</v>
      </c>
      <c r="BK13" s="17" t="s">
        <v>95</v>
      </c>
      <c r="BL13" s="17" t="s">
        <v>95</v>
      </c>
      <c r="BM13" s="17" t="s">
        <v>95</v>
      </c>
    </row>
    <row r="14" spans="2:65" x14ac:dyDescent="0.35">
      <c r="B14" s="18" t="s">
        <v>114</v>
      </c>
      <c r="C14" s="17">
        <v>4.1841560675337203E-2</v>
      </c>
      <c r="D14" s="17">
        <v>3.6167375058232601E-2</v>
      </c>
      <c r="E14" s="17">
        <v>4.7824766756886697E-2</v>
      </c>
      <c r="F14" s="17"/>
      <c r="G14" s="17">
        <v>9.5271056643962404E-2</v>
      </c>
      <c r="H14" s="17">
        <v>2.9161353917678001E-2</v>
      </c>
      <c r="I14" s="17">
        <v>3.3845868719331498E-2</v>
      </c>
      <c r="J14" s="17">
        <v>5.5149858191642802E-2</v>
      </c>
      <c r="K14" s="17">
        <v>3.5577853469819898E-2</v>
      </c>
      <c r="L14" s="17">
        <v>3.4850224425853303E-2</v>
      </c>
      <c r="M14" s="17"/>
      <c r="N14" s="17">
        <v>2.2236445610478099E-2</v>
      </c>
      <c r="O14" s="17">
        <v>4.4267670920519898E-2</v>
      </c>
      <c r="P14" s="17">
        <v>5.30808090144178E-2</v>
      </c>
      <c r="Q14" s="17">
        <v>5.8582945785181702E-2</v>
      </c>
      <c r="R14" s="17"/>
      <c r="S14" s="17">
        <v>5.1803386586961202E-2</v>
      </c>
      <c r="T14" s="17">
        <v>4.8226451038956203E-2</v>
      </c>
      <c r="U14" s="17">
        <v>2.8289658911992199E-2</v>
      </c>
      <c r="V14" s="17">
        <v>3.6909507951493899E-2</v>
      </c>
      <c r="W14" s="17">
        <v>3.5117640448226101E-2</v>
      </c>
      <c r="X14" s="17">
        <v>4.4575490694187703E-2</v>
      </c>
      <c r="Y14" s="17">
        <v>5.5519514064269297E-2</v>
      </c>
      <c r="Z14" s="17">
        <v>1.8186673026564199E-2</v>
      </c>
      <c r="AA14" s="17">
        <v>5.3355527220074001E-2</v>
      </c>
      <c r="AB14" s="17">
        <v>4.1410672134248303E-2</v>
      </c>
      <c r="AC14" s="17">
        <v>7.2736115304736096E-3</v>
      </c>
      <c r="AD14" s="17">
        <v>5.1794802844986998E-2</v>
      </c>
      <c r="AE14" s="17"/>
      <c r="AF14" s="17">
        <v>3.5785863232265097E-2</v>
      </c>
      <c r="AG14" s="17">
        <v>3.4808323753632103E-2</v>
      </c>
      <c r="AH14" s="17">
        <v>8.5654185195143603E-2</v>
      </c>
      <c r="AI14" s="17"/>
      <c r="AJ14" s="17">
        <v>3.03024323159879E-2</v>
      </c>
      <c r="AK14" s="17">
        <v>3.7251720723440698E-2</v>
      </c>
      <c r="AL14" s="17">
        <v>4.1032153571113297E-2</v>
      </c>
      <c r="AM14" s="17">
        <v>5.8920342874406097E-2</v>
      </c>
      <c r="AN14" s="17">
        <v>9.5859738447400797E-2</v>
      </c>
      <c r="AO14" s="17"/>
      <c r="AP14" s="17">
        <v>3.18338856066053E-2</v>
      </c>
      <c r="AQ14" s="17">
        <v>3.2920651364316801E-2</v>
      </c>
      <c r="AR14" s="17">
        <v>4.08885831301199E-2</v>
      </c>
      <c r="AS14" s="17"/>
      <c r="AT14" s="17">
        <v>5.0513139373433998E-2</v>
      </c>
      <c r="AU14" s="17">
        <v>6.2668198100222602E-2</v>
      </c>
      <c r="AV14" s="17">
        <v>2.9272126816690499E-2</v>
      </c>
      <c r="AW14" s="17">
        <v>2.19187104642652E-2</v>
      </c>
      <c r="AX14" s="17">
        <v>1.91161221807752E-2</v>
      </c>
      <c r="AY14" s="17"/>
      <c r="AZ14" s="17">
        <v>6.3354923363115004E-2</v>
      </c>
      <c r="BA14" s="17">
        <v>3.9562915980357001E-2</v>
      </c>
      <c r="BB14" s="17">
        <v>4.7028180509938601E-2</v>
      </c>
      <c r="BC14" s="17">
        <v>3.9725338742075698E-2</v>
      </c>
      <c r="BD14" s="17">
        <v>2.0551987217777699E-2</v>
      </c>
      <c r="BE14" s="17">
        <v>4.89018036526584E-2</v>
      </c>
      <c r="BF14" s="17"/>
      <c r="BG14" s="17">
        <v>4.53368736875501E-2</v>
      </c>
      <c r="BH14" s="17">
        <v>3.6352167552538998E-2</v>
      </c>
      <c r="BI14" s="17" t="s">
        <v>95</v>
      </c>
      <c r="BJ14" s="17" t="s">
        <v>95</v>
      </c>
      <c r="BK14" s="17" t="s">
        <v>95</v>
      </c>
      <c r="BL14" s="17" t="s">
        <v>95</v>
      </c>
      <c r="BM14" s="17" t="s">
        <v>95</v>
      </c>
    </row>
    <row r="15" spans="2:65" ht="29" x14ac:dyDescent="0.35">
      <c r="B15" s="18" t="s">
        <v>420</v>
      </c>
      <c r="C15" s="17">
        <v>4.9348918271015202E-2</v>
      </c>
      <c r="D15" s="17">
        <v>4.2658746640692899E-2</v>
      </c>
      <c r="E15" s="17">
        <v>5.6403494075806901E-2</v>
      </c>
      <c r="F15" s="17"/>
      <c r="G15" s="17">
        <v>5.8087815876936497E-2</v>
      </c>
      <c r="H15" s="17">
        <v>3.4871348503536799E-2</v>
      </c>
      <c r="I15" s="17">
        <v>3.99756518609133E-2</v>
      </c>
      <c r="J15" s="17">
        <v>4.9405240135717801E-2</v>
      </c>
      <c r="K15" s="17">
        <v>5.3822553137203702E-2</v>
      </c>
      <c r="L15" s="17">
        <v>5.5240115463531497E-2</v>
      </c>
      <c r="M15" s="17"/>
      <c r="N15" s="17">
        <v>5.4789686889118401E-2</v>
      </c>
      <c r="O15" s="17">
        <v>4.5913885511986399E-2</v>
      </c>
      <c r="P15" s="17">
        <v>5.06536265708507E-2</v>
      </c>
      <c r="Q15" s="17">
        <v>4.3731473820742203E-2</v>
      </c>
      <c r="R15" s="17"/>
      <c r="S15" s="17">
        <v>5.2058045488942398E-2</v>
      </c>
      <c r="T15" s="17">
        <v>3.0478907951167599E-2</v>
      </c>
      <c r="U15" s="17">
        <v>6.0885850470436098E-2</v>
      </c>
      <c r="V15" s="17">
        <v>0.10759316810698701</v>
      </c>
      <c r="W15" s="17">
        <v>6.6335284270093303E-2</v>
      </c>
      <c r="X15" s="17">
        <v>3.72130711732125E-2</v>
      </c>
      <c r="Y15" s="17">
        <v>3.9245370226484597E-2</v>
      </c>
      <c r="Z15" s="17">
        <v>6.8549682143946702E-2</v>
      </c>
      <c r="AA15" s="17">
        <v>3.18985404126483E-2</v>
      </c>
      <c r="AB15" s="17">
        <v>3.9653309388570403E-2</v>
      </c>
      <c r="AC15" s="17">
        <v>3.9496331377165302E-2</v>
      </c>
      <c r="AD15" s="17">
        <v>1.7678097106629799E-2</v>
      </c>
      <c r="AE15" s="17"/>
      <c r="AF15" s="17">
        <v>5.2592151328291897E-2</v>
      </c>
      <c r="AG15" s="17">
        <v>4.37157095981099E-2</v>
      </c>
      <c r="AH15" s="17">
        <v>5.8710312379967003E-2</v>
      </c>
      <c r="AI15" s="17"/>
      <c r="AJ15" s="17">
        <v>5.6617006899220897E-2</v>
      </c>
      <c r="AK15" s="17">
        <v>3.8584241268194402E-2</v>
      </c>
      <c r="AL15" s="17">
        <v>5.10618844446925E-2</v>
      </c>
      <c r="AM15" s="17">
        <v>5.7336416375283999E-2</v>
      </c>
      <c r="AN15" s="17">
        <v>7.0311065522197305E-2</v>
      </c>
      <c r="AO15" s="17"/>
      <c r="AP15" s="17">
        <v>4.3521569452002598E-2</v>
      </c>
      <c r="AQ15" s="17">
        <v>5.0989607018029098E-2</v>
      </c>
      <c r="AR15" s="17">
        <v>3.9467075111278997E-2</v>
      </c>
      <c r="AS15" s="17"/>
      <c r="AT15" s="17">
        <v>4.0018893059281503E-2</v>
      </c>
      <c r="AU15" s="17">
        <v>5.8636642523761599E-2</v>
      </c>
      <c r="AV15" s="17">
        <v>4.7461128705390702E-2</v>
      </c>
      <c r="AW15" s="17">
        <v>3.6439650293249803E-2</v>
      </c>
      <c r="AX15" s="17">
        <v>2.4744005263380199E-2</v>
      </c>
      <c r="AY15" s="17"/>
      <c r="AZ15" s="17">
        <v>3.4324598211365902E-2</v>
      </c>
      <c r="BA15" s="17">
        <v>4.4716575541166897E-2</v>
      </c>
      <c r="BB15" s="17">
        <v>5.36405358748126E-2</v>
      </c>
      <c r="BC15" s="17">
        <v>5.1361562229513699E-2</v>
      </c>
      <c r="BD15" s="17">
        <v>6.8502645728600098E-2</v>
      </c>
      <c r="BE15" s="17">
        <v>5.3262974875851299E-2</v>
      </c>
      <c r="BF15" s="17"/>
      <c r="BG15" s="17">
        <v>5.30683454449608E-2</v>
      </c>
      <c r="BH15" s="17">
        <v>4.35075535983621E-2</v>
      </c>
      <c r="BI15" s="17" t="s">
        <v>95</v>
      </c>
      <c r="BJ15" s="17" t="s">
        <v>95</v>
      </c>
      <c r="BK15" s="17" t="s">
        <v>95</v>
      </c>
      <c r="BL15" s="17" t="s">
        <v>95</v>
      </c>
      <c r="BM15" s="17" t="s">
        <v>95</v>
      </c>
    </row>
    <row r="16" spans="2:65" ht="29" x14ac:dyDescent="0.35">
      <c r="B16" s="18" t="s">
        <v>421</v>
      </c>
      <c r="C16" s="19">
        <v>3.4192171725537603E-2</v>
      </c>
      <c r="D16" s="19">
        <v>3.03767704248331E-2</v>
      </c>
      <c r="E16" s="19">
        <v>3.82358747673733E-2</v>
      </c>
      <c r="F16" s="19"/>
      <c r="G16" s="19">
        <v>1.96111550204447E-2</v>
      </c>
      <c r="H16" s="19">
        <v>1.6207299484929098E-2</v>
      </c>
      <c r="I16" s="19">
        <v>2.5673960389382501E-2</v>
      </c>
      <c r="J16" s="19">
        <v>3.36268767738288E-2</v>
      </c>
      <c r="K16" s="19">
        <v>3.0470410794361299E-2</v>
      </c>
      <c r="L16" s="19">
        <v>5.1914535221687499E-2</v>
      </c>
      <c r="M16" s="19"/>
      <c r="N16" s="19">
        <v>3.5435570917463702E-2</v>
      </c>
      <c r="O16" s="19">
        <v>4.6221667026635598E-2</v>
      </c>
      <c r="P16" s="19">
        <v>2.8322249319462801E-2</v>
      </c>
      <c r="Q16" s="19">
        <v>2.1530672127106201E-2</v>
      </c>
      <c r="R16" s="19"/>
      <c r="S16" s="19">
        <v>4.5332155055317902E-2</v>
      </c>
      <c r="T16" s="19">
        <v>2.6441216727703099E-2</v>
      </c>
      <c r="U16" s="19">
        <v>4.6657437618498401E-2</v>
      </c>
      <c r="V16" s="19">
        <v>4.5576414750123397E-2</v>
      </c>
      <c r="W16" s="19">
        <v>1.13999169656937E-2</v>
      </c>
      <c r="X16" s="19">
        <v>2.68696091056079E-2</v>
      </c>
      <c r="Y16" s="19">
        <v>3.5161934520869499E-2</v>
      </c>
      <c r="Z16" s="19">
        <v>1.7746036011033001E-2</v>
      </c>
      <c r="AA16" s="19">
        <v>1.93561506172482E-2</v>
      </c>
      <c r="AB16" s="19">
        <v>5.0835341628055003E-2</v>
      </c>
      <c r="AC16" s="19">
        <v>4.0248847625647503E-2</v>
      </c>
      <c r="AD16" s="19">
        <v>3.8036308724626502E-2</v>
      </c>
      <c r="AE16" s="19"/>
      <c r="AF16" s="19">
        <v>3.51319774756867E-2</v>
      </c>
      <c r="AG16" s="19">
        <v>3.5344208949945298E-2</v>
      </c>
      <c r="AH16" s="19">
        <v>3.0141772459137999E-2</v>
      </c>
      <c r="AI16" s="19"/>
      <c r="AJ16" s="19">
        <v>3.27833697524747E-2</v>
      </c>
      <c r="AK16" s="19">
        <v>2.29793341194784E-2</v>
      </c>
      <c r="AL16" s="19">
        <v>3.74571844769023E-2</v>
      </c>
      <c r="AM16" s="19">
        <v>3.3828552673757603E-2</v>
      </c>
      <c r="AN16" s="19">
        <v>2.53989874090014E-2</v>
      </c>
      <c r="AO16" s="19"/>
      <c r="AP16" s="19">
        <v>3.5203897221668598E-2</v>
      </c>
      <c r="AQ16" s="19">
        <v>2.20051213110002E-2</v>
      </c>
      <c r="AR16" s="19">
        <v>4.6048421518729399E-2</v>
      </c>
      <c r="AS16" s="19"/>
      <c r="AT16" s="19">
        <v>3.7485700357240498E-2</v>
      </c>
      <c r="AU16" s="19">
        <v>3.4380992094564002E-2</v>
      </c>
      <c r="AV16" s="19">
        <v>2.9730291326407001E-2</v>
      </c>
      <c r="AW16" s="19">
        <v>3.0354708137959499E-2</v>
      </c>
      <c r="AX16" s="19">
        <v>8.5306307310771004E-2</v>
      </c>
      <c r="AY16" s="19"/>
      <c r="AZ16" s="19">
        <v>4.8572444961096098E-2</v>
      </c>
      <c r="BA16" s="19">
        <v>2.6761241581703201E-2</v>
      </c>
      <c r="BB16" s="19">
        <v>1.34837664201236E-2</v>
      </c>
      <c r="BC16" s="19">
        <v>3.6132315024644701E-2</v>
      </c>
      <c r="BD16" s="19">
        <v>4.4223231650093002E-2</v>
      </c>
      <c r="BE16" s="19">
        <v>4.3308933072406297E-2</v>
      </c>
      <c r="BF16" s="19"/>
      <c r="BG16" s="19">
        <v>3.6366186504993799E-2</v>
      </c>
      <c r="BH16" s="19">
        <v>3.0777879003395101E-2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0.111386728605692</v>
      </c>
      <c r="D9" s="17">
        <v>0.12728249834149699</v>
      </c>
      <c r="E9" s="17">
        <v>9.4493849276494193E-2</v>
      </c>
      <c r="F9" s="17"/>
      <c r="G9" s="17">
        <v>0.23816768520018</v>
      </c>
      <c r="H9" s="17">
        <v>0.19848758145485901</v>
      </c>
      <c r="I9" s="17">
        <v>0.154909908272367</v>
      </c>
      <c r="J9" s="17">
        <v>8.0532044091386895E-2</v>
      </c>
      <c r="K9" s="17">
        <v>8.4436176259520004E-2</v>
      </c>
      <c r="L9" s="17">
        <v>5.8492126533525597E-2</v>
      </c>
      <c r="M9" s="17"/>
      <c r="N9" s="17">
        <v>0.137787987862279</v>
      </c>
      <c r="O9" s="17">
        <v>8.9111252416194095E-2</v>
      </c>
      <c r="P9" s="17">
        <v>0.11659537998870401</v>
      </c>
      <c r="Q9" s="17">
        <v>8.9991046049223394E-2</v>
      </c>
      <c r="R9" s="17"/>
      <c r="S9" s="17">
        <v>0.142925106286935</v>
      </c>
      <c r="T9" s="17">
        <v>8.5784711577323897E-2</v>
      </c>
      <c r="U9" s="17">
        <v>8.7168886259656797E-2</v>
      </c>
      <c r="V9" s="17">
        <v>0.107755076857427</v>
      </c>
      <c r="W9" s="17">
        <v>0.12734199768568999</v>
      </c>
      <c r="X9" s="17">
        <v>0.11936286812614499</v>
      </c>
      <c r="Y9" s="17">
        <v>0.10375323683264499</v>
      </c>
      <c r="Z9" s="17">
        <v>0.111742439652878</v>
      </c>
      <c r="AA9" s="17">
        <v>0.148024135812516</v>
      </c>
      <c r="AB9" s="17">
        <v>9.7501360981853802E-2</v>
      </c>
      <c r="AC9" s="17">
        <v>6.0461297307153203E-2</v>
      </c>
      <c r="AD9" s="17">
        <v>0.147208422671846</v>
      </c>
      <c r="AE9" s="17"/>
      <c r="AF9" s="17">
        <v>8.8861620248632395E-2</v>
      </c>
      <c r="AG9" s="17">
        <v>0.12651840045836299</v>
      </c>
      <c r="AH9" s="17">
        <v>9.3996978713201604E-2</v>
      </c>
      <c r="AI9" s="17"/>
      <c r="AJ9" s="17">
        <v>8.8777943318519001E-2</v>
      </c>
      <c r="AK9" s="17">
        <v>0.15911487716429201</v>
      </c>
      <c r="AL9" s="17">
        <v>7.8130295284555201E-2</v>
      </c>
      <c r="AM9" s="17">
        <v>0.107099144432296</v>
      </c>
      <c r="AN9" s="17">
        <v>7.4706808341225797E-2</v>
      </c>
      <c r="AO9" s="17"/>
      <c r="AP9" s="17">
        <v>9.6770457608102101E-2</v>
      </c>
      <c r="AQ9" s="17">
        <v>0.154719952566514</v>
      </c>
      <c r="AR9" s="17">
        <v>0.108206179012659</v>
      </c>
      <c r="AS9" s="17"/>
      <c r="AT9" s="17">
        <v>7.1705412401463206E-2</v>
      </c>
      <c r="AU9" s="17">
        <v>8.8788621122541794E-2</v>
      </c>
      <c r="AV9" s="17">
        <v>0.14154603947889199</v>
      </c>
      <c r="AW9" s="17">
        <v>0.19523055551499599</v>
      </c>
      <c r="AX9" s="17">
        <v>0.18869428303131899</v>
      </c>
      <c r="AY9" s="17"/>
      <c r="AZ9" s="17">
        <v>0.20500278380887399</v>
      </c>
      <c r="BA9" s="17">
        <v>0.104863046210874</v>
      </c>
      <c r="BB9" s="17">
        <v>9.0598391016578697E-2</v>
      </c>
      <c r="BC9" s="17">
        <v>8.9592334783521299E-2</v>
      </c>
      <c r="BD9" s="17">
        <v>8.1299419270788195E-2</v>
      </c>
      <c r="BE9" s="17">
        <v>8.3558437579799499E-2</v>
      </c>
      <c r="BF9" s="17"/>
      <c r="BG9" s="17">
        <v>0.100199118292773</v>
      </c>
      <c r="BH9" s="17">
        <v>0.12895688352392001</v>
      </c>
      <c r="BI9" s="17" t="s">
        <v>95</v>
      </c>
      <c r="BJ9" s="17" t="s">
        <v>95</v>
      </c>
      <c r="BK9" s="17" t="s">
        <v>95</v>
      </c>
      <c r="BL9" s="17" t="s">
        <v>95</v>
      </c>
      <c r="BM9" s="17" t="s">
        <v>95</v>
      </c>
    </row>
    <row r="10" spans="2:65" x14ac:dyDescent="0.35">
      <c r="B10" s="18" t="s">
        <v>371</v>
      </c>
      <c r="C10" s="17">
        <v>0.22690078206820499</v>
      </c>
      <c r="D10" s="17">
        <v>0.22316322970082</v>
      </c>
      <c r="E10" s="17">
        <v>0.23073465272632601</v>
      </c>
      <c r="F10" s="17"/>
      <c r="G10" s="17">
        <v>0.41869862500967198</v>
      </c>
      <c r="H10" s="17">
        <v>0.31678911263190102</v>
      </c>
      <c r="I10" s="17">
        <v>0.25768065358196202</v>
      </c>
      <c r="J10" s="17">
        <v>0.232198367906292</v>
      </c>
      <c r="K10" s="17">
        <v>0.1631911665588</v>
      </c>
      <c r="L10" s="17">
        <v>0.165736318196048</v>
      </c>
      <c r="M10" s="17"/>
      <c r="N10" s="17">
        <v>0.24597187131919401</v>
      </c>
      <c r="O10" s="17">
        <v>0.24214806314707901</v>
      </c>
      <c r="P10" s="17">
        <v>0.21437898774167</v>
      </c>
      <c r="Q10" s="17">
        <v>0.187743109227614</v>
      </c>
      <c r="R10" s="17"/>
      <c r="S10" s="17">
        <v>0.26922891476905703</v>
      </c>
      <c r="T10" s="17">
        <v>0.22661583366451399</v>
      </c>
      <c r="U10" s="17">
        <v>0.23596505983635399</v>
      </c>
      <c r="V10" s="17">
        <v>0.205528915742581</v>
      </c>
      <c r="W10" s="17">
        <v>0.232990852560608</v>
      </c>
      <c r="X10" s="17">
        <v>0.22337865651642999</v>
      </c>
      <c r="Y10" s="17">
        <v>0.267887277549749</v>
      </c>
      <c r="Z10" s="17">
        <v>0.15715770497117601</v>
      </c>
      <c r="AA10" s="17">
        <v>0.22851175077795099</v>
      </c>
      <c r="AB10" s="17">
        <v>0.21271842417242301</v>
      </c>
      <c r="AC10" s="17">
        <v>0.22458513911207001</v>
      </c>
      <c r="AD10" s="17">
        <v>0.12928486017369401</v>
      </c>
      <c r="AE10" s="17"/>
      <c r="AF10" s="17">
        <v>0.18388865308560701</v>
      </c>
      <c r="AG10" s="17">
        <v>0.259530872641133</v>
      </c>
      <c r="AH10" s="17">
        <v>0.180459314174199</v>
      </c>
      <c r="AI10" s="17"/>
      <c r="AJ10" s="17">
        <v>0.199644657551273</v>
      </c>
      <c r="AK10" s="17">
        <v>0.28107522573451799</v>
      </c>
      <c r="AL10" s="17">
        <v>0.32233685176059201</v>
      </c>
      <c r="AM10" s="17">
        <v>9.94343199432043E-2</v>
      </c>
      <c r="AN10" s="17">
        <v>0.151749784392889</v>
      </c>
      <c r="AO10" s="17"/>
      <c r="AP10" s="17">
        <v>0.22159866324222299</v>
      </c>
      <c r="AQ10" s="17">
        <v>0.26554322166500399</v>
      </c>
      <c r="AR10" s="17">
        <v>0.30435584210873801</v>
      </c>
      <c r="AS10" s="17"/>
      <c r="AT10" s="17">
        <v>0.17834568155376801</v>
      </c>
      <c r="AU10" s="17">
        <v>0.21668625297427699</v>
      </c>
      <c r="AV10" s="17">
        <v>0.25143195516537697</v>
      </c>
      <c r="AW10" s="17">
        <v>0.24634322225255401</v>
      </c>
      <c r="AX10" s="17">
        <v>0.32250677581283599</v>
      </c>
      <c r="AY10" s="17"/>
      <c r="AZ10" s="17">
        <v>0.27130528909496898</v>
      </c>
      <c r="BA10" s="17">
        <v>0.22835330926306399</v>
      </c>
      <c r="BB10" s="17">
        <v>0.21339593512545299</v>
      </c>
      <c r="BC10" s="17">
        <v>0.22246404873907499</v>
      </c>
      <c r="BD10" s="17">
        <v>0.18808734784509901</v>
      </c>
      <c r="BE10" s="17">
        <v>0.236909541646487</v>
      </c>
      <c r="BF10" s="17"/>
      <c r="BG10" s="17">
        <v>0.187595268610706</v>
      </c>
      <c r="BH10" s="17">
        <v>0.28863013635142698</v>
      </c>
      <c r="BI10" s="17" t="s">
        <v>95</v>
      </c>
      <c r="BJ10" s="17" t="s">
        <v>95</v>
      </c>
      <c r="BK10" s="17" t="s">
        <v>95</v>
      </c>
      <c r="BL10" s="17" t="s">
        <v>95</v>
      </c>
      <c r="BM10" s="17" t="s">
        <v>95</v>
      </c>
    </row>
    <row r="11" spans="2:65" x14ac:dyDescent="0.35">
      <c r="B11" s="18" t="s">
        <v>417</v>
      </c>
      <c r="C11" s="17">
        <v>0.18402949596379101</v>
      </c>
      <c r="D11" s="17">
        <v>0.18714013824868</v>
      </c>
      <c r="E11" s="17">
        <v>0.18067598015147099</v>
      </c>
      <c r="F11" s="17"/>
      <c r="G11" s="17">
        <v>0.158757728002108</v>
      </c>
      <c r="H11" s="17">
        <v>0.15841254126328599</v>
      </c>
      <c r="I11" s="17">
        <v>0.19591087302361099</v>
      </c>
      <c r="J11" s="17">
        <v>0.19757538727562901</v>
      </c>
      <c r="K11" s="17">
        <v>0.214125467529589</v>
      </c>
      <c r="L11" s="17">
        <v>0.16830303094968899</v>
      </c>
      <c r="M11" s="17"/>
      <c r="N11" s="17">
        <v>0.175552427018353</v>
      </c>
      <c r="O11" s="17">
        <v>0.185266438048344</v>
      </c>
      <c r="P11" s="17">
        <v>0.17730059891203001</v>
      </c>
      <c r="Q11" s="17">
        <v>0.20569739811575199</v>
      </c>
      <c r="R11" s="17"/>
      <c r="S11" s="17">
        <v>0.20377575960558</v>
      </c>
      <c r="T11" s="17">
        <v>0.21018848731522399</v>
      </c>
      <c r="U11" s="17">
        <v>0.18327775914340499</v>
      </c>
      <c r="V11" s="17">
        <v>0.18041529398910799</v>
      </c>
      <c r="W11" s="17">
        <v>0.156440850292178</v>
      </c>
      <c r="X11" s="17">
        <v>0.17746919106331199</v>
      </c>
      <c r="Y11" s="17">
        <v>0.181942117228619</v>
      </c>
      <c r="Z11" s="17">
        <v>0.21285835701318201</v>
      </c>
      <c r="AA11" s="17">
        <v>0.195087832650264</v>
      </c>
      <c r="AB11" s="17">
        <v>0.13625683197730401</v>
      </c>
      <c r="AC11" s="17">
        <v>0.180968849634181</v>
      </c>
      <c r="AD11" s="17">
        <v>0.17745514001729901</v>
      </c>
      <c r="AE11" s="17"/>
      <c r="AF11" s="17">
        <v>0.17823045514920899</v>
      </c>
      <c r="AG11" s="17">
        <v>0.18349599382829199</v>
      </c>
      <c r="AH11" s="17">
        <v>0.228756368837785</v>
      </c>
      <c r="AI11" s="17"/>
      <c r="AJ11" s="17">
        <v>0.17490637812576901</v>
      </c>
      <c r="AK11" s="17">
        <v>0.19544628368617101</v>
      </c>
      <c r="AL11" s="17">
        <v>0.21766804647929</v>
      </c>
      <c r="AM11" s="17">
        <v>0.22045089392306799</v>
      </c>
      <c r="AN11" s="17">
        <v>0.18917364835283601</v>
      </c>
      <c r="AO11" s="17"/>
      <c r="AP11" s="17">
        <v>0.17907355803099101</v>
      </c>
      <c r="AQ11" s="17">
        <v>0.17890011288788399</v>
      </c>
      <c r="AR11" s="17">
        <v>0.200190557875465</v>
      </c>
      <c r="AS11" s="17"/>
      <c r="AT11" s="17">
        <v>0.193961981002888</v>
      </c>
      <c r="AU11" s="17">
        <v>0.19156110614407801</v>
      </c>
      <c r="AV11" s="17">
        <v>0.18237174724838001</v>
      </c>
      <c r="AW11" s="17">
        <v>0.18624598930193301</v>
      </c>
      <c r="AX11" s="17">
        <v>0.11221692646025</v>
      </c>
      <c r="AY11" s="17"/>
      <c r="AZ11" s="17">
        <v>0.18086489217061999</v>
      </c>
      <c r="BA11" s="17">
        <v>0.191323844303665</v>
      </c>
      <c r="BB11" s="17">
        <v>0.19332061115871099</v>
      </c>
      <c r="BC11" s="17">
        <v>0.20728020835931299</v>
      </c>
      <c r="BD11" s="17">
        <v>0.158774970297728</v>
      </c>
      <c r="BE11" s="17">
        <v>0.11836736311526</v>
      </c>
      <c r="BF11" s="17"/>
      <c r="BG11" s="17">
        <v>0.17901934351439999</v>
      </c>
      <c r="BH11" s="17">
        <v>0.19189794617233</v>
      </c>
      <c r="BI11" s="17" t="s">
        <v>95</v>
      </c>
      <c r="BJ11" s="17" t="s">
        <v>95</v>
      </c>
      <c r="BK11" s="17" t="s">
        <v>95</v>
      </c>
      <c r="BL11" s="17" t="s">
        <v>95</v>
      </c>
      <c r="BM11" s="17" t="s">
        <v>95</v>
      </c>
    </row>
    <row r="12" spans="2:65" x14ac:dyDescent="0.35">
      <c r="B12" s="18" t="s">
        <v>418</v>
      </c>
      <c r="C12" s="17">
        <v>0.14007794609131999</v>
      </c>
      <c r="D12" s="17">
        <v>0.14265277149953401</v>
      </c>
      <c r="E12" s="17">
        <v>0.13790153909619601</v>
      </c>
      <c r="F12" s="17"/>
      <c r="G12" s="17">
        <v>5.0549583195828703E-2</v>
      </c>
      <c r="H12" s="17">
        <v>0.11987025274824099</v>
      </c>
      <c r="I12" s="17">
        <v>0.122088709966707</v>
      </c>
      <c r="J12" s="17">
        <v>0.14136118129974701</v>
      </c>
      <c r="K12" s="17">
        <v>0.13870511400006899</v>
      </c>
      <c r="L12" s="17">
        <v>0.17830199711539799</v>
      </c>
      <c r="M12" s="17"/>
      <c r="N12" s="17">
        <v>0.14019898258278701</v>
      </c>
      <c r="O12" s="17">
        <v>0.14165956727833701</v>
      </c>
      <c r="P12" s="17">
        <v>0.13582936227256201</v>
      </c>
      <c r="Q12" s="17">
        <v>0.142251425263271</v>
      </c>
      <c r="R12" s="17"/>
      <c r="S12" s="17">
        <v>0.121127460074321</v>
      </c>
      <c r="T12" s="17">
        <v>0.11821675140681</v>
      </c>
      <c r="U12" s="17">
        <v>0.13685830622630299</v>
      </c>
      <c r="V12" s="17">
        <v>0.138969274376088</v>
      </c>
      <c r="W12" s="17">
        <v>0.15551604046754999</v>
      </c>
      <c r="X12" s="17">
        <v>0.156272952875122</v>
      </c>
      <c r="Y12" s="17">
        <v>0.126743999260894</v>
      </c>
      <c r="Z12" s="17">
        <v>0.17687941558985301</v>
      </c>
      <c r="AA12" s="17">
        <v>0.13937018184001199</v>
      </c>
      <c r="AB12" s="17">
        <v>0.18672907019754401</v>
      </c>
      <c r="AC12" s="17">
        <v>0.15116184967643501</v>
      </c>
      <c r="AD12" s="17">
        <v>5.9385098242922298E-2</v>
      </c>
      <c r="AE12" s="17"/>
      <c r="AF12" s="17">
        <v>0.15532885407630401</v>
      </c>
      <c r="AG12" s="17">
        <v>0.14040075058448301</v>
      </c>
      <c r="AH12" s="17">
        <v>0.112088564568778</v>
      </c>
      <c r="AI12" s="17"/>
      <c r="AJ12" s="17">
        <v>0.161658908907059</v>
      </c>
      <c r="AK12" s="17">
        <v>0.120497678705919</v>
      </c>
      <c r="AL12" s="17">
        <v>0.121817576640031</v>
      </c>
      <c r="AM12" s="17">
        <v>0.12941307803419699</v>
      </c>
      <c r="AN12" s="17">
        <v>0.149586479992457</v>
      </c>
      <c r="AO12" s="17"/>
      <c r="AP12" s="17">
        <v>0.16349137725903201</v>
      </c>
      <c r="AQ12" s="17">
        <v>0.126214634692249</v>
      </c>
      <c r="AR12" s="17">
        <v>0.11504036596139</v>
      </c>
      <c r="AS12" s="17"/>
      <c r="AT12" s="17">
        <v>0.16325146225352699</v>
      </c>
      <c r="AU12" s="17">
        <v>0.136622312408022</v>
      </c>
      <c r="AV12" s="17">
        <v>0.13588344672404801</v>
      </c>
      <c r="AW12" s="17">
        <v>9.4924057050043295E-2</v>
      </c>
      <c r="AX12" s="17">
        <v>0.15419332661274501</v>
      </c>
      <c r="AY12" s="17"/>
      <c r="AZ12" s="17">
        <v>7.9187457768976496E-2</v>
      </c>
      <c r="BA12" s="17">
        <v>0.15266754308455799</v>
      </c>
      <c r="BB12" s="17">
        <v>0.16619638808246001</v>
      </c>
      <c r="BC12" s="17">
        <v>0.15696895349704901</v>
      </c>
      <c r="BD12" s="17">
        <v>0.16125721488214001</v>
      </c>
      <c r="BE12" s="17">
        <v>7.30952080958895E-2</v>
      </c>
      <c r="BF12" s="17"/>
      <c r="BG12" s="17">
        <v>0.15680017792592499</v>
      </c>
      <c r="BH12" s="17">
        <v>0.113815661680745</v>
      </c>
      <c r="BI12" s="17" t="s">
        <v>95</v>
      </c>
      <c r="BJ12" s="17" t="s">
        <v>95</v>
      </c>
      <c r="BK12" s="17" t="s">
        <v>95</v>
      </c>
      <c r="BL12" s="17" t="s">
        <v>95</v>
      </c>
      <c r="BM12" s="17" t="s">
        <v>95</v>
      </c>
    </row>
    <row r="13" spans="2:65" x14ac:dyDescent="0.35">
      <c r="B13" s="18" t="s">
        <v>419</v>
      </c>
      <c r="C13" s="17">
        <v>0.15106408845871999</v>
      </c>
      <c r="D13" s="17">
        <v>0.15929783885829801</v>
      </c>
      <c r="E13" s="17">
        <v>0.142174874409185</v>
      </c>
      <c r="F13" s="17"/>
      <c r="G13" s="17">
        <v>4.4195758606587303E-2</v>
      </c>
      <c r="H13" s="17">
        <v>6.8382846509082607E-2</v>
      </c>
      <c r="I13" s="17">
        <v>0.11346053869343101</v>
      </c>
      <c r="J13" s="17">
        <v>0.14793483753686401</v>
      </c>
      <c r="K13" s="17">
        <v>0.19244054687809101</v>
      </c>
      <c r="L13" s="17">
        <v>0.205396439078254</v>
      </c>
      <c r="M13" s="17"/>
      <c r="N13" s="17">
        <v>0.12905113825356099</v>
      </c>
      <c r="O13" s="17">
        <v>0.15328238776290501</v>
      </c>
      <c r="P13" s="17">
        <v>0.16731196651816899</v>
      </c>
      <c r="Q13" s="17">
        <v>0.17011515836181401</v>
      </c>
      <c r="R13" s="17"/>
      <c r="S13" s="17">
        <v>9.6063681425716904E-2</v>
      </c>
      <c r="T13" s="17">
        <v>0.188689263766673</v>
      </c>
      <c r="U13" s="17">
        <v>0.137151249214644</v>
      </c>
      <c r="V13" s="17">
        <v>0.120703727273791</v>
      </c>
      <c r="W13" s="17">
        <v>0.127090142447259</v>
      </c>
      <c r="X13" s="17">
        <v>0.13853658881959399</v>
      </c>
      <c r="Y13" s="17">
        <v>0.192069488071896</v>
      </c>
      <c r="Z13" s="17">
        <v>0.19613678098655801</v>
      </c>
      <c r="AA13" s="17">
        <v>0.13831658525853299</v>
      </c>
      <c r="AB13" s="17">
        <v>0.17884684154508201</v>
      </c>
      <c r="AC13" s="17">
        <v>0.16558425375491301</v>
      </c>
      <c r="AD13" s="17">
        <v>0.17558035606130901</v>
      </c>
      <c r="AE13" s="17"/>
      <c r="AF13" s="17">
        <v>0.202344240890967</v>
      </c>
      <c r="AG13" s="17">
        <v>0.107663477372063</v>
      </c>
      <c r="AH13" s="17">
        <v>0.18329319810386899</v>
      </c>
      <c r="AI13" s="17"/>
      <c r="AJ13" s="17">
        <v>0.18997565011564699</v>
      </c>
      <c r="AK13" s="17">
        <v>8.7094467844656395E-2</v>
      </c>
      <c r="AL13" s="17">
        <v>0.104251845301676</v>
      </c>
      <c r="AM13" s="17">
        <v>0.244092878437003</v>
      </c>
      <c r="AN13" s="17">
        <v>0.18807737303549399</v>
      </c>
      <c r="AO13" s="17"/>
      <c r="AP13" s="17">
        <v>0.166243808585883</v>
      </c>
      <c r="AQ13" s="17">
        <v>0.105259973564161</v>
      </c>
      <c r="AR13" s="17">
        <v>0.11614117011998799</v>
      </c>
      <c r="AS13" s="17"/>
      <c r="AT13" s="17">
        <v>0.18208967697861</v>
      </c>
      <c r="AU13" s="17">
        <v>0.166106865373924</v>
      </c>
      <c r="AV13" s="17">
        <v>0.12271410095862</v>
      </c>
      <c r="AW13" s="17">
        <v>0.111721854482317</v>
      </c>
      <c r="AX13" s="17">
        <v>0.10698585648406</v>
      </c>
      <c r="AY13" s="17"/>
      <c r="AZ13" s="17">
        <v>9.1839462717949003E-2</v>
      </c>
      <c r="BA13" s="17">
        <v>0.171910076449412</v>
      </c>
      <c r="BB13" s="17">
        <v>0.19371875972257699</v>
      </c>
      <c r="BC13" s="17">
        <v>0.158417915368774</v>
      </c>
      <c r="BD13" s="17">
        <v>0.118811748545363</v>
      </c>
      <c r="BE13" s="17">
        <v>0.171974059568648</v>
      </c>
      <c r="BF13" s="17"/>
      <c r="BG13" s="17">
        <v>0.17688072079855399</v>
      </c>
      <c r="BH13" s="17">
        <v>0.11051903755057101</v>
      </c>
      <c r="BI13" s="17" t="s">
        <v>95</v>
      </c>
      <c r="BJ13" s="17" t="s">
        <v>95</v>
      </c>
      <c r="BK13" s="17" t="s">
        <v>95</v>
      </c>
      <c r="BL13" s="17" t="s">
        <v>95</v>
      </c>
      <c r="BM13" s="17" t="s">
        <v>95</v>
      </c>
    </row>
    <row r="14" spans="2:65" x14ac:dyDescent="0.35">
      <c r="B14" s="18" t="s">
        <v>114</v>
      </c>
      <c r="C14" s="17">
        <v>4.0144137069270003E-2</v>
      </c>
      <c r="D14" s="17">
        <v>2.5872011471153099E-2</v>
      </c>
      <c r="E14" s="17">
        <v>5.4973087601566203E-2</v>
      </c>
      <c r="F14" s="17"/>
      <c r="G14" s="17">
        <v>3.9391498384918198E-2</v>
      </c>
      <c r="H14" s="17">
        <v>2.61315990568689E-2</v>
      </c>
      <c r="I14" s="17">
        <v>4.87365967659514E-2</v>
      </c>
      <c r="J14" s="17">
        <v>5.1396147955764901E-2</v>
      </c>
      <c r="K14" s="17">
        <v>4.2096200539742799E-2</v>
      </c>
      <c r="L14" s="17">
        <v>3.4150618073901601E-2</v>
      </c>
      <c r="M14" s="17"/>
      <c r="N14" s="17">
        <v>2.3416100290090901E-2</v>
      </c>
      <c r="O14" s="17">
        <v>3.7427261559017898E-2</v>
      </c>
      <c r="P14" s="17">
        <v>5.0156849268027798E-2</v>
      </c>
      <c r="Q14" s="17">
        <v>6.2945669699430495E-2</v>
      </c>
      <c r="R14" s="17"/>
      <c r="S14" s="17">
        <v>4.56347794294766E-2</v>
      </c>
      <c r="T14" s="17">
        <v>3.9177039692388699E-2</v>
      </c>
      <c r="U14" s="17">
        <v>1.38601238161494E-2</v>
      </c>
      <c r="V14" s="17">
        <v>3.2589165905564599E-2</v>
      </c>
      <c r="W14" s="17">
        <v>5.8034058444685399E-2</v>
      </c>
      <c r="X14" s="17">
        <v>6.06756865921547E-2</v>
      </c>
      <c r="Y14" s="17">
        <v>3.7472913417290997E-2</v>
      </c>
      <c r="Z14" s="17">
        <v>2.8808757534985099E-2</v>
      </c>
      <c r="AA14" s="17">
        <v>5.39291776861449E-2</v>
      </c>
      <c r="AB14" s="17">
        <v>4.37380281935228E-2</v>
      </c>
      <c r="AC14" s="17">
        <v>3.2066163290917798E-2</v>
      </c>
      <c r="AD14" s="17">
        <v>0</v>
      </c>
      <c r="AE14" s="17"/>
      <c r="AF14" s="17">
        <v>3.2687714325205897E-2</v>
      </c>
      <c r="AG14" s="17">
        <v>3.6123301417482899E-2</v>
      </c>
      <c r="AH14" s="17">
        <v>7.8210326120068396E-2</v>
      </c>
      <c r="AI14" s="17"/>
      <c r="AJ14" s="17">
        <v>3.09893952604769E-2</v>
      </c>
      <c r="AK14" s="17">
        <v>4.0405157364798702E-2</v>
      </c>
      <c r="AL14" s="17">
        <v>2.0966760414127698E-2</v>
      </c>
      <c r="AM14" s="17">
        <v>8.10594664194558E-2</v>
      </c>
      <c r="AN14" s="17">
        <v>7.8775320346416294E-2</v>
      </c>
      <c r="AO14" s="17"/>
      <c r="AP14" s="17">
        <v>2.33040005957008E-2</v>
      </c>
      <c r="AQ14" s="17">
        <v>3.9701537356639498E-2</v>
      </c>
      <c r="AR14" s="17">
        <v>4.1550938296459297E-2</v>
      </c>
      <c r="AS14" s="17"/>
      <c r="AT14" s="17">
        <v>4.95905987692783E-2</v>
      </c>
      <c r="AU14" s="17">
        <v>5.5551084116418799E-2</v>
      </c>
      <c r="AV14" s="17">
        <v>3.5988610319188499E-2</v>
      </c>
      <c r="AW14" s="17">
        <v>1.6386907915237101E-2</v>
      </c>
      <c r="AX14" s="17">
        <v>1.91161221807752E-2</v>
      </c>
      <c r="AY14" s="17"/>
      <c r="AZ14" s="17">
        <v>4.6467440448602397E-2</v>
      </c>
      <c r="BA14" s="17">
        <v>4.2385800128143303E-2</v>
      </c>
      <c r="BB14" s="17">
        <v>3.9267273857869399E-2</v>
      </c>
      <c r="BC14" s="17">
        <v>3.9891208274999299E-2</v>
      </c>
      <c r="BD14" s="17">
        <v>2.53719437837726E-2</v>
      </c>
      <c r="BE14" s="17">
        <v>5.03685519276965E-2</v>
      </c>
      <c r="BF14" s="17"/>
      <c r="BG14" s="17">
        <v>4.0171301244065198E-2</v>
      </c>
      <c r="BH14" s="17">
        <v>4.0101475701379501E-2</v>
      </c>
      <c r="BI14" s="17" t="s">
        <v>95</v>
      </c>
      <c r="BJ14" s="17" t="s">
        <v>95</v>
      </c>
      <c r="BK14" s="17" t="s">
        <v>95</v>
      </c>
      <c r="BL14" s="17" t="s">
        <v>95</v>
      </c>
      <c r="BM14" s="17" t="s">
        <v>95</v>
      </c>
    </row>
    <row r="15" spans="2:65" ht="29" x14ac:dyDescent="0.35">
      <c r="B15" s="18" t="s">
        <v>420</v>
      </c>
      <c r="C15" s="17">
        <v>8.6930869555595397E-2</v>
      </c>
      <c r="D15" s="17">
        <v>8.1183780477050493E-2</v>
      </c>
      <c r="E15" s="17">
        <v>9.3141816178499495E-2</v>
      </c>
      <c r="F15" s="17"/>
      <c r="G15" s="17">
        <v>3.46266037532948E-2</v>
      </c>
      <c r="H15" s="17">
        <v>8.3947101290218706E-2</v>
      </c>
      <c r="I15" s="17">
        <v>7.5930321010676205E-2</v>
      </c>
      <c r="J15" s="17">
        <v>8.2988723484569898E-2</v>
      </c>
      <c r="K15" s="17">
        <v>9.3676739951462501E-2</v>
      </c>
      <c r="L15" s="17">
        <v>0.10391991752553401</v>
      </c>
      <c r="M15" s="17"/>
      <c r="N15" s="17">
        <v>9.2580086866428102E-2</v>
      </c>
      <c r="O15" s="17">
        <v>8.9177157274787699E-2</v>
      </c>
      <c r="P15" s="17">
        <v>9.0729813746466395E-2</v>
      </c>
      <c r="Q15" s="17">
        <v>6.5660005703691598E-2</v>
      </c>
      <c r="R15" s="17"/>
      <c r="S15" s="17">
        <v>8.8332543269107403E-2</v>
      </c>
      <c r="T15" s="17">
        <v>7.49108510690321E-2</v>
      </c>
      <c r="U15" s="17">
        <v>0.12193751400264</v>
      </c>
      <c r="V15" s="17">
        <v>0.113085675319053</v>
      </c>
      <c r="W15" s="17">
        <v>8.4414826941463406E-2</v>
      </c>
      <c r="X15" s="17">
        <v>8.892053310294E-2</v>
      </c>
      <c r="Y15" s="17">
        <v>5.4306371568172002E-2</v>
      </c>
      <c r="Z15" s="17">
        <v>7.9524584027457199E-2</v>
      </c>
      <c r="AA15" s="17">
        <v>6.3764923317530198E-2</v>
      </c>
      <c r="AB15" s="17">
        <v>8.1341099608603001E-2</v>
      </c>
      <c r="AC15" s="17">
        <v>8.3765673329853199E-2</v>
      </c>
      <c r="AD15" s="17">
        <v>0.16200528889775301</v>
      </c>
      <c r="AE15" s="17"/>
      <c r="AF15" s="17">
        <v>8.7598929648603094E-2</v>
      </c>
      <c r="AG15" s="17">
        <v>9.1108225157745096E-2</v>
      </c>
      <c r="AH15" s="17">
        <v>8.0775033921158507E-2</v>
      </c>
      <c r="AI15" s="17"/>
      <c r="AJ15" s="17">
        <v>8.3839661003090094E-2</v>
      </c>
      <c r="AK15" s="17">
        <v>7.3376364858751902E-2</v>
      </c>
      <c r="AL15" s="17">
        <v>8.8775423740669698E-2</v>
      </c>
      <c r="AM15" s="17">
        <v>0</v>
      </c>
      <c r="AN15" s="17">
        <v>9.9755966615668698E-2</v>
      </c>
      <c r="AO15" s="17"/>
      <c r="AP15" s="17">
        <v>8.3543924742794706E-2</v>
      </c>
      <c r="AQ15" s="17">
        <v>8.5151628172712795E-2</v>
      </c>
      <c r="AR15" s="17">
        <v>7.0487584964822894E-2</v>
      </c>
      <c r="AS15" s="17"/>
      <c r="AT15" s="17">
        <v>0.101592633536502</v>
      </c>
      <c r="AU15" s="17">
        <v>7.8117313355736795E-2</v>
      </c>
      <c r="AV15" s="17">
        <v>7.7648652967084397E-2</v>
      </c>
      <c r="AW15" s="17">
        <v>0.10079947686693699</v>
      </c>
      <c r="AX15" s="17">
        <v>3.8388540220322002E-2</v>
      </c>
      <c r="AY15" s="17"/>
      <c r="AZ15" s="17">
        <v>8.6978791278176704E-2</v>
      </c>
      <c r="BA15" s="17">
        <v>7.0396260697568894E-2</v>
      </c>
      <c r="BB15" s="17">
        <v>8.5109973781167095E-2</v>
      </c>
      <c r="BC15" s="17">
        <v>7.4221215461122703E-2</v>
      </c>
      <c r="BD15" s="17">
        <v>0.13415276649139199</v>
      </c>
      <c r="BE15" s="17">
        <v>0.108251663396414</v>
      </c>
      <c r="BF15" s="17"/>
      <c r="BG15" s="17">
        <v>8.8833867857719295E-2</v>
      </c>
      <c r="BH15" s="17">
        <v>8.3942208524129897E-2</v>
      </c>
      <c r="BI15" s="17" t="s">
        <v>95</v>
      </c>
      <c r="BJ15" s="17" t="s">
        <v>95</v>
      </c>
      <c r="BK15" s="17" t="s">
        <v>95</v>
      </c>
      <c r="BL15" s="17" t="s">
        <v>95</v>
      </c>
      <c r="BM15" s="17" t="s">
        <v>95</v>
      </c>
    </row>
    <row r="16" spans="2:65" ht="29" x14ac:dyDescent="0.35">
      <c r="B16" s="18" t="s">
        <v>421</v>
      </c>
      <c r="C16" s="19">
        <v>5.94659521874066E-2</v>
      </c>
      <c r="D16" s="19">
        <v>5.3407731402967402E-2</v>
      </c>
      <c r="E16" s="19">
        <v>6.5904200560261195E-2</v>
      </c>
      <c r="F16" s="19"/>
      <c r="G16" s="19">
        <v>1.56125178474101E-2</v>
      </c>
      <c r="H16" s="19">
        <v>2.79789650455417E-2</v>
      </c>
      <c r="I16" s="19">
        <v>3.1282398685293498E-2</v>
      </c>
      <c r="J16" s="19">
        <v>6.6013310449746704E-2</v>
      </c>
      <c r="K16" s="19">
        <v>7.1328588282726299E-2</v>
      </c>
      <c r="L16" s="19">
        <v>8.5699552527651296E-2</v>
      </c>
      <c r="M16" s="19"/>
      <c r="N16" s="19">
        <v>5.5441405807307199E-2</v>
      </c>
      <c r="O16" s="19">
        <v>6.1927872513335903E-2</v>
      </c>
      <c r="P16" s="19">
        <v>4.7697041552369999E-2</v>
      </c>
      <c r="Q16" s="19">
        <v>7.5596187579204596E-2</v>
      </c>
      <c r="R16" s="19"/>
      <c r="S16" s="19">
        <v>3.2911755139807201E-2</v>
      </c>
      <c r="T16" s="19">
        <v>5.6417061508035098E-2</v>
      </c>
      <c r="U16" s="19">
        <v>8.3781101500847402E-2</v>
      </c>
      <c r="V16" s="19">
        <v>0.10095287053638601</v>
      </c>
      <c r="W16" s="19">
        <v>5.8171231160565801E-2</v>
      </c>
      <c r="X16" s="19">
        <v>3.5383522904302599E-2</v>
      </c>
      <c r="Y16" s="19">
        <v>3.5824596070733301E-2</v>
      </c>
      <c r="Z16" s="19">
        <v>3.6891960223910003E-2</v>
      </c>
      <c r="AA16" s="19">
        <v>3.2995412657049999E-2</v>
      </c>
      <c r="AB16" s="19">
        <v>6.2868343323667003E-2</v>
      </c>
      <c r="AC16" s="19">
        <v>0.101406773894477</v>
      </c>
      <c r="AD16" s="19">
        <v>0.14908083393517699</v>
      </c>
      <c r="AE16" s="19"/>
      <c r="AF16" s="19">
        <v>7.1059532575471804E-2</v>
      </c>
      <c r="AG16" s="19">
        <v>5.5158978540436998E-2</v>
      </c>
      <c r="AH16" s="19">
        <v>4.2420215560940597E-2</v>
      </c>
      <c r="AI16" s="19"/>
      <c r="AJ16" s="19">
        <v>7.0207405718165097E-2</v>
      </c>
      <c r="AK16" s="19">
        <v>4.2989944640893001E-2</v>
      </c>
      <c r="AL16" s="19">
        <v>4.6053200379059002E-2</v>
      </c>
      <c r="AM16" s="19">
        <v>0.118450218810777</v>
      </c>
      <c r="AN16" s="19">
        <v>6.8174618923012895E-2</v>
      </c>
      <c r="AO16" s="19"/>
      <c r="AP16" s="19">
        <v>6.5974209935273406E-2</v>
      </c>
      <c r="AQ16" s="19">
        <v>4.4508939094835401E-2</v>
      </c>
      <c r="AR16" s="19">
        <v>4.4027361660477701E-2</v>
      </c>
      <c r="AS16" s="19"/>
      <c r="AT16" s="19">
        <v>5.94625535039634E-2</v>
      </c>
      <c r="AU16" s="19">
        <v>6.6566444505001002E-2</v>
      </c>
      <c r="AV16" s="19">
        <v>5.2415447138409302E-2</v>
      </c>
      <c r="AW16" s="19">
        <v>4.8347936615982301E-2</v>
      </c>
      <c r="AX16" s="19">
        <v>5.7898169197692799E-2</v>
      </c>
      <c r="AY16" s="19"/>
      <c r="AZ16" s="19">
        <v>3.8353882711832002E-2</v>
      </c>
      <c r="BA16" s="19">
        <v>3.8100119862714797E-2</v>
      </c>
      <c r="BB16" s="19">
        <v>1.83926672551845E-2</v>
      </c>
      <c r="BC16" s="19">
        <v>5.1164115516146101E-2</v>
      </c>
      <c r="BD16" s="19">
        <v>0.13224458888371801</v>
      </c>
      <c r="BE16" s="19">
        <v>0.15747517466980501</v>
      </c>
      <c r="BF16" s="19"/>
      <c r="BG16" s="19">
        <v>7.0500201755858097E-2</v>
      </c>
      <c r="BH16" s="19">
        <v>4.2136650495496898E-2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0.26467285083214398</v>
      </c>
      <c r="D9" s="17">
        <v>0.26529822506461198</v>
      </c>
      <c r="E9" s="17">
        <v>0.26323750449608901</v>
      </c>
      <c r="F9" s="17"/>
      <c r="G9" s="17">
        <v>0.32032336520797799</v>
      </c>
      <c r="H9" s="17">
        <v>0.32523896767743299</v>
      </c>
      <c r="I9" s="17">
        <v>0.30235491234769302</v>
      </c>
      <c r="J9" s="17">
        <v>0.273901304945118</v>
      </c>
      <c r="K9" s="17">
        <v>0.231202414559144</v>
      </c>
      <c r="L9" s="17">
        <v>0.222989806624492</v>
      </c>
      <c r="M9" s="17"/>
      <c r="N9" s="17">
        <v>0.27905013787883198</v>
      </c>
      <c r="O9" s="17">
        <v>0.244747487276431</v>
      </c>
      <c r="P9" s="17">
        <v>0.27239383193141897</v>
      </c>
      <c r="Q9" s="17">
        <v>0.25834089709972102</v>
      </c>
      <c r="R9" s="17"/>
      <c r="S9" s="17">
        <v>0.28075546405302498</v>
      </c>
      <c r="T9" s="17">
        <v>0.26786911458832802</v>
      </c>
      <c r="U9" s="17">
        <v>0.23580216300568499</v>
      </c>
      <c r="V9" s="17">
        <v>0.25138986333947999</v>
      </c>
      <c r="W9" s="17">
        <v>0.28366504716486102</v>
      </c>
      <c r="X9" s="17">
        <v>0.21400305775714501</v>
      </c>
      <c r="Y9" s="17">
        <v>0.24508230841095599</v>
      </c>
      <c r="Z9" s="17">
        <v>0.25898465153876499</v>
      </c>
      <c r="AA9" s="17">
        <v>0.322128910003883</v>
      </c>
      <c r="AB9" s="17">
        <v>0.23992906013878301</v>
      </c>
      <c r="AC9" s="17">
        <v>0.25124411966391602</v>
      </c>
      <c r="AD9" s="17">
        <v>0.36582891105784998</v>
      </c>
      <c r="AE9" s="17"/>
      <c r="AF9" s="17">
        <v>0.23850810084108101</v>
      </c>
      <c r="AG9" s="17">
        <v>0.29050449945793999</v>
      </c>
      <c r="AH9" s="17">
        <v>0.218953151283519</v>
      </c>
      <c r="AI9" s="17"/>
      <c r="AJ9" s="17">
        <v>0.24508491577432301</v>
      </c>
      <c r="AK9" s="17">
        <v>0.31856738448175898</v>
      </c>
      <c r="AL9" s="17">
        <v>0.29661925078911</v>
      </c>
      <c r="AM9" s="17">
        <v>0.31661392934795501</v>
      </c>
      <c r="AN9" s="17">
        <v>0.179888882007293</v>
      </c>
      <c r="AO9" s="17"/>
      <c r="AP9" s="17">
        <v>0.27890136377341901</v>
      </c>
      <c r="AQ9" s="17">
        <v>0.29829826469375698</v>
      </c>
      <c r="AR9" s="17">
        <v>0.27610288756619999</v>
      </c>
      <c r="AS9" s="17"/>
      <c r="AT9" s="17">
        <v>0.221342209712205</v>
      </c>
      <c r="AU9" s="17">
        <v>0.24057705670037799</v>
      </c>
      <c r="AV9" s="17">
        <v>0.297387660619639</v>
      </c>
      <c r="AW9" s="17">
        <v>0.31988189910484199</v>
      </c>
      <c r="AX9" s="17">
        <v>0.38602502005165501</v>
      </c>
      <c r="AY9" s="17"/>
      <c r="AZ9" s="17">
        <v>0.30403846606712198</v>
      </c>
      <c r="BA9" s="17">
        <v>0.26417020196845797</v>
      </c>
      <c r="BB9" s="17">
        <v>0.29560145693708101</v>
      </c>
      <c r="BC9" s="17">
        <v>0.26759703031052001</v>
      </c>
      <c r="BD9" s="17">
        <v>0.22134882215093299</v>
      </c>
      <c r="BE9" s="17">
        <v>0.20494288929230201</v>
      </c>
      <c r="BF9" s="17"/>
      <c r="BG9" s="17">
        <v>0.24723662906768101</v>
      </c>
      <c r="BH9" s="17">
        <v>0.29205645725222601</v>
      </c>
      <c r="BI9" s="17" t="s">
        <v>95</v>
      </c>
      <c r="BJ9" s="17" t="s">
        <v>95</v>
      </c>
      <c r="BK9" s="17" t="s">
        <v>95</v>
      </c>
      <c r="BL9" s="17" t="s">
        <v>95</v>
      </c>
      <c r="BM9" s="17" t="s">
        <v>95</v>
      </c>
    </row>
    <row r="10" spans="2:65" x14ac:dyDescent="0.35">
      <c r="B10" s="18" t="s">
        <v>371</v>
      </c>
      <c r="C10" s="17">
        <v>0.21383308906359599</v>
      </c>
      <c r="D10" s="17">
        <v>0.21922377303498</v>
      </c>
      <c r="E10" s="17">
        <v>0.20900754314460401</v>
      </c>
      <c r="F10" s="17"/>
      <c r="G10" s="17">
        <v>0.29163130846803498</v>
      </c>
      <c r="H10" s="17">
        <v>0.344028417010391</v>
      </c>
      <c r="I10" s="17">
        <v>0.26896936837320601</v>
      </c>
      <c r="J10" s="17">
        <v>0.18504793706112699</v>
      </c>
      <c r="K10" s="17">
        <v>0.18619128989084599</v>
      </c>
      <c r="L10" s="17">
        <v>0.147792687267606</v>
      </c>
      <c r="M10" s="17"/>
      <c r="N10" s="17">
        <v>0.203619999021246</v>
      </c>
      <c r="O10" s="17">
        <v>0.211355219516173</v>
      </c>
      <c r="P10" s="17">
        <v>0.21360639050139499</v>
      </c>
      <c r="Q10" s="17">
        <v>0.23893168230484099</v>
      </c>
      <c r="R10" s="17"/>
      <c r="S10" s="17">
        <v>0.23046942284227401</v>
      </c>
      <c r="T10" s="17">
        <v>0.219222358353761</v>
      </c>
      <c r="U10" s="17">
        <v>0.218964086680807</v>
      </c>
      <c r="V10" s="17">
        <v>0.168818056539041</v>
      </c>
      <c r="W10" s="17">
        <v>0.159787058389606</v>
      </c>
      <c r="X10" s="17">
        <v>0.24647052840432199</v>
      </c>
      <c r="Y10" s="17">
        <v>0.23247291740603801</v>
      </c>
      <c r="Z10" s="17">
        <v>0.21098968858699699</v>
      </c>
      <c r="AA10" s="17">
        <v>0.23268506069957301</v>
      </c>
      <c r="AB10" s="17">
        <v>0.180012901725637</v>
      </c>
      <c r="AC10" s="17">
        <v>0.25085333860071901</v>
      </c>
      <c r="AD10" s="17">
        <v>0.204913963227976</v>
      </c>
      <c r="AE10" s="17"/>
      <c r="AF10" s="17">
        <v>0.20296809280995201</v>
      </c>
      <c r="AG10" s="17">
        <v>0.21300282070617399</v>
      </c>
      <c r="AH10" s="17">
        <v>0.24218441168728599</v>
      </c>
      <c r="AI10" s="17"/>
      <c r="AJ10" s="17">
        <v>0.20610698010452599</v>
      </c>
      <c r="AK10" s="17">
        <v>0.25766136061174699</v>
      </c>
      <c r="AL10" s="17">
        <v>0.17396716225449099</v>
      </c>
      <c r="AM10" s="17">
        <v>0.18771689163469099</v>
      </c>
      <c r="AN10" s="17">
        <v>0.2207203769569</v>
      </c>
      <c r="AO10" s="17"/>
      <c r="AP10" s="17">
        <v>0.18825138328157001</v>
      </c>
      <c r="AQ10" s="17">
        <v>0.258361036151811</v>
      </c>
      <c r="AR10" s="17">
        <v>0.20359813119814699</v>
      </c>
      <c r="AS10" s="17"/>
      <c r="AT10" s="17">
        <v>0.239132077769004</v>
      </c>
      <c r="AU10" s="17">
        <v>0.21729214975033101</v>
      </c>
      <c r="AV10" s="17">
        <v>0.197555359800791</v>
      </c>
      <c r="AW10" s="17">
        <v>0.26194740774039399</v>
      </c>
      <c r="AX10" s="17">
        <v>0.17336792993628</v>
      </c>
      <c r="AY10" s="17"/>
      <c r="AZ10" s="17">
        <v>0.266773505412504</v>
      </c>
      <c r="BA10" s="17">
        <v>0.217820643594655</v>
      </c>
      <c r="BB10" s="17">
        <v>0.20358006982273999</v>
      </c>
      <c r="BC10" s="17">
        <v>0.19754905752779101</v>
      </c>
      <c r="BD10" s="17">
        <v>0.18871453939869601</v>
      </c>
      <c r="BE10" s="17">
        <v>0.185234478041085</v>
      </c>
      <c r="BF10" s="17"/>
      <c r="BG10" s="17">
        <v>0.175814570054483</v>
      </c>
      <c r="BH10" s="17">
        <v>0.27354121707913698</v>
      </c>
      <c r="BI10" s="17" t="s">
        <v>95</v>
      </c>
      <c r="BJ10" s="17" t="s">
        <v>95</v>
      </c>
      <c r="BK10" s="17" t="s">
        <v>95</v>
      </c>
      <c r="BL10" s="17" t="s">
        <v>95</v>
      </c>
      <c r="BM10" s="17" t="s">
        <v>95</v>
      </c>
    </row>
    <row r="11" spans="2:65" x14ac:dyDescent="0.35">
      <c r="B11" s="18" t="s">
        <v>417</v>
      </c>
      <c r="C11" s="17">
        <v>7.2035406917045797E-2</v>
      </c>
      <c r="D11" s="17">
        <v>9.1048230597193094E-2</v>
      </c>
      <c r="E11" s="17">
        <v>5.1931507108901702E-2</v>
      </c>
      <c r="F11" s="17"/>
      <c r="G11" s="17">
        <v>0.14469730558749699</v>
      </c>
      <c r="H11" s="17">
        <v>8.7342905952208894E-2</v>
      </c>
      <c r="I11" s="17">
        <v>8.5610220735402198E-2</v>
      </c>
      <c r="J11" s="17">
        <v>8.2756240706922501E-2</v>
      </c>
      <c r="K11" s="17">
        <v>5.8668864483249199E-2</v>
      </c>
      <c r="L11" s="17">
        <v>4.4050748183836801E-2</v>
      </c>
      <c r="M11" s="17"/>
      <c r="N11" s="17">
        <v>6.1990339100642902E-2</v>
      </c>
      <c r="O11" s="17">
        <v>6.7045283019736501E-2</v>
      </c>
      <c r="P11" s="17">
        <v>9.7433329457482398E-2</v>
      </c>
      <c r="Q11" s="17">
        <v>6.6222047382202096E-2</v>
      </c>
      <c r="R11" s="17"/>
      <c r="S11" s="17">
        <v>0.111565760831393</v>
      </c>
      <c r="T11" s="17">
        <v>6.2870851576126097E-2</v>
      </c>
      <c r="U11" s="17">
        <v>5.9222366389168002E-2</v>
      </c>
      <c r="V11" s="17">
        <v>7.6984109216871696E-2</v>
      </c>
      <c r="W11" s="17">
        <v>7.0427109159540494E-2</v>
      </c>
      <c r="X11" s="17">
        <v>6.3629572169045606E-2</v>
      </c>
      <c r="Y11" s="17">
        <v>5.9958043785908702E-2</v>
      </c>
      <c r="Z11" s="17">
        <v>6.5430805363998604E-2</v>
      </c>
      <c r="AA11" s="17">
        <v>6.53584463310838E-2</v>
      </c>
      <c r="AB11" s="17">
        <v>7.6559129710867105E-2</v>
      </c>
      <c r="AC11" s="17">
        <v>7.2365026026482898E-2</v>
      </c>
      <c r="AD11" s="17">
        <v>7.3010618832906299E-2</v>
      </c>
      <c r="AE11" s="17"/>
      <c r="AF11" s="17">
        <v>7.4433689842621706E-2</v>
      </c>
      <c r="AG11" s="17">
        <v>6.00169550556377E-2</v>
      </c>
      <c r="AH11" s="17">
        <v>0.10322460579702999</v>
      </c>
      <c r="AI11" s="17"/>
      <c r="AJ11" s="17">
        <v>6.8334977253668203E-2</v>
      </c>
      <c r="AK11" s="17">
        <v>7.4682350060394601E-2</v>
      </c>
      <c r="AL11" s="17">
        <v>5.7620786428415699E-2</v>
      </c>
      <c r="AM11" s="17">
        <v>0.10504430353393</v>
      </c>
      <c r="AN11" s="17">
        <v>0.101487986500263</v>
      </c>
      <c r="AO11" s="17"/>
      <c r="AP11" s="17">
        <v>7.5496250459721997E-2</v>
      </c>
      <c r="AQ11" s="17">
        <v>6.6904608213872799E-2</v>
      </c>
      <c r="AR11" s="17">
        <v>6.9658402174393605E-2</v>
      </c>
      <c r="AS11" s="17"/>
      <c r="AT11" s="17">
        <v>8.4093393298708796E-2</v>
      </c>
      <c r="AU11" s="17">
        <v>7.6016027901655597E-2</v>
      </c>
      <c r="AV11" s="17">
        <v>6.5831084173135795E-2</v>
      </c>
      <c r="AW11" s="17">
        <v>5.7778080583609302E-2</v>
      </c>
      <c r="AX11" s="17">
        <v>0.100512824900064</v>
      </c>
      <c r="AY11" s="17"/>
      <c r="AZ11" s="17">
        <v>8.8172744741976297E-2</v>
      </c>
      <c r="BA11" s="17">
        <v>7.2113524943082194E-2</v>
      </c>
      <c r="BB11" s="17">
        <v>6.9471630205802201E-2</v>
      </c>
      <c r="BC11" s="17">
        <v>6.8618567670668207E-2</v>
      </c>
      <c r="BD11" s="17">
        <v>5.7346312027476899E-2</v>
      </c>
      <c r="BE11" s="17">
        <v>8.1725883286741796E-2</v>
      </c>
      <c r="BF11" s="17"/>
      <c r="BG11" s="17">
        <v>6.4161783688963303E-2</v>
      </c>
      <c r="BH11" s="17">
        <v>8.4400941290854403E-2</v>
      </c>
      <c r="BI11" s="17" t="s">
        <v>95</v>
      </c>
      <c r="BJ11" s="17" t="s">
        <v>95</v>
      </c>
      <c r="BK11" s="17" t="s">
        <v>95</v>
      </c>
      <c r="BL11" s="17" t="s">
        <v>95</v>
      </c>
      <c r="BM11" s="17" t="s">
        <v>95</v>
      </c>
    </row>
    <row r="12" spans="2:65" x14ac:dyDescent="0.35">
      <c r="B12" s="18" t="s">
        <v>418</v>
      </c>
      <c r="C12" s="17">
        <v>3.3236349128087699E-2</v>
      </c>
      <c r="D12" s="17">
        <v>3.8812301514833503E-2</v>
      </c>
      <c r="E12" s="17">
        <v>2.7608511551198801E-2</v>
      </c>
      <c r="F12" s="17"/>
      <c r="G12" s="17">
        <v>7.7379270839492406E-2</v>
      </c>
      <c r="H12" s="17">
        <v>4.21777858782982E-2</v>
      </c>
      <c r="I12" s="17">
        <v>2.6957276814451099E-2</v>
      </c>
      <c r="J12" s="17">
        <v>2.63294215567603E-2</v>
      </c>
      <c r="K12" s="17">
        <v>2.9437119309799101E-2</v>
      </c>
      <c r="L12" s="17">
        <v>2.8746482490646499E-2</v>
      </c>
      <c r="M12" s="17"/>
      <c r="N12" s="17">
        <v>3.6802867460497102E-2</v>
      </c>
      <c r="O12" s="17">
        <v>4.3443216988746598E-2</v>
      </c>
      <c r="P12" s="17">
        <v>2.19576450812289E-2</v>
      </c>
      <c r="Q12" s="17">
        <v>2.54905277490463E-2</v>
      </c>
      <c r="R12" s="17"/>
      <c r="S12" s="17">
        <v>6.2749873147579696E-2</v>
      </c>
      <c r="T12" s="17">
        <v>3.2838077897164898E-2</v>
      </c>
      <c r="U12" s="17">
        <v>3.9003424467684601E-2</v>
      </c>
      <c r="V12" s="17">
        <v>2.9618894928176698E-2</v>
      </c>
      <c r="W12" s="17">
        <v>4.5479893184611903E-2</v>
      </c>
      <c r="X12" s="17">
        <v>2.1154418459527698E-2</v>
      </c>
      <c r="Y12" s="17">
        <v>2.9916945048209201E-2</v>
      </c>
      <c r="Z12" s="17">
        <v>2.7211833233671798E-2</v>
      </c>
      <c r="AA12" s="17">
        <v>2.58369628943757E-2</v>
      </c>
      <c r="AB12" s="17">
        <v>3.6176400312178801E-2</v>
      </c>
      <c r="AC12" s="17">
        <v>1.45907579591242E-2</v>
      </c>
      <c r="AD12" s="17">
        <v>0</v>
      </c>
      <c r="AE12" s="17"/>
      <c r="AF12" s="17">
        <v>3.3043983956192499E-2</v>
      </c>
      <c r="AG12" s="17">
        <v>3.04879580736615E-2</v>
      </c>
      <c r="AH12" s="17">
        <v>2.8667013895637299E-2</v>
      </c>
      <c r="AI12" s="17"/>
      <c r="AJ12" s="17">
        <v>3.71159618612164E-2</v>
      </c>
      <c r="AK12" s="17">
        <v>2.5391150370251098E-2</v>
      </c>
      <c r="AL12" s="17">
        <v>1.7495145649519001E-2</v>
      </c>
      <c r="AM12" s="17">
        <v>4.6119780361990999E-2</v>
      </c>
      <c r="AN12" s="17">
        <v>4.2981782072843699E-2</v>
      </c>
      <c r="AO12" s="17"/>
      <c r="AP12" s="17">
        <v>4.2455741698522703E-2</v>
      </c>
      <c r="AQ12" s="17">
        <v>2.8159770538472701E-2</v>
      </c>
      <c r="AR12" s="17">
        <v>2.0764917918652901E-2</v>
      </c>
      <c r="AS12" s="17"/>
      <c r="AT12" s="17">
        <v>3.08800939132148E-2</v>
      </c>
      <c r="AU12" s="17">
        <v>4.83080018221555E-2</v>
      </c>
      <c r="AV12" s="17">
        <v>2.94856087597174E-2</v>
      </c>
      <c r="AW12" s="17">
        <v>3.7443268183158497E-2</v>
      </c>
      <c r="AX12" s="17">
        <v>4.0464790101448399E-2</v>
      </c>
      <c r="AY12" s="17"/>
      <c r="AZ12" s="17">
        <v>5.3117832722106802E-2</v>
      </c>
      <c r="BA12" s="17">
        <v>3.7542012234504998E-2</v>
      </c>
      <c r="BB12" s="17">
        <v>2.2512189047851901E-2</v>
      </c>
      <c r="BC12" s="17">
        <v>3.0249093699920401E-2</v>
      </c>
      <c r="BD12" s="17">
        <v>1.88352292743387E-2</v>
      </c>
      <c r="BE12" s="17">
        <v>2.0766252479211399E-2</v>
      </c>
      <c r="BF12" s="17"/>
      <c r="BG12" s="17">
        <v>3.6808654125863503E-2</v>
      </c>
      <c r="BH12" s="17">
        <v>2.76260400030367E-2</v>
      </c>
      <c r="BI12" s="17" t="s">
        <v>95</v>
      </c>
      <c r="BJ12" s="17" t="s">
        <v>95</v>
      </c>
      <c r="BK12" s="17" t="s">
        <v>95</v>
      </c>
      <c r="BL12" s="17" t="s">
        <v>95</v>
      </c>
      <c r="BM12" s="17" t="s">
        <v>95</v>
      </c>
    </row>
    <row r="13" spans="2:65" x14ac:dyDescent="0.35">
      <c r="B13" s="18" t="s">
        <v>419</v>
      </c>
      <c r="C13" s="17">
        <v>3.0968964519608899E-2</v>
      </c>
      <c r="D13" s="17">
        <v>3.4857163805854803E-2</v>
      </c>
      <c r="E13" s="17">
        <v>2.6146770095928699E-2</v>
      </c>
      <c r="F13" s="17"/>
      <c r="G13" s="17">
        <v>4.3135515920613897E-2</v>
      </c>
      <c r="H13" s="17">
        <v>2.79947158902762E-2</v>
      </c>
      <c r="I13" s="17">
        <v>3.4096642227632798E-2</v>
      </c>
      <c r="J13" s="17">
        <v>3.3575374971448399E-2</v>
      </c>
      <c r="K13" s="17">
        <v>3.59647624210414E-2</v>
      </c>
      <c r="L13" s="17">
        <v>2.32509925176098E-2</v>
      </c>
      <c r="M13" s="17"/>
      <c r="N13" s="17">
        <v>3.3530768931277002E-2</v>
      </c>
      <c r="O13" s="17">
        <v>3.5851861442015298E-2</v>
      </c>
      <c r="P13" s="17">
        <v>2.91689797996646E-2</v>
      </c>
      <c r="Q13" s="17">
        <v>2.1655211634993801E-2</v>
      </c>
      <c r="R13" s="17"/>
      <c r="S13" s="17">
        <v>2.6007984537869198E-2</v>
      </c>
      <c r="T13" s="17">
        <v>1.70138461640531E-2</v>
      </c>
      <c r="U13" s="17">
        <v>2.7742468677672001E-2</v>
      </c>
      <c r="V13" s="17">
        <v>2.42094730025788E-2</v>
      </c>
      <c r="W13" s="17">
        <v>2.9519308494752702E-2</v>
      </c>
      <c r="X13" s="17">
        <v>5.8852415119390003E-2</v>
      </c>
      <c r="Y13" s="17">
        <v>2.6870355252944299E-2</v>
      </c>
      <c r="Z13" s="17">
        <v>1.7395848256638199E-2</v>
      </c>
      <c r="AA13" s="17">
        <v>3.5327163523799603E-2</v>
      </c>
      <c r="AB13" s="17">
        <v>4.7095593613198802E-2</v>
      </c>
      <c r="AC13" s="17">
        <v>1.5662097515014999E-2</v>
      </c>
      <c r="AD13" s="17">
        <v>5.2043195627441703E-2</v>
      </c>
      <c r="AE13" s="17"/>
      <c r="AF13" s="17">
        <v>3.4798598672522801E-2</v>
      </c>
      <c r="AG13" s="17">
        <v>2.4637650783264999E-2</v>
      </c>
      <c r="AH13" s="17">
        <v>4.9519823538205797E-2</v>
      </c>
      <c r="AI13" s="17"/>
      <c r="AJ13" s="17">
        <v>3.3651360039932701E-2</v>
      </c>
      <c r="AK13" s="17">
        <v>2.7559823091074399E-2</v>
      </c>
      <c r="AL13" s="17">
        <v>1.8787321889985501E-2</v>
      </c>
      <c r="AM13" s="17">
        <v>5.1498962678599297E-2</v>
      </c>
      <c r="AN13" s="17">
        <v>2.3343133323126399E-2</v>
      </c>
      <c r="AO13" s="17"/>
      <c r="AP13" s="17">
        <v>3.9426035869862201E-2</v>
      </c>
      <c r="AQ13" s="17">
        <v>2.29042448457441E-2</v>
      </c>
      <c r="AR13" s="17">
        <v>1.9642426885963502E-2</v>
      </c>
      <c r="AS13" s="17"/>
      <c r="AT13" s="17">
        <v>2.8635831117825899E-2</v>
      </c>
      <c r="AU13" s="17">
        <v>3.1965669568110602E-2</v>
      </c>
      <c r="AV13" s="17">
        <v>3.1153796437446198E-2</v>
      </c>
      <c r="AW13" s="17">
        <v>2.55504111773159E-2</v>
      </c>
      <c r="AX13" s="17">
        <v>3.4682461164301001E-2</v>
      </c>
      <c r="AY13" s="17"/>
      <c r="AZ13" s="17">
        <v>3.3064767170534602E-2</v>
      </c>
      <c r="BA13" s="17">
        <v>3.2405919013075601E-2</v>
      </c>
      <c r="BB13" s="17">
        <v>2.8738403647215301E-2</v>
      </c>
      <c r="BC13" s="17">
        <v>2.3376025017608999E-2</v>
      </c>
      <c r="BD13" s="17">
        <v>3.0855911842721798E-2</v>
      </c>
      <c r="BE13" s="17">
        <v>4.7386539644011599E-2</v>
      </c>
      <c r="BF13" s="17"/>
      <c r="BG13" s="17">
        <v>2.8684260035811801E-2</v>
      </c>
      <c r="BH13" s="17">
        <v>3.4557095550266301E-2</v>
      </c>
      <c r="BI13" s="17" t="s">
        <v>95</v>
      </c>
      <c r="BJ13" s="17" t="s">
        <v>95</v>
      </c>
      <c r="BK13" s="17" t="s">
        <v>95</v>
      </c>
      <c r="BL13" s="17" t="s">
        <v>95</v>
      </c>
      <c r="BM13" s="17" t="s">
        <v>95</v>
      </c>
    </row>
    <row r="14" spans="2:65" x14ac:dyDescent="0.35">
      <c r="B14" s="18" t="s">
        <v>114</v>
      </c>
      <c r="C14" s="17">
        <v>1.7060932519217E-2</v>
      </c>
      <c r="D14" s="17">
        <v>1.6051207430198999E-2</v>
      </c>
      <c r="E14" s="17">
        <v>1.8158208216908001E-2</v>
      </c>
      <c r="F14" s="17"/>
      <c r="G14" s="17">
        <v>4.6766040670497999E-2</v>
      </c>
      <c r="H14" s="17">
        <v>1.03790992302188E-2</v>
      </c>
      <c r="I14" s="17">
        <v>2.4538734495158102E-2</v>
      </c>
      <c r="J14" s="17">
        <v>1.85726495179213E-2</v>
      </c>
      <c r="K14" s="17">
        <v>8.4682438412353907E-3</v>
      </c>
      <c r="L14" s="17">
        <v>1.36311536698737E-2</v>
      </c>
      <c r="M14" s="17"/>
      <c r="N14" s="17">
        <v>9.78522049808251E-3</v>
      </c>
      <c r="O14" s="17">
        <v>1.9806829571067799E-2</v>
      </c>
      <c r="P14" s="17">
        <v>2.16435269293806E-2</v>
      </c>
      <c r="Q14" s="17">
        <v>2.08842505499706E-2</v>
      </c>
      <c r="R14" s="17"/>
      <c r="S14" s="17">
        <v>2.6562032923887799E-2</v>
      </c>
      <c r="T14" s="17">
        <v>1.3005336641861201E-2</v>
      </c>
      <c r="U14" s="17">
        <v>8.0511756375006398E-3</v>
      </c>
      <c r="V14" s="17">
        <v>1.28001321850384E-2</v>
      </c>
      <c r="W14" s="17">
        <v>1.6197920025659798E-2</v>
      </c>
      <c r="X14" s="17">
        <v>2.5442237359677902E-2</v>
      </c>
      <c r="Y14" s="17">
        <v>2.41886408742845E-2</v>
      </c>
      <c r="Z14" s="17">
        <v>1.1361805214339099E-2</v>
      </c>
      <c r="AA14" s="17">
        <v>1.99219736871111E-2</v>
      </c>
      <c r="AB14" s="17">
        <v>2.08775019652215E-2</v>
      </c>
      <c r="AC14" s="17">
        <v>7.2736115304736096E-3</v>
      </c>
      <c r="AD14" s="17">
        <v>0</v>
      </c>
      <c r="AE14" s="17"/>
      <c r="AF14" s="17">
        <v>1.3363095678754299E-2</v>
      </c>
      <c r="AG14" s="17">
        <v>1.5361699024836299E-2</v>
      </c>
      <c r="AH14" s="17">
        <v>3.3088149633246397E-2</v>
      </c>
      <c r="AI14" s="17"/>
      <c r="AJ14" s="17">
        <v>1.1489425253271899E-2</v>
      </c>
      <c r="AK14" s="17">
        <v>1.4880084499033899E-2</v>
      </c>
      <c r="AL14" s="17">
        <v>1.42332102818832E-2</v>
      </c>
      <c r="AM14" s="17">
        <v>6.0139366240857403E-2</v>
      </c>
      <c r="AN14" s="17">
        <v>2.5437520376946299E-2</v>
      </c>
      <c r="AO14" s="17"/>
      <c r="AP14" s="17">
        <v>1.51727221692423E-2</v>
      </c>
      <c r="AQ14" s="17">
        <v>1.62726702582193E-2</v>
      </c>
      <c r="AR14" s="17">
        <v>1.09231139896125E-2</v>
      </c>
      <c r="AS14" s="17"/>
      <c r="AT14" s="17">
        <v>2.2329699832109001E-2</v>
      </c>
      <c r="AU14" s="17">
        <v>2.0562874458515699E-2</v>
      </c>
      <c r="AV14" s="17">
        <v>1.7940251047878199E-2</v>
      </c>
      <c r="AW14" s="17">
        <v>3.2338841253211001E-3</v>
      </c>
      <c r="AX14" s="17">
        <v>0</v>
      </c>
      <c r="AY14" s="17"/>
      <c r="AZ14" s="17">
        <v>2.85391138517616E-2</v>
      </c>
      <c r="BA14" s="17">
        <v>1.56176740998823E-2</v>
      </c>
      <c r="BB14" s="17">
        <v>2.15440725207603E-2</v>
      </c>
      <c r="BC14" s="17">
        <v>1.42794284481542E-2</v>
      </c>
      <c r="BD14" s="17">
        <v>9.1831245997701701E-3</v>
      </c>
      <c r="BE14" s="17">
        <v>1.5725118138720399E-2</v>
      </c>
      <c r="BF14" s="17"/>
      <c r="BG14" s="17">
        <v>1.69476066835864E-2</v>
      </c>
      <c r="BH14" s="17">
        <v>1.7238910874967098E-2</v>
      </c>
      <c r="BI14" s="17" t="s">
        <v>95</v>
      </c>
      <c r="BJ14" s="17" t="s">
        <v>95</v>
      </c>
      <c r="BK14" s="17" t="s">
        <v>95</v>
      </c>
      <c r="BL14" s="17" t="s">
        <v>95</v>
      </c>
      <c r="BM14" s="17" t="s">
        <v>95</v>
      </c>
    </row>
    <row r="15" spans="2:65" ht="29" x14ac:dyDescent="0.35">
      <c r="B15" s="18" t="s">
        <v>420</v>
      </c>
      <c r="C15" s="17">
        <v>0.34903969218981201</v>
      </c>
      <c r="D15" s="17">
        <v>0.31886720505474497</v>
      </c>
      <c r="E15" s="17">
        <v>0.38128392602650901</v>
      </c>
      <c r="F15" s="17"/>
      <c r="G15" s="17">
        <v>7.60671933058856E-2</v>
      </c>
      <c r="H15" s="17">
        <v>0.15590432921751199</v>
      </c>
      <c r="I15" s="17">
        <v>0.25502524901311602</v>
      </c>
      <c r="J15" s="17">
        <v>0.36048211253423701</v>
      </c>
      <c r="K15" s="17">
        <v>0.41527071260527898</v>
      </c>
      <c r="L15" s="17">
        <v>0.49224795438460001</v>
      </c>
      <c r="M15" s="17"/>
      <c r="N15" s="17">
        <v>0.35663746996148599</v>
      </c>
      <c r="O15" s="17">
        <v>0.35932981357056998</v>
      </c>
      <c r="P15" s="17">
        <v>0.323164552852163</v>
      </c>
      <c r="Q15" s="17">
        <v>0.34871735283837901</v>
      </c>
      <c r="R15" s="17"/>
      <c r="S15" s="17">
        <v>0.25186406356199498</v>
      </c>
      <c r="T15" s="17">
        <v>0.35232576871661198</v>
      </c>
      <c r="U15" s="17">
        <v>0.38052773513331301</v>
      </c>
      <c r="V15" s="17">
        <v>0.42300505483655798</v>
      </c>
      <c r="W15" s="17">
        <v>0.38435143137493899</v>
      </c>
      <c r="X15" s="17">
        <v>0.35603943596962201</v>
      </c>
      <c r="Y15" s="17">
        <v>0.35466733261088601</v>
      </c>
      <c r="Z15" s="17">
        <v>0.39986073837777197</v>
      </c>
      <c r="AA15" s="17">
        <v>0.28886164718464702</v>
      </c>
      <c r="AB15" s="17">
        <v>0.36974800188209</v>
      </c>
      <c r="AC15" s="17">
        <v>0.371040588109044</v>
      </c>
      <c r="AD15" s="17">
        <v>0.30420331125382599</v>
      </c>
      <c r="AE15" s="17"/>
      <c r="AF15" s="17">
        <v>0.37718486785359001</v>
      </c>
      <c r="AG15" s="17">
        <v>0.35128385099088599</v>
      </c>
      <c r="AH15" s="17">
        <v>0.30289712129103802</v>
      </c>
      <c r="AI15" s="17"/>
      <c r="AJ15" s="17">
        <v>0.37959275003748</v>
      </c>
      <c r="AK15" s="17">
        <v>0.26905797395703401</v>
      </c>
      <c r="AL15" s="17">
        <v>0.400672626848944</v>
      </c>
      <c r="AM15" s="17">
        <v>0.16992072327135399</v>
      </c>
      <c r="AN15" s="17">
        <v>0.36719620096744698</v>
      </c>
      <c r="AO15" s="17"/>
      <c r="AP15" s="17">
        <v>0.34620495796662099</v>
      </c>
      <c r="AQ15" s="17">
        <v>0.29432533138671901</v>
      </c>
      <c r="AR15" s="17">
        <v>0.37698207932838701</v>
      </c>
      <c r="AS15" s="17"/>
      <c r="AT15" s="17">
        <v>0.35462388725280197</v>
      </c>
      <c r="AU15" s="17">
        <v>0.34213428195470102</v>
      </c>
      <c r="AV15" s="17">
        <v>0.34411019528674802</v>
      </c>
      <c r="AW15" s="17">
        <v>0.28475375598922498</v>
      </c>
      <c r="AX15" s="17">
        <v>0.24418918793910399</v>
      </c>
      <c r="AY15" s="17"/>
      <c r="AZ15" s="17">
        <v>0.21076901050795199</v>
      </c>
      <c r="BA15" s="17">
        <v>0.340804959240667</v>
      </c>
      <c r="BB15" s="17">
        <v>0.33904892269626402</v>
      </c>
      <c r="BC15" s="17">
        <v>0.37505852077644403</v>
      </c>
      <c r="BD15" s="17">
        <v>0.45832212934342398</v>
      </c>
      <c r="BE15" s="17">
        <v>0.42242323552488498</v>
      </c>
      <c r="BF15" s="17"/>
      <c r="BG15" s="17">
        <v>0.40347043375799702</v>
      </c>
      <c r="BH15" s="17">
        <v>0.263556149688986</v>
      </c>
      <c r="BI15" s="17" t="s">
        <v>95</v>
      </c>
      <c r="BJ15" s="17" t="s">
        <v>95</v>
      </c>
      <c r="BK15" s="17" t="s">
        <v>95</v>
      </c>
      <c r="BL15" s="17" t="s">
        <v>95</v>
      </c>
      <c r="BM15" s="17" t="s">
        <v>95</v>
      </c>
    </row>
    <row r="16" spans="2:65" ht="29" x14ac:dyDescent="0.35">
      <c r="B16" s="18" t="s">
        <v>421</v>
      </c>
      <c r="C16" s="19">
        <v>1.91527148304876E-2</v>
      </c>
      <c r="D16" s="19">
        <v>1.5841893497582801E-2</v>
      </c>
      <c r="E16" s="19">
        <v>2.2626029359859998E-2</v>
      </c>
      <c r="F16" s="19"/>
      <c r="G16" s="19">
        <v>0</v>
      </c>
      <c r="H16" s="19">
        <v>6.9337791436618499E-3</v>
      </c>
      <c r="I16" s="19">
        <v>2.4475959933402099E-3</v>
      </c>
      <c r="J16" s="19">
        <v>1.9334958706465399E-2</v>
      </c>
      <c r="K16" s="19">
        <v>3.4796592889406099E-2</v>
      </c>
      <c r="L16" s="19">
        <v>2.7290174861335E-2</v>
      </c>
      <c r="M16" s="19"/>
      <c r="N16" s="19">
        <v>1.8583197147936301E-2</v>
      </c>
      <c r="O16" s="19">
        <v>1.84202886152607E-2</v>
      </c>
      <c r="P16" s="19">
        <v>2.0631743447266999E-2</v>
      </c>
      <c r="Q16" s="19">
        <v>1.97580304408463E-2</v>
      </c>
      <c r="R16" s="19"/>
      <c r="S16" s="19">
        <v>1.0025398101977501E-2</v>
      </c>
      <c r="T16" s="19">
        <v>3.4854646062093403E-2</v>
      </c>
      <c r="U16" s="19">
        <v>3.06865800081693E-2</v>
      </c>
      <c r="V16" s="19">
        <v>1.3174415952255899E-2</v>
      </c>
      <c r="W16" s="19">
        <v>1.0572232206029099E-2</v>
      </c>
      <c r="X16" s="19">
        <v>1.44083347612696E-2</v>
      </c>
      <c r="Y16" s="19">
        <v>2.6843456610773499E-2</v>
      </c>
      <c r="Z16" s="19">
        <v>8.7646294278179299E-3</v>
      </c>
      <c r="AA16" s="19">
        <v>9.8798356755273094E-3</v>
      </c>
      <c r="AB16" s="19">
        <v>2.9601410652024599E-2</v>
      </c>
      <c r="AC16" s="19">
        <v>1.69704605952249E-2</v>
      </c>
      <c r="AD16" s="19">
        <v>0</v>
      </c>
      <c r="AE16" s="19"/>
      <c r="AF16" s="19">
        <v>2.56995703452856E-2</v>
      </c>
      <c r="AG16" s="19">
        <v>1.47045659076E-2</v>
      </c>
      <c r="AH16" s="19">
        <v>2.1465722874036901E-2</v>
      </c>
      <c r="AI16" s="19"/>
      <c r="AJ16" s="19">
        <v>1.8623629675581999E-2</v>
      </c>
      <c r="AK16" s="19">
        <v>1.21998729287058E-2</v>
      </c>
      <c r="AL16" s="19">
        <v>2.0604495857652699E-2</v>
      </c>
      <c r="AM16" s="19">
        <v>6.2946042930621907E-2</v>
      </c>
      <c r="AN16" s="19">
        <v>3.8944117795179901E-2</v>
      </c>
      <c r="AO16" s="19"/>
      <c r="AP16" s="19">
        <v>1.4091544781040299E-2</v>
      </c>
      <c r="AQ16" s="19">
        <v>1.4774073911403399E-2</v>
      </c>
      <c r="AR16" s="19">
        <v>2.23280409386441E-2</v>
      </c>
      <c r="AS16" s="19"/>
      <c r="AT16" s="19">
        <v>1.89628071041304E-2</v>
      </c>
      <c r="AU16" s="19">
        <v>2.31439378441517E-2</v>
      </c>
      <c r="AV16" s="19">
        <v>1.6536043874643899E-2</v>
      </c>
      <c r="AW16" s="19">
        <v>9.4112930961342996E-3</v>
      </c>
      <c r="AX16" s="19">
        <v>2.0757785907147101E-2</v>
      </c>
      <c r="AY16" s="19"/>
      <c r="AZ16" s="19">
        <v>1.5524559526042E-2</v>
      </c>
      <c r="BA16" s="19">
        <v>1.95250649056752E-2</v>
      </c>
      <c r="BB16" s="19">
        <v>1.9503255122285301E-2</v>
      </c>
      <c r="BC16" s="19">
        <v>2.3272276548893699E-2</v>
      </c>
      <c r="BD16" s="19">
        <v>1.53939313626392E-2</v>
      </c>
      <c r="BE16" s="19">
        <v>2.1795603593042698E-2</v>
      </c>
      <c r="BF16" s="19"/>
      <c r="BG16" s="19">
        <v>2.6876062585613501E-2</v>
      </c>
      <c r="BH16" s="19">
        <v>7.0231882605268098E-3</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0.106725745269292</v>
      </c>
      <c r="D9" s="17">
        <v>0.131691783714497</v>
      </c>
      <c r="E9" s="17">
        <v>8.13848688409292E-2</v>
      </c>
      <c r="F9" s="17"/>
      <c r="G9" s="17">
        <v>0.19990581277716701</v>
      </c>
      <c r="H9" s="17">
        <v>0.14295411716078699</v>
      </c>
      <c r="I9" s="17">
        <v>0.15342302238709701</v>
      </c>
      <c r="J9" s="17">
        <v>7.4805402507684499E-2</v>
      </c>
      <c r="K9" s="17">
        <v>8.6216083886256997E-2</v>
      </c>
      <c r="L9" s="17">
        <v>7.7878477178500993E-2</v>
      </c>
      <c r="M9" s="17"/>
      <c r="N9" s="17">
        <v>0.155619459111834</v>
      </c>
      <c r="O9" s="17">
        <v>7.6963579017711406E-2</v>
      </c>
      <c r="P9" s="17">
        <v>9.58165756224513E-2</v>
      </c>
      <c r="Q9" s="17">
        <v>7.7078599708648596E-2</v>
      </c>
      <c r="R9" s="17"/>
      <c r="S9" s="17">
        <v>0.176021193510181</v>
      </c>
      <c r="T9" s="17">
        <v>7.5083807043549E-2</v>
      </c>
      <c r="U9" s="17">
        <v>9.6919312728527399E-2</v>
      </c>
      <c r="V9" s="17">
        <v>0.104455152756776</v>
      </c>
      <c r="W9" s="17">
        <v>9.3131739581855902E-2</v>
      </c>
      <c r="X9" s="17">
        <v>0.110410261475861</v>
      </c>
      <c r="Y9" s="17">
        <v>7.1931876678762094E-2</v>
      </c>
      <c r="Z9" s="17">
        <v>0.11701850503927901</v>
      </c>
      <c r="AA9" s="17">
        <v>0.124640173710323</v>
      </c>
      <c r="AB9" s="17">
        <v>0.104152274323983</v>
      </c>
      <c r="AC9" s="17">
        <v>7.3744991659664194E-2</v>
      </c>
      <c r="AD9" s="17">
        <v>0.13244860977613501</v>
      </c>
      <c r="AE9" s="17"/>
      <c r="AF9" s="17">
        <v>8.7491658413642204E-2</v>
      </c>
      <c r="AG9" s="17">
        <v>0.12553419000507199</v>
      </c>
      <c r="AH9" s="17">
        <v>0.103455412629419</v>
      </c>
      <c r="AI9" s="17"/>
      <c r="AJ9" s="17">
        <v>9.2333955110896399E-2</v>
      </c>
      <c r="AK9" s="17">
        <v>0.14788606951531599</v>
      </c>
      <c r="AL9" s="17">
        <v>8.7155384669157801E-2</v>
      </c>
      <c r="AM9" s="17">
        <v>8.1957044737798995E-2</v>
      </c>
      <c r="AN9" s="17">
        <v>3.7672066473004799E-2</v>
      </c>
      <c r="AO9" s="17"/>
      <c r="AP9" s="17">
        <v>0.11886258144467</v>
      </c>
      <c r="AQ9" s="17">
        <v>0.13712513138334001</v>
      </c>
      <c r="AR9" s="17">
        <v>0.10726307378777999</v>
      </c>
      <c r="AS9" s="17"/>
      <c r="AT9" s="17">
        <v>6.2614947936921794E-2</v>
      </c>
      <c r="AU9" s="17">
        <v>8.7218430713823306E-2</v>
      </c>
      <c r="AV9" s="17">
        <v>0.13578267603487601</v>
      </c>
      <c r="AW9" s="17">
        <v>0.17448387759740999</v>
      </c>
      <c r="AX9" s="17">
        <v>0.29403079010831201</v>
      </c>
      <c r="AY9" s="17"/>
      <c r="AZ9" s="17">
        <v>0.18830349612911701</v>
      </c>
      <c r="BA9" s="17">
        <v>9.4767512602838694E-2</v>
      </c>
      <c r="BB9" s="17">
        <v>8.2775023230847206E-2</v>
      </c>
      <c r="BC9" s="17">
        <v>8.1808378093731496E-2</v>
      </c>
      <c r="BD9" s="17">
        <v>0.10159912896744901</v>
      </c>
      <c r="BE9" s="17">
        <v>9.5625110608163699E-2</v>
      </c>
      <c r="BF9" s="17"/>
      <c r="BG9" s="17">
        <v>9.8071240703882998E-2</v>
      </c>
      <c r="BH9" s="17">
        <v>0.120317654685297</v>
      </c>
      <c r="BI9" s="17" t="s">
        <v>95</v>
      </c>
      <c r="BJ9" s="17" t="s">
        <v>95</v>
      </c>
      <c r="BK9" s="17" t="s">
        <v>95</v>
      </c>
      <c r="BL9" s="17" t="s">
        <v>95</v>
      </c>
      <c r="BM9" s="17" t="s">
        <v>95</v>
      </c>
    </row>
    <row r="10" spans="2:65" x14ac:dyDescent="0.35">
      <c r="B10" s="18" t="s">
        <v>371</v>
      </c>
      <c r="C10" s="17">
        <v>0.16384252753004599</v>
      </c>
      <c r="D10" s="17">
        <v>0.17390451462114401</v>
      </c>
      <c r="E10" s="17">
        <v>0.154038637759388</v>
      </c>
      <c r="F10" s="17"/>
      <c r="G10" s="17">
        <v>0.24775872393910001</v>
      </c>
      <c r="H10" s="17">
        <v>0.24822822178887</v>
      </c>
      <c r="I10" s="17">
        <v>0.23113393715893801</v>
      </c>
      <c r="J10" s="17">
        <v>0.16628277483288301</v>
      </c>
      <c r="K10" s="17">
        <v>0.12151041641926</v>
      </c>
      <c r="L10" s="17">
        <v>0.10031760239410099</v>
      </c>
      <c r="M10" s="17"/>
      <c r="N10" s="17">
        <v>0.18497748735897401</v>
      </c>
      <c r="O10" s="17">
        <v>0.16801574450909801</v>
      </c>
      <c r="P10" s="17">
        <v>0.15383765678259401</v>
      </c>
      <c r="Q10" s="17">
        <v>0.133575888905101</v>
      </c>
      <c r="R10" s="17"/>
      <c r="S10" s="17">
        <v>0.21380180020502301</v>
      </c>
      <c r="T10" s="17">
        <v>0.15680814989067501</v>
      </c>
      <c r="U10" s="17">
        <v>0.155208214859271</v>
      </c>
      <c r="V10" s="17">
        <v>0.15685843374488101</v>
      </c>
      <c r="W10" s="17">
        <v>0.17488355940884501</v>
      </c>
      <c r="X10" s="17">
        <v>0.15257135539855499</v>
      </c>
      <c r="Y10" s="17">
        <v>0.1693218039727</v>
      </c>
      <c r="Z10" s="17">
        <v>0.150390825408838</v>
      </c>
      <c r="AA10" s="17">
        <v>0.136949753349172</v>
      </c>
      <c r="AB10" s="17">
        <v>0.17166602037292999</v>
      </c>
      <c r="AC10" s="17">
        <v>0.16257758763446301</v>
      </c>
      <c r="AD10" s="17">
        <v>0.15378265708232999</v>
      </c>
      <c r="AE10" s="17"/>
      <c r="AF10" s="17">
        <v>0.117072649197989</v>
      </c>
      <c r="AG10" s="17">
        <v>0.20657262867984599</v>
      </c>
      <c r="AH10" s="17">
        <v>0.116924548692385</v>
      </c>
      <c r="AI10" s="17"/>
      <c r="AJ10" s="17">
        <v>0.12962148957004899</v>
      </c>
      <c r="AK10" s="17">
        <v>0.22463350393508499</v>
      </c>
      <c r="AL10" s="17">
        <v>0.227616274287674</v>
      </c>
      <c r="AM10" s="17">
        <v>0.15890492655625599</v>
      </c>
      <c r="AN10" s="17">
        <v>9.1320812809135204E-2</v>
      </c>
      <c r="AO10" s="17"/>
      <c r="AP10" s="17">
        <v>0.141548260979593</v>
      </c>
      <c r="AQ10" s="17">
        <v>0.20749776292136299</v>
      </c>
      <c r="AR10" s="17">
        <v>0.181164741538233</v>
      </c>
      <c r="AS10" s="17"/>
      <c r="AT10" s="17">
        <v>9.5380921670881996E-2</v>
      </c>
      <c r="AU10" s="17">
        <v>0.132721036975644</v>
      </c>
      <c r="AV10" s="17">
        <v>0.21667853378600299</v>
      </c>
      <c r="AW10" s="17">
        <v>0.21165627831344999</v>
      </c>
      <c r="AX10" s="17">
        <v>0.30836850490207501</v>
      </c>
      <c r="AY10" s="17"/>
      <c r="AZ10" s="17">
        <v>0.20616174753970601</v>
      </c>
      <c r="BA10" s="17">
        <v>0.174866837818793</v>
      </c>
      <c r="BB10" s="17">
        <v>0.15125995324112501</v>
      </c>
      <c r="BC10" s="17">
        <v>0.121898531070705</v>
      </c>
      <c r="BD10" s="17">
        <v>0.15968507006816901</v>
      </c>
      <c r="BE10" s="17">
        <v>0.16195259232538001</v>
      </c>
      <c r="BF10" s="17"/>
      <c r="BG10" s="17">
        <v>0.12938685175383699</v>
      </c>
      <c r="BH10" s="17">
        <v>0.217955206133195</v>
      </c>
      <c r="BI10" s="17" t="s">
        <v>95</v>
      </c>
      <c r="BJ10" s="17" t="s">
        <v>95</v>
      </c>
      <c r="BK10" s="17" t="s">
        <v>95</v>
      </c>
      <c r="BL10" s="17" t="s">
        <v>95</v>
      </c>
      <c r="BM10" s="17" t="s">
        <v>95</v>
      </c>
    </row>
    <row r="11" spans="2:65" x14ac:dyDescent="0.35">
      <c r="B11" s="18" t="s">
        <v>417</v>
      </c>
      <c r="C11" s="17">
        <v>0.15320766017844401</v>
      </c>
      <c r="D11" s="17">
        <v>0.15589885107030901</v>
      </c>
      <c r="E11" s="17">
        <v>0.15018159251645699</v>
      </c>
      <c r="F11" s="17"/>
      <c r="G11" s="17">
        <v>0.20935732100382101</v>
      </c>
      <c r="H11" s="17">
        <v>0.14741050768265401</v>
      </c>
      <c r="I11" s="17">
        <v>0.14245466163510601</v>
      </c>
      <c r="J11" s="17">
        <v>0.169568241747412</v>
      </c>
      <c r="K11" s="17">
        <v>0.15910160416174099</v>
      </c>
      <c r="L11" s="17">
        <v>0.13486079868825299</v>
      </c>
      <c r="M11" s="17"/>
      <c r="N11" s="17">
        <v>0.158209887903211</v>
      </c>
      <c r="O11" s="17">
        <v>0.16359453092697401</v>
      </c>
      <c r="P11" s="17">
        <v>0.154500715181184</v>
      </c>
      <c r="Q11" s="17">
        <v>0.124868778805322</v>
      </c>
      <c r="R11" s="17"/>
      <c r="S11" s="17">
        <v>0.19635846335946899</v>
      </c>
      <c r="T11" s="17">
        <v>0.16776474836029001</v>
      </c>
      <c r="U11" s="17">
        <v>0.16317965323918701</v>
      </c>
      <c r="V11" s="17">
        <v>0.14127034831872301</v>
      </c>
      <c r="W11" s="17">
        <v>0.144640026291494</v>
      </c>
      <c r="X11" s="17">
        <v>0.18434165968202801</v>
      </c>
      <c r="Y11" s="17">
        <v>0.147126856270865</v>
      </c>
      <c r="Z11" s="17">
        <v>0.13527706937446399</v>
      </c>
      <c r="AA11" s="17">
        <v>0.12855729986859701</v>
      </c>
      <c r="AB11" s="17">
        <v>0.131994233981685</v>
      </c>
      <c r="AC11" s="17">
        <v>0.15420696815484</v>
      </c>
      <c r="AD11" s="17">
        <v>7.5787567109945303E-2</v>
      </c>
      <c r="AE11" s="17"/>
      <c r="AF11" s="17">
        <v>0.13127681871534</v>
      </c>
      <c r="AG11" s="17">
        <v>0.17054655015911499</v>
      </c>
      <c r="AH11" s="17">
        <v>0.154549355997324</v>
      </c>
      <c r="AI11" s="17"/>
      <c r="AJ11" s="17">
        <v>0.15181830491741999</v>
      </c>
      <c r="AK11" s="17">
        <v>0.162541888023291</v>
      </c>
      <c r="AL11" s="17">
        <v>0.170964474736545</v>
      </c>
      <c r="AM11" s="17">
        <v>2.2502780269544501E-2</v>
      </c>
      <c r="AN11" s="17">
        <v>0.15199798726601399</v>
      </c>
      <c r="AO11" s="17"/>
      <c r="AP11" s="17">
        <v>0.14934863479973701</v>
      </c>
      <c r="AQ11" s="17">
        <v>0.16353688221142201</v>
      </c>
      <c r="AR11" s="17">
        <v>0.20202969626985201</v>
      </c>
      <c r="AS11" s="17"/>
      <c r="AT11" s="17">
        <v>0.13127914484959</v>
      </c>
      <c r="AU11" s="17">
        <v>0.173941392511998</v>
      </c>
      <c r="AV11" s="17">
        <v>0.167039809071059</v>
      </c>
      <c r="AW11" s="17">
        <v>0.15300144048772299</v>
      </c>
      <c r="AX11" s="17">
        <v>3.6949962551794301E-2</v>
      </c>
      <c r="AY11" s="17"/>
      <c r="AZ11" s="17">
        <v>0.16120720801410501</v>
      </c>
      <c r="BA11" s="17">
        <v>0.150868621275044</v>
      </c>
      <c r="BB11" s="17">
        <v>0.17881555321481099</v>
      </c>
      <c r="BC11" s="17">
        <v>0.16217664643171001</v>
      </c>
      <c r="BD11" s="17">
        <v>0.147806606313823</v>
      </c>
      <c r="BE11" s="17">
        <v>8.1146628369713994E-2</v>
      </c>
      <c r="BF11" s="17"/>
      <c r="BG11" s="17">
        <v>0.14385766268488301</v>
      </c>
      <c r="BH11" s="17">
        <v>0.167891842041411</v>
      </c>
      <c r="BI11" s="17" t="s">
        <v>95</v>
      </c>
      <c r="BJ11" s="17" t="s">
        <v>95</v>
      </c>
      <c r="BK11" s="17" t="s">
        <v>95</v>
      </c>
      <c r="BL11" s="17" t="s">
        <v>95</v>
      </c>
      <c r="BM11" s="17" t="s">
        <v>95</v>
      </c>
    </row>
    <row r="12" spans="2:65" x14ac:dyDescent="0.35">
      <c r="B12" s="18" t="s">
        <v>418</v>
      </c>
      <c r="C12" s="17">
        <v>9.9651579439064997E-2</v>
      </c>
      <c r="D12" s="17">
        <v>9.2643335428067297E-2</v>
      </c>
      <c r="E12" s="17">
        <v>0.10627974529968599</v>
      </c>
      <c r="F12" s="17"/>
      <c r="G12" s="17">
        <v>7.7133328905058696E-2</v>
      </c>
      <c r="H12" s="17">
        <v>8.1680636136912496E-2</v>
      </c>
      <c r="I12" s="17">
        <v>9.4170417304181506E-2</v>
      </c>
      <c r="J12" s="17">
        <v>0.11466767922083999</v>
      </c>
      <c r="K12" s="17">
        <v>0.124349527961695</v>
      </c>
      <c r="L12" s="17">
        <v>9.1215189066235006E-2</v>
      </c>
      <c r="M12" s="17"/>
      <c r="N12" s="17">
        <v>8.6656262032159204E-2</v>
      </c>
      <c r="O12" s="17">
        <v>0.112492824230983</v>
      </c>
      <c r="P12" s="17">
        <v>0.119486103366788</v>
      </c>
      <c r="Q12" s="17">
        <v>7.9689205242356606E-2</v>
      </c>
      <c r="R12" s="17"/>
      <c r="S12" s="17">
        <v>5.13494547522685E-2</v>
      </c>
      <c r="T12" s="17">
        <v>8.7935900734034705E-2</v>
      </c>
      <c r="U12" s="17">
        <v>0.11869354414735001</v>
      </c>
      <c r="V12" s="17">
        <v>0.13057538523697099</v>
      </c>
      <c r="W12" s="17">
        <v>9.6477155870103401E-2</v>
      </c>
      <c r="X12" s="17">
        <v>0.11209206962794099</v>
      </c>
      <c r="Y12" s="17">
        <v>9.1323439294483694E-2</v>
      </c>
      <c r="Z12" s="17">
        <v>0.125623168030533</v>
      </c>
      <c r="AA12" s="17">
        <v>0.11312914068773799</v>
      </c>
      <c r="AB12" s="17">
        <v>0.10045711513568099</v>
      </c>
      <c r="AC12" s="17">
        <v>9.1598491704046006E-2</v>
      </c>
      <c r="AD12" s="17">
        <v>8.9462849788372101E-2</v>
      </c>
      <c r="AE12" s="17"/>
      <c r="AF12" s="17">
        <v>0.10832640618645301</v>
      </c>
      <c r="AG12" s="17">
        <v>8.8612901338533306E-2</v>
      </c>
      <c r="AH12" s="17">
        <v>0.11416045257686901</v>
      </c>
      <c r="AI12" s="17"/>
      <c r="AJ12" s="17">
        <v>0.10944188156031499</v>
      </c>
      <c r="AK12" s="17">
        <v>7.4276566629504506E-2</v>
      </c>
      <c r="AL12" s="17">
        <v>7.6541404735193094E-2</v>
      </c>
      <c r="AM12" s="17">
        <v>0.14796989106922601</v>
      </c>
      <c r="AN12" s="17">
        <v>0.14731807665406699</v>
      </c>
      <c r="AO12" s="17"/>
      <c r="AP12" s="17">
        <v>0.102291133341183</v>
      </c>
      <c r="AQ12" s="17">
        <v>8.58217807188459E-2</v>
      </c>
      <c r="AR12" s="17">
        <v>7.5548554011338503E-2</v>
      </c>
      <c r="AS12" s="17"/>
      <c r="AT12" s="17">
        <v>0.110150137052945</v>
      </c>
      <c r="AU12" s="17">
        <v>0.10516694456214599</v>
      </c>
      <c r="AV12" s="17">
        <v>8.8990107172053801E-2</v>
      </c>
      <c r="AW12" s="17">
        <v>7.6174501563525204E-2</v>
      </c>
      <c r="AX12" s="17">
        <v>2.42351122261617E-2</v>
      </c>
      <c r="AY12" s="17"/>
      <c r="AZ12" s="17">
        <v>7.8135600365672506E-2</v>
      </c>
      <c r="BA12" s="17">
        <v>9.9695866202467703E-2</v>
      </c>
      <c r="BB12" s="17">
        <v>6.8250634473105601E-2</v>
      </c>
      <c r="BC12" s="17">
        <v>0.123635247597878</v>
      </c>
      <c r="BD12" s="17">
        <v>0.102652397840059</v>
      </c>
      <c r="BE12" s="17">
        <v>0.12538014426975999</v>
      </c>
      <c r="BF12" s="17"/>
      <c r="BG12" s="17">
        <v>9.56603506016485E-2</v>
      </c>
      <c r="BH12" s="17">
        <v>0.10591980893813201</v>
      </c>
      <c r="BI12" s="17" t="s">
        <v>95</v>
      </c>
      <c r="BJ12" s="17" t="s">
        <v>95</v>
      </c>
      <c r="BK12" s="17" t="s">
        <v>95</v>
      </c>
      <c r="BL12" s="17" t="s">
        <v>95</v>
      </c>
      <c r="BM12" s="17" t="s">
        <v>95</v>
      </c>
    </row>
    <row r="13" spans="2:65" x14ac:dyDescent="0.35">
      <c r="B13" s="18" t="s">
        <v>419</v>
      </c>
      <c r="C13" s="17">
        <v>0.217063890667443</v>
      </c>
      <c r="D13" s="17">
        <v>0.21891962364063</v>
      </c>
      <c r="E13" s="17">
        <v>0.215106219551916</v>
      </c>
      <c r="F13" s="17"/>
      <c r="G13" s="17">
        <v>0.12342082084375799</v>
      </c>
      <c r="H13" s="17">
        <v>0.17008238129231901</v>
      </c>
      <c r="I13" s="17">
        <v>0.177193224458254</v>
      </c>
      <c r="J13" s="17">
        <v>0.21102220703816399</v>
      </c>
      <c r="K13" s="17">
        <v>0.229292676575301</v>
      </c>
      <c r="L13" s="17">
        <v>0.27418251300096402</v>
      </c>
      <c r="M13" s="17"/>
      <c r="N13" s="17">
        <v>0.19715210627836899</v>
      </c>
      <c r="O13" s="17">
        <v>0.210010929581813</v>
      </c>
      <c r="P13" s="17">
        <v>0.22502063966156699</v>
      </c>
      <c r="Q13" s="17">
        <v>0.25243626130240099</v>
      </c>
      <c r="R13" s="17"/>
      <c r="S13" s="17">
        <v>0.118208910321963</v>
      </c>
      <c r="T13" s="17">
        <v>0.20829360317842899</v>
      </c>
      <c r="U13" s="17">
        <v>0.19573231922470999</v>
      </c>
      <c r="V13" s="17">
        <v>0.19574506785130699</v>
      </c>
      <c r="W13" s="17">
        <v>0.229937966890741</v>
      </c>
      <c r="X13" s="17">
        <v>0.21354464702044901</v>
      </c>
      <c r="Y13" s="17">
        <v>0.24413328711542201</v>
      </c>
      <c r="Z13" s="17">
        <v>0.20637402256474799</v>
      </c>
      <c r="AA13" s="17">
        <v>0.24705732071714301</v>
      </c>
      <c r="AB13" s="17">
        <v>0.259851754222227</v>
      </c>
      <c r="AC13" s="17">
        <v>0.25867801765199699</v>
      </c>
      <c r="AD13" s="17">
        <v>0.33370258162562599</v>
      </c>
      <c r="AE13" s="17"/>
      <c r="AF13" s="17">
        <v>0.28094683573012302</v>
      </c>
      <c r="AG13" s="17">
        <v>0.15506372993837</v>
      </c>
      <c r="AH13" s="17">
        <v>0.27647714311923899</v>
      </c>
      <c r="AI13" s="17"/>
      <c r="AJ13" s="17">
        <v>0.249745006944536</v>
      </c>
      <c r="AK13" s="17">
        <v>0.160968079374607</v>
      </c>
      <c r="AL13" s="17">
        <v>0.15371292641354001</v>
      </c>
      <c r="AM13" s="17">
        <v>0.26942970791127402</v>
      </c>
      <c r="AN13" s="17">
        <v>0.32282272322470201</v>
      </c>
      <c r="AO13" s="17"/>
      <c r="AP13" s="17">
        <v>0.23393940899830301</v>
      </c>
      <c r="AQ13" s="17">
        <v>0.15363100945543701</v>
      </c>
      <c r="AR13" s="17">
        <v>0.154287376339236</v>
      </c>
      <c r="AS13" s="17"/>
      <c r="AT13" s="17">
        <v>0.27846197906693998</v>
      </c>
      <c r="AU13" s="17">
        <v>0.238599549380897</v>
      </c>
      <c r="AV13" s="17">
        <v>0.161402384992064</v>
      </c>
      <c r="AW13" s="17">
        <v>0.16521794067640899</v>
      </c>
      <c r="AX13" s="17">
        <v>0.13788112099514099</v>
      </c>
      <c r="AY13" s="17"/>
      <c r="AZ13" s="17">
        <v>0.129144743220928</v>
      </c>
      <c r="BA13" s="17">
        <v>0.22293874885864701</v>
      </c>
      <c r="BB13" s="17">
        <v>0.217376063896289</v>
      </c>
      <c r="BC13" s="17">
        <v>0.239514198301679</v>
      </c>
      <c r="BD13" s="17">
        <v>0.22264564107719301</v>
      </c>
      <c r="BE13" s="17">
        <v>0.331450633633248</v>
      </c>
      <c r="BF13" s="17"/>
      <c r="BG13" s="17">
        <v>0.24862472548616699</v>
      </c>
      <c r="BH13" s="17">
        <v>0.167497563131592</v>
      </c>
      <c r="BI13" s="17" t="s">
        <v>95</v>
      </c>
      <c r="BJ13" s="17" t="s">
        <v>95</v>
      </c>
      <c r="BK13" s="17" t="s">
        <v>95</v>
      </c>
      <c r="BL13" s="17" t="s">
        <v>95</v>
      </c>
      <c r="BM13" s="17" t="s">
        <v>95</v>
      </c>
    </row>
    <row r="14" spans="2:65" x14ac:dyDescent="0.35">
      <c r="B14" s="18" t="s">
        <v>114</v>
      </c>
      <c r="C14" s="17">
        <v>5.1229225651894202E-2</v>
      </c>
      <c r="D14" s="17">
        <v>4.4919810583814598E-2</v>
      </c>
      <c r="E14" s="17">
        <v>5.7898183753005199E-2</v>
      </c>
      <c r="F14" s="17"/>
      <c r="G14" s="17">
        <v>5.5481076184839301E-2</v>
      </c>
      <c r="H14" s="17">
        <v>4.2799824398491101E-2</v>
      </c>
      <c r="I14" s="17">
        <v>4.6010689878310002E-2</v>
      </c>
      <c r="J14" s="17">
        <v>5.9936317118152699E-2</v>
      </c>
      <c r="K14" s="17">
        <v>5.2329300590550701E-2</v>
      </c>
      <c r="L14" s="17">
        <v>5.06298687051107E-2</v>
      </c>
      <c r="M14" s="17"/>
      <c r="N14" s="17">
        <v>3.8610551974042402E-2</v>
      </c>
      <c r="O14" s="17">
        <v>4.9385265525836601E-2</v>
      </c>
      <c r="P14" s="17">
        <v>4.8933642774834703E-2</v>
      </c>
      <c r="Q14" s="17">
        <v>8.0070176000793206E-2</v>
      </c>
      <c r="R14" s="17"/>
      <c r="S14" s="17">
        <v>4.9152852509370397E-2</v>
      </c>
      <c r="T14" s="17">
        <v>5.9823538121243497E-2</v>
      </c>
      <c r="U14" s="17">
        <v>3.56824275751082E-2</v>
      </c>
      <c r="V14" s="17">
        <v>5.3817930178314197E-2</v>
      </c>
      <c r="W14" s="17">
        <v>0.101243206624446</v>
      </c>
      <c r="X14" s="17">
        <v>3.9867185016830398E-2</v>
      </c>
      <c r="Y14" s="17">
        <v>6.1150606372377597E-2</v>
      </c>
      <c r="Z14" s="17">
        <v>7.4475316457677396E-2</v>
      </c>
      <c r="AA14" s="17">
        <v>5.9157348734671301E-2</v>
      </c>
      <c r="AB14" s="17">
        <v>2.39133692586933E-2</v>
      </c>
      <c r="AC14" s="17">
        <v>2.01826534357567E-2</v>
      </c>
      <c r="AD14" s="17">
        <v>3.4213694736359199E-2</v>
      </c>
      <c r="AE14" s="17"/>
      <c r="AF14" s="17">
        <v>4.6057322762215497E-2</v>
      </c>
      <c r="AG14" s="17">
        <v>5.3266825996838803E-2</v>
      </c>
      <c r="AH14" s="17">
        <v>4.9755925398562301E-2</v>
      </c>
      <c r="AI14" s="17"/>
      <c r="AJ14" s="17">
        <v>5.6437052325372397E-2</v>
      </c>
      <c r="AK14" s="17">
        <v>4.5331038149164303E-2</v>
      </c>
      <c r="AL14" s="17">
        <v>5.9698327954843901E-2</v>
      </c>
      <c r="AM14" s="17">
        <v>0</v>
      </c>
      <c r="AN14" s="17">
        <v>2.1428757596725599E-2</v>
      </c>
      <c r="AO14" s="17"/>
      <c r="AP14" s="17">
        <v>6.2762039094931193E-2</v>
      </c>
      <c r="AQ14" s="17">
        <v>4.5838677497774802E-2</v>
      </c>
      <c r="AR14" s="17">
        <v>5.6547389836715103E-2</v>
      </c>
      <c r="AS14" s="17"/>
      <c r="AT14" s="17">
        <v>6.9248226565544205E-2</v>
      </c>
      <c r="AU14" s="17">
        <v>5.7291054341511299E-2</v>
      </c>
      <c r="AV14" s="17">
        <v>4.2915403969855402E-2</v>
      </c>
      <c r="AW14" s="17">
        <v>2.6584506656293899E-2</v>
      </c>
      <c r="AX14" s="17">
        <v>4.4580777969211699E-2</v>
      </c>
      <c r="AY14" s="17"/>
      <c r="AZ14" s="17">
        <v>4.5092908185597698E-2</v>
      </c>
      <c r="BA14" s="17">
        <v>4.5344773226836298E-2</v>
      </c>
      <c r="BB14" s="17">
        <v>6.2397408660710398E-2</v>
      </c>
      <c r="BC14" s="17">
        <v>5.66655478873389E-2</v>
      </c>
      <c r="BD14" s="17">
        <v>4.8291407497807297E-2</v>
      </c>
      <c r="BE14" s="17">
        <v>7.0720082357061606E-2</v>
      </c>
      <c r="BF14" s="17"/>
      <c r="BG14" s="17">
        <v>5.5811143155058598E-2</v>
      </c>
      <c r="BH14" s="17">
        <v>4.4033318921018902E-2</v>
      </c>
      <c r="BI14" s="17" t="s">
        <v>95</v>
      </c>
      <c r="BJ14" s="17" t="s">
        <v>95</v>
      </c>
      <c r="BK14" s="17" t="s">
        <v>95</v>
      </c>
      <c r="BL14" s="17" t="s">
        <v>95</v>
      </c>
      <c r="BM14" s="17" t="s">
        <v>95</v>
      </c>
    </row>
    <row r="15" spans="2:65" ht="29" x14ac:dyDescent="0.35">
      <c r="B15" s="18" t="s">
        <v>420</v>
      </c>
      <c r="C15" s="17">
        <v>3.5287250371840599E-2</v>
      </c>
      <c r="D15" s="17">
        <v>3.6972828620514098E-2</v>
      </c>
      <c r="E15" s="17">
        <v>3.3671458750937598E-2</v>
      </c>
      <c r="F15" s="17"/>
      <c r="G15" s="17">
        <v>3.1342920024481302E-2</v>
      </c>
      <c r="H15" s="17">
        <v>5.2644191651511997E-2</v>
      </c>
      <c r="I15" s="17">
        <v>3.1516299516285901E-2</v>
      </c>
      <c r="J15" s="17">
        <v>2.71776724222881E-2</v>
      </c>
      <c r="K15" s="17">
        <v>3.3358124414617801E-2</v>
      </c>
      <c r="L15" s="17">
        <v>3.6739842363354099E-2</v>
      </c>
      <c r="M15" s="17"/>
      <c r="N15" s="17">
        <v>4.5328350907520597E-2</v>
      </c>
      <c r="O15" s="17">
        <v>3.6922043451945899E-2</v>
      </c>
      <c r="P15" s="17">
        <v>2.8292657552994399E-2</v>
      </c>
      <c r="Q15" s="17">
        <v>2.35295839814425E-2</v>
      </c>
      <c r="R15" s="17"/>
      <c r="S15" s="17">
        <v>2.6792635474968102E-2</v>
      </c>
      <c r="T15" s="17">
        <v>3.50170056389471E-2</v>
      </c>
      <c r="U15" s="17">
        <v>5.4076121636939298E-2</v>
      </c>
      <c r="V15" s="17">
        <v>3.37654546765635E-2</v>
      </c>
      <c r="W15" s="17">
        <v>5.1561446059771303E-2</v>
      </c>
      <c r="X15" s="17">
        <v>3.10597106230294E-2</v>
      </c>
      <c r="Y15" s="17">
        <v>2.9749803204710601E-2</v>
      </c>
      <c r="Z15" s="17">
        <v>6.0340417090035299E-2</v>
      </c>
      <c r="AA15" s="17">
        <v>2.3484219409622299E-2</v>
      </c>
      <c r="AB15" s="17">
        <v>3.7688995637153798E-2</v>
      </c>
      <c r="AC15" s="17">
        <v>2.2579842049931E-2</v>
      </c>
      <c r="AD15" s="17">
        <v>3.6110570297678703E-2</v>
      </c>
      <c r="AE15" s="17"/>
      <c r="AF15" s="17">
        <v>3.0141897272607399E-2</v>
      </c>
      <c r="AG15" s="17">
        <v>4.4603890459294498E-2</v>
      </c>
      <c r="AH15" s="17">
        <v>2.08987451225736E-2</v>
      </c>
      <c r="AI15" s="17"/>
      <c r="AJ15" s="17">
        <v>3.3977225241766003E-2</v>
      </c>
      <c r="AK15" s="17">
        <v>3.8158264127749399E-2</v>
      </c>
      <c r="AL15" s="17">
        <v>4.8925220258654603E-2</v>
      </c>
      <c r="AM15" s="17">
        <v>5.9057807862932098E-2</v>
      </c>
      <c r="AN15" s="17">
        <v>2.0950090020096301E-2</v>
      </c>
      <c r="AO15" s="17"/>
      <c r="AP15" s="17">
        <v>4.1450705500710699E-2</v>
      </c>
      <c r="AQ15" s="17">
        <v>4.1446074171512401E-2</v>
      </c>
      <c r="AR15" s="17">
        <v>2.8367530321809001E-2</v>
      </c>
      <c r="AS15" s="17"/>
      <c r="AT15" s="17">
        <v>1.36008811307023E-2</v>
      </c>
      <c r="AU15" s="17">
        <v>2.8574611684113599E-2</v>
      </c>
      <c r="AV15" s="17">
        <v>4.0972338785959003E-2</v>
      </c>
      <c r="AW15" s="17">
        <v>5.3780026014708902E-2</v>
      </c>
      <c r="AX15" s="17">
        <v>3.6384953989353902E-2</v>
      </c>
      <c r="AY15" s="17"/>
      <c r="AZ15" s="17">
        <v>2.81823957656855E-2</v>
      </c>
      <c r="BA15" s="17">
        <v>4.9824300740122299E-2</v>
      </c>
      <c r="BB15" s="17">
        <v>2.89253370953656E-2</v>
      </c>
      <c r="BC15" s="17">
        <v>2.7131269091269599E-2</v>
      </c>
      <c r="BD15" s="17">
        <v>3.1426010964759103E-2</v>
      </c>
      <c r="BE15" s="17">
        <v>1.9859228531420699E-2</v>
      </c>
      <c r="BF15" s="17"/>
      <c r="BG15" s="17">
        <v>3.5447288797465698E-2</v>
      </c>
      <c r="BH15" s="17">
        <v>3.5035909839550503E-2</v>
      </c>
      <c r="BI15" s="17" t="s">
        <v>95</v>
      </c>
      <c r="BJ15" s="17" t="s">
        <v>95</v>
      </c>
      <c r="BK15" s="17" t="s">
        <v>95</v>
      </c>
      <c r="BL15" s="17" t="s">
        <v>95</v>
      </c>
      <c r="BM15" s="17" t="s">
        <v>95</v>
      </c>
    </row>
    <row r="16" spans="2:65" ht="29" x14ac:dyDescent="0.35">
      <c r="B16" s="18" t="s">
        <v>421</v>
      </c>
      <c r="C16" s="19">
        <v>0.17299212089197499</v>
      </c>
      <c r="D16" s="19">
        <v>0.145049252321024</v>
      </c>
      <c r="E16" s="19">
        <v>0.201439293527681</v>
      </c>
      <c r="F16" s="19"/>
      <c r="G16" s="19">
        <v>5.5599996321775702E-2</v>
      </c>
      <c r="H16" s="19">
        <v>0.11420011988845399</v>
      </c>
      <c r="I16" s="19">
        <v>0.124097747661827</v>
      </c>
      <c r="J16" s="19">
        <v>0.176539705112575</v>
      </c>
      <c r="K16" s="19">
        <v>0.193842265990577</v>
      </c>
      <c r="L16" s="19">
        <v>0.23417570860348</v>
      </c>
      <c r="M16" s="19"/>
      <c r="N16" s="19">
        <v>0.13344589443388999</v>
      </c>
      <c r="O16" s="19">
        <v>0.18261508275563901</v>
      </c>
      <c r="P16" s="19">
        <v>0.174112009057587</v>
      </c>
      <c r="Q16" s="19">
        <v>0.22875150605393399</v>
      </c>
      <c r="R16" s="19"/>
      <c r="S16" s="19">
        <v>0.16831468986675699</v>
      </c>
      <c r="T16" s="19">
        <v>0.20927324703283101</v>
      </c>
      <c r="U16" s="19">
        <v>0.18050840658890699</v>
      </c>
      <c r="V16" s="19">
        <v>0.18351222723646399</v>
      </c>
      <c r="W16" s="19">
        <v>0.10812489927274301</v>
      </c>
      <c r="X16" s="19">
        <v>0.15611311115530499</v>
      </c>
      <c r="Y16" s="19">
        <v>0.185262327090679</v>
      </c>
      <c r="Z16" s="19">
        <v>0.130500676034424</v>
      </c>
      <c r="AA16" s="19">
        <v>0.167024743522733</v>
      </c>
      <c r="AB16" s="19">
        <v>0.170276237067647</v>
      </c>
      <c r="AC16" s="19">
        <v>0.21643144770930201</v>
      </c>
      <c r="AD16" s="19">
        <v>0.14449146958355299</v>
      </c>
      <c r="AE16" s="19"/>
      <c r="AF16" s="19">
        <v>0.19868641172163001</v>
      </c>
      <c r="AG16" s="19">
        <v>0.15579928342293001</v>
      </c>
      <c r="AH16" s="19">
        <v>0.16377841646362801</v>
      </c>
      <c r="AI16" s="19"/>
      <c r="AJ16" s="19">
        <v>0.17662508432964499</v>
      </c>
      <c r="AK16" s="19">
        <v>0.14620459024528301</v>
      </c>
      <c r="AL16" s="19">
        <v>0.175385986944392</v>
      </c>
      <c r="AM16" s="19">
        <v>0.26017784159296797</v>
      </c>
      <c r="AN16" s="19">
        <v>0.20648948595625499</v>
      </c>
      <c r="AO16" s="19"/>
      <c r="AP16" s="19">
        <v>0.14979723584087201</v>
      </c>
      <c r="AQ16" s="19">
        <v>0.165102681640306</v>
      </c>
      <c r="AR16" s="19">
        <v>0.19479163789503601</v>
      </c>
      <c r="AS16" s="19"/>
      <c r="AT16" s="19">
        <v>0.23926376172647501</v>
      </c>
      <c r="AU16" s="19">
        <v>0.176486979829867</v>
      </c>
      <c r="AV16" s="19">
        <v>0.14621874618812999</v>
      </c>
      <c r="AW16" s="19">
        <v>0.13910142869048001</v>
      </c>
      <c r="AX16" s="19">
        <v>0.11756877725794999</v>
      </c>
      <c r="AY16" s="19"/>
      <c r="AZ16" s="19">
        <v>0.16377190077918899</v>
      </c>
      <c r="BA16" s="19">
        <v>0.16169333927525101</v>
      </c>
      <c r="BB16" s="19">
        <v>0.210200026187746</v>
      </c>
      <c r="BC16" s="19">
        <v>0.18717018152568901</v>
      </c>
      <c r="BD16" s="19">
        <v>0.18589373727074199</v>
      </c>
      <c r="BE16" s="19">
        <v>0.11386557990525201</v>
      </c>
      <c r="BF16" s="19"/>
      <c r="BG16" s="19">
        <v>0.19314073681705701</v>
      </c>
      <c r="BH16" s="19">
        <v>0.14134869630980301</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0.12793176905044101</v>
      </c>
      <c r="D9" s="17">
        <v>0.12770671458223901</v>
      </c>
      <c r="E9" s="17">
        <v>0.12859667921323201</v>
      </c>
      <c r="F9" s="17"/>
      <c r="G9" s="17">
        <v>0.205219976858521</v>
      </c>
      <c r="H9" s="17">
        <v>0.19259742288614501</v>
      </c>
      <c r="I9" s="17">
        <v>0.155402653814143</v>
      </c>
      <c r="J9" s="17">
        <v>9.4250534710930894E-2</v>
      </c>
      <c r="K9" s="17">
        <v>0.115444482305277</v>
      </c>
      <c r="L9" s="17">
        <v>9.6603515572927096E-2</v>
      </c>
      <c r="M9" s="17"/>
      <c r="N9" s="17">
        <v>0.162840864329554</v>
      </c>
      <c r="O9" s="17">
        <v>9.6356923718839499E-2</v>
      </c>
      <c r="P9" s="17">
        <v>0.11964114961501</v>
      </c>
      <c r="Q9" s="17">
        <v>0.123325764254186</v>
      </c>
      <c r="R9" s="17"/>
      <c r="S9" s="17">
        <v>0.20521725870756799</v>
      </c>
      <c r="T9" s="17">
        <v>0.11147415414006399</v>
      </c>
      <c r="U9" s="17">
        <v>0.100937151651135</v>
      </c>
      <c r="V9" s="17">
        <v>0.12857782291755199</v>
      </c>
      <c r="W9" s="17">
        <v>0.13071434515283001</v>
      </c>
      <c r="X9" s="17">
        <v>0.12084838316152099</v>
      </c>
      <c r="Y9" s="17">
        <v>0.10969191014277101</v>
      </c>
      <c r="Z9" s="17">
        <v>0.109082366020089</v>
      </c>
      <c r="AA9" s="17">
        <v>0.16684565869838799</v>
      </c>
      <c r="AB9" s="17">
        <v>8.2459508674509602E-2</v>
      </c>
      <c r="AC9" s="17">
        <v>0.12579635400615799</v>
      </c>
      <c r="AD9" s="17">
        <v>8.5642425210124301E-2</v>
      </c>
      <c r="AE9" s="17"/>
      <c r="AF9" s="17">
        <v>0.10663073441830601</v>
      </c>
      <c r="AG9" s="17">
        <v>0.146208189471217</v>
      </c>
      <c r="AH9" s="17">
        <v>0.10862613583049199</v>
      </c>
      <c r="AI9" s="17"/>
      <c r="AJ9" s="17">
        <v>0.114970486998887</v>
      </c>
      <c r="AK9" s="17">
        <v>0.16214789139253299</v>
      </c>
      <c r="AL9" s="17">
        <v>0.120297403692111</v>
      </c>
      <c r="AM9" s="17">
        <v>0.18370807888187199</v>
      </c>
      <c r="AN9" s="17">
        <v>8.6442380985876796E-2</v>
      </c>
      <c r="AO9" s="17"/>
      <c r="AP9" s="17">
        <v>0.14694265280333199</v>
      </c>
      <c r="AQ9" s="17">
        <v>0.15392829086736701</v>
      </c>
      <c r="AR9" s="17">
        <v>0.14884449345376</v>
      </c>
      <c r="AS9" s="17"/>
      <c r="AT9" s="17">
        <v>8.7447421748906906E-2</v>
      </c>
      <c r="AU9" s="17">
        <v>0.11144802736622</v>
      </c>
      <c r="AV9" s="17">
        <v>0.14899406435198201</v>
      </c>
      <c r="AW9" s="17">
        <v>0.195423911129849</v>
      </c>
      <c r="AX9" s="17">
        <v>0.23731575801383301</v>
      </c>
      <c r="AY9" s="17"/>
      <c r="AZ9" s="17">
        <v>0.221618245855428</v>
      </c>
      <c r="BA9" s="17">
        <v>0.117478556086499</v>
      </c>
      <c r="BB9" s="17">
        <v>0.14611178259687399</v>
      </c>
      <c r="BC9" s="17">
        <v>0.103984413240629</v>
      </c>
      <c r="BD9" s="17">
        <v>8.9372681047026406E-2</v>
      </c>
      <c r="BE9" s="17">
        <v>8.0828393157044501E-2</v>
      </c>
      <c r="BF9" s="17"/>
      <c r="BG9" s="17">
        <v>0.121299521553505</v>
      </c>
      <c r="BH9" s="17">
        <v>0.13834772140468399</v>
      </c>
      <c r="BI9" s="17" t="s">
        <v>95</v>
      </c>
      <c r="BJ9" s="17" t="s">
        <v>95</v>
      </c>
      <c r="BK9" s="17" t="s">
        <v>95</v>
      </c>
      <c r="BL9" s="17" t="s">
        <v>95</v>
      </c>
      <c r="BM9" s="17" t="s">
        <v>95</v>
      </c>
    </row>
    <row r="10" spans="2:65" x14ac:dyDescent="0.35">
      <c r="B10" s="18" t="s">
        <v>371</v>
      </c>
      <c r="C10" s="17">
        <v>0.23037334326629799</v>
      </c>
      <c r="D10" s="17">
        <v>0.221234727939392</v>
      </c>
      <c r="E10" s="17">
        <v>0.23963737160128001</v>
      </c>
      <c r="F10" s="17"/>
      <c r="G10" s="17">
        <v>0.32545828201319899</v>
      </c>
      <c r="H10" s="17">
        <v>0.29211604330164698</v>
      </c>
      <c r="I10" s="17">
        <v>0.27251687630535998</v>
      </c>
      <c r="J10" s="17">
        <v>0.22709987826522601</v>
      </c>
      <c r="K10" s="17">
        <v>0.18802875908962199</v>
      </c>
      <c r="L10" s="17">
        <v>0.18953246871399601</v>
      </c>
      <c r="M10" s="17"/>
      <c r="N10" s="17">
        <v>0.22024441739775399</v>
      </c>
      <c r="O10" s="17">
        <v>0.24596033285920901</v>
      </c>
      <c r="P10" s="17">
        <v>0.22235891216565401</v>
      </c>
      <c r="Q10" s="17">
        <v>0.23588810509529901</v>
      </c>
      <c r="R10" s="17"/>
      <c r="S10" s="17">
        <v>0.25707786416950301</v>
      </c>
      <c r="T10" s="17">
        <v>0.24063915054336699</v>
      </c>
      <c r="U10" s="17">
        <v>0.192176539036715</v>
      </c>
      <c r="V10" s="17">
        <v>0.22085220012835199</v>
      </c>
      <c r="W10" s="17">
        <v>0.213353254217233</v>
      </c>
      <c r="X10" s="17">
        <v>0.25167109261367199</v>
      </c>
      <c r="Y10" s="17">
        <v>0.254851327171778</v>
      </c>
      <c r="Z10" s="17">
        <v>0.27003259539810598</v>
      </c>
      <c r="AA10" s="17">
        <v>0.199837786711593</v>
      </c>
      <c r="AB10" s="17">
        <v>0.22598447297001401</v>
      </c>
      <c r="AC10" s="17">
        <v>0.24398044711844799</v>
      </c>
      <c r="AD10" s="17">
        <v>0.19963813725495999</v>
      </c>
      <c r="AE10" s="17"/>
      <c r="AF10" s="17">
        <v>0.203547706589778</v>
      </c>
      <c r="AG10" s="17">
        <v>0.25579183075691903</v>
      </c>
      <c r="AH10" s="17">
        <v>0.16222662562464199</v>
      </c>
      <c r="AI10" s="17"/>
      <c r="AJ10" s="17">
        <v>0.21859346229308399</v>
      </c>
      <c r="AK10" s="17">
        <v>0.28307588755658603</v>
      </c>
      <c r="AL10" s="17">
        <v>0.242083081293723</v>
      </c>
      <c r="AM10" s="17">
        <v>9.2350390757866205E-2</v>
      </c>
      <c r="AN10" s="17">
        <v>0.17068283022422601</v>
      </c>
      <c r="AO10" s="17"/>
      <c r="AP10" s="17">
        <v>0.248158743125349</v>
      </c>
      <c r="AQ10" s="17">
        <v>0.274275637064685</v>
      </c>
      <c r="AR10" s="17">
        <v>0.211851428502982</v>
      </c>
      <c r="AS10" s="17"/>
      <c r="AT10" s="17">
        <v>0.22399381040393901</v>
      </c>
      <c r="AU10" s="17">
        <v>0.19128667505613001</v>
      </c>
      <c r="AV10" s="17">
        <v>0.250631619161446</v>
      </c>
      <c r="AW10" s="17">
        <v>0.275327930104172</v>
      </c>
      <c r="AX10" s="17">
        <v>0.35713732315199298</v>
      </c>
      <c r="AY10" s="17"/>
      <c r="AZ10" s="17">
        <v>0.280030494126635</v>
      </c>
      <c r="BA10" s="17">
        <v>0.228611640049531</v>
      </c>
      <c r="BB10" s="17">
        <v>0.19278840917953599</v>
      </c>
      <c r="BC10" s="17">
        <v>0.17698432280350701</v>
      </c>
      <c r="BD10" s="17">
        <v>0.276157602425191</v>
      </c>
      <c r="BE10" s="17">
        <v>0.23901709622157399</v>
      </c>
      <c r="BF10" s="17"/>
      <c r="BG10" s="17">
        <v>0.20834125683894</v>
      </c>
      <c r="BH10" s="17">
        <v>0.26497476044772</v>
      </c>
      <c r="BI10" s="17" t="s">
        <v>95</v>
      </c>
      <c r="BJ10" s="17" t="s">
        <v>95</v>
      </c>
      <c r="BK10" s="17" t="s">
        <v>95</v>
      </c>
      <c r="BL10" s="17" t="s">
        <v>95</v>
      </c>
      <c r="BM10" s="17" t="s">
        <v>95</v>
      </c>
    </row>
    <row r="11" spans="2:65" x14ac:dyDescent="0.35">
      <c r="B11" s="18" t="s">
        <v>417</v>
      </c>
      <c r="C11" s="17">
        <v>0.174214922731808</v>
      </c>
      <c r="D11" s="17">
        <v>0.18290081743997899</v>
      </c>
      <c r="E11" s="17">
        <v>0.16508850542891701</v>
      </c>
      <c r="F11" s="17"/>
      <c r="G11" s="17">
        <v>0.170027610368887</v>
      </c>
      <c r="H11" s="17">
        <v>0.13706211812062899</v>
      </c>
      <c r="I11" s="17">
        <v>0.161010557794044</v>
      </c>
      <c r="J11" s="17">
        <v>0.17343064317971699</v>
      </c>
      <c r="K11" s="17">
        <v>0.181867541030278</v>
      </c>
      <c r="L11" s="17">
        <v>0.19298538802610299</v>
      </c>
      <c r="M11" s="17"/>
      <c r="N11" s="17">
        <v>0.17772081949944299</v>
      </c>
      <c r="O11" s="17">
        <v>0.16165729285914601</v>
      </c>
      <c r="P11" s="17">
        <v>0.17374629973592701</v>
      </c>
      <c r="Q11" s="17">
        <v>0.18287378027839701</v>
      </c>
      <c r="R11" s="17"/>
      <c r="S11" s="17">
        <v>0.15532635097811501</v>
      </c>
      <c r="T11" s="17">
        <v>0.17036555635660799</v>
      </c>
      <c r="U11" s="17">
        <v>0.20012291073807301</v>
      </c>
      <c r="V11" s="17">
        <v>0.175238185827604</v>
      </c>
      <c r="W11" s="17">
        <v>0.18416483537526401</v>
      </c>
      <c r="X11" s="17">
        <v>0.15929172746374501</v>
      </c>
      <c r="Y11" s="17">
        <v>0.18268773771967201</v>
      </c>
      <c r="Z11" s="17">
        <v>0.18795807984648799</v>
      </c>
      <c r="AA11" s="17">
        <v>0.19303231978378699</v>
      </c>
      <c r="AB11" s="17">
        <v>0.14948128427691801</v>
      </c>
      <c r="AC11" s="17">
        <v>0.18439998872623101</v>
      </c>
      <c r="AD11" s="17">
        <v>0.14371266695110299</v>
      </c>
      <c r="AE11" s="17"/>
      <c r="AF11" s="17">
        <v>0.17102745763872401</v>
      </c>
      <c r="AG11" s="17">
        <v>0.17578026926867801</v>
      </c>
      <c r="AH11" s="17">
        <v>0.197814625533556</v>
      </c>
      <c r="AI11" s="17"/>
      <c r="AJ11" s="17">
        <v>0.171810918006672</v>
      </c>
      <c r="AK11" s="17">
        <v>0.173339707230416</v>
      </c>
      <c r="AL11" s="17">
        <v>0.19801345758089001</v>
      </c>
      <c r="AM11" s="17">
        <v>0.172606096236575</v>
      </c>
      <c r="AN11" s="17">
        <v>0.16745016650851599</v>
      </c>
      <c r="AO11" s="17"/>
      <c r="AP11" s="17">
        <v>0.152899162496656</v>
      </c>
      <c r="AQ11" s="17">
        <v>0.16852753750784499</v>
      </c>
      <c r="AR11" s="17">
        <v>0.22607795800281499</v>
      </c>
      <c r="AS11" s="17"/>
      <c r="AT11" s="17">
        <v>0.17380598883054699</v>
      </c>
      <c r="AU11" s="17">
        <v>0.186820602606384</v>
      </c>
      <c r="AV11" s="17">
        <v>0.18114814039204299</v>
      </c>
      <c r="AW11" s="17">
        <v>0.135609632389422</v>
      </c>
      <c r="AX11" s="17">
        <v>0.15299924180764601</v>
      </c>
      <c r="AY11" s="17"/>
      <c r="AZ11" s="17">
        <v>0.151434571841215</v>
      </c>
      <c r="BA11" s="17">
        <v>0.16185106971904201</v>
      </c>
      <c r="BB11" s="17">
        <v>0.20286974114373901</v>
      </c>
      <c r="BC11" s="17">
        <v>0.19178838400461801</v>
      </c>
      <c r="BD11" s="17">
        <v>0.17738706804844601</v>
      </c>
      <c r="BE11" s="17">
        <v>0.187473855395104</v>
      </c>
      <c r="BF11" s="17"/>
      <c r="BG11" s="17">
        <v>0.17730759343481001</v>
      </c>
      <c r="BH11" s="17">
        <v>0.16935787982068001</v>
      </c>
      <c r="BI11" s="17" t="s">
        <v>95</v>
      </c>
      <c r="BJ11" s="17" t="s">
        <v>95</v>
      </c>
      <c r="BK11" s="17" t="s">
        <v>95</v>
      </c>
      <c r="BL11" s="17" t="s">
        <v>95</v>
      </c>
      <c r="BM11" s="17" t="s">
        <v>95</v>
      </c>
    </row>
    <row r="12" spans="2:65" x14ac:dyDescent="0.35">
      <c r="B12" s="18" t="s">
        <v>418</v>
      </c>
      <c r="C12" s="17">
        <v>0.13466110996338099</v>
      </c>
      <c r="D12" s="17">
        <v>0.13531682246153501</v>
      </c>
      <c r="E12" s="17">
        <v>0.13444206717030099</v>
      </c>
      <c r="F12" s="17"/>
      <c r="G12" s="17">
        <v>7.3790701867106595E-2</v>
      </c>
      <c r="H12" s="17">
        <v>9.2903803513163699E-2</v>
      </c>
      <c r="I12" s="17">
        <v>0.13999798542493699</v>
      </c>
      <c r="J12" s="17">
        <v>0.15284982493962099</v>
      </c>
      <c r="K12" s="17">
        <v>0.14188651611783501</v>
      </c>
      <c r="L12" s="17">
        <v>0.14851504143483499</v>
      </c>
      <c r="M12" s="17"/>
      <c r="N12" s="17">
        <v>0.119343766510109</v>
      </c>
      <c r="O12" s="17">
        <v>0.148610933487762</v>
      </c>
      <c r="P12" s="17">
        <v>0.14147701037203</v>
      </c>
      <c r="Q12" s="17">
        <v>0.13305122589325599</v>
      </c>
      <c r="R12" s="17"/>
      <c r="S12" s="17">
        <v>0.122893491900727</v>
      </c>
      <c r="T12" s="17">
        <v>0.15261131988636201</v>
      </c>
      <c r="U12" s="17">
        <v>0.100166956547259</v>
      </c>
      <c r="V12" s="17">
        <v>0.115184181855235</v>
      </c>
      <c r="W12" s="17">
        <v>0.14916334893705999</v>
      </c>
      <c r="X12" s="17">
        <v>0.115676700576039</v>
      </c>
      <c r="Y12" s="17">
        <v>0.10064666079031501</v>
      </c>
      <c r="Z12" s="17">
        <v>0.13950026482842701</v>
      </c>
      <c r="AA12" s="17">
        <v>0.14588815790965901</v>
      </c>
      <c r="AB12" s="17">
        <v>0.17623206077112899</v>
      </c>
      <c r="AC12" s="17">
        <v>0.16724758858691399</v>
      </c>
      <c r="AD12" s="17">
        <v>0.142862228778563</v>
      </c>
      <c r="AE12" s="17"/>
      <c r="AF12" s="17">
        <v>0.14430546735795199</v>
      </c>
      <c r="AG12" s="17">
        <v>0.132384993753564</v>
      </c>
      <c r="AH12" s="17">
        <v>0.13583006451903601</v>
      </c>
      <c r="AI12" s="17"/>
      <c r="AJ12" s="17">
        <v>0.150535015686804</v>
      </c>
      <c r="AK12" s="17">
        <v>0.12649724358485401</v>
      </c>
      <c r="AL12" s="17">
        <v>0.142642475175556</v>
      </c>
      <c r="AM12" s="17">
        <v>0.104780193432152</v>
      </c>
      <c r="AN12" s="17">
        <v>0.118880197976814</v>
      </c>
      <c r="AO12" s="17"/>
      <c r="AP12" s="17">
        <v>0.15498775598710099</v>
      </c>
      <c r="AQ12" s="17">
        <v>0.125362305790825</v>
      </c>
      <c r="AR12" s="17">
        <v>0.132151602038071</v>
      </c>
      <c r="AS12" s="17"/>
      <c r="AT12" s="17">
        <v>0.15271279574697399</v>
      </c>
      <c r="AU12" s="17">
        <v>0.152012249444655</v>
      </c>
      <c r="AV12" s="17">
        <v>0.13017867751783399</v>
      </c>
      <c r="AW12" s="17">
        <v>9.5317688744583795E-2</v>
      </c>
      <c r="AX12" s="17">
        <v>7.0425306018907105E-2</v>
      </c>
      <c r="AY12" s="17"/>
      <c r="AZ12" s="17">
        <v>9.2868553728825201E-2</v>
      </c>
      <c r="BA12" s="17">
        <v>0.144304029450047</v>
      </c>
      <c r="BB12" s="17">
        <v>0.126132316155213</v>
      </c>
      <c r="BC12" s="17">
        <v>0.16177189353621699</v>
      </c>
      <c r="BD12" s="17">
        <v>0.125306553209897</v>
      </c>
      <c r="BE12" s="17">
        <v>0.13940595425136201</v>
      </c>
      <c r="BF12" s="17"/>
      <c r="BG12" s="17">
        <v>0.141707079631753</v>
      </c>
      <c r="BH12" s="17">
        <v>0.123595406461044</v>
      </c>
      <c r="BI12" s="17" t="s">
        <v>95</v>
      </c>
      <c r="BJ12" s="17" t="s">
        <v>95</v>
      </c>
      <c r="BK12" s="17" t="s">
        <v>95</v>
      </c>
      <c r="BL12" s="17" t="s">
        <v>95</v>
      </c>
      <c r="BM12" s="17" t="s">
        <v>95</v>
      </c>
    </row>
    <row r="13" spans="2:65" x14ac:dyDescent="0.35">
      <c r="B13" s="18" t="s">
        <v>419</v>
      </c>
      <c r="C13" s="17">
        <v>0.224309380417196</v>
      </c>
      <c r="D13" s="17">
        <v>0.238953662041925</v>
      </c>
      <c r="E13" s="17">
        <v>0.208305026403032</v>
      </c>
      <c r="F13" s="17"/>
      <c r="G13" s="17">
        <v>0.115277929838372</v>
      </c>
      <c r="H13" s="17">
        <v>0.206416103641024</v>
      </c>
      <c r="I13" s="17">
        <v>0.18240471214515699</v>
      </c>
      <c r="J13" s="17">
        <v>0.24773918130290701</v>
      </c>
      <c r="K13" s="17">
        <v>0.25037292166248698</v>
      </c>
      <c r="L13" s="17">
        <v>0.248322667161545</v>
      </c>
      <c r="M13" s="17"/>
      <c r="N13" s="17">
        <v>0.22917113348158299</v>
      </c>
      <c r="O13" s="17">
        <v>0.23241284094171699</v>
      </c>
      <c r="P13" s="17">
        <v>0.237709108037683</v>
      </c>
      <c r="Q13" s="17">
        <v>0.19056540082065601</v>
      </c>
      <c r="R13" s="17"/>
      <c r="S13" s="17">
        <v>0.16410351109676299</v>
      </c>
      <c r="T13" s="17">
        <v>0.21120965807730699</v>
      </c>
      <c r="U13" s="17">
        <v>0.23605141238003799</v>
      </c>
      <c r="V13" s="17">
        <v>0.241856720670135</v>
      </c>
      <c r="W13" s="17">
        <v>0.196249262422378</v>
      </c>
      <c r="X13" s="17">
        <v>0.26529077205389101</v>
      </c>
      <c r="Y13" s="17">
        <v>0.264704568716009</v>
      </c>
      <c r="Z13" s="17">
        <v>0.21870078594499101</v>
      </c>
      <c r="AA13" s="17">
        <v>0.20857696854882701</v>
      </c>
      <c r="AB13" s="17">
        <v>0.23442942602262601</v>
      </c>
      <c r="AC13" s="17">
        <v>0.20848932408034301</v>
      </c>
      <c r="AD13" s="17">
        <v>0.30238243588450298</v>
      </c>
      <c r="AE13" s="17"/>
      <c r="AF13" s="17">
        <v>0.26897857944783998</v>
      </c>
      <c r="AG13" s="17">
        <v>0.18647324664621001</v>
      </c>
      <c r="AH13" s="17">
        <v>0.25042066092634102</v>
      </c>
      <c r="AI13" s="17"/>
      <c r="AJ13" s="17">
        <v>0.246623132214154</v>
      </c>
      <c r="AK13" s="17">
        <v>0.16064447505467999</v>
      </c>
      <c r="AL13" s="17">
        <v>0.16669567773003699</v>
      </c>
      <c r="AM13" s="17">
        <v>0.38112999456213298</v>
      </c>
      <c r="AN13" s="17">
        <v>0.29874136043154997</v>
      </c>
      <c r="AO13" s="17"/>
      <c r="AP13" s="17">
        <v>0.20265186731152399</v>
      </c>
      <c r="AQ13" s="17">
        <v>0.17553456542677101</v>
      </c>
      <c r="AR13" s="17">
        <v>0.19538528000097799</v>
      </c>
      <c r="AS13" s="17"/>
      <c r="AT13" s="17">
        <v>0.22606027952951999</v>
      </c>
      <c r="AU13" s="17">
        <v>0.25141337236676198</v>
      </c>
      <c r="AV13" s="17">
        <v>0.19823515866177899</v>
      </c>
      <c r="AW13" s="17">
        <v>0.21711300280333001</v>
      </c>
      <c r="AX13" s="17">
        <v>0.14335038532768701</v>
      </c>
      <c r="AY13" s="17"/>
      <c r="AZ13" s="17">
        <v>0.15445015842521601</v>
      </c>
      <c r="BA13" s="17">
        <v>0.24092641154060701</v>
      </c>
      <c r="BB13" s="17">
        <v>0.21375907499499999</v>
      </c>
      <c r="BC13" s="17">
        <v>0.245075380566907</v>
      </c>
      <c r="BD13" s="17">
        <v>0.225213076383453</v>
      </c>
      <c r="BE13" s="17">
        <v>0.26444916489537801</v>
      </c>
      <c r="BF13" s="17"/>
      <c r="BG13" s="17">
        <v>0.234411196905076</v>
      </c>
      <c r="BH13" s="17">
        <v>0.20844446595529201</v>
      </c>
      <c r="BI13" s="17" t="s">
        <v>95</v>
      </c>
      <c r="BJ13" s="17" t="s">
        <v>95</v>
      </c>
      <c r="BK13" s="17" t="s">
        <v>95</v>
      </c>
      <c r="BL13" s="17" t="s">
        <v>95</v>
      </c>
      <c r="BM13" s="17" t="s">
        <v>95</v>
      </c>
    </row>
    <row r="14" spans="2:65" x14ac:dyDescent="0.35">
      <c r="B14" s="18" t="s">
        <v>114</v>
      </c>
      <c r="C14" s="17">
        <v>5.1955983354804502E-2</v>
      </c>
      <c r="D14" s="17">
        <v>3.7138200839444697E-2</v>
      </c>
      <c r="E14" s="17">
        <v>6.7386680958351597E-2</v>
      </c>
      <c r="F14" s="17"/>
      <c r="G14" s="17">
        <v>6.1694833252880402E-2</v>
      </c>
      <c r="H14" s="17">
        <v>3.8858864916916203E-2</v>
      </c>
      <c r="I14" s="17">
        <v>6.1429754540710403E-2</v>
      </c>
      <c r="J14" s="17">
        <v>4.4936435294274699E-2</v>
      </c>
      <c r="K14" s="17">
        <v>5.3024365460873399E-2</v>
      </c>
      <c r="L14" s="17">
        <v>5.3844117588814598E-2</v>
      </c>
      <c r="M14" s="17"/>
      <c r="N14" s="17">
        <v>3.5528180112673502E-2</v>
      </c>
      <c r="O14" s="17">
        <v>4.8454549291318497E-2</v>
      </c>
      <c r="P14" s="17">
        <v>6.1218310306003498E-2</v>
      </c>
      <c r="Q14" s="17">
        <v>7.6421463426463998E-2</v>
      </c>
      <c r="R14" s="17"/>
      <c r="S14" s="17">
        <v>4.5470985030320703E-2</v>
      </c>
      <c r="T14" s="17">
        <v>4.7311768589950703E-2</v>
      </c>
      <c r="U14" s="17">
        <v>7.9831878565956096E-2</v>
      </c>
      <c r="V14" s="17">
        <v>4.2699424689297001E-2</v>
      </c>
      <c r="W14" s="17">
        <v>8.7876089744557101E-2</v>
      </c>
      <c r="X14" s="17">
        <v>5.1168937252158299E-2</v>
      </c>
      <c r="Y14" s="17">
        <v>5.4862605366098903E-2</v>
      </c>
      <c r="Z14" s="17">
        <v>4.82587130796341E-2</v>
      </c>
      <c r="AA14" s="17">
        <v>4.7999290838707097E-2</v>
      </c>
      <c r="AB14" s="17">
        <v>4.4493643590630502E-2</v>
      </c>
      <c r="AC14" s="17">
        <v>2.21155946189057E-2</v>
      </c>
      <c r="AD14" s="17">
        <v>5.2828041771056801E-2</v>
      </c>
      <c r="AE14" s="17"/>
      <c r="AF14" s="17">
        <v>3.9076789446624197E-2</v>
      </c>
      <c r="AG14" s="17">
        <v>5.1194727855568202E-2</v>
      </c>
      <c r="AH14" s="17">
        <v>9.6733702114721196E-2</v>
      </c>
      <c r="AI14" s="17"/>
      <c r="AJ14" s="17">
        <v>4.0002475027609702E-2</v>
      </c>
      <c r="AK14" s="17">
        <v>4.5618265367329498E-2</v>
      </c>
      <c r="AL14" s="17">
        <v>6.4085013141023994E-2</v>
      </c>
      <c r="AM14" s="17">
        <v>0</v>
      </c>
      <c r="AN14" s="17">
        <v>0.10944017098935301</v>
      </c>
      <c r="AO14" s="17"/>
      <c r="AP14" s="17">
        <v>3.9167812263754397E-2</v>
      </c>
      <c r="AQ14" s="17">
        <v>4.7267778363523902E-2</v>
      </c>
      <c r="AR14" s="17">
        <v>4.2066478996562399E-2</v>
      </c>
      <c r="AS14" s="17"/>
      <c r="AT14" s="17">
        <v>6.9767223417772195E-2</v>
      </c>
      <c r="AU14" s="17">
        <v>5.3237844698616303E-2</v>
      </c>
      <c r="AV14" s="17">
        <v>4.40860842554101E-2</v>
      </c>
      <c r="AW14" s="17">
        <v>3.2797370068330702E-2</v>
      </c>
      <c r="AX14" s="17">
        <v>0</v>
      </c>
      <c r="AY14" s="17"/>
      <c r="AZ14" s="17">
        <v>4.4385630947041801E-2</v>
      </c>
      <c r="BA14" s="17">
        <v>5.2909379910211003E-2</v>
      </c>
      <c r="BB14" s="17">
        <v>7.0674488735228094E-2</v>
      </c>
      <c r="BC14" s="17">
        <v>5.50649065724945E-2</v>
      </c>
      <c r="BD14" s="17">
        <v>4.8709607860454897E-2</v>
      </c>
      <c r="BE14" s="17">
        <v>3.0608702048763099E-2</v>
      </c>
      <c r="BF14" s="17"/>
      <c r="BG14" s="17">
        <v>5.5307124048143599E-2</v>
      </c>
      <c r="BH14" s="17">
        <v>4.6693013025317899E-2</v>
      </c>
      <c r="BI14" s="17" t="s">
        <v>95</v>
      </c>
      <c r="BJ14" s="17" t="s">
        <v>95</v>
      </c>
      <c r="BK14" s="17" t="s">
        <v>95</v>
      </c>
      <c r="BL14" s="17" t="s">
        <v>95</v>
      </c>
      <c r="BM14" s="17" t="s">
        <v>95</v>
      </c>
    </row>
    <row r="15" spans="2:65" ht="29" x14ac:dyDescent="0.35">
      <c r="B15" s="18" t="s">
        <v>420</v>
      </c>
      <c r="C15" s="17">
        <v>3.0781460934057502E-2</v>
      </c>
      <c r="D15" s="17">
        <v>3.06648125505328E-2</v>
      </c>
      <c r="E15" s="17">
        <v>3.10057853735663E-2</v>
      </c>
      <c r="F15" s="17"/>
      <c r="G15" s="17">
        <v>3.23118494972107E-2</v>
      </c>
      <c r="H15" s="17">
        <v>2.01181150863665E-2</v>
      </c>
      <c r="I15" s="17">
        <v>1.41684812001337E-2</v>
      </c>
      <c r="J15" s="17">
        <v>3.0001590980151899E-2</v>
      </c>
      <c r="K15" s="17">
        <v>4.2679894146528299E-2</v>
      </c>
      <c r="L15" s="17">
        <v>3.6288541203658202E-2</v>
      </c>
      <c r="M15" s="17"/>
      <c r="N15" s="17">
        <v>3.5958426912232298E-2</v>
      </c>
      <c r="O15" s="17">
        <v>3.8897964265561198E-2</v>
      </c>
      <c r="P15" s="17">
        <v>1.9587819688949501E-2</v>
      </c>
      <c r="Q15" s="17">
        <v>2.09098975294922E-2</v>
      </c>
      <c r="R15" s="17"/>
      <c r="S15" s="17">
        <v>3.1129567402105301E-2</v>
      </c>
      <c r="T15" s="17">
        <v>3.9302367531848403E-2</v>
      </c>
      <c r="U15" s="17">
        <v>6.0491540191976202E-2</v>
      </c>
      <c r="V15" s="17">
        <v>3.5874392264632002E-2</v>
      </c>
      <c r="W15" s="17">
        <v>2.7796025461521101E-2</v>
      </c>
      <c r="X15" s="17">
        <v>2.2267375631912799E-2</v>
      </c>
      <c r="Y15" s="17">
        <v>0</v>
      </c>
      <c r="Z15" s="17">
        <v>1.6479488488920401E-2</v>
      </c>
      <c r="AA15" s="17">
        <v>1.2817174282256601E-2</v>
      </c>
      <c r="AB15" s="17">
        <v>6.2957333798619106E-2</v>
      </c>
      <c r="AC15" s="17">
        <v>7.2310684724388096E-3</v>
      </c>
      <c r="AD15" s="17">
        <v>3.4451989518360003E-2</v>
      </c>
      <c r="AE15" s="17"/>
      <c r="AF15" s="17">
        <v>3.1687936198583101E-2</v>
      </c>
      <c r="AG15" s="17">
        <v>3.03388918208213E-2</v>
      </c>
      <c r="AH15" s="17">
        <v>3.7538104470140901E-2</v>
      </c>
      <c r="AI15" s="17"/>
      <c r="AJ15" s="17">
        <v>3.26078905955519E-2</v>
      </c>
      <c r="AK15" s="17">
        <v>2.4807034931291699E-2</v>
      </c>
      <c r="AL15" s="17">
        <v>3.27597389569547E-2</v>
      </c>
      <c r="AM15" s="17">
        <v>0</v>
      </c>
      <c r="AN15" s="17">
        <v>3.8078286628410202E-2</v>
      </c>
      <c r="AO15" s="17"/>
      <c r="AP15" s="17">
        <v>3.8265158331080198E-2</v>
      </c>
      <c r="AQ15" s="17">
        <v>3.2634321644121701E-2</v>
      </c>
      <c r="AR15" s="17">
        <v>8.8322008889773606E-3</v>
      </c>
      <c r="AS15" s="17"/>
      <c r="AT15" s="17">
        <v>3.1141851300337201E-2</v>
      </c>
      <c r="AU15" s="17">
        <v>3.0614613370511901E-2</v>
      </c>
      <c r="AV15" s="17">
        <v>3.27665557870538E-2</v>
      </c>
      <c r="AW15" s="17">
        <v>2.0264592714806001E-2</v>
      </c>
      <c r="AX15" s="17">
        <v>1.96558634991588E-2</v>
      </c>
      <c r="AY15" s="17"/>
      <c r="AZ15" s="17">
        <v>2.6549632721911E-2</v>
      </c>
      <c r="BA15" s="17">
        <v>2.84381574466856E-2</v>
      </c>
      <c r="BB15" s="17">
        <v>3.2126228533778001E-2</v>
      </c>
      <c r="BC15" s="17">
        <v>3.2374551500154301E-2</v>
      </c>
      <c r="BD15" s="17">
        <v>3.1870815339938803E-2</v>
      </c>
      <c r="BE15" s="17">
        <v>4.5252089282855297E-2</v>
      </c>
      <c r="BF15" s="17"/>
      <c r="BG15" s="17">
        <v>3.42395044431478E-2</v>
      </c>
      <c r="BH15" s="17">
        <v>2.5350599608960099E-2</v>
      </c>
      <c r="BI15" s="17" t="s">
        <v>95</v>
      </c>
      <c r="BJ15" s="17" t="s">
        <v>95</v>
      </c>
      <c r="BK15" s="17" t="s">
        <v>95</v>
      </c>
      <c r="BL15" s="17" t="s">
        <v>95</v>
      </c>
      <c r="BM15" s="17" t="s">
        <v>95</v>
      </c>
    </row>
    <row r="16" spans="2:65" ht="29" x14ac:dyDescent="0.35">
      <c r="B16" s="18" t="s">
        <v>421</v>
      </c>
      <c r="C16" s="19">
        <v>2.5772030282014899E-2</v>
      </c>
      <c r="D16" s="19">
        <v>2.6084242144951999E-2</v>
      </c>
      <c r="E16" s="19">
        <v>2.5537883851318999E-2</v>
      </c>
      <c r="F16" s="19"/>
      <c r="G16" s="19">
        <v>1.62188163038233E-2</v>
      </c>
      <c r="H16" s="19">
        <v>1.9927528534108001E-2</v>
      </c>
      <c r="I16" s="19">
        <v>1.3068978775514E-2</v>
      </c>
      <c r="J16" s="19">
        <v>2.9691911327171801E-2</v>
      </c>
      <c r="K16" s="19">
        <v>2.6695520187101002E-2</v>
      </c>
      <c r="L16" s="19">
        <v>3.3908260298120697E-2</v>
      </c>
      <c r="M16" s="19"/>
      <c r="N16" s="19">
        <v>1.9192391756650901E-2</v>
      </c>
      <c r="O16" s="19">
        <v>2.7649162576447801E-2</v>
      </c>
      <c r="P16" s="19">
        <v>2.4261390078743599E-2</v>
      </c>
      <c r="Q16" s="19">
        <v>3.69643627022503E-2</v>
      </c>
      <c r="R16" s="19"/>
      <c r="S16" s="19">
        <v>1.87809707148981E-2</v>
      </c>
      <c r="T16" s="19">
        <v>2.7086024874492201E-2</v>
      </c>
      <c r="U16" s="19">
        <v>3.0221610888847499E-2</v>
      </c>
      <c r="V16" s="19">
        <v>3.9717071647192501E-2</v>
      </c>
      <c r="W16" s="19">
        <v>1.0682838689156199E-2</v>
      </c>
      <c r="X16" s="19">
        <v>1.3785011247061E-2</v>
      </c>
      <c r="Y16" s="19">
        <v>3.2555190093356098E-2</v>
      </c>
      <c r="Z16" s="19">
        <v>9.9877063933453691E-3</v>
      </c>
      <c r="AA16" s="19">
        <v>2.5002643226781401E-2</v>
      </c>
      <c r="AB16" s="19">
        <v>2.3962269895554399E-2</v>
      </c>
      <c r="AC16" s="19">
        <v>4.0739634390561802E-2</v>
      </c>
      <c r="AD16" s="19">
        <v>3.8482074631329799E-2</v>
      </c>
      <c r="AE16" s="19"/>
      <c r="AF16" s="19">
        <v>3.4745328902192799E-2</v>
      </c>
      <c r="AG16" s="19">
        <v>2.1827850427023301E-2</v>
      </c>
      <c r="AH16" s="19">
        <v>1.0810080981071399E-2</v>
      </c>
      <c r="AI16" s="19"/>
      <c r="AJ16" s="19">
        <v>2.48566191772388E-2</v>
      </c>
      <c r="AK16" s="19">
        <v>2.3869494882309099E-2</v>
      </c>
      <c r="AL16" s="19">
        <v>3.3423152429704499E-2</v>
      </c>
      <c r="AM16" s="19">
        <v>6.5425246129400705E-2</v>
      </c>
      <c r="AN16" s="19">
        <v>1.0284606255254101E-2</v>
      </c>
      <c r="AO16" s="19"/>
      <c r="AP16" s="19">
        <v>1.6926847681202901E-2</v>
      </c>
      <c r="AQ16" s="19">
        <v>2.2469563334860498E-2</v>
      </c>
      <c r="AR16" s="19">
        <v>3.4790558115854603E-2</v>
      </c>
      <c r="AS16" s="19"/>
      <c r="AT16" s="19">
        <v>3.5070629022004203E-2</v>
      </c>
      <c r="AU16" s="19">
        <v>2.3166615090720401E-2</v>
      </c>
      <c r="AV16" s="19">
        <v>1.3959699872452699E-2</v>
      </c>
      <c r="AW16" s="19">
        <v>2.8145872045506001E-2</v>
      </c>
      <c r="AX16" s="19">
        <v>1.91161221807752E-2</v>
      </c>
      <c r="AY16" s="19"/>
      <c r="AZ16" s="19">
        <v>2.8662712353727901E-2</v>
      </c>
      <c r="BA16" s="19">
        <v>2.5480755797377099E-2</v>
      </c>
      <c r="BB16" s="19">
        <v>1.55379586606315E-2</v>
      </c>
      <c r="BC16" s="19">
        <v>3.2956147775473503E-2</v>
      </c>
      <c r="BD16" s="19">
        <v>2.5982595685593898E-2</v>
      </c>
      <c r="BE16" s="19">
        <v>1.29647447479191E-2</v>
      </c>
      <c r="BF16" s="19"/>
      <c r="BG16" s="19">
        <v>2.7386723144624599E-2</v>
      </c>
      <c r="BH16" s="19">
        <v>2.3236153276301699E-2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0.24498385287060201</v>
      </c>
      <c r="D9" s="17">
        <v>0.232637250887585</v>
      </c>
      <c r="E9" s="17">
        <v>0.258524150611044</v>
      </c>
      <c r="F9" s="17"/>
      <c r="G9" s="17">
        <v>0.34167319772851401</v>
      </c>
      <c r="H9" s="17">
        <v>0.26901525710452501</v>
      </c>
      <c r="I9" s="17">
        <v>0.268015156245687</v>
      </c>
      <c r="J9" s="17">
        <v>0.25953822674507498</v>
      </c>
      <c r="K9" s="17">
        <v>0.228570888579466</v>
      </c>
      <c r="L9" s="17">
        <v>0.20273580414409401</v>
      </c>
      <c r="M9" s="17"/>
      <c r="N9" s="17">
        <v>0.26213092401687899</v>
      </c>
      <c r="O9" s="17">
        <v>0.20786239054845701</v>
      </c>
      <c r="P9" s="17">
        <v>0.251267159501051</v>
      </c>
      <c r="Q9" s="17">
        <v>0.26270873307033898</v>
      </c>
      <c r="R9" s="17"/>
      <c r="S9" s="17">
        <v>0.31132694203926498</v>
      </c>
      <c r="T9" s="17">
        <v>0.23984950874462299</v>
      </c>
      <c r="U9" s="17">
        <v>0.21707595072976099</v>
      </c>
      <c r="V9" s="17">
        <v>0.190637172665206</v>
      </c>
      <c r="W9" s="17">
        <v>0.25368487082510999</v>
      </c>
      <c r="X9" s="17">
        <v>0.25360253318544002</v>
      </c>
      <c r="Y9" s="17">
        <v>0.25167550127791899</v>
      </c>
      <c r="Z9" s="17">
        <v>0.22709310569805299</v>
      </c>
      <c r="AA9" s="17">
        <v>0.258822972069985</v>
      </c>
      <c r="AB9" s="17">
        <v>0.239209928280399</v>
      </c>
      <c r="AC9" s="17">
        <v>0.21775908808147401</v>
      </c>
      <c r="AD9" s="17">
        <v>0.257997716236886</v>
      </c>
      <c r="AE9" s="17"/>
      <c r="AF9" s="17">
        <v>0.23367501380206199</v>
      </c>
      <c r="AG9" s="17">
        <v>0.25664093374444802</v>
      </c>
      <c r="AH9" s="17">
        <v>0.183159606081083</v>
      </c>
      <c r="AI9" s="17"/>
      <c r="AJ9" s="17">
        <v>0.22125136084352401</v>
      </c>
      <c r="AK9" s="17">
        <v>0.29420039535176601</v>
      </c>
      <c r="AL9" s="17">
        <v>0.26501661640341401</v>
      </c>
      <c r="AM9" s="17">
        <v>0.33802758862079202</v>
      </c>
      <c r="AN9" s="17">
        <v>0.18956790398932599</v>
      </c>
      <c r="AO9" s="17"/>
      <c r="AP9" s="17">
        <v>0.26960217875641102</v>
      </c>
      <c r="AQ9" s="17">
        <v>0.28237532883009597</v>
      </c>
      <c r="AR9" s="17">
        <v>0.23555078787157699</v>
      </c>
      <c r="AS9" s="17"/>
      <c r="AT9" s="17">
        <v>0.22547396318231799</v>
      </c>
      <c r="AU9" s="17">
        <v>0.22763762694874701</v>
      </c>
      <c r="AV9" s="17">
        <v>0.256584967407397</v>
      </c>
      <c r="AW9" s="17">
        <v>0.281450775215006</v>
      </c>
      <c r="AX9" s="17">
        <v>0.45762279410759599</v>
      </c>
      <c r="AY9" s="17"/>
      <c r="AZ9" s="17">
        <v>0.31179662878473102</v>
      </c>
      <c r="BA9" s="17">
        <v>0.25215688398750702</v>
      </c>
      <c r="BB9" s="17">
        <v>0.224191589823416</v>
      </c>
      <c r="BC9" s="17">
        <v>0.23200288129896901</v>
      </c>
      <c r="BD9" s="17">
        <v>0.20254668895662201</v>
      </c>
      <c r="BE9" s="17">
        <v>0.21241957607228901</v>
      </c>
      <c r="BF9" s="17"/>
      <c r="BG9" s="17">
        <v>0.23122786109721</v>
      </c>
      <c r="BH9" s="17">
        <v>0.26658765383900701</v>
      </c>
      <c r="BI9" s="17" t="s">
        <v>95</v>
      </c>
      <c r="BJ9" s="17" t="s">
        <v>95</v>
      </c>
      <c r="BK9" s="17" t="s">
        <v>95</v>
      </c>
      <c r="BL9" s="17" t="s">
        <v>95</v>
      </c>
      <c r="BM9" s="17" t="s">
        <v>95</v>
      </c>
    </row>
    <row r="10" spans="2:65" x14ac:dyDescent="0.35">
      <c r="B10" s="18" t="s">
        <v>371</v>
      </c>
      <c r="C10" s="17">
        <v>0.26084895860781598</v>
      </c>
      <c r="D10" s="17">
        <v>0.252378140099972</v>
      </c>
      <c r="E10" s="17">
        <v>0.269670638654188</v>
      </c>
      <c r="F10" s="17"/>
      <c r="G10" s="17">
        <v>0.31850565714822099</v>
      </c>
      <c r="H10" s="17">
        <v>0.365257068009335</v>
      </c>
      <c r="I10" s="17">
        <v>0.327990604876853</v>
      </c>
      <c r="J10" s="17">
        <v>0.24193910424961801</v>
      </c>
      <c r="K10" s="17">
        <v>0.232031936599045</v>
      </c>
      <c r="L10" s="17">
        <v>0.199228470262174</v>
      </c>
      <c r="M10" s="17"/>
      <c r="N10" s="17">
        <v>0.22959704247669299</v>
      </c>
      <c r="O10" s="17">
        <v>0.294824139999942</v>
      </c>
      <c r="P10" s="17">
        <v>0.28211840813469802</v>
      </c>
      <c r="Q10" s="17">
        <v>0.24064800625180599</v>
      </c>
      <c r="R10" s="17"/>
      <c r="S10" s="17">
        <v>0.23807087060780299</v>
      </c>
      <c r="T10" s="17">
        <v>0.26444946024520299</v>
      </c>
      <c r="U10" s="17">
        <v>0.28456962388736901</v>
      </c>
      <c r="V10" s="17">
        <v>0.23821007762288901</v>
      </c>
      <c r="W10" s="17">
        <v>0.29945414108181301</v>
      </c>
      <c r="X10" s="17">
        <v>0.204755360817129</v>
      </c>
      <c r="Y10" s="17">
        <v>0.290922094470906</v>
      </c>
      <c r="Z10" s="17">
        <v>0.286372663920541</v>
      </c>
      <c r="AA10" s="17">
        <v>0.29769780996266398</v>
      </c>
      <c r="AB10" s="17">
        <v>0.22494427526497901</v>
      </c>
      <c r="AC10" s="17">
        <v>0.26595386449917502</v>
      </c>
      <c r="AD10" s="17">
        <v>0.245638702292137</v>
      </c>
      <c r="AE10" s="17"/>
      <c r="AF10" s="17">
        <v>0.25305477808550902</v>
      </c>
      <c r="AG10" s="17">
        <v>0.25598395794536399</v>
      </c>
      <c r="AH10" s="17">
        <v>0.307219029231527</v>
      </c>
      <c r="AI10" s="17"/>
      <c r="AJ10" s="17">
        <v>0.25465645956313598</v>
      </c>
      <c r="AK10" s="17">
        <v>0.286503372778106</v>
      </c>
      <c r="AL10" s="17">
        <v>0.24989587136381999</v>
      </c>
      <c r="AM10" s="17">
        <v>0.29792141897135399</v>
      </c>
      <c r="AN10" s="17">
        <v>0.223989316547062</v>
      </c>
      <c r="AO10" s="17"/>
      <c r="AP10" s="17">
        <v>0.24757631694735399</v>
      </c>
      <c r="AQ10" s="17">
        <v>0.28023696203933701</v>
      </c>
      <c r="AR10" s="17">
        <v>0.28803407470621001</v>
      </c>
      <c r="AS10" s="17"/>
      <c r="AT10" s="17">
        <v>0.27742203390264097</v>
      </c>
      <c r="AU10" s="17">
        <v>0.24890078219833001</v>
      </c>
      <c r="AV10" s="17">
        <v>0.25292626103684601</v>
      </c>
      <c r="AW10" s="17">
        <v>0.31804783511582102</v>
      </c>
      <c r="AX10" s="17">
        <v>0.20856954665914201</v>
      </c>
      <c r="AY10" s="17"/>
      <c r="AZ10" s="17">
        <v>0.28306376927440602</v>
      </c>
      <c r="BA10" s="17">
        <v>0.26015254926419801</v>
      </c>
      <c r="BB10" s="17">
        <v>0.28874864323476102</v>
      </c>
      <c r="BC10" s="17">
        <v>0.26463716995689601</v>
      </c>
      <c r="BD10" s="17">
        <v>0.219852081762241</v>
      </c>
      <c r="BE10" s="17">
        <v>0.245786634763415</v>
      </c>
      <c r="BF10" s="17"/>
      <c r="BG10" s="17">
        <v>0.229958280119337</v>
      </c>
      <c r="BH10" s="17">
        <v>0.30936280485298201</v>
      </c>
      <c r="BI10" s="17" t="s">
        <v>95</v>
      </c>
      <c r="BJ10" s="17" t="s">
        <v>95</v>
      </c>
      <c r="BK10" s="17" t="s">
        <v>95</v>
      </c>
      <c r="BL10" s="17" t="s">
        <v>95</v>
      </c>
      <c r="BM10" s="17" t="s">
        <v>95</v>
      </c>
    </row>
    <row r="11" spans="2:65" x14ac:dyDescent="0.35">
      <c r="B11" s="18" t="s">
        <v>417</v>
      </c>
      <c r="C11" s="17">
        <v>7.9200805368330393E-2</v>
      </c>
      <c r="D11" s="17">
        <v>0.10430257656083899</v>
      </c>
      <c r="E11" s="17">
        <v>5.36269849869331E-2</v>
      </c>
      <c r="F11" s="17"/>
      <c r="G11" s="17">
        <v>0.12647432735144201</v>
      </c>
      <c r="H11" s="17">
        <v>0.12740577070415801</v>
      </c>
      <c r="I11" s="17">
        <v>0.103238339261801</v>
      </c>
      <c r="J11" s="17">
        <v>8.1498350121431404E-2</v>
      </c>
      <c r="K11" s="17">
        <v>5.2612659977721903E-2</v>
      </c>
      <c r="L11" s="17">
        <v>5.1194309411694998E-2</v>
      </c>
      <c r="M11" s="17"/>
      <c r="N11" s="17">
        <v>8.6739647045259993E-2</v>
      </c>
      <c r="O11" s="17">
        <v>7.43386422057883E-2</v>
      </c>
      <c r="P11" s="17">
        <v>8.4778055445095396E-2</v>
      </c>
      <c r="Q11" s="17">
        <v>6.51182545678574E-2</v>
      </c>
      <c r="R11" s="17"/>
      <c r="S11" s="17">
        <v>9.2863457686337705E-2</v>
      </c>
      <c r="T11" s="17">
        <v>6.79235141029393E-2</v>
      </c>
      <c r="U11" s="17">
        <v>7.5220515444936603E-2</v>
      </c>
      <c r="V11" s="17">
        <v>8.5571120980680898E-2</v>
      </c>
      <c r="W11" s="17">
        <v>7.2351066310701304E-2</v>
      </c>
      <c r="X11" s="17">
        <v>7.7303811223616306E-2</v>
      </c>
      <c r="Y11" s="17">
        <v>5.61419249791269E-2</v>
      </c>
      <c r="Z11" s="17">
        <v>7.7237484907122997E-2</v>
      </c>
      <c r="AA11" s="17">
        <v>7.6958651040817005E-2</v>
      </c>
      <c r="AB11" s="17">
        <v>9.9733807763100105E-2</v>
      </c>
      <c r="AC11" s="17">
        <v>9.3607398361617106E-2</v>
      </c>
      <c r="AD11" s="17">
        <v>7.6392178862764101E-2</v>
      </c>
      <c r="AE11" s="17"/>
      <c r="AF11" s="17">
        <v>5.9855088400949101E-2</v>
      </c>
      <c r="AG11" s="17">
        <v>8.9331063488628501E-2</v>
      </c>
      <c r="AH11" s="17">
        <v>0.10162374712418</v>
      </c>
      <c r="AI11" s="17"/>
      <c r="AJ11" s="17">
        <v>7.2712346474477399E-2</v>
      </c>
      <c r="AK11" s="17">
        <v>9.5447279108366201E-2</v>
      </c>
      <c r="AL11" s="17">
        <v>8.3398426296241196E-2</v>
      </c>
      <c r="AM11" s="17">
        <v>2.19329883085033E-2</v>
      </c>
      <c r="AN11" s="17">
        <v>7.8379299827735394E-2</v>
      </c>
      <c r="AO11" s="17"/>
      <c r="AP11" s="17">
        <v>8.0765641896801396E-2</v>
      </c>
      <c r="AQ11" s="17">
        <v>8.8027866227674598E-2</v>
      </c>
      <c r="AR11" s="17">
        <v>8.7284071040336905E-2</v>
      </c>
      <c r="AS11" s="17"/>
      <c r="AT11" s="17">
        <v>7.2697644249323498E-2</v>
      </c>
      <c r="AU11" s="17">
        <v>8.4075014951686997E-2</v>
      </c>
      <c r="AV11" s="17">
        <v>8.5136149914645007E-2</v>
      </c>
      <c r="AW11" s="17">
        <v>8.8520308274884801E-2</v>
      </c>
      <c r="AX11" s="17">
        <v>6.3213539060547094E-2</v>
      </c>
      <c r="AY11" s="17"/>
      <c r="AZ11" s="17">
        <v>0.112356395294904</v>
      </c>
      <c r="BA11" s="17">
        <v>7.6674401266860606E-2</v>
      </c>
      <c r="BB11" s="17">
        <v>6.2515919627585306E-2</v>
      </c>
      <c r="BC11" s="17">
        <v>7.2527868467118298E-2</v>
      </c>
      <c r="BD11" s="17">
        <v>6.9243698433965606E-2</v>
      </c>
      <c r="BE11" s="17">
        <v>8.2233170839633704E-2</v>
      </c>
      <c r="BF11" s="17"/>
      <c r="BG11" s="17">
        <v>6.9939154919630098E-2</v>
      </c>
      <c r="BH11" s="17">
        <v>9.3746238095303205E-2</v>
      </c>
      <c r="BI11" s="17" t="s">
        <v>95</v>
      </c>
      <c r="BJ11" s="17" t="s">
        <v>95</v>
      </c>
      <c r="BK11" s="17" t="s">
        <v>95</v>
      </c>
      <c r="BL11" s="17" t="s">
        <v>95</v>
      </c>
      <c r="BM11" s="17" t="s">
        <v>95</v>
      </c>
    </row>
    <row r="12" spans="2:65" x14ac:dyDescent="0.35">
      <c r="B12" s="18" t="s">
        <v>418</v>
      </c>
      <c r="C12" s="17">
        <v>4.4391818691042001E-2</v>
      </c>
      <c r="D12" s="17">
        <v>5.6378269224409E-2</v>
      </c>
      <c r="E12" s="17">
        <v>3.0503685388759898E-2</v>
      </c>
      <c r="F12" s="17"/>
      <c r="G12" s="17">
        <v>4.91253132775719E-2</v>
      </c>
      <c r="H12" s="17">
        <v>5.2429816748169003E-2</v>
      </c>
      <c r="I12" s="17">
        <v>3.0154680519639199E-2</v>
      </c>
      <c r="J12" s="17">
        <v>4.8857764576139599E-2</v>
      </c>
      <c r="K12" s="17">
        <v>2.8883319956357099E-2</v>
      </c>
      <c r="L12" s="17">
        <v>5.3973644669122203E-2</v>
      </c>
      <c r="M12" s="17"/>
      <c r="N12" s="17">
        <v>5.6565433584358601E-2</v>
      </c>
      <c r="O12" s="17">
        <v>2.7240287485111401E-2</v>
      </c>
      <c r="P12" s="17">
        <v>4.9141841129389602E-2</v>
      </c>
      <c r="Q12" s="17">
        <v>3.84326748496438E-2</v>
      </c>
      <c r="R12" s="17"/>
      <c r="S12" s="17">
        <v>5.6104658538600298E-2</v>
      </c>
      <c r="T12" s="17">
        <v>4.96491146784446E-2</v>
      </c>
      <c r="U12" s="17">
        <v>4.0824654300441902E-2</v>
      </c>
      <c r="V12" s="17">
        <v>3.9049735522611199E-2</v>
      </c>
      <c r="W12" s="17">
        <v>3.5454567373348303E-2</v>
      </c>
      <c r="X12" s="17">
        <v>4.0795622065418903E-2</v>
      </c>
      <c r="Y12" s="17">
        <v>3.0508307786138299E-2</v>
      </c>
      <c r="Z12" s="17">
        <v>5.4152094043435801E-2</v>
      </c>
      <c r="AA12" s="17">
        <v>4.1615983523726398E-2</v>
      </c>
      <c r="AB12" s="17">
        <v>5.3191897609478803E-2</v>
      </c>
      <c r="AC12" s="17">
        <v>7.0635188956814601E-2</v>
      </c>
      <c r="AD12" s="17">
        <v>0</v>
      </c>
      <c r="AE12" s="17"/>
      <c r="AF12" s="17">
        <v>4.9173568448672898E-2</v>
      </c>
      <c r="AG12" s="17">
        <v>3.9151470540951597E-2</v>
      </c>
      <c r="AH12" s="17">
        <v>5.5679615327208103E-2</v>
      </c>
      <c r="AI12" s="17"/>
      <c r="AJ12" s="17">
        <v>5.6457119512975801E-2</v>
      </c>
      <c r="AK12" s="17">
        <v>3.81044259978017E-2</v>
      </c>
      <c r="AL12" s="17">
        <v>2.3746253450094901E-2</v>
      </c>
      <c r="AM12" s="17">
        <v>2.7226073560701801E-2</v>
      </c>
      <c r="AN12" s="17">
        <v>4.9835270087079803E-2</v>
      </c>
      <c r="AO12" s="17"/>
      <c r="AP12" s="17">
        <v>6.1801135676066897E-2</v>
      </c>
      <c r="AQ12" s="17">
        <v>3.3001633538140202E-2</v>
      </c>
      <c r="AR12" s="17">
        <v>4.2161066339261498E-2</v>
      </c>
      <c r="AS12" s="17"/>
      <c r="AT12" s="17">
        <v>5.2334777810643697E-2</v>
      </c>
      <c r="AU12" s="17">
        <v>5.8395086500858701E-2</v>
      </c>
      <c r="AV12" s="17">
        <v>3.5140942669347197E-2</v>
      </c>
      <c r="AW12" s="17">
        <v>5.2573257513783597E-2</v>
      </c>
      <c r="AX12" s="17">
        <v>1.5720784838068099E-2</v>
      </c>
      <c r="AY12" s="17"/>
      <c r="AZ12" s="17">
        <v>4.2201056232840102E-2</v>
      </c>
      <c r="BA12" s="17">
        <v>4.1644447265790301E-2</v>
      </c>
      <c r="BB12" s="17">
        <v>2.6088556191836199E-2</v>
      </c>
      <c r="BC12" s="17">
        <v>4.8101723196572597E-2</v>
      </c>
      <c r="BD12" s="17">
        <v>6.1849219619696798E-2</v>
      </c>
      <c r="BE12" s="17">
        <v>4.2006324173255997E-2</v>
      </c>
      <c r="BF12" s="17"/>
      <c r="BG12" s="17">
        <v>4.4666038597087399E-2</v>
      </c>
      <c r="BH12" s="17">
        <v>4.3961156011871297E-2</v>
      </c>
      <c r="BI12" s="17" t="s">
        <v>95</v>
      </c>
      <c r="BJ12" s="17" t="s">
        <v>95</v>
      </c>
      <c r="BK12" s="17" t="s">
        <v>95</v>
      </c>
      <c r="BL12" s="17" t="s">
        <v>95</v>
      </c>
      <c r="BM12" s="17" t="s">
        <v>95</v>
      </c>
    </row>
    <row r="13" spans="2:65" x14ac:dyDescent="0.35">
      <c r="B13" s="18" t="s">
        <v>419</v>
      </c>
      <c r="C13" s="17">
        <v>4.1343282692775901E-2</v>
      </c>
      <c r="D13" s="17">
        <v>5.5620304562377203E-2</v>
      </c>
      <c r="E13" s="17">
        <v>2.6785234582608401E-2</v>
      </c>
      <c r="F13" s="17"/>
      <c r="G13" s="17">
        <v>3.3293939622654402E-2</v>
      </c>
      <c r="H13" s="17">
        <v>3.7204703689374397E-2</v>
      </c>
      <c r="I13" s="17">
        <v>3.7968113451688899E-2</v>
      </c>
      <c r="J13" s="17">
        <v>4.7955848983133903E-2</v>
      </c>
      <c r="K13" s="17">
        <v>4.7705173319228703E-2</v>
      </c>
      <c r="L13" s="17">
        <v>3.88743836625157E-2</v>
      </c>
      <c r="M13" s="17"/>
      <c r="N13" s="17">
        <v>4.14185287382451E-2</v>
      </c>
      <c r="O13" s="17">
        <v>5.1292341245891597E-2</v>
      </c>
      <c r="P13" s="17">
        <v>2.99217080802642E-2</v>
      </c>
      <c r="Q13" s="17">
        <v>4.0541147099393597E-2</v>
      </c>
      <c r="R13" s="17"/>
      <c r="S13" s="17">
        <v>4.6997942607082101E-2</v>
      </c>
      <c r="T13" s="17">
        <v>4.0088587230210901E-2</v>
      </c>
      <c r="U13" s="17">
        <v>4.0156052189581903E-2</v>
      </c>
      <c r="V13" s="17">
        <v>4.5290759526837303E-2</v>
      </c>
      <c r="W13" s="17">
        <v>5.2161516838583298E-2</v>
      </c>
      <c r="X13" s="17">
        <v>5.8783514483285698E-2</v>
      </c>
      <c r="Y13" s="17">
        <v>1.9180699748242502E-2</v>
      </c>
      <c r="Z13" s="17">
        <v>1.8819466015492E-2</v>
      </c>
      <c r="AA13" s="17">
        <v>2.6510193056751799E-2</v>
      </c>
      <c r="AB13" s="17">
        <v>4.8377086179669397E-2</v>
      </c>
      <c r="AC13" s="17">
        <v>2.8435024803527099E-2</v>
      </c>
      <c r="AD13" s="17">
        <v>9.4370043466772302E-2</v>
      </c>
      <c r="AE13" s="17"/>
      <c r="AF13" s="17">
        <v>5.5724860202177103E-2</v>
      </c>
      <c r="AG13" s="17">
        <v>2.8666858015229502E-2</v>
      </c>
      <c r="AH13" s="17">
        <v>4.2565925195691197E-2</v>
      </c>
      <c r="AI13" s="17"/>
      <c r="AJ13" s="17">
        <v>4.30107763460299E-2</v>
      </c>
      <c r="AK13" s="17">
        <v>2.6842244192840502E-2</v>
      </c>
      <c r="AL13" s="17">
        <v>2.3706515558817899E-2</v>
      </c>
      <c r="AM13" s="17">
        <v>8.0616452935463698E-2</v>
      </c>
      <c r="AN13" s="17">
        <v>7.9702348651302199E-2</v>
      </c>
      <c r="AO13" s="17"/>
      <c r="AP13" s="17">
        <v>5.2939271955188202E-2</v>
      </c>
      <c r="AQ13" s="17">
        <v>2.64677397194404E-2</v>
      </c>
      <c r="AR13" s="17">
        <v>2.2377519957072899E-2</v>
      </c>
      <c r="AS13" s="17"/>
      <c r="AT13" s="17">
        <v>3.1649050312570398E-2</v>
      </c>
      <c r="AU13" s="17">
        <v>4.6931498063615601E-2</v>
      </c>
      <c r="AV13" s="17">
        <v>3.5316586651011797E-2</v>
      </c>
      <c r="AW13" s="17">
        <v>4.3220788367679203E-2</v>
      </c>
      <c r="AX13" s="17">
        <v>4.6800289659626702E-2</v>
      </c>
      <c r="AY13" s="17"/>
      <c r="AZ13" s="17">
        <v>4.7174070490658401E-2</v>
      </c>
      <c r="BA13" s="17">
        <v>4.77098899949015E-2</v>
      </c>
      <c r="BB13" s="17">
        <v>4.2823452250644503E-2</v>
      </c>
      <c r="BC13" s="17">
        <v>2.8828751210272299E-2</v>
      </c>
      <c r="BD13" s="17">
        <v>3.4356777196970403E-2</v>
      </c>
      <c r="BE13" s="17">
        <v>4.6753378118401197E-2</v>
      </c>
      <c r="BF13" s="17"/>
      <c r="BG13" s="17">
        <v>4.5294252593950202E-2</v>
      </c>
      <c r="BH13" s="17">
        <v>3.51382798995762E-2</v>
      </c>
      <c r="BI13" s="17" t="s">
        <v>95</v>
      </c>
      <c r="BJ13" s="17" t="s">
        <v>95</v>
      </c>
      <c r="BK13" s="17" t="s">
        <v>95</v>
      </c>
      <c r="BL13" s="17" t="s">
        <v>95</v>
      </c>
      <c r="BM13" s="17" t="s">
        <v>95</v>
      </c>
    </row>
    <row r="14" spans="2:65" x14ac:dyDescent="0.35">
      <c r="B14" s="18" t="s">
        <v>114</v>
      </c>
      <c r="C14" s="17">
        <v>1.5870216129424498E-2</v>
      </c>
      <c r="D14" s="17">
        <v>1.7833237190807202E-2</v>
      </c>
      <c r="E14" s="17">
        <v>1.3903047495865401E-2</v>
      </c>
      <c r="F14" s="17"/>
      <c r="G14" s="17">
        <v>5.3443714864916801E-2</v>
      </c>
      <c r="H14" s="17">
        <v>1.9778584424780799E-2</v>
      </c>
      <c r="I14" s="17">
        <v>2.3272253469697801E-2</v>
      </c>
      <c r="J14" s="17">
        <v>9.5928009001359192E-3</v>
      </c>
      <c r="K14" s="17">
        <v>6.4502150723854297E-3</v>
      </c>
      <c r="L14" s="17">
        <v>1.12688138818916E-2</v>
      </c>
      <c r="M14" s="17"/>
      <c r="N14" s="17">
        <v>7.5418587045105604E-3</v>
      </c>
      <c r="O14" s="17">
        <v>1.4805276854048701E-2</v>
      </c>
      <c r="P14" s="17">
        <v>2.09379933584764E-2</v>
      </c>
      <c r="Q14" s="17">
        <v>2.6644766432365002E-2</v>
      </c>
      <c r="R14" s="17"/>
      <c r="S14" s="17">
        <v>1.87482870885716E-2</v>
      </c>
      <c r="T14" s="17">
        <v>6.4842996327186897E-3</v>
      </c>
      <c r="U14" s="17">
        <v>1.7165891734339501E-2</v>
      </c>
      <c r="V14" s="17">
        <v>1.7094355650937299E-2</v>
      </c>
      <c r="W14" s="17">
        <v>1.7652092066067299E-2</v>
      </c>
      <c r="X14" s="17">
        <v>2.6865737830486802E-2</v>
      </c>
      <c r="Y14" s="17">
        <v>1.6848076567642301E-2</v>
      </c>
      <c r="Z14" s="17">
        <v>0</v>
      </c>
      <c r="AA14" s="17">
        <v>2.6752947140414599E-2</v>
      </c>
      <c r="AB14" s="17">
        <v>1.7847401397401201E-2</v>
      </c>
      <c r="AC14" s="17">
        <v>0</v>
      </c>
      <c r="AD14" s="17">
        <v>0</v>
      </c>
      <c r="AE14" s="17"/>
      <c r="AF14" s="17">
        <v>1.2121291556235699E-2</v>
      </c>
      <c r="AG14" s="17">
        <v>1.11235255281229E-2</v>
      </c>
      <c r="AH14" s="17">
        <v>3.4222971485690201E-2</v>
      </c>
      <c r="AI14" s="17"/>
      <c r="AJ14" s="17">
        <v>1.2125246896045499E-2</v>
      </c>
      <c r="AK14" s="17">
        <v>1.41330079999368E-2</v>
      </c>
      <c r="AL14" s="17">
        <v>1.05936790637469E-2</v>
      </c>
      <c r="AM14" s="17">
        <v>3.0858397561314199E-2</v>
      </c>
      <c r="AN14" s="17">
        <v>3.0063198723674401E-2</v>
      </c>
      <c r="AO14" s="17"/>
      <c r="AP14" s="17">
        <v>1.4139891339835901E-2</v>
      </c>
      <c r="AQ14" s="17">
        <v>1.8157687180150799E-2</v>
      </c>
      <c r="AR14" s="17">
        <v>1.1488373154566901E-2</v>
      </c>
      <c r="AS14" s="17"/>
      <c r="AT14" s="17">
        <v>2.9867346993035001E-2</v>
      </c>
      <c r="AU14" s="17">
        <v>1.05579543298953E-2</v>
      </c>
      <c r="AV14" s="17">
        <v>1.5807919585661901E-2</v>
      </c>
      <c r="AW14" s="17">
        <v>1.07027258333608E-2</v>
      </c>
      <c r="AX14" s="17">
        <v>0</v>
      </c>
      <c r="AY14" s="17"/>
      <c r="AZ14" s="17">
        <v>2.4140646360049599E-2</v>
      </c>
      <c r="BA14" s="17">
        <v>1.4983889250568301E-2</v>
      </c>
      <c r="BB14" s="17">
        <v>2.63191320465073E-2</v>
      </c>
      <c r="BC14" s="17">
        <v>1.23077195623429E-2</v>
      </c>
      <c r="BD14" s="17">
        <v>9.5579577192963193E-3</v>
      </c>
      <c r="BE14" s="17">
        <v>7.8298088445203501E-3</v>
      </c>
      <c r="BF14" s="17"/>
      <c r="BG14" s="17">
        <v>1.41159788963979E-2</v>
      </c>
      <c r="BH14" s="17">
        <v>1.8625247730052301E-2</v>
      </c>
      <c r="BI14" s="17" t="s">
        <v>95</v>
      </c>
      <c r="BJ14" s="17" t="s">
        <v>95</v>
      </c>
      <c r="BK14" s="17" t="s">
        <v>95</v>
      </c>
      <c r="BL14" s="17" t="s">
        <v>95</v>
      </c>
      <c r="BM14" s="17" t="s">
        <v>95</v>
      </c>
    </row>
    <row r="15" spans="2:65" ht="29" x14ac:dyDescent="0.35">
      <c r="B15" s="18" t="s">
        <v>420</v>
      </c>
      <c r="C15" s="17">
        <v>0.28724116125500698</v>
      </c>
      <c r="D15" s="17">
        <v>0.255036115440883</v>
      </c>
      <c r="E15" s="17">
        <v>0.32046308702840998</v>
      </c>
      <c r="F15" s="17"/>
      <c r="G15" s="17">
        <v>7.74838500066799E-2</v>
      </c>
      <c r="H15" s="17">
        <v>0.122413859786612</v>
      </c>
      <c r="I15" s="17">
        <v>0.18921368479265499</v>
      </c>
      <c r="J15" s="17">
        <v>0.28144041534679498</v>
      </c>
      <c r="K15" s="17">
        <v>0.36236482621697103</v>
      </c>
      <c r="L15" s="17">
        <v>0.41054742255933002</v>
      </c>
      <c r="M15" s="17"/>
      <c r="N15" s="17">
        <v>0.288622032303193</v>
      </c>
      <c r="O15" s="17">
        <v>0.30592769987257001</v>
      </c>
      <c r="P15" s="17">
        <v>0.26957101461460597</v>
      </c>
      <c r="Q15" s="17">
        <v>0.28172988849479003</v>
      </c>
      <c r="R15" s="17"/>
      <c r="S15" s="17">
        <v>0.221375814987921</v>
      </c>
      <c r="T15" s="17">
        <v>0.30156838246511802</v>
      </c>
      <c r="U15" s="17">
        <v>0.28581380860319799</v>
      </c>
      <c r="V15" s="17">
        <v>0.35421051731583503</v>
      </c>
      <c r="W15" s="17">
        <v>0.26412985814432999</v>
      </c>
      <c r="X15" s="17">
        <v>0.31277558570481301</v>
      </c>
      <c r="Y15" s="17">
        <v>0.30905458723700302</v>
      </c>
      <c r="Z15" s="17">
        <v>0.31656995923271503</v>
      </c>
      <c r="AA15" s="17">
        <v>0.24265068926500499</v>
      </c>
      <c r="AB15" s="17">
        <v>0.29770345256917702</v>
      </c>
      <c r="AC15" s="17">
        <v>0.26733948613227998</v>
      </c>
      <c r="AD15" s="17">
        <v>0.308758082518858</v>
      </c>
      <c r="AE15" s="17"/>
      <c r="AF15" s="17">
        <v>0.306498912997759</v>
      </c>
      <c r="AG15" s="17">
        <v>0.291420676060336</v>
      </c>
      <c r="AH15" s="17">
        <v>0.26441772432442201</v>
      </c>
      <c r="AI15" s="17"/>
      <c r="AJ15" s="17">
        <v>0.31146208963694</v>
      </c>
      <c r="AK15" s="17">
        <v>0.22325348251586299</v>
      </c>
      <c r="AL15" s="17">
        <v>0.30548554026691099</v>
      </c>
      <c r="AM15" s="17">
        <v>0.169588527368113</v>
      </c>
      <c r="AN15" s="17">
        <v>0.331203935383167</v>
      </c>
      <c r="AO15" s="17"/>
      <c r="AP15" s="17">
        <v>0.255798960970678</v>
      </c>
      <c r="AQ15" s="17">
        <v>0.25070173224607301</v>
      </c>
      <c r="AR15" s="17">
        <v>0.276475538292622</v>
      </c>
      <c r="AS15" s="17"/>
      <c r="AT15" s="17">
        <v>0.27413939674174198</v>
      </c>
      <c r="AU15" s="17">
        <v>0.300892105713501</v>
      </c>
      <c r="AV15" s="17">
        <v>0.29754478753864999</v>
      </c>
      <c r="AW15" s="17">
        <v>0.192019746457679</v>
      </c>
      <c r="AX15" s="17">
        <v>0.16819913758709801</v>
      </c>
      <c r="AY15" s="17"/>
      <c r="AZ15" s="17">
        <v>0.15829431376499101</v>
      </c>
      <c r="BA15" s="17">
        <v>0.28715123972018303</v>
      </c>
      <c r="BB15" s="17">
        <v>0.31003596668396399</v>
      </c>
      <c r="BC15" s="17">
        <v>0.30843571207811299</v>
      </c>
      <c r="BD15" s="17">
        <v>0.35878655588745501</v>
      </c>
      <c r="BE15" s="17">
        <v>0.34176460899411298</v>
      </c>
      <c r="BF15" s="17"/>
      <c r="BG15" s="17">
        <v>0.33520373926857</v>
      </c>
      <c r="BH15" s="17">
        <v>0.21191587708749901</v>
      </c>
      <c r="BI15" s="17" t="s">
        <v>95</v>
      </c>
      <c r="BJ15" s="17" t="s">
        <v>95</v>
      </c>
      <c r="BK15" s="17" t="s">
        <v>95</v>
      </c>
      <c r="BL15" s="17" t="s">
        <v>95</v>
      </c>
      <c r="BM15" s="17" t="s">
        <v>95</v>
      </c>
    </row>
    <row r="16" spans="2:65" ht="29" x14ac:dyDescent="0.35">
      <c r="B16" s="18" t="s">
        <v>421</v>
      </c>
      <c r="C16" s="19">
        <v>2.6119904385003001E-2</v>
      </c>
      <c r="D16" s="19">
        <v>2.5814106033127001E-2</v>
      </c>
      <c r="E16" s="19">
        <v>2.6523171252190201E-2</v>
      </c>
      <c r="F16" s="19"/>
      <c r="G16" s="19">
        <v>0</v>
      </c>
      <c r="H16" s="19">
        <v>6.4949395330459996E-3</v>
      </c>
      <c r="I16" s="19">
        <v>2.0147167381978599E-2</v>
      </c>
      <c r="J16" s="19">
        <v>2.9177489077670898E-2</v>
      </c>
      <c r="K16" s="19">
        <v>4.1380980278824898E-2</v>
      </c>
      <c r="L16" s="19">
        <v>3.2177151409177797E-2</v>
      </c>
      <c r="M16" s="19"/>
      <c r="N16" s="19">
        <v>2.73845331308607E-2</v>
      </c>
      <c r="O16" s="19">
        <v>2.3709221788191501E-2</v>
      </c>
      <c r="P16" s="19">
        <v>1.2263819736418999E-2</v>
      </c>
      <c r="Q16" s="19">
        <v>4.4176529233804898E-2</v>
      </c>
      <c r="R16" s="19"/>
      <c r="S16" s="19">
        <v>1.45120264444195E-2</v>
      </c>
      <c r="T16" s="19">
        <v>2.99871329007424E-2</v>
      </c>
      <c r="U16" s="19">
        <v>3.91735031103723E-2</v>
      </c>
      <c r="V16" s="19">
        <v>2.9936260715003001E-2</v>
      </c>
      <c r="W16" s="19">
        <v>5.11188736004728E-3</v>
      </c>
      <c r="X16" s="19">
        <v>2.51178346898096E-2</v>
      </c>
      <c r="Y16" s="19">
        <v>2.5668807933021599E-2</v>
      </c>
      <c r="Z16" s="19">
        <v>1.9755226182640001E-2</v>
      </c>
      <c r="AA16" s="19">
        <v>2.89907539406359E-2</v>
      </c>
      <c r="AB16" s="19">
        <v>1.8992150935795302E-2</v>
      </c>
      <c r="AC16" s="19">
        <v>5.6269949165113298E-2</v>
      </c>
      <c r="AD16" s="19">
        <v>1.6843276622582601E-2</v>
      </c>
      <c r="AE16" s="19"/>
      <c r="AF16" s="19">
        <v>2.98964865066353E-2</v>
      </c>
      <c r="AG16" s="19">
        <v>2.7681514676919199E-2</v>
      </c>
      <c r="AH16" s="19">
        <v>1.1111381230198E-2</v>
      </c>
      <c r="AI16" s="19"/>
      <c r="AJ16" s="19">
        <v>2.8324600726871499E-2</v>
      </c>
      <c r="AK16" s="19">
        <v>2.15157920553204E-2</v>
      </c>
      <c r="AL16" s="19">
        <v>3.8157097596954098E-2</v>
      </c>
      <c r="AM16" s="19">
        <v>3.3828552673757603E-2</v>
      </c>
      <c r="AN16" s="19">
        <v>1.7258726790653101E-2</v>
      </c>
      <c r="AO16" s="19"/>
      <c r="AP16" s="19">
        <v>1.73766024576649E-2</v>
      </c>
      <c r="AQ16" s="19">
        <v>2.1031050219087501E-2</v>
      </c>
      <c r="AR16" s="19">
        <v>3.6628568638352302E-2</v>
      </c>
      <c r="AS16" s="19"/>
      <c r="AT16" s="19">
        <v>3.6415786807727502E-2</v>
      </c>
      <c r="AU16" s="19">
        <v>2.2609931293366099E-2</v>
      </c>
      <c r="AV16" s="19">
        <v>2.1542385196441499E-2</v>
      </c>
      <c r="AW16" s="19">
        <v>1.3464563221784701E-2</v>
      </c>
      <c r="AX16" s="19">
        <v>3.9873908087922301E-2</v>
      </c>
      <c r="AY16" s="19"/>
      <c r="AZ16" s="19">
        <v>2.0973119797420201E-2</v>
      </c>
      <c r="BA16" s="19">
        <v>1.9526699249991199E-2</v>
      </c>
      <c r="BB16" s="19">
        <v>1.9276740141285501E-2</v>
      </c>
      <c r="BC16" s="19">
        <v>3.3158174229715801E-2</v>
      </c>
      <c r="BD16" s="19">
        <v>4.38070204237525E-2</v>
      </c>
      <c r="BE16" s="19">
        <v>2.1206498194372099E-2</v>
      </c>
      <c r="BF16" s="19"/>
      <c r="BG16" s="19">
        <v>2.9594694507817799E-2</v>
      </c>
      <c r="BH16" s="19">
        <v>2.0662742483708699E-2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L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2" t="s">
        <v>432</v>
      </c>
      <c r="E2" s="28"/>
      <c r="F2" s="28"/>
      <c r="G2" s="28"/>
      <c r="H2" s="28"/>
      <c r="I2" s="28"/>
      <c r="J2" s="28"/>
      <c r="K2" s="28"/>
      <c r="L2" s="28"/>
    </row>
    <row r="6" spans="2:12" ht="50" customHeight="1" x14ac:dyDescent="0.35">
      <c r="B6" s="23" t="s">
        <v>14</v>
      </c>
      <c r="C6" s="23" t="s">
        <v>393</v>
      </c>
      <c r="D6" s="23" t="s">
        <v>394</v>
      </c>
      <c r="E6" s="23" t="s">
        <v>395</v>
      </c>
      <c r="F6" s="23" t="s">
        <v>397</v>
      </c>
      <c r="G6" s="23" t="s">
        <v>396</v>
      </c>
      <c r="H6" s="23" t="s">
        <v>398</v>
      </c>
      <c r="I6" s="23" t="s">
        <v>415</v>
      </c>
      <c r="J6" s="23" t="s">
        <v>400</v>
      </c>
      <c r="K6" s="23" t="s">
        <v>416</v>
      </c>
    </row>
    <row r="7" spans="2:12" x14ac:dyDescent="0.35">
      <c r="B7" s="18" t="s">
        <v>370</v>
      </c>
      <c r="C7" s="17">
        <v>0.26722830166982597</v>
      </c>
      <c r="D7" s="17">
        <v>0.21959967734890901</v>
      </c>
      <c r="E7" s="17">
        <v>0.15863567087486399</v>
      </c>
      <c r="F7" s="17">
        <v>0.269683561604595</v>
      </c>
      <c r="G7" s="17">
        <v>0.17484768431643599</v>
      </c>
      <c r="H7" s="17">
        <v>0.30856485044932203</v>
      </c>
      <c r="I7" s="17">
        <v>0.16380179156756</v>
      </c>
      <c r="J7" s="17">
        <v>0.178273341911282</v>
      </c>
      <c r="K7" s="17">
        <v>0.27759887408177902</v>
      </c>
    </row>
    <row r="8" spans="2:12" x14ac:dyDescent="0.35">
      <c r="B8" s="18" t="s">
        <v>371</v>
      </c>
      <c r="C8" s="17">
        <v>0.311118051695423</v>
      </c>
      <c r="D8" s="17">
        <v>0.231933456668732</v>
      </c>
      <c r="E8" s="17">
        <v>0.22086093637414</v>
      </c>
      <c r="F8" s="17">
        <v>0.29943550931962298</v>
      </c>
      <c r="G8" s="17">
        <v>0.24193518798991101</v>
      </c>
      <c r="H8" s="17">
        <v>0.18480891377396599</v>
      </c>
      <c r="I8" s="17">
        <v>0.18005148235370799</v>
      </c>
      <c r="J8" s="17">
        <v>0.21767432645851401</v>
      </c>
      <c r="K8" s="17">
        <v>0.22686668095439799</v>
      </c>
    </row>
    <row r="9" spans="2:12" x14ac:dyDescent="0.35">
      <c r="B9" s="18" t="s">
        <v>417</v>
      </c>
      <c r="C9" s="17">
        <v>9.2465162486281005E-2</v>
      </c>
      <c r="D9" s="17">
        <v>0.12694764562074901</v>
      </c>
      <c r="E9" s="17">
        <v>0.15432580421064701</v>
      </c>
      <c r="F9" s="17">
        <v>0.15148750179218301</v>
      </c>
      <c r="G9" s="17">
        <v>0.17257351718468</v>
      </c>
      <c r="H9" s="17">
        <v>6.7608621686005094E-2</v>
      </c>
      <c r="I9" s="17">
        <v>0.156481891869235</v>
      </c>
      <c r="J9" s="17">
        <v>0.159700433016354</v>
      </c>
      <c r="K9" s="17">
        <v>8.4020637905565798E-2</v>
      </c>
    </row>
    <row r="10" spans="2:12" x14ac:dyDescent="0.35">
      <c r="B10" s="18" t="s">
        <v>418</v>
      </c>
      <c r="C10" s="17">
        <v>3.6995636414831799E-2</v>
      </c>
      <c r="D10" s="17">
        <v>9.0601359985148594E-2</v>
      </c>
      <c r="E10" s="17">
        <v>0.10251180070775499</v>
      </c>
      <c r="F10" s="17">
        <v>8.8048590696552007E-2</v>
      </c>
      <c r="G10" s="17">
        <v>0.109483693844251</v>
      </c>
      <c r="H10" s="17">
        <v>2.6102712447896002E-2</v>
      </c>
      <c r="I10" s="17">
        <v>8.43573809997374E-2</v>
      </c>
      <c r="J10" s="17">
        <v>0.11479994451237401</v>
      </c>
      <c r="K10" s="17">
        <v>4.2554959578159801E-2</v>
      </c>
    </row>
    <row r="11" spans="2:12" x14ac:dyDescent="0.35">
      <c r="B11" s="18" t="s">
        <v>419</v>
      </c>
      <c r="C11" s="17">
        <v>3.2648487042575398E-2</v>
      </c>
      <c r="D11" s="17">
        <v>0.12298403787686001</v>
      </c>
      <c r="E11" s="17">
        <v>0.18616322228617899</v>
      </c>
      <c r="F11" s="17">
        <v>6.9644975012902496E-2</v>
      </c>
      <c r="G11" s="17">
        <v>0.118794066736397</v>
      </c>
      <c r="H11" s="17">
        <v>2.81113841009062E-2</v>
      </c>
      <c r="I11" s="17">
        <v>0.17136558028173299</v>
      </c>
      <c r="J11" s="17">
        <v>0.21920601421703501</v>
      </c>
      <c r="K11" s="17">
        <v>4.0463305758037298E-2</v>
      </c>
    </row>
    <row r="12" spans="2:12" x14ac:dyDescent="0.35">
      <c r="B12" s="18" t="s">
        <v>114</v>
      </c>
      <c r="C12" s="17">
        <v>3.0818102375560999E-2</v>
      </c>
      <c r="D12" s="17">
        <v>3.1271583651705397E-2</v>
      </c>
      <c r="E12" s="17">
        <v>5.4427592164510201E-2</v>
      </c>
      <c r="F12" s="17">
        <v>4.4826639962891601E-2</v>
      </c>
      <c r="G12" s="17">
        <v>4.9590652458727798E-2</v>
      </c>
      <c r="H12" s="17">
        <v>1.57521878318828E-2</v>
      </c>
      <c r="I12" s="17">
        <v>5.9592483002000797E-2</v>
      </c>
      <c r="J12" s="17">
        <v>5.7174561574834901E-2</v>
      </c>
      <c r="K12" s="17">
        <v>2.28070946376853E-2</v>
      </c>
    </row>
    <row r="13" spans="2:12" ht="29" x14ac:dyDescent="0.35">
      <c r="B13" s="18" t="s">
        <v>420</v>
      </c>
      <c r="C13" s="17">
        <v>0.19049911330883099</v>
      </c>
      <c r="D13" s="17">
        <v>6.5879078522104798E-2</v>
      </c>
      <c r="E13" s="17">
        <v>2.65014602892297E-2</v>
      </c>
      <c r="F13" s="17">
        <v>4.66390051095181E-2</v>
      </c>
      <c r="G13" s="17">
        <v>8.36343757283112E-2</v>
      </c>
      <c r="H13" s="17">
        <v>0.349363122823244</v>
      </c>
      <c r="I13" s="17">
        <v>3.78683002048723E-2</v>
      </c>
      <c r="J13" s="17">
        <v>3.1082512229281101E-2</v>
      </c>
      <c r="K13" s="17">
        <v>0.28147925298887999</v>
      </c>
    </row>
    <row r="14" spans="2:12" ht="29" x14ac:dyDescent="0.35">
      <c r="B14" s="18" t="s">
        <v>421</v>
      </c>
      <c r="C14" s="17">
        <v>3.8227145006671702E-2</v>
      </c>
      <c r="D14" s="17">
        <v>0.110783160325791</v>
      </c>
      <c r="E14" s="17">
        <v>9.6573513092675506E-2</v>
      </c>
      <c r="F14" s="17">
        <v>3.0234216501734398E-2</v>
      </c>
      <c r="G14" s="17">
        <v>4.9140821741285097E-2</v>
      </c>
      <c r="H14" s="17">
        <v>1.9688206886777401E-2</v>
      </c>
      <c r="I14" s="17">
        <v>0.14648108972115401</v>
      </c>
      <c r="J14" s="17">
        <v>2.2088866080325301E-2</v>
      </c>
      <c r="K14" s="17">
        <v>2.42091940954949E-2</v>
      </c>
    </row>
    <row r="15" spans="2:12" x14ac:dyDescent="0.35">
      <c r="B15" s="16" t="s">
        <v>127</v>
      </c>
      <c r="C15" s="16"/>
      <c r="D15" s="16"/>
      <c r="E15" s="16"/>
      <c r="F15" s="16"/>
      <c r="G15" s="16"/>
      <c r="H15" s="16"/>
      <c r="I15" s="16"/>
      <c r="J15" s="16"/>
      <c r="K15" s="16"/>
    </row>
    <row r="16" spans="2:12" x14ac:dyDescent="0.35">
      <c r="B16" t="s">
        <v>98</v>
      </c>
    </row>
    <row r="17" spans="2:2" x14ac:dyDescent="0.35">
      <c r="B17" t="s">
        <v>99</v>
      </c>
    </row>
    <row r="21" spans="2:2" x14ac:dyDescent="0.35">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0.26722830166982597</v>
      </c>
      <c r="D9" s="17">
        <v>0.273870964240846</v>
      </c>
      <c r="E9" s="17">
        <v>0.25960687127899401</v>
      </c>
      <c r="F9" s="17"/>
      <c r="G9" s="17">
        <v>0.33939824396405399</v>
      </c>
      <c r="H9" s="17">
        <v>0.32101840148740501</v>
      </c>
      <c r="I9" s="17">
        <v>0.305824895322586</v>
      </c>
      <c r="J9" s="17">
        <v>0.26704275561912</v>
      </c>
      <c r="K9" s="17">
        <v>0.24519313717413799</v>
      </c>
      <c r="L9" s="17">
        <v>0.22251750689798</v>
      </c>
      <c r="M9" s="17"/>
      <c r="N9" s="17">
        <v>0.29507160923630898</v>
      </c>
      <c r="O9" s="17">
        <v>0.25209828686400698</v>
      </c>
      <c r="P9" s="17">
        <v>0.24320268153331501</v>
      </c>
      <c r="Q9" s="17">
        <v>0.26931840831607401</v>
      </c>
      <c r="R9" s="17"/>
      <c r="S9" s="17">
        <v>0.286964415527381</v>
      </c>
      <c r="T9" s="17">
        <v>0.240405576670569</v>
      </c>
      <c r="U9" s="17">
        <v>0.27514205460450097</v>
      </c>
      <c r="V9" s="17">
        <v>0.17985158968016801</v>
      </c>
      <c r="W9" s="17">
        <v>0.337030492860589</v>
      </c>
      <c r="X9" s="17">
        <v>0.26345733980744501</v>
      </c>
      <c r="Y9" s="17">
        <v>0.30248531655878602</v>
      </c>
      <c r="Z9" s="17">
        <v>0.26630245861181201</v>
      </c>
      <c r="AA9" s="17">
        <v>0.28554837041312497</v>
      </c>
      <c r="AB9" s="17">
        <v>0.20636260204201801</v>
      </c>
      <c r="AC9" s="17">
        <v>0.28560891350777901</v>
      </c>
      <c r="AD9" s="17">
        <v>0.41303303905308503</v>
      </c>
      <c r="AE9" s="17"/>
      <c r="AF9" s="17">
        <v>0.24489740194514401</v>
      </c>
      <c r="AG9" s="17">
        <v>0.29282490206293299</v>
      </c>
      <c r="AH9" s="17">
        <v>0.20286293227504201</v>
      </c>
      <c r="AI9" s="17"/>
      <c r="AJ9" s="17">
        <v>0.24433226468897401</v>
      </c>
      <c r="AK9" s="17">
        <v>0.310853857469089</v>
      </c>
      <c r="AL9" s="17">
        <v>0.25357136825997501</v>
      </c>
      <c r="AM9" s="17">
        <v>0.34048766072511799</v>
      </c>
      <c r="AN9" s="17">
        <v>0.195009870798594</v>
      </c>
      <c r="AO9" s="17"/>
      <c r="AP9" s="17">
        <v>0.28299941920224803</v>
      </c>
      <c r="AQ9" s="17">
        <v>0.29898064487472797</v>
      </c>
      <c r="AR9" s="17">
        <v>0.28639292291957502</v>
      </c>
      <c r="AS9" s="17"/>
      <c r="AT9" s="17">
        <v>0.22167597247172899</v>
      </c>
      <c r="AU9" s="17">
        <v>0.238044085842784</v>
      </c>
      <c r="AV9" s="17">
        <v>0.288498031470307</v>
      </c>
      <c r="AW9" s="17">
        <v>0.38394336146144997</v>
      </c>
      <c r="AX9" s="17">
        <v>0.34527666232413101</v>
      </c>
      <c r="AY9" s="17"/>
      <c r="AZ9" s="17">
        <v>0.34084429077488698</v>
      </c>
      <c r="BA9" s="17">
        <v>0.29014347239335903</v>
      </c>
      <c r="BB9" s="17">
        <v>0.22470791336742901</v>
      </c>
      <c r="BC9" s="17">
        <v>0.203045064227832</v>
      </c>
      <c r="BD9" s="17">
        <v>0.26013474866228198</v>
      </c>
      <c r="BE9" s="17">
        <v>0.249305079855976</v>
      </c>
      <c r="BF9" s="17"/>
      <c r="BG9" s="17">
        <v>0.25247359988164803</v>
      </c>
      <c r="BH9" s="17">
        <v>0.29040057786997098</v>
      </c>
      <c r="BI9" s="17" t="s">
        <v>95</v>
      </c>
      <c r="BJ9" s="17" t="s">
        <v>95</v>
      </c>
      <c r="BK9" s="17" t="s">
        <v>95</v>
      </c>
      <c r="BL9" s="17" t="s">
        <v>95</v>
      </c>
      <c r="BM9" s="17" t="s">
        <v>95</v>
      </c>
    </row>
    <row r="10" spans="2:65" x14ac:dyDescent="0.35">
      <c r="B10" s="18" t="s">
        <v>371</v>
      </c>
      <c r="C10" s="17">
        <v>0.311118051695423</v>
      </c>
      <c r="D10" s="17">
        <v>0.313869499841401</v>
      </c>
      <c r="E10" s="17">
        <v>0.30933901117354001</v>
      </c>
      <c r="F10" s="17"/>
      <c r="G10" s="17">
        <v>0.33104715890091102</v>
      </c>
      <c r="H10" s="17">
        <v>0.40679703052916799</v>
      </c>
      <c r="I10" s="17">
        <v>0.376624716684062</v>
      </c>
      <c r="J10" s="17">
        <v>0.292636269414768</v>
      </c>
      <c r="K10" s="17">
        <v>0.31948190631455198</v>
      </c>
      <c r="L10" s="17">
        <v>0.23961546885450299</v>
      </c>
      <c r="M10" s="17"/>
      <c r="N10" s="17">
        <v>0.28579740531919401</v>
      </c>
      <c r="O10" s="17">
        <v>0.34394581059687701</v>
      </c>
      <c r="P10" s="17">
        <v>0.31792217278239099</v>
      </c>
      <c r="Q10" s="17">
        <v>0.30191794137489097</v>
      </c>
      <c r="R10" s="17"/>
      <c r="S10" s="17">
        <v>0.34844309607385199</v>
      </c>
      <c r="T10" s="17">
        <v>0.32810419954564801</v>
      </c>
      <c r="U10" s="17">
        <v>0.32731057206507402</v>
      </c>
      <c r="V10" s="17">
        <v>0.32890559665954699</v>
      </c>
      <c r="W10" s="17">
        <v>0.227587444323889</v>
      </c>
      <c r="X10" s="17">
        <v>0.33517438734333299</v>
      </c>
      <c r="Y10" s="17">
        <v>0.28551893485776197</v>
      </c>
      <c r="Z10" s="17">
        <v>0.36853114442986001</v>
      </c>
      <c r="AA10" s="17">
        <v>0.335867917707521</v>
      </c>
      <c r="AB10" s="17">
        <v>0.299759784780879</v>
      </c>
      <c r="AC10" s="17">
        <v>0.26664886074966299</v>
      </c>
      <c r="AD10" s="17">
        <v>0.13279399434859299</v>
      </c>
      <c r="AE10" s="17"/>
      <c r="AF10" s="17">
        <v>0.28344601430681399</v>
      </c>
      <c r="AG10" s="17">
        <v>0.33524988371091402</v>
      </c>
      <c r="AH10" s="17">
        <v>0.29205561459431001</v>
      </c>
      <c r="AI10" s="17"/>
      <c r="AJ10" s="17">
        <v>0.30073539254547599</v>
      </c>
      <c r="AK10" s="17">
        <v>0.366246660812998</v>
      </c>
      <c r="AL10" s="17">
        <v>0.34084021327371899</v>
      </c>
      <c r="AM10" s="17">
        <v>0.20879275616784701</v>
      </c>
      <c r="AN10" s="17">
        <v>0.23763904029101901</v>
      </c>
      <c r="AO10" s="17"/>
      <c r="AP10" s="17">
        <v>0.30639374491660798</v>
      </c>
      <c r="AQ10" s="17">
        <v>0.36387284764448902</v>
      </c>
      <c r="AR10" s="17">
        <v>0.33191458035594501</v>
      </c>
      <c r="AS10" s="17"/>
      <c r="AT10" s="17">
        <v>0.27337476586882198</v>
      </c>
      <c r="AU10" s="17">
        <v>0.32591693976814301</v>
      </c>
      <c r="AV10" s="17">
        <v>0.32514419139245498</v>
      </c>
      <c r="AW10" s="17">
        <v>0.334636919556007</v>
      </c>
      <c r="AX10" s="17">
        <v>0.32861631674161901</v>
      </c>
      <c r="AY10" s="17"/>
      <c r="AZ10" s="17">
        <v>0.34629181836728001</v>
      </c>
      <c r="BA10" s="17">
        <v>0.30020039023617001</v>
      </c>
      <c r="BB10" s="17">
        <v>0.34074859089586501</v>
      </c>
      <c r="BC10" s="17">
        <v>0.32016685382107601</v>
      </c>
      <c r="BD10" s="17">
        <v>0.287020894793095</v>
      </c>
      <c r="BE10" s="17">
        <v>0.25513237232059599</v>
      </c>
      <c r="BF10" s="17"/>
      <c r="BG10" s="17">
        <v>0.28390619009100199</v>
      </c>
      <c r="BH10" s="17">
        <v>0.35385431177510801</v>
      </c>
      <c r="BI10" s="17" t="s">
        <v>95</v>
      </c>
      <c r="BJ10" s="17" t="s">
        <v>95</v>
      </c>
      <c r="BK10" s="17" t="s">
        <v>95</v>
      </c>
      <c r="BL10" s="17" t="s">
        <v>95</v>
      </c>
      <c r="BM10" s="17" t="s">
        <v>95</v>
      </c>
    </row>
    <row r="11" spans="2:65" x14ac:dyDescent="0.35">
      <c r="B11" s="18" t="s">
        <v>417</v>
      </c>
      <c r="C11" s="17">
        <v>9.2465162486281005E-2</v>
      </c>
      <c r="D11" s="17">
        <v>0.103370767125177</v>
      </c>
      <c r="E11" s="17">
        <v>7.9852541212288006E-2</v>
      </c>
      <c r="F11" s="17"/>
      <c r="G11" s="17">
        <v>0.119192564808163</v>
      </c>
      <c r="H11" s="17">
        <v>8.6833310341187506E-2</v>
      </c>
      <c r="I11" s="17">
        <v>9.9140656197443999E-2</v>
      </c>
      <c r="J11" s="17">
        <v>9.0847360799498997E-2</v>
      </c>
      <c r="K11" s="17">
        <v>7.2391948336868406E-2</v>
      </c>
      <c r="L11" s="17">
        <v>9.8550586742914101E-2</v>
      </c>
      <c r="M11" s="17"/>
      <c r="N11" s="17">
        <v>7.0961982944576396E-2</v>
      </c>
      <c r="O11" s="17">
        <v>9.6205598180314406E-2</v>
      </c>
      <c r="P11" s="17">
        <v>0.108712889173707</v>
      </c>
      <c r="Q11" s="17">
        <v>0.107585274924035</v>
      </c>
      <c r="R11" s="17"/>
      <c r="S11" s="17">
        <v>0.100103504658618</v>
      </c>
      <c r="T11" s="17">
        <v>9.3093452107752897E-2</v>
      </c>
      <c r="U11" s="17">
        <v>0.10294210812030199</v>
      </c>
      <c r="V11" s="17">
        <v>9.4580593471983193E-2</v>
      </c>
      <c r="W11" s="17">
        <v>9.0972218817671494E-2</v>
      </c>
      <c r="X11" s="17">
        <v>7.6905535537706807E-2</v>
      </c>
      <c r="Y11" s="17">
        <v>0.10158372623327599</v>
      </c>
      <c r="Z11" s="17">
        <v>0.13490360558970399</v>
      </c>
      <c r="AA11" s="17">
        <v>7.9368865758674703E-2</v>
      </c>
      <c r="AB11" s="17">
        <v>7.5058580645685297E-2</v>
      </c>
      <c r="AC11" s="17">
        <v>9.5755464734700493E-2</v>
      </c>
      <c r="AD11" s="17">
        <v>9.1868690057927693E-2</v>
      </c>
      <c r="AE11" s="17"/>
      <c r="AF11" s="17">
        <v>9.7560283101763901E-2</v>
      </c>
      <c r="AG11" s="17">
        <v>7.5969244856427601E-2</v>
      </c>
      <c r="AH11" s="17">
        <v>0.151314847007814</v>
      </c>
      <c r="AI11" s="17"/>
      <c r="AJ11" s="17">
        <v>9.0122153380377407E-2</v>
      </c>
      <c r="AK11" s="17">
        <v>7.9960821969389403E-2</v>
      </c>
      <c r="AL11" s="17">
        <v>7.5284033681615195E-2</v>
      </c>
      <c r="AM11" s="17">
        <v>0.107222421852948</v>
      </c>
      <c r="AN11" s="17">
        <v>0.17873654506495401</v>
      </c>
      <c r="AO11" s="17"/>
      <c r="AP11" s="17">
        <v>9.0382876427430606E-2</v>
      </c>
      <c r="AQ11" s="17">
        <v>7.2814987241923701E-2</v>
      </c>
      <c r="AR11" s="17">
        <v>0.104166902393385</v>
      </c>
      <c r="AS11" s="17"/>
      <c r="AT11" s="17">
        <v>0.124538922684997</v>
      </c>
      <c r="AU11" s="17">
        <v>8.7269978892601296E-2</v>
      </c>
      <c r="AV11" s="17">
        <v>8.7914864254019495E-2</v>
      </c>
      <c r="AW11" s="17">
        <v>6.7884837806384796E-2</v>
      </c>
      <c r="AX11" s="17">
        <v>7.2607787154921596E-2</v>
      </c>
      <c r="AY11" s="17"/>
      <c r="AZ11" s="17">
        <v>9.3743787577252699E-2</v>
      </c>
      <c r="BA11" s="17">
        <v>8.2834980580413595E-2</v>
      </c>
      <c r="BB11" s="17">
        <v>0.10061814208504399</v>
      </c>
      <c r="BC11" s="17">
        <v>0.104481865486834</v>
      </c>
      <c r="BD11" s="17">
        <v>9.8323673882945703E-2</v>
      </c>
      <c r="BE11" s="17">
        <v>7.3584845422724698E-2</v>
      </c>
      <c r="BF11" s="17"/>
      <c r="BG11" s="17">
        <v>9.1246802449216E-2</v>
      </c>
      <c r="BH11" s="17">
        <v>9.4378598331708405E-2</v>
      </c>
      <c r="BI11" s="17" t="s">
        <v>95</v>
      </c>
      <c r="BJ11" s="17" t="s">
        <v>95</v>
      </c>
      <c r="BK11" s="17" t="s">
        <v>95</v>
      </c>
      <c r="BL11" s="17" t="s">
        <v>95</v>
      </c>
      <c r="BM11" s="17" t="s">
        <v>95</v>
      </c>
    </row>
    <row r="12" spans="2:65" x14ac:dyDescent="0.35">
      <c r="B12" s="18" t="s">
        <v>418</v>
      </c>
      <c r="C12" s="17">
        <v>3.6995636414831799E-2</v>
      </c>
      <c r="D12" s="17">
        <v>4.1287534009628001E-2</v>
      </c>
      <c r="E12" s="17">
        <v>3.27024504716006E-2</v>
      </c>
      <c r="F12" s="17"/>
      <c r="G12" s="17">
        <v>5.0645241566500403E-2</v>
      </c>
      <c r="H12" s="17">
        <v>4.4507836647360299E-2</v>
      </c>
      <c r="I12" s="17">
        <v>2.6208789729857501E-2</v>
      </c>
      <c r="J12" s="17">
        <v>3.8743838680452801E-2</v>
      </c>
      <c r="K12" s="17">
        <v>2.6234427380445301E-2</v>
      </c>
      <c r="L12" s="17">
        <v>4.1671659543356297E-2</v>
      </c>
      <c r="M12" s="17"/>
      <c r="N12" s="17">
        <v>4.0090559513645402E-2</v>
      </c>
      <c r="O12" s="17">
        <v>4.6361303182445697E-2</v>
      </c>
      <c r="P12" s="17">
        <v>3.3522445537540899E-2</v>
      </c>
      <c r="Q12" s="17">
        <v>2.0028345923029298E-2</v>
      </c>
      <c r="R12" s="17"/>
      <c r="S12" s="17">
        <v>4.5345594860038002E-2</v>
      </c>
      <c r="T12" s="17">
        <v>3.8886739808887801E-2</v>
      </c>
      <c r="U12" s="17">
        <v>2.1604565425062301E-2</v>
      </c>
      <c r="V12" s="17">
        <v>2.94479501364369E-2</v>
      </c>
      <c r="W12" s="17">
        <v>6.16576293269714E-2</v>
      </c>
      <c r="X12" s="17">
        <v>3.7674041134427003E-2</v>
      </c>
      <c r="Y12" s="17">
        <v>4.2708868621763797E-2</v>
      </c>
      <c r="Z12" s="17">
        <v>9.7329024641925506E-3</v>
      </c>
      <c r="AA12" s="17">
        <v>4.1878886422704702E-2</v>
      </c>
      <c r="AB12" s="17">
        <v>3.0299636929481899E-2</v>
      </c>
      <c r="AC12" s="17">
        <v>3.4509230043357403E-2</v>
      </c>
      <c r="AD12" s="17">
        <v>3.7644253780810502E-2</v>
      </c>
      <c r="AE12" s="17"/>
      <c r="AF12" s="17">
        <v>3.9880794386244298E-2</v>
      </c>
      <c r="AG12" s="17">
        <v>3.0105923756514202E-2</v>
      </c>
      <c r="AH12" s="17">
        <v>5.6675446968899902E-2</v>
      </c>
      <c r="AI12" s="17"/>
      <c r="AJ12" s="17">
        <v>4.28632017428058E-2</v>
      </c>
      <c r="AK12" s="17">
        <v>2.65337649095569E-2</v>
      </c>
      <c r="AL12" s="17">
        <v>3.3043300299068198E-2</v>
      </c>
      <c r="AM12" s="17">
        <v>0</v>
      </c>
      <c r="AN12" s="17">
        <v>4.4145071694870003E-2</v>
      </c>
      <c r="AO12" s="17"/>
      <c r="AP12" s="17">
        <v>4.1627791654166198E-2</v>
      </c>
      <c r="AQ12" s="17">
        <v>3.1449850402584502E-2</v>
      </c>
      <c r="AR12" s="17">
        <v>3.9044925938074203E-2</v>
      </c>
      <c r="AS12" s="17"/>
      <c r="AT12" s="17">
        <v>5.4295866443384903E-2</v>
      </c>
      <c r="AU12" s="17">
        <v>3.3735652026343203E-2</v>
      </c>
      <c r="AV12" s="17">
        <v>3.1264966052490899E-2</v>
      </c>
      <c r="AW12" s="17">
        <v>4.0287457865527197E-2</v>
      </c>
      <c r="AX12" s="17">
        <v>1.5720784838068099E-2</v>
      </c>
      <c r="AY12" s="17"/>
      <c r="AZ12" s="17">
        <v>3.4519234064025198E-2</v>
      </c>
      <c r="BA12" s="17">
        <v>4.1276045577813003E-2</v>
      </c>
      <c r="BB12" s="17">
        <v>2.0458963961079699E-2</v>
      </c>
      <c r="BC12" s="17">
        <v>4.1771198166015898E-2</v>
      </c>
      <c r="BD12" s="17">
        <v>3.8289200992905802E-2</v>
      </c>
      <c r="BE12" s="17">
        <v>2.93144860977128E-2</v>
      </c>
      <c r="BF12" s="17"/>
      <c r="BG12" s="17">
        <v>3.9204285199960998E-2</v>
      </c>
      <c r="BH12" s="17">
        <v>3.3526950946777302E-2</v>
      </c>
      <c r="BI12" s="17" t="s">
        <v>95</v>
      </c>
      <c r="BJ12" s="17" t="s">
        <v>95</v>
      </c>
      <c r="BK12" s="17" t="s">
        <v>95</v>
      </c>
      <c r="BL12" s="17" t="s">
        <v>95</v>
      </c>
      <c r="BM12" s="17" t="s">
        <v>95</v>
      </c>
    </row>
    <row r="13" spans="2:65" x14ac:dyDescent="0.35">
      <c r="B13" s="18" t="s">
        <v>419</v>
      </c>
      <c r="C13" s="17">
        <v>3.2648487042575398E-2</v>
      </c>
      <c r="D13" s="17">
        <v>3.6440151911741998E-2</v>
      </c>
      <c r="E13" s="17">
        <v>2.8855564773387601E-2</v>
      </c>
      <c r="F13" s="17"/>
      <c r="G13" s="17">
        <v>1.6720269574121802E-2</v>
      </c>
      <c r="H13" s="17">
        <v>3.05571840669377E-2</v>
      </c>
      <c r="I13" s="17">
        <v>3.09288206829865E-2</v>
      </c>
      <c r="J13" s="17">
        <v>3.8602233822016198E-2</v>
      </c>
      <c r="K13" s="17">
        <v>4.1464141524947901E-2</v>
      </c>
      <c r="L13" s="17">
        <v>2.92043033950849E-2</v>
      </c>
      <c r="M13" s="17"/>
      <c r="N13" s="17">
        <v>2.9991895059989199E-2</v>
      </c>
      <c r="O13" s="17">
        <v>3.7697398654429497E-2</v>
      </c>
      <c r="P13" s="17">
        <v>2.8478910409537699E-2</v>
      </c>
      <c r="Q13" s="17">
        <v>3.53172833474781E-2</v>
      </c>
      <c r="R13" s="17"/>
      <c r="S13" s="17">
        <v>3.5029801744750101E-2</v>
      </c>
      <c r="T13" s="17">
        <v>3.4359237024824699E-2</v>
      </c>
      <c r="U13" s="17">
        <v>1.75220344378503E-2</v>
      </c>
      <c r="V13" s="17">
        <v>3.1797334079013799E-2</v>
      </c>
      <c r="W13" s="17">
        <v>4.0745524062243597E-2</v>
      </c>
      <c r="X13" s="17">
        <v>3.0588092761662598E-2</v>
      </c>
      <c r="Y13" s="17">
        <v>3.6773574957580699E-2</v>
      </c>
      <c r="Z13" s="17">
        <v>1.9023176616222999E-2</v>
      </c>
      <c r="AA13" s="17">
        <v>1.9019333788504102E-2</v>
      </c>
      <c r="AB13" s="17">
        <v>5.5235295770193801E-2</v>
      </c>
      <c r="AC13" s="17">
        <v>2.41046017270286E-2</v>
      </c>
      <c r="AD13" s="17">
        <v>5.49450785472839E-2</v>
      </c>
      <c r="AE13" s="17"/>
      <c r="AF13" s="17">
        <v>4.4003673873585301E-2</v>
      </c>
      <c r="AG13" s="17">
        <v>2.29027074229687E-2</v>
      </c>
      <c r="AH13" s="17">
        <v>3.7734732220846001E-2</v>
      </c>
      <c r="AI13" s="17"/>
      <c r="AJ13" s="17">
        <v>3.3611227470206603E-2</v>
      </c>
      <c r="AK13" s="17">
        <v>1.8617781061110901E-2</v>
      </c>
      <c r="AL13" s="17">
        <v>2.3854118350344001E-2</v>
      </c>
      <c r="AM13" s="17">
        <v>0.10597705426421</v>
      </c>
      <c r="AN13" s="17">
        <v>4.5513751268731903E-2</v>
      </c>
      <c r="AO13" s="17"/>
      <c r="AP13" s="17">
        <v>3.74909912733353E-2</v>
      </c>
      <c r="AQ13" s="17">
        <v>2.2306084413527799E-2</v>
      </c>
      <c r="AR13" s="17">
        <v>2.09950250606179E-2</v>
      </c>
      <c r="AS13" s="17"/>
      <c r="AT13" s="17">
        <v>3.3450676055669502E-2</v>
      </c>
      <c r="AU13" s="17">
        <v>3.3753246092808997E-2</v>
      </c>
      <c r="AV13" s="17">
        <v>2.0078573575962801E-2</v>
      </c>
      <c r="AW13" s="17">
        <v>3.8196129822379903E-2</v>
      </c>
      <c r="AX13" s="17">
        <v>2.20562843962465E-2</v>
      </c>
      <c r="AY13" s="17"/>
      <c r="AZ13" s="17">
        <v>3.4993781826376698E-2</v>
      </c>
      <c r="BA13" s="17">
        <v>3.28105511367651E-2</v>
      </c>
      <c r="BB13" s="17">
        <v>2.1802696607401001E-2</v>
      </c>
      <c r="BC13" s="17">
        <v>2.7452305537544699E-2</v>
      </c>
      <c r="BD13" s="17">
        <v>2.99922823932657E-2</v>
      </c>
      <c r="BE13" s="17">
        <v>6.9851281509976701E-2</v>
      </c>
      <c r="BF13" s="17"/>
      <c r="BG13" s="17">
        <v>3.5812752935956503E-2</v>
      </c>
      <c r="BH13" s="17">
        <v>2.7679003802265199E-2</v>
      </c>
      <c r="BI13" s="17" t="s">
        <v>95</v>
      </c>
      <c r="BJ13" s="17" t="s">
        <v>95</v>
      </c>
      <c r="BK13" s="17" t="s">
        <v>95</v>
      </c>
      <c r="BL13" s="17" t="s">
        <v>95</v>
      </c>
      <c r="BM13" s="17" t="s">
        <v>95</v>
      </c>
    </row>
    <row r="14" spans="2:65" x14ac:dyDescent="0.35">
      <c r="B14" s="18" t="s">
        <v>114</v>
      </c>
      <c r="C14" s="17">
        <v>3.0818102375560999E-2</v>
      </c>
      <c r="D14" s="17">
        <v>2.1989175796127001E-2</v>
      </c>
      <c r="E14" s="17">
        <v>4.0011753416745899E-2</v>
      </c>
      <c r="F14" s="17"/>
      <c r="G14" s="17">
        <v>2.46651614979671E-2</v>
      </c>
      <c r="H14" s="17">
        <v>3.8811071602087702E-2</v>
      </c>
      <c r="I14" s="17">
        <v>3.5013933497779599E-2</v>
      </c>
      <c r="J14" s="17">
        <v>3.2675159283532297E-2</v>
      </c>
      <c r="K14" s="17">
        <v>2.0515291781701198E-2</v>
      </c>
      <c r="L14" s="17">
        <v>3.2075755183789703E-2</v>
      </c>
      <c r="M14" s="17"/>
      <c r="N14" s="17">
        <v>2.0223967501690102E-2</v>
      </c>
      <c r="O14" s="17">
        <v>2.83380682392106E-2</v>
      </c>
      <c r="P14" s="17">
        <v>3.02540542204752E-2</v>
      </c>
      <c r="Q14" s="17">
        <v>5.4638881814028498E-2</v>
      </c>
      <c r="R14" s="17"/>
      <c r="S14" s="17">
        <v>3.3342906613776202E-2</v>
      </c>
      <c r="T14" s="17">
        <v>1.6153694580970001E-2</v>
      </c>
      <c r="U14" s="17">
        <v>4.0797281875757103E-2</v>
      </c>
      <c r="V14" s="17">
        <v>3.5273171187393398E-2</v>
      </c>
      <c r="W14" s="17">
        <v>3.6372392256875899E-2</v>
      </c>
      <c r="X14" s="17">
        <v>4.3713225564765298E-2</v>
      </c>
      <c r="Y14" s="17">
        <v>2.6176486351954499E-2</v>
      </c>
      <c r="Z14" s="17">
        <v>9.1829101016989295E-3</v>
      </c>
      <c r="AA14" s="17">
        <v>3.38745808859768E-2</v>
      </c>
      <c r="AB14" s="17">
        <v>3.5591677458139702E-2</v>
      </c>
      <c r="AC14" s="17">
        <v>2.3806185984072799E-2</v>
      </c>
      <c r="AD14" s="17">
        <v>1.8093828010876601E-2</v>
      </c>
      <c r="AE14" s="17"/>
      <c r="AF14" s="17">
        <v>2.7095442931985601E-2</v>
      </c>
      <c r="AG14" s="17">
        <v>3.1047480293868699E-2</v>
      </c>
      <c r="AH14" s="17">
        <v>4.6778630019326597E-2</v>
      </c>
      <c r="AI14" s="17"/>
      <c r="AJ14" s="17">
        <v>2.9941619306373901E-2</v>
      </c>
      <c r="AK14" s="17">
        <v>3.1496298973712901E-2</v>
      </c>
      <c r="AL14" s="17">
        <v>1.5797494585591099E-2</v>
      </c>
      <c r="AM14" s="17">
        <v>3.0858397561314199E-2</v>
      </c>
      <c r="AN14" s="17">
        <v>3.8266638868318499E-2</v>
      </c>
      <c r="AO14" s="17"/>
      <c r="AP14" s="17">
        <v>2.9158004448674099E-2</v>
      </c>
      <c r="AQ14" s="17">
        <v>2.9693441543064799E-2</v>
      </c>
      <c r="AR14" s="17">
        <v>1.03105904702842E-2</v>
      </c>
      <c r="AS14" s="17"/>
      <c r="AT14" s="17">
        <v>3.8677836086418199E-2</v>
      </c>
      <c r="AU14" s="17">
        <v>3.3368621259511698E-2</v>
      </c>
      <c r="AV14" s="17">
        <v>2.92201375663921E-2</v>
      </c>
      <c r="AW14" s="17">
        <v>1.7189813734053601E-2</v>
      </c>
      <c r="AX14" s="17">
        <v>0</v>
      </c>
      <c r="AY14" s="17"/>
      <c r="AZ14" s="17">
        <v>1.8726517895428101E-2</v>
      </c>
      <c r="BA14" s="17">
        <v>3.7436680680028901E-2</v>
      </c>
      <c r="BB14" s="17">
        <v>3.7420005606005197E-2</v>
      </c>
      <c r="BC14" s="17">
        <v>2.878858540023E-2</v>
      </c>
      <c r="BD14" s="17">
        <v>3.0095567310899501E-2</v>
      </c>
      <c r="BE14" s="17">
        <v>2.2227780192470899E-2</v>
      </c>
      <c r="BF14" s="17"/>
      <c r="BG14" s="17">
        <v>2.9698398782667799E-2</v>
      </c>
      <c r="BH14" s="17">
        <v>3.2576598161467303E-2</v>
      </c>
      <c r="BI14" s="17" t="s">
        <v>95</v>
      </c>
      <c r="BJ14" s="17" t="s">
        <v>95</v>
      </c>
      <c r="BK14" s="17" t="s">
        <v>95</v>
      </c>
      <c r="BL14" s="17" t="s">
        <v>95</v>
      </c>
      <c r="BM14" s="17" t="s">
        <v>95</v>
      </c>
    </row>
    <row r="15" spans="2:65" ht="29" x14ac:dyDescent="0.35">
      <c r="B15" s="18" t="s">
        <v>420</v>
      </c>
      <c r="C15" s="17">
        <v>0.19049911330883099</v>
      </c>
      <c r="D15" s="17">
        <v>0.170851317387927</v>
      </c>
      <c r="E15" s="17">
        <v>0.211371413393279</v>
      </c>
      <c r="F15" s="17"/>
      <c r="G15" s="17">
        <v>9.4639608425167304E-2</v>
      </c>
      <c r="H15" s="17">
        <v>5.89580234174494E-2</v>
      </c>
      <c r="I15" s="17">
        <v>0.112428280786629</v>
      </c>
      <c r="J15" s="17">
        <v>0.19989536242280501</v>
      </c>
      <c r="K15" s="17">
        <v>0.23698220386490201</v>
      </c>
      <c r="L15" s="17">
        <v>0.27238230415206499</v>
      </c>
      <c r="M15" s="17"/>
      <c r="N15" s="17">
        <v>0.22169459099093999</v>
      </c>
      <c r="O15" s="17">
        <v>0.15300066186651201</v>
      </c>
      <c r="P15" s="17">
        <v>0.19542319599381899</v>
      </c>
      <c r="Q15" s="17">
        <v>0.179922027548096</v>
      </c>
      <c r="R15" s="17"/>
      <c r="S15" s="17">
        <v>0.12036104084428199</v>
      </c>
      <c r="T15" s="17">
        <v>0.19933014968814999</v>
      </c>
      <c r="U15" s="17">
        <v>0.16075785002450199</v>
      </c>
      <c r="V15" s="17">
        <v>0.24845421883143301</v>
      </c>
      <c r="W15" s="17">
        <v>0.188759847567116</v>
      </c>
      <c r="X15" s="17">
        <v>0.18720739778808401</v>
      </c>
      <c r="Y15" s="17">
        <v>0.187526536967034</v>
      </c>
      <c r="Z15" s="17">
        <v>0.18374318795918201</v>
      </c>
      <c r="AA15" s="17">
        <v>0.17178295992343601</v>
      </c>
      <c r="AB15" s="17">
        <v>0.237390473642069</v>
      </c>
      <c r="AC15" s="17">
        <v>0.19720501466285301</v>
      </c>
      <c r="AD15" s="17">
        <v>0.25162111620142302</v>
      </c>
      <c r="AE15" s="17"/>
      <c r="AF15" s="17">
        <v>0.228370863999311</v>
      </c>
      <c r="AG15" s="17">
        <v>0.16887952188011901</v>
      </c>
      <c r="AH15" s="17">
        <v>0.17852657295802299</v>
      </c>
      <c r="AI15" s="17"/>
      <c r="AJ15" s="17">
        <v>0.220903688468505</v>
      </c>
      <c r="AK15" s="17">
        <v>0.143327934240701</v>
      </c>
      <c r="AL15" s="17">
        <v>0.196225356961751</v>
      </c>
      <c r="AM15" s="17">
        <v>0.14779139764768401</v>
      </c>
      <c r="AN15" s="17">
        <v>0.20660982637186101</v>
      </c>
      <c r="AO15" s="17"/>
      <c r="AP15" s="17">
        <v>0.176818115974199</v>
      </c>
      <c r="AQ15" s="17">
        <v>0.15383732424669999</v>
      </c>
      <c r="AR15" s="17">
        <v>0.15910320096948899</v>
      </c>
      <c r="AS15" s="17"/>
      <c r="AT15" s="17">
        <v>0.20890037151419799</v>
      </c>
      <c r="AU15" s="17">
        <v>0.20199374918320201</v>
      </c>
      <c r="AV15" s="17">
        <v>0.18297052281443399</v>
      </c>
      <c r="AW15" s="17">
        <v>0.10399431056993</v>
      </c>
      <c r="AX15" s="17">
        <v>0.17747985884647999</v>
      </c>
      <c r="AY15" s="17"/>
      <c r="AZ15" s="17">
        <v>7.6142202487038804E-2</v>
      </c>
      <c r="BA15" s="17">
        <v>0.179944666381432</v>
      </c>
      <c r="BB15" s="17">
        <v>0.230603324643333</v>
      </c>
      <c r="BC15" s="17">
        <v>0.22782626977452</v>
      </c>
      <c r="BD15" s="17">
        <v>0.22638174064911501</v>
      </c>
      <c r="BE15" s="17">
        <v>0.27075235085299898</v>
      </c>
      <c r="BF15" s="17"/>
      <c r="BG15" s="17">
        <v>0.21964511312110799</v>
      </c>
      <c r="BH15" s="17">
        <v>0.14472528693976</v>
      </c>
      <c r="BI15" s="17" t="s">
        <v>95</v>
      </c>
      <c r="BJ15" s="17" t="s">
        <v>95</v>
      </c>
      <c r="BK15" s="17" t="s">
        <v>95</v>
      </c>
      <c r="BL15" s="17" t="s">
        <v>95</v>
      </c>
      <c r="BM15" s="17" t="s">
        <v>95</v>
      </c>
    </row>
    <row r="16" spans="2:65" ht="29" x14ac:dyDescent="0.35">
      <c r="B16" s="18" t="s">
        <v>421</v>
      </c>
      <c r="C16" s="19">
        <v>3.8227145006671702E-2</v>
      </c>
      <c r="D16" s="19">
        <v>3.8320589687150901E-2</v>
      </c>
      <c r="E16" s="19">
        <v>3.8260394280165498E-2</v>
      </c>
      <c r="F16" s="19"/>
      <c r="G16" s="19">
        <v>2.36917512631158E-2</v>
      </c>
      <c r="H16" s="19">
        <v>1.25171419084039E-2</v>
      </c>
      <c r="I16" s="19">
        <v>1.38299070986551E-2</v>
      </c>
      <c r="J16" s="19">
        <v>3.9557019957806798E-2</v>
      </c>
      <c r="K16" s="19">
        <v>3.7736943622445597E-2</v>
      </c>
      <c r="L16" s="19">
        <v>6.3982415230306705E-2</v>
      </c>
      <c r="M16" s="19"/>
      <c r="N16" s="19">
        <v>3.6167989433655998E-2</v>
      </c>
      <c r="O16" s="19">
        <v>4.23528724162031E-2</v>
      </c>
      <c r="P16" s="19">
        <v>4.24836503492141E-2</v>
      </c>
      <c r="Q16" s="19">
        <v>3.1271836752367603E-2</v>
      </c>
      <c r="R16" s="19"/>
      <c r="S16" s="19">
        <v>3.0409639677303198E-2</v>
      </c>
      <c r="T16" s="19">
        <v>4.9666950573197498E-2</v>
      </c>
      <c r="U16" s="19">
        <v>5.3923533446951097E-2</v>
      </c>
      <c r="V16" s="19">
        <v>5.1689545954024897E-2</v>
      </c>
      <c r="W16" s="19">
        <v>1.6874450784644501E-2</v>
      </c>
      <c r="X16" s="19">
        <v>2.5279980062576601E-2</v>
      </c>
      <c r="Y16" s="19">
        <v>1.7226555451843199E-2</v>
      </c>
      <c r="Z16" s="19">
        <v>8.5806142273286805E-3</v>
      </c>
      <c r="AA16" s="19">
        <v>3.2659085100058202E-2</v>
      </c>
      <c r="AB16" s="19">
        <v>6.0301948731533002E-2</v>
      </c>
      <c r="AC16" s="19">
        <v>7.2361728590545807E-2</v>
      </c>
      <c r="AD16" s="19">
        <v>0</v>
      </c>
      <c r="AE16" s="19"/>
      <c r="AF16" s="19">
        <v>3.47455254551527E-2</v>
      </c>
      <c r="AG16" s="19">
        <v>4.3020336016255198E-2</v>
      </c>
      <c r="AH16" s="19">
        <v>3.4051223955739701E-2</v>
      </c>
      <c r="AI16" s="19"/>
      <c r="AJ16" s="19">
        <v>3.7490452397281403E-2</v>
      </c>
      <c r="AK16" s="19">
        <v>2.2962880563441701E-2</v>
      </c>
      <c r="AL16" s="19">
        <v>6.1384114587937202E-2</v>
      </c>
      <c r="AM16" s="19">
        <v>5.8870311780878697E-2</v>
      </c>
      <c r="AN16" s="19">
        <v>5.4079255641651398E-2</v>
      </c>
      <c r="AO16" s="19"/>
      <c r="AP16" s="19">
        <v>3.5129056103339301E-2</v>
      </c>
      <c r="AQ16" s="19">
        <v>2.7044819632981099E-2</v>
      </c>
      <c r="AR16" s="19">
        <v>4.8071851892629601E-2</v>
      </c>
      <c r="AS16" s="19"/>
      <c r="AT16" s="19">
        <v>4.5085588874782201E-2</v>
      </c>
      <c r="AU16" s="19">
        <v>4.59177269346061E-2</v>
      </c>
      <c r="AV16" s="19">
        <v>3.4908712873938E-2</v>
      </c>
      <c r="AW16" s="19">
        <v>1.38671691842676E-2</v>
      </c>
      <c r="AX16" s="19">
        <v>3.8242305698533999E-2</v>
      </c>
      <c r="AY16" s="19"/>
      <c r="AZ16" s="19">
        <v>5.4738367007711702E-2</v>
      </c>
      <c r="BA16" s="19">
        <v>3.5353213014018503E-2</v>
      </c>
      <c r="BB16" s="19">
        <v>2.3640362833844498E-2</v>
      </c>
      <c r="BC16" s="19">
        <v>4.64678575859475E-2</v>
      </c>
      <c r="BD16" s="19">
        <v>2.9761891315490299E-2</v>
      </c>
      <c r="BE16" s="19">
        <v>2.9831803747543101E-2</v>
      </c>
      <c r="BF16" s="19"/>
      <c r="BG16" s="19">
        <v>4.8012857538441298E-2</v>
      </c>
      <c r="BH16" s="19">
        <v>2.2858672172942299E-2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0.21959967734890901</v>
      </c>
      <c r="D9" s="17">
        <v>0.229431533747847</v>
      </c>
      <c r="E9" s="17">
        <v>0.208533717965007</v>
      </c>
      <c r="F9" s="17"/>
      <c r="G9" s="17">
        <v>0.35036734027710598</v>
      </c>
      <c r="H9" s="17">
        <v>0.34764837451748798</v>
      </c>
      <c r="I9" s="17">
        <v>0.31334608038212097</v>
      </c>
      <c r="J9" s="17">
        <v>0.22905848423383299</v>
      </c>
      <c r="K9" s="17">
        <v>0.17474009029975901</v>
      </c>
      <c r="L9" s="17">
        <v>0.111344095029313</v>
      </c>
      <c r="M9" s="17"/>
      <c r="N9" s="17">
        <v>0.253142474678137</v>
      </c>
      <c r="O9" s="17">
        <v>0.199552242634809</v>
      </c>
      <c r="P9" s="17">
        <v>0.21913841896799199</v>
      </c>
      <c r="Q9" s="17">
        <v>0.18804903751375199</v>
      </c>
      <c r="R9" s="17"/>
      <c r="S9" s="17">
        <v>0.26188116195086802</v>
      </c>
      <c r="T9" s="17">
        <v>0.17138292095978799</v>
      </c>
      <c r="U9" s="17">
        <v>0.215140484624877</v>
      </c>
      <c r="V9" s="17">
        <v>0.18240248733349401</v>
      </c>
      <c r="W9" s="17">
        <v>0.24048547951999799</v>
      </c>
      <c r="X9" s="17">
        <v>0.23085962869611801</v>
      </c>
      <c r="Y9" s="17">
        <v>0.21134956769361399</v>
      </c>
      <c r="Z9" s="17">
        <v>0.19002463634207101</v>
      </c>
      <c r="AA9" s="17">
        <v>0.250826959585711</v>
      </c>
      <c r="AB9" s="17">
        <v>0.17831945446391601</v>
      </c>
      <c r="AC9" s="17">
        <v>0.24342185135951899</v>
      </c>
      <c r="AD9" s="17">
        <v>0.35732655277977399</v>
      </c>
      <c r="AE9" s="17"/>
      <c r="AF9" s="17">
        <v>0.183553441864689</v>
      </c>
      <c r="AG9" s="17">
        <v>0.24426084949374799</v>
      </c>
      <c r="AH9" s="17">
        <v>0.22747430880193101</v>
      </c>
      <c r="AI9" s="17"/>
      <c r="AJ9" s="17">
        <v>0.179963907226696</v>
      </c>
      <c r="AK9" s="17">
        <v>0.28018648398198998</v>
      </c>
      <c r="AL9" s="17">
        <v>0.21236086524160799</v>
      </c>
      <c r="AM9" s="17">
        <v>0.12935403510031901</v>
      </c>
      <c r="AN9" s="17">
        <v>0.19720068511549099</v>
      </c>
      <c r="AO9" s="17"/>
      <c r="AP9" s="17">
        <v>0.206314728703826</v>
      </c>
      <c r="AQ9" s="17">
        <v>0.25631816258845502</v>
      </c>
      <c r="AR9" s="17">
        <v>0.226167253786873</v>
      </c>
      <c r="AS9" s="17"/>
      <c r="AT9" s="17">
        <v>0.14228122678725899</v>
      </c>
      <c r="AU9" s="17">
        <v>0.188087241134516</v>
      </c>
      <c r="AV9" s="17">
        <v>0.281811847616178</v>
      </c>
      <c r="AW9" s="17">
        <v>0.28935271479007002</v>
      </c>
      <c r="AX9" s="17">
        <v>0.39936685328876897</v>
      </c>
      <c r="AY9" s="17"/>
      <c r="AZ9" s="17">
        <v>0.31466929669370203</v>
      </c>
      <c r="BA9" s="17">
        <v>0.20657273293581699</v>
      </c>
      <c r="BB9" s="17">
        <v>0.188084794489395</v>
      </c>
      <c r="BC9" s="17">
        <v>0.189972246796315</v>
      </c>
      <c r="BD9" s="17">
        <v>0.20951258643255499</v>
      </c>
      <c r="BE9" s="17">
        <v>0.220599514221372</v>
      </c>
      <c r="BF9" s="17"/>
      <c r="BG9" s="17">
        <v>0.17955229522914001</v>
      </c>
      <c r="BH9" s="17">
        <v>0.28249413722309102</v>
      </c>
      <c r="BI9" s="17" t="s">
        <v>95</v>
      </c>
      <c r="BJ9" s="17" t="s">
        <v>95</v>
      </c>
      <c r="BK9" s="17" t="s">
        <v>95</v>
      </c>
      <c r="BL9" s="17" t="s">
        <v>95</v>
      </c>
      <c r="BM9" s="17" t="s">
        <v>95</v>
      </c>
    </row>
    <row r="10" spans="2:65" x14ac:dyDescent="0.35">
      <c r="B10" s="18" t="s">
        <v>371</v>
      </c>
      <c r="C10" s="17">
        <v>0.231933456668732</v>
      </c>
      <c r="D10" s="17">
        <v>0.23177248943499401</v>
      </c>
      <c r="E10" s="17">
        <v>0.23288457343699401</v>
      </c>
      <c r="F10" s="17"/>
      <c r="G10" s="17">
        <v>0.27508711244293998</v>
      </c>
      <c r="H10" s="17">
        <v>0.29107044551830602</v>
      </c>
      <c r="I10" s="17">
        <v>0.303272590778985</v>
      </c>
      <c r="J10" s="17">
        <v>0.230142338628612</v>
      </c>
      <c r="K10" s="17">
        <v>0.222976229079594</v>
      </c>
      <c r="L10" s="17">
        <v>0.168313178556316</v>
      </c>
      <c r="M10" s="17"/>
      <c r="N10" s="17">
        <v>0.24544558733903199</v>
      </c>
      <c r="O10" s="17">
        <v>0.25012406676665999</v>
      </c>
      <c r="P10" s="17">
        <v>0.22157238123426501</v>
      </c>
      <c r="Q10" s="17">
        <v>0.193807544769143</v>
      </c>
      <c r="R10" s="17"/>
      <c r="S10" s="17">
        <v>0.233990323508318</v>
      </c>
      <c r="T10" s="17">
        <v>0.25629041598080798</v>
      </c>
      <c r="U10" s="17">
        <v>0.25271555630102999</v>
      </c>
      <c r="V10" s="17">
        <v>0.21449656888111801</v>
      </c>
      <c r="W10" s="17">
        <v>0.17896887932577901</v>
      </c>
      <c r="X10" s="17">
        <v>0.238902161365694</v>
      </c>
      <c r="Y10" s="17">
        <v>0.22656400120626899</v>
      </c>
      <c r="Z10" s="17">
        <v>0.27432892061212599</v>
      </c>
      <c r="AA10" s="17">
        <v>0.25025488741151602</v>
      </c>
      <c r="AB10" s="17">
        <v>0.216462515383682</v>
      </c>
      <c r="AC10" s="17">
        <v>0.220278323709197</v>
      </c>
      <c r="AD10" s="17">
        <v>0.17021356722641801</v>
      </c>
      <c r="AE10" s="17"/>
      <c r="AF10" s="17">
        <v>0.20092516657553999</v>
      </c>
      <c r="AG10" s="17">
        <v>0.25970480950278102</v>
      </c>
      <c r="AH10" s="17">
        <v>0.21203636868740999</v>
      </c>
      <c r="AI10" s="17"/>
      <c r="AJ10" s="17">
        <v>0.213065722976572</v>
      </c>
      <c r="AK10" s="17">
        <v>0.27375611116565202</v>
      </c>
      <c r="AL10" s="17">
        <v>0.24781514834795099</v>
      </c>
      <c r="AM10" s="17">
        <v>0.14691569314179101</v>
      </c>
      <c r="AN10" s="17">
        <v>0.20235398894812401</v>
      </c>
      <c r="AO10" s="17"/>
      <c r="AP10" s="17">
        <v>0.20465720127669401</v>
      </c>
      <c r="AQ10" s="17">
        <v>0.26599235510047697</v>
      </c>
      <c r="AR10" s="17">
        <v>0.25733998225797999</v>
      </c>
      <c r="AS10" s="17"/>
      <c r="AT10" s="17">
        <v>0.199945195803829</v>
      </c>
      <c r="AU10" s="17">
        <v>0.24123425259588099</v>
      </c>
      <c r="AV10" s="17">
        <v>0.24768961541098</v>
      </c>
      <c r="AW10" s="17">
        <v>0.28066123414208599</v>
      </c>
      <c r="AX10" s="17">
        <v>0.13223595152508999</v>
      </c>
      <c r="AY10" s="17"/>
      <c r="AZ10" s="17">
        <v>0.235515082011827</v>
      </c>
      <c r="BA10" s="17">
        <v>0.23762188803572601</v>
      </c>
      <c r="BB10" s="17">
        <v>0.269239766913002</v>
      </c>
      <c r="BC10" s="17">
        <v>0.21126601776870099</v>
      </c>
      <c r="BD10" s="17">
        <v>0.22138435137284199</v>
      </c>
      <c r="BE10" s="17">
        <v>0.21924809121997699</v>
      </c>
      <c r="BF10" s="17"/>
      <c r="BG10" s="17">
        <v>0.19138630736087001</v>
      </c>
      <c r="BH10" s="17">
        <v>0.295612801489049</v>
      </c>
      <c r="BI10" s="17" t="s">
        <v>95</v>
      </c>
      <c r="BJ10" s="17" t="s">
        <v>95</v>
      </c>
      <c r="BK10" s="17" t="s">
        <v>95</v>
      </c>
      <c r="BL10" s="17" t="s">
        <v>95</v>
      </c>
      <c r="BM10" s="17" t="s">
        <v>95</v>
      </c>
    </row>
    <row r="11" spans="2:65" x14ac:dyDescent="0.35">
      <c r="B11" s="18" t="s">
        <v>417</v>
      </c>
      <c r="C11" s="17">
        <v>0.12694764562074901</v>
      </c>
      <c r="D11" s="17">
        <v>0.14124859881201199</v>
      </c>
      <c r="E11" s="17">
        <v>0.110956316239324</v>
      </c>
      <c r="F11" s="17"/>
      <c r="G11" s="17">
        <v>0.132989312568217</v>
      </c>
      <c r="H11" s="17">
        <v>0.12593917742712399</v>
      </c>
      <c r="I11" s="17">
        <v>0.11627096668261699</v>
      </c>
      <c r="J11" s="17">
        <v>0.13194799294294901</v>
      </c>
      <c r="K11" s="17">
        <v>0.121166988938814</v>
      </c>
      <c r="L11" s="17">
        <v>0.131936279720442</v>
      </c>
      <c r="M11" s="17"/>
      <c r="N11" s="17">
        <v>0.10775301371673</v>
      </c>
      <c r="O11" s="17">
        <v>0.12883216329407901</v>
      </c>
      <c r="P11" s="17">
        <v>0.138566931777303</v>
      </c>
      <c r="Q11" s="17">
        <v>0.146592365833911</v>
      </c>
      <c r="R11" s="17"/>
      <c r="S11" s="17">
        <v>0.14104701319383101</v>
      </c>
      <c r="T11" s="17">
        <v>0.110404800757382</v>
      </c>
      <c r="U11" s="17">
        <v>0.12158772445457</v>
      </c>
      <c r="V11" s="17">
        <v>0.13278275885194299</v>
      </c>
      <c r="W11" s="17">
        <v>0.125784431557664</v>
      </c>
      <c r="X11" s="17">
        <v>0.15328221951604201</v>
      </c>
      <c r="Y11" s="17">
        <v>0.127305565135127</v>
      </c>
      <c r="Z11" s="17">
        <v>0.14632760553030499</v>
      </c>
      <c r="AA11" s="17">
        <v>0.119941338633335</v>
      </c>
      <c r="AB11" s="17">
        <v>0.128356454769183</v>
      </c>
      <c r="AC11" s="17">
        <v>0.104023970667269</v>
      </c>
      <c r="AD11" s="17">
        <v>0.109945431786031</v>
      </c>
      <c r="AE11" s="17"/>
      <c r="AF11" s="17">
        <v>0.12907994969988901</v>
      </c>
      <c r="AG11" s="17">
        <v>0.12292418763867601</v>
      </c>
      <c r="AH11" s="17">
        <v>0.13910402713796599</v>
      </c>
      <c r="AI11" s="17"/>
      <c r="AJ11" s="17">
        <v>0.13796080826264301</v>
      </c>
      <c r="AK11" s="17">
        <v>0.11319108495897</v>
      </c>
      <c r="AL11" s="17">
        <v>0.13470811003998201</v>
      </c>
      <c r="AM11" s="17">
        <v>0.163308531599797</v>
      </c>
      <c r="AN11" s="17">
        <v>8.8755380477442802E-2</v>
      </c>
      <c r="AO11" s="17"/>
      <c r="AP11" s="17">
        <v>0.145905997334738</v>
      </c>
      <c r="AQ11" s="17">
        <v>0.113356402410645</v>
      </c>
      <c r="AR11" s="17">
        <v>0.13474854813067699</v>
      </c>
      <c r="AS11" s="17"/>
      <c r="AT11" s="17">
        <v>0.14913614020193999</v>
      </c>
      <c r="AU11" s="17">
        <v>0.13654517260358401</v>
      </c>
      <c r="AV11" s="17">
        <v>0.12446111630373601</v>
      </c>
      <c r="AW11" s="17">
        <v>0.11316602632875999</v>
      </c>
      <c r="AX11" s="17">
        <v>0.115071919033778</v>
      </c>
      <c r="AY11" s="17"/>
      <c r="AZ11" s="17">
        <v>0.128308905799221</v>
      </c>
      <c r="BA11" s="17">
        <v>0.12699911894423599</v>
      </c>
      <c r="BB11" s="17">
        <v>0.14864670851176701</v>
      </c>
      <c r="BC11" s="17">
        <v>0.123293436179702</v>
      </c>
      <c r="BD11" s="17">
        <v>0.114775611200488</v>
      </c>
      <c r="BE11" s="17">
        <v>0.12725435145741101</v>
      </c>
      <c r="BF11" s="17"/>
      <c r="BG11" s="17">
        <v>0.12870859500444801</v>
      </c>
      <c r="BH11" s="17">
        <v>0.124182072579738</v>
      </c>
      <c r="BI11" s="17" t="s">
        <v>95</v>
      </c>
      <c r="BJ11" s="17" t="s">
        <v>95</v>
      </c>
      <c r="BK11" s="17" t="s">
        <v>95</v>
      </c>
      <c r="BL11" s="17" t="s">
        <v>95</v>
      </c>
      <c r="BM11" s="17" t="s">
        <v>95</v>
      </c>
    </row>
    <row r="12" spans="2:65" x14ac:dyDescent="0.35">
      <c r="B12" s="18" t="s">
        <v>418</v>
      </c>
      <c r="C12" s="17">
        <v>9.0601359985148594E-2</v>
      </c>
      <c r="D12" s="17">
        <v>8.2753641757089005E-2</v>
      </c>
      <c r="E12" s="17">
        <v>9.8987312610788594E-2</v>
      </c>
      <c r="F12" s="17"/>
      <c r="G12" s="17">
        <v>4.9445072563726898E-2</v>
      </c>
      <c r="H12" s="17">
        <v>5.0327475687520599E-2</v>
      </c>
      <c r="I12" s="17">
        <v>7.5638938341957507E-2</v>
      </c>
      <c r="J12" s="17">
        <v>6.6458800503486307E-2</v>
      </c>
      <c r="K12" s="17">
        <v>0.107833781192189</v>
      </c>
      <c r="L12" s="17">
        <v>0.127773879652641</v>
      </c>
      <c r="M12" s="17"/>
      <c r="N12" s="17">
        <v>9.1294845275737294E-2</v>
      </c>
      <c r="O12" s="17">
        <v>8.3708490522210396E-2</v>
      </c>
      <c r="P12" s="17">
        <v>9.3414270891826995E-2</v>
      </c>
      <c r="Q12" s="17">
        <v>9.7402211808812006E-2</v>
      </c>
      <c r="R12" s="17"/>
      <c r="S12" s="17">
        <v>5.6997176122074798E-2</v>
      </c>
      <c r="T12" s="17">
        <v>9.5244914635117403E-2</v>
      </c>
      <c r="U12" s="17">
        <v>7.9720556941199699E-2</v>
      </c>
      <c r="V12" s="17">
        <v>9.2638098615811307E-2</v>
      </c>
      <c r="W12" s="17">
        <v>8.7187949872975998E-2</v>
      </c>
      <c r="X12" s="17">
        <v>8.6314210914094802E-2</v>
      </c>
      <c r="Y12" s="17">
        <v>0.101136139133168</v>
      </c>
      <c r="Z12" s="17">
        <v>0.136053161990487</v>
      </c>
      <c r="AA12" s="17">
        <v>9.9324724468860204E-2</v>
      </c>
      <c r="AB12" s="17">
        <v>0.104959915260568</v>
      </c>
      <c r="AC12" s="17">
        <v>8.9080140818648998E-2</v>
      </c>
      <c r="AD12" s="17">
        <v>7.1778273969408501E-2</v>
      </c>
      <c r="AE12" s="17"/>
      <c r="AF12" s="17">
        <v>0.106676380162531</v>
      </c>
      <c r="AG12" s="17">
        <v>7.7942627189581004E-2</v>
      </c>
      <c r="AH12" s="17">
        <v>9.7270279105216795E-2</v>
      </c>
      <c r="AI12" s="17"/>
      <c r="AJ12" s="17">
        <v>0.10774685294753</v>
      </c>
      <c r="AK12" s="17">
        <v>7.1335928558735801E-2</v>
      </c>
      <c r="AL12" s="17">
        <v>9.4961210823991907E-2</v>
      </c>
      <c r="AM12" s="17">
        <v>0.104349583347168</v>
      </c>
      <c r="AN12" s="17">
        <v>0.10879368575279599</v>
      </c>
      <c r="AO12" s="17"/>
      <c r="AP12" s="17">
        <v>0.10558161470217001</v>
      </c>
      <c r="AQ12" s="17">
        <v>7.8843189172243297E-2</v>
      </c>
      <c r="AR12" s="17">
        <v>7.16026775784918E-2</v>
      </c>
      <c r="AS12" s="17"/>
      <c r="AT12" s="17">
        <v>0.112446193058281</v>
      </c>
      <c r="AU12" s="17">
        <v>0.104938015989664</v>
      </c>
      <c r="AV12" s="17">
        <v>7.1391943664657703E-2</v>
      </c>
      <c r="AW12" s="17">
        <v>7.8700460503672506E-2</v>
      </c>
      <c r="AX12" s="17">
        <v>1.9836772705831399E-2</v>
      </c>
      <c r="AY12" s="17"/>
      <c r="AZ12" s="17">
        <v>4.4123717567734998E-2</v>
      </c>
      <c r="BA12" s="17">
        <v>9.6927906684436405E-2</v>
      </c>
      <c r="BB12" s="17">
        <v>9.0293947077901296E-2</v>
      </c>
      <c r="BC12" s="17">
        <v>0.12533769488227101</v>
      </c>
      <c r="BD12" s="17">
        <v>8.7829338918556404E-2</v>
      </c>
      <c r="BE12" s="17">
        <v>6.9202606276196801E-2</v>
      </c>
      <c r="BF12" s="17"/>
      <c r="BG12" s="17">
        <v>0.11088221657322</v>
      </c>
      <c r="BH12" s="17">
        <v>5.8750251289012997E-2</v>
      </c>
      <c r="BI12" s="17" t="s">
        <v>95</v>
      </c>
      <c r="BJ12" s="17" t="s">
        <v>95</v>
      </c>
      <c r="BK12" s="17" t="s">
        <v>95</v>
      </c>
      <c r="BL12" s="17" t="s">
        <v>95</v>
      </c>
      <c r="BM12" s="17" t="s">
        <v>95</v>
      </c>
    </row>
    <row r="13" spans="2:65" x14ac:dyDescent="0.35">
      <c r="B13" s="18" t="s">
        <v>419</v>
      </c>
      <c r="C13" s="17">
        <v>0.12298403787686001</v>
      </c>
      <c r="D13" s="17">
        <v>0.124271159768372</v>
      </c>
      <c r="E13" s="17">
        <v>0.12207542309292201</v>
      </c>
      <c r="F13" s="17"/>
      <c r="G13" s="17">
        <v>7.0113331972066706E-2</v>
      </c>
      <c r="H13" s="17">
        <v>6.6814967685608004E-2</v>
      </c>
      <c r="I13" s="17">
        <v>7.5060400425351004E-2</v>
      </c>
      <c r="J13" s="17">
        <v>0.14212513118821901</v>
      </c>
      <c r="K13" s="17">
        <v>0.135868127451029</v>
      </c>
      <c r="L13" s="17">
        <v>0.16348886832596499</v>
      </c>
      <c r="M13" s="17"/>
      <c r="N13" s="17">
        <v>9.6628079834850805E-2</v>
      </c>
      <c r="O13" s="17">
        <v>0.14346731514741301</v>
      </c>
      <c r="P13" s="17">
        <v>0.12275279805740399</v>
      </c>
      <c r="Q13" s="17">
        <v>0.139776555638708</v>
      </c>
      <c r="R13" s="17"/>
      <c r="S13" s="17">
        <v>0.110810784538534</v>
      </c>
      <c r="T13" s="17">
        <v>0.13012571992042499</v>
      </c>
      <c r="U13" s="17">
        <v>7.8611509770382906E-2</v>
      </c>
      <c r="V13" s="17">
        <v>0.11592548006117399</v>
      </c>
      <c r="W13" s="17">
        <v>0.16615355640211599</v>
      </c>
      <c r="X13" s="17">
        <v>0.106759137093414</v>
      </c>
      <c r="Y13" s="17">
        <v>0.10797121415203299</v>
      </c>
      <c r="Z13" s="17">
        <v>0.12736607060128</v>
      </c>
      <c r="AA13" s="17">
        <v>0.12800099513209801</v>
      </c>
      <c r="AB13" s="17">
        <v>0.16759345465873601</v>
      </c>
      <c r="AC13" s="17">
        <v>9.8870152487256197E-2</v>
      </c>
      <c r="AD13" s="17">
        <v>0.15993710043030701</v>
      </c>
      <c r="AE13" s="17"/>
      <c r="AF13" s="17">
        <v>0.16191951068270299</v>
      </c>
      <c r="AG13" s="17">
        <v>9.3553176987798706E-2</v>
      </c>
      <c r="AH13" s="17">
        <v>0.126577268603736</v>
      </c>
      <c r="AI13" s="17"/>
      <c r="AJ13" s="17">
        <v>0.14688949324518899</v>
      </c>
      <c r="AK13" s="17">
        <v>9.1145336827660697E-2</v>
      </c>
      <c r="AL13" s="17">
        <v>6.7821855526804503E-2</v>
      </c>
      <c r="AM13" s="17">
        <v>0.161065102844031</v>
      </c>
      <c r="AN13" s="17">
        <v>0.182075046607719</v>
      </c>
      <c r="AO13" s="17"/>
      <c r="AP13" s="17">
        <v>0.14448369050450899</v>
      </c>
      <c r="AQ13" s="17">
        <v>9.6272493476670398E-2</v>
      </c>
      <c r="AR13" s="17">
        <v>6.4381773187742894E-2</v>
      </c>
      <c r="AS13" s="17"/>
      <c r="AT13" s="17">
        <v>0.18052009177042899</v>
      </c>
      <c r="AU13" s="17">
        <v>0.115128849006359</v>
      </c>
      <c r="AV13" s="17">
        <v>9.6896970625967596E-2</v>
      </c>
      <c r="AW13" s="17">
        <v>4.9304597838929397E-2</v>
      </c>
      <c r="AX13" s="17">
        <v>0.119198424053218</v>
      </c>
      <c r="AY13" s="17"/>
      <c r="AZ13" s="17">
        <v>9.8139545554930693E-2</v>
      </c>
      <c r="BA13" s="17">
        <v>0.13055487914754499</v>
      </c>
      <c r="BB13" s="17">
        <v>0.13613577743250399</v>
      </c>
      <c r="BC13" s="17">
        <v>0.13711314007689601</v>
      </c>
      <c r="BD13" s="17">
        <v>0.100822926225463</v>
      </c>
      <c r="BE13" s="17">
        <v>0.13148457380589601</v>
      </c>
      <c r="BF13" s="17"/>
      <c r="BG13" s="17">
        <v>0.14347922467077201</v>
      </c>
      <c r="BH13" s="17">
        <v>9.0796323344897095E-2</v>
      </c>
      <c r="BI13" s="17" t="s">
        <v>95</v>
      </c>
      <c r="BJ13" s="17" t="s">
        <v>95</v>
      </c>
      <c r="BK13" s="17" t="s">
        <v>95</v>
      </c>
      <c r="BL13" s="17" t="s">
        <v>95</v>
      </c>
      <c r="BM13" s="17" t="s">
        <v>95</v>
      </c>
    </row>
    <row r="14" spans="2:65" x14ac:dyDescent="0.35">
      <c r="B14" s="18" t="s">
        <v>114</v>
      </c>
      <c r="C14" s="17">
        <v>3.1271583651705397E-2</v>
      </c>
      <c r="D14" s="17">
        <v>2.3565733282124E-2</v>
      </c>
      <c r="E14" s="17">
        <v>3.9310574699421702E-2</v>
      </c>
      <c r="F14" s="17"/>
      <c r="G14" s="17">
        <v>3.8999371959950499E-2</v>
      </c>
      <c r="H14" s="17">
        <v>2.29023646593382E-2</v>
      </c>
      <c r="I14" s="17">
        <v>4.0710110402791301E-2</v>
      </c>
      <c r="J14" s="17">
        <v>3.1342958683779003E-2</v>
      </c>
      <c r="K14" s="17">
        <v>3.2615933382730701E-2</v>
      </c>
      <c r="L14" s="17">
        <v>2.73956668380404E-2</v>
      </c>
      <c r="M14" s="17"/>
      <c r="N14" s="17">
        <v>2.6610758538935401E-2</v>
      </c>
      <c r="O14" s="17">
        <v>2.4525631730584599E-2</v>
      </c>
      <c r="P14" s="17">
        <v>3.3951574968578098E-2</v>
      </c>
      <c r="Q14" s="17">
        <v>4.6887646379536102E-2</v>
      </c>
      <c r="R14" s="17"/>
      <c r="S14" s="17">
        <v>4.0069872514943303E-2</v>
      </c>
      <c r="T14" s="17">
        <v>1.66335365807577E-2</v>
      </c>
      <c r="U14" s="17">
        <v>3.4754823241428298E-2</v>
      </c>
      <c r="V14" s="17">
        <v>2.5372307553402002E-2</v>
      </c>
      <c r="W14" s="17">
        <v>2.9060041659189201E-2</v>
      </c>
      <c r="X14" s="17">
        <v>3.6241309170951003E-2</v>
      </c>
      <c r="Y14" s="17">
        <v>4.3670749674892498E-2</v>
      </c>
      <c r="Z14" s="17">
        <v>1.75336436142896E-2</v>
      </c>
      <c r="AA14" s="17">
        <v>4.5982871874011698E-2</v>
      </c>
      <c r="AB14" s="17">
        <v>2.9617414446656099E-2</v>
      </c>
      <c r="AC14" s="17">
        <v>1.66615850246612E-2</v>
      </c>
      <c r="AD14" s="17">
        <v>1.8093828010876601E-2</v>
      </c>
      <c r="AE14" s="17"/>
      <c r="AF14" s="17">
        <v>3.0727156716381002E-2</v>
      </c>
      <c r="AG14" s="17">
        <v>2.6370368692183399E-2</v>
      </c>
      <c r="AH14" s="17">
        <v>4.5434317139787003E-2</v>
      </c>
      <c r="AI14" s="17"/>
      <c r="AJ14" s="17">
        <v>2.6582693788095399E-2</v>
      </c>
      <c r="AK14" s="17">
        <v>3.43524011006748E-2</v>
      </c>
      <c r="AL14" s="17">
        <v>5.3084746569771503E-3</v>
      </c>
      <c r="AM14" s="17">
        <v>2.80619453130918E-2</v>
      </c>
      <c r="AN14" s="17">
        <v>4.4377067190810401E-2</v>
      </c>
      <c r="AO14" s="17"/>
      <c r="AP14" s="17">
        <v>2.0653295339283201E-2</v>
      </c>
      <c r="AQ14" s="17">
        <v>3.2379273275190502E-2</v>
      </c>
      <c r="AR14" s="17">
        <v>1.40175640236622E-2</v>
      </c>
      <c r="AS14" s="17"/>
      <c r="AT14" s="17">
        <v>3.42086954008319E-2</v>
      </c>
      <c r="AU14" s="17">
        <v>3.5410169874885801E-2</v>
      </c>
      <c r="AV14" s="17">
        <v>2.9471178822425899E-2</v>
      </c>
      <c r="AW14" s="17">
        <v>2.70374512015201E-2</v>
      </c>
      <c r="AX14" s="17">
        <v>0</v>
      </c>
      <c r="AY14" s="17"/>
      <c r="AZ14" s="17">
        <v>3.9583926063555E-2</v>
      </c>
      <c r="BA14" s="17">
        <v>3.3699375439181299E-2</v>
      </c>
      <c r="BB14" s="17">
        <v>3.0847177363236E-2</v>
      </c>
      <c r="BC14" s="17">
        <v>2.1862251552664799E-2</v>
      </c>
      <c r="BD14" s="17">
        <v>2.7939788852117699E-2</v>
      </c>
      <c r="BE14" s="17">
        <v>3.6154308443868501E-2</v>
      </c>
      <c r="BF14" s="17"/>
      <c r="BG14" s="17">
        <v>2.9923864699354801E-2</v>
      </c>
      <c r="BH14" s="17">
        <v>3.33881778229995E-2</v>
      </c>
      <c r="BI14" s="17" t="s">
        <v>95</v>
      </c>
      <c r="BJ14" s="17" t="s">
        <v>95</v>
      </c>
      <c r="BK14" s="17" t="s">
        <v>95</v>
      </c>
      <c r="BL14" s="17" t="s">
        <v>95</v>
      </c>
      <c r="BM14" s="17" t="s">
        <v>95</v>
      </c>
    </row>
    <row r="15" spans="2:65" ht="29" x14ac:dyDescent="0.35">
      <c r="B15" s="18" t="s">
        <v>420</v>
      </c>
      <c r="C15" s="17">
        <v>6.5879078522104798E-2</v>
      </c>
      <c r="D15" s="17">
        <v>6.6261729722506393E-2</v>
      </c>
      <c r="E15" s="17">
        <v>6.5708231101354306E-2</v>
      </c>
      <c r="F15" s="17"/>
      <c r="G15" s="17">
        <v>4.4585648235542799E-2</v>
      </c>
      <c r="H15" s="17">
        <v>5.4843943991469399E-2</v>
      </c>
      <c r="I15" s="17">
        <v>3.79439801178676E-2</v>
      </c>
      <c r="J15" s="17">
        <v>6.1435548187804001E-2</v>
      </c>
      <c r="K15" s="17">
        <v>7.2160479506009595E-2</v>
      </c>
      <c r="L15" s="17">
        <v>8.8043575626128398E-2</v>
      </c>
      <c r="M15" s="17"/>
      <c r="N15" s="17">
        <v>7.3474954458241995E-2</v>
      </c>
      <c r="O15" s="17">
        <v>5.31848055881428E-2</v>
      </c>
      <c r="P15" s="17">
        <v>6.2151503274793497E-2</v>
      </c>
      <c r="Q15" s="17">
        <v>7.1887413950106296E-2</v>
      </c>
      <c r="R15" s="17"/>
      <c r="S15" s="17">
        <v>2.53083955424049E-2</v>
      </c>
      <c r="T15" s="17">
        <v>6.7328631262084299E-2</v>
      </c>
      <c r="U15" s="17">
        <v>9.4355921862203304E-2</v>
      </c>
      <c r="V15" s="17">
        <v>8.9337089254400995E-2</v>
      </c>
      <c r="W15" s="17">
        <v>8.1035194355303694E-2</v>
      </c>
      <c r="X15" s="17">
        <v>7.8980864081722807E-2</v>
      </c>
      <c r="Y15" s="17">
        <v>8.2826650854902706E-2</v>
      </c>
      <c r="Z15" s="17">
        <v>4.6532932845879102E-2</v>
      </c>
      <c r="AA15" s="17">
        <v>4.63875981400904E-2</v>
      </c>
      <c r="AB15" s="17">
        <v>5.4587977153244899E-2</v>
      </c>
      <c r="AC15" s="17">
        <v>7.1898317351207899E-2</v>
      </c>
      <c r="AD15" s="17">
        <v>5.2810957476941797E-2</v>
      </c>
      <c r="AE15" s="17"/>
      <c r="AF15" s="17">
        <v>6.9110159487345099E-2</v>
      </c>
      <c r="AG15" s="17">
        <v>6.5617712282283303E-2</v>
      </c>
      <c r="AH15" s="17">
        <v>4.7870111362241702E-2</v>
      </c>
      <c r="AI15" s="17"/>
      <c r="AJ15" s="17">
        <v>6.9870075877118701E-2</v>
      </c>
      <c r="AK15" s="17">
        <v>5.7004386089469998E-2</v>
      </c>
      <c r="AL15" s="17">
        <v>8.9070859139617098E-2</v>
      </c>
      <c r="AM15" s="17">
        <v>5.2609351048304401E-2</v>
      </c>
      <c r="AN15" s="17">
        <v>5.0898621373500701E-2</v>
      </c>
      <c r="AO15" s="17"/>
      <c r="AP15" s="17">
        <v>6.2022041073630699E-2</v>
      </c>
      <c r="AQ15" s="17">
        <v>5.85094997873679E-2</v>
      </c>
      <c r="AR15" s="17">
        <v>0.12078941146111399</v>
      </c>
      <c r="AS15" s="17"/>
      <c r="AT15" s="17">
        <v>4.9796995595180998E-2</v>
      </c>
      <c r="AU15" s="17">
        <v>6.8148744658158206E-2</v>
      </c>
      <c r="AV15" s="17">
        <v>6.2533309198052903E-2</v>
      </c>
      <c r="AW15" s="17">
        <v>6.7695261887959393E-2</v>
      </c>
      <c r="AX15" s="17">
        <v>5.2117513756908602E-2</v>
      </c>
      <c r="AY15" s="17"/>
      <c r="AZ15" s="17">
        <v>3.8606230985474901E-2</v>
      </c>
      <c r="BA15" s="17">
        <v>6.4634538828843499E-2</v>
      </c>
      <c r="BB15" s="17">
        <v>3.0336717953065799E-2</v>
      </c>
      <c r="BC15" s="17">
        <v>7.5974444148621395E-2</v>
      </c>
      <c r="BD15" s="17">
        <v>9.2473842755219304E-2</v>
      </c>
      <c r="BE15" s="17">
        <v>0.109401054560055</v>
      </c>
      <c r="BF15" s="17"/>
      <c r="BG15" s="17">
        <v>7.8607605369327704E-2</v>
      </c>
      <c r="BH15" s="17">
        <v>4.5888912406979197E-2</v>
      </c>
      <c r="BI15" s="17" t="s">
        <v>95</v>
      </c>
      <c r="BJ15" s="17" t="s">
        <v>95</v>
      </c>
      <c r="BK15" s="17" t="s">
        <v>95</v>
      </c>
      <c r="BL15" s="17" t="s">
        <v>95</v>
      </c>
      <c r="BM15" s="17" t="s">
        <v>95</v>
      </c>
    </row>
    <row r="16" spans="2:65" ht="29" x14ac:dyDescent="0.35">
      <c r="B16" s="18" t="s">
        <v>421</v>
      </c>
      <c r="C16" s="19">
        <v>0.110783160325791</v>
      </c>
      <c r="D16" s="19">
        <v>0.100695113475055</v>
      </c>
      <c r="E16" s="19">
        <v>0.12154385085418901</v>
      </c>
      <c r="F16" s="19"/>
      <c r="G16" s="19">
        <v>3.8412809980449603E-2</v>
      </c>
      <c r="H16" s="19">
        <v>4.04532505131453E-2</v>
      </c>
      <c r="I16" s="19">
        <v>3.7756932868309903E-2</v>
      </c>
      <c r="J16" s="19">
        <v>0.107488745631317</v>
      </c>
      <c r="K16" s="19">
        <v>0.13263837014987501</v>
      </c>
      <c r="L16" s="19">
        <v>0.181704456251155</v>
      </c>
      <c r="M16" s="19"/>
      <c r="N16" s="19">
        <v>0.10565028615833599</v>
      </c>
      <c r="O16" s="19">
        <v>0.116605284316102</v>
      </c>
      <c r="P16" s="19">
        <v>0.10845212082783701</v>
      </c>
      <c r="Q16" s="19">
        <v>0.115597224106031</v>
      </c>
      <c r="R16" s="19"/>
      <c r="S16" s="19">
        <v>0.129895272629026</v>
      </c>
      <c r="T16" s="19">
        <v>0.152589059903637</v>
      </c>
      <c r="U16" s="19">
        <v>0.123113422804308</v>
      </c>
      <c r="V16" s="19">
        <v>0.14704520944865601</v>
      </c>
      <c r="W16" s="19">
        <v>9.1324467306974896E-2</v>
      </c>
      <c r="X16" s="19">
        <v>6.8660469161962806E-2</v>
      </c>
      <c r="Y16" s="19">
        <v>9.9176112149993806E-2</v>
      </c>
      <c r="Z16" s="19">
        <v>6.1833028463562499E-2</v>
      </c>
      <c r="AA16" s="19">
        <v>5.9280624754378501E-2</v>
      </c>
      <c r="AB16" s="19">
        <v>0.120102813864014</v>
      </c>
      <c r="AC16" s="19">
        <v>0.15576565858224001</v>
      </c>
      <c r="AD16" s="19">
        <v>5.9894288320243197E-2</v>
      </c>
      <c r="AE16" s="19"/>
      <c r="AF16" s="19">
        <v>0.118008234810922</v>
      </c>
      <c r="AG16" s="19">
        <v>0.109626268212949</v>
      </c>
      <c r="AH16" s="19">
        <v>0.104233319161712</v>
      </c>
      <c r="AI16" s="19"/>
      <c r="AJ16" s="19">
        <v>0.11792044567615501</v>
      </c>
      <c r="AK16" s="19">
        <v>7.9028267316847506E-2</v>
      </c>
      <c r="AL16" s="19">
        <v>0.14795347622306801</v>
      </c>
      <c r="AM16" s="19">
        <v>0.214335757605497</v>
      </c>
      <c r="AN16" s="19">
        <v>0.12554552453411499</v>
      </c>
      <c r="AO16" s="19"/>
      <c r="AP16" s="19">
        <v>0.110381431065149</v>
      </c>
      <c r="AQ16" s="19">
        <v>9.8328624188949998E-2</v>
      </c>
      <c r="AR16" s="19">
        <v>0.110952789573458</v>
      </c>
      <c r="AS16" s="19"/>
      <c r="AT16" s="19">
        <v>0.13166546138224899</v>
      </c>
      <c r="AU16" s="19">
        <v>0.110507554136952</v>
      </c>
      <c r="AV16" s="19">
        <v>8.5744018358002799E-2</v>
      </c>
      <c r="AW16" s="19">
        <v>9.40822533070029E-2</v>
      </c>
      <c r="AX16" s="19">
        <v>0.162172565636405</v>
      </c>
      <c r="AY16" s="19"/>
      <c r="AZ16" s="19">
        <v>0.101053295323554</v>
      </c>
      <c r="BA16" s="19">
        <v>0.102989559984214</v>
      </c>
      <c r="BB16" s="19">
        <v>0.106415110259128</v>
      </c>
      <c r="BC16" s="19">
        <v>0.11518076859482899</v>
      </c>
      <c r="BD16" s="19">
        <v>0.145261554242758</v>
      </c>
      <c r="BE16" s="19">
        <v>8.6655500015224499E-2</v>
      </c>
      <c r="BF16" s="19"/>
      <c r="BG16" s="19">
        <v>0.13745989109286799</v>
      </c>
      <c r="BH16" s="19">
        <v>6.8887323844233198E-2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0.15863567087486399</v>
      </c>
      <c r="D9" s="17">
        <v>0.17257504948671601</v>
      </c>
      <c r="E9" s="17">
        <v>0.14391687686256899</v>
      </c>
      <c r="F9" s="17"/>
      <c r="G9" s="17">
        <v>0.31873212567967601</v>
      </c>
      <c r="H9" s="17">
        <v>0.26679268465847999</v>
      </c>
      <c r="I9" s="17">
        <v>0.20830289303820901</v>
      </c>
      <c r="J9" s="17">
        <v>0.140309682438686</v>
      </c>
      <c r="K9" s="17">
        <v>0.12972684254001501</v>
      </c>
      <c r="L9" s="17">
        <v>8.0133170600177106E-2</v>
      </c>
      <c r="M9" s="17"/>
      <c r="N9" s="17">
        <v>0.195661951562216</v>
      </c>
      <c r="O9" s="17">
        <v>0.132894622955578</v>
      </c>
      <c r="P9" s="17">
        <v>0.16523591527622</v>
      </c>
      <c r="Q9" s="17">
        <v>0.12220119870360199</v>
      </c>
      <c r="R9" s="17"/>
      <c r="S9" s="17">
        <v>0.23080658656391401</v>
      </c>
      <c r="T9" s="17">
        <v>0.13281515086585199</v>
      </c>
      <c r="U9" s="17">
        <v>0.12957915352617699</v>
      </c>
      <c r="V9" s="17">
        <v>0.13921971918512299</v>
      </c>
      <c r="W9" s="17">
        <v>0.20098958354152299</v>
      </c>
      <c r="X9" s="17">
        <v>0.168379688992532</v>
      </c>
      <c r="Y9" s="17">
        <v>0.15829896240518601</v>
      </c>
      <c r="Z9" s="17">
        <v>0.17797479065605301</v>
      </c>
      <c r="AA9" s="17">
        <v>0.18931242398557399</v>
      </c>
      <c r="AB9" s="17">
        <v>8.8961752531258501E-2</v>
      </c>
      <c r="AC9" s="17">
        <v>0.121704118512743</v>
      </c>
      <c r="AD9" s="17">
        <v>0.180640515142376</v>
      </c>
      <c r="AE9" s="17"/>
      <c r="AF9" s="17">
        <v>0.116613378689066</v>
      </c>
      <c r="AG9" s="17">
        <v>0.189181681514657</v>
      </c>
      <c r="AH9" s="17">
        <v>0.13215956122115599</v>
      </c>
      <c r="AI9" s="17"/>
      <c r="AJ9" s="17">
        <v>0.128550234591604</v>
      </c>
      <c r="AK9" s="17">
        <v>0.21476506571676501</v>
      </c>
      <c r="AL9" s="17">
        <v>0.15914447486292499</v>
      </c>
      <c r="AM9" s="17">
        <v>0.10670601560747001</v>
      </c>
      <c r="AN9" s="17">
        <v>0.117697950327963</v>
      </c>
      <c r="AO9" s="17"/>
      <c r="AP9" s="17">
        <v>0.14939867649267199</v>
      </c>
      <c r="AQ9" s="17">
        <v>0.212013997812664</v>
      </c>
      <c r="AR9" s="17">
        <v>0.19227045999909201</v>
      </c>
      <c r="AS9" s="17"/>
      <c r="AT9" s="17">
        <v>9.9357560584234395E-2</v>
      </c>
      <c r="AU9" s="17">
        <v>0.13859000010514499</v>
      </c>
      <c r="AV9" s="17">
        <v>0.18242314905923099</v>
      </c>
      <c r="AW9" s="17">
        <v>0.24914089727098901</v>
      </c>
      <c r="AX9" s="17">
        <v>0.34205621669866798</v>
      </c>
      <c r="AY9" s="17"/>
      <c r="AZ9" s="17">
        <v>0.24140969654116801</v>
      </c>
      <c r="BA9" s="17">
        <v>0.157981041165104</v>
      </c>
      <c r="BB9" s="17">
        <v>0.13580063592786301</v>
      </c>
      <c r="BC9" s="17">
        <v>0.13454484668039701</v>
      </c>
      <c r="BD9" s="17">
        <v>0.12817218493964599</v>
      </c>
      <c r="BE9" s="17">
        <v>0.13898561116572999</v>
      </c>
      <c r="BF9" s="17"/>
      <c r="BG9" s="17">
        <v>0.127865331203453</v>
      </c>
      <c r="BH9" s="17">
        <v>0.20696052486883301</v>
      </c>
      <c r="BI9" s="17" t="s">
        <v>95</v>
      </c>
      <c r="BJ9" s="17" t="s">
        <v>95</v>
      </c>
      <c r="BK9" s="17" t="s">
        <v>95</v>
      </c>
      <c r="BL9" s="17" t="s">
        <v>95</v>
      </c>
      <c r="BM9" s="17" t="s">
        <v>95</v>
      </c>
    </row>
    <row r="10" spans="2:65" x14ac:dyDescent="0.35">
      <c r="B10" s="18" t="s">
        <v>371</v>
      </c>
      <c r="C10" s="17">
        <v>0.22086093637414</v>
      </c>
      <c r="D10" s="17">
        <v>0.219656861692831</v>
      </c>
      <c r="E10" s="17">
        <v>0.22206616441457799</v>
      </c>
      <c r="F10" s="17"/>
      <c r="G10" s="17">
        <v>0.28564656383266002</v>
      </c>
      <c r="H10" s="17">
        <v>0.35584915888256602</v>
      </c>
      <c r="I10" s="17">
        <v>0.27882868730878202</v>
      </c>
      <c r="J10" s="17">
        <v>0.23217454488036901</v>
      </c>
      <c r="K10" s="17">
        <v>0.15434184692259101</v>
      </c>
      <c r="L10" s="17">
        <v>0.15505644544319799</v>
      </c>
      <c r="M10" s="17"/>
      <c r="N10" s="17">
        <v>0.24180252657788101</v>
      </c>
      <c r="O10" s="17">
        <v>0.226469282832749</v>
      </c>
      <c r="P10" s="17">
        <v>0.20055188107945299</v>
      </c>
      <c r="Q10" s="17">
        <v>0.199645556075873</v>
      </c>
      <c r="R10" s="17"/>
      <c r="S10" s="17">
        <v>0.23503897067118901</v>
      </c>
      <c r="T10" s="17">
        <v>0.26494298441111402</v>
      </c>
      <c r="U10" s="17">
        <v>0.18407258176956301</v>
      </c>
      <c r="V10" s="17">
        <v>0.18962508402491099</v>
      </c>
      <c r="W10" s="17">
        <v>0.209738263424016</v>
      </c>
      <c r="X10" s="17">
        <v>0.25433767564844401</v>
      </c>
      <c r="Y10" s="17">
        <v>0.20034098364069799</v>
      </c>
      <c r="Z10" s="17">
        <v>0.26422549623302499</v>
      </c>
      <c r="AA10" s="17">
        <v>0.19953097201283801</v>
      </c>
      <c r="AB10" s="17">
        <v>0.230003928592041</v>
      </c>
      <c r="AC10" s="17">
        <v>0.230102825345255</v>
      </c>
      <c r="AD10" s="17">
        <v>0.15871839648222399</v>
      </c>
      <c r="AE10" s="17"/>
      <c r="AF10" s="17">
        <v>0.16518787602537499</v>
      </c>
      <c r="AG10" s="17">
        <v>0.26531256763456401</v>
      </c>
      <c r="AH10" s="17">
        <v>0.21887614360508201</v>
      </c>
      <c r="AI10" s="17"/>
      <c r="AJ10" s="17">
        <v>0.183486922703232</v>
      </c>
      <c r="AK10" s="17">
        <v>0.31429977112268997</v>
      </c>
      <c r="AL10" s="17">
        <v>0.24696205594885601</v>
      </c>
      <c r="AM10" s="17">
        <v>7.7382426603157806E-2</v>
      </c>
      <c r="AN10" s="17">
        <v>0.14355723521198499</v>
      </c>
      <c r="AO10" s="17"/>
      <c r="AP10" s="17">
        <v>0.222120668663841</v>
      </c>
      <c r="AQ10" s="17">
        <v>0.29253010489425002</v>
      </c>
      <c r="AR10" s="17">
        <v>0.21907760094840401</v>
      </c>
      <c r="AS10" s="17"/>
      <c r="AT10" s="17">
        <v>0.160884034849654</v>
      </c>
      <c r="AU10" s="17">
        <v>0.213287815055725</v>
      </c>
      <c r="AV10" s="17">
        <v>0.257139033145731</v>
      </c>
      <c r="AW10" s="17">
        <v>0.28704371559933101</v>
      </c>
      <c r="AX10" s="17">
        <v>0.21650769190195501</v>
      </c>
      <c r="AY10" s="17"/>
      <c r="AZ10" s="17">
        <v>0.27609995814397498</v>
      </c>
      <c r="BA10" s="17">
        <v>0.209944079856171</v>
      </c>
      <c r="BB10" s="17">
        <v>0.226969188521041</v>
      </c>
      <c r="BC10" s="17">
        <v>0.23273201555950501</v>
      </c>
      <c r="BD10" s="17">
        <v>0.18598711294777201</v>
      </c>
      <c r="BE10" s="17">
        <v>0.170974725661142</v>
      </c>
      <c r="BF10" s="17"/>
      <c r="BG10" s="17">
        <v>0.18402102104312201</v>
      </c>
      <c r="BH10" s="17">
        <v>0.27871806595193399</v>
      </c>
      <c r="BI10" s="17" t="s">
        <v>95</v>
      </c>
      <c r="BJ10" s="17" t="s">
        <v>95</v>
      </c>
      <c r="BK10" s="17" t="s">
        <v>95</v>
      </c>
      <c r="BL10" s="17" t="s">
        <v>95</v>
      </c>
      <c r="BM10" s="17" t="s">
        <v>95</v>
      </c>
    </row>
    <row r="11" spans="2:65" x14ac:dyDescent="0.35">
      <c r="B11" s="18" t="s">
        <v>417</v>
      </c>
      <c r="C11" s="17">
        <v>0.15432580421064701</v>
      </c>
      <c r="D11" s="17">
        <v>0.16435622536721001</v>
      </c>
      <c r="E11" s="17">
        <v>0.14282365589124599</v>
      </c>
      <c r="F11" s="17"/>
      <c r="G11" s="17">
        <v>0.207445094246583</v>
      </c>
      <c r="H11" s="17">
        <v>0.118173435731753</v>
      </c>
      <c r="I11" s="17">
        <v>0.14606864051302701</v>
      </c>
      <c r="J11" s="17">
        <v>0.17903206776609901</v>
      </c>
      <c r="K11" s="17">
        <v>0.14732383973287899</v>
      </c>
      <c r="L11" s="17">
        <v>0.15115393464808</v>
      </c>
      <c r="M11" s="17"/>
      <c r="N11" s="17">
        <v>0.138426697243582</v>
      </c>
      <c r="O11" s="17">
        <v>0.16418274245112699</v>
      </c>
      <c r="P11" s="17">
        <v>0.16236796061643499</v>
      </c>
      <c r="Q11" s="17">
        <v>0.160818192097647</v>
      </c>
      <c r="R11" s="17"/>
      <c r="S11" s="17">
        <v>0.17242538907764299</v>
      </c>
      <c r="T11" s="17">
        <v>0.16018738462643001</v>
      </c>
      <c r="U11" s="17">
        <v>0.14910523314622301</v>
      </c>
      <c r="V11" s="17">
        <v>0.15798696336134099</v>
      </c>
      <c r="W11" s="17">
        <v>0.15466083649635301</v>
      </c>
      <c r="X11" s="17">
        <v>0.180755279945394</v>
      </c>
      <c r="Y11" s="17">
        <v>0.14429808157822299</v>
      </c>
      <c r="Z11" s="17">
        <v>0.107212527501448</v>
      </c>
      <c r="AA11" s="17">
        <v>0.15971111646755701</v>
      </c>
      <c r="AB11" s="17">
        <v>0.15386812566177799</v>
      </c>
      <c r="AC11" s="17">
        <v>0.12521546911203499</v>
      </c>
      <c r="AD11" s="17">
        <v>0.113302545317627</v>
      </c>
      <c r="AE11" s="17"/>
      <c r="AF11" s="17">
        <v>0.14228809267475701</v>
      </c>
      <c r="AG11" s="17">
        <v>0.15492026329370001</v>
      </c>
      <c r="AH11" s="17">
        <v>0.20995229999732601</v>
      </c>
      <c r="AI11" s="17"/>
      <c r="AJ11" s="17">
        <v>0.16007155874385701</v>
      </c>
      <c r="AK11" s="17">
        <v>0.1420318150797</v>
      </c>
      <c r="AL11" s="17">
        <v>0.12944360327360699</v>
      </c>
      <c r="AM11" s="17">
        <v>0.18233311441740599</v>
      </c>
      <c r="AN11" s="17">
        <v>0.144454814235949</v>
      </c>
      <c r="AO11" s="17"/>
      <c r="AP11" s="17">
        <v>0.151510412613103</v>
      </c>
      <c r="AQ11" s="17">
        <v>0.146564524399521</v>
      </c>
      <c r="AR11" s="17">
        <v>0.15804210569494201</v>
      </c>
      <c r="AS11" s="17"/>
      <c r="AT11" s="17">
        <v>0.16950235540567701</v>
      </c>
      <c r="AU11" s="17">
        <v>0.17632550330883801</v>
      </c>
      <c r="AV11" s="17">
        <v>0.148900751761356</v>
      </c>
      <c r="AW11" s="17">
        <v>0.119754578262821</v>
      </c>
      <c r="AX11" s="17">
        <v>8.5492797389058503E-2</v>
      </c>
      <c r="AY11" s="17"/>
      <c r="AZ11" s="17">
        <v>0.14790008733726301</v>
      </c>
      <c r="BA11" s="17">
        <v>0.166752105235454</v>
      </c>
      <c r="BB11" s="17">
        <v>0.175048569905497</v>
      </c>
      <c r="BC11" s="17">
        <v>0.145199120057106</v>
      </c>
      <c r="BD11" s="17">
        <v>0.154381032409001</v>
      </c>
      <c r="BE11" s="17">
        <v>9.3056398215372704E-2</v>
      </c>
      <c r="BF11" s="17"/>
      <c r="BG11" s="17">
        <v>0.159688753860141</v>
      </c>
      <c r="BH11" s="17">
        <v>0.145903285591863</v>
      </c>
      <c r="BI11" s="17" t="s">
        <v>95</v>
      </c>
      <c r="BJ11" s="17" t="s">
        <v>95</v>
      </c>
      <c r="BK11" s="17" t="s">
        <v>95</v>
      </c>
      <c r="BL11" s="17" t="s">
        <v>95</v>
      </c>
      <c r="BM11" s="17" t="s">
        <v>95</v>
      </c>
    </row>
    <row r="12" spans="2:65" x14ac:dyDescent="0.35">
      <c r="B12" s="18" t="s">
        <v>418</v>
      </c>
      <c r="C12" s="17">
        <v>0.10251180070775499</v>
      </c>
      <c r="D12" s="17">
        <v>9.4834139608047999E-2</v>
      </c>
      <c r="E12" s="17">
        <v>0.11076301388717399</v>
      </c>
      <c r="F12" s="17"/>
      <c r="G12" s="17">
        <v>4.4603472005588701E-2</v>
      </c>
      <c r="H12" s="17">
        <v>8.0299961675485407E-2</v>
      </c>
      <c r="I12" s="17">
        <v>9.8525942631173299E-2</v>
      </c>
      <c r="J12" s="17">
        <v>0.106307376396402</v>
      </c>
      <c r="K12" s="17">
        <v>0.115471238588174</v>
      </c>
      <c r="L12" s="17">
        <v>0.117009615791278</v>
      </c>
      <c r="M12" s="17"/>
      <c r="N12" s="17">
        <v>9.5444464955660405E-2</v>
      </c>
      <c r="O12" s="17">
        <v>9.8020954037329106E-2</v>
      </c>
      <c r="P12" s="17">
        <v>0.10529020677763599</v>
      </c>
      <c r="Q12" s="17">
        <v>0.11781225561666001</v>
      </c>
      <c r="R12" s="17"/>
      <c r="S12" s="17">
        <v>7.2788823114842194E-2</v>
      </c>
      <c r="T12" s="17">
        <v>9.3336575839943606E-2</v>
      </c>
      <c r="U12" s="17">
        <v>0.114000817231488</v>
      </c>
      <c r="V12" s="17">
        <v>0.10453026400250499</v>
      </c>
      <c r="W12" s="17">
        <v>0.113241176277983</v>
      </c>
      <c r="X12" s="17">
        <v>0.111106346581908</v>
      </c>
      <c r="Y12" s="17">
        <v>0.11668019530845</v>
      </c>
      <c r="Z12" s="17">
        <v>9.9184481849261694E-2</v>
      </c>
      <c r="AA12" s="17">
        <v>0.11215606105174999</v>
      </c>
      <c r="AB12" s="17">
        <v>0.10469115008105399</v>
      </c>
      <c r="AC12" s="17">
        <v>0.11326046680433199</v>
      </c>
      <c r="AD12" s="17">
        <v>5.9933455498782803E-2</v>
      </c>
      <c r="AE12" s="17"/>
      <c r="AF12" s="17">
        <v>0.108837802090784</v>
      </c>
      <c r="AG12" s="17">
        <v>0.104651174847523</v>
      </c>
      <c r="AH12" s="17">
        <v>8.8980648264786896E-2</v>
      </c>
      <c r="AI12" s="17"/>
      <c r="AJ12" s="17">
        <v>0.112286902311062</v>
      </c>
      <c r="AK12" s="17">
        <v>8.6547970836832494E-2</v>
      </c>
      <c r="AL12" s="17">
        <v>0.14034695536334199</v>
      </c>
      <c r="AM12" s="17">
        <v>8.0179928051483801E-2</v>
      </c>
      <c r="AN12" s="17">
        <v>0.13379424448614899</v>
      </c>
      <c r="AO12" s="17"/>
      <c r="AP12" s="17">
        <v>0.10306047262788399</v>
      </c>
      <c r="AQ12" s="17">
        <v>8.4929380474619801E-2</v>
      </c>
      <c r="AR12" s="17">
        <v>0.13276970235649299</v>
      </c>
      <c r="AS12" s="17"/>
      <c r="AT12" s="17">
        <v>0.152079157823299</v>
      </c>
      <c r="AU12" s="17">
        <v>0.10310746021042699</v>
      </c>
      <c r="AV12" s="17">
        <v>7.8033763706438899E-2</v>
      </c>
      <c r="AW12" s="17">
        <v>8.6916406855569797E-2</v>
      </c>
      <c r="AX12" s="17">
        <v>9.5885921152487702E-2</v>
      </c>
      <c r="AY12" s="17"/>
      <c r="AZ12" s="17">
        <v>6.7788487912641707E-2</v>
      </c>
      <c r="BA12" s="17">
        <v>0.106382473763522</v>
      </c>
      <c r="BB12" s="17">
        <v>0.111211709203807</v>
      </c>
      <c r="BC12" s="17">
        <v>0.129972932369363</v>
      </c>
      <c r="BD12" s="17">
        <v>0.107947952308901</v>
      </c>
      <c r="BE12" s="17">
        <v>5.0615557283146602E-2</v>
      </c>
      <c r="BF12" s="17"/>
      <c r="BG12" s="17">
        <v>0.11139759739130201</v>
      </c>
      <c r="BH12" s="17">
        <v>8.8556646753070206E-2</v>
      </c>
      <c r="BI12" s="17" t="s">
        <v>95</v>
      </c>
      <c r="BJ12" s="17" t="s">
        <v>95</v>
      </c>
      <c r="BK12" s="17" t="s">
        <v>95</v>
      </c>
      <c r="BL12" s="17" t="s">
        <v>95</v>
      </c>
      <c r="BM12" s="17" t="s">
        <v>95</v>
      </c>
    </row>
    <row r="13" spans="2:65" x14ac:dyDescent="0.35">
      <c r="B13" s="18" t="s">
        <v>419</v>
      </c>
      <c r="C13" s="17">
        <v>0.18616322228617899</v>
      </c>
      <c r="D13" s="17">
        <v>0.19987843259974</v>
      </c>
      <c r="E13" s="17">
        <v>0.17267396123890399</v>
      </c>
      <c r="F13" s="17"/>
      <c r="G13" s="17">
        <v>6.5539786193388905E-2</v>
      </c>
      <c r="H13" s="17">
        <v>7.9713425295094106E-2</v>
      </c>
      <c r="I13" s="17">
        <v>0.1161205859951</v>
      </c>
      <c r="J13" s="17">
        <v>0.15383567172033799</v>
      </c>
      <c r="K13" s="17">
        <v>0.23746032137100401</v>
      </c>
      <c r="L13" s="17">
        <v>0.28057174883050401</v>
      </c>
      <c r="M13" s="17"/>
      <c r="N13" s="17">
        <v>0.18048354188177601</v>
      </c>
      <c r="O13" s="17">
        <v>0.18660888748111201</v>
      </c>
      <c r="P13" s="17">
        <v>0.201542781777279</v>
      </c>
      <c r="Q13" s="17">
        <v>0.17990888199267799</v>
      </c>
      <c r="R13" s="17"/>
      <c r="S13" s="17">
        <v>0.13803695651925499</v>
      </c>
      <c r="T13" s="17">
        <v>0.184363712505724</v>
      </c>
      <c r="U13" s="17">
        <v>0.143354973470838</v>
      </c>
      <c r="V13" s="17">
        <v>0.18434296329775299</v>
      </c>
      <c r="W13" s="17">
        <v>0.18594600538589601</v>
      </c>
      <c r="X13" s="17">
        <v>0.145340557120858</v>
      </c>
      <c r="Y13" s="17">
        <v>0.24237712888524901</v>
      </c>
      <c r="Z13" s="17">
        <v>0.24374936408102801</v>
      </c>
      <c r="AA13" s="17">
        <v>0.207010364055871</v>
      </c>
      <c r="AB13" s="17">
        <v>0.21513899419588101</v>
      </c>
      <c r="AC13" s="17">
        <v>0.21522990663424399</v>
      </c>
      <c r="AD13" s="17">
        <v>0.158048296740158</v>
      </c>
      <c r="AE13" s="17"/>
      <c r="AF13" s="17">
        <v>0.27521847714752501</v>
      </c>
      <c r="AG13" s="17">
        <v>0.11514175540757</v>
      </c>
      <c r="AH13" s="17">
        <v>0.17966483443715001</v>
      </c>
      <c r="AI13" s="17"/>
      <c r="AJ13" s="17">
        <v>0.242463211643624</v>
      </c>
      <c r="AK13" s="17">
        <v>0.105497635699215</v>
      </c>
      <c r="AL13" s="17">
        <v>0.12723529010033299</v>
      </c>
      <c r="AM13" s="17">
        <v>0.38004114522952798</v>
      </c>
      <c r="AN13" s="17">
        <v>0.239725413730072</v>
      </c>
      <c r="AO13" s="17"/>
      <c r="AP13" s="17">
        <v>0.208912244017782</v>
      </c>
      <c r="AQ13" s="17">
        <v>0.1198760821298</v>
      </c>
      <c r="AR13" s="17">
        <v>0.120127882494678</v>
      </c>
      <c r="AS13" s="17"/>
      <c r="AT13" s="17">
        <v>0.22955153113698901</v>
      </c>
      <c r="AU13" s="17">
        <v>0.17469006891417799</v>
      </c>
      <c r="AV13" s="17">
        <v>0.16376413406566501</v>
      </c>
      <c r="AW13" s="17">
        <v>0.111816824696235</v>
      </c>
      <c r="AX13" s="17">
        <v>9.8471529095966501E-2</v>
      </c>
      <c r="AY13" s="17"/>
      <c r="AZ13" s="17">
        <v>0.12665113281446</v>
      </c>
      <c r="BA13" s="17">
        <v>0.199859031461734</v>
      </c>
      <c r="BB13" s="17">
        <v>0.19950642609038399</v>
      </c>
      <c r="BC13" s="17">
        <v>0.199726828790421</v>
      </c>
      <c r="BD13" s="17">
        <v>0.172227411533491</v>
      </c>
      <c r="BE13" s="17">
        <v>0.23437895338018699</v>
      </c>
      <c r="BF13" s="17"/>
      <c r="BG13" s="17">
        <v>0.22588367559372499</v>
      </c>
      <c r="BH13" s="17">
        <v>0.12378220448919899</v>
      </c>
      <c r="BI13" s="17" t="s">
        <v>95</v>
      </c>
      <c r="BJ13" s="17" t="s">
        <v>95</v>
      </c>
      <c r="BK13" s="17" t="s">
        <v>95</v>
      </c>
      <c r="BL13" s="17" t="s">
        <v>95</v>
      </c>
      <c r="BM13" s="17" t="s">
        <v>95</v>
      </c>
    </row>
    <row r="14" spans="2:65" x14ac:dyDescent="0.35">
      <c r="B14" s="18" t="s">
        <v>114</v>
      </c>
      <c r="C14" s="17">
        <v>5.4427592164510201E-2</v>
      </c>
      <c r="D14" s="17">
        <v>3.5663626737886402E-2</v>
      </c>
      <c r="E14" s="17">
        <v>7.3929214946667807E-2</v>
      </c>
      <c r="F14" s="17"/>
      <c r="G14" s="17">
        <v>4.9054766816372802E-2</v>
      </c>
      <c r="H14" s="17">
        <v>4.4819680088569798E-2</v>
      </c>
      <c r="I14" s="17">
        <v>7.2638954959136998E-2</v>
      </c>
      <c r="J14" s="17">
        <v>6.0109182509604002E-2</v>
      </c>
      <c r="K14" s="17">
        <v>6.4235824724158799E-2</v>
      </c>
      <c r="L14" s="17">
        <v>4.1285355271055799E-2</v>
      </c>
      <c r="M14" s="17"/>
      <c r="N14" s="17">
        <v>3.6048189496222502E-2</v>
      </c>
      <c r="O14" s="17">
        <v>5.7735263676178497E-2</v>
      </c>
      <c r="P14" s="17">
        <v>6.0527360711904898E-2</v>
      </c>
      <c r="Q14" s="17">
        <v>7.6100370852497004E-2</v>
      </c>
      <c r="R14" s="17"/>
      <c r="S14" s="17">
        <v>6.04588040278385E-2</v>
      </c>
      <c r="T14" s="17">
        <v>3.9572017849951402E-2</v>
      </c>
      <c r="U14" s="17">
        <v>4.9453589173997101E-2</v>
      </c>
      <c r="V14" s="17">
        <v>4.5988682450668499E-2</v>
      </c>
      <c r="W14" s="17">
        <v>6.5826906020993101E-2</v>
      </c>
      <c r="X14" s="17">
        <v>6.6117287653427198E-2</v>
      </c>
      <c r="Y14" s="17">
        <v>6.6078099469615598E-2</v>
      </c>
      <c r="Z14" s="17">
        <v>5.3207551365625702E-2</v>
      </c>
      <c r="AA14" s="17">
        <v>7.3569814537397499E-2</v>
      </c>
      <c r="AB14" s="17">
        <v>3.6182953894529003E-2</v>
      </c>
      <c r="AC14" s="17">
        <v>9.2049681973406308E-3</v>
      </c>
      <c r="AD14" s="17">
        <v>0.112610565434991</v>
      </c>
      <c r="AE14" s="17"/>
      <c r="AF14" s="17">
        <v>5.3284045225797001E-2</v>
      </c>
      <c r="AG14" s="17">
        <v>4.7593006509278897E-2</v>
      </c>
      <c r="AH14" s="17">
        <v>8.0984031129823497E-2</v>
      </c>
      <c r="AI14" s="17"/>
      <c r="AJ14" s="17">
        <v>4.29984973768903E-2</v>
      </c>
      <c r="AK14" s="17">
        <v>5.54262693856718E-2</v>
      </c>
      <c r="AL14" s="17">
        <v>5.4862954097996401E-2</v>
      </c>
      <c r="AM14" s="17">
        <v>2.80619453130918E-2</v>
      </c>
      <c r="AN14" s="17">
        <v>9.6798691303604203E-2</v>
      </c>
      <c r="AO14" s="17"/>
      <c r="AP14" s="17">
        <v>4.0110235909066698E-2</v>
      </c>
      <c r="AQ14" s="17">
        <v>5.9118082992743598E-2</v>
      </c>
      <c r="AR14" s="17">
        <v>3.5266905842155097E-2</v>
      </c>
      <c r="AS14" s="17"/>
      <c r="AT14" s="17">
        <v>6.3282958948113893E-2</v>
      </c>
      <c r="AU14" s="17">
        <v>6.0487054755705497E-2</v>
      </c>
      <c r="AV14" s="17">
        <v>5.3162946227680898E-2</v>
      </c>
      <c r="AW14" s="17">
        <v>5.05699430342543E-2</v>
      </c>
      <c r="AX14" s="17">
        <v>0</v>
      </c>
      <c r="AY14" s="17"/>
      <c r="AZ14" s="17">
        <v>3.6382956386991003E-2</v>
      </c>
      <c r="BA14" s="17">
        <v>6.2177140542871899E-2</v>
      </c>
      <c r="BB14" s="17">
        <v>6.73602286765978E-2</v>
      </c>
      <c r="BC14" s="17">
        <v>5.4763894712567901E-2</v>
      </c>
      <c r="BD14" s="17">
        <v>4.2941794522914897E-2</v>
      </c>
      <c r="BE14" s="17">
        <v>6.3619656744095004E-2</v>
      </c>
      <c r="BF14" s="17"/>
      <c r="BG14" s="17">
        <v>4.9639638777763999E-2</v>
      </c>
      <c r="BH14" s="17">
        <v>6.1947078488523898E-2</v>
      </c>
      <c r="BI14" s="17" t="s">
        <v>95</v>
      </c>
      <c r="BJ14" s="17" t="s">
        <v>95</v>
      </c>
      <c r="BK14" s="17" t="s">
        <v>95</v>
      </c>
      <c r="BL14" s="17" t="s">
        <v>95</v>
      </c>
      <c r="BM14" s="17" t="s">
        <v>95</v>
      </c>
    </row>
    <row r="15" spans="2:65" ht="29" x14ac:dyDescent="0.35">
      <c r="B15" s="18" t="s">
        <v>420</v>
      </c>
      <c r="C15" s="17">
        <v>2.65014602892297E-2</v>
      </c>
      <c r="D15" s="17">
        <v>2.4952350771829199E-2</v>
      </c>
      <c r="E15" s="17">
        <v>2.81859955332412E-2</v>
      </c>
      <c r="F15" s="17"/>
      <c r="G15" s="17">
        <v>1.31755370727093E-2</v>
      </c>
      <c r="H15" s="17">
        <v>2.19310180191787E-2</v>
      </c>
      <c r="I15" s="17">
        <v>2.4727502147884699E-2</v>
      </c>
      <c r="J15" s="17">
        <v>2.46613886150172E-2</v>
      </c>
      <c r="K15" s="17">
        <v>3.2370484900175002E-2</v>
      </c>
      <c r="L15" s="17">
        <v>2.9839857094239999E-2</v>
      </c>
      <c r="M15" s="17"/>
      <c r="N15" s="17">
        <v>2.32457061193116E-2</v>
      </c>
      <c r="O15" s="17">
        <v>2.3930095360640599E-2</v>
      </c>
      <c r="P15" s="17">
        <v>2.58342520530007E-2</v>
      </c>
      <c r="Q15" s="17">
        <v>3.2917929726614698E-2</v>
      </c>
      <c r="R15" s="17"/>
      <c r="S15" s="17">
        <v>1.00129997233602E-2</v>
      </c>
      <c r="T15" s="17">
        <v>3.1035706723609401E-2</v>
      </c>
      <c r="U15" s="17">
        <v>6.6540795225047605E-2</v>
      </c>
      <c r="V15" s="17">
        <v>3.8691814026099301E-2</v>
      </c>
      <c r="W15" s="17">
        <v>1.06724425498531E-2</v>
      </c>
      <c r="X15" s="17">
        <v>3.4902377197693402E-2</v>
      </c>
      <c r="Y15" s="17">
        <v>1.0453623958787E-2</v>
      </c>
      <c r="Z15" s="17">
        <v>8.5771904425077008E-3</v>
      </c>
      <c r="AA15" s="17">
        <v>1.2256790226536E-2</v>
      </c>
      <c r="AB15" s="17">
        <v>3.6434586877266903E-2</v>
      </c>
      <c r="AC15" s="17">
        <v>2.3010243038566702E-2</v>
      </c>
      <c r="AD15" s="17">
        <v>1.80817599045641E-2</v>
      </c>
      <c r="AE15" s="17"/>
      <c r="AF15" s="17">
        <v>2.74908935953815E-2</v>
      </c>
      <c r="AG15" s="17">
        <v>2.9528556421909401E-2</v>
      </c>
      <c r="AH15" s="17">
        <v>1.1966968436037799E-2</v>
      </c>
      <c r="AI15" s="17"/>
      <c r="AJ15" s="17">
        <v>3.1356950096142498E-2</v>
      </c>
      <c r="AK15" s="17">
        <v>1.7702516203976702E-2</v>
      </c>
      <c r="AL15" s="17">
        <v>1.85263952301114E-2</v>
      </c>
      <c r="AM15" s="17">
        <v>0</v>
      </c>
      <c r="AN15" s="17">
        <v>2.25580461523575E-2</v>
      </c>
      <c r="AO15" s="17"/>
      <c r="AP15" s="17">
        <v>3.00164904512518E-2</v>
      </c>
      <c r="AQ15" s="17">
        <v>1.7339538297345101E-2</v>
      </c>
      <c r="AR15" s="17">
        <v>3.2245371874250001E-2</v>
      </c>
      <c r="AS15" s="17"/>
      <c r="AT15" s="17">
        <v>3.3501185660485398E-2</v>
      </c>
      <c r="AU15" s="17">
        <v>2.6071163321773699E-2</v>
      </c>
      <c r="AV15" s="17">
        <v>2.38877067351644E-2</v>
      </c>
      <c r="AW15" s="17">
        <v>2.0622453742682699E-2</v>
      </c>
      <c r="AX15" s="17">
        <v>0</v>
      </c>
      <c r="AY15" s="17"/>
      <c r="AZ15" s="17">
        <v>1.7735295374077201E-2</v>
      </c>
      <c r="BA15" s="17">
        <v>1.5036510956497299E-2</v>
      </c>
      <c r="BB15" s="17">
        <v>1.56194119537971E-2</v>
      </c>
      <c r="BC15" s="17">
        <v>2.2985940416871999E-2</v>
      </c>
      <c r="BD15" s="17">
        <v>6.1538341772026599E-2</v>
      </c>
      <c r="BE15" s="17">
        <v>5.8809226583986199E-2</v>
      </c>
      <c r="BF15" s="17"/>
      <c r="BG15" s="17">
        <v>2.8583616980286101E-2</v>
      </c>
      <c r="BH15" s="17">
        <v>2.3231430801016102E-2</v>
      </c>
      <c r="BI15" s="17" t="s">
        <v>95</v>
      </c>
      <c r="BJ15" s="17" t="s">
        <v>95</v>
      </c>
      <c r="BK15" s="17" t="s">
        <v>95</v>
      </c>
      <c r="BL15" s="17" t="s">
        <v>95</v>
      </c>
      <c r="BM15" s="17" t="s">
        <v>95</v>
      </c>
    </row>
    <row r="16" spans="2:65" ht="29" x14ac:dyDescent="0.35">
      <c r="B16" s="18" t="s">
        <v>421</v>
      </c>
      <c r="C16" s="19">
        <v>9.6573513092675506E-2</v>
      </c>
      <c r="D16" s="19">
        <v>8.8083313735739105E-2</v>
      </c>
      <c r="E16" s="19">
        <v>0.105641117225621</v>
      </c>
      <c r="F16" s="19"/>
      <c r="G16" s="19">
        <v>1.5802654153021699E-2</v>
      </c>
      <c r="H16" s="19">
        <v>3.24206356488735E-2</v>
      </c>
      <c r="I16" s="19">
        <v>5.47867934066869E-2</v>
      </c>
      <c r="J16" s="19">
        <v>0.103570085673485</v>
      </c>
      <c r="K16" s="19">
        <v>0.119069601221004</v>
      </c>
      <c r="L16" s="19">
        <v>0.144949872321467</v>
      </c>
      <c r="M16" s="19"/>
      <c r="N16" s="19">
        <v>8.8886922163350701E-2</v>
      </c>
      <c r="O16" s="19">
        <v>0.11015815120528601</v>
      </c>
      <c r="P16" s="19">
        <v>7.8649641708071594E-2</v>
      </c>
      <c r="Q16" s="19">
        <v>0.110595614934428</v>
      </c>
      <c r="R16" s="19"/>
      <c r="S16" s="19">
        <v>8.0431470301958297E-2</v>
      </c>
      <c r="T16" s="19">
        <v>9.3746467177374698E-2</v>
      </c>
      <c r="U16" s="19">
        <v>0.16389285645666701</v>
      </c>
      <c r="V16" s="19">
        <v>0.13961450965159899</v>
      </c>
      <c r="W16" s="19">
        <v>5.8924786303384297E-2</v>
      </c>
      <c r="X16" s="19">
        <v>3.9060786859742701E-2</v>
      </c>
      <c r="Y16" s="19">
        <v>6.1472924753791403E-2</v>
      </c>
      <c r="Z16" s="19">
        <v>4.5868597871050798E-2</v>
      </c>
      <c r="AA16" s="19">
        <v>4.6452457662476999E-2</v>
      </c>
      <c r="AB16" s="19">
        <v>0.13471850816619199</v>
      </c>
      <c r="AC16" s="19">
        <v>0.162272002355485</v>
      </c>
      <c r="AD16" s="19">
        <v>0.19866446547927699</v>
      </c>
      <c r="AE16" s="19"/>
      <c r="AF16" s="19">
        <v>0.111079434551314</v>
      </c>
      <c r="AG16" s="19">
        <v>9.3670994370797803E-2</v>
      </c>
      <c r="AH16" s="19">
        <v>7.7415512908638198E-2</v>
      </c>
      <c r="AI16" s="19"/>
      <c r="AJ16" s="19">
        <v>9.8785722533588097E-2</v>
      </c>
      <c r="AK16" s="19">
        <v>6.37289559551482E-2</v>
      </c>
      <c r="AL16" s="19">
        <v>0.123478271122829</v>
      </c>
      <c r="AM16" s="19">
        <v>0.145295424777862</v>
      </c>
      <c r="AN16" s="19">
        <v>0.10141360455192</v>
      </c>
      <c r="AO16" s="19"/>
      <c r="AP16" s="19">
        <v>9.4870799224398894E-2</v>
      </c>
      <c r="AQ16" s="19">
        <v>6.7628288999057207E-2</v>
      </c>
      <c r="AR16" s="19">
        <v>0.110199970789986</v>
      </c>
      <c r="AS16" s="19"/>
      <c r="AT16" s="19">
        <v>9.1841215591546399E-2</v>
      </c>
      <c r="AU16" s="19">
        <v>0.107440934328208</v>
      </c>
      <c r="AV16" s="19">
        <v>9.2688515298732496E-2</v>
      </c>
      <c r="AW16" s="19">
        <v>7.4135180538116796E-2</v>
      </c>
      <c r="AX16" s="19">
        <v>0.161585843761864</v>
      </c>
      <c r="AY16" s="19"/>
      <c r="AZ16" s="19">
        <v>8.6032385489424504E-2</v>
      </c>
      <c r="BA16" s="19">
        <v>8.1867617018645797E-2</v>
      </c>
      <c r="BB16" s="19">
        <v>6.8483829721012496E-2</v>
      </c>
      <c r="BC16" s="19">
        <v>8.0074421413768096E-2</v>
      </c>
      <c r="BD16" s="19">
        <v>0.14680416956624601</v>
      </c>
      <c r="BE16" s="19">
        <v>0.189559870966341</v>
      </c>
      <c r="BF16" s="19"/>
      <c r="BG16" s="19">
        <v>0.11292036515020799</v>
      </c>
      <c r="BH16" s="19">
        <v>7.0900763055561297E-2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0.269683561604595</v>
      </c>
      <c r="D9" s="17">
        <v>0.26394161824565399</v>
      </c>
      <c r="E9" s="17">
        <v>0.275602534553059</v>
      </c>
      <c r="F9" s="17"/>
      <c r="G9" s="17">
        <v>0.34290973346787001</v>
      </c>
      <c r="H9" s="17">
        <v>0.33967412900627902</v>
      </c>
      <c r="I9" s="17">
        <v>0.33644802663054402</v>
      </c>
      <c r="J9" s="17">
        <v>0.28163857559927202</v>
      </c>
      <c r="K9" s="17">
        <v>0.24322223324482201</v>
      </c>
      <c r="L9" s="17">
        <v>0.19963231301562401</v>
      </c>
      <c r="M9" s="17"/>
      <c r="N9" s="17">
        <v>0.28465326858085299</v>
      </c>
      <c r="O9" s="17">
        <v>0.25637206601233198</v>
      </c>
      <c r="P9" s="17">
        <v>0.27167010451955398</v>
      </c>
      <c r="Q9" s="17">
        <v>0.25934807168132401</v>
      </c>
      <c r="R9" s="17"/>
      <c r="S9" s="17">
        <v>0.27145638805052003</v>
      </c>
      <c r="T9" s="17">
        <v>0.25909926478426898</v>
      </c>
      <c r="U9" s="17">
        <v>0.236422802286363</v>
      </c>
      <c r="V9" s="17">
        <v>0.20745865145939499</v>
      </c>
      <c r="W9" s="17">
        <v>0.34047700392498698</v>
      </c>
      <c r="X9" s="17">
        <v>0.31398636589062801</v>
      </c>
      <c r="Y9" s="17">
        <v>0.295934910193627</v>
      </c>
      <c r="Z9" s="17">
        <v>0.291010379978275</v>
      </c>
      <c r="AA9" s="17">
        <v>0.29302126643013998</v>
      </c>
      <c r="AB9" s="17">
        <v>0.21202426892738199</v>
      </c>
      <c r="AC9" s="17">
        <v>0.26215944251203199</v>
      </c>
      <c r="AD9" s="17">
        <v>0.32685376588748799</v>
      </c>
      <c r="AE9" s="17"/>
      <c r="AF9" s="17">
        <v>0.23657394675334101</v>
      </c>
      <c r="AG9" s="17">
        <v>0.29577620947212202</v>
      </c>
      <c r="AH9" s="17">
        <v>0.241914753564375</v>
      </c>
      <c r="AI9" s="17"/>
      <c r="AJ9" s="17">
        <v>0.240333415615405</v>
      </c>
      <c r="AK9" s="17">
        <v>0.30751709406411398</v>
      </c>
      <c r="AL9" s="17">
        <v>0.30095465487387801</v>
      </c>
      <c r="AM9" s="17">
        <v>0.267267621731898</v>
      </c>
      <c r="AN9" s="17">
        <v>0.210680659594179</v>
      </c>
      <c r="AO9" s="17"/>
      <c r="AP9" s="17">
        <v>0.256619287749836</v>
      </c>
      <c r="AQ9" s="17">
        <v>0.30238047879559798</v>
      </c>
      <c r="AR9" s="17">
        <v>0.32195529871322798</v>
      </c>
      <c r="AS9" s="17"/>
      <c r="AT9" s="17">
        <v>0.24172568889297999</v>
      </c>
      <c r="AU9" s="17">
        <v>0.228806767469695</v>
      </c>
      <c r="AV9" s="17">
        <v>0.30175389142089198</v>
      </c>
      <c r="AW9" s="17">
        <v>0.33356015388154098</v>
      </c>
      <c r="AX9" s="17">
        <v>0.312768786252697</v>
      </c>
      <c r="AY9" s="17"/>
      <c r="AZ9" s="17">
        <v>0.29421712846581499</v>
      </c>
      <c r="BA9" s="17">
        <v>0.28507435038941298</v>
      </c>
      <c r="BB9" s="17">
        <v>0.26439896356637599</v>
      </c>
      <c r="BC9" s="17">
        <v>0.23440517365716301</v>
      </c>
      <c r="BD9" s="17">
        <v>0.25535949026792398</v>
      </c>
      <c r="BE9" s="17">
        <v>0.28105291668858701</v>
      </c>
      <c r="BF9" s="17"/>
      <c r="BG9" s="17">
        <v>0.23950631793442501</v>
      </c>
      <c r="BH9" s="17">
        <v>0.31707695764358201</v>
      </c>
      <c r="BI9" s="17" t="s">
        <v>95</v>
      </c>
      <c r="BJ9" s="17" t="s">
        <v>95</v>
      </c>
      <c r="BK9" s="17" t="s">
        <v>95</v>
      </c>
      <c r="BL9" s="17" t="s">
        <v>95</v>
      </c>
      <c r="BM9" s="17" t="s">
        <v>95</v>
      </c>
    </row>
    <row r="10" spans="2:65" x14ac:dyDescent="0.35">
      <c r="B10" s="18" t="s">
        <v>371</v>
      </c>
      <c r="C10" s="17">
        <v>0.29943550931962298</v>
      </c>
      <c r="D10" s="17">
        <v>0.29413829780882</v>
      </c>
      <c r="E10" s="17">
        <v>0.30590292181377399</v>
      </c>
      <c r="F10" s="17"/>
      <c r="G10" s="17">
        <v>0.263785272929487</v>
      </c>
      <c r="H10" s="17">
        <v>0.39306945990416198</v>
      </c>
      <c r="I10" s="17">
        <v>0.31333953772837397</v>
      </c>
      <c r="J10" s="17">
        <v>0.30572082351286001</v>
      </c>
      <c r="K10" s="17">
        <v>0.29437929120131801</v>
      </c>
      <c r="L10" s="17">
        <v>0.26125608792463301</v>
      </c>
      <c r="M10" s="17"/>
      <c r="N10" s="17">
        <v>0.30083119380220702</v>
      </c>
      <c r="O10" s="17">
        <v>0.30695753988693703</v>
      </c>
      <c r="P10" s="17">
        <v>0.29048343803432403</v>
      </c>
      <c r="Q10" s="17">
        <v>0.29813951745671502</v>
      </c>
      <c r="R10" s="17"/>
      <c r="S10" s="17">
        <v>0.31747519939375501</v>
      </c>
      <c r="T10" s="17">
        <v>0.33953018116259298</v>
      </c>
      <c r="U10" s="17">
        <v>0.30086147842359401</v>
      </c>
      <c r="V10" s="17">
        <v>0.315842371881557</v>
      </c>
      <c r="W10" s="17">
        <v>0.20888525772219299</v>
      </c>
      <c r="X10" s="17">
        <v>0.33707351013252401</v>
      </c>
      <c r="Y10" s="17">
        <v>0.26387582530233</v>
      </c>
      <c r="Z10" s="17">
        <v>0.32662489332700401</v>
      </c>
      <c r="AA10" s="17">
        <v>0.27930136473574302</v>
      </c>
      <c r="AB10" s="17">
        <v>0.27037881388044599</v>
      </c>
      <c r="AC10" s="17">
        <v>0.34706845814882098</v>
      </c>
      <c r="AD10" s="17">
        <v>0.25150592716050102</v>
      </c>
      <c r="AE10" s="17"/>
      <c r="AF10" s="17">
        <v>0.28021504347064502</v>
      </c>
      <c r="AG10" s="17">
        <v>0.33072445182754101</v>
      </c>
      <c r="AH10" s="17">
        <v>0.220156156547722</v>
      </c>
      <c r="AI10" s="17"/>
      <c r="AJ10" s="17">
        <v>0.301334720840994</v>
      </c>
      <c r="AK10" s="17">
        <v>0.34021220371886901</v>
      </c>
      <c r="AL10" s="17">
        <v>0.29783645420937199</v>
      </c>
      <c r="AM10" s="17">
        <v>0.23644730864497401</v>
      </c>
      <c r="AN10" s="17">
        <v>0.22651282395589001</v>
      </c>
      <c r="AO10" s="17"/>
      <c r="AP10" s="17">
        <v>0.318200675590742</v>
      </c>
      <c r="AQ10" s="17">
        <v>0.329861288750953</v>
      </c>
      <c r="AR10" s="17">
        <v>0.26980056015468601</v>
      </c>
      <c r="AS10" s="17"/>
      <c r="AT10" s="17">
        <v>0.26376576170697202</v>
      </c>
      <c r="AU10" s="17">
        <v>0.30793911027781801</v>
      </c>
      <c r="AV10" s="17">
        <v>0.32505163315053998</v>
      </c>
      <c r="AW10" s="17">
        <v>0.33559906741877299</v>
      </c>
      <c r="AX10" s="17">
        <v>0.25690088543172701</v>
      </c>
      <c r="AY10" s="17"/>
      <c r="AZ10" s="17">
        <v>0.32566716172818799</v>
      </c>
      <c r="BA10" s="17">
        <v>0.29219374173467499</v>
      </c>
      <c r="BB10" s="17">
        <v>0.28819121165048001</v>
      </c>
      <c r="BC10" s="17">
        <v>0.32425013087784899</v>
      </c>
      <c r="BD10" s="17">
        <v>0.28447301982134698</v>
      </c>
      <c r="BE10" s="17">
        <v>0.24339494383650701</v>
      </c>
      <c r="BF10" s="17"/>
      <c r="BG10" s="17">
        <v>0.28282739026500803</v>
      </c>
      <c r="BH10" s="17">
        <v>0.32551857947742202</v>
      </c>
      <c r="BI10" s="17" t="s">
        <v>95</v>
      </c>
      <c r="BJ10" s="17" t="s">
        <v>95</v>
      </c>
      <c r="BK10" s="17" t="s">
        <v>95</v>
      </c>
      <c r="BL10" s="17" t="s">
        <v>95</v>
      </c>
      <c r="BM10" s="17" t="s">
        <v>95</v>
      </c>
    </row>
    <row r="11" spans="2:65" x14ac:dyDescent="0.35">
      <c r="B11" s="18" t="s">
        <v>417</v>
      </c>
      <c r="C11" s="17">
        <v>0.15148750179218301</v>
      </c>
      <c r="D11" s="17">
        <v>0.16161747039222801</v>
      </c>
      <c r="E11" s="17">
        <v>0.140015200351085</v>
      </c>
      <c r="F11" s="17"/>
      <c r="G11" s="17">
        <v>0.137602744439145</v>
      </c>
      <c r="H11" s="17">
        <v>0.102134594890365</v>
      </c>
      <c r="I11" s="17">
        <v>0.13892277632875</v>
      </c>
      <c r="J11" s="17">
        <v>0.144982550152086</v>
      </c>
      <c r="K11" s="17">
        <v>0.14408458934634999</v>
      </c>
      <c r="L11" s="17">
        <v>0.18982487617979099</v>
      </c>
      <c r="M11" s="17"/>
      <c r="N11" s="17">
        <v>0.14177252692019601</v>
      </c>
      <c r="O11" s="17">
        <v>0.14696508932893501</v>
      </c>
      <c r="P11" s="17">
        <v>0.17382520200346699</v>
      </c>
      <c r="Q11" s="17">
        <v>0.15116445285767599</v>
      </c>
      <c r="R11" s="17"/>
      <c r="S11" s="17">
        <v>0.16168142379690301</v>
      </c>
      <c r="T11" s="17">
        <v>0.14543189904842899</v>
      </c>
      <c r="U11" s="17">
        <v>0.18342764434982201</v>
      </c>
      <c r="V11" s="17">
        <v>0.14010693813989</v>
      </c>
      <c r="W11" s="17">
        <v>0.16977358752611199</v>
      </c>
      <c r="X11" s="17">
        <v>9.5935421282113895E-2</v>
      </c>
      <c r="Y11" s="17">
        <v>0.14604449053921201</v>
      </c>
      <c r="Z11" s="17">
        <v>0.16580729143063799</v>
      </c>
      <c r="AA11" s="17">
        <v>0.180108852684392</v>
      </c>
      <c r="AB11" s="17">
        <v>0.167993781616843</v>
      </c>
      <c r="AC11" s="17">
        <v>0.117563820434275</v>
      </c>
      <c r="AD11" s="17">
        <v>9.2385080760671104E-2</v>
      </c>
      <c r="AE11" s="17"/>
      <c r="AF11" s="17">
        <v>0.165901104655091</v>
      </c>
      <c r="AG11" s="17">
        <v>0.12605460877764399</v>
      </c>
      <c r="AH11" s="17">
        <v>0.24551079170977499</v>
      </c>
      <c r="AI11" s="17"/>
      <c r="AJ11" s="17">
        <v>0.16167995188773299</v>
      </c>
      <c r="AK11" s="17">
        <v>0.12634537145607799</v>
      </c>
      <c r="AL11" s="17">
        <v>0.13444649729988301</v>
      </c>
      <c r="AM11" s="17">
        <v>0.100974687633112</v>
      </c>
      <c r="AN11" s="17">
        <v>0.21202709512624601</v>
      </c>
      <c r="AO11" s="17"/>
      <c r="AP11" s="17">
        <v>0.14393346792492701</v>
      </c>
      <c r="AQ11" s="17">
        <v>0.121861125412318</v>
      </c>
      <c r="AR11" s="17">
        <v>0.181288461693252</v>
      </c>
      <c r="AS11" s="17"/>
      <c r="AT11" s="17">
        <v>0.176365774128073</v>
      </c>
      <c r="AU11" s="17">
        <v>0.15464443476112</v>
      </c>
      <c r="AV11" s="17">
        <v>0.13430126896210901</v>
      </c>
      <c r="AW11" s="17">
        <v>0.103643262758185</v>
      </c>
      <c r="AX11" s="17">
        <v>0.19534778005037401</v>
      </c>
      <c r="AY11" s="17"/>
      <c r="AZ11" s="17">
        <v>0.145180351678141</v>
      </c>
      <c r="BA11" s="17">
        <v>0.14516194188338599</v>
      </c>
      <c r="BB11" s="17">
        <v>0.16060902150282999</v>
      </c>
      <c r="BC11" s="17">
        <v>0.15585546615277099</v>
      </c>
      <c r="BD11" s="17">
        <v>0.14885470682601701</v>
      </c>
      <c r="BE11" s="17">
        <v>0.180645408519227</v>
      </c>
      <c r="BF11" s="17"/>
      <c r="BG11" s="17">
        <v>0.16945466982535001</v>
      </c>
      <c r="BH11" s="17">
        <v>0.12327004364385601</v>
      </c>
      <c r="BI11" s="17" t="s">
        <v>95</v>
      </c>
      <c r="BJ11" s="17" t="s">
        <v>95</v>
      </c>
      <c r="BK11" s="17" t="s">
        <v>95</v>
      </c>
      <c r="BL11" s="17" t="s">
        <v>95</v>
      </c>
      <c r="BM11" s="17" t="s">
        <v>95</v>
      </c>
    </row>
    <row r="12" spans="2:65" x14ac:dyDescent="0.35">
      <c r="B12" s="18" t="s">
        <v>418</v>
      </c>
      <c r="C12" s="17">
        <v>8.8048590696552007E-2</v>
      </c>
      <c r="D12" s="17">
        <v>9.9051665037609093E-2</v>
      </c>
      <c r="E12" s="17">
        <v>7.7019198007973105E-2</v>
      </c>
      <c r="F12" s="17"/>
      <c r="G12" s="17">
        <v>0.110509014694247</v>
      </c>
      <c r="H12" s="17">
        <v>4.37410216390582E-2</v>
      </c>
      <c r="I12" s="17">
        <v>5.4903316104452697E-2</v>
      </c>
      <c r="J12" s="17">
        <v>8.2420348900839505E-2</v>
      </c>
      <c r="K12" s="17">
        <v>9.3997809976114899E-2</v>
      </c>
      <c r="L12" s="17">
        <v>0.117408015584454</v>
      </c>
      <c r="M12" s="17"/>
      <c r="N12" s="17">
        <v>9.0600923219718105E-2</v>
      </c>
      <c r="O12" s="17">
        <v>8.5318800565877206E-2</v>
      </c>
      <c r="P12" s="17">
        <v>7.46670044226867E-2</v>
      </c>
      <c r="Q12" s="17">
        <v>0.10229714722343899</v>
      </c>
      <c r="R12" s="17"/>
      <c r="S12" s="17">
        <v>7.0277218406576802E-2</v>
      </c>
      <c r="T12" s="17">
        <v>7.9585652083670994E-2</v>
      </c>
      <c r="U12" s="17">
        <v>7.6411600612985603E-2</v>
      </c>
      <c r="V12" s="17">
        <v>8.8609084102728594E-2</v>
      </c>
      <c r="W12" s="17">
        <v>0.100120710710408</v>
      </c>
      <c r="X12" s="17">
        <v>9.1094592015089099E-2</v>
      </c>
      <c r="Y12" s="17">
        <v>9.5696399968247206E-2</v>
      </c>
      <c r="Z12" s="17">
        <v>6.7747237092878707E-2</v>
      </c>
      <c r="AA12" s="17">
        <v>8.4599505374568201E-2</v>
      </c>
      <c r="AB12" s="17">
        <v>0.107150115530601</v>
      </c>
      <c r="AC12" s="17">
        <v>0.10370057766467</v>
      </c>
      <c r="AD12" s="17">
        <v>0.11512766611977999</v>
      </c>
      <c r="AE12" s="17"/>
      <c r="AF12" s="17">
        <v>9.6639582794635207E-2</v>
      </c>
      <c r="AG12" s="17">
        <v>8.8521188405676396E-2</v>
      </c>
      <c r="AH12" s="17">
        <v>5.8309459434288599E-2</v>
      </c>
      <c r="AI12" s="17"/>
      <c r="AJ12" s="17">
        <v>9.7273443433211301E-2</v>
      </c>
      <c r="AK12" s="17">
        <v>7.8961548516646704E-2</v>
      </c>
      <c r="AL12" s="17">
        <v>7.8236297362339197E-2</v>
      </c>
      <c r="AM12" s="17">
        <v>8.0322155775997606E-2</v>
      </c>
      <c r="AN12" s="17">
        <v>8.0119682626330693E-2</v>
      </c>
      <c r="AO12" s="17"/>
      <c r="AP12" s="17">
        <v>9.3648104310053396E-2</v>
      </c>
      <c r="AQ12" s="17">
        <v>8.2660898208488806E-2</v>
      </c>
      <c r="AR12" s="17">
        <v>5.99091881483119E-2</v>
      </c>
      <c r="AS12" s="17"/>
      <c r="AT12" s="17">
        <v>0.11568366295481</v>
      </c>
      <c r="AU12" s="17">
        <v>8.9459360595857407E-2</v>
      </c>
      <c r="AV12" s="17">
        <v>7.9801827154406493E-2</v>
      </c>
      <c r="AW12" s="17">
        <v>6.7953145058674502E-2</v>
      </c>
      <c r="AX12" s="17">
        <v>0.11102624831404199</v>
      </c>
      <c r="AY12" s="17"/>
      <c r="AZ12" s="17">
        <v>8.2832191918959394E-2</v>
      </c>
      <c r="BA12" s="17">
        <v>7.8501825746760595E-2</v>
      </c>
      <c r="BB12" s="17">
        <v>8.8822055840142897E-2</v>
      </c>
      <c r="BC12" s="17">
        <v>0.100580058489883</v>
      </c>
      <c r="BD12" s="17">
        <v>0.111408453490506</v>
      </c>
      <c r="BE12" s="17">
        <v>5.3033242794043103E-2</v>
      </c>
      <c r="BF12" s="17"/>
      <c r="BG12" s="17">
        <v>0.10302416507147499</v>
      </c>
      <c r="BH12" s="17">
        <v>6.4529433843813599E-2</v>
      </c>
      <c r="BI12" s="17" t="s">
        <v>95</v>
      </c>
      <c r="BJ12" s="17" t="s">
        <v>95</v>
      </c>
      <c r="BK12" s="17" t="s">
        <v>95</v>
      </c>
      <c r="BL12" s="17" t="s">
        <v>95</v>
      </c>
      <c r="BM12" s="17" t="s">
        <v>95</v>
      </c>
    </row>
    <row r="13" spans="2:65" x14ac:dyDescent="0.35">
      <c r="B13" s="18" t="s">
        <v>419</v>
      </c>
      <c r="C13" s="17">
        <v>6.9644975012902496E-2</v>
      </c>
      <c r="D13" s="17">
        <v>7.7313615063732397E-2</v>
      </c>
      <c r="E13" s="17">
        <v>6.1061824590442897E-2</v>
      </c>
      <c r="F13" s="17"/>
      <c r="G13" s="17">
        <v>3.5399995041209803E-2</v>
      </c>
      <c r="H13" s="17">
        <v>5.0721658359565297E-2</v>
      </c>
      <c r="I13" s="17">
        <v>4.8924851296244201E-2</v>
      </c>
      <c r="J13" s="17">
        <v>6.4305012111593701E-2</v>
      </c>
      <c r="K13" s="17">
        <v>9.1879008536394802E-2</v>
      </c>
      <c r="L13" s="17">
        <v>8.5226542348995404E-2</v>
      </c>
      <c r="M13" s="17"/>
      <c r="N13" s="17">
        <v>6.7518715419275094E-2</v>
      </c>
      <c r="O13" s="17">
        <v>6.96457935533875E-2</v>
      </c>
      <c r="P13" s="17">
        <v>7.1394435870412803E-2</v>
      </c>
      <c r="Q13" s="17">
        <v>7.0110126715318299E-2</v>
      </c>
      <c r="R13" s="17"/>
      <c r="S13" s="17">
        <v>5.0544289563709398E-2</v>
      </c>
      <c r="T13" s="17">
        <v>7.4655799489593999E-2</v>
      </c>
      <c r="U13" s="17">
        <v>5.2691520122299697E-2</v>
      </c>
      <c r="V13" s="17">
        <v>3.9093833952997203E-2</v>
      </c>
      <c r="W13" s="17">
        <v>9.6739547541477594E-2</v>
      </c>
      <c r="X13" s="17">
        <v>7.7901098431313695E-2</v>
      </c>
      <c r="Y13" s="17">
        <v>9.2541427406085494E-2</v>
      </c>
      <c r="Z13" s="17">
        <v>7.4709570806253497E-2</v>
      </c>
      <c r="AA13" s="17">
        <v>5.7002291624774798E-2</v>
      </c>
      <c r="AB13" s="17">
        <v>9.4080224423360601E-2</v>
      </c>
      <c r="AC13" s="17">
        <v>5.5992663617139303E-2</v>
      </c>
      <c r="AD13" s="17">
        <v>0.105584977241042</v>
      </c>
      <c r="AE13" s="17"/>
      <c r="AF13" s="17">
        <v>9.9239620606584006E-2</v>
      </c>
      <c r="AG13" s="17">
        <v>4.8034601062009998E-2</v>
      </c>
      <c r="AH13" s="17">
        <v>6.2716331160937694E-2</v>
      </c>
      <c r="AI13" s="17"/>
      <c r="AJ13" s="17">
        <v>8.4961210472194099E-2</v>
      </c>
      <c r="AK13" s="17">
        <v>4.8557630623129802E-2</v>
      </c>
      <c r="AL13" s="17">
        <v>4.97645651969447E-2</v>
      </c>
      <c r="AM13" s="17">
        <v>0.19064263721021199</v>
      </c>
      <c r="AN13" s="17">
        <v>7.2384984023249901E-2</v>
      </c>
      <c r="AO13" s="17"/>
      <c r="AP13" s="17">
        <v>8.3183985608373007E-2</v>
      </c>
      <c r="AQ13" s="17">
        <v>5.3594721673112002E-2</v>
      </c>
      <c r="AR13" s="17">
        <v>6.5129207776945905E-2</v>
      </c>
      <c r="AS13" s="17"/>
      <c r="AT13" s="17">
        <v>8.0239514863523195E-2</v>
      </c>
      <c r="AU13" s="17">
        <v>7.0445816037453798E-2</v>
      </c>
      <c r="AV13" s="17">
        <v>5.8153511664292001E-2</v>
      </c>
      <c r="AW13" s="17">
        <v>6.08631628988658E-2</v>
      </c>
      <c r="AX13" s="17">
        <v>1.9533870459614099E-2</v>
      </c>
      <c r="AY13" s="17"/>
      <c r="AZ13" s="17">
        <v>5.35970955973427E-2</v>
      </c>
      <c r="BA13" s="17">
        <v>7.3717481621960401E-2</v>
      </c>
      <c r="BB13" s="17">
        <v>7.6147275975320797E-2</v>
      </c>
      <c r="BC13" s="17">
        <v>6.7717884558518696E-2</v>
      </c>
      <c r="BD13" s="17">
        <v>5.4680433289176301E-2</v>
      </c>
      <c r="BE13" s="17">
        <v>0.123281280193501</v>
      </c>
      <c r="BF13" s="17"/>
      <c r="BG13" s="17">
        <v>7.8502016800624699E-2</v>
      </c>
      <c r="BH13" s="17">
        <v>5.5734980655322598E-2</v>
      </c>
      <c r="BI13" s="17" t="s">
        <v>95</v>
      </c>
      <c r="BJ13" s="17" t="s">
        <v>95</v>
      </c>
      <c r="BK13" s="17" t="s">
        <v>95</v>
      </c>
      <c r="BL13" s="17" t="s">
        <v>95</v>
      </c>
      <c r="BM13" s="17" t="s">
        <v>95</v>
      </c>
    </row>
    <row r="14" spans="2:65" x14ac:dyDescent="0.35">
      <c r="B14" s="18" t="s">
        <v>114</v>
      </c>
      <c r="C14" s="17">
        <v>4.4826639962891601E-2</v>
      </c>
      <c r="D14" s="17">
        <v>3.4765187662271102E-2</v>
      </c>
      <c r="E14" s="17">
        <v>5.5336601296524603E-2</v>
      </c>
      <c r="F14" s="17"/>
      <c r="G14" s="17">
        <v>5.9430497865792402E-2</v>
      </c>
      <c r="H14" s="17">
        <v>2.3069776022109599E-2</v>
      </c>
      <c r="I14" s="17">
        <v>5.0107582791591498E-2</v>
      </c>
      <c r="J14" s="17">
        <v>4.4565939041301801E-2</v>
      </c>
      <c r="K14" s="17">
        <v>6.0837351335397298E-2</v>
      </c>
      <c r="L14" s="17">
        <v>3.81891416393852E-2</v>
      </c>
      <c r="M14" s="17"/>
      <c r="N14" s="17">
        <v>3.4955090139391E-2</v>
      </c>
      <c r="O14" s="17">
        <v>4.8054171185932103E-2</v>
      </c>
      <c r="P14" s="17">
        <v>4.7931735254708799E-2</v>
      </c>
      <c r="Q14" s="17">
        <v>5.2531914260248697E-2</v>
      </c>
      <c r="R14" s="17"/>
      <c r="S14" s="17">
        <v>4.4848231621446397E-2</v>
      </c>
      <c r="T14" s="17">
        <v>4.50550170502362E-2</v>
      </c>
      <c r="U14" s="17">
        <v>4.0232746654337098E-2</v>
      </c>
      <c r="V14" s="17">
        <v>5.1532150657570497E-2</v>
      </c>
      <c r="W14" s="17">
        <v>1.8263514953088499E-2</v>
      </c>
      <c r="X14" s="17">
        <v>3.3917806834755301E-2</v>
      </c>
      <c r="Y14" s="17">
        <v>6.1693417986176502E-2</v>
      </c>
      <c r="Z14" s="17">
        <v>9.1829101016989295E-3</v>
      </c>
      <c r="AA14" s="17">
        <v>5.39521821499786E-2</v>
      </c>
      <c r="AB14" s="17">
        <v>6.2347004466843603E-2</v>
      </c>
      <c r="AC14" s="17">
        <v>2.41943449298339E-2</v>
      </c>
      <c r="AD14" s="17">
        <v>6.9987033368851398E-2</v>
      </c>
      <c r="AE14" s="17"/>
      <c r="AF14" s="17">
        <v>3.9922643553154898E-2</v>
      </c>
      <c r="AG14" s="17">
        <v>3.7947752287015399E-2</v>
      </c>
      <c r="AH14" s="17">
        <v>8.5464342570199997E-2</v>
      </c>
      <c r="AI14" s="17"/>
      <c r="AJ14" s="17">
        <v>3.3939165270006698E-2</v>
      </c>
      <c r="AK14" s="17">
        <v>3.6751364981292597E-2</v>
      </c>
      <c r="AL14" s="17">
        <v>3.6147373697519303E-2</v>
      </c>
      <c r="AM14" s="17">
        <v>5.8920342874406097E-2</v>
      </c>
      <c r="AN14" s="17">
        <v>0.105673010675011</v>
      </c>
      <c r="AO14" s="17"/>
      <c r="AP14" s="17">
        <v>3.4524740058430099E-2</v>
      </c>
      <c r="AQ14" s="17">
        <v>3.6247777461185397E-2</v>
      </c>
      <c r="AR14" s="17">
        <v>2.2559711408744899E-2</v>
      </c>
      <c r="AS14" s="17"/>
      <c r="AT14" s="17">
        <v>4.5298440162667999E-2</v>
      </c>
      <c r="AU14" s="17">
        <v>6.4841271356410699E-2</v>
      </c>
      <c r="AV14" s="17">
        <v>3.02263476069746E-2</v>
      </c>
      <c r="AW14" s="17">
        <v>4.0565163531025399E-2</v>
      </c>
      <c r="AX14" s="17">
        <v>1.91161221807752E-2</v>
      </c>
      <c r="AY14" s="17"/>
      <c r="AZ14" s="17">
        <v>2.9533885215282701E-2</v>
      </c>
      <c r="BA14" s="17">
        <v>6.0024723250245701E-2</v>
      </c>
      <c r="BB14" s="17">
        <v>4.9363481849397699E-2</v>
      </c>
      <c r="BC14" s="17">
        <v>3.85684273963844E-2</v>
      </c>
      <c r="BD14" s="17">
        <v>3.5917588231659803E-2</v>
      </c>
      <c r="BE14" s="17">
        <v>3.45542422765103E-2</v>
      </c>
      <c r="BF14" s="17"/>
      <c r="BG14" s="17">
        <v>4.2397691032158201E-2</v>
      </c>
      <c r="BH14" s="17">
        <v>4.8641307064066101E-2</v>
      </c>
      <c r="BI14" s="17" t="s">
        <v>95</v>
      </c>
      <c r="BJ14" s="17" t="s">
        <v>95</v>
      </c>
      <c r="BK14" s="17" t="s">
        <v>95</v>
      </c>
      <c r="BL14" s="17" t="s">
        <v>95</v>
      </c>
      <c r="BM14" s="17" t="s">
        <v>95</v>
      </c>
    </row>
    <row r="15" spans="2:65" ht="29" x14ac:dyDescent="0.35">
      <c r="B15" s="18" t="s">
        <v>420</v>
      </c>
      <c r="C15" s="17">
        <v>4.66390051095181E-2</v>
      </c>
      <c r="D15" s="17">
        <v>4.0282607874611E-2</v>
      </c>
      <c r="E15" s="17">
        <v>5.3340786887764398E-2</v>
      </c>
      <c r="F15" s="17"/>
      <c r="G15" s="17">
        <v>3.4560087409226802E-2</v>
      </c>
      <c r="H15" s="17">
        <v>3.4871348503536799E-2</v>
      </c>
      <c r="I15" s="17">
        <v>4.2906238300670599E-2</v>
      </c>
      <c r="J15" s="17">
        <v>4.23563255875226E-2</v>
      </c>
      <c r="K15" s="17">
        <v>4.7991392902817002E-2</v>
      </c>
      <c r="L15" s="17">
        <v>5.7848971271962597E-2</v>
      </c>
      <c r="M15" s="17"/>
      <c r="N15" s="17">
        <v>5.1170277130344201E-2</v>
      </c>
      <c r="O15" s="17">
        <v>4.5934302262694397E-2</v>
      </c>
      <c r="P15" s="17">
        <v>4.5304330681560499E-2</v>
      </c>
      <c r="Q15" s="17">
        <v>4.1707929723740003E-2</v>
      </c>
      <c r="R15" s="17"/>
      <c r="S15" s="17">
        <v>4.95529323009056E-2</v>
      </c>
      <c r="T15" s="17">
        <v>3.0478907951167599E-2</v>
      </c>
      <c r="U15" s="17">
        <v>6.5124615685019802E-2</v>
      </c>
      <c r="V15" s="17">
        <v>9.3944375386075002E-2</v>
      </c>
      <c r="W15" s="17">
        <v>6.0628490261686499E-2</v>
      </c>
      <c r="X15" s="17">
        <v>3.2395180503961403E-2</v>
      </c>
      <c r="Y15" s="17">
        <v>3.1030187142399902E-2</v>
      </c>
      <c r="Z15" s="17">
        <v>5.6149589229987203E-2</v>
      </c>
      <c r="AA15" s="17">
        <v>3.18985404126483E-2</v>
      </c>
      <c r="AB15" s="17">
        <v>4.4620197284584703E-2</v>
      </c>
      <c r="AC15" s="17">
        <v>3.9496331377165302E-2</v>
      </c>
      <c r="AD15" s="17">
        <v>1.7678097106629799E-2</v>
      </c>
      <c r="AE15" s="17"/>
      <c r="AF15" s="17">
        <v>4.7760918502869898E-2</v>
      </c>
      <c r="AG15" s="17">
        <v>4.3822679725539097E-2</v>
      </c>
      <c r="AH15" s="17">
        <v>5.8710312379967003E-2</v>
      </c>
      <c r="AI15" s="17"/>
      <c r="AJ15" s="17">
        <v>5.1879688101519203E-2</v>
      </c>
      <c r="AK15" s="17">
        <v>3.8515406044269E-2</v>
      </c>
      <c r="AL15" s="17">
        <v>4.5823990414489597E-2</v>
      </c>
      <c r="AM15" s="17">
        <v>3.1596693455643199E-2</v>
      </c>
      <c r="AN15" s="17">
        <v>8.2067397609365295E-2</v>
      </c>
      <c r="AO15" s="17"/>
      <c r="AP15" s="17">
        <v>3.6085494262244597E-2</v>
      </c>
      <c r="AQ15" s="17">
        <v>5.1462655775008102E-2</v>
      </c>
      <c r="AR15" s="17">
        <v>3.8317903670376498E-2</v>
      </c>
      <c r="AS15" s="17"/>
      <c r="AT15" s="17">
        <v>3.9750937755469597E-2</v>
      </c>
      <c r="AU15" s="17">
        <v>6.18468499094844E-2</v>
      </c>
      <c r="AV15" s="17">
        <v>4.2869794658937303E-2</v>
      </c>
      <c r="AW15" s="17">
        <v>2.8948005658723502E-2</v>
      </c>
      <c r="AX15" s="17">
        <v>0</v>
      </c>
      <c r="AY15" s="17"/>
      <c r="AZ15" s="17">
        <v>3.3369782544238398E-2</v>
      </c>
      <c r="BA15" s="17">
        <v>4.3841092451575601E-2</v>
      </c>
      <c r="BB15" s="17">
        <v>5.4258207795177898E-2</v>
      </c>
      <c r="BC15" s="17">
        <v>4.5157314314700402E-2</v>
      </c>
      <c r="BD15" s="17">
        <v>6.4102988475704406E-2</v>
      </c>
      <c r="BE15" s="17">
        <v>4.53861554208752E-2</v>
      </c>
      <c r="BF15" s="17"/>
      <c r="BG15" s="17">
        <v>4.8385737728707301E-2</v>
      </c>
      <c r="BH15" s="17">
        <v>4.3895759513589899E-2</v>
      </c>
      <c r="BI15" s="17" t="s">
        <v>95</v>
      </c>
      <c r="BJ15" s="17" t="s">
        <v>95</v>
      </c>
      <c r="BK15" s="17" t="s">
        <v>95</v>
      </c>
      <c r="BL15" s="17" t="s">
        <v>95</v>
      </c>
      <c r="BM15" s="17" t="s">
        <v>95</v>
      </c>
    </row>
    <row r="16" spans="2:65" ht="29" x14ac:dyDescent="0.35">
      <c r="B16" s="18" t="s">
        <v>421</v>
      </c>
      <c r="C16" s="19">
        <v>3.0234216501734398E-2</v>
      </c>
      <c r="D16" s="19">
        <v>2.8889537915073701E-2</v>
      </c>
      <c r="E16" s="19">
        <v>3.1720932499376998E-2</v>
      </c>
      <c r="F16" s="19"/>
      <c r="G16" s="19">
        <v>1.5802654153021699E-2</v>
      </c>
      <c r="H16" s="19">
        <v>1.27180116749243E-2</v>
      </c>
      <c r="I16" s="19">
        <v>1.44476708193729E-2</v>
      </c>
      <c r="J16" s="19">
        <v>3.4010425094524899E-2</v>
      </c>
      <c r="K16" s="19">
        <v>2.3608323456786501E-2</v>
      </c>
      <c r="L16" s="19">
        <v>5.0614052035155503E-2</v>
      </c>
      <c r="M16" s="19"/>
      <c r="N16" s="19">
        <v>2.8498004788015299E-2</v>
      </c>
      <c r="O16" s="19">
        <v>4.0752237203905001E-2</v>
      </c>
      <c r="P16" s="19">
        <v>2.4723749213286701E-2</v>
      </c>
      <c r="Q16" s="19">
        <v>2.4700840081539398E-2</v>
      </c>
      <c r="R16" s="19"/>
      <c r="S16" s="19">
        <v>3.41643168661835E-2</v>
      </c>
      <c r="T16" s="19">
        <v>2.61632784300408E-2</v>
      </c>
      <c r="U16" s="19">
        <v>4.4827591865577998E-2</v>
      </c>
      <c r="V16" s="19">
        <v>6.3412594419786805E-2</v>
      </c>
      <c r="W16" s="19">
        <v>5.11188736004728E-3</v>
      </c>
      <c r="X16" s="19">
        <v>1.7696024909614E-2</v>
      </c>
      <c r="Y16" s="19">
        <v>1.3183341461921299E-2</v>
      </c>
      <c r="Z16" s="19">
        <v>8.7681280332642698E-3</v>
      </c>
      <c r="AA16" s="19">
        <v>2.0115996587755099E-2</v>
      </c>
      <c r="AB16" s="19">
        <v>4.1405593869938397E-2</v>
      </c>
      <c r="AC16" s="19">
        <v>4.9824361316063902E-2</v>
      </c>
      <c r="AD16" s="19">
        <v>2.0877452355037299E-2</v>
      </c>
      <c r="AE16" s="19"/>
      <c r="AF16" s="19">
        <v>3.37471396636796E-2</v>
      </c>
      <c r="AG16" s="19">
        <v>2.9118508442452298E-2</v>
      </c>
      <c r="AH16" s="19">
        <v>2.72178526327343E-2</v>
      </c>
      <c r="AI16" s="19"/>
      <c r="AJ16" s="19">
        <v>2.85984043789369E-2</v>
      </c>
      <c r="AK16" s="19">
        <v>2.3139380595600698E-2</v>
      </c>
      <c r="AL16" s="19">
        <v>5.67901669455739E-2</v>
      </c>
      <c r="AM16" s="19">
        <v>3.3828552673757603E-2</v>
      </c>
      <c r="AN16" s="19">
        <v>1.0534346389727899E-2</v>
      </c>
      <c r="AO16" s="19"/>
      <c r="AP16" s="19">
        <v>3.3804244495393099E-2</v>
      </c>
      <c r="AQ16" s="19">
        <v>2.1931053923337399E-2</v>
      </c>
      <c r="AR16" s="19">
        <v>4.10396684344543E-2</v>
      </c>
      <c r="AS16" s="19"/>
      <c r="AT16" s="19">
        <v>3.7170219535504603E-2</v>
      </c>
      <c r="AU16" s="19">
        <v>2.2016389592160901E-2</v>
      </c>
      <c r="AV16" s="19">
        <v>2.7841725381848099E-2</v>
      </c>
      <c r="AW16" s="19">
        <v>2.8868038794212101E-2</v>
      </c>
      <c r="AX16" s="19">
        <v>8.5306307310771004E-2</v>
      </c>
      <c r="AY16" s="19"/>
      <c r="AZ16" s="19">
        <v>3.5602402852032998E-2</v>
      </c>
      <c r="BA16" s="19">
        <v>2.1484842921983899E-2</v>
      </c>
      <c r="BB16" s="19">
        <v>1.82097818202752E-2</v>
      </c>
      <c r="BC16" s="19">
        <v>3.3465544552731201E-2</v>
      </c>
      <c r="BD16" s="19">
        <v>4.5203319597665097E-2</v>
      </c>
      <c r="BE16" s="19">
        <v>3.8651810270749001E-2</v>
      </c>
      <c r="BF16" s="19"/>
      <c r="BG16" s="19">
        <v>3.5902011342252099E-2</v>
      </c>
      <c r="BH16" s="19">
        <v>2.1332938158347799E-2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0.17484768431643599</v>
      </c>
      <c r="D9" s="17">
        <v>0.178577807785713</v>
      </c>
      <c r="E9" s="17">
        <v>0.170694114678166</v>
      </c>
      <c r="F9" s="17"/>
      <c r="G9" s="17">
        <v>0.32118492933464499</v>
      </c>
      <c r="H9" s="17">
        <v>0.323636013900304</v>
      </c>
      <c r="I9" s="17">
        <v>0.23252759398796399</v>
      </c>
      <c r="J9" s="17">
        <v>0.15211179584106299</v>
      </c>
      <c r="K9" s="17">
        <v>0.13596796331408101</v>
      </c>
      <c r="L9" s="17">
        <v>8.73068444293333E-2</v>
      </c>
      <c r="M9" s="17"/>
      <c r="N9" s="17">
        <v>0.21306522336807701</v>
      </c>
      <c r="O9" s="17">
        <v>0.16519775557562</v>
      </c>
      <c r="P9" s="17">
        <v>0.17591191782698101</v>
      </c>
      <c r="Q9" s="17">
        <v>0.119199660863242</v>
      </c>
      <c r="R9" s="17"/>
      <c r="S9" s="17">
        <v>0.234501659989762</v>
      </c>
      <c r="T9" s="17">
        <v>0.147474189966154</v>
      </c>
      <c r="U9" s="17">
        <v>0.14267297860273501</v>
      </c>
      <c r="V9" s="17">
        <v>0.12526299831755699</v>
      </c>
      <c r="W9" s="17">
        <v>0.22653821738581101</v>
      </c>
      <c r="X9" s="17">
        <v>0.19954594018910801</v>
      </c>
      <c r="Y9" s="17">
        <v>0.17302349787423299</v>
      </c>
      <c r="Z9" s="17">
        <v>0.21402819136701501</v>
      </c>
      <c r="AA9" s="17">
        <v>0.19562428189671899</v>
      </c>
      <c r="AB9" s="17">
        <v>0.13822597314642299</v>
      </c>
      <c r="AC9" s="17">
        <v>0.14905007360911601</v>
      </c>
      <c r="AD9" s="17">
        <v>0.18276112700842001</v>
      </c>
      <c r="AE9" s="17"/>
      <c r="AF9" s="17">
        <v>0.127325384190666</v>
      </c>
      <c r="AG9" s="17">
        <v>0.21101198714854899</v>
      </c>
      <c r="AH9" s="17">
        <v>0.14309720073540799</v>
      </c>
      <c r="AI9" s="17"/>
      <c r="AJ9" s="17">
        <v>0.134805358790798</v>
      </c>
      <c r="AK9" s="17">
        <v>0.232572594618178</v>
      </c>
      <c r="AL9" s="17">
        <v>0.215449129332943</v>
      </c>
      <c r="AM9" s="17">
        <v>0.107099144432296</v>
      </c>
      <c r="AN9" s="17">
        <v>0.129197702357667</v>
      </c>
      <c r="AO9" s="17"/>
      <c r="AP9" s="17">
        <v>0.16128180550958801</v>
      </c>
      <c r="AQ9" s="17">
        <v>0.225809728395929</v>
      </c>
      <c r="AR9" s="17">
        <v>0.222281109690978</v>
      </c>
      <c r="AS9" s="17"/>
      <c r="AT9" s="17">
        <v>0.108116933279869</v>
      </c>
      <c r="AU9" s="17">
        <v>0.145525695969146</v>
      </c>
      <c r="AV9" s="17">
        <v>0.23135318587798501</v>
      </c>
      <c r="AW9" s="17">
        <v>0.26680373059628598</v>
      </c>
      <c r="AX9" s="17">
        <v>0.31743045111599399</v>
      </c>
      <c r="AY9" s="17"/>
      <c r="AZ9" s="17">
        <v>0.28384037836494203</v>
      </c>
      <c r="BA9" s="17">
        <v>0.16976445837836199</v>
      </c>
      <c r="BB9" s="17">
        <v>0.136957561335529</v>
      </c>
      <c r="BC9" s="17">
        <v>0.15695162875452401</v>
      </c>
      <c r="BD9" s="17">
        <v>0.136610937157466</v>
      </c>
      <c r="BE9" s="17">
        <v>0.135369639987553</v>
      </c>
      <c r="BF9" s="17"/>
      <c r="BG9" s="17">
        <v>0.14625309134050299</v>
      </c>
      <c r="BH9" s="17">
        <v>0.21975552561214901</v>
      </c>
      <c r="BI9" s="17" t="s">
        <v>95</v>
      </c>
      <c r="BJ9" s="17" t="s">
        <v>95</v>
      </c>
      <c r="BK9" s="17" t="s">
        <v>95</v>
      </c>
      <c r="BL9" s="17" t="s">
        <v>95</v>
      </c>
      <c r="BM9" s="17" t="s">
        <v>95</v>
      </c>
    </row>
    <row r="10" spans="2:65" x14ac:dyDescent="0.35">
      <c r="B10" s="18" t="s">
        <v>371</v>
      </c>
      <c r="C10" s="17">
        <v>0.24193518798991101</v>
      </c>
      <c r="D10" s="17">
        <v>0.25031082456021297</v>
      </c>
      <c r="E10" s="17">
        <v>0.23334956424374401</v>
      </c>
      <c r="F10" s="17"/>
      <c r="G10" s="17">
        <v>0.39793483234677501</v>
      </c>
      <c r="H10" s="17">
        <v>0.24683893033872201</v>
      </c>
      <c r="I10" s="17">
        <v>0.304301405003571</v>
      </c>
      <c r="J10" s="17">
        <v>0.28661822416564198</v>
      </c>
      <c r="K10" s="17">
        <v>0.18128619300634899</v>
      </c>
      <c r="L10" s="17">
        <v>0.184001596110207</v>
      </c>
      <c r="M10" s="17"/>
      <c r="N10" s="17">
        <v>0.25164187184291698</v>
      </c>
      <c r="O10" s="17">
        <v>0.25426953701010202</v>
      </c>
      <c r="P10" s="17">
        <v>0.23234706938948699</v>
      </c>
      <c r="Q10" s="17">
        <v>0.220674745266012</v>
      </c>
      <c r="R10" s="17"/>
      <c r="S10" s="17">
        <v>0.26436582113833001</v>
      </c>
      <c r="T10" s="17">
        <v>0.27846346703824298</v>
      </c>
      <c r="U10" s="17">
        <v>0.21107994829826299</v>
      </c>
      <c r="V10" s="17">
        <v>0.22026469752542199</v>
      </c>
      <c r="W10" s="17">
        <v>0.178654870839181</v>
      </c>
      <c r="X10" s="17">
        <v>0.26090503013726601</v>
      </c>
      <c r="Y10" s="17">
        <v>0.278469429422468</v>
      </c>
      <c r="Z10" s="17">
        <v>0.18013195813675101</v>
      </c>
      <c r="AA10" s="17">
        <v>0.25919475685229898</v>
      </c>
      <c r="AB10" s="17">
        <v>0.24799798076033899</v>
      </c>
      <c r="AC10" s="17">
        <v>0.23958897337469501</v>
      </c>
      <c r="AD10" s="17">
        <v>0.145143314909573</v>
      </c>
      <c r="AE10" s="17"/>
      <c r="AF10" s="17">
        <v>0.20826077180744201</v>
      </c>
      <c r="AG10" s="17">
        <v>0.26832764586801999</v>
      </c>
      <c r="AH10" s="17">
        <v>0.209268994170141</v>
      </c>
      <c r="AI10" s="17"/>
      <c r="AJ10" s="17">
        <v>0.22310961027950199</v>
      </c>
      <c r="AK10" s="17">
        <v>0.30743979216013401</v>
      </c>
      <c r="AL10" s="17">
        <v>0.29609584201734002</v>
      </c>
      <c r="AM10" s="17">
        <v>0.280936044158966</v>
      </c>
      <c r="AN10" s="17">
        <v>0.14813137835196399</v>
      </c>
      <c r="AO10" s="17"/>
      <c r="AP10" s="17">
        <v>0.24266275827439501</v>
      </c>
      <c r="AQ10" s="17">
        <v>0.29812604260714598</v>
      </c>
      <c r="AR10" s="17">
        <v>0.29530314612237601</v>
      </c>
      <c r="AS10" s="17"/>
      <c r="AT10" s="17">
        <v>0.18750846540025101</v>
      </c>
      <c r="AU10" s="17">
        <v>0.25062706976527899</v>
      </c>
      <c r="AV10" s="17">
        <v>0.26877586888090799</v>
      </c>
      <c r="AW10" s="17">
        <v>0.24670793397814</v>
      </c>
      <c r="AX10" s="17">
        <v>0.28599906472363901</v>
      </c>
      <c r="AY10" s="17"/>
      <c r="AZ10" s="17">
        <v>0.28032678651109399</v>
      </c>
      <c r="BA10" s="17">
        <v>0.238525949607305</v>
      </c>
      <c r="BB10" s="17">
        <v>0.25480474920565899</v>
      </c>
      <c r="BC10" s="17">
        <v>0.23155759372606499</v>
      </c>
      <c r="BD10" s="17">
        <v>0.21113462900361499</v>
      </c>
      <c r="BE10" s="17">
        <v>0.24828619005656799</v>
      </c>
      <c r="BF10" s="17"/>
      <c r="BG10" s="17">
        <v>0.21289789702332201</v>
      </c>
      <c r="BH10" s="17">
        <v>0.28753828699126999</v>
      </c>
      <c r="BI10" s="17" t="s">
        <v>95</v>
      </c>
      <c r="BJ10" s="17" t="s">
        <v>95</v>
      </c>
      <c r="BK10" s="17" t="s">
        <v>95</v>
      </c>
      <c r="BL10" s="17" t="s">
        <v>95</v>
      </c>
      <c r="BM10" s="17" t="s">
        <v>95</v>
      </c>
    </row>
    <row r="11" spans="2:65" x14ac:dyDescent="0.35">
      <c r="B11" s="18" t="s">
        <v>417</v>
      </c>
      <c r="C11" s="17">
        <v>0.17257351718468</v>
      </c>
      <c r="D11" s="17">
        <v>0.17106768783237</v>
      </c>
      <c r="E11" s="17">
        <v>0.173933818661306</v>
      </c>
      <c r="F11" s="17"/>
      <c r="G11" s="17">
        <v>0.10797612738944901</v>
      </c>
      <c r="H11" s="17">
        <v>0.15336762235503701</v>
      </c>
      <c r="I11" s="17">
        <v>0.18086019564648101</v>
      </c>
      <c r="J11" s="17">
        <v>0.166705447059562</v>
      </c>
      <c r="K11" s="17">
        <v>0.17411028271612</v>
      </c>
      <c r="L11" s="17">
        <v>0.19387121188637299</v>
      </c>
      <c r="M11" s="17"/>
      <c r="N11" s="17">
        <v>0.140537709183614</v>
      </c>
      <c r="O11" s="17">
        <v>0.171701462553534</v>
      </c>
      <c r="P11" s="17">
        <v>0.16622003342788</v>
      </c>
      <c r="Q11" s="17">
        <v>0.23920033503668101</v>
      </c>
      <c r="R11" s="17"/>
      <c r="S11" s="17">
        <v>0.189939317906031</v>
      </c>
      <c r="T11" s="17">
        <v>0.17241560379187101</v>
      </c>
      <c r="U11" s="17">
        <v>0.19303897300503201</v>
      </c>
      <c r="V11" s="17">
        <v>0.15746265139887999</v>
      </c>
      <c r="W11" s="17">
        <v>0.18353666952578901</v>
      </c>
      <c r="X11" s="17">
        <v>0.17679464623633501</v>
      </c>
      <c r="Y11" s="17">
        <v>0.14837904318774101</v>
      </c>
      <c r="Z11" s="17">
        <v>0.17432102485338299</v>
      </c>
      <c r="AA11" s="17">
        <v>0.18517435265399901</v>
      </c>
      <c r="AB11" s="17">
        <v>0.139468498969399</v>
      </c>
      <c r="AC11" s="17">
        <v>0.188482191558383</v>
      </c>
      <c r="AD11" s="17">
        <v>0.15555675804413299</v>
      </c>
      <c r="AE11" s="17"/>
      <c r="AF11" s="17">
        <v>0.17325594599612301</v>
      </c>
      <c r="AG11" s="17">
        <v>0.16460722454079699</v>
      </c>
      <c r="AH11" s="17">
        <v>0.24935936646717</v>
      </c>
      <c r="AI11" s="17"/>
      <c r="AJ11" s="17">
        <v>0.17227235642219299</v>
      </c>
      <c r="AK11" s="17">
        <v>0.176071864628703</v>
      </c>
      <c r="AL11" s="17">
        <v>0.15563080771287199</v>
      </c>
      <c r="AM11" s="17">
        <v>0.109887745432295</v>
      </c>
      <c r="AN11" s="17">
        <v>0.21113771709335299</v>
      </c>
      <c r="AO11" s="17"/>
      <c r="AP11" s="17">
        <v>0.14712973897419299</v>
      </c>
      <c r="AQ11" s="17">
        <v>0.16329496508593699</v>
      </c>
      <c r="AR11" s="17">
        <v>0.17107317543238901</v>
      </c>
      <c r="AS11" s="17"/>
      <c r="AT11" s="17">
        <v>0.217512499643433</v>
      </c>
      <c r="AU11" s="17">
        <v>0.16880101801195699</v>
      </c>
      <c r="AV11" s="17">
        <v>0.15468324499391001</v>
      </c>
      <c r="AW11" s="17">
        <v>0.14007016212833101</v>
      </c>
      <c r="AX11" s="17">
        <v>0.18702388593856201</v>
      </c>
      <c r="AY11" s="17"/>
      <c r="AZ11" s="17">
        <v>0.16518770683565001</v>
      </c>
      <c r="BA11" s="17">
        <v>0.18005700499334501</v>
      </c>
      <c r="BB11" s="17">
        <v>0.170475201017869</v>
      </c>
      <c r="BC11" s="17">
        <v>0.21513519881736301</v>
      </c>
      <c r="BD11" s="17">
        <v>0.144577207722207</v>
      </c>
      <c r="BE11" s="17">
        <v>7.8755798350843495E-2</v>
      </c>
      <c r="BF11" s="17"/>
      <c r="BG11" s="17">
        <v>0.17750237769062299</v>
      </c>
      <c r="BH11" s="17">
        <v>0.16483273606721899</v>
      </c>
      <c r="BI11" s="17" t="s">
        <v>95</v>
      </c>
      <c r="BJ11" s="17" t="s">
        <v>95</v>
      </c>
      <c r="BK11" s="17" t="s">
        <v>95</v>
      </c>
      <c r="BL11" s="17" t="s">
        <v>95</v>
      </c>
      <c r="BM11" s="17" t="s">
        <v>95</v>
      </c>
    </row>
    <row r="12" spans="2:65" x14ac:dyDescent="0.35">
      <c r="B12" s="18" t="s">
        <v>418</v>
      </c>
      <c r="C12" s="17">
        <v>0.109483693844251</v>
      </c>
      <c r="D12" s="17">
        <v>0.11278028325407501</v>
      </c>
      <c r="E12" s="17">
        <v>0.105536432401849</v>
      </c>
      <c r="F12" s="17"/>
      <c r="G12" s="17">
        <v>5.9102251614800302E-2</v>
      </c>
      <c r="H12" s="17">
        <v>9.1614514058999494E-2</v>
      </c>
      <c r="I12" s="17">
        <v>7.4596128063114095E-2</v>
      </c>
      <c r="J12" s="17">
        <v>0.104508197415558</v>
      </c>
      <c r="K12" s="17">
        <v>0.109902165566792</v>
      </c>
      <c r="L12" s="17">
        <v>0.148606568468551</v>
      </c>
      <c r="M12" s="17"/>
      <c r="N12" s="17">
        <v>0.11815906838137</v>
      </c>
      <c r="O12" s="17">
        <v>0.106723195800127</v>
      </c>
      <c r="P12" s="17">
        <v>0.102315519946959</v>
      </c>
      <c r="Q12" s="17">
        <v>0.105749735818118</v>
      </c>
      <c r="R12" s="17"/>
      <c r="S12" s="17">
        <v>7.3822712264357104E-2</v>
      </c>
      <c r="T12" s="17">
        <v>0.109175780645575</v>
      </c>
      <c r="U12" s="17">
        <v>0.10044036114211501</v>
      </c>
      <c r="V12" s="17">
        <v>0.122793613772119</v>
      </c>
      <c r="W12" s="17">
        <v>9.5162736613088605E-2</v>
      </c>
      <c r="X12" s="17">
        <v>0.101156223216747</v>
      </c>
      <c r="Y12" s="17">
        <v>9.6201236678062602E-2</v>
      </c>
      <c r="Z12" s="17">
        <v>0.14983073045019499</v>
      </c>
      <c r="AA12" s="17">
        <v>0.11354417840424599</v>
      </c>
      <c r="AB12" s="17">
        <v>0.165478296440939</v>
      </c>
      <c r="AC12" s="17">
        <v>0.12951991230770499</v>
      </c>
      <c r="AD12" s="17">
        <v>3.4814610421984103E-2</v>
      </c>
      <c r="AE12" s="17"/>
      <c r="AF12" s="17">
        <v>0.129398224718347</v>
      </c>
      <c r="AG12" s="17">
        <v>9.8020245240352299E-2</v>
      </c>
      <c r="AH12" s="17">
        <v>0.100648378316959</v>
      </c>
      <c r="AI12" s="17"/>
      <c r="AJ12" s="17">
        <v>0.130972054570754</v>
      </c>
      <c r="AK12" s="17">
        <v>7.9247209267402599E-2</v>
      </c>
      <c r="AL12" s="17">
        <v>9.3562151121058396E-2</v>
      </c>
      <c r="AM12" s="17">
        <v>5.8065315243035799E-2</v>
      </c>
      <c r="AN12" s="17">
        <v>0.12044093284127</v>
      </c>
      <c r="AO12" s="17"/>
      <c r="AP12" s="17">
        <v>0.14172970677772501</v>
      </c>
      <c r="AQ12" s="17">
        <v>8.46542320145965E-2</v>
      </c>
      <c r="AR12" s="17">
        <v>5.7705526129139303E-2</v>
      </c>
      <c r="AS12" s="17"/>
      <c r="AT12" s="17">
        <v>0.13531986269363799</v>
      </c>
      <c r="AU12" s="17">
        <v>0.11825840938344601</v>
      </c>
      <c r="AV12" s="17">
        <v>9.2495882070037796E-2</v>
      </c>
      <c r="AW12" s="17">
        <v>0.101954098691674</v>
      </c>
      <c r="AX12" s="17">
        <v>5.2852678823153802E-2</v>
      </c>
      <c r="AY12" s="17"/>
      <c r="AZ12" s="17">
        <v>6.5585943819408896E-2</v>
      </c>
      <c r="BA12" s="17">
        <v>0.123099165990198</v>
      </c>
      <c r="BB12" s="17">
        <v>0.129375786333502</v>
      </c>
      <c r="BC12" s="17">
        <v>0.119911407235278</v>
      </c>
      <c r="BD12" s="17">
        <v>0.113337095500325</v>
      </c>
      <c r="BE12" s="17">
        <v>6.8323386500791797E-2</v>
      </c>
      <c r="BF12" s="17"/>
      <c r="BG12" s="17">
        <v>0.125509742757375</v>
      </c>
      <c r="BH12" s="17">
        <v>8.4314765515961093E-2</v>
      </c>
      <c r="BI12" s="17" t="s">
        <v>95</v>
      </c>
      <c r="BJ12" s="17" t="s">
        <v>95</v>
      </c>
      <c r="BK12" s="17" t="s">
        <v>95</v>
      </c>
      <c r="BL12" s="17" t="s">
        <v>95</v>
      </c>
      <c r="BM12" s="17" t="s">
        <v>95</v>
      </c>
    </row>
    <row r="13" spans="2:65" x14ac:dyDescent="0.35">
      <c r="B13" s="18" t="s">
        <v>419</v>
      </c>
      <c r="C13" s="17">
        <v>0.118794066736397</v>
      </c>
      <c r="D13" s="17">
        <v>0.124585549286561</v>
      </c>
      <c r="E13" s="17">
        <v>0.11323406947577799</v>
      </c>
      <c r="F13" s="17"/>
      <c r="G13" s="17">
        <v>2.8447244176192401E-2</v>
      </c>
      <c r="H13" s="17">
        <v>5.4042684383510398E-2</v>
      </c>
      <c r="I13" s="17">
        <v>6.5947028685866702E-2</v>
      </c>
      <c r="J13" s="17">
        <v>0.107429985672436</v>
      </c>
      <c r="K13" s="17">
        <v>0.16355506808183401</v>
      </c>
      <c r="L13" s="17">
        <v>0.17212219505085799</v>
      </c>
      <c r="M13" s="17"/>
      <c r="N13" s="17">
        <v>0.10879217291884299</v>
      </c>
      <c r="O13" s="17">
        <v>0.116747012381447</v>
      </c>
      <c r="P13" s="17">
        <v>0.13017650188301999</v>
      </c>
      <c r="Q13" s="17">
        <v>0.12788357851590501</v>
      </c>
      <c r="R13" s="17"/>
      <c r="S13" s="17">
        <v>8.9399018543031297E-2</v>
      </c>
      <c r="T13" s="17">
        <v>0.130612319179265</v>
      </c>
      <c r="U13" s="17">
        <v>0.10799878446974601</v>
      </c>
      <c r="V13" s="17">
        <v>0.108434726233269</v>
      </c>
      <c r="W13" s="17">
        <v>0.12917545662907901</v>
      </c>
      <c r="X13" s="17">
        <v>0.13218249562029999</v>
      </c>
      <c r="Y13" s="17">
        <v>0.16502617724959501</v>
      </c>
      <c r="Z13" s="17">
        <v>0.129238625097813</v>
      </c>
      <c r="AA13" s="17">
        <v>0.100443943583663</v>
      </c>
      <c r="AB13" s="17">
        <v>0.130221034875773</v>
      </c>
      <c r="AC13" s="17">
        <v>9.7293977370779605E-2</v>
      </c>
      <c r="AD13" s="17">
        <v>0.10656745048149099</v>
      </c>
      <c r="AE13" s="17"/>
      <c r="AF13" s="17">
        <v>0.16943336380934701</v>
      </c>
      <c r="AG13" s="17">
        <v>8.1453937178009E-2</v>
      </c>
      <c r="AH13" s="17">
        <v>0.110597116256013</v>
      </c>
      <c r="AI13" s="17"/>
      <c r="AJ13" s="17">
        <v>0.15743730778883899</v>
      </c>
      <c r="AK13" s="17">
        <v>6.0298231095434897E-2</v>
      </c>
      <c r="AL13" s="17">
        <v>5.9232751611436797E-2</v>
      </c>
      <c r="AM13" s="17">
        <v>0.29825672662309299</v>
      </c>
      <c r="AN13" s="17">
        <v>0.15835562749326099</v>
      </c>
      <c r="AO13" s="17"/>
      <c r="AP13" s="17">
        <v>0.13066554569882299</v>
      </c>
      <c r="AQ13" s="17">
        <v>7.2814826724588694E-2</v>
      </c>
      <c r="AR13" s="17">
        <v>8.7937832699006402E-2</v>
      </c>
      <c r="AS13" s="17"/>
      <c r="AT13" s="17">
        <v>0.146069987964004</v>
      </c>
      <c r="AU13" s="17">
        <v>0.12509746132451199</v>
      </c>
      <c r="AV13" s="17">
        <v>9.1149654781743597E-2</v>
      </c>
      <c r="AW13" s="17">
        <v>6.7967735364494505E-2</v>
      </c>
      <c r="AX13" s="17">
        <v>6.2347940763007703E-2</v>
      </c>
      <c r="AY13" s="17"/>
      <c r="AZ13" s="17">
        <v>7.1446202186643298E-2</v>
      </c>
      <c r="BA13" s="17">
        <v>0.12533772794679099</v>
      </c>
      <c r="BB13" s="17">
        <v>0.168379328081742</v>
      </c>
      <c r="BC13" s="17">
        <v>0.10836594813119201</v>
      </c>
      <c r="BD13" s="17">
        <v>0.11718864504324</v>
      </c>
      <c r="BE13" s="17">
        <v>0.15987473588779</v>
      </c>
      <c r="BF13" s="17"/>
      <c r="BG13" s="17">
        <v>0.14151973909590901</v>
      </c>
      <c r="BH13" s="17">
        <v>8.3103372047428001E-2</v>
      </c>
      <c r="BI13" s="17" t="s">
        <v>95</v>
      </c>
      <c r="BJ13" s="17" t="s">
        <v>95</v>
      </c>
      <c r="BK13" s="17" t="s">
        <v>95</v>
      </c>
      <c r="BL13" s="17" t="s">
        <v>95</v>
      </c>
      <c r="BM13" s="17" t="s">
        <v>95</v>
      </c>
    </row>
    <row r="14" spans="2:65" x14ac:dyDescent="0.35">
      <c r="B14" s="18" t="s">
        <v>114</v>
      </c>
      <c r="C14" s="17">
        <v>4.9590652458727798E-2</v>
      </c>
      <c r="D14" s="17">
        <v>4.0270131611116602E-2</v>
      </c>
      <c r="E14" s="17">
        <v>5.9353964841440399E-2</v>
      </c>
      <c r="F14" s="17"/>
      <c r="G14" s="17">
        <v>4.3740793500426201E-2</v>
      </c>
      <c r="H14" s="17">
        <v>4.5765297976759003E-2</v>
      </c>
      <c r="I14" s="17">
        <v>5.0609046010262698E-2</v>
      </c>
      <c r="J14" s="17">
        <v>5.5763726888978897E-2</v>
      </c>
      <c r="K14" s="17">
        <v>6.3154379816307199E-2</v>
      </c>
      <c r="L14" s="17">
        <v>4.01260961562084E-2</v>
      </c>
      <c r="M14" s="17"/>
      <c r="N14" s="17">
        <v>3.2765209381263503E-2</v>
      </c>
      <c r="O14" s="17">
        <v>4.6927962847105403E-2</v>
      </c>
      <c r="P14" s="17">
        <v>7.0382260348289302E-2</v>
      </c>
      <c r="Q14" s="17">
        <v>5.9832450736525503E-2</v>
      </c>
      <c r="R14" s="17"/>
      <c r="S14" s="17">
        <v>4.0837092327303599E-2</v>
      </c>
      <c r="T14" s="17">
        <v>4.33995537326003E-2</v>
      </c>
      <c r="U14" s="17">
        <v>3.9497497340026999E-2</v>
      </c>
      <c r="V14" s="17">
        <v>5.4114293470447702E-2</v>
      </c>
      <c r="W14" s="17">
        <v>7.2556737693275697E-2</v>
      </c>
      <c r="X14" s="17">
        <v>3.8651398733031098E-2</v>
      </c>
      <c r="Y14" s="17">
        <v>6.6089816034870394E-2</v>
      </c>
      <c r="Z14" s="17">
        <v>4.4801053876740403E-2</v>
      </c>
      <c r="AA14" s="17">
        <v>6.1255811996576197E-2</v>
      </c>
      <c r="AB14" s="17">
        <v>4.8023985021819801E-2</v>
      </c>
      <c r="AC14" s="17">
        <v>3.3353418885645997E-2</v>
      </c>
      <c r="AD14" s="17">
        <v>5.1302062642548898E-2</v>
      </c>
      <c r="AE14" s="17"/>
      <c r="AF14" s="17">
        <v>4.4705171407705697E-2</v>
      </c>
      <c r="AG14" s="17">
        <v>4.4623046140701797E-2</v>
      </c>
      <c r="AH14" s="17">
        <v>9.6539682674469204E-2</v>
      </c>
      <c r="AI14" s="17"/>
      <c r="AJ14" s="17">
        <v>3.82847650358644E-2</v>
      </c>
      <c r="AK14" s="17">
        <v>5.0023105972385101E-2</v>
      </c>
      <c r="AL14" s="17">
        <v>4.8674751741152503E-2</v>
      </c>
      <c r="AM14" s="17">
        <v>5.5288018873793601E-2</v>
      </c>
      <c r="AN14" s="17">
        <v>7.5754003238975701E-2</v>
      </c>
      <c r="AO14" s="17"/>
      <c r="AP14" s="17">
        <v>3.0875183335070298E-2</v>
      </c>
      <c r="AQ14" s="17">
        <v>4.9109462747750597E-2</v>
      </c>
      <c r="AR14" s="17">
        <v>4.7085286302721803E-2</v>
      </c>
      <c r="AS14" s="17"/>
      <c r="AT14" s="17">
        <v>4.92732843199215E-2</v>
      </c>
      <c r="AU14" s="17">
        <v>7.1810884962428004E-2</v>
      </c>
      <c r="AV14" s="17">
        <v>3.5913780982363003E-2</v>
      </c>
      <c r="AW14" s="17">
        <v>3.7737012642711502E-2</v>
      </c>
      <c r="AX14" s="17">
        <v>1.91161221807752E-2</v>
      </c>
      <c r="AY14" s="17"/>
      <c r="AZ14" s="17">
        <v>3.3925889145862198E-2</v>
      </c>
      <c r="BA14" s="17">
        <v>6.0098662043335901E-2</v>
      </c>
      <c r="BB14" s="17">
        <v>5.12814734027221E-2</v>
      </c>
      <c r="BC14" s="17">
        <v>6.1009424557154503E-2</v>
      </c>
      <c r="BD14" s="17">
        <v>2.83572125761434E-2</v>
      </c>
      <c r="BE14" s="17">
        <v>4.3742013074077199E-2</v>
      </c>
      <c r="BF14" s="17"/>
      <c r="BG14" s="17">
        <v>4.70973701992373E-2</v>
      </c>
      <c r="BH14" s="17">
        <v>5.3506355127021003E-2</v>
      </c>
      <c r="BI14" s="17" t="s">
        <v>95</v>
      </c>
      <c r="BJ14" s="17" t="s">
        <v>95</v>
      </c>
      <c r="BK14" s="17" t="s">
        <v>95</v>
      </c>
      <c r="BL14" s="17" t="s">
        <v>95</v>
      </c>
      <c r="BM14" s="17" t="s">
        <v>95</v>
      </c>
    </row>
    <row r="15" spans="2:65" ht="29" x14ac:dyDescent="0.35">
      <c r="B15" s="18" t="s">
        <v>420</v>
      </c>
      <c r="C15" s="17">
        <v>8.36343757283112E-2</v>
      </c>
      <c r="D15" s="17">
        <v>7.5822059794130203E-2</v>
      </c>
      <c r="E15" s="17">
        <v>9.1960289559656794E-2</v>
      </c>
      <c r="F15" s="17"/>
      <c r="G15" s="17">
        <v>3.2949596024288E-2</v>
      </c>
      <c r="H15" s="17">
        <v>7.32044880964874E-2</v>
      </c>
      <c r="I15" s="17">
        <v>6.8572176236983806E-2</v>
      </c>
      <c r="J15" s="17">
        <v>7.7658042218590004E-2</v>
      </c>
      <c r="K15" s="17">
        <v>9.8635412575835593E-2</v>
      </c>
      <c r="L15" s="17">
        <v>0.101481903518339</v>
      </c>
      <c r="M15" s="17"/>
      <c r="N15" s="17">
        <v>9.3681895023805195E-2</v>
      </c>
      <c r="O15" s="17">
        <v>8.1145309734266299E-2</v>
      </c>
      <c r="P15" s="17">
        <v>8.5815932896668001E-2</v>
      </c>
      <c r="Q15" s="17">
        <v>6.3332849841004804E-2</v>
      </c>
      <c r="R15" s="17"/>
      <c r="S15" s="17">
        <v>8.4770950760088296E-2</v>
      </c>
      <c r="T15" s="17">
        <v>6.9053064203229694E-2</v>
      </c>
      <c r="U15" s="17">
        <v>0.12420537167206699</v>
      </c>
      <c r="V15" s="17">
        <v>0.11092251429232899</v>
      </c>
      <c r="W15" s="17">
        <v>7.7914362022230496E-2</v>
      </c>
      <c r="X15" s="17">
        <v>6.9260998493924003E-2</v>
      </c>
      <c r="Y15" s="17">
        <v>5.0362795823556503E-2</v>
      </c>
      <c r="Z15" s="17">
        <v>9.7076100137162002E-2</v>
      </c>
      <c r="AA15" s="17">
        <v>4.8765178272424603E-2</v>
      </c>
      <c r="AB15" s="17">
        <v>8.19692515662616E-2</v>
      </c>
      <c r="AC15" s="17">
        <v>7.7448789777021201E-2</v>
      </c>
      <c r="AD15" s="17">
        <v>0.21800879799606501</v>
      </c>
      <c r="AE15" s="17"/>
      <c r="AF15" s="17">
        <v>8.8070004671526994E-2</v>
      </c>
      <c r="AG15" s="17">
        <v>8.4690957941115405E-2</v>
      </c>
      <c r="AH15" s="17">
        <v>6.6167631181323405E-2</v>
      </c>
      <c r="AI15" s="17"/>
      <c r="AJ15" s="17">
        <v>8.31578849817559E-2</v>
      </c>
      <c r="AK15" s="17">
        <v>6.7559690995162E-2</v>
      </c>
      <c r="AL15" s="17">
        <v>6.1107344514313398E-2</v>
      </c>
      <c r="AM15" s="17">
        <v>0</v>
      </c>
      <c r="AN15" s="17">
        <v>0.10406624461208</v>
      </c>
      <c r="AO15" s="17"/>
      <c r="AP15" s="17">
        <v>8.4777731536871501E-2</v>
      </c>
      <c r="AQ15" s="17">
        <v>7.0794121461307605E-2</v>
      </c>
      <c r="AR15" s="17">
        <v>8.1527714453170905E-2</v>
      </c>
      <c r="AS15" s="17"/>
      <c r="AT15" s="17">
        <v>0.110041492155802</v>
      </c>
      <c r="AU15" s="17">
        <v>7.1693338629756895E-2</v>
      </c>
      <c r="AV15" s="17">
        <v>7.0595528477282302E-2</v>
      </c>
      <c r="AW15" s="17">
        <v>9.6574247635014598E-2</v>
      </c>
      <c r="AX15" s="17">
        <v>3.8388540220322002E-2</v>
      </c>
      <c r="AY15" s="17"/>
      <c r="AZ15" s="17">
        <v>7.3494494550219502E-2</v>
      </c>
      <c r="BA15" s="17">
        <v>7.9623237506245295E-2</v>
      </c>
      <c r="BB15" s="17">
        <v>7.4522358102032296E-2</v>
      </c>
      <c r="BC15" s="17">
        <v>6.8759683444571701E-2</v>
      </c>
      <c r="BD15" s="17">
        <v>0.13450210531873499</v>
      </c>
      <c r="BE15" s="17">
        <v>7.1382612460480097E-2</v>
      </c>
      <c r="BF15" s="17"/>
      <c r="BG15" s="17">
        <v>8.4725403535237095E-2</v>
      </c>
      <c r="BH15" s="17">
        <v>8.1920915297387098E-2</v>
      </c>
      <c r="BI15" s="17" t="s">
        <v>95</v>
      </c>
      <c r="BJ15" s="17" t="s">
        <v>95</v>
      </c>
      <c r="BK15" s="17" t="s">
        <v>95</v>
      </c>
      <c r="BL15" s="17" t="s">
        <v>95</v>
      </c>
      <c r="BM15" s="17" t="s">
        <v>95</v>
      </c>
    </row>
    <row r="16" spans="2:65" ht="29" x14ac:dyDescent="0.35">
      <c r="B16" s="18" t="s">
        <v>421</v>
      </c>
      <c r="C16" s="19">
        <v>4.9140821741285097E-2</v>
      </c>
      <c r="D16" s="19">
        <v>4.6585655875819802E-2</v>
      </c>
      <c r="E16" s="19">
        <v>5.1937746138059897E-2</v>
      </c>
      <c r="F16" s="19"/>
      <c r="G16" s="19">
        <v>8.6642256134241095E-3</v>
      </c>
      <c r="H16" s="19">
        <v>1.1530448890180799E-2</v>
      </c>
      <c r="I16" s="19">
        <v>2.25864263657569E-2</v>
      </c>
      <c r="J16" s="19">
        <v>4.9204580738169502E-2</v>
      </c>
      <c r="K16" s="19">
        <v>7.3388534922681201E-2</v>
      </c>
      <c r="L16" s="19">
        <v>7.2483584380129806E-2</v>
      </c>
      <c r="M16" s="19"/>
      <c r="N16" s="19">
        <v>4.1356849900110897E-2</v>
      </c>
      <c r="O16" s="19">
        <v>5.7287764097797997E-2</v>
      </c>
      <c r="P16" s="19">
        <v>3.6830764280714801E-2</v>
      </c>
      <c r="Q16" s="19">
        <v>6.4126643922511606E-2</v>
      </c>
      <c r="R16" s="19"/>
      <c r="S16" s="19">
        <v>2.23634270710962E-2</v>
      </c>
      <c r="T16" s="19">
        <v>4.9406021443061901E-2</v>
      </c>
      <c r="U16" s="19">
        <v>8.1066085470013899E-2</v>
      </c>
      <c r="V16" s="19">
        <v>0.100744504989976</v>
      </c>
      <c r="W16" s="19">
        <v>3.6460949291545301E-2</v>
      </c>
      <c r="X16" s="19">
        <v>2.1503267373288899E-2</v>
      </c>
      <c r="Y16" s="19">
        <v>2.2448003729473299E-2</v>
      </c>
      <c r="Z16" s="19">
        <v>1.0572316080941E-2</v>
      </c>
      <c r="AA16" s="19">
        <v>3.5997496340073001E-2</v>
      </c>
      <c r="AB16" s="19">
        <v>4.8614979219045798E-2</v>
      </c>
      <c r="AC16" s="19">
        <v>8.52626631166543E-2</v>
      </c>
      <c r="AD16" s="19">
        <v>0.105845878495785</v>
      </c>
      <c r="AE16" s="19"/>
      <c r="AF16" s="19">
        <v>5.9551133398841903E-2</v>
      </c>
      <c r="AG16" s="19">
        <v>4.7264955942455097E-2</v>
      </c>
      <c r="AH16" s="19">
        <v>2.4321630198516599E-2</v>
      </c>
      <c r="AI16" s="19"/>
      <c r="AJ16" s="19">
        <v>5.9960662130295099E-2</v>
      </c>
      <c r="AK16" s="19">
        <v>2.6787511262600299E-2</v>
      </c>
      <c r="AL16" s="19">
        <v>7.0247221948882999E-2</v>
      </c>
      <c r="AM16" s="19">
        <v>9.0467005236521805E-2</v>
      </c>
      <c r="AN16" s="19">
        <v>5.2916394011429502E-2</v>
      </c>
      <c r="AO16" s="19"/>
      <c r="AP16" s="19">
        <v>6.0877529893334802E-2</v>
      </c>
      <c r="AQ16" s="19">
        <v>3.5396620962744298E-2</v>
      </c>
      <c r="AR16" s="19">
        <v>3.7086209170218501E-2</v>
      </c>
      <c r="AS16" s="19"/>
      <c r="AT16" s="19">
        <v>4.6157474543082298E-2</v>
      </c>
      <c r="AU16" s="19">
        <v>4.81861219534757E-2</v>
      </c>
      <c r="AV16" s="19">
        <v>5.5032853935770003E-2</v>
      </c>
      <c r="AW16" s="19">
        <v>4.2185078963348201E-2</v>
      </c>
      <c r="AX16" s="19">
        <v>3.6841316234546201E-2</v>
      </c>
      <c r="AY16" s="19"/>
      <c r="AZ16" s="19">
        <v>2.61925985861809E-2</v>
      </c>
      <c r="BA16" s="19">
        <v>2.34937935344189E-2</v>
      </c>
      <c r="BB16" s="19">
        <v>1.4203542520945101E-2</v>
      </c>
      <c r="BC16" s="19">
        <v>3.8309115333851701E-2</v>
      </c>
      <c r="BD16" s="19">
        <v>0.114292167678269</v>
      </c>
      <c r="BE16" s="19">
        <v>0.19426562368189601</v>
      </c>
      <c r="BF16" s="19"/>
      <c r="BG16" s="19">
        <v>6.4494378357793203E-2</v>
      </c>
      <c r="BH16" s="19">
        <v>2.5028043341564402E-2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0.30856485044932203</v>
      </c>
      <c r="D9" s="17">
        <v>0.30617450414439801</v>
      </c>
      <c r="E9" s="17">
        <v>0.31038279066886298</v>
      </c>
      <c r="F9" s="17"/>
      <c r="G9" s="17">
        <v>0.43839073143399199</v>
      </c>
      <c r="H9" s="17">
        <v>0.38903704102016101</v>
      </c>
      <c r="I9" s="17">
        <v>0.37241241601165298</v>
      </c>
      <c r="J9" s="17">
        <v>0.29578269618709901</v>
      </c>
      <c r="K9" s="17">
        <v>0.25301178617810099</v>
      </c>
      <c r="L9" s="17">
        <v>0.25468376446537699</v>
      </c>
      <c r="M9" s="17"/>
      <c r="N9" s="17">
        <v>0.32606431582422502</v>
      </c>
      <c r="O9" s="17">
        <v>0.28509346876285202</v>
      </c>
      <c r="P9" s="17">
        <v>0.29875575770103902</v>
      </c>
      <c r="Q9" s="17">
        <v>0.323211228556955</v>
      </c>
      <c r="R9" s="17"/>
      <c r="S9" s="17">
        <v>0.33917223146157899</v>
      </c>
      <c r="T9" s="17">
        <v>0.33480899283725502</v>
      </c>
      <c r="U9" s="17">
        <v>0.252936490980887</v>
      </c>
      <c r="V9" s="17">
        <v>0.26835607179135001</v>
      </c>
      <c r="W9" s="17">
        <v>0.31323681278028798</v>
      </c>
      <c r="X9" s="17">
        <v>0.35496869082287602</v>
      </c>
      <c r="Y9" s="17">
        <v>0.28746694435473602</v>
      </c>
      <c r="Z9" s="17">
        <v>0.28098980419712399</v>
      </c>
      <c r="AA9" s="17">
        <v>0.33989158711781098</v>
      </c>
      <c r="AB9" s="17">
        <v>0.25428460498361899</v>
      </c>
      <c r="AC9" s="17">
        <v>0.31656360820915602</v>
      </c>
      <c r="AD9" s="17">
        <v>0.369328922136968</v>
      </c>
      <c r="AE9" s="17"/>
      <c r="AF9" s="17">
        <v>0.27342136988250798</v>
      </c>
      <c r="AG9" s="17">
        <v>0.33068754010111201</v>
      </c>
      <c r="AH9" s="17">
        <v>0.27633632805889902</v>
      </c>
      <c r="AI9" s="17"/>
      <c r="AJ9" s="17">
        <v>0.27993660593526198</v>
      </c>
      <c r="AK9" s="17">
        <v>0.36159564409795403</v>
      </c>
      <c r="AL9" s="17">
        <v>0.358910799818768</v>
      </c>
      <c r="AM9" s="17">
        <v>0.29148766082945798</v>
      </c>
      <c r="AN9" s="17">
        <v>0.233984708194236</v>
      </c>
      <c r="AO9" s="17"/>
      <c r="AP9" s="17">
        <v>0.30696921662256299</v>
      </c>
      <c r="AQ9" s="17">
        <v>0.34601458755475301</v>
      </c>
      <c r="AR9" s="17">
        <v>0.35828457091404198</v>
      </c>
      <c r="AS9" s="17"/>
      <c r="AT9" s="17">
        <v>0.266024791174227</v>
      </c>
      <c r="AU9" s="17">
        <v>0.29372049608348599</v>
      </c>
      <c r="AV9" s="17">
        <v>0.32369353485192398</v>
      </c>
      <c r="AW9" s="17">
        <v>0.387552308462492</v>
      </c>
      <c r="AX9" s="17">
        <v>0.47574690766328898</v>
      </c>
      <c r="AY9" s="17"/>
      <c r="AZ9" s="17">
        <v>0.38627045594206599</v>
      </c>
      <c r="BA9" s="17">
        <v>0.30514270202578903</v>
      </c>
      <c r="BB9" s="17">
        <v>0.28535192543443899</v>
      </c>
      <c r="BC9" s="17">
        <v>0.31629066028962999</v>
      </c>
      <c r="BD9" s="17">
        <v>0.268857986148967</v>
      </c>
      <c r="BE9" s="17">
        <v>0.233861711300827</v>
      </c>
      <c r="BF9" s="17"/>
      <c r="BG9" s="17">
        <v>0.28139693734885202</v>
      </c>
      <c r="BH9" s="17">
        <v>0.35123208935279199</v>
      </c>
      <c r="BI9" s="17" t="s">
        <v>95</v>
      </c>
      <c r="BJ9" s="17" t="s">
        <v>95</v>
      </c>
      <c r="BK9" s="17" t="s">
        <v>95</v>
      </c>
      <c r="BL9" s="17" t="s">
        <v>95</v>
      </c>
      <c r="BM9" s="17" t="s">
        <v>95</v>
      </c>
    </row>
    <row r="10" spans="2:65" x14ac:dyDescent="0.35">
      <c r="B10" s="18" t="s">
        <v>371</v>
      </c>
      <c r="C10" s="17">
        <v>0.18480891377396599</v>
      </c>
      <c r="D10" s="17">
        <v>0.189332049842827</v>
      </c>
      <c r="E10" s="17">
        <v>0.180778214308913</v>
      </c>
      <c r="F10" s="17"/>
      <c r="G10" s="17">
        <v>0.238906161831903</v>
      </c>
      <c r="H10" s="17">
        <v>0.29663009109038102</v>
      </c>
      <c r="I10" s="17">
        <v>0.219177147871186</v>
      </c>
      <c r="J10" s="17">
        <v>0.19129077853814999</v>
      </c>
      <c r="K10" s="17">
        <v>0.16438122842733099</v>
      </c>
      <c r="L10" s="17">
        <v>0.117385105778795</v>
      </c>
      <c r="M10" s="17"/>
      <c r="N10" s="17">
        <v>0.17236573500039401</v>
      </c>
      <c r="O10" s="17">
        <v>0.19716329029425</v>
      </c>
      <c r="P10" s="17">
        <v>0.19734462357236099</v>
      </c>
      <c r="Q10" s="17">
        <v>0.17432245796781301</v>
      </c>
      <c r="R10" s="17"/>
      <c r="S10" s="17">
        <v>0.207341292488252</v>
      </c>
      <c r="T10" s="17">
        <v>0.20157008089172301</v>
      </c>
      <c r="U10" s="17">
        <v>0.18407576639782</v>
      </c>
      <c r="V10" s="17">
        <v>0.17222723434260701</v>
      </c>
      <c r="W10" s="17">
        <v>0.14297871429276801</v>
      </c>
      <c r="X10" s="17">
        <v>0.157344840456553</v>
      </c>
      <c r="Y10" s="17">
        <v>0.19959671872675</v>
      </c>
      <c r="Z10" s="17">
        <v>0.19985633210957601</v>
      </c>
      <c r="AA10" s="17">
        <v>0.18533671605020399</v>
      </c>
      <c r="AB10" s="17">
        <v>0.18786588500618501</v>
      </c>
      <c r="AC10" s="17">
        <v>0.18858237343265399</v>
      </c>
      <c r="AD10" s="17">
        <v>0.16523051141818099</v>
      </c>
      <c r="AE10" s="17"/>
      <c r="AF10" s="17">
        <v>0.168457451500685</v>
      </c>
      <c r="AG10" s="17">
        <v>0.18877056125612399</v>
      </c>
      <c r="AH10" s="17">
        <v>0.23474825145185901</v>
      </c>
      <c r="AI10" s="17"/>
      <c r="AJ10" s="17">
        <v>0.17883441778880399</v>
      </c>
      <c r="AK10" s="17">
        <v>0.23751191315052</v>
      </c>
      <c r="AL10" s="17">
        <v>0.120952107934896</v>
      </c>
      <c r="AM10" s="17">
        <v>0.23262225796289299</v>
      </c>
      <c r="AN10" s="17">
        <v>0.204938055714455</v>
      </c>
      <c r="AO10" s="17"/>
      <c r="AP10" s="17">
        <v>0.18608130409599499</v>
      </c>
      <c r="AQ10" s="17">
        <v>0.22909820133067099</v>
      </c>
      <c r="AR10" s="17">
        <v>0.142737205217983</v>
      </c>
      <c r="AS10" s="17"/>
      <c r="AT10" s="17">
        <v>0.18281798572020599</v>
      </c>
      <c r="AU10" s="17">
        <v>0.18673670391616001</v>
      </c>
      <c r="AV10" s="17">
        <v>0.19607852193257799</v>
      </c>
      <c r="AW10" s="17">
        <v>0.20458351901965399</v>
      </c>
      <c r="AX10" s="17">
        <v>0.16330057220809699</v>
      </c>
      <c r="AY10" s="17"/>
      <c r="AZ10" s="17">
        <v>0.22458418631402899</v>
      </c>
      <c r="BA10" s="17">
        <v>0.18440072759770401</v>
      </c>
      <c r="BB10" s="17">
        <v>0.20752148032064099</v>
      </c>
      <c r="BC10" s="17">
        <v>0.169029719665861</v>
      </c>
      <c r="BD10" s="17">
        <v>0.15257853260769</v>
      </c>
      <c r="BE10" s="17">
        <v>0.17421446697149201</v>
      </c>
      <c r="BF10" s="17"/>
      <c r="BG10" s="17">
        <v>0.15103984989868599</v>
      </c>
      <c r="BH10" s="17">
        <v>0.237843267593665</v>
      </c>
      <c r="BI10" s="17" t="s">
        <v>95</v>
      </c>
      <c r="BJ10" s="17" t="s">
        <v>95</v>
      </c>
      <c r="BK10" s="17" t="s">
        <v>95</v>
      </c>
      <c r="BL10" s="17" t="s">
        <v>95</v>
      </c>
      <c r="BM10" s="17" t="s">
        <v>95</v>
      </c>
    </row>
    <row r="11" spans="2:65" x14ac:dyDescent="0.35">
      <c r="B11" s="18" t="s">
        <v>417</v>
      </c>
      <c r="C11" s="17">
        <v>6.7608621686005094E-2</v>
      </c>
      <c r="D11" s="17">
        <v>8.98952733664415E-2</v>
      </c>
      <c r="E11" s="17">
        <v>4.4119358430507197E-2</v>
      </c>
      <c r="F11" s="17"/>
      <c r="G11" s="17">
        <v>0.10029985348989399</v>
      </c>
      <c r="H11" s="17">
        <v>9.1653482469293598E-2</v>
      </c>
      <c r="I11" s="17">
        <v>9.1047371480218103E-2</v>
      </c>
      <c r="J11" s="17">
        <v>4.4637503846801603E-2</v>
      </c>
      <c r="K11" s="17">
        <v>5.0990015956232398E-2</v>
      </c>
      <c r="L11" s="17">
        <v>6.18637619801677E-2</v>
      </c>
      <c r="M11" s="17"/>
      <c r="N11" s="17">
        <v>5.33024398276443E-2</v>
      </c>
      <c r="O11" s="17">
        <v>7.2679412430981694E-2</v>
      </c>
      <c r="P11" s="17">
        <v>8.4861804613748107E-2</v>
      </c>
      <c r="Q11" s="17">
        <v>6.6283139770468402E-2</v>
      </c>
      <c r="R11" s="17"/>
      <c r="S11" s="17">
        <v>0.11889263993212799</v>
      </c>
      <c r="T11" s="17">
        <v>3.9081337144226402E-2</v>
      </c>
      <c r="U11" s="17">
        <v>6.3539377490700696E-2</v>
      </c>
      <c r="V11" s="17">
        <v>6.0833963663937098E-2</v>
      </c>
      <c r="W11" s="17">
        <v>8.3797718988030803E-2</v>
      </c>
      <c r="X11" s="17">
        <v>4.53553651537974E-2</v>
      </c>
      <c r="Y11" s="17">
        <v>6.3566359734276295E-2</v>
      </c>
      <c r="Z11" s="17">
        <v>6.6772339436066405E-2</v>
      </c>
      <c r="AA11" s="17">
        <v>8.3563159836039597E-2</v>
      </c>
      <c r="AB11" s="17">
        <v>6.5346538371817697E-2</v>
      </c>
      <c r="AC11" s="17">
        <v>4.8396404065338301E-2</v>
      </c>
      <c r="AD11" s="17">
        <v>5.8518743381506901E-2</v>
      </c>
      <c r="AE11" s="17"/>
      <c r="AF11" s="17">
        <v>7.0991538328793999E-2</v>
      </c>
      <c r="AG11" s="17">
        <v>5.9522383301340798E-2</v>
      </c>
      <c r="AH11" s="17">
        <v>0.109286230068358</v>
      </c>
      <c r="AI11" s="17"/>
      <c r="AJ11" s="17">
        <v>6.9729359645914299E-2</v>
      </c>
      <c r="AK11" s="17">
        <v>6.6431102023896599E-2</v>
      </c>
      <c r="AL11" s="17">
        <v>5.7546591844320802E-2</v>
      </c>
      <c r="AM11" s="17">
        <v>5.7091412362206002E-2</v>
      </c>
      <c r="AN11" s="17">
        <v>9.1345036785171793E-2</v>
      </c>
      <c r="AO11" s="17"/>
      <c r="AP11" s="17">
        <v>7.3797494543699604E-2</v>
      </c>
      <c r="AQ11" s="17">
        <v>6.0084552016048801E-2</v>
      </c>
      <c r="AR11" s="17">
        <v>7.3518423703949204E-2</v>
      </c>
      <c r="AS11" s="17"/>
      <c r="AT11" s="17">
        <v>9.1393187142936205E-2</v>
      </c>
      <c r="AU11" s="17">
        <v>6.3532749793807602E-2</v>
      </c>
      <c r="AV11" s="17">
        <v>6.3296500033147796E-2</v>
      </c>
      <c r="AW11" s="17">
        <v>5.9696645688914203E-2</v>
      </c>
      <c r="AX11" s="17">
        <v>5.2582814644699397E-2</v>
      </c>
      <c r="AY11" s="17"/>
      <c r="AZ11" s="17">
        <v>9.1233786018080895E-2</v>
      </c>
      <c r="BA11" s="17">
        <v>6.9756739947187299E-2</v>
      </c>
      <c r="BB11" s="17">
        <v>7.7987591637055403E-2</v>
      </c>
      <c r="BC11" s="17">
        <v>5.4389712940730701E-2</v>
      </c>
      <c r="BD11" s="17">
        <v>5.3972428902865001E-2</v>
      </c>
      <c r="BE11" s="17">
        <v>5.2132391788457001E-2</v>
      </c>
      <c r="BF11" s="17"/>
      <c r="BG11" s="17">
        <v>6.8900937315042904E-2</v>
      </c>
      <c r="BH11" s="17">
        <v>6.5579038497965106E-2</v>
      </c>
      <c r="BI11" s="17" t="s">
        <v>95</v>
      </c>
      <c r="BJ11" s="17" t="s">
        <v>95</v>
      </c>
      <c r="BK11" s="17" t="s">
        <v>95</v>
      </c>
      <c r="BL11" s="17" t="s">
        <v>95</v>
      </c>
      <c r="BM11" s="17" t="s">
        <v>95</v>
      </c>
    </row>
    <row r="12" spans="2:65" x14ac:dyDescent="0.35">
      <c r="B12" s="18" t="s">
        <v>418</v>
      </c>
      <c r="C12" s="17">
        <v>2.6102712447896002E-2</v>
      </c>
      <c r="D12" s="17">
        <v>2.5385502635323302E-2</v>
      </c>
      <c r="E12" s="17">
        <v>2.6005261513750901E-2</v>
      </c>
      <c r="F12" s="17"/>
      <c r="G12" s="17">
        <v>4.3827746447348298E-2</v>
      </c>
      <c r="H12" s="17">
        <v>3.0495255927604201E-2</v>
      </c>
      <c r="I12" s="17">
        <v>1.5941204887129801E-2</v>
      </c>
      <c r="J12" s="17">
        <v>3.4689766960832702E-2</v>
      </c>
      <c r="K12" s="17">
        <v>2.1036723390697201E-2</v>
      </c>
      <c r="L12" s="17">
        <v>2.3360557077640599E-2</v>
      </c>
      <c r="M12" s="17"/>
      <c r="N12" s="17">
        <v>2.6332318188218899E-2</v>
      </c>
      <c r="O12" s="17">
        <v>2.5157772489071299E-2</v>
      </c>
      <c r="P12" s="17">
        <v>2.7204824848328701E-2</v>
      </c>
      <c r="Q12" s="17">
        <v>2.6120402885962402E-2</v>
      </c>
      <c r="R12" s="17"/>
      <c r="S12" s="17">
        <v>2.26375936719183E-2</v>
      </c>
      <c r="T12" s="17">
        <v>1.7709813965201798E-2</v>
      </c>
      <c r="U12" s="17">
        <v>3.0573745477777699E-2</v>
      </c>
      <c r="V12" s="17">
        <v>3.6766275127229797E-2</v>
      </c>
      <c r="W12" s="17">
        <v>2.8381113782138302E-2</v>
      </c>
      <c r="X12" s="17">
        <v>3.7169357705869897E-2</v>
      </c>
      <c r="Y12" s="17">
        <v>2.4904406050216699E-2</v>
      </c>
      <c r="Z12" s="17">
        <v>8.5105907409303398E-3</v>
      </c>
      <c r="AA12" s="17">
        <v>3.6909512283897702E-2</v>
      </c>
      <c r="AB12" s="17">
        <v>1.85073088284365E-2</v>
      </c>
      <c r="AC12" s="17">
        <v>2.5373398263841801E-2</v>
      </c>
      <c r="AD12" s="17">
        <v>0</v>
      </c>
      <c r="AE12" s="17"/>
      <c r="AF12" s="17">
        <v>3.0591057490284099E-2</v>
      </c>
      <c r="AG12" s="17">
        <v>2.2118354324113399E-2</v>
      </c>
      <c r="AH12" s="17">
        <v>1.58458485909879E-2</v>
      </c>
      <c r="AI12" s="17"/>
      <c r="AJ12" s="17">
        <v>3.2734067956990701E-2</v>
      </c>
      <c r="AK12" s="17">
        <v>2.63214879054448E-2</v>
      </c>
      <c r="AL12" s="17">
        <v>4.0272282284957196E-3</v>
      </c>
      <c r="AM12" s="17">
        <v>2.19329883085033E-2</v>
      </c>
      <c r="AN12" s="17">
        <v>9.4994957773963107E-3</v>
      </c>
      <c r="AO12" s="17"/>
      <c r="AP12" s="17">
        <v>3.8407919564773199E-2</v>
      </c>
      <c r="AQ12" s="17">
        <v>2.5542018913071399E-2</v>
      </c>
      <c r="AR12" s="17">
        <v>4.3673496609779403E-3</v>
      </c>
      <c r="AS12" s="17"/>
      <c r="AT12" s="17">
        <v>2.5612149684583599E-2</v>
      </c>
      <c r="AU12" s="17">
        <v>3.2700196816726798E-2</v>
      </c>
      <c r="AV12" s="17">
        <v>2.8171386615211898E-2</v>
      </c>
      <c r="AW12" s="17">
        <v>1.4383122210166801E-2</v>
      </c>
      <c r="AX12" s="17">
        <v>0</v>
      </c>
      <c r="AY12" s="17"/>
      <c r="AZ12" s="17">
        <v>2.22951464961599E-2</v>
      </c>
      <c r="BA12" s="17">
        <v>2.8747823935214099E-2</v>
      </c>
      <c r="BB12" s="17">
        <v>1.3985221828141201E-2</v>
      </c>
      <c r="BC12" s="17">
        <v>2.7788327128575499E-2</v>
      </c>
      <c r="BD12" s="17">
        <v>3.1961072836478997E-2</v>
      </c>
      <c r="BE12" s="17">
        <v>2.2369651963617398E-2</v>
      </c>
      <c r="BF12" s="17"/>
      <c r="BG12" s="17">
        <v>2.5597980967929899E-2</v>
      </c>
      <c r="BH12" s="17">
        <v>2.6895393820151998E-2</v>
      </c>
      <c r="BI12" s="17" t="s">
        <v>95</v>
      </c>
      <c r="BJ12" s="17" t="s">
        <v>95</v>
      </c>
      <c r="BK12" s="17" t="s">
        <v>95</v>
      </c>
      <c r="BL12" s="17" t="s">
        <v>95</v>
      </c>
      <c r="BM12" s="17" t="s">
        <v>95</v>
      </c>
    </row>
    <row r="13" spans="2:65" x14ac:dyDescent="0.35">
      <c r="B13" s="18" t="s">
        <v>419</v>
      </c>
      <c r="C13" s="17">
        <v>2.81113841009062E-2</v>
      </c>
      <c r="D13" s="17">
        <v>3.6166780583502998E-2</v>
      </c>
      <c r="E13" s="17">
        <v>1.9913629027925199E-2</v>
      </c>
      <c r="F13" s="17"/>
      <c r="G13" s="17">
        <v>5.09949206569952E-2</v>
      </c>
      <c r="H13" s="17">
        <v>3.6353158292261899E-2</v>
      </c>
      <c r="I13" s="17">
        <v>2.19151128292282E-2</v>
      </c>
      <c r="J13" s="17">
        <v>3.4021593493300001E-2</v>
      </c>
      <c r="K13" s="17">
        <v>3.06851701897656E-2</v>
      </c>
      <c r="L13" s="17">
        <v>1.7457134310517999E-2</v>
      </c>
      <c r="M13" s="17"/>
      <c r="N13" s="17">
        <v>3.1430772290281302E-2</v>
      </c>
      <c r="O13" s="17">
        <v>2.9551812022861602E-2</v>
      </c>
      <c r="P13" s="17">
        <v>3.1805726785226203E-2</v>
      </c>
      <c r="Q13" s="17">
        <v>1.59837329043559E-2</v>
      </c>
      <c r="R13" s="17"/>
      <c r="S13" s="17">
        <v>3.1946495955762703E-2</v>
      </c>
      <c r="T13" s="17">
        <v>2.3947850131807599E-2</v>
      </c>
      <c r="U13" s="17">
        <v>2.3444596756125799E-2</v>
      </c>
      <c r="V13" s="17">
        <v>1.29641092663796E-2</v>
      </c>
      <c r="W13" s="17">
        <v>2.3621948320806E-2</v>
      </c>
      <c r="X13" s="17">
        <v>5.4222974076905003E-2</v>
      </c>
      <c r="Y13" s="17">
        <v>1.8893504306106999E-2</v>
      </c>
      <c r="Z13" s="17">
        <v>4.6151927337053797E-2</v>
      </c>
      <c r="AA13" s="17">
        <v>2.22602511478271E-2</v>
      </c>
      <c r="AB13" s="17">
        <v>3.7734129518111399E-2</v>
      </c>
      <c r="AC13" s="17">
        <v>2.29491697944426E-2</v>
      </c>
      <c r="AD13" s="17">
        <v>3.4372152328259097E-2</v>
      </c>
      <c r="AE13" s="17"/>
      <c r="AF13" s="17">
        <v>3.6062167874949397E-2</v>
      </c>
      <c r="AG13" s="17">
        <v>1.7414409102635E-2</v>
      </c>
      <c r="AH13" s="17">
        <v>4.2864253234746401E-2</v>
      </c>
      <c r="AI13" s="17"/>
      <c r="AJ13" s="17">
        <v>2.7576794570736401E-2</v>
      </c>
      <c r="AK13" s="17">
        <v>1.9651458026554901E-2</v>
      </c>
      <c r="AL13" s="17">
        <v>1.33113852985092E-2</v>
      </c>
      <c r="AM13" s="17">
        <v>7.5803142564988005E-2</v>
      </c>
      <c r="AN13" s="17">
        <v>4.5122583433222001E-2</v>
      </c>
      <c r="AO13" s="17"/>
      <c r="AP13" s="17">
        <v>3.00331075752991E-2</v>
      </c>
      <c r="AQ13" s="17">
        <v>2.5200149634045699E-2</v>
      </c>
      <c r="AR13" s="17">
        <v>2.0360444112191602E-2</v>
      </c>
      <c r="AS13" s="17"/>
      <c r="AT13" s="17">
        <v>3.3450111043982898E-2</v>
      </c>
      <c r="AU13" s="17">
        <v>3.1480786366935E-2</v>
      </c>
      <c r="AV13" s="17">
        <v>2.1783795731193E-2</v>
      </c>
      <c r="AW13" s="17">
        <v>1.7461374113120001E-2</v>
      </c>
      <c r="AX13" s="17">
        <v>4.0464790101448399E-2</v>
      </c>
      <c r="AY13" s="17"/>
      <c r="AZ13" s="17">
        <v>3.7418129574075802E-2</v>
      </c>
      <c r="BA13" s="17">
        <v>2.9081442639262999E-2</v>
      </c>
      <c r="BB13" s="17">
        <v>3.2473451977909899E-2</v>
      </c>
      <c r="BC13" s="17">
        <v>1.9086309785214299E-2</v>
      </c>
      <c r="BD13" s="17">
        <v>1.4271357333927001E-2</v>
      </c>
      <c r="BE13" s="17">
        <v>5.5792642176238298E-2</v>
      </c>
      <c r="BF13" s="17"/>
      <c r="BG13" s="17">
        <v>2.6690679526986699E-2</v>
      </c>
      <c r="BH13" s="17">
        <v>3.03426022751732E-2</v>
      </c>
      <c r="BI13" s="17" t="s">
        <v>95</v>
      </c>
      <c r="BJ13" s="17" t="s">
        <v>95</v>
      </c>
      <c r="BK13" s="17" t="s">
        <v>95</v>
      </c>
      <c r="BL13" s="17" t="s">
        <v>95</v>
      </c>
      <c r="BM13" s="17" t="s">
        <v>95</v>
      </c>
    </row>
    <row r="14" spans="2:65" x14ac:dyDescent="0.35">
      <c r="B14" s="18" t="s">
        <v>114</v>
      </c>
      <c r="C14" s="17">
        <v>1.57521878318828E-2</v>
      </c>
      <c r="D14" s="17">
        <v>1.39598197182512E-2</v>
      </c>
      <c r="E14" s="17">
        <v>1.7650754790851798E-2</v>
      </c>
      <c r="F14" s="17"/>
      <c r="G14" s="17">
        <v>3.5994696402341098E-2</v>
      </c>
      <c r="H14" s="17">
        <v>2.0263956361994399E-2</v>
      </c>
      <c r="I14" s="17">
        <v>1.8765054427643101E-2</v>
      </c>
      <c r="J14" s="17">
        <v>1.4844755078253001E-2</v>
      </c>
      <c r="K14" s="17">
        <v>1.09483582705934E-2</v>
      </c>
      <c r="L14" s="17">
        <v>1.1156468313623E-2</v>
      </c>
      <c r="M14" s="17"/>
      <c r="N14" s="17">
        <v>9.7455063472044103E-3</v>
      </c>
      <c r="O14" s="17">
        <v>1.5420825255131301E-2</v>
      </c>
      <c r="P14" s="17">
        <v>1.7300268077496399E-2</v>
      </c>
      <c r="Q14" s="17">
        <v>2.5429375484925899E-2</v>
      </c>
      <c r="R14" s="17"/>
      <c r="S14" s="17">
        <v>2.1071955564189601E-2</v>
      </c>
      <c r="T14" s="17">
        <v>1.3067595704602799E-2</v>
      </c>
      <c r="U14" s="17">
        <v>1.64075901607111E-2</v>
      </c>
      <c r="V14" s="17">
        <v>1.7199180970653202E-2</v>
      </c>
      <c r="W14" s="17">
        <v>1.29390914512352E-2</v>
      </c>
      <c r="X14" s="17">
        <v>5.41024176663789E-3</v>
      </c>
      <c r="Y14" s="17">
        <v>2.1246161248135099E-2</v>
      </c>
      <c r="Z14" s="17">
        <v>9.1829101016989295E-3</v>
      </c>
      <c r="AA14" s="17">
        <v>1.6825073945281301E-2</v>
      </c>
      <c r="AB14" s="17">
        <v>2.1906886346980198E-2</v>
      </c>
      <c r="AC14" s="17">
        <v>9.2049681973406308E-3</v>
      </c>
      <c r="AD14" s="17">
        <v>1.8093828010876601E-2</v>
      </c>
      <c r="AE14" s="17"/>
      <c r="AF14" s="17">
        <v>1.29877283891626E-2</v>
      </c>
      <c r="AG14" s="17">
        <v>1.30607919914609E-2</v>
      </c>
      <c r="AH14" s="17">
        <v>2.7506642191394801E-2</v>
      </c>
      <c r="AI14" s="17"/>
      <c r="AJ14" s="17">
        <v>1.0720590924828599E-2</v>
      </c>
      <c r="AK14" s="17">
        <v>1.8533125556305801E-2</v>
      </c>
      <c r="AL14" s="17">
        <v>5.3084746569771503E-3</v>
      </c>
      <c r="AM14" s="17">
        <v>3.0858397561314199E-2</v>
      </c>
      <c r="AN14" s="17">
        <v>2.7868417420098501E-2</v>
      </c>
      <c r="AO14" s="17"/>
      <c r="AP14" s="17">
        <v>6.9997979465467501E-3</v>
      </c>
      <c r="AQ14" s="17">
        <v>1.9160674084793199E-2</v>
      </c>
      <c r="AR14" s="17">
        <v>4.9421638832485796E-3</v>
      </c>
      <c r="AS14" s="17"/>
      <c r="AT14" s="17">
        <v>2.15546556059171E-2</v>
      </c>
      <c r="AU14" s="17">
        <v>2.3990634947618401E-2</v>
      </c>
      <c r="AV14" s="17">
        <v>7.5455121365412599E-3</v>
      </c>
      <c r="AW14" s="17">
        <v>1.16203465230533E-2</v>
      </c>
      <c r="AX14" s="17">
        <v>0</v>
      </c>
      <c r="AY14" s="17"/>
      <c r="AZ14" s="17">
        <v>1.7071472542015902E-2</v>
      </c>
      <c r="BA14" s="17">
        <v>1.5875653978228699E-2</v>
      </c>
      <c r="BB14" s="17">
        <v>2.6167726739243599E-2</v>
      </c>
      <c r="BC14" s="17">
        <v>1.164383408614E-2</v>
      </c>
      <c r="BD14" s="17">
        <v>1.52500871596264E-2</v>
      </c>
      <c r="BE14" s="17">
        <v>7.8298088445203501E-3</v>
      </c>
      <c r="BF14" s="17"/>
      <c r="BG14" s="17">
        <v>1.4888016986365901E-2</v>
      </c>
      <c r="BH14" s="17">
        <v>1.71093691428921E-2</v>
      </c>
      <c r="BI14" s="17" t="s">
        <v>95</v>
      </c>
      <c r="BJ14" s="17" t="s">
        <v>95</v>
      </c>
      <c r="BK14" s="17" t="s">
        <v>95</v>
      </c>
      <c r="BL14" s="17" t="s">
        <v>95</v>
      </c>
      <c r="BM14" s="17" t="s">
        <v>95</v>
      </c>
    </row>
    <row r="15" spans="2:65" ht="29" x14ac:dyDescent="0.35">
      <c r="B15" s="18" t="s">
        <v>420</v>
      </c>
      <c r="C15" s="17">
        <v>0.349363122823244</v>
      </c>
      <c r="D15" s="17">
        <v>0.31725128846915901</v>
      </c>
      <c r="E15" s="17">
        <v>0.38360499030170903</v>
      </c>
      <c r="F15" s="17"/>
      <c r="G15" s="17">
        <v>8.2921664124102207E-2</v>
      </c>
      <c r="H15" s="17">
        <v>0.13240719474622201</v>
      </c>
      <c r="I15" s="17">
        <v>0.25254188853127402</v>
      </c>
      <c r="J15" s="17">
        <v>0.367988960279166</v>
      </c>
      <c r="K15" s="17">
        <v>0.443613575177779</v>
      </c>
      <c r="L15" s="17">
        <v>0.48100546374582498</v>
      </c>
      <c r="M15" s="17"/>
      <c r="N15" s="17">
        <v>0.36633839709614002</v>
      </c>
      <c r="O15" s="17">
        <v>0.34290379329932402</v>
      </c>
      <c r="P15" s="17">
        <v>0.32636182856447998</v>
      </c>
      <c r="Q15" s="17">
        <v>0.35356573240434702</v>
      </c>
      <c r="R15" s="17"/>
      <c r="S15" s="17">
        <v>0.255262818508255</v>
      </c>
      <c r="T15" s="17">
        <v>0.33921220817210401</v>
      </c>
      <c r="U15" s="17">
        <v>0.40089417272026001</v>
      </c>
      <c r="V15" s="17">
        <v>0.39250070101958501</v>
      </c>
      <c r="W15" s="17">
        <v>0.38979679168055797</v>
      </c>
      <c r="X15" s="17">
        <v>0.33096168938604997</v>
      </c>
      <c r="Y15" s="17">
        <v>0.37213772070053902</v>
      </c>
      <c r="Z15" s="17">
        <v>0.37977146664973299</v>
      </c>
      <c r="AA15" s="17">
        <v>0.29890679967293898</v>
      </c>
      <c r="AB15" s="17">
        <v>0.39004621072149698</v>
      </c>
      <c r="AC15" s="17">
        <v>0.35598290077607703</v>
      </c>
      <c r="AD15" s="17">
        <v>0.35445584272420799</v>
      </c>
      <c r="AE15" s="17"/>
      <c r="AF15" s="17">
        <v>0.37833160475476602</v>
      </c>
      <c r="AG15" s="17">
        <v>0.35336697610197398</v>
      </c>
      <c r="AH15" s="17">
        <v>0.29341244640375502</v>
      </c>
      <c r="AI15" s="17"/>
      <c r="AJ15" s="17">
        <v>0.37607471462428599</v>
      </c>
      <c r="AK15" s="17">
        <v>0.26068508988816402</v>
      </c>
      <c r="AL15" s="17">
        <v>0.41113388937493001</v>
      </c>
      <c r="AM15" s="17">
        <v>0.25637558773688002</v>
      </c>
      <c r="AN15" s="17">
        <v>0.37075656247642003</v>
      </c>
      <c r="AO15" s="17"/>
      <c r="AP15" s="17">
        <v>0.33840694613963201</v>
      </c>
      <c r="AQ15" s="17">
        <v>0.28115351360493701</v>
      </c>
      <c r="AR15" s="17">
        <v>0.386135621252021</v>
      </c>
      <c r="AS15" s="17"/>
      <c r="AT15" s="17">
        <v>0.35736243978371202</v>
      </c>
      <c r="AU15" s="17">
        <v>0.34033181112414101</v>
      </c>
      <c r="AV15" s="17">
        <v>0.34311939122289398</v>
      </c>
      <c r="AW15" s="17">
        <v>0.30107294719604799</v>
      </c>
      <c r="AX15" s="17">
        <v>0.26790491538246602</v>
      </c>
      <c r="AY15" s="17"/>
      <c r="AZ15" s="17">
        <v>0.21356305419326599</v>
      </c>
      <c r="BA15" s="17">
        <v>0.34343129387263499</v>
      </c>
      <c r="BB15" s="17">
        <v>0.34737659591168901</v>
      </c>
      <c r="BC15" s="17">
        <v>0.38169404019290998</v>
      </c>
      <c r="BD15" s="17">
        <v>0.43403860256055199</v>
      </c>
      <c r="BE15" s="17">
        <v>0.42970380968043398</v>
      </c>
      <c r="BF15" s="17"/>
      <c r="BG15" s="17">
        <v>0.40242456626742501</v>
      </c>
      <c r="BH15" s="17">
        <v>0.266030064607719</v>
      </c>
      <c r="BI15" s="17" t="s">
        <v>95</v>
      </c>
      <c r="BJ15" s="17" t="s">
        <v>95</v>
      </c>
      <c r="BK15" s="17" t="s">
        <v>95</v>
      </c>
      <c r="BL15" s="17" t="s">
        <v>95</v>
      </c>
      <c r="BM15" s="17" t="s">
        <v>95</v>
      </c>
    </row>
    <row r="16" spans="2:65" ht="29" x14ac:dyDescent="0.35">
      <c r="B16" s="18" t="s">
        <v>421</v>
      </c>
      <c r="C16" s="19">
        <v>1.9688206886777401E-2</v>
      </c>
      <c r="D16" s="19">
        <v>2.1834781240097498E-2</v>
      </c>
      <c r="E16" s="19">
        <v>1.7545000957479899E-2</v>
      </c>
      <c r="F16" s="19"/>
      <c r="G16" s="19">
        <v>8.6642256134241095E-3</v>
      </c>
      <c r="H16" s="19">
        <v>3.1598200920819001E-3</v>
      </c>
      <c r="I16" s="19">
        <v>8.1998039616668992E-3</v>
      </c>
      <c r="J16" s="19">
        <v>1.6743945616396801E-2</v>
      </c>
      <c r="K16" s="19">
        <v>2.53331424095006E-2</v>
      </c>
      <c r="L16" s="19">
        <v>3.30877443280541E-2</v>
      </c>
      <c r="M16" s="19"/>
      <c r="N16" s="19">
        <v>1.4420515425893E-2</v>
      </c>
      <c r="O16" s="19">
        <v>3.20296254455276E-2</v>
      </c>
      <c r="P16" s="19">
        <v>1.6365165837320901E-2</v>
      </c>
      <c r="Q16" s="19">
        <v>1.50839300251717E-2</v>
      </c>
      <c r="R16" s="19"/>
      <c r="S16" s="19">
        <v>3.6749724179163E-3</v>
      </c>
      <c r="T16" s="19">
        <v>3.06021211530795E-2</v>
      </c>
      <c r="U16" s="19">
        <v>2.81282600157177E-2</v>
      </c>
      <c r="V16" s="19">
        <v>3.9152463818259202E-2</v>
      </c>
      <c r="W16" s="19">
        <v>5.2478087041759004E-3</v>
      </c>
      <c r="X16" s="19">
        <v>1.4566840631311501E-2</v>
      </c>
      <c r="Y16" s="19">
        <v>1.21881848792397E-2</v>
      </c>
      <c r="Z16" s="19">
        <v>8.7646294278179299E-3</v>
      </c>
      <c r="AA16" s="19">
        <v>1.6306899946000701E-2</v>
      </c>
      <c r="AB16" s="19">
        <v>2.4308436223353401E-2</v>
      </c>
      <c r="AC16" s="19">
        <v>3.2947177261149298E-2</v>
      </c>
      <c r="AD16" s="19">
        <v>0</v>
      </c>
      <c r="AE16" s="19"/>
      <c r="AF16" s="19">
        <v>2.9157081778850898E-2</v>
      </c>
      <c r="AG16" s="19">
        <v>1.5058983821239999E-2</v>
      </c>
      <c r="AH16" s="19">
        <v>0</v>
      </c>
      <c r="AI16" s="19"/>
      <c r="AJ16" s="19">
        <v>2.4393448553178099E-2</v>
      </c>
      <c r="AK16" s="19">
        <v>9.2701793511595597E-3</v>
      </c>
      <c r="AL16" s="19">
        <v>2.8809522843103199E-2</v>
      </c>
      <c r="AM16" s="19">
        <v>3.3828552673757603E-2</v>
      </c>
      <c r="AN16" s="19">
        <v>1.6485140199000201E-2</v>
      </c>
      <c r="AO16" s="19"/>
      <c r="AP16" s="19">
        <v>1.9304213511491801E-2</v>
      </c>
      <c r="AQ16" s="19">
        <v>1.374630286168E-2</v>
      </c>
      <c r="AR16" s="19">
        <v>9.6542212555878297E-3</v>
      </c>
      <c r="AS16" s="19"/>
      <c r="AT16" s="19">
        <v>2.1784679844434999E-2</v>
      </c>
      <c r="AU16" s="19">
        <v>2.75066209511261E-2</v>
      </c>
      <c r="AV16" s="19">
        <v>1.631135747651E-2</v>
      </c>
      <c r="AW16" s="19">
        <v>3.62973678655195E-3</v>
      </c>
      <c r="AX16" s="19">
        <v>0</v>
      </c>
      <c r="AY16" s="19"/>
      <c r="AZ16" s="19">
        <v>7.563768920306E-3</v>
      </c>
      <c r="BA16" s="19">
        <v>2.3563616003978601E-2</v>
      </c>
      <c r="BB16" s="19">
        <v>9.1360061508806798E-3</v>
      </c>
      <c r="BC16" s="19">
        <v>2.0077395910938101E-2</v>
      </c>
      <c r="BD16" s="19">
        <v>2.90699324498934E-2</v>
      </c>
      <c r="BE16" s="19">
        <v>2.40955172744142E-2</v>
      </c>
      <c r="BF16" s="19"/>
      <c r="BG16" s="19">
        <v>2.9061031688712099E-2</v>
      </c>
      <c r="BH16" s="19">
        <v>4.9681747096425397E-3</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0.16380179156756</v>
      </c>
      <c r="D9" s="17">
        <v>0.18257589247324499</v>
      </c>
      <c r="E9" s="17">
        <v>0.14502873055875201</v>
      </c>
      <c r="F9" s="17"/>
      <c r="G9" s="17">
        <v>0.28433655030607802</v>
      </c>
      <c r="H9" s="17">
        <v>0.21600704217848199</v>
      </c>
      <c r="I9" s="17">
        <v>0.238588089572454</v>
      </c>
      <c r="J9" s="17">
        <v>0.16026868380665699</v>
      </c>
      <c r="K9" s="17">
        <v>0.117819083136408</v>
      </c>
      <c r="L9" s="17">
        <v>0.10715503523909101</v>
      </c>
      <c r="M9" s="17"/>
      <c r="N9" s="17">
        <v>0.23573528344435099</v>
      </c>
      <c r="O9" s="17">
        <v>0.12749303845806001</v>
      </c>
      <c r="P9" s="17">
        <v>0.14356845742685401</v>
      </c>
      <c r="Q9" s="17">
        <v>0.114151903228057</v>
      </c>
      <c r="R9" s="17"/>
      <c r="S9" s="17">
        <v>0.23351447492611199</v>
      </c>
      <c r="T9" s="17">
        <v>0.109733397719586</v>
      </c>
      <c r="U9" s="17">
        <v>0.11808345780337801</v>
      </c>
      <c r="V9" s="17">
        <v>0.14398157713416901</v>
      </c>
      <c r="W9" s="17">
        <v>0.20169381497156699</v>
      </c>
      <c r="X9" s="17">
        <v>0.20577570696335701</v>
      </c>
      <c r="Y9" s="17">
        <v>0.160995762154378</v>
      </c>
      <c r="Z9" s="17">
        <v>0.166721939177049</v>
      </c>
      <c r="AA9" s="17">
        <v>0.18113238879705101</v>
      </c>
      <c r="AB9" s="17">
        <v>0.14464078411018999</v>
      </c>
      <c r="AC9" s="17">
        <v>0.111785264603506</v>
      </c>
      <c r="AD9" s="17">
        <v>0.231870303712818</v>
      </c>
      <c r="AE9" s="17"/>
      <c r="AF9" s="17">
        <v>0.11665122140998201</v>
      </c>
      <c r="AG9" s="17">
        <v>0.205076155785999</v>
      </c>
      <c r="AH9" s="17">
        <v>0.14232882449856299</v>
      </c>
      <c r="AI9" s="17"/>
      <c r="AJ9" s="17">
        <v>0.13660567110149999</v>
      </c>
      <c r="AK9" s="17">
        <v>0.21973637974750801</v>
      </c>
      <c r="AL9" s="17">
        <v>0.182271823268252</v>
      </c>
      <c r="AM9" s="17">
        <v>0.106451417194456</v>
      </c>
      <c r="AN9" s="17">
        <v>6.1102055290723697E-2</v>
      </c>
      <c r="AO9" s="17"/>
      <c r="AP9" s="17">
        <v>0.177920858676507</v>
      </c>
      <c r="AQ9" s="17">
        <v>0.198917725853021</v>
      </c>
      <c r="AR9" s="17">
        <v>0.15422393300756801</v>
      </c>
      <c r="AS9" s="17"/>
      <c r="AT9" s="17">
        <v>0.102087894516823</v>
      </c>
      <c r="AU9" s="17">
        <v>0.13447342521244801</v>
      </c>
      <c r="AV9" s="17">
        <v>0.20568323360369201</v>
      </c>
      <c r="AW9" s="17">
        <v>0.24907291817749699</v>
      </c>
      <c r="AX9" s="17">
        <v>0.38579449174158198</v>
      </c>
      <c r="AY9" s="17"/>
      <c r="AZ9" s="17">
        <v>0.24733317428120899</v>
      </c>
      <c r="BA9" s="17">
        <v>0.16095207030369399</v>
      </c>
      <c r="BB9" s="17">
        <v>0.139022906630594</v>
      </c>
      <c r="BC9" s="17">
        <v>0.133534033594296</v>
      </c>
      <c r="BD9" s="17">
        <v>0.139942835662235</v>
      </c>
      <c r="BE9" s="17">
        <v>0.16263256228158701</v>
      </c>
      <c r="BF9" s="17"/>
      <c r="BG9" s="17">
        <v>0.139908928897161</v>
      </c>
      <c r="BH9" s="17">
        <v>0.20132555998789201</v>
      </c>
      <c r="BI9" s="17" t="s">
        <v>95</v>
      </c>
      <c r="BJ9" s="17" t="s">
        <v>95</v>
      </c>
      <c r="BK9" s="17" t="s">
        <v>95</v>
      </c>
      <c r="BL9" s="17" t="s">
        <v>95</v>
      </c>
      <c r="BM9" s="17" t="s">
        <v>95</v>
      </c>
    </row>
    <row r="10" spans="2:65" x14ac:dyDescent="0.35">
      <c r="B10" s="18" t="s">
        <v>371</v>
      </c>
      <c r="C10" s="17">
        <v>0.18005148235370799</v>
      </c>
      <c r="D10" s="17">
        <v>0.18782173114210299</v>
      </c>
      <c r="E10" s="17">
        <v>0.17266180287710001</v>
      </c>
      <c r="F10" s="17"/>
      <c r="G10" s="17">
        <v>0.26959064680095202</v>
      </c>
      <c r="H10" s="17">
        <v>0.24343740323374399</v>
      </c>
      <c r="I10" s="17">
        <v>0.23672916458914001</v>
      </c>
      <c r="J10" s="17">
        <v>0.18198034957426901</v>
      </c>
      <c r="K10" s="17">
        <v>0.16800744226318401</v>
      </c>
      <c r="L10" s="17">
        <v>0.110953406598607</v>
      </c>
      <c r="M10" s="17"/>
      <c r="N10" s="17">
        <v>0.19298611422532899</v>
      </c>
      <c r="O10" s="17">
        <v>0.209817264372366</v>
      </c>
      <c r="P10" s="17">
        <v>0.16840000375950401</v>
      </c>
      <c r="Q10" s="17">
        <v>0.124556495840369</v>
      </c>
      <c r="R10" s="17"/>
      <c r="S10" s="17">
        <v>0.23118603472294399</v>
      </c>
      <c r="T10" s="17">
        <v>0.18534864135043699</v>
      </c>
      <c r="U10" s="17">
        <v>0.204992778131698</v>
      </c>
      <c r="V10" s="17">
        <v>0.17585051765823301</v>
      </c>
      <c r="W10" s="17">
        <v>0.15888512527462001</v>
      </c>
      <c r="X10" s="17">
        <v>0.171627529618571</v>
      </c>
      <c r="Y10" s="17">
        <v>0.139596221091109</v>
      </c>
      <c r="Z10" s="17">
        <v>0.23697197878533999</v>
      </c>
      <c r="AA10" s="17">
        <v>0.15009117977753</v>
      </c>
      <c r="AB10" s="17">
        <v>0.18247144194227299</v>
      </c>
      <c r="AC10" s="17">
        <v>0.21431514387513001</v>
      </c>
      <c r="AD10" s="17">
        <v>7.2101914802515293E-2</v>
      </c>
      <c r="AE10" s="17"/>
      <c r="AF10" s="17">
        <v>0.15479936939071301</v>
      </c>
      <c r="AG10" s="17">
        <v>0.203681075385443</v>
      </c>
      <c r="AH10" s="17">
        <v>0.15512908420122201</v>
      </c>
      <c r="AI10" s="17"/>
      <c r="AJ10" s="17">
        <v>0.16416418481778999</v>
      </c>
      <c r="AK10" s="17">
        <v>0.221458525182537</v>
      </c>
      <c r="AL10" s="17">
        <v>0.20938923747568799</v>
      </c>
      <c r="AM10" s="17">
        <v>0.119396039833356</v>
      </c>
      <c r="AN10" s="17">
        <v>0.14027681471551701</v>
      </c>
      <c r="AO10" s="17"/>
      <c r="AP10" s="17">
        <v>0.16996328206008299</v>
      </c>
      <c r="AQ10" s="17">
        <v>0.22221808797444501</v>
      </c>
      <c r="AR10" s="17">
        <v>0.23066151342166</v>
      </c>
      <c r="AS10" s="17"/>
      <c r="AT10" s="17">
        <v>0.125918804122788</v>
      </c>
      <c r="AU10" s="17">
        <v>0.16535773397696099</v>
      </c>
      <c r="AV10" s="17">
        <v>0.22011372474089799</v>
      </c>
      <c r="AW10" s="17">
        <v>0.24901955786903701</v>
      </c>
      <c r="AX10" s="17">
        <v>0.16320836672146999</v>
      </c>
      <c r="AY10" s="17"/>
      <c r="AZ10" s="17">
        <v>0.211970037500301</v>
      </c>
      <c r="BA10" s="17">
        <v>0.17912590625166</v>
      </c>
      <c r="BB10" s="17">
        <v>0.165381275158311</v>
      </c>
      <c r="BC10" s="17">
        <v>0.17722396611221</v>
      </c>
      <c r="BD10" s="17">
        <v>0.17459633227621699</v>
      </c>
      <c r="BE10" s="17">
        <v>0.14861807872854599</v>
      </c>
      <c r="BF10" s="17"/>
      <c r="BG10" s="17">
        <v>0.14886463741696901</v>
      </c>
      <c r="BH10" s="17">
        <v>0.22903045834794</v>
      </c>
      <c r="BI10" s="17" t="s">
        <v>95</v>
      </c>
      <c r="BJ10" s="17" t="s">
        <v>95</v>
      </c>
      <c r="BK10" s="17" t="s">
        <v>95</v>
      </c>
      <c r="BL10" s="17" t="s">
        <v>95</v>
      </c>
      <c r="BM10" s="17" t="s">
        <v>95</v>
      </c>
    </row>
    <row r="11" spans="2:65" x14ac:dyDescent="0.35">
      <c r="B11" s="18" t="s">
        <v>417</v>
      </c>
      <c r="C11" s="17">
        <v>0.156481891869235</v>
      </c>
      <c r="D11" s="17">
        <v>0.16644769521092501</v>
      </c>
      <c r="E11" s="17">
        <v>0.14505356815720999</v>
      </c>
      <c r="F11" s="17"/>
      <c r="G11" s="17">
        <v>0.15394978300773701</v>
      </c>
      <c r="H11" s="17">
        <v>0.175783861968732</v>
      </c>
      <c r="I11" s="17">
        <v>0.14470065544161601</v>
      </c>
      <c r="J11" s="17">
        <v>0.14150317759077999</v>
      </c>
      <c r="K11" s="17">
        <v>0.143936940863507</v>
      </c>
      <c r="L11" s="17">
        <v>0.17128704097594399</v>
      </c>
      <c r="M11" s="17"/>
      <c r="N11" s="17">
        <v>0.14073774506813699</v>
      </c>
      <c r="O11" s="17">
        <v>0.17145734136528601</v>
      </c>
      <c r="P11" s="17">
        <v>0.16649543051898399</v>
      </c>
      <c r="Q11" s="17">
        <v>0.14841260702107001</v>
      </c>
      <c r="R11" s="17"/>
      <c r="S11" s="17">
        <v>0.17400050664212499</v>
      </c>
      <c r="T11" s="17">
        <v>0.18513405287909199</v>
      </c>
      <c r="U11" s="17">
        <v>0.138536778734899</v>
      </c>
      <c r="V11" s="17">
        <v>0.18133800827666599</v>
      </c>
      <c r="W11" s="17">
        <v>0.14516927474345401</v>
      </c>
      <c r="X11" s="17">
        <v>0.180875126988817</v>
      </c>
      <c r="Y11" s="17">
        <v>0.141427124018487</v>
      </c>
      <c r="Z11" s="17">
        <v>0.12064990747284</v>
      </c>
      <c r="AA11" s="17">
        <v>0.13588934784245801</v>
      </c>
      <c r="AB11" s="17">
        <v>0.137406202384809</v>
      </c>
      <c r="AC11" s="17">
        <v>0.145461780712314</v>
      </c>
      <c r="AD11" s="17">
        <v>0.149932360056272</v>
      </c>
      <c r="AE11" s="17"/>
      <c r="AF11" s="17">
        <v>0.13850430326690999</v>
      </c>
      <c r="AG11" s="17">
        <v>0.16854759254961099</v>
      </c>
      <c r="AH11" s="17">
        <v>0.17956701331700101</v>
      </c>
      <c r="AI11" s="17"/>
      <c r="AJ11" s="17">
        <v>0.15620268764058801</v>
      </c>
      <c r="AK11" s="17">
        <v>0.16118585332414601</v>
      </c>
      <c r="AL11" s="17">
        <v>0.17246905044710301</v>
      </c>
      <c r="AM11" s="17">
        <v>0.112502697109686</v>
      </c>
      <c r="AN11" s="17">
        <v>0.14539483447711901</v>
      </c>
      <c r="AO11" s="17"/>
      <c r="AP11" s="17">
        <v>0.153388446675435</v>
      </c>
      <c r="AQ11" s="17">
        <v>0.16235142360950799</v>
      </c>
      <c r="AR11" s="17">
        <v>0.134560455886828</v>
      </c>
      <c r="AS11" s="17"/>
      <c r="AT11" s="17">
        <v>0.145950867272236</v>
      </c>
      <c r="AU11" s="17">
        <v>0.169598389254877</v>
      </c>
      <c r="AV11" s="17">
        <v>0.15171512654028599</v>
      </c>
      <c r="AW11" s="17">
        <v>0.139637730426389</v>
      </c>
      <c r="AX11" s="17">
        <v>0.13099919330326601</v>
      </c>
      <c r="AY11" s="17"/>
      <c r="AZ11" s="17">
        <v>0.163236621415907</v>
      </c>
      <c r="BA11" s="17">
        <v>0.15971744978143099</v>
      </c>
      <c r="BB11" s="17">
        <v>0.186419366096165</v>
      </c>
      <c r="BC11" s="17">
        <v>0.13972997094676201</v>
      </c>
      <c r="BD11" s="17">
        <v>0.14471711903162701</v>
      </c>
      <c r="BE11" s="17">
        <v>0.152491785466663</v>
      </c>
      <c r="BF11" s="17"/>
      <c r="BG11" s="17">
        <v>0.15860637415762999</v>
      </c>
      <c r="BH11" s="17">
        <v>0.153145389981514</v>
      </c>
      <c r="BI11" s="17" t="s">
        <v>95</v>
      </c>
      <c r="BJ11" s="17" t="s">
        <v>95</v>
      </c>
      <c r="BK11" s="17" t="s">
        <v>95</v>
      </c>
      <c r="BL11" s="17" t="s">
        <v>95</v>
      </c>
      <c r="BM11" s="17" t="s">
        <v>95</v>
      </c>
    </row>
    <row r="12" spans="2:65" x14ac:dyDescent="0.35">
      <c r="B12" s="18" t="s">
        <v>418</v>
      </c>
      <c r="C12" s="17">
        <v>8.43573809997374E-2</v>
      </c>
      <c r="D12" s="17">
        <v>8.2653464727489995E-2</v>
      </c>
      <c r="E12" s="17">
        <v>8.5614945183127095E-2</v>
      </c>
      <c r="F12" s="17"/>
      <c r="G12" s="17">
        <v>7.1175883718502794E-2</v>
      </c>
      <c r="H12" s="17">
        <v>7.4792303716830405E-2</v>
      </c>
      <c r="I12" s="17">
        <v>6.2521253489162695E-2</v>
      </c>
      <c r="J12" s="17">
        <v>8.9142107251038605E-2</v>
      </c>
      <c r="K12" s="17">
        <v>0.108460941956264</v>
      </c>
      <c r="L12" s="17">
        <v>8.4700515647172694E-2</v>
      </c>
      <c r="M12" s="17"/>
      <c r="N12" s="17">
        <v>7.4060418596282401E-2</v>
      </c>
      <c r="O12" s="17">
        <v>7.8431740208445705E-2</v>
      </c>
      <c r="P12" s="17">
        <v>9.3549409258851204E-2</v>
      </c>
      <c r="Q12" s="17">
        <v>0.10187573989807901</v>
      </c>
      <c r="R12" s="17"/>
      <c r="S12" s="17">
        <v>4.10811388255337E-2</v>
      </c>
      <c r="T12" s="17">
        <v>8.3578943094321304E-2</v>
      </c>
      <c r="U12" s="17">
        <v>8.7780343324794605E-2</v>
      </c>
      <c r="V12" s="17">
        <v>7.08426751126017E-2</v>
      </c>
      <c r="W12" s="17">
        <v>0.107074778091665</v>
      </c>
      <c r="X12" s="17">
        <v>8.7329250361140906E-2</v>
      </c>
      <c r="Y12" s="17">
        <v>9.7939199810064895E-2</v>
      </c>
      <c r="Z12" s="17">
        <v>7.1758104155408703E-2</v>
      </c>
      <c r="AA12" s="17">
        <v>8.5836059677152896E-2</v>
      </c>
      <c r="AB12" s="17">
        <v>0.103994928275648</v>
      </c>
      <c r="AC12" s="17">
        <v>0.104820505207812</v>
      </c>
      <c r="AD12" s="17">
        <v>9.0221398293356403E-2</v>
      </c>
      <c r="AE12" s="17"/>
      <c r="AF12" s="17">
        <v>9.1014375178161702E-2</v>
      </c>
      <c r="AG12" s="17">
        <v>8.0018287247356296E-2</v>
      </c>
      <c r="AH12" s="17">
        <v>7.5961844740204398E-2</v>
      </c>
      <c r="AI12" s="17"/>
      <c r="AJ12" s="17">
        <v>9.3723746273155897E-2</v>
      </c>
      <c r="AK12" s="17">
        <v>7.6035410406044807E-2</v>
      </c>
      <c r="AL12" s="17">
        <v>6.2152510239961899E-2</v>
      </c>
      <c r="AM12" s="17">
        <v>4.6119780361990999E-2</v>
      </c>
      <c r="AN12" s="17">
        <v>0.11059739638466599</v>
      </c>
      <c r="AO12" s="17"/>
      <c r="AP12" s="17">
        <v>8.6012527850688997E-2</v>
      </c>
      <c r="AQ12" s="17">
        <v>7.4207093475796806E-2</v>
      </c>
      <c r="AR12" s="17">
        <v>6.0147498562927698E-2</v>
      </c>
      <c r="AS12" s="17"/>
      <c r="AT12" s="17">
        <v>0.10905943003688499</v>
      </c>
      <c r="AU12" s="17">
        <v>8.2194392906465796E-2</v>
      </c>
      <c r="AV12" s="17">
        <v>8.1221969183486897E-2</v>
      </c>
      <c r="AW12" s="17">
        <v>5.2827373236252202E-2</v>
      </c>
      <c r="AX12" s="17">
        <v>4.4962007183413401E-2</v>
      </c>
      <c r="AY12" s="17"/>
      <c r="AZ12" s="17">
        <v>6.1719387296045203E-2</v>
      </c>
      <c r="BA12" s="17">
        <v>6.4980691974267701E-2</v>
      </c>
      <c r="BB12" s="17">
        <v>7.4473737947650595E-2</v>
      </c>
      <c r="BC12" s="17">
        <v>0.12973593965021701</v>
      </c>
      <c r="BD12" s="17">
        <v>9.2392655862505793E-2</v>
      </c>
      <c r="BE12" s="17">
        <v>0.10014462976537</v>
      </c>
      <c r="BF12" s="17"/>
      <c r="BG12" s="17">
        <v>9.1123665072710899E-2</v>
      </c>
      <c r="BH12" s="17">
        <v>7.3730924048013902E-2</v>
      </c>
      <c r="BI12" s="17" t="s">
        <v>95</v>
      </c>
      <c r="BJ12" s="17" t="s">
        <v>95</v>
      </c>
      <c r="BK12" s="17" t="s">
        <v>95</v>
      </c>
      <c r="BL12" s="17" t="s">
        <v>95</v>
      </c>
      <c r="BM12" s="17" t="s">
        <v>95</v>
      </c>
    </row>
    <row r="13" spans="2:65" x14ac:dyDescent="0.35">
      <c r="B13" s="18" t="s">
        <v>419</v>
      </c>
      <c r="C13" s="17">
        <v>0.17136558028173299</v>
      </c>
      <c r="D13" s="17">
        <v>0.16678161106567199</v>
      </c>
      <c r="E13" s="17">
        <v>0.176665030315074</v>
      </c>
      <c r="F13" s="17"/>
      <c r="G13" s="17">
        <v>5.6716187488153803E-2</v>
      </c>
      <c r="H13" s="17">
        <v>0.10535807545161401</v>
      </c>
      <c r="I13" s="17">
        <v>0.12871548802045499</v>
      </c>
      <c r="J13" s="17">
        <v>0.187722793790674</v>
      </c>
      <c r="K13" s="17">
        <v>0.17979593738456801</v>
      </c>
      <c r="L13" s="17">
        <v>0.23200644002764001</v>
      </c>
      <c r="M13" s="17"/>
      <c r="N13" s="17">
        <v>0.159089967119768</v>
      </c>
      <c r="O13" s="17">
        <v>0.156587038306748</v>
      </c>
      <c r="P13" s="17">
        <v>0.191874797160484</v>
      </c>
      <c r="Q13" s="17">
        <v>0.19108388521290401</v>
      </c>
      <c r="R13" s="17"/>
      <c r="S13" s="17">
        <v>0.11180765770829899</v>
      </c>
      <c r="T13" s="17">
        <v>0.16303831789234499</v>
      </c>
      <c r="U13" s="17">
        <v>0.16959358067646799</v>
      </c>
      <c r="V13" s="17">
        <v>0.159159275092945</v>
      </c>
      <c r="W13" s="17">
        <v>0.18298482754297599</v>
      </c>
      <c r="X13" s="17">
        <v>0.15667131992178299</v>
      </c>
      <c r="Y13" s="17">
        <v>0.19783853122744999</v>
      </c>
      <c r="Z13" s="17">
        <v>0.15657701835953</v>
      </c>
      <c r="AA13" s="17">
        <v>0.215705855192905</v>
      </c>
      <c r="AB13" s="17">
        <v>0.17268190486124399</v>
      </c>
      <c r="AC13" s="17">
        <v>0.17640643487509799</v>
      </c>
      <c r="AD13" s="17">
        <v>0.23989354945227001</v>
      </c>
      <c r="AE13" s="17"/>
      <c r="AF13" s="17">
        <v>0.239897112665824</v>
      </c>
      <c r="AG13" s="17">
        <v>0.11307037256107701</v>
      </c>
      <c r="AH13" s="17">
        <v>0.19566123715641301</v>
      </c>
      <c r="AI13" s="17"/>
      <c r="AJ13" s="17">
        <v>0.20831803480709099</v>
      </c>
      <c r="AK13" s="17">
        <v>0.107393740319951</v>
      </c>
      <c r="AL13" s="17">
        <v>0.11621018376202601</v>
      </c>
      <c r="AM13" s="17">
        <v>0.35788649587513599</v>
      </c>
      <c r="AN13" s="17">
        <v>0.24374581586260599</v>
      </c>
      <c r="AO13" s="17"/>
      <c r="AP13" s="17">
        <v>0.19507290766166999</v>
      </c>
      <c r="AQ13" s="17">
        <v>0.102001408038598</v>
      </c>
      <c r="AR13" s="17">
        <v>0.16588982329051</v>
      </c>
      <c r="AS13" s="17"/>
      <c r="AT13" s="17">
        <v>0.20429237331401001</v>
      </c>
      <c r="AU13" s="17">
        <v>0.18538979977605999</v>
      </c>
      <c r="AV13" s="17">
        <v>0.143319559714573</v>
      </c>
      <c r="AW13" s="17">
        <v>0.115422718298345</v>
      </c>
      <c r="AX13" s="17">
        <v>0.117123335087994</v>
      </c>
      <c r="AY13" s="17"/>
      <c r="AZ13" s="17">
        <v>9.8266664806214196E-2</v>
      </c>
      <c r="BA13" s="17">
        <v>0.18732116890758299</v>
      </c>
      <c r="BB13" s="17">
        <v>0.153796384158192</v>
      </c>
      <c r="BC13" s="17">
        <v>0.17872228513742999</v>
      </c>
      <c r="BD13" s="17">
        <v>0.17245967346074501</v>
      </c>
      <c r="BE13" s="17">
        <v>0.28274724824664199</v>
      </c>
      <c r="BF13" s="17"/>
      <c r="BG13" s="17">
        <v>0.19871556807840901</v>
      </c>
      <c r="BH13" s="17">
        <v>0.128412392857573</v>
      </c>
      <c r="BI13" s="17" t="s">
        <v>95</v>
      </c>
      <c r="BJ13" s="17" t="s">
        <v>95</v>
      </c>
      <c r="BK13" s="17" t="s">
        <v>95</v>
      </c>
      <c r="BL13" s="17" t="s">
        <v>95</v>
      </c>
      <c r="BM13" s="17" t="s">
        <v>95</v>
      </c>
    </row>
    <row r="14" spans="2:65" x14ac:dyDescent="0.35">
      <c r="B14" s="18" t="s">
        <v>114</v>
      </c>
      <c r="C14" s="17">
        <v>5.9592483002000797E-2</v>
      </c>
      <c r="D14" s="17">
        <v>5.2113221961978498E-2</v>
      </c>
      <c r="E14" s="17">
        <v>6.7494106458683201E-2</v>
      </c>
      <c r="F14" s="17"/>
      <c r="G14" s="17">
        <v>6.8963600004965597E-2</v>
      </c>
      <c r="H14" s="17">
        <v>6.3695832754551096E-2</v>
      </c>
      <c r="I14" s="17">
        <v>4.6202129759024199E-2</v>
      </c>
      <c r="J14" s="17">
        <v>6.0840168056482201E-2</v>
      </c>
      <c r="K14" s="17">
        <v>7.2056708057882696E-2</v>
      </c>
      <c r="L14" s="17">
        <v>5.4007187748743399E-2</v>
      </c>
      <c r="M14" s="17"/>
      <c r="N14" s="17">
        <v>3.3476832714468802E-2</v>
      </c>
      <c r="O14" s="17">
        <v>6.06834295504994E-2</v>
      </c>
      <c r="P14" s="17">
        <v>6.2206975667084899E-2</v>
      </c>
      <c r="Q14" s="17">
        <v>0.10268005092705899</v>
      </c>
      <c r="R14" s="17"/>
      <c r="S14" s="17">
        <v>4.6296047743748001E-2</v>
      </c>
      <c r="T14" s="17">
        <v>7.8707963571625905E-2</v>
      </c>
      <c r="U14" s="17">
        <v>5.3914125703772998E-2</v>
      </c>
      <c r="V14" s="17">
        <v>5.3782309550647403E-2</v>
      </c>
      <c r="W14" s="17">
        <v>6.0286302771489303E-2</v>
      </c>
      <c r="X14" s="17">
        <v>5.8160605643801398E-2</v>
      </c>
      <c r="Y14" s="17">
        <v>6.5757393235286593E-2</v>
      </c>
      <c r="Z14" s="17">
        <v>6.5414970000404193E-2</v>
      </c>
      <c r="AA14" s="17">
        <v>6.9303746794892998E-2</v>
      </c>
      <c r="AB14" s="17">
        <v>5.6183968617963702E-2</v>
      </c>
      <c r="AC14" s="17">
        <v>1.5506850979332E-2</v>
      </c>
      <c r="AD14" s="17">
        <v>9.0140368015782499E-2</v>
      </c>
      <c r="AE14" s="17"/>
      <c r="AF14" s="17">
        <v>6.2515899705590294E-2</v>
      </c>
      <c r="AG14" s="17">
        <v>4.94712416907305E-2</v>
      </c>
      <c r="AH14" s="17">
        <v>7.6711902538587007E-2</v>
      </c>
      <c r="AI14" s="17"/>
      <c r="AJ14" s="17">
        <v>5.1905406920929001E-2</v>
      </c>
      <c r="AK14" s="17">
        <v>5.7322833197083603E-2</v>
      </c>
      <c r="AL14" s="17">
        <v>5.68843052491931E-2</v>
      </c>
      <c r="AM14" s="17">
        <v>2.5739722919640901E-2</v>
      </c>
      <c r="AN14" s="17">
        <v>9.4924415890995595E-2</v>
      </c>
      <c r="AO14" s="17"/>
      <c r="AP14" s="17">
        <v>4.6801497907424501E-2</v>
      </c>
      <c r="AQ14" s="17">
        <v>6.2515778546440096E-2</v>
      </c>
      <c r="AR14" s="17">
        <v>6.3209816822388201E-2</v>
      </c>
      <c r="AS14" s="17"/>
      <c r="AT14" s="17">
        <v>8.3457972877703707E-2</v>
      </c>
      <c r="AU14" s="17">
        <v>7.2491585654870405E-2</v>
      </c>
      <c r="AV14" s="17">
        <v>4.5297550273221097E-2</v>
      </c>
      <c r="AW14" s="17">
        <v>3.7917906175383598E-2</v>
      </c>
      <c r="AX14" s="17">
        <v>0</v>
      </c>
      <c r="AY14" s="17"/>
      <c r="AZ14" s="17">
        <v>4.6704711872655201E-2</v>
      </c>
      <c r="BA14" s="17">
        <v>5.54774479185162E-2</v>
      </c>
      <c r="BB14" s="17">
        <v>7.5860407798349905E-2</v>
      </c>
      <c r="BC14" s="17">
        <v>6.2139635505855502E-2</v>
      </c>
      <c r="BD14" s="17">
        <v>6.7247258612088301E-2</v>
      </c>
      <c r="BE14" s="17">
        <v>6.0585110199053903E-2</v>
      </c>
      <c r="BF14" s="17"/>
      <c r="BG14" s="17">
        <v>6.43958369232666E-2</v>
      </c>
      <c r="BH14" s="17">
        <v>5.2048810120736401E-2</v>
      </c>
      <c r="BI14" s="17" t="s">
        <v>95</v>
      </c>
      <c r="BJ14" s="17" t="s">
        <v>95</v>
      </c>
      <c r="BK14" s="17" t="s">
        <v>95</v>
      </c>
      <c r="BL14" s="17" t="s">
        <v>95</v>
      </c>
      <c r="BM14" s="17" t="s">
        <v>95</v>
      </c>
    </row>
    <row r="15" spans="2:65" ht="29" x14ac:dyDescent="0.35">
      <c r="B15" s="18" t="s">
        <v>420</v>
      </c>
      <c r="C15" s="17">
        <v>3.78683002048723E-2</v>
      </c>
      <c r="D15" s="17">
        <v>3.5220415372154597E-2</v>
      </c>
      <c r="E15" s="17">
        <v>4.0722505394361598E-2</v>
      </c>
      <c r="F15" s="17"/>
      <c r="G15" s="17">
        <v>2.7265689865646099E-2</v>
      </c>
      <c r="H15" s="17">
        <v>5.8558037959768598E-2</v>
      </c>
      <c r="I15" s="17">
        <v>2.6773329051471301E-2</v>
      </c>
      <c r="J15" s="17">
        <v>3.4049832416904798E-2</v>
      </c>
      <c r="K15" s="17">
        <v>4.0545169313050203E-2</v>
      </c>
      <c r="L15" s="17">
        <v>3.7810211962140503E-2</v>
      </c>
      <c r="M15" s="17"/>
      <c r="N15" s="17">
        <v>5.0225557417774999E-2</v>
      </c>
      <c r="O15" s="17">
        <v>4.1422680891461103E-2</v>
      </c>
      <c r="P15" s="17">
        <v>3.11733099130935E-2</v>
      </c>
      <c r="Q15" s="17">
        <v>1.8773650938875501E-2</v>
      </c>
      <c r="R15" s="17"/>
      <c r="S15" s="17">
        <v>2.0798237259840299E-2</v>
      </c>
      <c r="T15" s="17">
        <v>4.5255788348939403E-2</v>
      </c>
      <c r="U15" s="17">
        <v>6.24225677331465E-2</v>
      </c>
      <c r="V15" s="17">
        <v>5.0650299156131798E-2</v>
      </c>
      <c r="W15" s="17">
        <v>2.9312220371510999E-2</v>
      </c>
      <c r="X15" s="17">
        <v>2.6474108235194301E-2</v>
      </c>
      <c r="Y15" s="17">
        <v>3.4547245226433203E-2</v>
      </c>
      <c r="Z15" s="17">
        <v>6.91085451232996E-2</v>
      </c>
      <c r="AA15" s="17">
        <v>2.92635433821259E-2</v>
      </c>
      <c r="AB15" s="17">
        <v>3.3238339322096098E-2</v>
      </c>
      <c r="AC15" s="17">
        <v>3.0216128068683401E-2</v>
      </c>
      <c r="AD15" s="17">
        <v>3.6110570297678703E-2</v>
      </c>
      <c r="AE15" s="17"/>
      <c r="AF15" s="17">
        <v>3.2523172633714702E-2</v>
      </c>
      <c r="AG15" s="17">
        <v>4.4328839351910898E-2</v>
      </c>
      <c r="AH15" s="17">
        <v>3.7800485893325499E-2</v>
      </c>
      <c r="AI15" s="17"/>
      <c r="AJ15" s="17">
        <v>3.8344533737851301E-2</v>
      </c>
      <c r="AK15" s="17">
        <v>3.9035800025302103E-2</v>
      </c>
      <c r="AL15" s="17">
        <v>4.9087091180982E-2</v>
      </c>
      <c r="AM15" s="17">
        <v>5.6116353395798402E-2</v>
      </c>
      <c r="AN15" s="17">
        <v>3.7498819857536697E-2</v>
      </c>
      <c r="AO15" s="17"/>
      <c r="AP15" s="17">
        <v>4.2131439608320699E-2</v>
      </c>
      <c r="AQ15" s="17">
        <v>4.2114744554125401E-2</v>
      </c>
      <c r="AR15" s="17">
        <v>3.8452304164948499E-2</v>
      </c>
      <c r="AS15" s="17"/>
      <c r="AT15" s="17">
        <v>1.6998609863884101E-2</v>
      </c>
      <c r="AU15" s="17">
        <v>3.8312819759752197E-2</v>
      </c>
      <c r="AV15" s="17">
        <v>3.9136827856863003E-2</v>
      </c>
      <c r="AW15" s="17">
        <v>5.2513744863617602E-2</v>
      </c>
      <c r="AX15" s="17">
        <v>5.71595547835929E-2</v>
      </c>
      <c r="AY15" s="17"/>
      <c r="AZ15" s="17">
        <v>2.5275108928338501E-2</v>
      </c>
      <c r="BA15" s="17">
        <v>5.1595127460484197E-2</v>
      </c>
      <c r="BB15" s="17">
        <v>2.4303384322504399E-2</v>
      </c>
      <c r="BC15" s="17">
        <v>3.6035245456556002E-2</v>
      </c>
      <c r="BD15" s="17">
        <v>3.6902572601452098E-2</v>
      </c>
      <c r="BE15" s="17">
        <v>2.6105590697018299E-2</v>
      </c>
      <c r="BF15" s="17"/>
      <c r="BG15" s="17">
        <v>3.5246781301323603E-2</v>
      </c>
      <c r="BH15" s="17">
        <v>4.1985398670773298E-2</v>
      </c>
      <c r="BI15" s="17" t="s">
        <v>95</v>
      </c>
      <c r="BJ15" s="17" t="s">
        <v>95</v>
      </c>
      <c r="BK15" s="17" t="s">
        <v>95</v>
      </c>
      <c r="BL15" s="17" t="s">
        <v>95</v>
      </c>
      <c r="BM15" s="17" t="s">
        <v>95</v>
      </c>
    </row>
    <row r="16" spans="2:65" ht="29" x14ac:dyDescent="0.35">
      <c r="B16" s="18" t="s">
        <v>421</v>
      </c>
      <c r="C16" s="19">
        <v>0.14648108972115401</v>
      </c>
      <c r="D16" s="19">
        <v>0.12638596804643201</v>
      </c>
      <c r="E16" s="19">
        <v>0.166759311055692</v>
      </c>
      <c r="F16" s="19"/>
      <c r="G16" s="19">
        <v>6.8001658807964604E-2</v>
      </c>
      <c r="H16" s="19">
        <v>6.2367442736277201E-2</v>
      </c>
      <c r="I16" s="19">
        <v>0.115769890076677</v>
      </c>
      <c r="J16" s="19">
        <v>0.144492887513194</v>
      </c>
      <c r="K16" s="19">
        <v>0.16937777702513601</v>
      </c>
      <c r="L16" s="19">
        <v>0.20208016180066199</v>
      </c>
      <c r="M16" s="19"/>
      <c r="N16" s="19">
        <v>0.113688081413889</v>
      </c>
      <c r="O16" s="19">
        <v>0.154107466847133</v>
      </c>
      <c r="P16" s="19">
        <v>0.142731616295144</v>
      </c>
      <c r="Q16" s="19">
        <v>0.198465666933586</v>
      </c>
      <c r="R16" s="19"/>
      <c r="S16" s="19">
        <v>0.1413159021714</v>
      </c>
      <c r="T16" s="19">
        <v>0.14920289514365401</v>
      </c>
      <c r="U16" s="19">
        <v>0.16467636789184301</v>
      </c>
      <c r="V16" s="19">
        <v>0.16439533801860601</v>
      </c>
      <c r="W16" s="19">
        <v>0.114593656232717</v>
      </c>
      <c r="X16" s="19">
        <v>0.113086352267335</v>
      </c>
      <c r="Y16" s="19">
        <v>0.16189852323679199</v>
      </c>
      <c r="Z16" s="19">
        <v>0.112797536926128</v>
      </c>
      <c r="AA16" s="19">
        <v>0.13277787853588299</v>
      </c>
      <c r="AB16" s="19">
        <v>0.169382430485775</v>
      </c>
      <c r="AC16" s="19">
        <v>0.201487891678124</v>
      </c>
      <c r="AD16" s="19">
        <v>8.9729535369306807E-2</v>
      </c>
      <c r="AE16" s="19"/>
      <c r="AF16" s="19">
        <v>0.16409454574910501</v>
      </c>
      <c r="AG16" s="19">
        <v>0.13580643542787299</v>
      </c>
      <c r="AH16" s="19">
        <v>0.136839607654685</v>
      </c>
      <c r="AI16" s="19"/>
      <c r="AJ16" s="19">
        <v>0.150735734701096</v>
      </c>
      <c r="AK16" s="19">
        <v>0.117831457797429</v>
      </c>
      <c r="AL16" s="19">
        <v>0.15153579837679401</v>
      </c>
      <c r="AM16" s="19">
        <v>0.17578749330993601</v>
      </c>
      <c r="AN16" s="19">
        <v>0.16645984752083601</v>
      </c>
      <c r="AO16" s="19"/>
      <c r="AP16" s="19">
        <v>0.12870903955987101</v>
      </c>
      <c r="AQ16" s="19">
        <v>0.135673737948066</v>
      </c>
      <c r="AR16" s="19">
        <v>0.15285465484317001</v>
      </c>
      <c r="AS16" s="19"/>
      <c r="AT16" s="19">
        <v>0.21223404799567</v>
      </c>
      <c r="AU16" s="19">
        <v>0.152181853458566</v>
      </c>
      <c r="AV16" s="19">
        <v>0.11351200808698</v>
      </c>
      <c r="AW16" s="19">
        <v>0.10358805095347901</v>
      </c>
      <c r="AX16" s="19">
        <v>0.100753051178681</v>
      </c>
      <c r="AY16" s="19"/>
      <c r="AZ16" s="19">
        <v>0.145494293899329</v>
      </c>
      <c r="BA16" s="19">
        <v>0.140830137402364</v>
      </c>
      <c r="BB16" s="19">
        <v>0.180742537888233</v>
      </c>
      <c r="BC16" s="19">
        <v>0.14287892359667401</v>
      </c>
      <c r="BD16" s="19">
        <v>0.17174155249313</v>
      </c>
      <c r="BE16" s="19">
        <v>6.6674994615119901E-2</v>
      </c>
      <c r="BF16" s="19"/>
      <c r="BG16" s="19">
        <v>0.16313820815253</v>
      </c>
      <c r="BH16" s="19">
        <v>0.120321065985558</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0.178273341911282</v>
      </c>
      <c r="D9" s="17">
        <v>0.17075128830946801</v>
      </c>
      <c r="E9" s="17">
        <v>0.186620912125881</v>
      </c>
      <c r="F9" s="17"/>
      <c r="G9" s="17">
        <v>0.30964283282222899</v>
      </c>
      <c r="H9" s="17">
        <v>0.25120332626029401</v>
      </c>
      <c r="I9" s="17">
        <v>0.24811013733533899</v>
      </c>
      <c r="J9" s="17">
        <v>0.15798838495244599</v>
      </c>
      <c r="K9" s="17">
        <v>0.12473531973049801</v>
      </c>
      <c r="L9" s="17">
        <v>0.12730235615977001</v>
      </c>
      <c r="M9" s="17"/>
      <c r="N9" s="17">
        <v>0.221280577484818</v>
      </c>
      <c r="O9" s="17">
        <v>0.1424748551259</v>
      </c>
      <c r="P9" s="17">
        <v>0.156077222936647</v>
      </c>
      <c r="Q9" s="17">
        <v>0.180356993465529</v>
      </c>
      <c r="R9" s="17"/>
      <c r="S9" s="17">
        <v>0.24361829787755199</v>
      </c>
      <c r="T9" s="17">
        <v>0.17240472835285101</v>
      </c>
      <c r="U9" s="17">
        <v>0.14462955721453899</v>
      </c>
      <c r="V9" s="17">
        <v>0.132739823274486</v>
      </c>
      <c r="W9" s="17">
        <v>0.166226311940217</v>
      </c>
      <c r="X9" s="17">
        <v>0.196074878081204</v>
      </c>
      <c r="Y9" s="17">
        <v>0.164285218297403</v>
      </c>
      <c r="Z9" s="17">
        <v>0.16016021401827099</v>
      </c>
      <c r="AA9" s="17">
        <v>0.21343799017149001</v>
      </c>
      <c r="AB9" s="17">
        <v>0.14952565552102101</v>
      </c>
      <c r="AC9" s="17">
        <v>0.17293562562445899</v>
      </c>
      <c r="AD9" s="17">
        <v>0.21711032152384499</v>
      </c>
      <c r="AE9" s="17"/>
      <c r="AF9" s="17">
        <v>0.14574517659809699</v>
      </c>
      <c r="AG9" s="17">
        <v>0.19941502742877201</v>
      </c>
      <c r="AH9" s="17">
        <v>0.16935893116898801</v>
      </c>
      <c r="AI9" s="17"/>
      <c r="AJ9" s="17">
        <v>0.15269720631327899</v>
      </c>
      <c r="AK9" s="17">
        <v>0.22604935434462001</v>
      </c>
      <c r="AL9" s="17">
        <v>0.18593409016326701</v>
      </c>
      <c r="AM9" s="17">
        <v>0.20621085915141699</v>
      </c>
      <c r="AN9" s="17">
        <v>0.141096626717791</v>
      </c>
      <c r="AO9" s="17"/>
      <c r="AP9" s="17">
        <v>0.20866216104735599</v>
      </c>
      <c r="AQ9" s="17">
        <v>0.212654254805315</v>
      </c>
      <c r="AR9" s="17">
        <v>0.17418254117918999</v>
      </c>
      <c r="AS9" s="17"/>
      <c r="AT9" s="17">
        <v>0.13911406458537201</v>
      </c>
      <c r="AU9" s="17">
        <v>0.15350559557198801</v>
      </c>
      <c r="AV9" s="17">
        <v>0.189536669387357</v>
      </c>
      <c r="AW9" s="17">
        <v>0.27068923831524799</v>
      </c>
      <c r="AX9" s="17">
        <v>0.36660967668627098</v>
      </c>
      <c r="AY9" s="17"/>
      <c r="AZ9" s="17">
        <v>0.27556324543330202</v>
      </c>
      <c r="BA9" s="17">
        <v>0.183999737099698</v>
      </c>
      <c r="BB9" s="17">
        <v>0.17700236758801399</v>
      </c>
      <c r="BC9" s="17">
        <v>0.13408934196727301</v>
      </c>
      <c r="BD9" s="17">
        <v>0.133846858727171</v>
      </c>
      <c r="BE9" s="17">
        <v>0.147554206288602</v>
      </c>
      <c r="BF9" s="17"/>
      <c r="BG9" s="17">
        <v>0.15458338049894199</v>
      </c>
      <c r="BH9" s="17">
        <v>0.215478453671478</v>
      </c>
      <c r="BI9" s="17" t="s">
        <v>95</v>
      </c>
      <c r="BJ9" s="17" t="s">
        <v>95</v>
      </c>
      <c r="BK9" s="17" t="s">
        <v>95</v>
      </c>
      <c r="BL9" s="17" t="s">
        <v>95</v>
      </c>
      <c r="BM9" s="17" t="s">
        <v>95</v>
      </c>
    </row>
    <row r="10" spans="2:65" x14ac:dyDescent="0.35">
      <c r="B10" s="18" t="s">
        <v>371</v>
      </c>
      <c r="C10" s="17">
        <v>0.21767432645851401</v>
      </c>
      <c r="D10" s="17">
        <v>0.218906212956406</v>
      </c>
      <c r="E10" s="17">
        <v>0.217143228276136</v>
      </c>
      <c r="F10" s="17"/>
      <c r="G10" s="17">
        <v>0.248589032456832</v>
      </c>
      <c r="H10" s="17">
        <v>0.263693240909669</v>
      </c>
      <c r="I10" s="17">
        <v>0.22936038578981</v>
      </c>
      <c r="J10" s="17">
        <v>0.21880763077600701</v>
      </c>
      <c r="K10" s="17">
        <v>0.21063246937539301</v>
      </c>
      <c r="L10" s="17">
        <v>0.189197099227984</v>
      </c>
      <c r="M10" s="17"/>
      <c r="N10" s="17">
        <v>0.22081401907652301</v>
      </c>
      <c r="O10" s="17">
        <v>0.23507344743558301</v>
      </c>
      <c r="P10" s="17">
        <v>0.21355675710182401</v>
      </c>
      <c r="Q10" s="17">
        <v>0.189702460789343</v>
      </c>
      <c r="R10" s="17"/>
      <c r="S10" s="17">
        <v>0.25859664312659902</v>
      </c>
      <c r="T10" s="17">
        <v>0.25393363720961698</v>
      </c>
      <c r="U10" s="17">
        <v>0.222762599628163</v>
      </c>
      <c r="V10" s="17">
        <v>0.164465953116776</v>
      </c>
      <c r="W10" s="17">
        <v>0.202527348521397</v>
      </c>
      <c r="X10" s="17">
        <v>0.21259198414401601</v>
      </c>
      <c r="Y10" s="17">
        <v>0.19734078751300599</v>
      </c>
      <c r="Z10" s="17">
        <v>0.26085353457371002</v>
      </c>
      <c r="AA10" s="17">
        <v>0.194868297266902</v>
      </c>
      <c r="AB10" s="17">
        <v>0.20814776756856501</v>
      </c>
      <c r="AC10" s="17">
        <v>0.24481703005660099</v>
      </c>
      <c r="AD10" s="17">
        <v>0.189790786972799</v>
      </c>
      <c r="AE10" s="17"/>
      <c r="AF10" s="17">
        <v>0.19350029706557201</v>
      </c>
      <c r="AG10" s="17">
        <v>0.24491138027365</v>
      </c>
      <c r="AH10" s="17">
        <v>0.193974773574314</v>
      </c>
      <c r="AI10" s="17"/>
      <c r="AJ10" s="17">
        <v>0.22506393733248101</v>
      </c>
      <c r="AK10" s="17">
        <v>0.25255953760521999</v>
      </c>
      <c r="AL10" s="17">
        <v>0.19888230686911201</v>
      </c>
      <c r="AM10" s="17">
        <v>0.15101719363858601</v>
      </c>
      <c r="AN10" s="17">
        <v>0.16321184421207299</v>
      </c>
      <c r="AO10" s="17"/>
      <c r="AP10" s="17">
        <v>0.225095852976685</v>
      </c>
      <c r="AQ10" s="17">
        <v>0.26439155816834098</v>
      </c>
      <c r="AR10" s="17">
        <v>0.20276666403084101</v>
      </c>
      <c r="AS10" s="17"/>
      <c r="AT10" s="17">
        <v>0.17945179190575999</v>
      </c>
      <c r="AU10" s="17">
        <v>0.18900884389916101</v>
      </c>
      <c r="AV10" s="17">
        <v>0.26755145215135201</v>
      </c>
      <c r="AW10" s="17">
        <v>0.25923256136475997</v>
      </c>
      <c r="AX10" s="17">
        <v>0.24205857047559801</v>
      </c>
      <c r="AY10" s="17"/>
      <c r="AZ10" s="17">
        <v>0.26089587326300501</v>
      </c>
      <c r="BA10" s="17">
        <v>0.21255963117954299</v>
      </c>
      <c r="BB10" s="17">
        <v>0.20450165729332201</v>
      </c>
      <c r="BC10" s="17">
        <v>0.19763538566969699</v>
      </c>
      <c r="BD10" s="17">
        <v>0.22767912932081999</v>
      </c>
      <c r="BE10" s="17">
        <v>0.196297886014212</v>
      </c>
      <c r="BF10" s="17"/>
      <c r="BG10" s="17">
        <v>0.20041012154069501</v>
      </c>
      <c r="BH10" s="17">
        <v>0.24478778022226</v>
      </c>
      <c r="BI10" s="17" t="s">
        <v>95</v>
      </c>
      <c r="BJ10" s="17" t="s">
        <v>95</v>
      </c>
      <c r="BK10" s="17" t="s">
        <v>95</v>
      </c>
      <c r="BL10" s="17" t="s">
        <v>95</v>
      </c>
      <c r="BM10" s="17" t="s">
        <v>95</v>
      </c>
    </row>
    <row r="11" spans="2:65" x14ac:dyDescent="0.35">
      <c r="B11" s="18" t="s">
        <v>417</v>
      </c>
      <c r="C11" s="17">
        <v>0.159700433016354</v>
      </c>
      <c r="D11" s="17">
        <v>0.16992473976231201</v>
      </c>
      <c r="E11" s="17">
        <v>0.14894108522398999</v>
      </c>
      <c r="F11" s="17"/>
      <c r="G11" s="17">
        <v>0.13104161224907199</v>
      </c>
      <c r="H11" s="17">
        <v>0.120381972725994</v>
      </c>
      <c r="I11" s="17">
        <v>0.16467129348376</v>
      </c>
      <c r="J11" s="17">
        <v>0.13704852461796399</v>
      </c>
      <c r="K11" s="17">
        <v>0.170273772911679</v>
      </c>
      <c r="L11" s="17">
        <v>0.186872828948282</v>
      </c>
      <c r="M11" s="17"/>
      <c r="N11" s="17">
        <v>0.13971761858103299</v>
      </c>
      <c r="O11" s="17">
        <v>0.16300597650590401</v>
      </c>
      <c r="P11" s="17">
        <v>0.18039536106280801</v>
      </c>
      <c r="Q11" s="17">
        <v>0.16832482760626599</v>
      </c>
      <c r="R11" s="17"/>
      <c r="S11" s="17">
        <v>0.16107146011623</v>
      </c>
      <c r="T11" s="17">
        <v>0.117753513465925</v>
      </c>
      <c r="U11" s="17">
        <v>0.160335092601531</v>
      </c>
      <c r="V11" s="17">
        <v>0.20481557690032201</v>
      </c>
      <c r="W11" s="17">
        <v>0.20347299495864399</v>
      </c>
      <c r="X11" s="17">
        <v>0.127577113925152</v>
      </c>
      <c r="Y11" s="17">
        <v>0.17780499467734801</v>
      </c>
      <c r="Z11" s="17">
        <v>0.20755283777949701</v>
      </c>
      <c r="AA11" s="17">
        <v>0.173249909801581</v>
      </c>
      <c r="AB11" s="17">
        <v>0.13576249708763799</v>
      </c>
      <c r="AC11" s="17">
        <v>0.15288450528741601</v>
      </c>
      <c r="AD11" s="17">
        <v>0.105595378534779</v>
      </c>
      <c r="AE11" s="17"/>
      <c r="AF11" s="17">
        <v>0.15495077870698501</v>
      </c>
      <c r="AG11" s="17">
        <v>0.16112186823438801</v>
      </c>
      <c r="AH11" s="17">
        <v>0.19801246949135001</v>
      </c>
      <c r="AI11" s="17"/>
      <c r="AJ11" s="17">
        <v>0.15128794453133501</v>
      </c>
      <c r="AK11" s="17">
        <v>0.16774390020480801</v>
      </c>
      <c r="AL11" s="17">
        <v>0.18565937083041001</v>
      </c>
      <c r="AM11" s="17">
        <v>0.115623305139799</v>
      </c>
      <c r="AN11" s="17">
        <v>0.15189109110955701</v>
      </c>
      <c r="AO11" s="17"/>
      <c r="AP11" s="17">
        <v>0.140024406100247</v>
      </c>
      <c r="AQ11" s="17">
        <v>0.15188293554769999</v>
      </c>
      <c r="AR11" s="17">
        <v>0.186139676303919</v>
      </c>
      <c r="AS11" s="17"/>
      <c r="AT11" s="17">
        <v>0.178343197134258</v>
      </c>
      <c r="AU11" s="17">
        <v>0.178923558217089</v>
      </c>
      <c r="AV11" s="17">
        <v>0.140258259798199</v>
      </c>
      <c r="AW11" s="17">
        <v>0.102790286205018</v>
      </c>
      <c r="AX11" s="17">
        <v>0.13915587311095101</v>
      </c>
      <c r="AY11" s="17"/>
      <c r="AZ11" s="17">
        <v>0.15034378227149101</v>
      </c>
      <c r="BA11" s="17">
        <v>0.15869653150989599</v>
      </c>
      <c r="BB11" s="17">
        <v>0.17011621913500199</v>
      </c>
      <c r="BC11" s="17">
        <v>0.16518865056709001</v>
      </c>
      <c r="BD11" s="17">
        <v>0.15483172840803999</v>
      </c>
      <c r="BE11" s="17">
        <v>0.16579861140126101</v>
      </c>
      <c r="BF11" s="17"/>
      <c r="BG11" s="17">
        <v>0.16822795996963599</v>
      </c>
      <c r="BH11" s="17">
        <v>0.14630794208685499</v>
      </c>
      <c r="BI11" s="17" t="s">
        <v>95</v>
      </c>
      <c r="BJ11" s="17" t="s">
        <v>95</v>
      </c>
      <c r="BK11" s="17" t="s">
        <v>95</v>
      </c>
      <c r="BL11" s="17" t="s">
        <v>95</v>
      </c>
      <c r="BM11" s="17" t="s">
        <v>95</v>
      </c>
    </row>
    <row r="12" spans="2:65" x14ac:dyDescent="0.35">
      <c r="B12" s="18" t="s">
        <v>418</v>
      </c>
      <c r="C12" s="17">
        <v>0.11479994451237401</v>
      </c>
      <c r="D12" s="17">
        <v>0.11642088133082799</v>
      </c>
      <c r="E12" s="17">
        <v>0.111813490931747</v>
      </c>
      <c r="F12" s="17"/>
      <c r="G12" s="17">
        <v>9.6897926902419093E-2</v>
      </c>
      <c r="H12" s="17">
        <v>8.4235405689574799E-2</v>
      </c>
      <c r="I12" s="17">
        <v>8.7093763180582803E-2</v>
      </c>
      <c r="J12" s="17">
        <v>0.123566034225133</v>
      </c>
      <c r="K12" s="17">
        <v>0.11926724621269399</v>
      </c>
      <c r="L12" s="17">
        <v>0.137650749061831</v>
      </c>
      <c r="M12" s="17"/>
      <c r="N12" s="17">
        <v>0.10328614648242</v>
      </c>
      <c r="O12" s="17">
        <v>0.135742055000343</v>
      </c>
      <c r="P12" s="17">
        <v>0.103255918587766</v>
      </c>
      <c r="Q12" s="17">
        <v>0.115286823352605</v>
      </c>
      <c r="R12" s="17"/>
      <c r="S12" s="17">
        <v>7.2706281125309399E-2</v>
      </c>
      <c r="T12" s="17">
        <v>0.12630815616993499</v>
      </c>
      <c r="U12" s="17">
        <v>9.9086097335336201E-2</v>
      </c>
      <c r="V12" s="17">
        <v>0.138529092481356</v>
      </c>
      <c r="W12" s="17">
        <v>0.106606669726183</v>
      </c>
      <c r="X12" s="17">
        <v>9.9755950647274702E-2</v>
      </c>
      <c r="Y12" s="17">
        <v>0.10992206186244</v>
      </c>
      <c r="Z12" s="17">
        <v>0.12617986810869</v>
      </c>
      <c r="AA12" s="17">
        <v>0.12775392430643201</v>
      </c>
      <c r="AB12" s="17">
        <v>0.141443085347144</v>
      </c>
      <c r="AC12" s="17">
        <v>0.12142251441473401</v>
      </c>
      <c r="AD12" s="17">
        <v>0.101204633215194</v>
      </c>
      <c r="AE12" s="17"/>
      <c r="AF12" s="17">
        <v>0.12417710744139</v>
      </c>
      <c r="AG12" s="17">
        <v>0.10854501276413001</v>
      </c>
      <c r="AH12" s="17">
        <v>9.3313382545224005E-2</v>
      </c>
      <c r="AI12" s="17"/>
      <c r="AJ12" s="17">
        <v>0.123163118684743</v>
      </c>
      <c r="AK12" s="17">
        <v>9.9018396249413304E-2</v>
      </c>
      <c r="AL12" s="17">
        <v>0.12721840319771899</v>
      </c>
      <c r="AM12" s="17">
        <v>4.5261956737555301E-2</v>
      </c>
      <c r="AN12" s="17">
        <v>0.117076741132932</v>
      </c>
      <c r="AO12" s="17"/>
      <c r="AP12" s="17">
        <v>0.11126540693140199</v>
      </c>
      <c r="AQ12" s="17">
        <v>0.11389215208134799</v>
      </c>
      <c r="AR12" s="17">
        <v>0.121413583312909</v>
      </c>
      <c r="AS12" s="17"/>
      <c r="AT12" s="17">
        <v>0.13066663128703099</v>
      </c>
      <c r="AU12" s="17">
        <v>0.138420318192368</v>
      </c>
      <c r="AV12" s="17">
        <v>0.101199220324588</v>
      </c>
      <c r="AW12" s="17">
        <v>9.0872279179648005E-2</v>
      </c>
      <c r="AX12" s="17">
        <v>7.2427836863193706E-2</v>
      </c>
      <c r="AY12" s="17"/>
      <c r="AZ12" s="17">
        <v>7.3491638154020295E-2</v>
      </c>
      <c r="BA12" s="17">
        <v>0.116928096972713</v>
      </c>
      <c r="BB12" s="17">
        <v>9.2142997691129103E-2</v>
      </c>
      <c r="BC12" s="17">
        <v>0.147487505454794</v>
      </c>
      <c r="BD12" s="17">
        <v>0.12336251710480201</v>
      </c>
      <c r="BE12" s="17">
        <v>0.122319922080304</v>
      </c>
      <c r="BF12" s="17"/>
      <c r="BG12" s="17">
        <v>0.129059983410478</v>
      </c>
      <c r="BH12" s="17">
        <v>9.2404536952431199E-2</v>
      </c>
      <c r="BI12" s="17" t="s">
        <v>95</v>
      </c>
      <c r="BJ12" s="17" t="s">
        <v>95</v>
      </c>
      <c r="BK12" s="17" t="s">
        <v>95</v>
      </c>
      <c r="BL12" s="17" t="s">
        <v>95</v>
      </c>
      <c r="BM12" s="17" t="s">
        <v>95</v>
      </c>
    </row>
    <row r="13" spans="2:65" x14ac:dyDescent="0.35">
      <c r="B13" s="18" t="s">
        <v>419</v>
      </c>
      <c r="C13" s="17">
        <v>0.21920601421703501</v>
      </c>
      <c r="D13" s="17">
        <v>0.22631645078429599</v>
      </c>
      <c r="E13" s="17">
        <v>0.21172265817069399</v>
      </c>
      <c r="F13" s="17"/>
      <c r="G13" s="17">
        <v>0.103504491849906</v>
      </c>
      <c r="H13" s="17">
        <v>0.20971183638297999</v>
      </c>
      <c r="I13" s="17">
        <v>0.173917894847327</v>
      </c>
      <c r="J13" s="17">
        <v>0.245752357788285</v>
      </c>
      <c r="K13" s="17">
        <v>0.23232051741013901</v>
      </c>
      <c r="L13" s="17">
        <v>0.24909800456248299</v>
      </c>
      <c r="M13" s="17"/>
      <c r="N13" s="17">
        <v>0.227063954595532</v>
      </c>
      <c r="O13" s="17">
        <v>0.216133066234108</v>
      </c>
      <c r="P13" s="17">
        <v>0.240991936367288</v>
      </c>
      <c r="Q13" s="17">
        <v>0.18661796480391599</v>
      </c>
      <c r="R13" s="17"/>
      <c r="S13" s="17">
        <v>0.17524760332573699</v>
      </c>
      <c r="T13" s="17">
        <v>0.21812274449413699</v>
      </c>
      <c r="U13" s="17">
        <v>0.21187429344869799</v>
      </c>
      <c r="V13" s="17">
        <v>0.213013106274627</v>
      </c>
      <c r="W13" s="17">
        <v>0.19001610612738201</v>
      </c>
      <c r="X13" s="17">
        <v>0.25796736979518903</v>
      </c>
      <c r="Y13" s="17">
        <v>0.24942342588450001</v>
      </c>
      <c r="Z13" s="17">
        <v>0.19872686404353601</v>
      </c>
      <c r="AA13" s="17">
        <v>0.207678520473456</v>
      </c>
      <c r="AB13" s="17">
        <v>0.24877651668866799</v>
      </c>
      <c r="AC13" s="17">
        <v>0.195960148544574</v>
      </c>
      <c r="AD13" s="17">
        <v>0.31170119120802597</v>
      </c>
      <c r="AE13" s="17"/>
      <c r="AF13" s="17">
        <v>0.27504681014133298</v>
      </c>
      <c r="AG13" s="17">
        <v>0.17563903408565501</v>
      </c>
      <c r="AH13" s="17">
        <v>0.22687608303641199</v>
      </c>
      <c r="AI13" s="17"/>
      <c r="AJ13" s="17">
        <v>0.25128462154731301</v>
      </c>
      <c r="AK13" s="17">
        <v>0.14519497475868801</v>
      </c>
      <c r="AL13" s="17">
        <v>0.17614912187694301</v>
      </c>
      <c r="AM13" s="17">
        <v>0.41646143920324302</v>
      </c>
      <c r="AN13" s="17">
        <v>0.28107412171214202</v>
      </c>
      <c r="AO13" s="17"/>
      <c r="AP13" s="17">
        <v>0.217041465306332</v>
      </c>
      <c r="AQ13" s="17">
        <v>0.14996820804812699</v>
      </c>
      <c r="AR13" s="17">
        <v>0.20292083222326099</v>
      </c>
      <c r="AS13" s="17"/>
      <c r="AT13" s="17">
        <v>0.21797236234804901</v>
      </c>
      <c r="AU13" s="17">
        <v>0.23343239991773501</v>
      </c>
      <c r="AV13" s="17">
        <v>0.20904520234725299</v>
      </c>
      <c r="AW13" s="17">
        <v>0.199912011379175</v>
      </c>
      <c r="AX13" s="17">
        <v>0.12113928447822001</v>
      </c>
      <c r="AY13" s="17"/>
      <c r="AZ13" s="17">
        <v>0.15664351806308699</v>
      </c>
      <c r="BA13" s="17">
        <v>0.21055387428583699</v>
      </c>
      <c r="BB13" s="17">
        <v>0.24180293607296399</v>
      </c>
      <c r="BC13" s="17">
        <v>0.244710873690581</v>
      </c>
      <c r="BD13" s="17">
        <v>0.22556836371068001</v>
      </c>
      <c r="BE13" s="17">
        <v>0.295379531782264</v>
      </c>
      <c r="BF13" s="17"/>
      <c r="BG13" s="17">
        <v>0.233061461163519</v>
      </c>
      <c r="BH13" s="17">
        <v>0.197446018784417</v>
      </c>
      <c r="BI13" s="17" t="s">
        <v>95</v>
      </c>
      <c r="BJ13" s="17" t="s">
        <v>95</v>
      </c>
      <c r="BK13" s="17" t="s">
        <v>95</v>
      </c>
      <c r="BL13" s="17" t="s">
        <v>95</v>
      </c>
      <c r="BM13" s="17" t="s">
        <v>95</v>
      </c>
    </row>
    <row r="14" spans="2:65" x14ac:dyDescent="0.35">
      <c r="B14" s="18" t="s">
        <v>114</v>
      </c>
      <c r="C14" s="17">
        <v>5.7174561574834901E-2</v>
      </c>
      <c r="D14" s="17">
        <v>4.2772340940193401E-2</v>
      </c>
      <c r="E14" s="17">
        <v>7.2195114228503401E-2</v>
      </c>
      <c r="F14" s="17"/>
      <c r="G14" s="17">
        <v>5.64809551255036E-2</v>
      </c>
      <c r="H14" s="17">
        <v>4.5194150687890497E-2</v>
      </c>
      <c r="I14" s="17">
        <v>6.4196579888376695E-2</v>
      </c>
      <c r="J14" s="17">
        <v>6.4036680286722297E-2</v>
      </c>
      <c r="K14" s="17">
        <v>7.0700925258491906E-2</v>
      </c>
      <c r="L14" s="17">
        <v>4.6542374077892003E-2</v>
      </c>
      <c r="M14" s="17"/>
      <c r="N14" s="17">
        <v>4.0764293854417197E-2</v>
      </c>
      <c r="O14" s="17">
        <v>4.6186181051664797E-2</v>
      </c>
      <c r="P14" s="17">
        <v>6.3361971638325798E-2</v>
      </c>
      <c r="Q14" s="17">
        <v>9.6413339162526701E-2</v>
      </c>
      <c r="R14" s="17"/>
      <c r="S14" s="17">
        <v>5.1819468449810599E-2</v>
      </c>
      <c r="T14" s="17">
        <v>4.8805034366229599E-2</v>
      </c>
      <c r="U14" s="17">
        <v>5.5816307123342998E-2</v>
      </c>
      <c r="V14" s="17">
        <v>6.2314192866450402E-2</v>
      </c>
      <c r="W14" s="17">
        <v>8.6072671754891E-2</v>
      </c>
      <c r="X14" s="17">
        <v>6.8588905443215303E-2</v>
      </c>
      <c r="Y14" s="17">
        <v>8.0817821161061898E-2</v>
      </c>
      <c r="Z14" s="17">
        <v>1.9170616495044299E-2</v>
      </c>
      <c r="AA14" s="17">
        <v>4.9965499047485901E-2</v>
      </c>
      <c r="AB14" s="17">
        <v>5.9037013778832199E-2</v>
      </c>
      <c r="AC14" s="17">
        <v>3.1181557307874599E-2</v>
      </c>
      <c r="AD14" s="17">
        <v>5.3720236190319202E-2</v>
      </c>
      <c r="AE14" s="17"/>
      <c r="AF14" s="17">
        <v>4.5655561717594002E-2</v>
      </c>
      <c r="AG14" s="17">
        <v>6.3734316474546304E-2</v>
      </c>
      <c r="AH14" s="17">
        <v>6.5208214747425497E-2</v>
      </c>
      <c r="AI14" s="17"/>
      <c r="AJ14" s="17">
        <v>4.2758212154451303E-2</v>
      </c>
      <c r="AK14" s="17">
        <v>6.5686590623819194E-2</v>
      </c>
      <c r="AL14" s="17">
        <v>6.1437419771075703E-2</v>
      </c>
      <c r="AM14" s="17">
        <v>0</v>
      </c>
      <c r="AN14" s="17">
        <v>8.2012194940294506E-2</v>
      </c>
      <c r="AO14" s="17"/>
      <c r="AP14" s="17">
        <v>3.6706457049919997E-2</v>
      </c>
      <c r="AQ14" s="17">
        <v>5.9742381184408902E-2</v>
      </c>
      <c r="AR14" s="17">
        <v>6.3175293943709104E-2</v>
      </c>
      <c r="AS14" s="17"/>
      <c r="AT14" s="17">
        <v>8.3436035196048294E-2</v>
      </c>
      <c r="AU14" s="17">
        <v>5.3196852805778003E-2</v>
      </c>
      <c r="AV14" s="17">
        <v>5.2786452418984997E-2</v>
      </c>
      <c r="AW14" s="17">
        <v>3.9488830730528397E-2</v>
      </c>
      <c r="AX14" s="17">
        <v>1.9836772705831399E-2</v>
      </c>
      <c r="AY14" s="17"/>
      <c r="AZ14" s="17">
        <v>4.5262924147365498E-2</v>
      </c>
      <c r="BA14" s="17">
        <v>6.2321825076013498E-2</v>
      </c>
      <c r="BB14" s="17">
        <v>7.1757995309804104E-2</v>
      </c>
      <c r="BC14" s="17">
        <v>4.8343452876942097E-2</v>
      </c>
      <c r="BD14" s="17">
        <v>7.0749081320498397E-2</v>
      </c>
      <c r="BE14" s="17">
        <v>2.8600485415930899E-2</v>
      </c>
      <c r="BF14" s="17"/>
      <c r="BG14" s="17">
        <v>5.48407222261049E-2</v>
      </c>
      <c r="BH14" s="17">
        <v>6.0839858967620598E-2</v>
      </c>
      <c r="BI14" s="17" t="s">
        <v>95</v>
      </c>
      <c r="BJ14" s="17" t="s">
        <v>95</v>
      </c>
      <c r="BK14" s="17" t="s">
        <v>95</v>
      </c>
      <c r="BL14" s="17" t="s">
        <v>95</v>
      </c>
      <c r="BM14" s="17" t="s">
        <v>95</v>
      </c>
    </row>
    <row r="15" spans="2:65" ht="29" x14ac:dyDescent="0.35">
      <c r="B15" s="18" t="s">
        <v>420</v>
      </c>
      <c r="C15" s="17">
        <v>3.1082512229281101E-2</v>
      </c>
      <c r="D15" s="17">
        <v>3.1878182636787697E-2</v>
      </c>
      <c r="E15" s="17">
        <v>3.03686331342587E-2</v>
      </c>
      <c r="F15" s="17"/>
      <c r="G15" s="17">
        <v>3.7624332290216202E-2</v>
      </c>
      <c r="H15" s="17">
        <v>2.2356397037709998E-2</v>
      </c>
      <c r="I15" s="17">
        <v>1.68964881473237E-2</v>
      </c>
      <c r="J15" s="17">
        <v>3.2317071486639697E-2</v>
      </c>
      <c r="K15" s="17">
        <v>4.4758502531640799E-2</v>
      </c>
      <c r="L15" s="17">
        <v>3.1153603921564799E-2</v>
      </c>
      <c r="M15" s="17"/>
      <c r="N15" s="17">
        <v>3.1761631822052099E-2</v>
      </c>
      <c r="O15" s="17">
        <v>3.6615200291932798E-2</v>
      </c>
      <c r="P15" s="17">
        <v>2.2320481620786599E-2</v>
      </c>
      <c r="Q15" s="17">
        <v>3.02608461090332E-2</v>
      </c>
      <c r="R15" s="17"/>
      <c r="S15" s="17">
        <v>2.5488117743916901E-2</v>
      </c>
      <c r="T15" s="17">
        <v>3.5504369622715998E-2</v>
      </c>
      <c r="U15" s="17">
        <v>7.20094520970294E-2</v>
      </c>
      <c r="V15" s="17">
        <v>4.1215737274910597E-2</v>
      </c>
      <c r="W15" s="17">
        <v>3.99660096112378E-2</v>
      </c>
      <c r="X15" s="17">
        <v>2.36587867168878E-2</v>
      </c>
      <c r="Y15" s="17">
        <v>3.9760452043369103E-3</v>
      </c>
      <c r="Z15" s="17">
        <v>2.7356064981252499E-2</v>
      </c>
      <c r="AA15" s="17">
        <v>1.0061977032843099E-2</v>
      </c>
      <c r="AB15" s="17">
        <v>4.3728894290697998E-2</v>
      </c>
      <c r="AC15" s="17">
        <v>3.2458022462036801E-2</v>
      </c>
      <c r="AD15" s="17">
        <v>0</v>
      </c>
      <c r="AE15" s="17"/>
      <c r="AF15" s="17">
        <v>3.4324027225494297E-2</v>
      </c>
      <c r="AG15" s="17">
        <v>2.7399742426782701E-2</v>
      </c>
      <c r="AH15" s="17">
        <v>3.08428180683352E-2</v>
      </c>
      <c r="AI15" s="17"/>
      <c r="AJ15" s="17">
        <v>3.5834796726818101E-2</v>
      </c>
      <c r="AK15" s="17">
        <v>2.5034599414359999E-2</v>
      </c>
      <c r="AL15" s="17">
        <v>3.2483808294194297E-2</v>
      </c>
      <c r="AM15" s="17">
        <v>0</v>
      </c>
      <c r="AN15" s="17">
        <v>3.1292549422954799E-2</v>
      </c>
      <c r="AO15" s="17"/>
      <c r="AP15" s="17">
        <v>4.2345138480986401E-2</v>
      </c>
      <c r="AQ15" s="17">
        <v>3.0457671241110498E-2</v>
      </c>
      <c r="AR15" s="17">
        <v>2.3344035952848199E-2</v>
      </c>
      <c r="AS15" s="17"/>
      <c r="AT15" s="17">
        <v>3.7409882950905499E-2</v>
      </c>
      <c r="AU15" s="17">
        <v>2.7572570540699198E-2</v>
      </c>
      <c r="AV15" s="17">
        <v>3.1358610893994297E-2</v>
      </c>
      <c r="AW15" s="17">
        <v>2.4536336790768502E-2</v>
      </c>
      <c r="AX15" s="17">
        <v>1.96558634991588E-2</v>
      </c>
      <c r="AY15" s="17"/>
      <c r="AZ15" s="17">
        <v>2.12505486745855E-2</v>
      </c>
      <c r="BA15" s="17">
        <v>2.86327036199969E-2</v>
      </c>
      <c r="BB15" s="17">
        <v>3.9368678745618099E-2</v>
      </c>
      <c r="BC15" s="17">
        <v>3.9201070369024697E-2</v>
      </c>
      <c r="BD15" s="17">
        <v>3.2890357273124698E-2</v>
      </c>
      <c r="BE15" s="17">
        <v>2.4500794518570301E-2</v>
      </c>
      <c r="BF15" s="17"/>
      <c r="BG15" s="17">
        <v>3.2637541975166801E-2</v>
      </c>
      <c r="BH15" s="17">
        <v>2.86403362172944E-2</v>
      </c>
      <c r="BI15" s="17" t="s">
        <v>95</v>
      </c>
      <c r="BJ15" s="17" t="s">
        <v>95</v>
      </c>
      <c r="BK15" s="17" t="s">
        <v>95</v>
      </c>
      <c r="BL15" s="17" t="s">
        <v>95</v>
      </c>
      <c r="BM15" s="17" t="s">
        <v>95</v>
      </c>
    </row>
    <row r="16" spans="2:65" ht="29" x14ac:dyDescent="0.35">
      <c r="B16" s="18" t="s">
        <v>421</v>
      </c>
      <c r="C16" s="19">
        <v>2.2088866080325301E-2</v>
      </c>
      <c r="D16" s="19">
        <v>2.3029903279707799E-2</v>
      </c>
      <c r="E16" s="19">
        <v>2.11948779087907E-2</v>
      </c>
      <c r="F16" s="19"/>
      <c r="G16" s="19">
        <v>1.62188163038233E-2</v>
      </c>
      <c r="H16" s="19">
        <v>3.2236703058863398E-3</v>
      </c>
      <c r="I16" s="19">
        <v>1.5753457327480899E-2</v>
      </c>
      <c r="J16" s="19">
        <v>2.04833158668036E-2</v>
      </c>
      <c r="K16" s="19">
        <v>2.73112465694639E-2</v>
      </c>
      <c r="L16" s="19">
        <v>3.21829840401937E-2</v>
      </c>
      <c r="M16" s="19"/>
      <c r="N16" s="19">
        <v>1.53117581032044E-2</v>
      </c>
      <c r="O16" s="19">
        <v>2.4769218354564301E-2</v>
      </c>
      <c r="P16" s="19">
        <v>2.0040350684554099E-2</v>
      </c>
      <c r="Q16" s="19">
        <v>3.3036744710780899E-2</v>
      </c>
      <c r="R16" s="19"/>
      <c r="S16" s="19">
        <v>1.14521282348462E-2</v>
      </c>
      <c r="T16" s="19">
        <v>2.7167816318589898E-2</v>
      </c>
      <c r="U16" s="19">
        <v>3.34866005513609E-2</v>
      </c>
      <c r="V16" s="19">
        <v>4.29065178110715E-2</v>
      </c>
      <c r="W16" s="19">
        <v>5.11188736004728E-3</v>
      </c>
      <c r="X16" s="19">
        <v>1.3785011247061E-2</v>
      </c>
      <c r="Y16" s="19">
        <v>1.6429645399904099E-2</v>
      </c>
      <c r="Z16" s="19">
        <v>0</v>
      </c>
      <c r="AA16" s="19">
        <v>2.29838818998103E-2</v>
      </c>
      <c r="AB16" s="19">
        <v>1.35785697174335E-2</v>
      </c>
      <c r="AC16" s="19">
        <v>4.8340596302304001E-2</v>
      </c>
      <c r="AD16" s="19">
        <v>2.0877452355037299E-2</v>
      </c>
      <c r="AE16" s="19"/>
      <c r="AF16" s="19">
        <v>2.6600241103535299E-2</v>
      </c>
      <c r="AG16" s="19">
        <v>1.92336183120763E-2</v>
      </c>
      <c r="AH16" s="19">
        <v>2.2413327367951E-2</v>
      </c>
      <c r="AI16" s="19"/>
      <c r="AJ16" s="19">
        <v>1.7910162709579201E-2</v>
      </c>
      <c r="AK16" s="19">
        <v>1.87126467990721E-2</v>
      </c>
      <c r="AL16" s="19">
        <v>3.22354789972795E-2</v>
      </c>
      <c r="AM16" s="19">
        <v>6.5425246129400705E-2</v>
      </c>
      <c r="AN16" s="19">
        <v>3.23448307522562E-2</v>
      </c>
      <c r="AO16" s="19"/>
      <c r="AP16" s="19">
        <v>1.8859112107070902E-2</v>
      </c>
      <c r="AQ16" s="19">
        <v>1.7010838923650198E-2</v>
      </c>
      <c r="AR16" s="19">
        <v>2.6057373053322199E-2</v>
      </c>
      <c r="AS16" s="19"/>
      <c r="AT16" s="19">
        <v>3.3606034592576897E-2</v>
      </c>
      <c r="AU16" s="19">
        <v>2.5939860855180699E-2</v>
      </c>
      <c r="AV16" s="19">
        <v>8.2641326782718003E-3</v>
      </c>
      <c r="AW16" s="19">
        <v>1.2478456034854601E-2</v>
      </c>
      <c r="AX16" s="19">
        <v>1.91161221807752E-2</v>
      </c>
      <c r="AY16" s="19"/>
      <c r="AZ16" s="19">
        <v>1.65484699931438E-2</v>
      </c>
      <c r="BA16" s="19">
        <v>2.6307600256302702E-2</v>
      </c>
      <c r="BB16" s="19">
        <v>3.3071481641468599E-3</v>
      </c>
      <c r="BC16" s="19">
        <v>2.3343719404599401E-2</v>
      </c>
      <c r="BD16" s="19">
        <v>3.1071964134864401E-2</v>
      </c>
      <c r="BE16" s="19">
        <v>1.9548562498856701E-2</v>
      </c>
      <c r="BF16" s="19"/>
      <c r="BG16" s="19">
        <v>2.7178829215459398E-2</v>
      </c>
      <c r="BH16" s="19">
        <v>1.4095073097644399E-2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370</v>
      </c>
      <c r="C9" s="17">
        <v>0.27759887408177902</v>
      </c>
      <c r="D9" s="17">
        <v>0.27158488082881899</v>
      </c>
      <c r="E9" s="17">
        <v>0.28473026015253999</v>
      </c>
      <c r="F9" s="17"/>
      <c r="G9" s="17">
        <v>0.36165810615888</v>
      </c>
      <c r="H9" s="17">
        <v>0.30858815607699103</v>
      </c>
      <c r="I9" s="17">
        <v>0.35353750581417398</v>
      </c>
      <c r="J9" s="17">
        <v>0.275870316521654</v>
      </c>
      <c r="K9" s="17">
        <v>0.251539174316674</v>
      </c>
      <c r="L9" s="17">
        <v>0.22438672455467101</v>
      </c>
      <c r="M9" s="17"/>
      <c r="N9" s="17">
        <v>0.29359593511722099</v>
      </c>
      <c r="O9" s="17">
        <v>0.25792603988087698</v>
      </c>
      <c r="P9" s="17">
        <v>0.26822353017017098</v>
      </c>
      <c r="Q9" s="17">
        <v>0.28840847413283</v>
      </c>
      <c r="R9" s="17"/>
      <c r="S9" s="17">
        <v>0.31365700201804703</v>
      </c>
      <c r="T9" s="17">
        <v>0.28952195895112598</v>
      </c>
      <c r="U9" s="17">
        <v>0.22813405013975099</v>
      </c>
      <c r="V9" s="17">
        <v>0.206030475123539</v>
      </c>
      <c r="W9" s="17">
        <v>0.27035843481230298</v>
      </c>
      <c r="X9" s="17">
        <v>0.299389073628336</v>
      </c>
      <c r="Y9" s="17">
        <v>0.28232595415315997</v>
      </c>
      <c r="Z9" s="17">
        <v>0.285912684161028</v>
      </c>
      <c r="AA9" s="17">
        <v>0.29981990258304098</v>
      </c>
      <c r="AB9" s="17">
        <v>0.25374740769954102</v>
      </c>
      <c r="AC9" s="17">
        <v>0.30711657993427599</v>
      </c>
      <c r="AD9" s="17">
        <v>0.33908926722571697</v>
      </c>
      <c r="AE9" s="17"/>
      <c r="AF9" s="17">
        <v>0.26536469852427602</v>
      </c>
      <c r="AG9" s="17">
        <v>0.28623753589368101</v>
      </c>
      <c r="AH9" s="17">
        <v>0.23266980043520799</v>
      </c>
      <c r="AI9" s="17"/>
      <c r="AJ9" s="17">
        <v>0.25724696787814599</v>
      </c>
      <c r="AK9" s="17">
        <v>0.32153733283572999</v>
      </c>
      <c r="AL9" s="17">
        <v>0.30008854252413603</v>
      </c>
      <c r="AM9" s="17">
        <v>0.31522335402963197</v>
      </c>
      <c r="AN9" s="17">
        <v>0.191979431107697</v>
      </c>
      <c r="AO9" s="17"/>
      <c r="AP9" s="17">
        <v>0.30217631022139102</v>
      </c>
      <c r="AQ9" s="17">
        <v>0.30485401449958999</v>
      </c>
      <c r="AR9" s="17">
        <v>0.34324513371541598</v>
      </c>
      <c r="AS9" s="17"/>
      <c r="AT9" s="17">
        <v>0.266633626079049</v>
      </c>
      <c r="AU9" s="17">
        <v>0.24210988285452201</v>
      </c>
      <c r="AV9" s="17">
        <v>0.28985635922873498</v>
      </c>
      <c r="AW9" s="17">
        <v>0.36028959680989597</v>
      </c>
      <c r="AX9" s="17">
        <v>0.45698409865061801</v>
      </c>
      <c r="AY9" s="17"/>
      <c r="AZ9" s="17">
        <v>0.34392073033211001</v>
      </c>
      <c r="BA9" s="17">
        <v>0.29282234407277702</v>
      </c>
      <c r="BB9" s="17">
        <v>0.23856010412272299</v>
      </c>
      <c r="BC9" s="17">
        <v>0.25200205859444003</v>
      </c>
      <c r="BD9" s="17">
        <v>0.231264498953552</v>
      </c>
      <c r="BE9" s="17">
        <v>0.28639666008026399</v>
      </c>
      <c r="BF9" s="17"/>
      <c r="BG9" s="17">
        <v>0.26139943444159403</v>
      </c>
      <c r="BH9" s="17">
        <v>0.30304011274718701</v>
      </c>
      <c r="BI9" s="17" t="s">
        <v>95</v>
      </c>
      <c r="BJ9" s="17" t="s">
        <v>95</v>
      </c>
      <c r="BK9" s="17" t="s">
        <v>95</v>
      </c>
      <c r="BL9" s="17" t="s">
        <v>95</v>
      </c>
      <c r="BM9" s="17" t="s">
        <v>95</v>
      </c>
    </row>
    <row r="10" spans="2:65" x14ac:dyDescent="0.35">
      <c r="B10" s="18" t="s">
        <v>371</v>
      </c>
      <c r="C10" s="17">
        <v>0.22686668095439799</v>
      </c>
      <c r="D10" s="17">
        <v>0.21620073913257201</v>
      </c>
      <c r="E10" s="17">
        <v>0.23783314319151999</v>
      </c>
      <c r="F10" s="17"/>
      <c r="G10" s="17">
        <v>0.30388377583027198</v>
      </c>
      <c r="H10" s="17">
        <v>0.318215888226412</v>
      </c>
      <c r="I10" s="17">
        <v>0.26459945306827898</v>
      </c>
      <c r="J10" s="17">
        <v>0.22729421907813299</v>
      </c>
      <c r="K10" s="17">
        <v>0.21460017069052101</v>
      </c>
      <c r="L10" s="17">
        <v>0.15947504845496999</v>
      </c>
      <c r="M10" s="17"/>
      <c r="N10" s="17">
        <v>0.21215145359662399</v>
      </c>
      <c r="O10" s="17">
        <v>0.25442477536839597</v>
      </c>
      <c r="P10" s="17">
        <v>0.23024217546098</v>
      </c>
      <c r="Q10" s="17">
        <v>0.20934891164368799</v>
      </c>
      <c r="R10" s="17"/>
      <c r="S10" s="17">
        <v>0.23333653163813001</v>
      </c>
      <c r="T10" s="17">
        <v>0.202517279469763</v>
      </c>
      <c r="U10" s="17">
        <v>0.26167204733420302</v>
      </c>
      <c r="V10" s="17">
        <v>0.21690814486986801</v>
      </c>
      <c r="W10" s="17">
        <v>0.27867528059886798</v>
      </c>
      <c r="X10" s="17">
        <v>0.20881112575850799</v>
      </c>
      <c r="Y10" s="17">
        <v>0.23144161400127</v>
      </c>
      <c r="Z10" s="17">
        <v>0.20983509165092601</v>
      </c>
      <c r="AA10" s="17">
        <v>0.255179634770901</v>
      </c>
      <c r="AB10" s="17">
        <v>0.222476663782333</v>
      </c>
      <c r="AC10" s="17">
        <v>0.18939993212711601</v>
      </c>
      <c r="AD10" s="17">
        <v>0.15122416133102701</v>
      </c>
      <c r="AE10" s="17"/>
      <c r="AF10" s="17">
        <v>0.20687883646119601</v>
      </c>
      <c r="AG10" s="17">
        <v>0.234010849829307</v>
      </c>
      <c r="AH10" s="17">
        <v>0.25360913342553099</v>
      </c>
      <c r="AI10" s="17"/>
      <c r="AJ10" s="17">
        <v>0.21477444142747101</v>
      </c>
      <c r="AK10" s="17">
        <v>0.2555122488071</v>
      </c>
      <c r="AL10" s="17">
        <v>0.223489016095023</v>
      </c>
      <c r="AM10" s="17">
        <v>0.26461983985274301</v>
      </c>
      <c r="AN10" s="17">
        <v>0.23186358044145</v>
      </c>
      <c r="AO10" s="17"/>
      <c r="AP10" s="17">
        <v>0.222977713810871</v>
      </c>
      <c r="AQ10" s="17">
        <v>0.25201994362104002</v>
      </c>
      <c r="AR10" s="17">
        <v>0.20995721989045299</v>
      </c>
      <c r="AS10" s="17"/>
      <c r="AT10" s="17">
        <v>0.23958849522089901</v>
      </c>
      <c r="AU10" s="17">
        <v>0.217624610103031</v>
      </c>
      <c r="AV10" s="17">
        <v>0.22434522473458199</v>
      </c>
      <c r="AW10" s="17">
        <v>0.233197182653193</v>
      </c>
      <c r="AX10" s="17">
        <v>0.24334206749978299</v>
      </c>
      <c r="AY10" s="17"/>
      <c r="AZ10" s="17">
        <v>0.28468853438425201</v>
      </c>
      <c r="BA10" s="17">
        <v>0.20303730247086599</v>
      </c>
      <c r="BB10" s="17">
        <v>0.24587686101669501</v>
      </c>
      <c r="BC10" s="17">
        <v>0.242326739615145</v>
      </c>
      <c r="BD10" s="17">
        <v>0.20334572696556899</v>
      </c>
      <c r="BE10" s="17">
        <v>0.179793017379969</v>
      </c>
      <c r="BF10" s="17"/>
      <c r="BG10" s="17">
        <v>0.196684073930632</v>
      </c>
      <c r="BH10" s="17">
        <v>0.27426850014640197</v>
      </c>
      <c r="BI10" s="17" t="s">
        <v>95</v>
      </c>
      <c r="BJ10" s="17" t="s">
        <v>95</v>
      </c>
      <c r="BK10" s="17" t="s">
        <v>95</v>
      </c>
      <c r="BL10" s="17" t="s">
        <v>95</v>
      </c>
      <c r="BM10" s="17" t="s">
        <v>95</v>
      </c>
    </row>
    <row r="11" spans="2:65" x14ac:dyDescent="0.35">
      <c r="B11" s="18" t="s">
        <v>417</v>
      </c>
      <c r="C11" s="17">
        <v>8.4020637905565798E-2</v>
      </c>
      <c r="D11" s="17">
        <v>0.106971442044843</v>
      </c>
      <c r="E11" s="17">
        <v>5.9903212853614898E-2</v>
      </c>
      <c r="F11" s="17"/>
      <c r="G11" s="17">
        <v>0.12953366571543301</v>
      </c>
      <c r="H11" s="17">
        <v>0.123511118472999</v>
      </c>
      <c r="I11" s="17">
        <v>8.8610696945982004E-2</v>
      </c>
      <c r="J11" s="17">
        <v>6.6455991062582098E-2</v>
      </c>
      <c r="K11" s="17">
        <v>5.7832992894182499E-2</v>
      </c>
      <c r="L11" s="17">
        <v>8.1004839037897999E-2</v>
      </c>
      <c r="M11" s="17"/>
      <c r="N11" s="17">
        <v>7.5723609663339103E-2</v>
      </c>
      <c r="O11" s="17">
        <v>8.3580234866956302E-2</v>
      </c>
      <c r="P11" s="17">
        <v>0.103076144716549</v>
      </c>
      <c r="Q11" s="17">
        <v>7.5924311225963104E-2</v>
      </c>
      <c r="R11" s="17"/>
      <c r="S11" s="17">
        <v>0.11425863897571301</v>
      </c>
      <c r="T11" s="17">
        <v>8.0516352454475207E-2</v>
      </c>
      <c r="U11" s="17">
        <v>6.3366701905317194E-2</v>
      </c>
      <c r="V11" s="17">
        <v>9.0786874237117302E-2</v>
      </c>
      <c r="W11" s="17">
        <v>7.6189331575360494E-2</v>
      </c>
      <c r="X11" s="17">
        <v>6.6721686572304498E-2</v>
      </c>
      <c r="Y11" s="17">
        <v>7.3236626694792195E-2</v>
      </c>
      <c r="Z11" s="17">
        <v>0.102482969562874</v>
      </c>
      <c r="AA11" s="17">
        <v>7.4042211945366795E-2</v>
      </c>
      <c r="AB11" s="17">
        <v>8.9442042736329205E-2</v>
      </c>
      <c r="AC11" s="17">
        <v>0.10137644733260801</v>
      </c>
      <c r="AD11" s="17">
        <v>9.4587318305542997E-2</v>
      </c>
      <c r="AE11" s="17"/>
      <c r="AF11" s="17">
        <v>7.17529700372809E-2</v>
      </c>
      <c r="AG11" s="17">
        <v>9.3375166079161395E-2</v>
      </c>
      <c r="AH11" s="17">
        <v>0.101854320158126</v>
      </c>
      <c r="AI11" s="17"/>
      <c r="AJ11" s="17">
        <v>7.8273159662765296E-2</v>
      </c>
      <c r="AK11" s="17">
        <v>9.5614765029352705E-2</v>
      </c>
      <c r="AL11" s="17">
        <v>7.1199828320258104E-2</v>
      </c>
      <c r="AM11" s="17">
        <v>7.8101413069536399E-2</v>
      </c>
      <c r="AN11" s="17">
        <v>9.6297479040659203E-2</v>
      </c>
      <c r="AO11" s="17"/>
      <c r="AP11" s="17">
        <v>7.0908709082595001E-2</v>
      </c>
      <c r="AQ11" s="17">
        <v>8.9283940097439105E-2</v>
      </c>
      <c r="AR11" s="17">
        <v>6.68692977549592E-2</v>
      </c>
      <c r="AS11" s="17"/>
      <c r="AT11" s="17">
        <v>8.4345553614810401E-2</v>
      </c>
      <c r="AU11" s="17">
        <v>7.9475109896343002E-2</v>
      </c>
      <c r="AV11" s="17">
        <v>8.5230488131454202E-2</v>
      </c>
      <c r="AW11" s="17">
        <v>8.6630235357650201E-2</v>
      </c>
      <c r="AX11" s="17">
        <v>3.2777224119259298E-2</v>
      </c>
      <c r="AY11" s="17"/>
      <c r="AZ11" s="17">
        <v>0.10363142667925899</v>
      </c>
      <c r="BA11" s="17">
        <v>7.8297574726007901E-2</v>
      </c>
      <c r="BB11" s="17">
        <v>0.105604727157028</v>
      </c>
      <c r="BC11" s="17">
        <v>8.1657086538844306E-2</v>
      </c>
      <c r="BD11" s="17">
        <v>7.6818588614934097E-2</v>
      </c>
      <c r="BE11" s="17">
        <v>5.0867837165479997E-2</v>
      </c>
      <c r="BF11" s="17"/>
      <c r="BG11" s="17">
        <v>7.7778612995860502E-2</v>
      </c>
      <c r="BH11" s="17">
        <v>9.3823745235852296E-2</v>
      </c>
      <c r="BI11" s="17" t="s">
        <v>95</v>
      </c>
      <c r="BJ11" s="17" t="s">
        <v>95</v>
      </c>
      <c r="BK11" s="17" t="s">
        <v>95</v>
      </c>
      <c r="BL11" s="17" t="s">
        <v>95</v>
      </c>
      <c r="BM11" s="17" t="s">
        <v>95</v>
      </c>
    </row>
    <row r="12" spans="2:65" x14ac:dyDescent="0.35">
      <c r="B12" s="18" t="s">
        <v>418</v>
      </c>
      <c r="C12" s="17">
        <v>4.2554959578159801E-2</v>
      </c>
      <c r="D12" s="17">
        <v>5.3835321411756003E-2</v>
      </c>
      <c r="E12" s="17">
        <v>3.0161842349677701E-2</v>
      </c>
      <c r="F12" s="17"/>
      <c r="G12" s="17">
        <v>3.4263660506218499E-2</v>
      </c>
      <c r="H12" s="17">
        <v>5.7399757307729997E-2</v>
      </c>
      <c r="I12" s="17">
        <v>3.8730373205698498E-2</v>
      </c>
      <c r="J12" s="17">
        <v>5.9726640875908198E-2</v>
      </c>
      <c r="K12" s="17">
        <v>3.1604127449974401E-2</v>
      </c>
      <c r="L12" s="17">
        <v>3.6972242295384899E-2</v>
      </c>
      <c r="M12" s="17"/>
      <c r="N12" s="17">
        <v>4.7585213622110302E-2</v>
      </c>
      <c r="O12" s="17">
        <v>3.6559283222639599E-2</v>
      </c>
      <c r="P12" s="17">
        <v>4.1260454125379403E-2</v>
      </c>
      <c r="Q12" s="17">
        <v>4.2263442516346499E-2</v>
      </c>
      <c r="R12" s="17"/>
      <c r="S12" s="17">
        <v>2.65148388429013E-2</v>
      </c>
      <c r="T12" s="17">
        <v>4.06644571808931E-2</v>
      </c>
      <c r="U12" s="17">
        <v>4.8871766405841101E-2</v>
      </c>
      <c r="V12" s="17">
        <v>4.89162739248497E-2</v>
      </c>
      <c r="W12" s="17">
        <v>5.7451933713590003E-2</v>
      </c>
      <c r="X12" s="17">
        <v>5.64790694512768E-2</v>
      </c>
      <c r="Y12" s="17">
        <v>2.60480471444887E-2</v>
      </c>
      <c r="Z12" s="17">
        <v>5.6864675002383999E-2</v>
      </c>
      <c r="AA12" s="17">
        <v>1.89180554561586E-2</v>
      </c>
      <c r="AB12" s="17">
        <v>4.9211271168819598E-2</v>
      </c>
      <c r="AC12" s="17">
        <v>6.5668921089445401E-2</v>
      </c>
      <c r="AD12" s="17">
        <v>5.4688550619520798E-2</v>
      </c>
      <c r="AE12" s="17"/>
      <c r="AF12" s="17">
        <v>4.7934027282626197E-2</v>
      </c>
      <c r="AG12" s="17">
        <v>3.5151984373985402E-2</v>
      </c>
      <c r="AH12" s="17">
        <v>5.2757955354883798E-2</v>
      </c>
      <c r="AI12" s="17"/>
      <c r="AJ12" s="17">
        <v>5.0339317530610397E-2</v>
      </c>
      <c r="AK12" s="17">
        <v>3.8061004158875103E-2</v>
      </c>
      <c r="AL12" s="17">
        <v>1.8649776658219399E-2</v>
      </c>
      <c r="AM12" s="17">
        <v>0</v>
      </c>
      <c r="AN12" s="17">
        <v>6.5324364441018995E-2</v>
      </c>
      <c r="AO12" s="17"/>
      <c r="AP12" s="17">
        <v>5.6139998702767202E-2</v>
      </c>
      <c r="AQ12" s="17">
        <v>3.9262179173024797E-2</v>
      </c>
      <c r="AR12" s="17">
        <v>2.7349726625077599E-2</v>
      </c>
      <c r="AS12" s="17"/>
      <c r="AT12" s="17">
        <v>4.1354877448308701E-2</v>
      </c>
      <c r="AU12" s="17">
        <v>5.2674958414322397E-2</v>
      </c>
      <c r="AV12" s="17">
        <v>4.6106402671605998E-2</v>
      </c>
      <c r="AW12" s="17">
        <v>4.0124307611166803E-2</v>
      </c>
      <c r="AX12" s="17">
        <v>1.5720784838068099E-2</v>
      </c>
      <c r="AY12" s="17"/>
      <c r="AZ12" s="17">
        <v>3.6752166800344002E-2</v>
      </c>
      <c r="BA12" s="17">
        <v>4.14981830978099E-2</v>
      </c>
      <c r="BB12" s="17">
        <v>2.56865880063273E-2</v>
      </c>
      <c r="BC12" s="17">
        <v>4.6594403397575403E-2</v>
      </c>
      <c r="BD12" s="17">
        <v>5.9127813893731E-2</v>
      </c>
      <c r="BE12" s="17">
        <v>3.8754493855945003E-2</v>
      </c>
      <c r="BF12" s="17"/>
      <c r="BG12" s="17">
        <v>4.4285596809227203E-2</v>
      </c>
      <c r="BH12" s="17">
        <v>3.9836991807866901E-2</v>
      </c>
      <c r="BI12" s="17" t="s">
        <v>95</v>
      </c>
      <c r="BJ12" s="17" t="s">
        <v>95</v>
      </c>
      <c r="BK12" s="17" t="s">
        <v>95</v>
      </c>
      <c r="BL12" s="17" t="s">
        <v>95</v>
      </c>
      <c r="BM12" s="17" t="s">
        <v>95</v>
      </c>
    </row>
    <row r="13" spans="2:65" x14ac:dyDescent="0.35">
      <c r="B13" s="18" t="s">
        <v>419</v>
      </c>
      <c r="C13" s="17">
        <v>4.0463305758037298E-2</v>
      </c>
      <c r="D13" s="17">
        <v>5.31587092915096E-2</v>
      </c>
      <c r="E13" s="17">
        <v>2.7530537881071199E-2</v>
      </c>
      <c r="F13" s="17"/>
      <c r="G13" s="17">
        <v>4.0021404055389599E-2</v>
      </c>
      <c r="H13" s="17">
        <v>3.7032501297521697E-2</v>
      </c>
      <c r="I13" s="17">
        <v>2.7967257529636001E-2</v>
      </c>
      <c r="J13" s="17">
        <v>4.0548408407882999E-2</v>
      </c>
      <c r="K13" s="17">
        <v>4.3598650086806898E-2</v>
      </c>
      <c r="L13" s="17">
        <v>4.62446165831992E-2</v>
      </c>
      <c r="M13" s="17"/>
      <c r="N13" s="17">
        <v>4.9597506076122101E-2</v>
      </c>
      <c r="O13" s="17">
        <v>3.68055856621122E-2</v>
      </c>
      <c r="P13" s="17">
        <v>4.2737832213486697E-2</v>
      </c>
      <c r="Q13" s="17">
        <v>2.5069784925340299E-2</v>
      </c>
      <c r="R13" s="17"/>
      <c r="S13" s="17">
        <v>4.4522908362786502E-2</v>
      </c>
      <c r="T13" s="17">
        <v>5.4691952632170401E-2</v>
      </c>
      <c r="U13" s="17">
        <v>1.7896583044596698E-2</v>
      </c>
      <c r="V13" s="17">
        <v>2.9181250335472E-2</v>
      </c>
      <c r="W13" s="17">
        <v>2.89044687714534E-2</v>
      </c>
      <c r="X13" s="17">
        <v>6.0160048502767099E-2</v>
      </c>
      <c r="Y13" s="17">
        <v>3.2449212220687598E-2</v>
      </c>
      <c r="Z13" s="17">
        <v>1.8819466015492E-2</v>
      </c>
      <c r="AA13" s="17">
        <v>4.2780099272441502E-2</v>
      </c>
      <c r="AB13" s="17">
        <v>4.6594829109719002E-2</v>
      </c>
      <c r="AC13" s="17">
        <v>2.3484973163344001E-2</v>
      </c>
      <c r="AD13" s="17">
        <v>9.0337396604582607E-2</v>
      </c>
      <c r="AE13" s="17"/>
      <c r="AF13" s="17">
        <v>4.9612330728556898E-2</v>
      </c>
      <c r="AG13" s="17">
        <v>2.7349318079279799E-2</v>
      </c>
      <c r="AH13" s="17">
        <v>6.72345071661892E-2</v>
      </c>
      <c r="AI13" s="17"/>
      <c r="AJ13" s="17">
        <v>4.8454123064760997E-2</v>
      </c>
      <c r="AK13" s="17">
        <v>2.23151124399904E-2</v>
      </c>
      <c r="AL13" s="17">
        <v>9.48568377528816E-3</v>
      </c>
      <c r="AM13" s="17">
        <v>8.0616452935463698E-2</v>
      </c>
      <c r="AN13" s="17">
        <v>7.2956465906034204E-2</v>
      </c>
      <c r="AO13" s="17"/>
      <c r="AP13" s="17">
        <v>5.8323434147472597E-2</v>
      </c>
      <c r="AQ13" s="17">
        <v>3.1129894025033199E-2</v>
      </c>
      <c r="AR13" s="17">
        <v>5.2485801723024701E-3</v>
      </c>
      <c r="AS13" s="17"/>
      <c r="AT13" s="17">
        <v>3.3511685372229302E-2</v>
      </c>
      <c r="AU13" s="17">
        <v>4.2701199065302599E-2</v>
      </c>
      <c r="AV13" s="17">
        <v>3.3890488710008E-2</v>
      </c>
      <c r="AW13" s="17">
        <v>5.3012809231875797E-2</v>
      </c>
      <c r="AX13" s="17">
        <v>4.1590154855860602E-2</v>
      </c>
      <c r="AY13" s="17"/>
      <c r="AZ13" s="17">
        <v>3.9119324043844703E-2</v>
      </c>
      <c r="BA13" s="17">
        <v>5.0212920274080197E-2</v>
      </c>
      <c r="BB13" s="17">
        <v>2.4851282980411001E-2</v>
      </c>
      <c r="BC13" s="17">
        <v>3.8170571302206101E-2</v>
      </c>
      <c r="BD13" s="17">
        <v>2.5652891055213699E-2</v>
      </c>
      <c r="BE13" s="17">
        <v>6.2067029313138802E-2</v>
      </c>
      <c r="BF13" s="17"/>
      <c r="BG13" s="17">
        <v>4.3205841205012502E-2</v>
      </c>
      <c r="BH13" s="17">
        <v>3.6156150670909902E-2</v>
      </c>
      <c r="BI13" s="17" t="s">
        <v>95</v>
      </c>
      <c r="BJ13" s="17" t="s">
        <v>95</v>
      </c>
      <c r="BK13" s="17" t="s">
        <v>95</v>
      </c>
      <c r="BL13" s="17" t="s">
        <v>95</v>
      </c>
      <c r="BM13" s="17" t="s">
        <v>95</v>
      </c>
    </row>
    <row r="14" spans="2:65" x14ac:dyDescent="0.35">
      <c r="B14" s="18" t="s">
        <v>114</v>
      </c>
      <c r="C14" s="17">
        <v>2.28070946376853E-2</v>
      </c>
      <c r="D14" s="17">
        <v>2.3775275195840301E-2</v>
      </c>
      <c r="E14" s="17">
        <v>2.1887594809150299E-2</v>
      </c>
      <c r="F14" s="17"/>
      <c r="G14" s="17">
        <v>4.4891274228316701E-2</v>
      </c>
      <c r="H14" s="17">
        <v>2.87506557889016E-2</v>
      </c>
      <c r="I14" s="17">
        <v>2.5094271203340301E-2</v>
      </c>
      <c r="J14" s="17">
        <v>2.83002160328488E-2</v>
      </c>
      <c r="K14" s="17">
        <v>1.5130632604853299E-2</v>
      </c>
      <c r="L14" s="17">
        <v>1.56035696416924E-2</v>
      </c>
      <c r="M14" s="17"/>
      <c r="N14" s="17">
        <v>1.0695939108981501E-2</v>
      </c>
      <c r="O14" s="17">
        <v>1.6602902161084399E-2</v>
      </c>
      <c r="P14" s="17">
        <v>3.5131271933508901E-2</v>
      </c>
      <c r="Q14" s="17">
        <v>3.94964915263806E-2</v>
      </c>
      <c r="R14" s="17"/>
      <c r="S14" s="17">
        <v>3.9622279440364401E-2</v>
      </c>
      <c r="T14" s="17">
        <v>1.2017571743448901E-2</v>
      </c>
      <c r="U14" s="17">
        <v>2.7641594218943001E-2</v>
      </c>
      <c r="V14" s="17">
        <v>3.3772977805625701E-2</v>
      </c>
      <c r="W14" s="17">
        <v>1.9061103071240999E-2</v>
      </c>
      <c r="X14" s="17">
        <v>2.1031112877399099E-2</v>
      </c>
      <c r="Y14" s="17">
        <v>2.6745468492001601E-2</v>
      </c>
      <c r="Z14" s="17">
        <v>9.1829101016989295E-3</v>
      </c>
      <c r="AA14" s="17">
        <v>2.2261493570372499E-2</v>
      </c>
      <c r="AB14" s="17">
        <v>2.00470083023442E-2</v>
      </c>
      <c r="AC14" s="17">
        <v>7.0379168707778899E-3</v>
      </c>
      <c r="AD14" s="17">
        <v>1.8093828010876601E-2</v>
      </c>
      <c r="AE14" s="17"/>
      <c r="AF14" s="17">
        <v>2.1296058569607101E-2</v>
      </c>
      <c r="AG14" s="17">
        <v>1.9507029431595602E-2</v>
      </c>
      <c r="AH14" s="17">
        <v>3.7478858473837799E-2</v>
      </c>
      <c r="AI14" s="17"/>
      <c r="AJ14" s="17">
        <v>1.9649440998851801E-2</v>
      </c>
      <c r="AK14" s="17">
        <v>2.8008034734967598E-2</v>
      </c>
      <c r="AL14" s="17">
        <v>1.4877579404554E-2</v>
      </c>
      <c r="AM14" s="17">
        <v>3.0858397561314199E-2</v>
      </c>
      <c r="AN14" s="17">
        <v>2.7767496353799399E-2</v>
      </c>
      <c r="AO14" s="17"/>
      <c r="AP14" s="17">
        <v>1.9651369709227502E-2</v>
      </c>
      <c r="AQ14" s="17">
        <v>2.1028744603044498E-2</v>
      </c>
      <c r="AR14" s="17">
        <v>2.1542578763777999E-2</v>
      </c>
      <c r="AS14" s="17"/>
      <c r="AT14" s="17">
        <v>3.2883773679614002E-2</v>
      </c>
      <c r="AU14" s="17">
        <v>3.2288071565307101E-2</v>
      </c>
      <c r="AV14" s="17">
        <v>1.26793039959973E-2</v>
      </c>
      <c r="AW14" s="17">
        <v>1.10479511930419E-2</v>
      </c>
      <c r="AX14" s="17">
        <v>0</v>
      </c>
      <c r="AY14" s="17"/>
      <c r="AZ14" s="17">
        <v>2.29081557540553E-2</v>
      </c>
      <c r="BA14" s="17">
        <v>2.91245515700305E-2</v>
      </c>
      <c r="BB14" s="17">
        <v>3.0796857676625801E-2</v>
      </c>
      <c r="BC14" s="17">
        <v>1.1672734885096301E-2</v>
      </c>
      <c r="BD14" s="17">
        <v>1.74773866462898E-2</v>
      </c>
      <c r="BE14" s="17">
        <v>2.32751004562185E-2</v>
      </c>
      <c r="BF14" s="17"/>
      <c r="BG14" s="17">
        <v>1.98324364860566E-2</v>
      </c>
      <c r="BH14" s="17">
        <v>2.7478798700574798E-2</v>
      </c>
      <c r="BI14" s="17" t="s">
        <v>95</v>
      </c>
      <c r="BJ14" s="17" t="s">
        <v>95</v>
      </c>
      <c r="BK14" s="17" t="s">
        <v>95</v>
      </c>
      <c r="BL14" s="17" t="s">
        <v>95</v>
      </c>
      <c r="BM14" s="17" t="s">
        <v>95</v>
      </c>
    </row>
    <row r="15" spans="2:65" ht="29" x14ac:dyDescent="0.35">
      <c r="B15" s="18" t="s">
        <v>420</v>
      </c>
      <c r="C15" s="17">
        <v>0.28147925298887999</v>
      </c>
      <c r="D15" s="17">
        <v>0.24924463525326301</v>
      </c>
      <c r="E15" s="17">
        <v>0.314712111049193</v>
      </c>
      <c r="F15" s="17"/>
      <c r="G15" s="17">
        <v>7.6594647599489807E-2</v>
      </c>
      <c r="H15" s="17">
        <v>0.116847163204316</v>
      </c>
      <c r="I15" s="17">
        <v>0.19109150920864401</v>
      </c>
      <c r="J15" s="17">
        <v>0.26946097842740102</v>
      </c>
      <c r="K15" s="17">
        <v>0.35423270413081298</v>
      </c>
      <c r="L15" s="17">
        <v>0.40482817493434198</v>
      </c>
      <c r="M15" s="17"/>
      <c r="N15" s="17">
        <v>0.289091652952777</v>
      </c>
      <c r="O15" s="17">
        <v>0.28357510300208699</v>
      </c>
      <c r="P15" s="17">
        <v>0.26407763040105797</v>
      </c>
      <c r="Q15" s="17">
        <v>0.28893293551119698</v>
      </c>
      <c r="R15" s="17"/>
      <c r="S15" s="17">
        <v>0.20720474857507001</v>
      </c>
      <c r="T15" s="17">
        <v>0.28387877960609798</v>
      </c>
      <c r="U15" s="17">
        <v>0.32752261248539299</v>
      </c>
      <c r="V15" s="17">
        <v>0.34044581036865701</v>
      </c>
      <c r="W15" s="17">
        <v>0.26424756009713701</v>
      </c>
      <c r="X15" s="17">
        <v>0.25497567410870198</v>
      </c>
      <c r="Y15" s="17">
        <v>0.30730461403731701</v>
      </c>
      <c r="Z15" s="17">
        <v>0.306329887424656</v>
      </c>
      <c r="AA15" s="17">
        <v>0.26044891492137201</v>
      </c>
      <c r="AB15" s="17">
        <v>0.30895302976878802</v>
      </c>
      <c r="AC15" s="17">
        <v>0.27296805222128301</v>
      </c>
      <c r="AD15" s="17">
        <v>0.23110202554769599</v>
      </c>
      <c r="AE15" s="17"/>
      <c r="AF15" s="17">
        <v>0.30411044760926498</v>
      </c>
      <c r="AG15" s="17">
        <v>0.28410738820384202</v>
      </c>
      <c r="AH15" s="17">
        <v>0.24851826324198401</v>
      </c>
      <c r="AI15" s="17"/>
      <c r="AJ15" s="17">
        <v>0.30445037619304499</v>
      </c>
      <c r="AK15" s="17">
        <v>0.22255973982188801</v>
      </c>
      <c r="AL15" s="17">
        <v>0.31522474342581902</v>
      </c>
      <c r="AM15" s="17">
        <v>0.19675198987755299</v>
      </c>
      <c r="AN15" s="17">
        <v>0.308517208605886</v>
      </c>
      <c r="AO15" s="17"/>
      <c r="AP15" s="17">
        <v>0.24959283142734501</v>
      </c>
      <c r="AQ15" s="17">
        <v>0.245626862850747</v>
      </c>
      <c r="AR15" s="17">
        <v>0.30456772228433099</v>
      </c>
      <c r="AS15" s="17"/>
      <c r="AT15" s="17">
        <v>0.27249511344288402</v>
      </c>
      <c r="AU15" s="17">
        <v>0.30695605902005901</v>
      </c>
      <c r="AV15" s="17">
        <v>0.28497892476300202</v>
      </c>
      <c r="AW15" s="17">
        <v>0.201805578187809</v>
      </c>
      <c r="AX15" s="17">
        <v>0.169711761948488</v>
      </c>
      <c r="AY15" s="17"/>
      <c r="AZ15" s="17">
        <v>0.15069246005051401</v>
      </c>
      <c r="BA15" s="17">
        <v>0.28347326081583701</v>
      </c>
      <c r="BB15" s="17">
        <v>0.32474364529992999</v>
      </c>
      <c r="BC15" s="17">
        <v>0.30313490823941303</v>
      </c>
      <c r="BD15" s="17">
        <v>0.33718577622559098</v>
      </c>
      <c r="BE15" s="17">
        <v>0.33078971785496197</v>
      </c>
      <c r="BF15" s="17"/>
      <c r="BG15" s="17">
        <v>0.32668109978617099</v>
      </c>
      <c r="BH15" s="17">
        <v>0.21048970038519699</v>
      </c>
      <c r="BI15" s="17" t="s">
        <v>95</v>
      </c>
      <c r="BJ15" s="17" t="s">
        <v>95</v>
      </c>
      <c r="BK15" s="17" t="s">
        <v>95</v>
      </c>
      <c r="BL15" s="17" t="s">
        <v>95</v>
      </c>
      <c r="BM15" s="17" t="s">
        <v>95</v>
      </c>
    </row>
    <row r="16" spans="2:65" ht="29" x14ac:dyDescent="0.35">
      <c r="B16" s="18" t="s">
        <v>421</v>
      </c>
      <c r="C16" s="19">
        <v>2.42091940954949E-2</v>
      </c>
      <c r="D16" s="19">
        <v>2.5228996841397001E-2</v>
      </c>
      <c r="E16" s="19">
        <v>2.3241297713233199E-2</v>
      </c>
      <c r="F16" s="19"/>
      <c r="G16" s="19">
        <v>9.1534659059999499E-3</v>
      </c>
      <c r="H16" s="19">
        <v>9.6547596251278997E-3</v>
      </c>
      <c r="I16" s="19">
        <v>1.0368933024246E-2</v>
      </c>
      <c r="J16" s="19">
        <v>3.2343229593589699E-2</v>
      </c>
      <c r="K16" s="19">
        <v>3.1461547826174802E-2</v>
      </c>
      <c r="L16" s="19">
        <v>3.1484784497843102E-2</v>
      </c>
      <c r="M16" s="19"/>
      <c r="N16" s="19">
        <v>2.1558689862824901E-2</v>
      </c>
      <c r="O16" s="19">
        <v>3.05260758358472E-2</v>
      </c>
      <c r="P16" s="19">
        <v>1.52509609788666E-2</v>
      </c>
      <c r="Q16" s="19">
        <v>3.05556485182551E-2</v>
      </c>
      <c r="R16" s="19"/>
      <c r="S16" s="19">
        <v>2.0883052146988299E-2</v>
      </c>
      <c r="T16" s="19">
        <v>3.61916479620253E-2</v>
      </c>
      <c r="U16" s="19">
        <v>2.4894644465955601E-2</v>
      </c>
      <c r="V16" s="19">
        <v>3.3958193334872003E-2</v>
      </c>
      <c r="W16" s="19">
        <v>5.11188736004728E-3</v>
      </c>
      <c r="X16" s="19">
        <v>3.2432209100706502E-2</v>
      </c>
      <c r="Y16" s="19">
        <v>2.0448463256283401E-2</v>
      </c>
      <c r="Z16" s="19">
        <v>1.0572316080941E-2</v>
      </c>
      <c r="AA16" s="19">
        <v>2.65496874803474E-2</v>
      </c>
      <c r="AB16" s="19">
        <v>9.5277474321258503E-3</v>
      </c>
      <c r="AC16" s="19">
        <v>3.2947177261149298E-2</v>
      </c>
      <c r="AD16" s="19">
        <v>2.0877452355037299E-2</v>
      </c>
      <c r="AE16" s="19"/>
      <c r="AF16" s="19">
        <v>3.3050630787191899E-2</v>
      </c>
      <c r="AG16" s="19">
        <v>2.02607281091477E-2</v>
      </c>
      <c r="AH16" s="19">
        <v>5.8771617442400703E-3</v>
      </c>
      <c r="AI16" s="19"/>
      <c r="AJ16" s="19">
        <v>2.6812173244348099E-2</v>
      </c>
      <c r="AK16" s="19">
        <v>1.6391762172096699E-2</v>
      </c>
      <c r="AL16" s="19">
        <v>4.6984829796702099E-2</v>
      </c>
      <c r="AM16" s="19">
        <v>3.3828552673757603E-2</v>
      </c>
      <c r="AN16" s="19">
        <v>5.2939741034548696E-3</v>
      </c>
      <c r="AO16" s="19"/>
      <c r="AP16" s="19">
        <v>2.0229632898330099E-2</v>
      </c>
      <c r="AQ16" s="19">
        <v>1.67944211300818E-2</v>
      </c>
      <c r="AR16" s="19">
        <v>2.1219740793683099E-2</v>
      </c>
      <c r="AS16" s="19"/>
      <c r="AT16" s="19">
        <v>2.9186875142205498E-2</v>
      </c>
      <c r="AU16" s="19">
        <v>2.61701090811137E-2</v>
      </c>
      <c r="AV16" s="19">
        <v>2.2912807764614601E-2</v>
      </c>
      <c r="AW16" s="19">
        <v>1.38923389553665E-2</v>
      </c>
      <c r="AX16" s="19">
        <v>3.9873908087922301E-2</v>
      </c>
      <c r="AY16" s="19"/>
      <c r="AZ16" s="19">
        <v>1.8287201955620998E-2</v>
      </c>
      <c r="BA16" s="19">
        <v>2.1533862972590599E-2</v>
      </c>
      <c r="BB16" s="19">
        <v>3.8799337402600801E-3</v>
      </c>
      <c r="BC16" s="19">
        <v>2.4441497427279801E-2</v>
      </c>
      <c r="BD16" s="19">
        <v>4.9127317645119899E-2</v>
      </c>
      <c r="BE16" s="19">
        <v>2.8056143894022799E-2</v>
      </c>
      <c r="BF16" s="19"/>
      <c r="BG16" s="19">
        <v>3.01329043454454E-2</v>
      </c>
      <c r="BH16" s="19">
        <v>1.4906000306009399E-2</v>
      </c>
      <c r="BI16" s="19" t="s">
        <v>95</v>
      </c>
      <c r="BJ16" s="19" t="s">
        <v>95</v>
      </c>
      <c r="BK16" s="19" t="s">
        <v>95</v>
      </c>
      <c r="BL16" s="19" t="s">
        <v>95</v>
      </c>
      <c r="BM16" s="19" t="s">
        <v>95</v>
      </c>
    </row>
    <row r="17" spans="2:2" x14ac:dyDescent="0.35">
      <c r="B17" s="16" t="s">
        <v>127</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148</v>
      </c>
      <c r="D7" s="10">
        <v>80</v>
      </c>
      <c r="E7" s="10">
        <v>68</v>
      </c>
      <c r="F7" s="10"/>
      <c r="G7" s="10">
        <v>12</v>
      </c>
      <c r="H7" s="10">
        <v>27</v>
      </c>
      <c r="I7" s="10">
        <v>20</v>
      </c>
      <c r="J7" s="10">
        <v>25</v>
      </c>
      <c r="K7" s="10">
        <v>21</v>
      </c>
      <c r="L7" s="10">
        <v>43</v>
      </c>
      <c r="M7" s="10"/>
      <c r="N7" s="10">
        <v>38</v>
      </c>
      <c r="O7" s="10">
        <v>49</v>
      </c>
      <c r="P7" s="10">
        <v>29</v>
      </c>
      <c r="Q7" s="10">
        <v>32</v>
      </c>
      <c r="R7" s="10"/>
      <c r="S7" s="10">
        <v>17</v>
      </c>
      <c r="T7" s="10">
        <v>20</v>
      </c>
      <c r="U7" s="10">
        <v>9</v>
      </c>
      <c r="V7" s="10">
        <v>16</v>
      </c>
      <c r="W7" s="10">
        <v>8</v>
      </c>
      <c r="X7" s="10">
        <v>15</v>
      </c>
      <c r="Y7" s="10">
        <v>8</v>
      </c>
      <c r="Z7" s="10">
        <v>5</v>
      </c>
      <c r="AA7" s="10">
        <v>19</v>
      </c>
      <c r="AB7" s="10">
        <v>16</v>
      </c>
      <c r="AC7" s="10">
        <v>9</v>
      </c>
      <c r="AD7" s="10">
        <v>6</v>
      </c>
      <c r="AE7" s="10"/>
      <c r="AF7" s="10">
        <v>56</v>
      </c>
      <c r="AG7" s="10">
        <v>65</v>
      </c>
      <c r="AH7" s="10">
        <v>19</v>
      </c>
      <c r="AI7" s="10"/>
      <c r="AJ7" s="10">
        <v>65</v>
      </c>
      <c r="AK7" s="10">
        <v>34</v>
      </c>
      <c r="AL7" s="10">
        <v>11</v>
      </c>
      <c r="AM7" s="10">
        <v>2</v>
      </c>
      <c r="AN7" s="10">
        <v>16</v>
      </c>
      <c r="AO7" s="10"/>
      <c r="AP7" s="10">
        <v>36</v>
      </c>
      <c r="AQ7" s="10">
        <v>52</v>
      </c>
      <c r="AR7" s="10">
        <v>6</v>
      </c>
      <c r="AS7" s="10"/>
      <c r="AT7" s="10">
        <v>34</v>
      </c>
      <c r="AU7" s="10">
        <v>34</v>
      </c>
      <c r="AV7" s="10">
        <v>38</v>
      </c>
      <c r="AW7" s="10">
        <v>22</v>
      </c>
      <c r="AX7" s="10">
        <v>3</v>
      </c>
      <c r="AY7" s="10"/>
      <c r="AZ7" s="10">
        <v>21</v>
      </c>
      <c r="BA7" s="10">
        <v>61</v>
      </c>
      <c r="BB7" s="10">
        <v>12</v>
      </c>
      <c r="BC7" s="10">
        <v>29</v>
      </c>
      <c r="BD7" s="10">
        <v>17</v>
      </c>
      <c r="BE7" s="10">
        <v>8</v>
      </c>
      <c r="BF7" s="10"/>
      <c r="BG7" s="10">
        <v>88</v>
      </c>
      <c r="BH7" s="10">
        <v>60</v>
      </c>
      <c r="BI7" s="10" t="s">
        <v>94</v>
      </c>
      <c r="BJ7" s="10" t="s">
        <v>94</v>
      </c>
      <c r="BK7" s="10" t="s">
        <v>94</v>
      </c>
      <c r="BL7" s="10" t="s">
        <v>94</v>
      </c>
      <c r="BM7" s="10" t="s">
        <v>94</v>
      </c>
    </row>
    <row r="8" spans="2:65" ht="30" customHeight="1" x14ac:dyDescent="0.35">
      <c r="B8" s="11" t="s">
        <v>19</v>
      </c>
      <c r="C8" s="11">
        <v>148</v>
      </c>
      <c r="D8" s="11">
        <v>78</v>
      </c>
      <c r="E8" s="11">
        <v>70</v>
      </c>
      <c r="F8" s="11"/>
      <c r="G8" s="11">
        <v>13</v>
      </c>
      <c r="H8" s="11">
        <v>27</v>
      </c>
      <c r="I8" s="11">
        <v>20</v>
      </c>
      <c r="J8" s="11">
        <v>25</v>
      </c>
      <c r="K8" s="11">
        <v>21</v>
      </c>
      <c r="L8" s="11">
        <v>42</v>
      </c>
      <c r="M8" s="11"/>
      <c r="N8" s="11">
        <v>36</v>
      </c>
      <c r="O8" s="11">
        <v>46</v>
      </c>
      <c r="P8" s="11">
        <v>32</v>
      </c>
      <c r="Q8" s="11">
        <v>33</v>
      </c>
      <c r="R8" s="11"/>
      <c r="S8" s="11">
        <v>16</v>
      </c>
      <c r="T8" s="11">
        <v>19</v>
      </c>
      <c r="U8" s="11">
        <v>9</v>
      </c>
      <c r="V8" s="11">
        <v>16</v>
      </c>
      <c r="W8" s="11">
        <v>8</v>
      </c>
      <c r="X8" s="11">
        <v>15</v>
      </c>
      <c r="Y8" s="11">
        <v>7</v>
      </c>
      <c r="Z8" s="11">
        <v>4</v>
      </c>
      <c r="AA8" s="11">
        <v>19</v>
      </c>
      <c r="AB8" s="11">
        <v>18</v>
      </c>
      <c r="AC8" s="11">
        <v>10</v>
      </c>
      <c r="AD8" s="11">
        <v>8</v>
      </c>
      <c r="AE8" s="11"/>
      <c r="AF8" s="11">
        <v>56</v>
      </c>
      <c r="AG8" s="11">
        <v>64</v>
      </c>
      <c r="AH8" s="11">
        <v>19</v>
      </c>
      <c r="AI8" s="11"/>
      <c r="AJ8" s="11">
        <v>64</v>
      </c>
      <c r="AK8" s="11">
        <v>33</v>
      </c>
      <c r="AL8" s="11">
        <v>12</v>
      </c>
      <c r="AM8" s="11">
        <v>2</v>
      </c>
      <c r="AN8" s="11">
        <v>16</v>
      </c>
      <c r="AO8" s="11"/>
      <c r="AP8" s="11">
        <v>35</v>
      </c>
      <c r="AQ8" s="11">
        <v>52</v>
      </c>
      <c r="AR8" s="11">
        <v>6</v>
      </c>
      <c r="AS8" s="11"/>
      <c r="AT8" s="11">
        <v>35</v>
      </c>
      <c r="AU8" s="11">
        <v>34</v>
      </c>
      <c r="AV8" s="11">
        <v>38</v>
      </c>
      <c r="AW8" s="11">
        <v>21</v>
      </c>
      <c r="AX8" s="11">
        <v>3</v>
      </c>
      <c r="AY8" s="11"/>
      <c r="AZ8" s="11">
        <v>21</v>
      </c>
      <c r="BA8" s="11">
        <v>60</v>
      </c>
      <c r="BB8" s="11">
        <v>13</v>
      </c>
      <c r="BC8" s="11">
        <v>28</v>
      </c>
      <c r="BD8" s="11">
        <v>18</v>
      </c>
      <c r="BE8" s="11">
        <v>8</v>
      </c>
      <c r="BF8" s="11"/>
      <c r="BG8" s="11">
        <v>87</v>
      </c>
      <c r="BH8" s="11">
        <v>61</v>
      </c>
      <c r="BI8" s="11" t="s">
        <v>94</v>
      </c>
      <c r="BJ8" s="11" t="s">
        <v>94</v>
      </c>
      <c r="BK8" s="11" t="s">
        <v>94</v>
      </c>
      <c r="BL8" s="11" t="s">
        <v>94</v>
      </c>
      <c r="BM8" s="11" t="s">
        <v>94</v>
      </c>
    </row>
    <row r="9" spans="2:65" ht="29" x14ac:dyDescent="0.35">
      <c r="B9" s="18" t="s">
        <v>442</v>
      </c>
      <c r="C9" s="17">
        <v>0.44567654571992399</v>
      </c>
      <c r="D9" s="17">
        <v>0.37663573823090801</v>
      </c>
      <c r="E9" s="17">
        <v>0.52256731143663304</v>
      </c>
      <c r="F9" s="17"/>
      <c r="G9" s="17">
        <v>0.40801662639517</v>
      </c>
      <c r="H9" s="17">
        <v>0.35173263807689098</v>
      </c>
      <c r="I9" s="17">
        <v>0.46172331729596899</v>
      </c>
      <c r="J9" s="17">
        <v>0.44655065476557199</v>
      </c>
      <c r="K9" s="17">
        <v>0.63019666409559305</v>
      </c>
      <c r="L9" s="17">
        <v>0.41695108927114799</v>
      </c>
      <c r="M9" s="17"/>
      <c r="N9" s="17">
        <v>0.30239635958197197</v>
      </c>
      <c r="O9" s="17">
        <v>0.52323083717284502</v>
      </c>
      <c r="P9" s="17">
        <v>0.53313493387366995</v>
      </c>
      <c r="Q9" s="17">
        <v>0.40894294263812098</v>
      </c>
      <c r="R9" s="17"/>
      <c r="S9" s="17">
        <v>0.35437630159350397</v>
      </c>
      <c r="T9" s="17">
        <v>0.37861976136423597</v>
      </c>
      <c r="U9" s="17">
        <v>0.33596662195223098</v>
      </c>
      <c r="V9" s="17">
        <v>0.62883217730404495</v>
      </c>
      <c r="W9" s="17">
        <v>0.51066864534537704</v>
      </c>
      <c r="X9" s="17">
        <v>0.26720010253575999</v>
      </c>
      <c r="Y9" s="17">
        <v>1</v>
      </c>
      <c r="Z9" s="17">
        <v>0.44169929159829002</v>
      </c>
      <c r="AA9" s="17">
        <v>0.22063518951053099</v>
      </c>
      <c r="AB9" s="17">
        <v>0.51940053079326198</v>
      </c>
      <c r="AC9" s="17">
        <v>0.450452530782111</v>
      </c>
      <c r="AD9" s="17">
        <v>0.67973818102536898</v>
      </c>
      <c r="AE9" s="17"/>
      <c r="AF9" s="17">
        <v>0.53529874466939498</v>
      </c>
      <c r="AG9" s="17">
        <v>0.35025645834970998</v>
      </c>
      <c r="AH9" s="17">
        <v>0.49006599842995902</v>
      </c>
      <c r="AI9" s="17"/>
      <c r="AJ9" s="17">
        <v>0.45478458561962298</v>
      </c>
      <c r="AK9" s="17">
        <v>0.31464599203348997</v>
      </c>
      <c r="AL9" s="17">
        <v>0.393416410918632</v>
      </c>
      <c r="AM9" s="17">
        <v>0</v>
      </c>
      <c r="AN9" s="17">
        <v>0.441983333057337</v>
      </c>
      <c r="AO9" s="17"/>
      <c r="AP9" s="17">
        <v>0.44990335226283201</v>
      </c>
      <c r="AQ9" s="17">
        <v>0.42263491621764498</v>
      </c>
      <c r="AR9" s="17">
        <v>0.34596086052198499</v>
      </c>
      <c r="AS9" s="17"/>
      <c r="AT9" s="17">
        <v>0.53525540417310802</v>
      </c>
      <c r="AU9" s="17">
        <v>0.40231452973001303</v>
      </c>
      <c r="AV9" s="17">
        <v>0.44405425398878401</v>
      </c>
      <c r="AW9" s="17">
        <v>0.43538460906008303</v>
      </c>
      <c r="AX9" s="17">
        <v>0.27579382510117201</v>
      </c>
      <c r="AY9" s="17"/>
      <c r="AZ9" s="17">
        <v>0.27795655167566002</v>
      </c>
      <c r="BA9" s="17">
        <v>0.50004666896769101</v>
      </c>
      <c r="BB9" s="17">
        <v>0.26772087452854898</v>
      </c>
      <c r="BC9" s="17">
        <v>0.51511572371158398</v>
      </c>
      <c r="BD9" s="17">
        <v>0.55375019483588594</v>
      </c>
      <c r="BE9" s="17">
        <v>0.28043151587854098</v>
      </c>
      <c r="BF9" s="17"/>
      <c r="BG9" s="17">
        <v>0.50490253638388505</v>
      </c>
      <c r="BH9" s="17">
        <v>0.36086637002868999</v>
      </c>
      <c r="BI9" s="17" t="s">
        <v>95</v>
      </c>
      <c r="BJ9" s="17" t="s">
        <v>95</v>
      </c>
      <c r="BK9" s="17" t="s">
        <v>95</v>
      </c>
      <c r="BL9" s="17" t="s">
        <v>95</v>
      </c>
      <c r="BM9" s="17" t="s">
        <v>95</v>
      </c>
    </row>
    <row r="10" spans="2:65" ht="29" x14ac:dyDescent="0.35">
      <c r="B10" s="18" t="s">
        <v>443</v>
      </c>
      <c r="C10" s="17">
        <v>0.20378150580816001</v>
      </c>
      <c r="D10" s="17">
        <v>0.22880006738243</v>
      </c>
      <c r="E10" s="17">
        <v>0.17591832710935401</v>
      </c>
      <c r="F10" s="17"/>
      <c r="G10" s="17">
        <v>0.33024529644540601</v>
      </c>
      <c r="H10" s="17">
        <v>0.177928648419132</v>
      </c>
      <c r="I10" s="17">
        <v>0.25532731368426498</v>
      </c>
      <c r="J10" s="17">
        <v>0.11463949833824801</v>
      </c>
      <c r="K10" s="17">
        <v>9.61017007888752E-2</v>
      </c>
      <c r="L10" s="17">
        <v>0.26573115844870099</v>
      </c>
      <c r="M10" s="17"/>
      <c r="N10" s="17">
        <v>0.216814592308717</v>
      </c>
      <c r="O10" s="17">
        <v>0.28263528753406902</v>
      </c>
      <c r="P10" s="17">
        <v>6.9888065358476206E-2</v>
      </c>
      <c r="Q10" s="17">
        <v>0.20926618271012801</v>
      </c>
      <c r="R10" s="17"/>
      <c r="S10" s="17">
        <v>0.40957086723802799</v>
      </c>
      <c r="T10" s="17">
        <v>0.14931221108623699</v>
      </c>
      <c r="U10" s="17">
        <v>0.10628374510512401</v>
      </c>
      <c r="V10" s="17">
        <v>0.33013469775500498</v>
      </c>
      <c r="W10" s="17">
        <v>0.22744797446960499</v>
      </c>
      <c r="X10" s="17">
        <v>0.176455849775847</v>
      </c>
      <c r="Y10" s="17">
        <v>0.14699383485935999</v>
      </c>
      <c r="Z10" s="17">
        <v>0.20220282646407101</v>
      </c>
      <c r="AA10" s="17">
        <v>0.14989333009884701</v>
      </c>
      <c r="AB10" s="17">
        <v>0.176619520043728</v>
      </c>
      <c r="AC10" s="17">
        <v>0.10381480174131601</v>
      </c>
      <c r="AD10" s="17">
        <v>0.15812609092163499</v>
      </c>
      <c r="AE10" s="17"/>
      <c r="AF10" s="17">
        <v>9.8211803090533997E-2</v>
      </c>
      <c r="AG10" s="17">
        <v>0.281056373309793</v>
      </c>
      <c r="AH10" s="17">
        <v>0.23136566863044</v>
      </c>
      <c r="AI10" s="17"/>
      <c r="AJ10" s="17">
        <v>0.2225128269111</v>
      </c>
      <c r="AK10" s="17">
        <v>0.14043569512496701</v>
      </c>
      <c r="AL10" s="17">
        <v>8.0716540931984798E-2</v>
      </c>
      <c r="AM10" s="17">
        <v>0</v>
      </c>
      <c r="AN10" s="17">
        <v>0.243145173064088</v>
      </c>
      <c r="AO10" s="17"/>
      <c r="AP10" s="17">
        <v>0.18801619038004799</v>
      </c>
      <c r="AQ10" s="17">
        <v>0.23609592569569399</v>
      </c>
      <c r="AR10" s="17">
        <v>0.18738121867417601</v>
      </c>
      <c r="AS10" s="17"/>
      <c r="AT10" s="17">
        <v>0.11778396272545801</v>
      </c>
      <c r="AU10" s="17">
        <v>0.17635473231741799</v>
      </c>
      <c r="AV10" s="17">
        <v>0.224675906942089</v>
      </c>
      <c r="AW10" s="17">
        <v>0.27315148857703803</v>
      </c>
      <c r="AX10" s="17">
        <v>0.72420617489882799</v>
      </c>
      <c r="AY10" s="17"/>
      <c r="AZ10" s="17">
        <v>0.13572073947660199</v>
      </c>
      <c r="BA10" s="17">
        <v>0.25760599664462103</v>
      </c>
      <c r="BB10" s="17">
        <v>0.15932266232058001</v>
      </c>
      <c r="BC10" s="17">
        <v>0.203604678371896</v>
      </c>
      <c r="BD10" s="17">
        <v>0.126119027716284</v>
      </c>
      <c r="BE10" s="17">
        <v>0.21789667525329101</v>
      </c>
      <c r="BF10" s="17"/>
      <c r="BG10" s="17">
        <v>0.23014948287592299</v>
      </c>
      <c r="BH10" s="17">
        <v>0.16602320505760401</v>
      </c>
      <c r="BI10" s="17" t="s">
        <v>95</v>
      </c>
      <c r="BJ10" s="17" t="s">
        <v>95</v>
      </c>
      <c r="BK10" s="17" t="s">
        <v>95</v>
      </c>
      <c r="BL10" s="17" t="s">
        <v>95</v>
      </c>
      <c r="BM10" s="17" t="s">
        <v>95</v>
      </c>
    </row>
    <row r="11" spans="2:65" ht="43.5" x14ac:dyDescent="0.35">
      <c r="B11" s="18" t="s">
        <v>444</v>
      </c>
      <c r="C11" s="17">
        <v>0.199054708789246</v>
      </c>
      <c r="D11" s="17">
        <v>0.27210192158969698</v>
      </c>
      <c r="E11" s="17">
        <v>0.117702008408509</v>
      </c>
      <c r="F11" s="17"/>
      <c r="G11" s="17">
        <v>7.3653931837205394E-2</v>
      </c>
      <c r="H11" s="17">
        <v>3.3425608242373797E-2</v>
      </c>
      <c r="I11" s="17">
        <v>0.252169365419395</v>
      </c>
      <c r="J11" s="17">
        <v>9.0006595054717295E-2</v>
      </c>
      <c r="K11" s="17">
        <v>0.35057136862423</v>
      </c>
      <c r="L11" s="17">
        <v>0.30872441111496801</v>
      </c>
      <c r="M11" s="17"/>
      <c r="N11" s="17">
        <v>0.21885014449335699</v>
      </c>
      <c r="O11" s="17">
        <v>0.15720947810556801</v>
      </c>
      <c r="P11" s="17">
        <v>0.209589504530976</v>
      </c>
      <c r="Q11" s="17">
        <v>0.22537699269783701</v>
      </c>
      <c r="R11" s="17"/>
      <c r="S11" s="17">
        <v>0.23723630124471401</v>
      </c>
      <c r="T11" s="17">
        <v>0.20568001074091499</v>
      </c>
      <c r="U11" s="17">
        <v>0.20477627228849399</v>
      </c>
      <c r="V11" s="17">
        <v>0.19179301972687901</v>
      </c>
      <c r="W11" s="17">
        <v>0</v>
      </c>
      <c r="X11" s="17">
        <v>0.22819332530099401</v>
      </c>
      <c r="Y11" s="17">
        <v>0.237203743510671</v>
      </c>
      <c r="Z11" s="17">
        <v>0</v>
      </c>
      <c r="AA11" s="17">
        <v>0.15425296735768601</v>
      </c>
      <c r="AB11" s="17">
        <v>0.24625918069730199</v>
      </c>
      <c r="AC11" s="17">
        <v>0.104161261249842</v>
      </c>
      <c r="AD11" s="17">
        <v>0.44323612091649101</v>
      </c>
      <c r="AE11" s="17"/>
      <c r="AF11" s="17">
        <v>0.27679464480605998</v>
      </c>
      <c r="AG11" s="17">
        <v>0.15294543152183901</v>
      </c>
      <c r="AH11" s="17">
        <v>0.21793331969674801</v>
      </c>
      <c r="AI11" s="17"/>
      <c r="AJ11" s="17">
        <v>0.19230535945490801</v>
      </c>
      <c r="AK11" s="17">
        <v>0.114196837483504</v>
      </c>
      <c r="AL11" s="17">
        <v>0.26584042459156298</v>
      </c>
      <c r="AM11" s="17">
        <v>0</v>
      </c>
      <c r="AN11" s="17">
        <v>0.248134021447729</v>
      </c>
      <c r="AO11" s="17"/>
      <c r="AP11" s="17">
        <v>0.148523529686198</v>
      </c>
      <c r="AQ11" s="17">
        <v>0.179066205670742</v>
      </c>
      <c r="AR11" s="17">
        <v>0.15534220986570099</v>
      </c>
      <c r="AS11" s="17"/>
      <c r="AT11" s="17">
        <v>0.26157033992810302</v>
      </c>
      <c r="AU11" s="17">
        <v>0.248588933817844</v>
      </c>
      <c r="AV11" s="17">
        <v>0.127084006789349</v>
      </c>
      <c r="AW11" s="17">
        <v>0.196682226852677</v>
      </c>
      <c r="AX11" s="17">
        <v>0.34800167285261802</v>
      </c>
      <c r="AY11" s="17"/>
      <c r="AZ11" s="17">
        <v>9.5965749260744707E-2</v>
      </c>
      <c r="BA11" s="17">
        <v>0.25604592349704303</v>
      </c>
      <c r="BB11" s="17">
        <v>6.7260164439747194E-2</v>
      </c>
      <c r="BC11" s="17">
        <v>0.14030745441003301</v>
      </c>
      <c r="BD11" s="17">
        <v>0.29200493246372999</v>
      </c>
      <c r="BE11" s="17">
        <v>0.24366414899451</v>
      </c>
      <c r="BF11" s="17"/>
      <c r="BG11" s="17">
        <v>0.25593428816541097</v>
      </c>
      <c r="BH11" s="17">
        <v>0.117604536895855</v>
      </c>
      <c r="BI11" s="17" t="s">
        <v>95</v>
      </c>
      <c r="BJ11" s="17" t="s">
        <v>95</v>
      </c>
      <c r="BK11" s="17" t="s">
        <v>95</v>
      </c>
      <c r="BL11" s="17" t="s">
        <v>95</v>
      </c>
      <c r="BM11" s="17" t="s">
        <v>95</v>
      </c>
    </row>
    <row r="12" spans="2:65" ht="43.5" x14ac:dyDescent="0.35">
      <c r="B12" s="18" t="s">
        <v>445</v>
      </c>
      <c r="C12" s="17">
        <v>0.161489186047336</v>
      </c>
      <c r="D12" s="17">
        <v>0.151116189835515</v>
      </c>
      <c r="E12" s="17">
        <v>0.173041594695371</v>
      </c>
      <c r="F12" s="17"/>
      <c r="G12" s="17">
        <v>0.203862863229858</v>
      </c>
      <c r="H12" s="17">
        <v>0.23798686743450501</v>
      </c>
      <c r="I12" s="17">
        <v>0.26335670316982202</v>
      </c>
      <c r="J12" s="17">
        <v>7.9995873297519698E-2</v>
      </c>
      <c r="K12" s="17">
        <v>5.1327138535792197E-2</v>
      </c>
      <c r="L12" s="17">
        <v>0.15546344427622599</v>
      </c>
      <c r="M12" s="17"/>
      <c r="N12" s="17">
        <v>0.17137988511388</v>
      </c>
      <c r="O12" s="17">
        <v>0.16918679111316401</v>
      </c>
      <c r="P12" s="17">
        <v>0.109127089370752</v>
      </c>
      <c r="Q12" s="17">
        <v>0.19036843682325</v>
      </c>
      <c r="R12" s="17"/>
      <c r="S12" s="17">
        <v>0.11817313645262099</v>
      </c>
      <c r="T12" s="17">
        <v>0.27495780541486498</v>
      </c>
      <c r="U12" s="17">
        <v>0.33408183552171</v>
      </c>
      <c r="V12" s="17">
        <v>0.13526200975848901</v>
      </c>
      <c r="W12" s="17">
        <v>0</v>
      </c>
      <c r="X12" s="17">
        <v>0.17797788555619601</v>
      </c>
      <c r="Y12" s="17">
        <v>0</v>
      </c>
      <c r="Z12" s="17">
        <v>0</v>
      </c>
      <c r="AA12" s="17">
        <v>0.11348954984017399</v>
      </c>
      <c r="AB12" s="17">
        <v>0.176052515152613</v>
      </c>
      <c r="AC12" s="17">
        <v>0.10381480174131601</v>
      </c>
      <c r="AD12" s="17">
        <v>0.35069442506461501</v>
      </c>
      <c r="AE12" s="17"/>
      <c r="AF12" s="17">
        <v>0.103075941785313</v>
      </c>
      <c r="AG12" s="17">
        <v>0.14580498913204801</v>
      </c>
      <c r="AH12" s="17">
        <v>0.381569093802196</v>
      </c>
      <c r="AI12" s="17"/>
      <c r="AJ12" s="17">
        <v>0.122249403651911</v>
      </c>
      <c r="AK12" s="17">
        <v>0.115679389648808</v>
      </c>
      <c r="AL12" s="17">
        <v>0.22062885985290101</v>
      </c>
      <c r="AM12" s="17">
        <v>0</v>
      </c>
      <c r="AN12" s="17">
        <v>0.21191037729300299</v>
      </c>
      <c r="AO12" s="17"/>
      <c r="AP12" s="17">
        <v>0.17841773368681799</v>
      </c>
      <c r="AQ12" s="17">
        <v>0.19902990617945701</v>
      </c>
      <c r="AR12" s="17">
        <v>0.18738121867417601</v>
      </c>
      <c r="AS12" s="17"/>
      <c r="AT12" s="17">
        <v>0.158236115455333</v>
      </c>
      <c r="AU12" s="17">
        <v>0.18544482098944201</v>
      </c>
      <c r="AV12" s="17">
        <v>0.121685141306923</v>
      </c>
      <c r="AW12" s="17">
        <v>0.19266480305209299</v>
      </c>
      <c r="AX12" s="17">
        <v>0.72420617489882799</v>
      </c>
      <c r="AY12" s="17"/>
      <c r="AZ12" s="17">
        <v>0.209097128776081</v>
      </c>
      <c r="BA12" s="17">
        <v>0.136525368653823</v>
      </c>
      <c r="BB12" s="17">
        <v>0.20249248718827201</v>
      </c>
      <c r="BC12" s="17">
        <v>0.131060199223028</v>
      </c>
      <c r="BD12" s="17">
        <v>0.177904256965769</v>
      </c>
      <c r="BE12" s="17">
        <v>0.22786725361051799</v>
      </c>
      <c r="BF12" s="17"/>
      <c r="BG12" s="17">
        <v>0.13525088568350599</v>
      </c>
      <c r="BH12" s="17">
        <v>0.19906179291720999</v>
      </c>
      <c r="BI12" s="17" t="s">
        <v>95</v>
      </c>
      <c r="BJ12" s="17" t="s">
        <v>95</v>
      </c>
      <c r="BK12" s="17" t="s">
        <v>95</v>
      </c>
      <c r="BL12" s="17" t="s">
        <v>95</v>
      </c>
      <c r="BM12" s="17" t="s">
        <v>95</v>
      </c>
    </row>
    <row r="13" spans="2:65" ht="58" x14ac:dyDescent="0.35">
      <c r="B13" s="18" t="s">
        <v>446</v>
      </c>
      <c r="C13" s="17">
        <v>0.15444596159301399</v>
      </c>
      <c r="D13" s="17">
        <v>0.21082679011368999</v>
      </c>
      <c r="E13" s="17">
        <v>9.1654617830313895E-2</v>
      </c>
      <c r="F13" s="17"/>
      <c r="G13" s="17">
        <v>0</v>
      </c>
      <c r="H13" s="17">
        <v>0.17999099875940999</v>
      </c>
      <c r="I13" s="17">
        <v>0.276923911602457</v>
      </c>
      <c r="J13" s="17">
        <v>0.119262690676936</v>
      </c>
      <c r="K13" s="17">
        <v>0.20996242328338699</v>
      </c>
      <c r="L13" s="17">
        <v>0.119937526466047</v>
      </c>
      <c r="M13" s="17"/>
      <c r="N13" s="17">
        <v>7.9989579099107103E-2</v>
      </c>
      <c r="O13" s="17">
        <v>0.105004966337908</v>
      </c>
      <c r="P13" s="17">
        <v>0.27067723619711898</v>
      </c>
      <c r="Q13" s="17">
        <v>0.19126928099889001</v>
      </c>
      <c r="R13" s="17"/>
      <c r="S13" s="17">
        <v>0.121600628456664</v>
      </c>
      <c r="T13" s="17">
        <v>0.14184959458058999</v>
      </c>
      <c r="U13" s="17">
        <v>0</v>
      </c>
      <c r="V13" s="17">
        <v>0.13940350115783701</v>
      </c>
      <c r="W13" s="17">
        <v>0.24224168808508101</v>
      </c>
      <c r="X13" s="17">
        <v>0.22023601907175899</v>
      </c>
      <c r="Y13" s="17">
        <v>0</v>
      </c>
      <c r="Z13" s="17">
        <v>0.21431336756686201</v>
      </c>
      <c r="AA13" s="17">
        <v>0.164894307277099</v>
      </c>
      <c r="AB13" s="17">
        <v>0.19550574871357701</v>
      </c>
      <c r="AC13" s="17">
        <v>0.21964016255330501</v>
      </c>
      <c r="AD13" s="17">
        <v>0.15812609092163499</v>
      </c>
      <c r="AE13" s="17"/>
      <c r="AF13" s="17">
        <v>0.16346498653568001</v>
      </c>
      <c r="AG13" s="17">
        <v>0.15739529371362901</v>
      </c>
      <c r="AH13" s="17">
        <v>0.188254354621048</v>
      </c>
      <c r="AI13" s="17"/>
      <c r="AJ13" s="17">
        <v>0.113267405430754</v>
      </c>
      <c r="AK13" s="17">
        <v>0.217946834755431</v>
      </c>
      <c r="AL13" s="17">
        <v>0.25414560433</v>
      </c>
      <c r="AM13" s="17">
        <v>0</v>
      </c>
      <c r="AN13" s="17">
        <v>0.13274673726342401</v>
      </c>
      <c r="AO13" s="17"/>
      <c r="AP13" s="17">
        <v>0.107528605489113</v>
      </c>
      <c r="AQ13" s="17">
        <v>0.20275025193315499</v>
      </c>
      <c r="AR13" s="17">
        <v>0.34779702991812</v>
      </c>
      <c r="AS13" s="17"/>
      <c r="AT13" s="17">
        <v>9.1487942122368798E-2</v>
      </c>
      <c r="AU13" s="17">
        <v>0.16167141445015201</v>
      </c>
      <c r="AV13" s="17">
        <v>0.18111351737216499</v>
      </c>
      <c r="AW13" s="17">
        <v>0.197448351629154</v>
      </c>
      <c r="AX13" s="17">
        <v>0.27579382510117201</v>
      </c>
      <c r="AY13" s="17"/>
      <c r="AZ13" s="17">
        <v>0.27289116417619302</v>
      </c>
      <c r="BA13" s="17">
        <v>0.144968668344026</v>
      </c>
      <c r="BB13" s="17">
        <v>7.1418419866937699E-2</v>
      </c>
      <c r="BC13" s="17">
        <v>0.112804249790515</v>
      </c>
      <c r="BD13" s="17">
        <v>0.113560291235012</v>
      </c>
      <c r="BE13" s="17">
        <v>0.28043151587854098</v>
      </c>
      <c r="BF13" s="17"/>
      <c r="BG13" s="17">
        <v>0.15169005043702499</v>
      </c>
      <c r="BH13" s="17">
        <v>0.158392359225348</v>
      </c>
      <c r="BI13" s="17" t="s">
        <v>95</v>
      </c>
      <c r="BJ13" s="17" t="s">
        <v>95</v>
      </c>
      <c r="BK13" s="17" t="s">
        <v>95</v>
      </c>
      <c r="BL13" s="17" t="s">
        <v>95</v>
      </c>
      <c r="BM13" s="17" t="s">
        <v>95</v>
      </c>
    </row>
    <row r="14" spans="2:65" ht="58" x14ac:dyDescent="0.35">
      <c r="B14" s="18" t="s">
        <v>447</v>
      </c>
      <c r="C14" s="17">
        <v>0.133149932981729</v>
      </c>
      <c r="D14" s="17">
        <v>0.20039143929535499</v>
      </c>
      <c r="E14" s="17">
        <v>5.8263049464004499E-2</v>
      </c>
      <c r="F14" s="17"/>
      <c r="G14" s="17">
        <v>4.9073727638977299E-2</v>
      </c>
      <c r="H14" s="17">
        <v>0.211625597308849</v>
      </c>
      <c r="I14" s="17">
        <v>0.15357367811375899</v>
      </c>
      <c r="J14" s="17">
        <v>0.12596358945022501</v>
      </c>
      <c r="K14" s="17">
        <v>5.1327138535792197E-2</v>
      </c>
      <c r="L14" s="17">
        <v>0.14364789997267899</v>
      </c>
      <c r="M14" s="17"/>
      <c r="N14" s="17">
        <v>0.176503373703045</v>
      </c>
      <c r="O14" s="17">
        <v>0.145259044985356</v>
      </c>
      <c r="P14" s="17">
        <v>0.13670409017180599</v>
      </c>
      <c r="Q14" s="17">
        <v>6.6531798231200298E-2</v>
      </c>
      <c r="R14" s="17"/>
      <c r="S14" s="17">
        <v>0.29963105496722597</v>
      </c>
      <c r="T14" s="17">
        <v>0.13711712298586801</v>
      </c>
      <c r="U14" s="17">
        <v>0</v>
      </c>
      <c r="V14" s="17">
        <v>0.194969385747156</v>
      </c>
      <c r="W14" s="17">
        <v>0</v>
      </c>
      <c r="X14" s="17">
        <v>0</v>
      </c>
      <c r="Y14" s="17">
        <v>0</v>
      </c>
      <c r="Z14" s="17">
        <v>0.36082260152925399</v>
      </c>
      <c r="AA14" s="17">
        <v>3.6866520852381901E-2</v>
      </c>
      <c r="AB14" s="17">
        <v>0.24724105733833901</v>
      </c>
      <c r="AC14" s="17">
        <v>0</v>
      </c>
      <c r="AD14" s="17">
        <v>0.32440377006741</v>
      </c>
      <c r="AE14" s="17"/>
      <c r="AF14" s="17">
        <v>7.3300537731897097E-2</v>
      </c>
      <c r="AG14" s="17">
        <v>0.19996402420732101</v>
      </c>
      <c r="AH14" s="17">
        <v>0.111294576699174</v>
      </c>
      <c r="AI14" s="17"/>
      <c r="AJ14" s="17">
        <v>0.14529607579578399</v>
      </c>
      <c r="AK14" s="17">
        <v>9.7018995587446796E-2</v>
      </c>
      <c r="AL14" s="17">
        <v>0.18591349268364399</v>
      </c>
      <c r="AM14" s="17">
        <v>0</v>
      </c>
      <c r="AN14" s="17">
        <v>6.2716082958346797E-2</v>
      </c>
      <c r="AO14" s="17"/>
      <c r="AP14" s="17">
        <v>8.5799628501634903E-2</v>
      </c>
      <c r="AQ14" s="17">
        <v>0.10344055732527099</v>
      </c>
      <c r="AR14" s="17">
        <v>0.31409084411497801</v>
      </c>
      <c r="AS14" s="17"/>
      <c r="AT14" s="17">
        <v>5.8623503171923497E-2</v>
      </c>
      <c r="AU14" s="17">
        <v>0.190909389886527</v>
      </c>
      <c r="AV14" s="17">
        <v>0.19307928323881601</v>
      </c>
      <c r="AW14" s="17">
        <v>7.6841038190027994E-2</v>
      </c>
      <c r="AX14" s="17">
        <v>0</v>
      </c>
      <c r="AY14" s="17"/>
      <c r="AZ14" s="17">
        <v>0.178782630338925</v>
      </c>
      <c r="BA14" s="17">
        <v>0.16634456707516401</v>
      </c>
      <c r="BB14" s="17">
        <v>0.16138296783949899</v>
      </c>
      <c r="BC14" s="17">
        <v>6.5217573370538004E-2</v>
      </c>
      <c r="BD14" s="17">
        <v>0.113302062123289</v>
      </c>
      <c r="BE14" s="17">
        <v>0</v>
      </c>
      <c r="BF14" s="17"/>
      <c r="BG14" s="17">
        <v>0.14051413477469499</v>
      </c>
      <c r="BH14" s="17">
        <v>0.122604575430334</v>
      </c>
      <c r="BI14" s="17" t="s">
        <v>95</v>
      </c>
      <c r="BJ14" s="17" t="s">
        <v>95</v>
      </c>
      <c r="BK14" s="17" t="s">
        <v>95</v>
      </c>
      <c r="BL14" s="17" t="s">
        <v>95</v>
      </c>
      <c r="BM14" s="17" t="s">
        <v>95</v>
      </c>
    </row>
    <row r="15" spans="2:65" ht="43.5" x14ac:dyDescent="0.35">
      <c r="B15" s="18" t="s">
        <v>448</v>
      </c>
      <c r="C15" s="17">
        <v>0.123922878058895</v>
      </c>
      <c r="D15" s="17">
        <v>9.8145861436794102E-2</v>
      </c>
      <c r="E15" s="17">
        <v>0.152630748346783</v>
      </c>
      <c r="F15" s="17"/>
      <c r="G15" s="17">
        <v>6.8118226553482195E-2</v>
      </c>
      <c r="H15" s="17">
        <v>0.15677675417982401</v>
      </c>
      <c r="I15" s="17">
        <v>0.24307885880260699</v>
      </c>
      <c r="J15" s="17">
        <v>0</v>
      </c>
      <c r="K15" s="17">
        <v>0.10716095061450701</v>
      </c>
      <c r="L15" s="17">
        <v>0.14637584471205201</v>
      </c>
      <c r="M15" s="17"/>
      <c r="N15" s="17">
        <v>0.119168085046242</v>
      </c>
      <c r="O15" s="17">
        <v>0.18903871096811301</v>
      </c>
      <c r="P15" s="17">
        <v>6.6526399585495402E-2</v>
      </c>
      <c r="Q15" s="17">
        <v>9.4234217018593094E-2</v>
      </c>
      <c r="R15" s="17"/>
      <c r="S15" s="17">
        <v>0.114929331843971</v>
      </c>
      <c r="T15" s="17">
        <v>0.19665235915190499</v>
      </c>
      <c r="U15" s="17">
        <v>0.10628374510512401</v>
      </c>
      <c r="V15" s="17">
        <v>0.20261585535484</v>
      </c>
      <c r="W15" s="17">
        <v>0.241768036914565</v>
      </c>
      <c r="X15" s="17">
        <v>0</v>
      </c>
      <c r="Y15" s="17">
        <v>0</v>
      </c>
      <c r="Z15" s="17">
        <v>0</v>
      </c>
      <c r="AA15" s="17">
        <v>4.6172646044905702E-2</v>
      </c>
      <c r="AB15" s="17">
        <v>0.25528362516985198</v>
      </c>
      <c r="AC15" s="17">
        <v>0</v>
      </c>
      <c r="AD15" s="17">
        <v>0.16698722490420601</v>
      </c>
      <c r="AE15" s="17"/>
      <c r="AF15" s="17">
        <v>5.3461190168570399E-2</v>
      </c>
      <c r="AG15" s="17">
        <v>0.22231663583476099</v>
      </c>
      <c r="AH15" s="17">
        <v>5.5705871292046898E-2</v>
      </c>
      <c r="AI15" s="17"/>
      <c r="AJ15" s="17">
        <v>0.124927813879087</v>
      </c>
      <c r="AK15" s="17">
        <v>2.5996069706691501E-2</v>
      </c>
      <c r="AL15" s="17">
        <v>0.19245351261829899</v>
      </c>
      <c r="AM15" s="17">
        <v>0</v>
      </c>
      <c r="AN15" s="17">
        <v>0.124165731412685</v>
      </c>
      <c r="AO15" s="17"/>
      <c r="AP15" s="17">
        <v>9.0897337718361004E-2</v>
      </c>
      <c r="AQ15" s="17">
        <v>9.0733896867341193E-2</v>
      </c>
      <c r="AR15" s="17">
        <v>0.18738121867417601</v>
      </c>
      <c r="AS15" s="17"/>
      <c r="AT15" s="17">
        <v>0.12363207201832099</v>
      </c>
      <c r="AU15" s="17">
        <v>3.1548490705709302E-2</v>
      </c>
      <c r="AV15" s="17">
        <v>0.19244751596767501</v>
      </c>
      <c r="AW15" s="17">
        <v>0.18089137127261701</v>
      </c>
      <c r="AX15" s="17">
        <v>0</v>
      </c>
      <c r="AY15" s="17"/>
      <c r="AZ15" s="17">
        <v>9.2624412726254907E-2</v>
      </c>
      <c r="BA15" s="17">
        <v>0.14824003246411299</v>
      </c>
      <c r="BB15" s="17">
        <v>8.9964547972561204E-2</v>
      </c>
      <c r="BC15" s="17">
        <v>6.9135027511322E-2</v>
      </c>
      <c r="BD15" s="17">
        <v>0.12743625244360601</v>
      </c>
      <c r="BE15" s="17">
        <v>0.25466404213732102</v>
      </c>
      <c r="BF15" s="17"/>
      <c r="BG15" s="17">
        <v>0.14189319567063199</v>
      </c>
      <c r="BH15" s="17">
        <v>9.8189821054817605E-2</v>
      </c>
      <c r="BI15" s="17" t="s">
        <v>95</v>
      </c>
      <c r="BJ15" s="17" t="s">
        <v>95</v>
      </c>
      <c r="BK15" s="17" t="s">
        <v>95</v>
      </c>
      <c r="BL15" s="17" t="s">
        <v>95</v>
      </c>
      <c r="BM15" s="17" t="s">
        <v>95</v>
      </c>
    </row>
    <row r="16" spans="2:65" ht="43.5" x14ac:dyDescent="0.35">
      <c r="B16" s="18" t="s">
        <v>449</v>
      </c>
      <c r="C16" s="17">
        <v>0.114388533930647</v>
      </c>
      <c r="D16" s="17">
        <v>0.14071389797325701</v>
      </c>
      <c r="E16" s="17">
        <v>8.5069968974269702E-2</v>
      </c>
      <c r="F16" s="17"/>
      <c r="G16" s="17">
        <v>0.158146490802241</v>
      </c>
      <c r="H16" s="17">
        <v>0.20754707070699599</v>
      </c>
      <c r="I16" s="17">
        <v>0.111662693467725</v>
      </c>
      <c r="J16" s="17">
        <v>4.2706603222019301E-2</v>
      </c>
      <c r="K16" s="17">
        <v>0.14364836905848</v>
      </c>
      <c r="L16" s="17">
        <v>7.0846272921939193E-2</v>
      </c>
      <c r="M16" s="17"/>
      <c r="N16" s="17">
        <v>0.116327547184535</v>
      </c>
      <c r="O16" s="17">
        <v>0.12276042429591601</v>
      </c>
      <c r="P16" s="17">
        <v>0.13106234213548601</v>
      </c>
      <c r="Q16" s="17">
        <v>8.4819571796775906E-2</v>
      </c>
      <c r="R16" s="17"/>
      <c r="S16" s="17">
        <v>0.179458526707404</v>
      </c>
      <c r="T16" s="17">
        <v>4.45941862349254E-2</v>
      </c>
      <c r="U16" s="17">
        <v>0.227798090416586</v>
      </c>
      <c r="V16" s="17">
        <v>7.1778430448918296E-2</v>
      </c>
      <c r="W16" s="17">
        <v>0.12828087526501999</v>
      </c>
      <c r="X16" s="17">
        <v>7.2493653387926002E-2</v>
      </c>
      <c r="Y16" s="17">
        <v>0.136172668450048</v>
      </c>
      <c r="Z16" s="17">
        <v>0.44169929159829002</v>
      </c>
      <c r="AA16" s="17">
        <v>9.5606999735082798E-2</v>
      </c>
      <c r="AB16" s="17">
        <v>6.1423662906428998E-2</v>
      </c>
      <c r="AC16" s="17">
        <v>0.10381480174131601</v>
      </c>
      <c r="AD16" s="17">
        <v>0.15812609092163499</v>
      </c>
      <c r="AE16" s="17"/>
      <c r="AF16" s="17">
        <v>7.0512848893178201E-2</v>
      </c>
      <c r="AG16" s="17">
        <v>0.13822415035307301</v>
      </c>
      <c r="AH16" s="17">
        <v>0.162028025702078</v>
      </c>
      <c r="AI16" s="17"/>
      <c r="AJ16" s="17">
        <v>0.108623749565414</v>
      </c>
      <c r="AK16" s="17">
        <v>0.17624981250963001</v>
      </c>
      <c r="AL16" s="17">
        <v>8.3088063470014101E-2</v>
      </c>
      <c r="AM16" s="17">
        <v>0</v>
      </c>
      <c r="AN16" s="17">
        <v>5.6446998855545903E-2</v>
      </c>
      <c r="AO16" s="17"/>
      <c r="AP16" s="17">
        <v>8.7631446803432406E-2</v>
      </c>
      <c r="AQ16" s="17">
        <v>0.149665023831836</v>
      </c>
      <c r="AR16" s="17">
        <v>0</v>
      </c>
      <c r="AS16" s="17"/>
      <c r="AT16" s="17">
        <v>9.1044473642858101E-2</v>
      </c>
      <c r="AU16" s="17">
        <v>5.3146940404220099E-2</v>
      </c>
      <c r="AV16" s="17">
        <v>0.15162113112745099</v>
      </c>
      <c r="AW16" s="17">
        <v>0.23913874073451499</v>
      </c>
      <c r="AX16" s="17">
        <v>0</v>
      </c>
      <c r="AY16" s="17"/>
      <c r="AZ16" s="17">
        <v>0.17911235808944201</v>
      </c>
      <c r="BA16" s="17">
        <v>7.0343723418544502E-2</v>
      </c>
      <c r="BB16" s="17">
        <v>0.32395778463650299</v>
      </c>
      <c r="BC16" s="17">
        <v>0.172404500672801</v>
      </c>
      <c r="BD16" s="17">
        <v>0</v>
      </c>
      <c r="BE16" s="17">
        <v>0</v>
      </c>
      <c r="BF16" s="17"/>
      <c r="BG16" s="17">
        <v>8.9953270938185698E-2</v>
      </c>
      <c r="BH16" s="17">
        <v>0.14937923521263</v>
      </c>
      <c r="BI16" s="17" t="s">
        <v>95</v>
      </c>
      <c r="BJ16" s="17" t="s">
        <v>95</v>
      </c>
      <c r="BK16" s="17" t="s">
        <v>95</v>
      </c>
      <c r="BL16" s="17" t="s">
        <v>95</v>
      </c>
      <c r="BM16" s="17" t="s">
        <v>95</v>
      </c>
    </row>
    <row r="17" spans="2:65" ht="43.5" x14ac:dyDescent="0.35">
      <c r="B17" s="18" t="s">
        <v>450</v>
      </c>
      <c r="C17" s="17">
        <v>0.101189039998279</v>
      </c>
      <c r="D17" s="17">
        <v>0.12526209351025999</v>
      </c>
      <c r="E17" s="17">
        <v>7.4378873880653895E-2</v>
      </c>
      <c r="F17" s="17"/>
      <c r="G17" s="17">
        <v>8.5922772796083305E-2</v>
      </c>
      <c r="H17" s="17">
        <v>9.4787672613762405E-2</v>
      </c>
      <c r="I17" s="17">
        <v>0.15947368492938299</v>
      </c>
      <c r="J17" s="17">
        <v>8.0544091730813797E-2</v>
      </c>
      <c r="K17" s="17">
        <v>5.1327138535792197E-2</v>
      </c>
      <c r="L17" s="17">
        <v>0.119816753847517</v>
      </c>
      <c r="M17" s="17"/>
      <c r="N17" s="17">
        <v>0.18249932068847</v>
      </c>
      <c r="O17" s="17">
        <v>4.3420298480036701E-2</v>
      </c>
      <c r="P17" s="17">
        <v>3.5734705472567199E-2</v>
      </c>
      <c r="Q17" s="17">
        <v>0.156127651746018</v>
      </c>
      <c r="R17" s="17"/>
      <c r="S17" s="17">
        <v>0.11699240155317001</v>
      </c>
      <c r="T17" s="17">
        <v>0.14006636157792199</v>
      </c>
      <c r="U17" s="17">
        <v>0.10628374510512401</v>
      </c>
      <c r="V17" s="17">
        <v>7.1778430448918296E-2</v>
      </c>
      <c r="W17" s="17">
        <v>0</v>
      </c>
      <c r="X17" s="17">
        <v>0.20436464476212299</v>
      </c>
      <c r="Y17" s="17">
        <v>0</v>
      </c>
      <c r="Z17" s="17">
        <v>0</v>
      </c>
      <c r="AA17" s="17">
        <v>6.0075321024079198E-2</v>
      </c>
      <c r="AB17" s="17">
        <v>0.23462140530605999</v>
      </c>
      <c r="AC17" s="17">
        <v>0</v>
      </c>
      <c r="AD17" s="17">
        <v>0</v>
      </c>
      <c r="AE17" s="17"/>
      <c r="AF17" s="17">
        <v>5.7719717222953701E-2</v>
      </c>
      <c r="AG17" s="17">
        <v>0.148967973343447</v>
      </c>
      <c r="AH17" s="17">
        <v>5.6772243027364097E-2</v>
      </c>
      <c r="AI17" s="17"/>
      <c r="AJ17" s="17">
        <v>5.7814437761445299E-2</v>
      </c>
      <c r="AK17" s="17">
        <v>8.81234279987749E-2</v>
      </c>
      <c r="AL17" s="17">
        <v>0.17410608690846399</v>
      </c>
      <c r="AM17" s="17">
        <v>0</v>
      </c>
      <c r="AN17" s="17">
        <v>0</v>
      </c>
      <c r="AO17" s="17"/>
      <c r="AP17" s="17">
        <v>7.1638534498606202E-2</v>
      </c>
      <c r="AQ17" s="17">
        <v>9.5219549330048503E-2</v>
      </c>
      <c r="AR17" s="17">
        <v>0</v>
      </c>
      <c r="AS17" s="17"/>
      <c r="AT17" s="17">
        <v>0</v>
      </c>
      <c r="AU17" s="17">
        <v>9.2440284081462806E-2</v>
      </c>
      <c r="AV17" s="17">
        <v>0.13943108523692899</v>
      </c>
      <c r="AW17" s="17">
        <v>9.3762708642316603E-2</v>
      </c>
      <c r="AX17" s="17">
        <v>1</v>
      </c>
      <c r="AY17" s="17"/>
      <c r="AZ17" s="17">
        <v>8.8583146579660793E-2</v>
      </c>
      <c r="BA17" s="17">
        <v>0.11856007362170699</v>
      </c>
      <c r="BB17" s="17">
        <v>8.9964547972561204E-2</v>
      </c>
      <c r="BC17" s="17">
        <v>6.76358106047764E-2</v>
      </c>
      <c r="BD17" s="17">
        <v>6.3350515824572004E-2</v>
      </c>
      <c r="BE17" s="17">
        <v>0.21789667525329101</v>
      </c>
      <c r="BF17" s="17"/>
      <c r="BG17" s="17">
        <v>0.111893504599619</v>
      </c>
      <c r="BH17" s="17">
        <v>8.5860507485059703E-2</v>
      </c>
      <c r="BI17" s="17" t="s">
        <v>95</v>
      </c>
      <c r="BJ17" s="17" t="s">
        <v>95</v>
      </c>
      <c r="BK17" s="17" t="s">
        <v>95</v>
      </c>
      <c r="BL17" s="17" t="s">
        <v>95</v>
      </c>
      <c r="BM17" s="17" t="s">
        <v>95</v>
      </c>
    </row>
    <row r="18" spans="2:65" ht="58" x14ac:dyDescent="0.35">
      <c r="B18" s="18" t="s">
        <v>451</v>
      </c>
      <c r="C18" s="17">
        <v>9.4800699999401203E-2</v>
      </c>
      <c r="D18" s="17">
        <v>8.7737443532051096E-2</v>
      </c>
      <c r="E18" s="17">
        <v>0.102667050611167</v>
      </c>
      <c r="F18" s="17"/>
      <c r="G18" s="17">
        <v>0.111351851549224</v>
      </c>
      <c r="H18" s="17">
        <v>7.7159807567498198E-2</v>
      </c>
      <c r="I18" s="17">
        <v>4.2661624251819297E-2</v>
      </c>
      <c r="J18" s="17">
        <v>0.19136872628630999</v>
      </c>
      <c r="K18" s="17">
        <v>4.5134115316103902E-2</v>
      </c>
      <c r="L18" s="17">
        <v>9.2504259351043006E-2</v>
      </c>
      <c r="M18" s="17"/>
      <c r="N18" s="17">
        <v>0.17639744007511499</v>
      </c>
      <c r="O18" s="17">
        <v>7.5843801119933496E-2</v>
      </c>
      <c r="P18" s="17">
        <v>9.5629265464866803E-2</v>
      </c>
      <c r="Q18" s="17">
        <v>3.2540447953123601E-2</v>
      </c>
      <c r="R18" s="17"/>
      <c r="S18" s="17">
        <v>0</v>
      </c>
      <c r="T18" s="17">
        <v>9.2270881785286904E-2</v>
      </c>
      <c r="U18" s="17">
        <v>0.115729507671344</v>
      </c>
      <c r="V18" s="17">
        <v>4.6291446607473197E-2</v>
      </c>
      <c r="W18" s="17">
        <v>0.11009832348135699</v>
      </c>
      <c r="X18" s="17">
        <v>0.12317017651387201</v>
      </c>
      <c r="Y18" s="17">
        <v>0</v>
      </c>
      <c r="Z18" s="17">
        <v>0</v>
      </c>
      <c r="AA18" s="17">
        <v>0.24390853252561301</v>
      </c>
      <c r="AB18" s="17">
        <v>0.13017754769315901</v>
      </c>
      <c r="AC18" s="17">
        <v>9.96580858187541E-2</v>
      </c>
      <c r="AD18" s="17">
        <v>0</v>
      </c>
      <c r="AE18" s="17"/>
      <c r="AF18" s="17">
        <v>0.10819358246010601</v>
      </c>
      <c r="AG18" s="17">
        <v>0.102523703022424</v>
      </c>
      <c r="AH18" s="17">
        <v>0</v>
      </c>
      <c r="AI18" s="17"/>
      <c r="AJ18" s="17">
        <v>8.41122622517399E-2</v>
      </c>
      <c r="AK18" s="17">
        <v>0.14988514884781601</v>
      </c>
      <c r="AL18" s="17">
        <v>7.2763410821753693E-2</v>
      </c>
      <c r="AM18" s="17">
        <v>0.46344629242235602</v>
      </c>
      <c r="AN18" s="17">
        <v>0</v>
      </c>
      <c r="AO18" s="17"/>
      <c r="AP18" s="17">
        <v>5.45351726322615E-2</v>
      </c>
      <c r="AQ18" s="17">
        <v>0.113038601260687</v>
      </c>
      <c r="AR18" s="17">
        <v>0.15089989969419401</v>
      </c>
      <c r="AS18" s="17"/>
      <c r="AT18" s="17">
        <v>0.11498991922511299</v>
      </c>
      <c r="AU18" s="17">
        <v>0.10664443823605201</v>
      </c>
      <c r="AV18" s="17">
        <v>4.7407771543906498E-2</v>
      </c>
      <c r="AW18" s="17">
        <v>0.132187399548231</v>
      </c>
      <c r="AX18" s="17">
        <v>0</v>
      </c>
      <c r="AY18" s="17"/>
      <c r="AZ18" s="17">
        <v>0</v>
      </c>
      <c r="BA18" s="17">
        <v>0.11815322261544201</v>
      </c>
      <c r="BB18" s="17">
        <v>0.14871524392714999</v>
      </c>
      <c r="BC18" s="17">
        <v>2.6702856890620099E-2</v>
      </c>
      <c r="BD18" s="17">
        <v>0.17775145678749499</v>
      </c>
      <c r="BE18" s="17">
        <v>0.13111203073358699</v>
      </c>
      <c r="BF18" s="17"/>
      <c r="BG18" s="17">
        <v>6.6715126230122601E-2</v>
      </c>
      <c r="BH18" s="17">
        <v>0.135018557380233</v>
      </c>
      <c r="BI18" s="17" t="s">
        <v>95</v>
      </c>
      <c r="BJ18" s="17" t="s">
        <v>95</v>
      </c>
      <c r="BK18" s="17" t="s">
        <v>95</v>
      </c>
      <c r="BL18" s="17" t="s">
        <v>95</v>
      </c>
      <c r="BM18" s="17" t="s">
        <v>95</v>
      </c>
    </row>
    <row r="19" spans="2:65" ht="29" x14ac:dyDescent="0.35">
      <c r="B19" s="18" t="s">
        <v>452</v>
      </c>
      <c r="C19" s="17">
        <v>8.0958548181609996E-2</v>
      </c>
      <c r="D19" s="17">
        <v>4.1424410509064903E-2</v>
      </c>
      <c r="E19" s="17">
        <v>0.124987727853001</v>
      </c>
      <c r="F19" s="17"/>
      <c r="G19" s="17">
        <v>7.3653931837205394E-2</v>
      </c>
      <c r="H19" s="17">
        <v>0.115204231804268</v>
      </c>
      <c r="I19" s="17">
        <v>0.16206132622164199</v>
      </c>
      <c r="J19" s="17">
        <v>0</v>
      </c>
      <c r="K19" s="17">
        <v>0.16868670673039601</v>
      </c>
      <c r="L19" s="17">
        <v>2.7395321666050899E-2</v>
      </c>
      <c r="M19" s="17"/>
      <c r="N19" s="17">
        <v>0.121024773766816</v>
      </c>
      <c r="O19" s="17">
        <v>6.3232418554672098E-2</v>
      </c>
      <c r="P19" s="17">
        <v>7.6064250015473303E-2</v>
      </c>
      <c r="Q19" s="17">
        <v>6.7056435076568693E-2</v>
      </c>
      <c r="R19" s="17"/>
      <c r="S19" s="17">
        <v>5.7912174679130797E-2</v>
      </c>
      <c r="T19" s="17">
        <v>5.57696508048732E-2</v>
      </c>
      <c r="U19" s="17">
        <v>0.10628374510512401</v>
      </c>
      <c r="V19" s="17">
        <v>0.202592982328335</v>
      </c>
      <c r="W19" s="17">
        <v>0</v>
      </c>
      <c r="X19" s="17">
        <v>0</v>
      </c>
      <c r="Y19" s="17">
        <v>0</v>
      </c>
      <c r="Z19" s="17">
        <v>0</v>
      </c>
      <c r="AA19" s="17">
        <v>0</v>
      </c>
      <c r="AB19" s="17">
        <v>0.18572092040716501</v>
      </c>
      <c r="AC19" s="17">
        <v>0</v>
      </c>
      <c r="AD19" s="17">
        <v>0.32511331582584102</v>
      </c>
      <c r="AE19" s="17"/>
      <c r="AF19" s="17">
        <v>4.0498295864624702E-2</v>
      </c>
      <c r="AG19" s="17">
        <v>0.115415720044584</v>
      </c>
      <c r="AH19" s="17">
        <v>0.11955445128907199</v>
      </c>
      <c r="AI19" s="17"/>
      <c r="AJ19" s="17">
        <v>6.75465765799831E-2</v>
      </c>
      <c r="AK19" s="17">
        <v>5.4910661761520298E-2</v>
      </c>
      <c r="AL19" s="17">
        <v>0.21819037266201999</v>
      </c>
      <c r="AM19" s="17">
        <v>0</v>
      </c>
      <c r="AN19" s="17">
        <v>6.7033684431403298E-2</v>
      </c>
      <c r="AO19" s="17"/>
      <c r="AP19" s="17">
        <v>6.3384112147097799E-2</v>
      </c>
      <c r="AQ19" s="17">
        <v>7.8127121757565698E-2</v>
      </c>
      <c r="AR19" s="17">
        <v>0.18738121867417601</v>
      </c>
      <c r="AS19" s="17"/>
      <c r="AT19" s="17">
        <v>6.4957194141710001E-2</v>
      </c>
      <c r="AU19" s="17">
        <v>2.6749991583313999E-2</v>
      </c>
      <c r="AV19" s="17">
        <v>0.12353675778312199</v>
      </c>
      <c r="AW19" s="17">
        <v>0.14236090098517101</v>
      </c>
      <c r="AX19" s="17">
        <v>0</v>
      </c>
      <c r="AY19" s="17"/>
      <c r="AZ19" s="17">
        <v>9.3904109393535995E-2</v>
      </c>
      <c r="BA19" s="17">
        <v>5.7262213357994002E-2</v>
      </c>
      <c r="BB19" s="17">
        <v>8.9964547972561204E-2</v>
      </c>
      <c r="BC19" s="17">
        <v>0.105494068432855</v>
      </c>
      <c r="BD19" s="17">
        <v>7.2946267140585802E-2</v>
      </c>
      <c r="BE19" s="17">
        <v>0.143383018597979</v>
      </c>
      <c r="BF19" s="17"/>
      <c r="BG19" s="17">
        <v>7.8460646333508299E-2</v>
      </c>
      <c r="BH19" s="17">
        <v>8.4535482771002604E-2</v>
      </c>
      <c r="BI19" s="17" t="s">
        <v>95</v>
      </c>
      <c r="BJ19" s="17" t="s">
        <v>95</v>
      </c>
      <c r="BK19" s="17" t="s">
        <v>95</v>
      </c>
      <c r="BL19" s="17" t="s">
        <v>95</v>
      </c>
      <c r="BM19" s="17" t="s">
        <v>95</v>
      </c>
    </row>
    <row r="20" spans="2:65" ht="58" x14ac:dyDescent="0.35">
      <c r="B20" s="18" t="s">
        <v>453</v>
      </c>
      <c r="C20" s="17">
        <v>7.0529443745466394E-2</v>
      </c>
      <c r="D20" s="17">
        <v>9.2094074619146593E-2</v>
      </c>
      <c r="E20" s="17">
        <v>4.6512908589221899E-2</v>
      </c>
      <c r="F20" s="17"/>
      <c r="G20" s="17">
        <v>9.20853600604008E-2</v>
      </c>
      <c r="H20" s="17">
        <v>0</v>
      </c>
      <c r="I20" s="17">
        <v>0.1441437153839</v>
      </c>
      <c r="J20" s="17">
        <v>0.12537418990214899</v>
      </c>
      <c r="K20" s="17">
        <v>0</v>
      </c>
      <c r="L20" s="17">
        <v>7.6911074651107803E-2</v>
      </c>
      <c r="M20" s="17"/>
      <c r="N20" s="17">
        <v>3.0039645787441501E-2</v>
      </c>
      <c r="O20" s="17">
        <v>5.9664346665723601E-2</v>
      </c>
      <c r="P20" s="17">
        <v>0.133894739369773</v>
      </c>
      <c r="Q20" s="17">
        <v>6.8330530974007098E-2</v>
      </c>
      <c r="R20" s="17"/>
      <c r="S20" s="17">
        <v>5.7453199032443898E-2</v>
      </c>
      <c r="T20" s="17">
        <v>0</v>
      </c>
      <c r="U20" s="17">
        <v>0.115729507671344</v>
      </c>
      <c r="V20" s="17">
        <v>0.138985356484399</v>
      </c>
      <c r="W20" s="17">
        <v>0</v>
      </c>
      <c r="X20" s="17">
        <v>0.140297606517782</v>
      </c>
      <c r="Y20" s="17">
        <v>0</v>
      </c>
      <c r="Z20" s="17">
        <v>0</v>
      </c>
      <c r="AA20" s="17">
        <v>0.105900316390606</v>
      </c>
      <c r="AB20" s="17">
        <v>6.1523917468960798E-2</v>
      </c>
      <c r="AC20" s="17">
        <v>0.11678019090481</v>
      </c>
      <c r="AD20" s="17">
        <v>0</v>
      </c>
      <c r="AE20" s="17"/>
      <c r="AF20" s="17">
        <v>7.4712858272370203E-2</v>
      </c>
      <c r="AG20" s="17">
        <v>4.8616194261798702E-2</v>
      </c>
      <c r="AH20" s="17">
        <v>0.16318235224362301</v>
      </c>
      <c r="AI20" s="17"/>
      <c r="AJ20" s="17">
        <v>9.7673792244741903E-2</v>
      </c>
      <c r="AK20" s="17">
        <v>0</v>
      </c>
      <c r="AL20" s="17">
        <v>9.4509497324627004E-2</v>
      </c>
      <c r="AM20" s="17">
        <v>0</v>
      </c>
      <c r="AN20" s="17">
        <v>0.123514757319241</v>
      </c>
      <c r="AO20" s="17"/>
      <c r="AP20" s="17">
        <v>9.2491683675595598E-2</v>
      </c>
      <c r="AQ20" s="17">
        <v>4.2035060349295598E-2</v>
      </c>
      <c r="AR20" s="17">
        <v>0</v>
      </c>
      <c r="AS20" s="17"/>
      <c r="AT20" s="17">
        <v>5.3904602113068301E-2</v>
      </c>
      <c r="AU20" s="17">
        <v>0.16070517157484099</v>
      </c>
      <c r="AV20" s="17">
        <v>2.78131347686074E-2</v>
      </c>
      <c r="AW20" s="17">
        <v>9.3762985489836595E-2</v>
      </c>
      <c r="AX20" s="17">
        <v>0</v>
      </c>
      <c r="AY20" s="17"/>
      <c r="AZ20" s="17">
        <v>0</v>
      </c>
      <c r="BA20" s="17">
        <v>8.6522785585688197E-2</v>
      </c>
      <c r="BB20" s="17">
        <v>6.7260164439747194E-2</v>
      </c>
      <c r="BC20" s="17">
        <v>3.5128036851416501E-2</v>
      </c>
      <c r="BD20" s="17">
        <v>6.3350515824572004E-2</v>
      </c>
      <c r="BE20" s="17">
        <v>0.27286796137714497</v>
      </c>
      <c r="BF20" s="17"/>
      <c r="BG20" s="17">
        <v>7.2503462308980901E-2</v>
      </c>
      <c r="BH20" s="17">
        <v>6.77026972560862E-2</v>
      </c>
      <c r="BI20" s="17" t="s">
        <v>95</v>
      </c>
      <c r="BJ20" s="17" t="s">
        <v>95</v>
      </c>
      <c r="BK20" s="17" t="s">
        <v>95</v>
      </c>
      <c r="BL20" s="17" t="s">
        <v>95</v>
      </c>
      <c r="BM20" s="17" t="s">
        <v>95</v>
      </c>
    </row>
    <row r="21" spans="2:65" ht="43.5" x14ac:dyDescent="0.35">
      <c r="B21" s="18" t="s">
        <v>454</v>
      </c>
      <c r="C21" s="17">
        <v>5.6649780993048897E-2</v>
      </c>
      <c r="D21" s="17">
        <v>4.5926853358121099E-2</v>
      </c>
      <c r="E21" s="17">
        <v>6.8591908360340098E-2</v>
      </c>
      <c r="F21" s="17"/>
      <c r="G21" s="17">
        <v>0.20927731425286</v>
      </c>
      <c r="H21" s="17">
        <v>9.4715785784164397E-2</v>
      </c>
      <c r="I21" s="17">
        <v>4.6614498844502202E-2</v>
      </c>
      <c r="J21" s="17">
        <v>4.1727103858154702E-2</v>
      </c>
      <c r="K21" s="17">
        <v>5.5833812078714802E-2</v>
      </c>
      <c r="L21" s="17">
        <v>0</v>
      </c>
      <c r="M21" s="17"/>
      <c r="N21" s="17">
        <v>3.6446228801412503E-2</v>
      </c>
      <c r="O21" s="17">
        <v>5.97210788704826E-2</v>
      </c>
      <c r="P21" s="17">
        <v>0</v>
      </c>
      <c r="Q21" s="17">
        <v>0.12830779783774501</v>
      </c>
      <c r="R21" s="17"/>
      <c r="S21" s="17">
        <v>5.7453199032443898E-2</v>
      </c>
      <c r="T21" s="17">
        <v>0</v>
      </c>
      <c r="U21" s="17">
        <v>0</v>
      </c>
      <c r="V21" s="17">
        <v>0.146608953065578</v>
      </c>
      <c r="W21" s="17">
        <v>0</v>
      </c>
      <c r="X21" s="17">
        <v>6.4878281064903703E-2</v>
      </c>
      <c r="Y21" s="17">
        <v>0</v>
      </c>
      <c r="Z21" s="17">
        <v>0.14650923396239299</v>
      </c>
      <c r="AA21" s="17">
        <v>0.18785815315030699</v>
      </c>
      <c r="AB21" s="17">
        <v>0</v>
      </c>
      <c r="AC21" s="17">
        <v>0</v>
      </c>
      <c r="AD21" s="17">
        <v>0</v>
      </c>
      <c r="AE21" s="17"/>
      <c r="AF21" s="17">
        <v>3.7353538258020097E-2</v>
      </c>
      <c r="AG21" s="17">
        <v>7.0194778420143905E-2</v>
      </c>
      <c r="AH21" s="17">
        <v>6.0539968309990401E-2</v>
      </c>
      <c r="AI21" s="17"/>
      <c r="AJ21" s="17">
        <v>5.1155183982447797E-2</v>
      </c>
      <c r="AK21" s="17">
        <v>0.15365694498469601</v>
      </c>
      <c r="AL21" s="17">
        <v>0</v>
      </c>
      <c r="AM21" s="17">
        <v>0</v>
      </c>
      <c r="AN21" s="17">
        <v>0</v>
      </c>
      <c r="AO21" s="17"/>
      <c r="AP21" s="17">
        <v>6.5861897382221604E-2</v>
      </c>
      <c r="AQ21" s="17">
        <v>8.1924715604983503E-2</v>
      </c>
      <c r="AR21" s="17">
        <v>0</v>
      </c>
      <c r="AS21" s="17"/>
      <c r="AT21" s="17">
        <v>3.39216847116873E-2</v>
      </c>
      <c r="AU21" s="17">
        <v>8.3177660200191503E-2</v>
      </c>
      <c r="AV21" s="17">
        <v>4.8427099704330102E-2</v>
      </c>
      <c r="AW21" s="17">
        <v>0.117713561527772</v>
      </c>
      <c r="AX21" s="17">
        <v>0</v>
      </c>
      <c r="AY21" s="17"/>
      <c r="AZ21" s="17">
        <v>8.4505492786305703E-2</v>
      </c>
      <c r="BA21" s="17">
        <v>7.2282681895015494E-2</v>
      </c>
      <c r="BB21" s="17">
        <v>0</v>
      </c>
      <c r="BC21" s="17">
        <v>3.8143859014503199E-2</v>
      </c>
      <c r="BD21" s="17">
        <v>0</v>
      </c>
      <c r="BE21" s="17">
        <v>0.143383018597979</v>
      </c>
      <c r="BF21" s="17"/>
      <c r="BG21" s="17">
        <v>4.1097481005883903E-2</v>
      </c>
      <c r="BH21" s="17">
        <v>7.8920295669586998E-2</v>
      </c>
      <c r="BI21" s="17" t="s">
        <v>95</v>
      </c>
      <c r="BJ21" s="17" t="s">
        <v>95</v>
      </c>
      <c r="BK21" s="17" t="s">
        <v>95</v>
      </c>
      <c r="BL21" s="17" t="s">
        <v>95</v>
      </c>
      <c r="BM21" s="17" t="s">
        <v>95</v>
      </c>
    </row>
    <row r="22" spans="2:65" ht="29" x14ac:dyDescent="0.35">
      <c r="B22" s="18" t="s">
        <v>455</v>
      </c>
      <c r="C22" s="17">
        <v>3.53036749583613E-2</v>
      </c>
      <c r="D22" s="17">
        <v>3.8397145435122002E-2</v>
      </c>
      <c r="E22" s="17">
        <v>3.1858476063229502E-2</v>
      </c>
      <c r="F22" s="17"/>
      <c r="G22" s="17">
        <v>7.3653931837205394E-2</v>
      </c>
      <c r="H22" s="17">
        <v>3.2133853590392503E-2</v>
      </c>
      <c r="I22" s="17">
        <v>5.8439602791902197E-2</v>
      </c>
      <c r="J22" s="17">
        <v>0</v>
      </c>
      <c r="K22" s="17">
        <v>6.1525756115888799E-2</v>
      </c>
      <c r="L22" s="17">
        <v>2.2922942338378299E-2</v>
      </c>
      <c r="M22" s="17"/>
      <c r="N22" s="17">
        <v>5.0103120821420502E-2</v>
      </c>
      <c r="O22" s="17">
        <v>2.0766181370060199E-2</v>
      </c>
      <c r="P22" s="17">
        <v>4.0329544542906097E-2</v>
      </c>
      <c r="Q22" s="17">
        <v>3.4637714120223602E-2</v>
      </c>
      <c r="R22" s="17"/>
      <c r="S22" s="17">
        <v>0.117404695598984</v>
      </c>
      <c r="T22" s="17">
        <v>0</v>
      </c>
      <c r="U22" s="17">
        <v>0</v>
      </c>
      <c r="V22" s="17">
        <v>0</v>
      </c>
      <c r="W22" s="17">
        <v>0</v>
      </c>
      <c r="X22" s="17">
        <v>7.7779498065571301E-2</v>
      </c>
      <c r="Y22" s="17">
        <v>0</v>
      </c>
      <c r="Z22" s="17">
        <v>0</v>
      </c>
      <c r="AA22" s="17">
        <v>0</v>
      </c>
      <c r="AB22" s="17">
        <v>0.123105104027715</v>
      </c>
      <c r="AC22" s="17">
        <v>0</v>
      </c>
      <c r="AD22" s="17">
        <v>0</v>
      </c>
      <c r="AE22" s="17"/>
      <c r="AF22" s="17">
        <v>2.0871616091247099E-2</v>
      </c>
      <c r="AG22" s="17">
        <v>4.9662990075697397E-2</v>
      </c>
      <c r="AH22" s="17">
        <v>4.5085194654594603E-2</v>
      </c>
      <c r="AI22" s="17"/>
      <c r="AJ22" s="17">
        <v>1.50158388236572E-2</v>
      </c>
      <c r="AK22" s="17">
        <v>2.81086699271095E-2</v>
      </c>
      <c r="AL22" s="17">
        <v>0.108824923513735</v>
      </c>
      <c r="AM22" s="17">
        <v>0</v>
      </c>
      <c r="AN22" s="17">
        <v>0</v>
      </c>
      <c r="AO22" s="17"/>
      <c r="AP22" s="17">
        <v>2.4454319228334201E-2</v>
      </c>
      <c r="AQ22" s="17">
        <v>6.15626087958785E-2</v>
      </c>
      <c r="AR22" s="17">
        <v>0</v>
      </c>
      <c r="AS22" s="17"/>
      <c r="AT22" s="17">
        <v>2.7713918774764999E-2</v>
      </c>
      <c r="AU22" s="17">
        <v>2.5412258090246598E-2</v>
      </c>
      <c r="AV22" s="17">
        <v>8.95677733270243E-2</v>
      </c>
      <c r="AW22" s="17">
        <v>0</v>
      </c>
      <c r="AX22" s="17">
        <v>0</v>
      </c>
      <c r="AY22" s="17"/>
      <c r="AZ22" s="17">
        <v>9.7068402262359896E-2</v>
      </c>
      <c r="BA22" s="17">
        <v>3.1281589659062498E-2</v>
      </c>
      <c r="BB22" s="17">
        <v>0</v>
      </c>
      <c r="BC22" s="17">
        <v>0</v>
      </c>
      <c r="BD22" s="17">
        <v>7.2946267140585802E-2</v>
      </c>
      <c r="BE22" s="17">
        <v>0</v>
      </c>
      <c r="BF22" s="17"/>
      <c r="BG22" s="17">
        <v>4.6611786572261997E-2</v>
      </c>
      <c r="BH22" s="17">
        <v>1.9110734629976301E-2</v>
      </c>
      <c r="BI22" s="17" t="s">
        <v>95</v>
      </c>
      <c r="BJ22" s="17" t="s">
        <v>95</v>
      </c>
      <c r="BK22" s="17" t="s">
        <v>95</v>
      </c>
      <c r="BL22" s="17" t="s">
        <v>95</v>
      </c>
      <c r="BM22" s="17" t="s">
        <v>95</v>
      </c>
    </row>
    <row r="23" spans="2:65" x14ac:dyDescent="0.35">
      <c r="B23" s="18" t="s">
        <v>114</v>
      </c>
      <c r="C23" s="17">
        <v>2.6245261135641101E-2</v>
      </c>
      <c r="D23" s="17">
        <v>3.62174728252515E-2</v>
      </c>
      <c r="E23" s="17">
        <v>1.51392063168984E-2</v>
      </c>
      <c r="F23" s="17"/>
      <c r="G23" s="17">
        <v>0</v>
      </c>
      <c r="H23" s="17">
        <v>0</v>
      </c>
      <c r="I23" s="17">
        <v>5.32658422708518E-2</v>
      </c>
      <c r="J23" s="17">
        <v>4.1727103858154702E-2</v>
      </c>
      <c r="K23" s="17">
        <v>4.4015742191645099E-2</v>
      </c>
      <c r="L23" s="17">
        <v>2.0039410134107202E-2</v>
      </c>
      <c r="M23" s="17"/>
      <c r="N23" s="17">
        <v>2.5718611251106499E-2</v>
      </c>
      <c r="O23" s="17">
        <v>0</v>
      </c>
      <c r="P23" s="17">
        <v>0</v>
      </c>
      <c r="Q23" s="17">
        <v>8.8080442174908097E-2</v>
      </c>
      <c r="R23" s="17"/>
      <c r="S23" s="17">
        <v>5.7405379749815598E-2</v>
      </c>
      <c r="T23" s="17">
        <v>0</v>
      </c>
      <c r="U23" s="17">
        <v>0</v>
      </c>
      <c r="V23" s="17">
        <v>0</v>
      </c>
      <c r="W23" s="17">
        <v>0.13746499425870101</v>
      </c>
      <c r="X23" s="17">
        <v>0</v>
      </c>
      <c r="Y23" s="17">
        <v>0</v>
      </c>
      <c r="Z23" s="17">
        <v>0.19747810687245601</v>
      </c>
      <c r="AA23" s="17">
        <v>5.6466335285938703E-2</v>
      </c>
      <c r="AB23" s="17">
        <v>0</v>
      </c>
      <c r="AC23" s="17">
        <v>0</v>
      </c>
      <c r="AD23" s="17">
        <v>0</v>
      </c>
      <c r="AE23" s="17"/>
      <c r="AF23" s="17">
        <v>5.30745524326795E-2</v>
      </c>
      <c r="AG23" s="17">
        <v>1.44243412873644E-2</v>
      </c>
      <c r="AH23" s="17">
        <v>0</v>
      </c>
      <c r="AI23" s="17"/>
      <c r="AJ23" s="17">
        <v>1.31269602415361E-2</v>
      </c>
      <c r="AK23" s="17">
        <v>0</v>
      </c>
      <c r="AL23" s="17">
        <v>7.7853732807179096E-2</v>
      </c>
      <c r="AM23" s="17">
        <v>0.53655370757764398</v>
      </c>
      <c r="AN23" s="17">
        <v>6.6055924417297796E-2</v>
      </c>
      <c r="AO23" s="17"/>
      <c r="AP23" s="17">
        <v>2.3587191482037199E-2</v>
      </c>
      <c r="AQ23" s="17">
        <v>2.04018549909975E-2</v>
      </c>
      <c r="AR23" s="17">
        <v>0</v>
      </c>
      <c r="AS23" s="17"/>
      <c r="AT23" s="17">
        <v>5.4810540480002203E-2</v>
      </c>
      <c r="AU23" s="17">
        <v>2.7054503193659901E-2</v>
      </c>
      <c r="AV23" s="17">
        <v>2.79124784046536E-2</v>
      </c>
      <c r="AW23" s="17">
        <v>0</v>
      </c>
      <c r="AX23" s="17">
        <v>0</v>
      </c>
      <c r="AY23" s="17"/>
      <c r="AZ23" s="17">
        <v>5.04808304233091E-2</v>
      </c>
      <c r="BA23" s="17">
        <v>1.52952275408986E-2</v>
      </c>
      <c r="BB23" s="17">
        <v>8.3070147728764004E-2</v>
      </c>
      <c r="BC23" s="17">
        <v>0</v>
      </c>
      <c r="BD23" s="17">
        <v>4.7280111495665397E-2</v>
      </c>
      <c r="BE23" s="17">
        <v>0</v>
      </c>
      <c r="BF23" s="17"/>
      <c r="BG23" s="17">
        <v>2.0272857273535699E-2</v>
      </c>
      <c r="BH23" s="17">
        <v>3.4797597958811897E-2</v>
      </c>
      <c r="BI23" s="17" t="s">
        <v>95</v>
      </c>
      <c r="BJ23" s="17" t="s">
        <v>95</v>
      </c>
      <c r="BK23" s="17" t="s">
        <v>95</v>
      </c>
      <c r="BL23" s="17" t="s">
        <v>95</v>
      </c>
      <c r="BM23" s="17" t="s">
        <v>95</v>
      </c>
    </row>
    <row r="24" spans="2:65" x14ac:dyDescent="0.35">
      <c r="B24" s="18" t="s">
        <v>115</v>
      </c>
      <c r="C24" s="19">
        <v>5.9075420960541601E-2</v>
      </c>
      <c r="D24" s="19">
        <v>5.9694673371067597E-2</v>
      </c>
      <c r="E24" s="19">
        <v>5.8385759385757303E-2</v>
      </c>
      <c r="F24" s="19"/>
      <c r="G24" s="19">
        <v>0</v>
      </c>
      <c r="H24" s="19">
        <v>7.0069090275868107E-2</v>
      </c>
      <c r="I24" s="19">
        <v>0</v>
      </c>
      <c r="J24" s="19">
        <v>0</v>
      </c>
      <c r="K24" s="19">
        <v>4.0846896389599797E-2</v>
      </c>
      <c r="L24" s="19">
        <v>0.142810326940361</v>
      </c>
      <c r="M24" s="19"/>
      <c r="N24" s="19">
        <v>2.4670124264195101E-2</v>
      </c>
      <c r="O24" s="19">
        <v>7.8009374239525101E-2</v>
      </c>
      <c r="P24" s="19">
        <v>0</v>
      </c>
      <c r="Q24" s="19">
        <v>0.12644422967230101</v>
      </c>
      <c r="R24" s="19"/>
      <c r="S24" s="19">
        <v>0</v>
      </c>
      <c r="T24" s="19">
        <v>0.139075294662516</v>
      </c>
      <c r="U24" s="19">
        <v>0</v>
      </c>
      <c r="V24" s="19">
        <v>6.0512059844660397E-2</v>
      </c>
      <c r="W24" s="19">
        <v>0</v>
      </c>
      <c r="X24" s="19">
        <v>0</v>
      </c>
      <c r="Y24" s="19">
        <v>0</v>
      </c>
      <c r="Z24" s="19">
        <v>0</v>
      </c>
      <c r="AA24" s="19">
        <v>0.204713537601067</v>
      </c>
      <c r="AB24" s="19">
        <v>0</v>
      </c>
      <c r="AC24" s="19">
        <v>0.13195975592286699</v>
      </c>
      <c r="AD24" s="19">
        <v>0</v>
      </c>
      <c r="AE24" s="19"/>
      <c r="AF24" s="19">
        <v>9.0170192338443297E-2</v>
      </c>
      <c r="AG24" s="19">
        <v>1.38362949894166E-2</v>
      </c>
      <c r="AH24" s="19">
        <v>0.14653001794064999</v>
      </c>
      <c r="AI24" s="19"/>
      <c r="AJ24" s="19">
        <v>7.5465721988487902E-2</v>
      </c>
      <c r="AK24" s="19">
        <v>0</v>
      </c>
      <c r="AL24" s="19">
        <v>9.4509497324627004E-2</v>
      </c>
      <c r="AM24" s="19">
        <v>0</v>
      </c>
      <c r="AN24" s="19">
        <v>0.118301359805124</v>
      </c>
      <c r="AO24" s="19"/>
      <c r="AP24" s="19">
        <v>6.0322337181206498E-2</v>
      </c>
      <c r="AQ24" s="19">
        <v>4.0375801602637602E-2</v>
      </c>
      <c r="AR24" s="19">
        <v>0</v>
      </c>
      <c r="AS24" s="19"/>
      <c r="AT24" s="19">
        <v>0</v>
      </c>
      <c r="AU24" s="19">
        <v>6.0005829297320401E-2</v>
      </c>
      <c r="AV24" s="19">
        <v>0.119813396182365</v>
      </c>
      <c r="AW24" s="19">
        <v>0</v>
      </c>
      <c r="AX24" s="19">
        <v>0</v>
      </c>
      <c r="AY24" s="19"/>
      <c r="AZ24" s="19">
        <v>0</v>
      </c>
      <c r="BA24" s="19">
        <v>0</v>
      </c>
      <c r="BB24" s="19">
        <v>0</v>
      </c>
      <c r="BC24" s="19">
        <v>0.14205149830448099</v>
      </c>
      <c r="BD24" s="19">
        <v>0.21810894887277499</v>
      </c>
      <c r="BE24" s="19">
        <v>0.113488712141428</v>
      </c>
      <c r="BF24" s="19"/>
      <c r="BG24" s="19">
        <v>7.9353276469999803E-2</v>
      </c>
      <c r="BH24" s="19">
        <v>3.0038025906125199E-2</v>
      </c>
      <c r="BI24" s="19" t="s">
        <v>95</v>
      </c>
      <c r="BJ24" s="19" t="s">
        <v>95</v>
      </c>
      <c r="BK24" s="19" t="s">
        <v>95</v>
      </c>
      <c r="BL24" s="19" t="s">
        <v>95</v>
      </c>
      <c r="BM24" s="19" t="s">
        <v>95</v>
      </c>
    </row>
    <row r="25" spans="2:65" x14ac:dyDescent="0.35">
      <c r="B25" s="16" t="s">
        <v>457</v>
      </c>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M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219</v>
      </c>
      <c r="D7" s="10">
        <v>106</v>
      </c>
      <c r="E7" s="10">
        <v>112</v>
      </c>
      <c r="F7" s="10"/>
      <c r="G7" s="10">
        <v>10</v>
      </c>
      <c r="H7" s="10">
        <v>27</v>
      </c>
      <c r="I7" s="10">
        <v>37</v>
      </c>
      <c r="J7" s="10">
        <v>45</v>
      </c>
      <c r="K7" s="10">
        <v>36</v>
      </c>
      <c r="L7" s="10">
        <v>64</v>
      </c>
      <c r="M7" s="10"/>
      <c r="N7" s="10">
        <v>61</v>
      </c>
      <c r="O7" s="10">
        <v>77</v>
      </c>
      <c r="P7" s="10">
        <v>41</v>
      </c>
      <c r="Q7" s="10">
        <v>40</v>
      </c>
      <c r="R7" s="10"/>
      <c r="S7" s="10">
        <v>23</v>
      </c>
      <c r="T7" s="10">
        <v>28</v>
      </c>
      <c r="U7" s="10">
        <v>16</v>
      </c>
      <c r="V7" s="10">
        <v>16</v>
      </c>
      <c r="W7" s="10">
        <v>23</v>
      </c>
      <c r="X7" s="10">
        <v>28</v>
      </c>
      <c r="Y7" s="10">
        <v>23</v>
      </c>
      <c r="Z7" s="10">
        <v>13</v>
      </c>
      <c r="AA7" s="10">
        <v>19</v>
      </c>
      <c r="AB7" s="10">
        <v>16</v>
      </c>
      <c r="AC7" s="10">
        <v>9</v>
      </c>
      <c r="AD7" s="10">
        <v>5</v>
      </c>
      <c r="AE7" s="10"/>
      <c r="AF7" s="10">
        <v>97</v>
      </c>
      <c r="AG7" s="10">
        <v>105</v>
      </c>
      <c r="AH7" s="10">
        <v>11</v>
      </c>
      <c r="AI7" s="10"/>
      <c r="AJ7" s="10">
        <v>105</v>
      </c>
      <c r="AK7" s="10">
        <v>59</v>
      </c>
      <c r="AL7" s="10">
        <v>19</v>
      </c>
      <c r="AM7" s="10">
        <v>2</v>
      </c>
      <c r="AN7" s="10">
        <v>13</v>
      </c>
      <c r="AO7" s="10"/>
      <c r="AP7" s="10">
        <v>56</v>
      </c>
      <c r="AQ7" s="10">
        <v>72</v>
      </c>
      <c r="AR7" s="10">
        <v>14</v>
      </c>
      <c r="AS7" s="10"/>
      <c r="AT7" s="10">
        <v>57</v>
      </c>
      <c r="AU7" s="10">
        <v>47</v>
      </c>
      <c r="AV7" s="10">
        <v>59</v>
      </c>
      <c r="AW7" s="10">
        <v>18</v>
      </c>
      <c r="AX7" s="10">
        <v>4</v>
      </c>
      <c r="AY7" s="10"/>
      <c r="AZ7" s="10">
        <v>30</v>
      </c>
      <c r="BA7" s="10">
        <v>86</v>
      </c>
      <c r="BB7" s="10">
        <v>20</v>
      </c>
      <c r="BC7" s="10">
        <v>47</v>
      </c>
      <c r="BD7" s="10">
        <v>25</v>
      </c>
      <c r="BE7" s="10">
        <v>11</v>
      </c>
      <c r="BF7" s="10"/>
      <c r="BG7" s="10">
        <v>135</v>
      </c>
      <c r="BH7" s="10">
        <v>84</v>
      </c>
      <c r="BI7" s="10" t="s">
        <v>94</v>
      </c>
      <c r="BJ7" s="10" t="s">
        <v>94</v>
      </c>
      <c r="BK7" s="10" t="s">
        <v>94</v>
      </c>
      <c r="BL7" s="10" t="s">
        <v>94</v>
      </c>
      <c r="BM7" s="10" t="s">
        <v>94</v>
      </c>
    </row>
    <row r="8" spans="2:65" ht="30" customHeight="1" x14ac:dyDescent="0.35">
      <c r="B8" s="11" t="s">
        <v>19</v>
      </c>
      <c r="C8" s="11">
        <v>212</v>
      </c>
      <c r="D8" s="11">
        <v>102</v>
      </c>
      <c r="E8" s="11">
        <v>109</v>
      </c>
      <c r="F8" s="11"/>
      <c r="G8" s="11">
        <v>13</v>
      </c>
      <c r="H8" s="11">
        <v>25</v>
      </c>
      <c r="I8" s="11">
        <v>37</v>
      </c>
      <c r="J8" s="11">
        <v>41</v>
      </c>
      <c r="K8" s="11">
        <v>35</v>
      </c>
      <c r="L8" s="11">
        <v>61</v>
      </c>
      <c r="M8" s="11"/>
      <c r="N8" s="11">
        <v>54</v>
      </c>
      <c r="O8" s="11">
        <v>70</v>
      </c>
      <c r="P8" s="11">
        <v>46</v>
      </c>
      <c r="Q8" s="11">
        <v>41</v>
      </c>
      <c r="R8" s="11"/>
      <c r="S8" s="11">
        <v>24</v>
      </c>
      <c r="T8" s="11">
        <v>27</v>
      </c>
      <c r="U8" s="11">
        <v>15</v>
      </c>
      <c r="V8" s="11">
        <v>16</v>
      </c>
      <c r="W8" s="11">
        <v>21</v>
      </c>
      <c r="X8" s="11">
        <v>27</v>
      </c>
      <c r="Y8" s="11">
        <v>21</v>
      </c>
      <c r="Z8" s="11">
        <v>11</v>
      </c>
      <c r="AA8" s="11">
        <v>17</v>
      </c>
      <c r="AB8" s="11">
        <v>18</v>
      </c>
      <c r="AC8" s="11">
        <v>9</v>
      </c>
      <c r="AD8" s="11">
        <v>7</v>
      </c>
      <c r="AE8" s="11"/>
      <c r="AF8" s="11">
        <v>95</v>
      </c>
      <c r="AG8" s="11">
        <v>100</v>
      </c>
      <c r="AH8" s="11">
        <v>11</v>
      </c>
      <c r="AI8" s="11"/>
      <c r="AJ8" s="11">
        <v>100</v>
      </c>
      <c r="AK8" s="11">
        <v>56</v>
      </c>
      <c r="AL8" s="11">
        <v>17</v>
      </c>
      <c r="AM8" s="11">
        <v>2</v>
      </c>
      <c r="AN8" s="11">
        <v>13</v>
      </c>
      <c r="AO8" s="11"/>
      <c r="AP8" s="11">
        <v>53</v>
      </c>
      <c r="AQ8" s="11">
        <v>70</v>
      </c>
      <c r="AR8" s="11">
        <v>14</v>
      </c>
      <c r="AS8" s="11"/>
      <c r="AT8" s="11">
        <v>56</v>
      </c>
      <c r="AU8" s="11">
        <v>46</v>
      </c>
      <c r="AV8" s="11">
        <v>57</v>
      </c>
      <c r="AW8" s="11">
        <v>16</v>
      </c>
      <c r="AX8" s="11">
        <v>4</v>
      </c>
      <c r="AY8" s="11"/>
      <c r="AZ8" s="11">
        <v>30</v>
      </c>
      <c r="BA8" s="11">
        <v>81</v>
      </c>
      <c r="BB8" s="11">
        <v>20</v>
      </c>
      <c r="BC8" s="11">
        <v>45</v>
      </c>
      <c r="BD8" s="11">
        <v>24</v>
      </c>
      <c r="BE8" s="11">
        <v>11</v>
      </c>
      <c r="BF8" s="11"/>
      <c r="BG8" s="11">
        <v>130</v>
      </c>
      <c r="BH8" s="11">
        <v>82</v>
      </c>
      <c r="BI8" s="11" t="s">
        <v>94</v>
      </c>
      <c r="BJ8" s="11" t="s">
        <v>94</v>
      </c>
      <c r="BK8" s="11" t="s">
        <v>94</v>
      </c>
      <c r="BL8" s="11" t="s">
        <v>94</v>
      </c>
      <c r="BM8" s="11" t="s">
        <v>94</v>
      </c>
    </row>
    <row r="9" spans="2:65" ht="29" x14ac:dyDescent="0.35">
      <c r="B9" s="18" t="s">
        <v>442</v>
      </c>
      <c r="C9" s="17">
        <v>0.61912653347736302</v>
      </c>
      <c r="D9" s="17">
        <v>0.49283146208755402</v>
      </c>
      <c r="E9" s="17">
        <v>0.73363030078603098</v>
      </c>
      <c r="F9" s="17"/>
      <c r="G9" s="17">
        <v>0.31911977178670398</v>
      </c>
      <c r="H9" s="17">
        <v>0.53130962500975198</v>
      </c>
      <c r="I9" s="17">
        <v>0.597063705859052</v>
      </c>
      <c r="J9" s="17">
        <v>0.75416289163213202</v>
      </c>
      <c r="K9" s="17">
        <v>0.600050485833175</v>
      </c>
      <c r="L9" s="17">
        <v>0.64965987455575203</v>
      </c>
      <c r="M9" s="17"/>
      <c r="N9" s="17">
        <v>0.49019422713581101</v>
      </c>
      <c r="O9" s="17">
        <v>0.68060295603018195</v>
      </c>
      <c r="P9" s="17">
        <v>0.63596732859980198</v>
      </c>
      <c r="Q9" s="17">
        <v>0.66597277621456696</v>
      </c>
      <c r="R9" s="17"/>
      <c r="S9" s="17">
        <v>0.30858117475812602</v>
      </c>
      <c r="T9" s="17">
        <v>0.50746784398775902</v>
      </c>
      <c r="U9" s="17">
        <v>0.61563993868321898</v>
      </c>
      <c r="V9" s="17">
        <v>0.58994283297864103</v>
      </c>
      <c r="W9" s="17">
        <v>0.59702436445415097</v>
      </c>
      <c r="X9" s="17">
        <v>0.74713298397277295</v>
      </c>
      <c r="Y9" s="17">
        <v>0.69390745238432705</v>
      </c>
      <c r="Z9" s="17">
        <v>0.84051136318765496</v>
      </c>
      <c r="AA9" s="17">
        <v>0.83857363191335699</v>
      </c>
      <c r="AB9" s="17">
        <v>0.450729377882648</v>
      </c>
      <c r="AC9" s="17">
        <v>0.67962624232901103</v>
      </c>
      <c r="AD9" s="17">
        <v>1</v>
      </c>
      <c r="AE9" s="17"/>
      <c r="AF9" s="17">
        <v>0.58279276064508301</v>
      </c>
      <c r="AG9" s="17">
        <v>0.61501764689600102</v>
      </c>
      <c r="AH9" s="17">
        <v>0.85235527341550099</v>
      </c>
      <c r="AI9" s="17"/>
      <c r="AJ9" s="17">
        <v>0.61872762076408205</v>
      </c>
      <c r="AK9" s="17">
        <v>0.59265921190553805</v>
      </c>
      <c r="AL9" s="17">
        <v>0.793438370231204</v>
      </c>
      <c r="AM9" s="17">
        <v>0.49900027030830701</v>
      </c>
      <c r="AN9" s="17">
        <v>0.69599760999890103</v>
      </c>
      <c r="AO9" s="17"/>
      <c r="AP9" s="17">
        <v>0.57651442612016401</v>
      </c>
      <c r="AQ9" s="17">
        <v>0.61427293872127098</v>
      </c>
      <c r="AR9" s="17">
        <v>0.59616468688722501</v>
      </c>
      <c r="AS9" s="17"/>
      <c r="AT9" s="17">
        <v>0.59866243069750102</v>
      </c>
      <c r="AU9" s="17">
        <v>0.59891716806919704</v>
      </c>
      <c r="AV9" s="17">
        <v>0.68394215215064402</v>
      </c>
      <c r="AW9" s="17">
        <v>0.56427348336281602</v>
      </c>
      <c r="AX9" s="17">
        <v>0.80362262502738202</v>
      </c>
      <c r="AY9" s="17"/>
      <c r="AZ9" s="17">
        <v>0.31521361047676</v>
      </c>
      <c r="BA9" s="17">
        <v>0.67490321819842003</v>
      </c>
      <c r="BB9" s="17">
        <v>0.70814997610241703</v>
      </c>
      <c r="BC9" s="17">
        <v>0.684734571868158</v>
      </c>
      <c r="BD9" s="17">
        <v>0.60748942750060897</v>
      </c>
      <c r="BE9" s="17">
        <v>0.63965309974009998</v>
      </c>
      <c r="BF9" s="17"/>
      <c r="BG9" s="17">
        <v>0.61516484318002396</v>
      </c>
      <c r="BH9" s="17">
        <v>0.62541974780669296</v>
      </c>
      <c r="BI9" s="17" t="s">
        <v>95</v>
      </c>
      <c r="BJ9" s="17" t="s">
        <v>95</v>
      </c>
      <c r="BK9" s="17" t="s">
        <v>95</v>
      </c>
      <c r="BL9" s="17" t="s">
        <v>95</v>
      </c>
      <c r="BM9" s="17" t="s">
        <v>95</v>
      </c>
    </row>
    <row r="10" spans="2:65" ht="43.5" x14ac:dyDescent="0.35">
      <c r="B10" s="18" t="s">
        <v>444</v>
      </c>
      <c r="C10" s="17">
        <v>0.24695896397466999</v>
      </c>
      <c r="D10" s="17">
        <v>0.23319296067231701</v>
      </c>
      <c r="E10" s="17">
        <v>0.26232939926017201</v>
      </c>
      <c r="F10" s="17"/>
      <c r="G10" s="17">
        <v>0.28535473612378998</v>
      </c>
      <c r="H10" s="17">
        <v>0.32240951194606099</v>
      </c>
      <c r="I10" s="17">
        <v>9.7861144515442297E-2</v>
      </c>
      <c r="J10" s="17">
        <v>0.185622440174466</v>
      </c>
      <c r="K10" s="17">
        <v>0.36962449964536198</v>
      </c>
      <c r="L10" s="17">
        <v>0.26914492116944899</v>
      </c>
      <c r="M10" s="17"/>
      <c r="N10" s="17">
        <v>0.20106805352604701</v>
      </c>
      <c r="O10" s="17">
        <v>0.30464189067234598</v>
      </c>
      <c r="P10" s="17">
        <v>0.27375464616626399</v>
      </c>
      <c r="Q10" s="17">
        <v>0.17960337938828499</v>
      </c>
      <c r="R10" s="17"/>
      <c r="S10" s="17">
        <v>0.119951799512909</v>
      </c>
      <c r="T10" s="17">
        <v>0.19493745945809901</v>
      </c>
      <c r="U10" s="17">
        <v>6.0178555697638997E-2</v>
      </c>
      <c r="V10" s="17">
        <v>0.37926956318666999</v>
      </c>
      <c r="W10" s="17">
        <v>0.292832198205772</v>
      </c>
      <c r="X10" s="17">
        <v>0.20446946455324599</v>
      </c>
      <c r="Y10" s="17">
        <v>0.35459437254405901</v>
      </c>
      <c r="Z10" s="17">
        <v>0.36930312225385298</v>
      </c>
      <c r="AA10" s="17">
        <v>0.46884142423964398</v>
      </c>
      <c r="AB10" s="17">
        <v>0.20972101366453999</v>
      </c>
      <c r="AC10" s="17">
        <v>0.105322945958086</v>
      </c>
      <c r="AD10" s="17">
        <v>0.22845309589672999</v>
      </c>
      <c r="AE10" s="17"/>
      <c r="AF10" s="17">
        <v>0.26907134616706102</v>
      </c>
      <c r="AG10" s="17">
        <v>0.23023792547587299</v>
      </c>
      <c r="AH10" s="17">
        <v>0.16565750033145099</v>
      </c>
      <c r="AI10" s="17"/>
      <c r="AJ10" s="17">
        <v>0.24792788239289301</v>
      </c>
      <c r="AK10" s="17">
        <v>0.221883269790314</v>
      </c>
      <c r="AL10" s="17">
        <v>0.36315795594509398</v>
      </c>
      <c r="AM10" s="17">
        <v>0</v>
      </c>
      <c r="AN10" s="17">
        <v>0.284701609715029</v>
      </c>
      <c r="AO10" s="17"/>
      <c r="AP10" s="17">
        <v>0.209025206333291</v>
      </c>
      <c r="AQ10" s="17">
        <v>0.29076414430874098</v>
      </c>
      <c r="AR10" s="17">
        <v>0.27152934134283602</v>
      </c>
      <c r="AS10" s="17"/>
      <c r="AT10" s="17">
        <v>0.23949301939766299</v>
      </c>
      <c r="AU10" s="17">
        <v>0.27575967617819902</v>
      </c>
      <c r="AV10" s="17">
        <v>0.25799951603576499</v>
      </c>
      <c r="AW10" s="17">
        <v>0</v>
      </c>
      <c r="AX10" s="17">
        <v>0</v>
      </c>
      <c r="AY10" s="17"/>
      <c r="AZ10" s="17">
        <v>0.15623145638108199</v>
      </c>
      <c r="BA10" s="17">
        <v>0.27467852792540698</v>
      </c>
      <c r="BB10" s="17">
        <v>0.36318909069816502</v>
      </c>
      <c r="BC10" s="17">
        <v>0.25358381142335601</v>
      </c>
      <c r="BD10" s="17">
        <v>0.16024733005802499</v>
      </c>
      <c r="BE10" s="17">
        <v>0.24068726864850501</v>
      </c>
      <c r="BF10" s="17"/>
      <c r="BG10" s="17">
        <v>0.28349508828525499</v>
      </c>
      <c r="BH10" s="17">
        <v>0.18892069147163801</v>
      </c>
      <c r="BI10" s="17" t="s">
        <v>95</v>
      </c>
      <c r="BJ10" s="17" t="s">
        <v>95</v>
      </c>
      <c r="BK10" s="17" t="s">
        <v>95</v>
      </c>
      <c r="BL10" s="17" t="s">
        <v>95</v>
      </c>
      <c r="BM10" s="17" t="s">
        <v>95</v>
      </c>
    </row>
    <row r="11" spans="2:65" ht="43.5" x14ac:dyDescent="0.35">
      <c r="B11" s="18" t="s">
        <v>445</v>
      </c>
      <c r="C11" s="17">
        <v>0.206447713425055</v>
      </c>
      <c r="D11" s="17">
        <v>0.16782239952532799</v>
      </c>
      <c r="E11" s="17">
        <v>0.24470168563774999</v>
      </c>
      <c r="F11" s="17"/>
      <c r="G11" s="17">
        <v>0.14779449159157801</v>
      </c>
      <c r="H11" s="17">
        <v>0.27877825534289102</v>
      </c>
      <c r="I11" s="17">
        <v>0.13400985252040901</v>
      </c>
      <c r="J11" s="17">
        <v>0.22683901512618301</v>
      </c>
      <c r="K11" s="17">
        <v>0.21408422104331501</v>
      </c>
      <c r="L11" s="17">
        <v>0.21359937169805501</v>
      </c>
      <c r="M11" s="17"/>
      <c r="N11" s="17">
        <v>0.262398443181592</v>
      </c>
      <c r="O11" s="17">
        <v>0.23517216755614101</v>
      </c>
      <c r="P11" s="17">
        <v>0.13224402542105601</v>
      </c>
      <c r="Q11" s="17">
        <v>0.16727219375301899</v>
      </c>
      <c r="R11" s="17"/>
      <c r="S11" s="17">
        <v>0.25099428038881</v>
      </c>
      <c r="T11" s="17">
        <v>0.234838481041512</v>
      </c>
      <c r="U11" s="17">
        <v>0.13156138890060601</v>
      </c>
      <c r="V11" s="17">
        <v>0.23509521843866801</v>
      </c>
      <c r="W11" s="17">
        <v>9.1573850189163794E-2</v>
      </c>
      <c r="X11" s="17">
        <v>0.16644981028158601</v>
      </c>
      <c r="Y11" s="17">
        <v>0.13160491247164799</v>
      </c>
      <c r="Z11" s="17">
        <v>0.31518320286387103</v>
      </c>
      <c r="AA11" s="17">
        <v>0.31059843324043901</v>
      </c>
      <c r="AB11" s="17">
        <v>0.244642819555347</v>
      </c>
      <c r="AC11" s="17">
        <v>0.104748712528594</v>
      </c>
      <c r="AD11" s="17">
        <v>0.372859716864054</v>
      </c>
      <c r="AE11" s="17"/>
      <c r="AF11" s="17">
        <v>0.18278296811480099</v>
      </c>
      <c r="AG11" s="17">
        <v>0.21457729077962601</v>
      </c>
      <c r="AH11" s="17">
        <v>0.28567744795273903</v>
      </c>
      <c r="AI11" s="17"/>
      <c r="AJ11" s="17">
        <v>0.18808056794042799</v>
      </c>
      <c r="AK11" s="17">
        <v>0.159994538376629</v>
      </c>
      <c r="AL11" s="17">
        <v>0.21720813333421901</v>
      </c>
      <c r="AM11" s="17">
        <v>0.49900027030830701</v>
      </c>
      <c r="AN11" s="17">
        <v>0.28740578015200202</v>
      </c>
      <c r="AO11" s="17"/>
      <c r="AP11" s="17">
        <v>0.151218017655667</v>
      </c>
      <c r="AQ11" s="17">
        <v>0.208316380121155</v>
      </c>
      <c r="AR11" s="17">
        <v>0.27966930980395299</v>
      </c>
      <c r="AS11" s="17"/>
      <c r="AT11" s="17">
        <v>0.15224040101230901</v>
      </c>
      <c r="AU11" s="17">
        <v>0.21317208638263199</v>
      </c>
      <c r="AV11" s="17">
        <v>0.21108777554227401</v>
      </c>
      <c r="AW11" s="17">
        <v>0.24416037726048301</v>
      </c>
      <c r="AX11" s="17">
        <v>0.73212579165753899</v>
      </c>
      <c r="AY11" s="17"/>
      <c r="AZ11" s="17">
        <v>0.21272899553760599</v>
      </c>
      <c r="BA11" s="17">
        <v>0.225919469101205</v>
      </c>
      <c r="BB11" s="17">
        <v>0.13696549780742701</v>
      </c>
      <c r="BC11" s="17">
        <v>0.22766028738529701</v>
      </c>
      <c r="BD11" s="17">
        <v>0.20729208017319301</v>
      </c>
      <c r="BE11" s="17">
        <v>8.1574301538381605E-2</v>
      </c>
      <c r="BF11" s="17"/>
      <c r="BG11" s="17">
        <v>0.218724967144204</v>
      </c>
      <c r="BH11" s="17">
        <v>0.18694508115668201</v>
      </c>
      <c r="BI11" s="17" t="s">
        <v>95</v>
      </c>
      <c r="BJ11" s="17" t="s">
        <v>95</v>
      </c>
      <c r="BK11" s="17" t="s">
        <v>95</v>
      </c>
      <c r="BL11" s="17" t="s">
        <v>95</v>
      </c>
      <c r="BM11" s="17" t="s">
        <v>95</v>
      </c>
    </row>
    <row r="12" spans="2:65" ht="43.5" x14ac:dyDescent="0.35">
      <c r="B12" s="18" t="s">
        <v>448</v>
      </c>
      <c r="C12" s="17">
        <v>0.14812529609744901</v>
      </c>
      <c r="D12" s="17">
        <v>0.12460021957898</v>
      </c>
      <c r="E12" s="17">
        <v>0.17164845213647101</v>
      </c>
      <c r="F12" s="17"/>
      <c r="G12" s="17">
        <v>0</v>
      </c>
      <c r="H12" s="17">
        <v>0.21851530866063801</v>
      </c>
      <c r="I12" s="17">
        <v>0.12735239844302601</v>
      </c>
      <c r="J12" s="17">
        <v>0.177134944532541</v>
      </c>
      <c r="K12" s="17">
        <v>0.19456443619665201</v>
      </c>
      <c r="L12" s="17">
        <v>0.1158466722269</v>
      </c>
      <c r="M12" s="17"/>
      <c r="N12" s="17">
        <v>0.20198673401567099</v>
      </c>
      <c r="O12" s="17">
        <v>0.11384544838673701</v>
      </c>
      <c r="P12" s="17">
        <v>7.1671751863976799E-2</v>
      </c>
      <c r="Q12" s="17">
        <v>0.221027062786532</v>
      </c>
      <c r="R12" s="17"/>
      <c r="S12" s="17">
        <v>0.25446243651145101</v>
      </c>
      <c r="T12" s="17">
        <v>0.172460970679749</v>
      </c>
      <c r="U12" s="17">
        <v>5.69150474551516E-2</v>
      </c>
      <c r="V12" s="17">
        <v>0.25184712873652199</v>
      </c>
      <c r="W12" s="17">
        <v>0</v>
      </c>
      <c r="X12" s="17">
        <v>0.138148568607634</v>
      </c>
      <c r="Y12" s="17">
        <v>0.173640586318664</v>
      </c>
      <c r="Z12" s="17">
        <v>0.21604214555373799</v>
      </c>
      <c r="AA12" s="17">
        <v>0.16089766357160701</v>
      </c>
      <c r="AB12" s="17">
        <v>0.12125299475348</v>
      </c>
      <c r="AC12" s="17">
        <v>0</v>
      </c>
      <c r="AD12" s="17">
        <v>0.18317885881509299</v>
      </c>
      <c r="AE12" s="17"/>
      <c r="AF12" s="17">
        <v>0.102015929598483</v>
      </c>
      <c r="AG12" s="17">
        <v>0.18781230768848001</v>
      </c>
      <c r="AH12" s="17">
        <v>0.187452059841209</v>
      </c>
      <c r="AI12" s="17"/>
      <c r="AJ12" s="17">
        <v>0.158662690399411</v>
      </c>
      <c r="AK12" s="17">
        <v>0.13707790840345299</v>
      </c>
      <c r="AL12" s="17">
        <v>0.21710827497795501</v>
      </c>
      <c r="AM12" s="17">
        <v>0.49900027030830701</v>
      </c>
      <c r="AN12" s="17">
        <v>6.25334941860443E-2</v>
      </c>
      <c r="AO12" s="17"/>
      <c r="AP12" s="17">
        <v>0.20629896686698401</v>
      </c>
      <c r="AQ12" s="17">
        <v>0.13516394013552999</v>
      </c>
      <c r="AR12" s="17">
        <v>0.209604260164102</v>
      </c>
      <c r="AS12" s="17"/>
      <c r="AT12" s="17">
        <v>0.14989718148943701</v>
      </c>
      <c r="AU12" s="17">
        <v>0.108680406685996</v>
      </c>
      <c r="AV12" s="17">
        <v>0.17158055604974301</v>
      </c>
      <c r="AW12" s="17">
        <v>0.13413539759104201</v>
      </c>
      <c r="AX12" s="17">
        <v>0.80362262502738202</v>
      </c>
      <c r="AY12" s="17"/>
      <c r="AZ12" s="17">
        <v>0.117931010006076</v>
      </c>
      <c r="BA12" s="17">
        <v>0.15377766412654501</v>
      </c>
      <c r="BB12" s="17">
        <v>0.106368797724121</v>
      </c>
      <c r="BC12" s="17">
        <v>0.230909206422374</v>
      </c>
      <c r="BD12" s="17">
        <v>3.6287374900720502E-2</v>
      </c>
      <c r="BE12" s="17">
        <v>0.173989705160529</v>
      </c>
      <c r="BF12" s="17"/>
      <c r="BG12" s="17">
        <v>0.14131301444923999</v>
      </c>
      <c r="BH12" s="17">
        <v>0.158946724645951</v>
      </c>
      <c r="BI12" s="17" t="s">
        <v>95</v>
      </c>
      <c r="BJ12" s="17" t="s">
        <v>95</v>
      </c>
      <c r="BK12" s="17" t="s">
        <v>95</v>
      </c>
      <c r="BL12" s="17" t="s">
        <v>95</v>
      </c>
      <c r="BM12" s="17" t="s">
        <v>95</v>
      </c>
    </row>
    <row r="13" spans="2:65" ht="43.5" x14ac:dyDescent="0.35">
      <c r="B13" s="18" t="s">
        <v>449</v>
      </c>
      <c r="C13" s="17">
        <v>0.14501220612110999</v>
      </c>
      <c r="D13" s="17">
        <v>0.1362744495346</v>
      </c>
      <c r="E13" s="17">
        <v>0.15465073864568901</v>
      </c>
      <c r="F13" s="17"/>
      <c r="G13" s="17">
        <v>0.32975887696798301</v>
      </c>
      <c r="H13" s="17">
        <v>0.20905490157575901</v>
      </c>
      <c r="I13" s="17">
        <v>7.25658854876053E-2</v>
      </c>
      <c r="J13" s="17">
        <v>0.171863442468707</v>
      </c>
      <c r="K13" s="17">
        <v>0.17591236168638</v>
      </c>
      <c r="L13" s="17">
        <v>8.8399696322613505E-2</v>
      </c>
      <c r="M13" s="17"/>
      <c r="N13" s="17">
        <v>0.144055592068909</v>
      </c>
      <c r="O13" s="17">
        <v>0.19586954692083799</v>
      </c>
      <c r="P13" s="17">
        <v>0.11709310247713101</v>
      </c>
      <c r="Q13" s="17">
        <v>9.1394049960744794E-2</v>
      </c>
      <c r="R13" s="17"/>
      <c r="S13" s="17">
        <v>0.14720047238602901</v>
      </c>
      <c r="T13" s="17">
        <v>0.11852317779605399</v>
      </c>
      <c r="U13" s="17">
        <v>6.0178555697638997E-2</v>
      </c>
      <c r="V13" s="17">
        <v>0.24746529677909601</v>
      </c>
      <c r="W13" s="17">
        <v>8.3095522630469695E-2</v>
      </c>
      <c r="X13" s="17">
        <v>0.199326759064931</v>
      </c>
      <c r="Y13" s="17">
        <v>0.120793868822207</v>
      </c>
      <c r="Z13" s="17">
        <v>0.232178699454856</v>
      </c>
      <c r="AA13" s="17">
        <v>0.150962760699861</v>
      </c>
      <c r="AB13" s="17">
        <v>0.10965173637805301</v>
      </c>
      <c r="AC13" s="17">
        <v>0.105322945958086</v>
      </c>
      <c r="AD13" s="17">
        <v>0.22845309589672999</v>
      </c>
      <c r="AE13" s="17"/>
      <c r="AF13" s="17">
        <v>0.119619165642884</v>
      </c>
      <c r="AG13" s="17">
        <v>0.16756389604678201</v>
      </c>
      <c r="AH13" s="17">
        <v>0.15436684342149001</v>
      </c>
      <c r="AI13" s="17"/>
      <c r="AJ13" s="17">
        <v>0.14136307470518</v>
      </c>
      <c r="AK13" s="17">
        <v>0.154211184091535</v>
      </c>
      <c r="AL13" s="17">
        <v>4.78416487467863E-2</v>
      </c>
      <c r="AM13" s="17">
        <v>0</v>
      </c>
      <c r="AN13" s="17">
        <v>0.132987374088781</v>
      </c>
      <c r="AO13" s="17"/>
      <c r="AP13" s="17">
        <v>8.4536548375839501E-2</v>
      </c>
      <c r="AQ13" s="17">
        <v>0.18510185720692701</v>
      </c>
      <c r="AR13" s="17">
        <v>0.13053039248265599</v>
      </c>
      <c r="AS13" s="17"/>
      <c r="AT13" s="17">
        <v>9.2384791899208604E-2</v>
      </c>
      <c r="AU13" s="17">
        <v>0.13812602963850601</v>
      </c>
      <c r="AV13" s="17">
        <v>0.191502578582573</v>
      </c>
      <c r="AW13" s="17">
        <v>0.168035314169036</v>
      </c>
      <c r="AX13" s="17">
        <v>0.53574841668492201</v>
      </c>
      <c r="AY13" s="17"/>
      <c r="AZ13" s="17">
        <v>0.184749963982275</v>
      </c>
      <c r="BA13" s="17">
        <v>0.15100247932869701</v>
      </c>
      <c r="BB13" s="17">
        <v>0.17281681830489801</v>
      </c>
      <c r="BC13" s="17">
        <v>0.148270737523193</v>
      </c>
      <c r="BD13" s="17">
        <v>7.8234644931183997E-2</v>
      </c>
      <c r="BE13" s="17">
        <v>7.0627606130013093E-2</v>
      </c>
      <c r="BF13" s="17"/>
      <c r="BG13" s="17">
        <v>0.13819482934468399</v>
      </c>
      <c r="BH13" s="17">
        <v>0.15584172836990101</v>
      </c>
      <c r="BI13" s="17" t="s">
        <v>95</v>
      </c>
      <c r="BJ13" s="17" t="s">
        <v>95</v>
      </c>
      <c r="BK13" s="17" t="s">
        <v>95</v>
      </c>
      <c r="BL13" s="17" t="s">
        <v>95</v>
      </c>
      <c r="BM13" s="17" t="s">
        <v>95</v>
      </c>
    </row>
    <row r="14" spans="2:65" ht="29" x14ac:dyDescent="0.35">
      <c r="B14" s="18" t="s">
        <v>455</v>
      </c>
      <c r="C14" s="17">
        <v>0.14047396068576201</v>
      </c>
      <c r="D14" s="17">
        <v>0.17407468126922199</v>
      </c>
      <c r="E14" s="17">
        <v>0.110402406311016</v>
      </c>
      <c r="F14" s="17"/>
      <c r="G14" s="17">
        <v>0.33496948859991399</v>
      </c>
      <c r="H14" s="17">
        <v>0.12549102264874901</v>
      </c>
      <c r="I14" s="17">
        <v>0.112861237205786</v>
      </c>
      <c r="J14" s="17">
        <v>0.17878047799592001</v>
      </c>
      <c r="K14" s="17">
        <v>5.1074476133079499E-2</v>
      </c>
      <c r="L14" s="17">
        <v>0.147920560209028</v>
      </c>
      <c r="M14" s="17"/>
      <c r="N14" s="17">
        <v>0.134003160548161</v>
      </c>
      <c r="O14" s="17">
        <v>0.17666467159412599</v>
      </c>
      <c r="P14" s="17">
        <v>8.4864282886527198E-2</v>
      </c>
      <c r="Q14" s="17">
        <v>0.15005850226692299</v>
      </c>
      <c r="R14" s="17"/>
      <c r="S14" s="17">
        <v>0.18003171953781499</v>
      </c>
      <c r="T14" s="17">
        <v>0.15873397799753999</v>
      </c>
      <c r="U14" s="17">
        <v>5.90079061326136E-2</v>
      </c>
      <c r="V14" s="17">
        <v>7.1354864062018894E-2</v>
      </c>
      <c r="W14" s="17">
        <v>0.12558107175243999</v>
      </c>
      <c r="X14" s="17">
        <v>0.20932134555278301</v>
      </c>
      <c r="Y14" s="17">
        <v>0.127623496558286</v>
      </c>
      <c r="Z14" s="17">
        <v>7.2609310908792801E-2</v>
      </c>
      <c r="AA14" s="17">
        <v>0.20335205314666499</v>
      </c>
      <c r="AB14" s="17">
        <v>0.167483996737462</v>
      </c>
      <c r="AC14" s="17">
        <v>0.113643244496266</v>
      </c>
      <c r="AD14" s="17">
        <v>0</v>
      </c>
      <c r="AE14" s="17"/>
      <c r="AF14" s="17">
        <v>0.133602346981362</v>
      </c>
      <c r="AG14" s="17">
        <v>0.14393355133754701</v>
      </c>
      <c r="AH14" s="17">
        <v>0.15436684342149001</v>
      </c>
      <c r="AI14" s="17"/>
      <c r="AJ14" s="17">
        <v>0.15193712753766001</v>
      </c>
      <c r="AK14" s="17">
        <v>9.1256378049306003E-2</v>
      </c>
      <c r="AL14" s="17">
        <v>0.156043778931588</v>
      </c>
      <c r="AM14" s="17">
        <v>0</v>
      </c>
      <c r="AN14" s="17">
        <v>0.14506868118399899</v>
      </c>
      <c r="AO14" s="17"/>
      <c r="AP14" s="17">
        <v>0.189860137446138</v>
      </c>
      <c r="AQ14" s="17">
        <v>9.77213884476682E-2</v>
      </c>
      <c r="AR14" s="17">
        <v>0.26362671955213302</v>
      </c>
      <c r="AS14" s="17"/>
      <c r="AT14" s="17">
        <v>0.13701375424373999</v>
      </c>
      <c r="AU14" s="17">
        <v>0.117527163097796</v>
      </c>
      <c r="AV14" s="17">
        <v>0.169630405260112</v>
      </c>
      <c r="AW14" s="17">
        <v>5.3826017840475103E-2</v>
      </c>
      <c r="AX14" s="17">
        <v>0.53574841668492201</v>
      </c>
      <c r="AY14" s="17"/>
      <c r="AZ14" s="17">
        <v>0.18120634499770299</v>
      </c>
      <c r="BA14" s="17">
        <v>0.167346631949121</v>
      </c>
      <c r="BB14" s="17">
        <v>0.10301408719475801</v>
      </c>
      <c r="BC14" s="17">
        <v>0.135161257482761</v>
      </c>
      <c r="BD14" s="17">
        <v>3.6346633153776002E-2</v>
      </c>
      <c r="BE14" s="17">
        <v>0.148271865026358</v>
      </c>
      <c r="BF14" s="17"/>
      <c r="BG14" s="17">
        <v>0.15117105969897199</v>
      </c>
      <c r="BH14" s="17">
        <v>0.12348143180549501</v>
      </c>
      <c r="BI14" s="17" t="s">
        <v>95</v>
      </c>
      <c r="BJ14" s="17" t="s">
        <v>95</v>
      </c>
      <c r="BK14" s="17" t="s">
        <v>95</v>
      </c>
      <c r="BL14" s="17" t="s">
        <v>95</v>
      </c>
      <c r="BM14" s="17" t="s">
        <v>95</v>
      </c>
    </row>
    <row r="15" spans="2:65" ht="29" x14ac:dyDescent="0.35">
      <c r="B15" s="18" t="s">
        <v>443</v>
      </c>
      <c r="C15" s="17">
        <v>0.127999594758025</v>
      </c>
      <c r="D15" s="17">
        <v>0.14347296070025201</v>
      </c>
      <c r="E15" s="17">
        <v>0.114785620497439</v>
      </c>
      <c r="F15" s="17"/>
      <c r="G15" s="17">
        <v>0</v>
      </c>
      <c r="H15" s="17">
        <v>0.108559274784675</v>
      </c>
      <c r="I15" s="17">
        <v>0.16278248697189701</v>
      </c>
      <c r="J15" s="17">
        <v>0.148699572877449</v>
      </c>
      <c r="K15" s="17">
        <v>0.13194774897646699</v>
      </c>
      <c r="L15" s="17">
        <v>0.125263288148802</v>
      </c>
      <c r="M15" s="17"/>
      <c r="N15" s="17">
        <v>0.1172185269871</v>
      </c>
      <c r="O15" s="17">
        <v>0.17935365997671501</v>
      </c>
      <c r="P15" s="17">
        <v>9.2142031476893704E-2</v>
      </c>
      <c r="Q15" s="17">
        <v>9.5397662736645905E-2</v>
      </c>
      <c r="R15" s="17"/>
      <c r="S15" s="17">
        <v>3.8687937519783701E-2</v>
      </c>
      <c r="T15" s="17">
        <v>0.107045546386884</v>
      </c>
      <c r="U15" s="17">
        <v>0.11709360315279101</v>
      </c>
      <c r="V15" s="17">
        <v>0.19004736993209501</v>
      </c>
      <c r="W15" s="17">
        <v>0.17448558798477401</v>
      </c>
      <c r="X15" s="17">
        <v>0.17963492811154899</v>
      </c>
      <c r="Y15" s="17">
        <v>0.160594428285352</v>
      </c>
      <c r="Z15" s="17">
        <v>0</v>
      </c>
      <c r="AA15" s="17">
        <v>0.25601926809407899</v>
      </c>
      <c r="AB15" s="17">
        <v>5.9646075200828798E-2</v>
      </c>
      <c r="AC15" s="17">
        <v>0</v>
      </c>
      <c r="AD15" s="17">
        <v>0.18317885881509299</v>
      </c>
      <c r="AE15" s="17"/>
      <c r="AF15" s="17">
        <v>0.130507018439769</v>
      </c>
      <c r="AG15" s="17">
        <v>0.12411456673648499</v>
      </c>
      <c r="AH15" s="17">
        <v>0.210808701236609</v>
      </c>
      <c r="AI15" s="17"/>
      <c r="AJ15" s="17">
        <v>0.16415581357412401</v>
      </c>
      <c r="AK15" s="17">
        <v>8.1149631088473007E-2</v>
      </c>
      <c r="AL15" s="17">
        <v>0.10441941689651001</v>
      </c>
      <c r="AM15" s="17">
        <v>0</v>
      </c>
      <c r="AN15" s="17">
        <v>8.2041933461014502E-2</v>
      </c>
      <c r="AO15" s="17"/>
      <c r="AP15" s="17">
        <v>0.13806142539476299</v>
      </c>
      <c r="AQ15" s="17">
        <v>9.31509952291181E-2</v>
      </c>
      <c r="AR15" s="17">
        <v>0.14762995724076999</v>
      </c>
      <c r="AS15" s="17"/>
      <c r="AT15" s="17">
        <v>7.9038627892310295E-2</v>
      </c>
      <c r="AU15" s="17">
        <v>0.12387286783136101</v>
      </c>
      <c r="AV15" s="17">
        <v>0.14720276094179899</v>
      </c>
      <c r="AW15" s="17">
        <v>0.1819029270543</v>
      </c>
      <c r="AX15" s="17">
        <v>0.26787420834246101</v>
      </c>
      <c r="AY15" s="17"/>
      <c r="AZ15" s="17">
        <v>0.125899364616779</v>
      </c>
      <c r="BA15" s="17">
        <v>0.14159900326566</v>
      </c>
      <c r="BB15" s="17">
        <v>0.15128133299999899</v>
      </c>
      <c r="BC15" s="17">
        <v>0.118026233233885</v>
      </c>
      <c r="BD15" s="17">
        <v>0.10611689376530101</v>
      </c>
      <c r="BE15" s="17">
        <v>7.7644258896344603E-2</v>
      </c>
      <c r="BF15" s="17"/>
      <c r="BG15" s="17">
        <v>0.14153610358993701</v>
      </c>
      <c r="BH15" s="17">
        <v>0.106496613718008</v>
      </c>
      <c r="BI15" s="17" t="s">
        <v>95</v>
      </c>
      <c r="BJ15" s="17" t="s">
        <v>95</v>
      </c>
      <c r="BK15" s="17" t="s">
        <v>95</v>
      </c>
      <c r="BL15" s="17" t="s">
        <v>95</v>
      </c>
      <c r="BM15" s="17" t="s">
        <v>95</v>
      </c>
    </row>
    <row r="16" spans="2:65" ht="58" x14ac:dyDescent="0.35">
      <c r="B16" s="18" t="s">
        <v>446</v>
      </c>
      <c r="C16" s="17">
        <v>0.117564354384822</v>
      </c>
      <c r="D16" s="17">
        <v>0.113118602374017</v>
      </c>
      <c r="E16" s="17">
        <v>0.12290699239102</v>
      </c>
      <c r="F16" s="17"/>
      <c r="G16" s="17">
        <v>0.29132198470065601</v>
      </c>
      <c r="H16" s="17">
        <v>3.7461483966170502E-2</v>
      </c>
      <c r="I16" s="17">
        <v>0.16809544972246801</v>
      </c>
      <c r="J16" s="17">
        <v>0.122136109551921</v>
      </c>
      <c r="K16" s="17">
        <v>7.2217737407159005E-2</v>
      </c>
      <c r="L16" s="17">
        <v>0.107581712069997</v>
      </c>
      <c r="M16" s="17"/>
      <c r="N16" s="17">
        <v>0.156634638733504</v>
      </c>
      <c r="O16" s="17">
        <v>8.7315028103186906E-2</v>
      </c>
      <c r="P16" s="17">
        <v>8.7160455787867797E-2</v>
      </c>
      <c r="Q16" s="17">
        <v>0.15145679869049899</v>
      </c>
      <c r="R16" s="17"/>
      <c r="S16" s="17">
        <v>0.24182976234245299</v>
      </c>
      <c r="T16" s="17">
        <v>7.6002386856304005E-2</v>
      </c>
      <c r="U16" s="17">
        <v>7.1178164467337393E-2</v>
      </c>
      <c r="V16" s="17">
        <v>0.246771871192451</v>
      </c>
      <c r="W16" s="17">
        <v>8.4131751641737099E-2</v>
      </c>
      <c r="X16" s="17">
        <v>9.7625986229270004E-2</v>
      </c>
      <c r="Y16" s="17">
        <v>4.0739296387217197E-2</v>
      </c>
      <c r="Z16" s="17">
        <v>7.3148316850411399E-2</v>
      </c>
      <c r="AA16" s="17">
        <v>0.14897858115267801</v>
      </c>
      <c r="AB16" s="17">
        <v>6.0070942455456203E-2</v>
      </c>
      <c r="AC16" s="17">
        <v>0</v>
      </c>
      <c r="AD16" s="17">
        <v>0.36553575471724098</v>
      </c>
      <c r="AE16" s="17"/>
      <c r="AF16" s="17">
        <v>0.12197040144811799</v>
      </c>
      <c r="AG16" s="17">
        <v>0.10170032456934</v>
      </c>
      <c r="AH16" s="17">
        <v>0.20337206674039901</v>
      </c>
      <c r="AI16" s="17"/>
      <c r="AJ16" s="17">
        <v>0.12649671257266101</v>
      </c>
      <c r="AK16" s="17">
        <v>8.0983347262849698E-2</v>
      </c>
      <c r="AL16" s="17">
        <v>9.6023332938448197E-2</v>
      </c>
      <c r="AM16" s="17">
        <v>0</v>
      </c>
      <c r="AN16" s="17">
        <v>0.146284426631237</v>
      </c>
      <c r="AO16" s="17"/>
      <c r="AP16" s="17">
        <v>0.117562186662826</v>
      </c>
      <c r="AQ16" s="17">
        <v>8.8616191057925897E-2</v>
      </c>
      <c r="AR16" s="17">
        <v>0.128743884310656</v>
      </c>
      <c r="AS16" s="17"/>
      <c r="AT16" s="17">
        <v>0.136663256872991</v>
      </c>
      <c r="AU16" s="17">
        <v>0.124478025566348</v>
      </c>
      <c r="AV16" s="17">
        <v>0.151774220509548</v>
      </c>
      <c r="AW16" s="17">
        <v>0.13233970502321599</v>
      </c>
      <c r="AX16" s="17">
        <v>0</v>
      </c>
      <c r="AY16" s="17"/>
      <c r="AZ16" s="17">
        <v>0.120694278680355</v>
      </c>
      <c r="BA16" s="17">
        <v>0.15602301851523501</v>
      </c>
      <c r="BB16" s="17">
        <v>5.63355511338905E-2</v>
      </c>
      <c r="BC16" s="17">
        <v>8.3466953113828596E-2</v>
      </c>
      <c r="BD16" s="17">
        <v>8.5306620571827196E-2</v>
      </c>
      <c r="BE16" s="17">
        <v>0.148271865026358</v>
      </c>
      <c r="BF16" s="17"/>
      <c r="BG16" s="17">
        <v>0.123022469802667</v>
      </c>
      <c r="BH16" s="17">
        <v>0.10889404257832</v>
      </c>
      <c r="BI16" s="17" t="s">
        <v>95</v>
      </c>
      <c r="BJ16" s="17" t="s">
        <v>95</v>
      </c>
      <c r="BK16" s="17" t="s">
        <v>95</v>
      </c>
      <c r="BL16" s="17" t="s">
        <v>95</v>
      </c>
      <c r="BM16" s="17" t="s">
        <v>95</v>
      </c>
    </row>
    <row r="17" spans="2:65" ht="43.5" x14ac:dyDescent="0.35">
      <c r="B17" s="18" t="s">
        <v>450</v>
      </c>
      <c r="C17" s="17">
        <v>0.108574987169604</v>
      </c>
      <c r="D17" s="17">
        <v>0.12714143748601101</v>
      </c>
      <c r="E17" s="17">
        <v>9.2268691435176103E-2</v>
      </c>
      <c r="F17" s="17"/>
      <c r="G17" s="17">
        <v>0.143527493109078</v>
      </c>
      <c r="H17" s="17">
        <v>0.21623113618044701</v>
      </c>
      <c r="I17" s="17">
        <v>0.135913519522256</v>
      </c>
      <c r="J17" s="17">
        <v>4.7295341813592399E-2</v>
      </c>
      <c r="K17" s="17">
        <v>0.21694944857306001</v>
      </c>
      <c r="L17" s="17">
        <v>2.07471527373023E-2</v>
      </c>
      <c r="M17" s="17"/>
      <c r="N17" s="17">
        <v>9.9033850387819894E-2</v>
      </c>
      <c r="O17" s="17">
        <v>0.116703959416059</v>
      </c>
      <c r="P17" s="17">
        <v>0.110477328950966</v>
      </c>
      <c r="Q17" s="17">
        <v>0.10523755922040701</v>
      </c>
      <c r="R17" s="17"/>
      <c r="S17" s="17">
        <v>0.22948466475485799</v>
      </c>
      <c r="T17" s="17">
        <v>7.2075274231594905E-2</v>
      </c>
      <c r="U17" s="17">
        <v>0.11709360315279101</v>
      </c>
      <c r="V17" s="17">
        <v>5.6962868299260699E-2</v>
      </c>
      <c r="W17" s="17">
        <v>8.9814171966813405E-2</v>
      </c>
      <c r="X17" s="17">
        <v>0.111344081943092</v>
      </c>
      <c r="Y17" s="17">
        <v>0</v>
      </c>
      <c r="Z17" s="17">
        <v>7.3148316850411399E-2</v>
      </c>
      <c r="AA17" s="17">
        <v>0.15849190544224501</v>
      </c>
      <c r="AB17" s="17">
        <v>0.18160499140781899</v>
      </c>
      <c r="AC17" s="17">
        <v>0</v>
      </c>
      <c r="AD17" s="17">
        <v>0.18968085804896101</v>
      </c>
      <c r="AE17" s="17"/>
      <c r="AF17" s="17">
        <v>7.6814953740786604E-2</v>
      </c>
      <c r="AG17" s="17">
        <v>0.13897583684887599</v>
      </c>
      <c r="AH17" s="17">
        <v>0.16637201799067</v>
      </c>
      <c r="AI17" s="17"/>
      <c r="AJ17" s="17">
        <v>7.2867873298127495E-2</v>
      </c>
      <c r="AK17" s="17">
        <v>0.150227148255107</v>
      </c>
      <c r="AL17" s="17">
        <v>0.123743006542158</v>
      </c>
      <c r="AM17" s="17">
        <v>0</v>
      </c>
      <c r="AN17" s="17">
        <v>8.2041933461014502E-2</v>
      </c>
      <c r="AO17" s="17"/>
      <c r="AP17" s="17">
        <v>6.3857625253065001E-2</v>
      </c>
      <c r="AQ17" s="17">
        <v>0.146817964041323</v>
      </c>
      <c r="AR17" s="17">
        <v>0.160376783452363</v>
      </c>
      <c r="AS17" s="17"/>
      <c r="AT17" s="17">
        <v>8.8027897540519595E-2</v>
      </c>
      <c r="AU17" s="17">
        <v>6.3104050248980303E-2</v>
      </c>
      <c r="AV17" s="17">
        <v>0.168484673826124</v>
      </c>
      <c r="AW17" s="17">
        <v>0.15714309343551899</v>
      </c>
      <c r="AX17" s="17">
        <v>0.26787420834246101</v>
      </c>
      <c r="AY17" s="17"/>
      <c r="AZ17" s="17">
        <v>0.24005420020151799</v>
      </c>
      <c r="BA17" s="17">
        <v>0.108537244212334</v>
      </c>
      <c r="BB17" s="17">
        <v>0.114731917572211</v>
      </c>
      <c r="BC17" s="17">
        <v>6.1310114927443003E-2</v>
      </c>
      <c r="BD17" s="17">
        <v>3.6287374900720502E-2</v>
      </c>
      <c r="BE17" s="17">
        <v>8.5182314093016104E-2</v>
      </c>
      <c r="BF17" s="17"/>
      <c r="BG17" s="17">
        <v>0.10301305551778001</v>
      </c>
      <c r="BH17" s="17">
        <v>0.11741021287958001</v>
      </c>
      <c r="BI17" s="17" t="s">
        <v>95</v>
      </c>
      <c r="BJ17" s="17" t="s">
        <v>95</v>
      </c>
      <c r="BK17" s="17" t="s">
        <v>95</v>
      </c>
      <c r="BL17" s="17" t="s">
        <v>95</v>
      </c>
      <c r="BM17" s="17" t="s">
        <v>95</v>
      </c>
    </row>
    <row r="18" spans="2:65" ht="58" x14ac:dyDescent="0.35">
      <c r="B18" s="18" t="s">
        <v>447</v>
      </c>
      <c r="C18" s="17">
        <v>0.10056192932038201</v>
      </c>
      <c r="D18" s="17">
        <v>0.117551345056746</v>
      </c>
      <c r="E18" s="17">
        <v>8.5652804309755096E-2</v>
      </c>
      <c r="F18" s="17"/>
      <c r="G18" s="17">
        <v>0.281042110785303</v>
      </c>
      <c r="H18" s="17">
        <v>6.3200719277866801E-2</v>
      </c>
      <c r="I18" s="17">
        <v>0.18688137834330101</v>
      </c>
      <c r="J18" s="17">
        <v>8.9649835685778806E-2</v>
      </c>
      <c r="K18" s="17">
        <v>5.4360739457500099E-2</v>
      </c>
      <c r="L18" s="17">
        <v>6.10249634915506E-2</v>
      </c>
      <c r="M18" s="17"/>
      <c r="N18" s="17">
        <v>9.5516419178008599E-2</v>
      </c>
      <c r="O18" s="17">
        <v>0.115419081234968</v>
      </c>
      <c r="P18" s="17">
        <v>5.7367532033319499E-2</v>
      </c>
      <c r="Q18" s="17">
        <v>0.13049854454394499</v>
      </c>
      <c r="R18" s="17"/>
      <c r="S18" s="17">
        <v>0.117428337574883</v>
      </c>
      <c r="T18" s="17">
        <v>9.4538181087157197E-2</v>
      </c>
      <c r="U18" s="17">
        <v>7.1178164467337393E-2</v>
      </c>
      <c r="V18" s="17">
        <v>0.11921768565143</v>
      </c>
      <c r="W18" s="17">
        <v>0.17394592360855099</v>
      </c>
      <c r="X18" s="17">
        <v>0.105001517088358</v>
      </c>
      <c r="Y18" s="17">
        <v>0</v>
      </c>
      <c r="Z18" s="17">
        <v>7.3148316850411399E-2</v>
      </c>
      <c r="AA18" s="17">
        <v>0.14771659012165</v>
      </c>
      <c r="AB18" s="17">
        <v>5.9646075200828798E-2</v>
      </c>
      <c r="AC18" s="17">
        <v>0.103344630382358</v>
      </c>
      <c r="AD18" s="17">
        <v>0.18235689590214799</v>
      </c>
      <c r="AE18" s="17"/>
      <c r="AF18" s="17">
        <v>8.2537766536872795E-2</v>
      </c>
      <c r="AG18" s="17">
        <v>0.115547513191254</v>
      </c>
      <c r="AH18" s="17">
        <v>9.0788753615320406E-2</v>
      </c>
      <c r="AI18" s="17"/>
      <c r="AJ18" s="17">
        <v>8.4023713281288395E-2</v>
      </c>
      <c r="AK18" s="17">
        <v>0.106747285992962</v>
      </c>
      <c r="AL18" s="17">
        <v>0.15885723444921701</v>
      </c>
      <c r="AM18" s="17">
        <v>0</v>
      </c>
      <c r="AN18" s="17">
        <v>0.146284426631237</v>
      </c>
      <c r="AO18" s="17"/>
      <c r="AP18" s="17">
        <v>9.3505111739289604E-2</v>
      </c>
      <c r="AQ18" s="17">
        <v>0.125001921397764</v>
      </c>
      <c r="AR18" s="17">
        <v>6.7839670852645403E-2</v>
      </c>
      <c r="AS18" s="17"/>
      <c r="AT18" s="17">
        <v>9.7505157282550103E-2</v>
      </c>
      <c r="AU18" s="17">
        <v>0.109035893463709</v>
      </c>
      <c r="AV18" s="17">
        <v>0.112089420007788</v>
      </c>
      <c r="AW18" s="17">
        <v>0.113475542834146</v>
      </c>
      <c r="AX18" s="17">
        <v>0</v>
      </c>
      <c r="AY18" s="17"/>
      <c r="AZ18" s="17">
        <v>0.17634159502116201</v>
      </c>
      <c r="BA18" s="17">
        <v>9.7411104712901694E-2</v>
      </c>
      <c r="BB18" s="17">
        <v>9.1591071336745794E-2</v>
      </c>
      <c r="BC18" s="17">
        <v>0.11843914239383201</v>
      </c>
      <c r="BD18" s="17">
        <v>0</v>
      </c>
      <c r="BE18" s="17">
        <v>7.7644258896344603E-2</v>
      </c>
      <c r="BF18" s="17"/>
      <c r="BG18" s="17">
        <v>9.3111899014318406E-2</v>
      </c>
      <c r="BH18" s="17">
        <v>0.112396432766439</v>
      </c>
      <c r="BI18" s="17" t="s">
        <v>95</v>
      </c>
      <c r="BJ18" s="17" t="s">
        <v>95</v>
      </c>
      <c r="BK18" s="17" t="s">
        <v>95</v>
      </c>
      <c r="BL18" s="17" t="s">
        <v>95</v>
      </c>
      <c r="BM18" s="17" t="s">
        <v>95</v>
      </c>
    </row>
    <row r="19" spans="2:65" ht="29" x14ac:dyDescent="0.35">
      <c r="B19" s="18" t="s">
        <v>452</v>
      </c>
      <c r="C19" s="17">
        <v>7.2507671873517504E-2</v>
      </c>
      <c r="D19" s="17">
        <v>7.81943791655626E-2</v>
      </c>
      <c r="E19" s="17">
        <v>6.7906420174089793E-2</v>
      </c>
      <c r="F19" s="17"/>
      <c r="G19" s="17">
        <v>0.217873732051589</v>
      </c>
      <c r="H19" s="17">
        <v>0.137125501215065</v>
      </c>
      <c r="I19" s="17">
        <v>0.11769374923876599</v>
      </c>
      <c r="J19" s="17">
        <v>4.6313687876960198E-2</v>
      </c>
      <c r="K19" s="17">
        <v>5.1230219064773097E-2</v>
      </c>
      <c r="L19" s="17">
        <v>1.8655426384214201E-2</v>
      </c>
      <c r="M19" s="17"/>
      <c r="N19" s="17">
        <v>0.102754105466761</v>
      </c>
      <c r="O19" s="17">
        <v>5.0422506573489401E-2</v>
      </c>
      <c r="P19" s="17">
        <v>8.8181574933979198E-2</v>
      </c>
      <c r="Q19" s="17">
        <v>5.24864371612489E-2</v>
      </c>
      <c r="R19" s="17"/>
      <c r="S19" s="17">
        <v>0.115834487851994</v>
      </c>
      <c r="T19" s="17">
        <v>9.8386833029207199E-2</v>
      </c>
      <c r="U19" s="17">
        <v>0.13135672016497599</v>
      </c>
      <c r="V19" s="17">
        <v>0.19931770227656101</v>
      </c>
      <c r="W19" s="17">
        <v>0</v>
      </c>
      <c r="X19" s="17">
        <v>6.1015979980707798E-2</v>
      </c>
      <c r="Y19" s="17">
        <v>0</v>
      </c>
      <c r="Z19" s="17">
        <v>0</v>
      </c>
      <c r="AA19" s="17">
        <v>4.82050479226332E-2</v>
      </c>
      <c r="AB19" s="17">
        <v>6.0070942455456203E-2</v>
      </c>
      <c r="AC19" s="17">
        <v>0</v>
      </c>
      <c r="AD19" s="17">
        <v>0.18317885881509299</v>
      </c>
      <c r="AE19" s="17"/>
      <c r="AF19" s="17">
        <v>3.0056964025016002E-2</v>
      </c>
      <c r="AG19" s="17">
        <v>0.102176724767214</v>
      </c>
      <c r="AH19" s="17">
        <v>0.210808701236609</v>
      </c>
      <c r="AI19" s="17"/>
      <c r="AJ19" s="17">
        <v>4.68346505317494E-2</v>
      </c>
      <c r="AK19" s="17">
        <v>9.8825219642127399E-2</v>
      </c>
      <c r="AL19" s="17">
        <v>4.78072989549026E-2</v>
      </c>
      <c r="AM19" s="17">
        <v>0</v>
      </c>
      <c r="AN19" s="17">
        <v>8.2041933461014502E-2</v>
      </c>
      <c r="AO19" s="17"/>
      <c r="AP19" s="17">
        <v>3.3720871497551499E-2</v>
      </c>
      <c r="AQ19" s="17">
        <v>9.1571966901574695E-2</v>
      </c>
      <c r="AR19" s="17">
        <v>7.6719179392508496E-2</v>
      </c>
      <c r="AS19" s="17"/>
      <c r="AT19" s="17">
        <v>3.8686215794383902E-2</v>
      </c>
      <c r="AU19" s="17">
        <v>0</v>
      </c>
      <c r="AV19" s="17">
        <v>0.166257015194924</v>
      </c>
      <c r="AW19" s="17">
        <v>0.13233934146233101</v>
      </c>
      <c r="AX19" s="17">
        <v>0.19637737497261801</v>
      </c>
      <c r="AY19" s="17"/>
      <c r="AZ19" s="17">
        <v>0.17153492736440501</v>
      </c>
      <c r="BA19" s="17">
        <v>3.99851476183299E-2</v>
      </c>
      <c r="BB19" s="17">
        <v>0.112446270517069</v>
      </c>
      <c r="BC19" s="17">
        <v>5.9897870354842397E-2</v>
      </c>
      <c r="BD19" s="17">
        <v>4.5022848153972297E-2</v>
      </c>
      <c r="BE19" s="17">
        <v>7.7644258896344603E-2</v>
      </c>
      <c r="BF19" s="17"/>
      <c r="BG19" s="17">
        <v>5.6775200703441102E-2</v>
      </c>
      <c r="BH19" s="17">
        <v>9.7498977496223299E-2</v>
      </c>
      <c r="BI19" s="17" t="s">
        <v>95</v>
      </c>
      <c r="BJ19" s="17" t="s">
        <v>95</v>
      </c>
      <c r="BK19" s="17" t="s">
        <v>95</v>
      </c>
      <c r="BL19" s="17" t="s">
        <v>95</v>
      </c>
      <c r="BM19" s="17" t="s">
        <v>95</v>
      </c>
    </row>
    <row r="20" spans="2:65" ht="43.5" x14ac:dyDescent="0.35">
      <c r="B20" s="18" t="s">
        <v>454</v>
      </c>
      <c r="C20" s="17">
        <v>4.6840650499412002E-2</v>
      </c>
      <c r="D20" s="17">
        <v>7.6997816528453597E-2</v>
      </c>
      <c r="E20" s="17">
        <v>1.90572418896113E-2</v>
      </c>
      <c r="F20" s="17"/>
      <c r="G20" s="17">
        <v>0.143527493109078</v>
      </c>
      <c r="H20" s="17">
        <v>0.10791977232961</v>
      </c>
      <c r="I20" s="17">
        <v>5.6819540497540302E-2</v>
      </c>
      <c r="J20" s="17">
        <v>5.2010179461417602E-2</v>
      </c>
      <c r="K20" s="17">
        <v>0</v>
      </c>
      <c r="L20" s="17">
        <v>1.8655426384214201E-2</v>
      </c>
      <c r="M20" s="17"/>
      <c r="N20" s="17">
        <v>6.7617775844828601E-2</v>
      </c>
      <c r="O20" s="17">
        <v>0</v>
      </c>
      <c r="P20" s="17">
        <v>0.108512676720515</v>
      </c>
      <c r="Q20" s="17">
        <v>2.9648066973043799E-2</v>
      </c>
      <c r="R20" s="17"/>
      <c r="S20" s="17">
        <v>0.115751930882662</v>
      </c>
      <c r="T20" s="17">
        <v>2.5931868252447299E-2</v>
      </c>
      <c r="U20" s="17">
        <v>0</v>
      </c>
      <c r="V20" s="17">
        <v>7.1354864062018894E-2</v>
      </c>
      <c r="W20" s="17">
        <v>4.8293347521940103E-2</v>
      </c>
      <c r="X20" s="17">
        <v>7.4813649229886994E-2</v>
      </c>
      <c r="Y20" s="17">
        <v>0</v>
      </c>
      <c r="Z20" s="17">
        <v>0</v>
      </c>
      <c r="AA20" s="17">
        <v>0</v>
      </c>
      <c r="AB20" s="17">
        <v>6.1606919552650997E-2</v>
      </c>
      <c r="AC20" s="17">
        <v>0</v>
      </c>
      <c r="AD20" s="17">
        <v>0.18235689590214799</v>
      </c>
      <c r="AE20" s="17"/>
      <c r="AF20" s="17">
        <v>3.4688496174338897E-2</v>
      </c>
      <c r="AG20" s="17">
        <v>6.6325219208869898E-2</v>
      </c>
      <c r="AH20" s="17">
        <v>0</v>
      </c>
      <c r="AI20" s="17"/>
      <c r="AJ20" s="17">
        <v>6.0504588917023698E-2</v>
      </c>
      <c r="AK20" s="17">
        <v>5.2100584309480301E-2</v>
      </c>
      <c r="AL20" s="17">
        <v>5.4233199440208199E-2</v>
      </c>
      <c r="AM20" s="17">
        <v>0</v>
      </c>
      <c r="AN20" s="17">
        <v>0</v>
      </c>
      <c r="AO20" s="17"/>
      <c r="AP20" s="17">
        <v>5.3751606592107003E-2</v>
      </c>
      <c r="AQ20" s="17">
        <v>4.1354151413723499E-2</v>
      </c>
      <c r="AR20" s="17">
        <v>7.7401768884870395E-2</v>
      </c>
      <c r="AS20" s="17"/>
      <c r="AT20" s="17">
        <v>0</v>
      </c>
      <c r="AU20" s="17">
        <v>7.2449594635858802E-2</v>
      </c>
      <c r="AV20" s="17">
        <v>0.10387798828945601</v>
      </c>
      <c r="AW20" s="17">
        <v>0</v>
      </c>
      <c r="AX20" s="17">
        <v>0.19637737497261801</v>
      </c>
      <c r="AY20" s="17"/>
      <c r="AZ20" s="17">
        <v>0.18095586691686599</v>
      </c>
      <c r="BA20" s="17">
        <v>2.87015745760686E-2</v>
      </c>
      <c r="BB20" s="17">
        <v>5.63355511338905E-2</v>
      </c>
      <c r="BC20" s="17">
        <v>2.0998351072695098E-2</v>
      </c>
      <c r="BD20" s="17">
        <v>0</v>
      </c>
      <c r="BE20" s="17">
        <v>0</v>
      </c>
      <c r="BF20" s="17"/>
      <c r="BG20" s="17">
        <v>4.46161080392488E-2</v>
      </c>
      <c r="BH20" s="17">
        <v>5.0374375105776699E-2</v>
      </c>
      <c r="BI20" s="17" t="s">
        <v>95</v>
      </c>
      <c r="BJ20" s="17" t="s">
        <v>95</v>
      </c>
      <c r="BK20" s="17" t="s">
        <v>95</v>
      </c>
      <c r="BL20" s="17" t="s">
        <v>95</v>
      </c>
      <c r="BM20" s="17" t="s">
        <v>95</v>
      </c>
    </row>
    <row r="21" spans="2:65" ht="58" x14ac:dyDescent="0.35">
      <c r="B21" s="18" t="s">
        <v>453</v>
      </c>
      <c r="C21" s="17">
        <v>4.0777764782668299E-2</v>
      </c>
      <c r="D21" s="17">
        <v>4.9655699072396399E-2</v>
      </c>
      <c r="E21" s="17">
        <v>3.2868983708042802E-2</v>
      </c>
      <c r="F21" s="17"/>
      <c r="G21" s="17">
        <v>0</v>
      </c>
      <c r="H21" s="17">
        <v>2.7122291779866001E-2</v>
      </c>
      <c r="I21" s="17">
        <v>2.5244691370519899E-2</v>
      </c>
      <c r="J21" s="17">
        <v>4.1039258242407103E-2</v>
      </c>
      <c r="K21" s="17">
        <v>7.4755018208460103E-2</v>
      </c>
      <c r="L21" s="17">
        <v>4.4744263008174898E-2</v>
      </c>
      <c r="M21" s="17"/>
      <c r="N21" s="17">
        <v>6.0228618103233503E-2</v>
      </c>
      <c r="O21" s="17">
        <v>7.6703039217906097E-2</v>
      </c>
      <c r="P21" s="17">
        <v>0</v>
      </c>
      <c r="Q21" s="17">
        <v>0</v>
      </c>
      <c r="R21" s="17"/>
      <c r="S21" s="17">
        <v>0.118394928149578</v>
      </c>
      <c r="T21" s="17">
        <v>6.0107811119840898E-2</v>
      </c>
      <c r="U21" s="17">
        <v>0</v>
      </c>
      <c r="V21" s="17">
        <v>0</v>
      </c>
      <c r="W21" s="17">
        <v>4.0826020995032401E-2</v>
      </c>
      <c r="X21" s="17">
        <v>3.5005570723663101E-2</v>
      </c>
      <c r="Y21" s="17">
        <v>0</v>
      </c>
      <c r="Z21" s="17">
        <v>0.14343283464494599</v>
      </c>
      <c r="AA21" s="17">
        <v>5.1306494276383403E-2</v>
      </c>
      <c r="AB21" s="17">
        <v>0</v>
      </c>
      <c r="AC21" s="17">
        <v>0</v>
      </c>
      <c r="AD21" s="17">
        <v>0</v>
      </c>
      <c r="AE21" s="17"/>
      <c r="AF21" s="17">
        <v>1.88566250334673E-2</v>
      </c>
      <c r="AG21" s="17">
        <v>6.8562983538764305E-2</v>
      </c>
      <c r="AH21" s="17">
        <v>0</v>
      </c>
      <c r="AI21" s="17"/>
      <c r="AJ21" s="17">
        <v>5.1260497280878503E-2</v>
      </c>
      <c r="AK21" s="17">
        <v>1.51155507885066E-2</v>
      </c>
      <c r="AL21" s="17">
        <v>0.152399918001908</v>
      </c>
      <c r="AM21" s="17">
        <v>0</v>
      </c>
      <c r="AN21" s="17">
        <v>0</v>
      </c>
      <c r="AO21" s="17"/>
      <c r="AP21" s="17">
        <v>6.2959988621182197E-2</v>
      </c>
      <c r="AQ21" s="17">
        <v>1.19977690134271E-2</v>
      </c>
      <c r="AR21" s="17">
        <v>0.18991871349746201</v>
      </c>
      <c r="AS21" s="17"/>
      <c r="AT21" s="17">
        <v>2.9389282347737199E-2</v>
      </c>
      <c r="AU21" s="17">
        <v>3.9600370353869402E-2</v>
      </c>
      <c r="AV21" s="17">
        <v>2.9918006540130201E-2</v>
      </c>
      <c r="AW21" s="17">
        <v>5.6819976770172101E-2</v>
      </c>
      <c r="AX21" s="17">
        <v>0.19637737497261801</v>
      </c>
      <c r="AY21" s="17"/>
      <c r="AZ21" s="17">
        <v>5.3311262329312402E-2</v>
      </c>
      <c r="BA21" s="17">
        <v>6.3423250787128294E-2</v>
      </c>
      <c r="BB21" s="17">
        <v>4.6678536060867797E-2</v>
      </c>
      <c r="BC21" s="17">
        <v>0</v>
      </c>
      <c r="BD21" s="17">
        <v>0</v>
      </c>
      <c r="BE21" s="17">
        <v>8.4872647730881906E-2</v>
      </c>
      <c r="BF21" s="17"/>
      <c r="BG21" s="17">
        <v>4.7225945432288502E-2</v>
      </c>
      <c r="BH21" s="17">
        <v>3.0534717038739601E-2</v>
      </c>
      <c r="BI21" s="17" t="s">
        <v>95</v>
      </c>
      <c r="BJ21" s="17" t="s">
        <v>95</v>
      </c>
      <c r="BK21" s="17" t="s">
        <v>95</v>
      </c>
      <c r="BL21" s="17" t="s">
        <v>95</v>
      </c>
      <c r="BM21" s="17" t="s">
        <v>95</v>
      </c>
    </row>
    <row r="22" spans="2:65" x14ac:dyDescent="0.35">
      <c r="B22" s="18" t="s">
        <v>114</v>
      </c>
      <c r="C22" s="17">
        <v>2.2052723955388299E-2</v>
      </c>
      <c r="D22" s="17">
        <v>1.7601180080082001E-2</v>
      </c>
      <c r="E22" s="17">
        <v>2.64440386815076E-2</v>
      </c>
      <c r="F22" s="17"/>
      <c r="G22" s="17">
        <v>0</v>
      </c>
      <c r="H22" s="17">
        <v>0</v>
      </c>
      <c r="I22" s="17">
        <v>2.5181692768338499E-2</v>
      </c>
      <c r="J22" s="17">
        <v>0</v>
      </c>
      <c r="K22" s="17">
        <v>2.9750708352946E-2</v>
      </c>
      <c r="L22" s="17">
        <v>4.4397444509313398E-2</v>
      </c>
      <c r="M22" s="17"/>
      <c r="N22" s="17">
        <v>3.4566027906295302E-2</v>
      </c>
      <c r="O22" s="17">
        <v>1.32717645363303E-2</v>
      </c>
      <c r="P22" s="17">
        <v>2.2194324941571999E-2</v>
      </c>
      <c r="Q22" s="17">
        <v>2.0283967345954598E-2</v>
      </c>
      <c r="R22" s="17"/>
      <c r="S22" s="17">
        <v>4.0621675809069703E-2</v>
      </c>
      <c r="T22" s="17">
        <v>3.85903788984506E-2</v>
      </c>
      <c r="U22" s="17">
        <v>6.04196869855919E-2</v>
      </c>
      <c r="V22" s="17">
        <v>0</v>
      </c>
      <c r="W22" s="17">
        <v>0</v>
      </c>
      <c r="X22" s="17">
        <v>0</v>
      </c>
      <c r="Y22" s="17">
        <v>0</v>
      </c>
      <c r="Z22" s="17">
        <v>7.6484133403329699E-2</v>
      </c>
      <c r="AA22" s="17">
        <v>0</v>
      </c>
      <c r="AB22" s="17">
        <v>0</v>
      </c>
      <c r="AC22" s="17">
        <v>0.10338588279236401</v>
      </c>
      <c r="AD22" s="17">
        <v>0</v>
      </c>
      <c r="AE22" s="17"/>
      <c r="AF22" s="17">
        <v>2.9256227344087098E-2</v>
      </c>
      <c r="AG22" s="17">
        <v>1.8893064247005601E-2</v>
      </c>
      <c r="AH22" s="17">
        <v>0</v>
      </c>
      <c r="AI22" s="17"/>
      <c r="AJ22" s="17">
        <v>1.7538292299090999E-2</v>
      </c>
      <c r="AK22" s="17">
        <v>1.7137101153095101E-2</v>
      </c>
      <c r="AL22" s="17">
        <v>0</v>
      </c>
      <c r="AM22" s="17">
        <v>0</v>
      </c>
      <c r="AN22" s="17">
        <v>7.8636850498201002E-2</v>
      </c>
      <c r="AO22" s="17"/>
      <c r="AP22" s="17">
        <v>1.58190545453432E-2</v>
      </c>
      <c r="AQ22" s="17">
        <v>0</v>
      </c>
      <c r="AR22" s="17">
        <v>0</v>
      </c>
      <c r="AS22" s="17"/>
      <c r="AT22" s="17">
        <v>4.9889449817195397E-2</v>
      </c>
      <c r="AU22" s="17">
        <v>2.0804692578644701E-2</v>
      </c>
      <c r="AV22" s="17">
        <v>0</v>
      </c>
      <c r="AW22" s="17">
        <v>5.6678181449327701E-2</v>
      </c>
      <c r="AX22" s="17">
        <v>0</v>
      </c>
      <c r="AY22" s="17"/>
      <c r="AZ22" s="17">
        <v>0</v>
      </c>
      <c r="BA22" s="17">
        <v>3.4504530522655702E-2</v>
      </c>
      <c r="BB22" s="17">
        <v>0</v>
      </c>
      <c r="BC22" s="17">
        <v>0</v>
      </c>
      <c r="BD22" s="17">
        <v>3.4732473803864898E-2</v>
      </c>
      <c r="BE22" s="17">
        <v>9.5835472535691399E-2</v>
      </c>
      <c r="BF22" s="17"/>
      <c r="BG22" s="17">
        <v>2.0667213723395899E-2</v>
      </c>
      <c r="BH22" s="17">
        <v>2.42536311921971E-2</v>
      </c>
      <c r="BI22" s="17" t="s">
        <v>95</v>
      </c>
      <c r="BJ22" s="17" t="s">
        <v>95</v>
      </c>
      <c r="BK22" s="17" t="s">
        <v>95</v>
      </c>
      <c r="BL22" s="17" t="s">
        <v>95</v>
      </c>
      <c r="BM22" s="17" t="s">
        <v>95</v>
      </c>
    </row>
    <row r="23" spans="2:65" x14ac:dyDescent="0.35">
      <c r="B23" s="18" t="s">
        <v>115</v>
      </c>
      <c r="C23" s="19">
        <v>7.4680705557925303E-2</v>
      </c>
      <c r="D23" s="19">
        <v>8.8201341996751503E-2</v>
      </c>
      <c r="E23" s="19">
        <v>6.2762037299239501E-2</v>
      </c>
      <c r="F23" s="19"/>
      <c r="G23" s="19">
        <v>0</v>
      </c>
      <c r="H23" s="19">
        <v>0</v>
      </c>
      <c r="I23" s="19">
        <v>0</v>
      </c>
      <c r="J23" s="19">
        <v>4.2597340853738799E-2</v>
      </c>
      <c r="K23" s="19">
        <v>8.4689654816703902E-2</v>
      </c>
      <c r="L23" s="19">
        <v>0.18156240908798399</v>
      </c>
      <c r="M23" s="19"/>
      <c r="N23" s="19">
        <v>0.113200800464182</v>
      </c>
      <c r="O23" s="19">
        <v>5.1899831273211301E-2</v>
      </c>
      <c r="P23" s="19">
        <v>4.5560971354641197E-2</v>
      </c>
      <c r="Q23" s="19">
        <v>9.5197594339212599E-2</v>
      </c>
      <c r="R23" s="19"/>
      <c r="S23" s="19">
        <v>3.81813551223847E-2</v>
      </c>
      <c r="T23" s="19">
        <v>0.17140232312001999</v>
      </c>
      <c r="U23" s="19">
        <v>0.32297439350179302</v>
      </c>
      <c r="V23" s="19">
        <v>0.120784544526018</v>
      </c>
      <c r="W23" s="19">
        <v>8.76583192595769E-2</v>
      </c>
      <c r="X23" s="19">
        <v>0</v>
      </c>
      <c r="Y23" s="19">
        <v>4.1629580032923399E-2</v>
      </c>
      <c r="Z23" s="19">
        <v>7.2124541503653494E-2</v>
      </c>
      <c r="AA23" s="19">
        <v>0</v>
      </c>
      <c r="AB23" s="19">
        <v>0</v>
      </c>
      <c r="AC23" s="19">
        <v>0</v>
      </c>
      <c r="AD23" s="19">
        <v>0</v>
      </c>
      <c r="AE23" s="19"/>
      <c r="AF23" s="19">
        <v>9.8454820706730894E-2</v>
      </c>
      <c r="AG23" s="19">
        <v>6.4572514981702203E-2</v>
      </c>
      <c r="AH23" s="19">
        <v>0</v>
      </c>
      <c r="AI23" s="19"/>
      <c r="AJ23" s="19">
        <v>0.113918320144572</v>
      </c>
      <c r="AK23" s="19">
        <v>1.41218086635258E-2</v>
      </c>
      <c r="AL23" s="19">
        <v>4.9577407671336601E-2</v>
      </c>
      <c r="AM23" s="19">
        <v>0.50099972969169304</v>
      </c>
      <c r="AN23" s="19">
        <v>7.2376472602207004E-2</v>
      </c>
      <c r="AO23" s="19"/>
      <c r="AP23" s="19">
        <v>0.16117286065575401</v>
      </c>
      <c r="AQ23" s="19">
        <v>2.46416901962511E-2</v>
      </c>
      <c r="AR23" s="19">
        <v>6.1782693894635601E-2</v>
      </c>
      <c r="AS23" s="19"/>
      <c r="AT23" s="19">
        <v>0.102625242366818</v>
      </c>
      <c r="AU23" s="19">
        <v>6.2684349726436606E-2</v>
      </c>
      <c r="AV23" s="19">
        <v>3.1619521254915101E-2</v>
      </c>
      <c r="AW23" s="19">
        <v>0.10557382712536501</v>
      </c>
      <c r="AX23" s="19">
        <v>0</v>
      </c>
      <c r="AY23" s="19"/>
      <c r="AZ23" s="19">
        <v>0</v>
      </c>
      <c r="BA23" s="19">
        <v>6.8282400626572107E-2</v>
      </c>
      <c r="BB23" s="19">
        <v>0</v>
      </c>
      <c r="BC23" s="19">
        <v>9.7790611873576599E-2</v>
      </c>
      <c r="BD23" s="19">
        <v>0.201507038129661</v>
      </c>
      <c r="BE23" s="19">
        <v>9.4456465900310801E-2</v>
      </c>
      <c r="BF23" s="19"/>
      <c r="BG23" s="19">
        <v>0.108130919382098</v>
      </c>
      <c r="BH23" s="19">
        <v>2.15444558367257E-2</v>
      </c>
      <c r="BI23" s="19" t="s">
        <v>95</v>
      </c>
      <c r="BJ23" s="19" t="s">
        <v>95</v>
      </c>
      <c r="BK23" s="19" t="s">
        <v>95</v>
      </c>
      <c r="BL23" s="19" t="s">
        <v>95</v>
      </c>
      <c r="BM23" s="19" t="s">
        <v>95</v>
      </c>
    </row>
    <row r="24" spans="2:65" x14ac:dyDescent="0.35">
      <c r="B24" s="16" t="s">
        <v>459</v>
      </c>
    </row>
    <row r="25" spans="2:65" x14ac:dyDescent="0.35">
      <c r="B25" t="s">
        <v>98</v>
      </c>
    </row>
    <row r="26" spans="2:65" x14ac:dyDescent="0.35">
      <c r="B26" t="s">
        <v>99</v>
      </c>
    </row>
    <row r="28" spans="2:65" x14ac:dyDescent="0.35">
      <c r="B2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M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460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v>
      </c>
      <c r="D7" s="10">
        <v>127</v>
      </c>
      <c r="E7" s="10">
        <v>118</v>
      </c>
      <c r="F7" s="10"/>
      <c r="G7" s="10">
        <v>11</v>
      </c>
      <c r="H7" s="10">
        <v>24</v>
      </c>
      <c r="I7" s="10">
        <v>37</v>
      </c>
      <c r="J7" s="10">
        <v>49</v>
      </c>
      <c r="K7" s="10">
        <v>56</v>
      </c>
      <c r="L7" s="10">
        <v>68</v>
      </c>
      <c r="M7" s="10"/>
      <c r="N7" s="10">
        <v>84</v>
      </c>
      <c r="O7" s="10">
        <v>73</v>
      </c>
      <c r="P7" s="10">
        <v>44</v>
      </c>
      <c r="Q7" s="10">
        <v>44</v>
      </c>
      <c r="R7" s="10"/>
      <c r="S7" s="10">
        <v>24</v>
      </c>
      <c r="T7" s="10">
        <v>35</v>
      </c>
      <c r="U7" s="10">
        <v>18</v>
      </c>
      <c r="V7" s="10">
        <v>17</v>
      </c>
      <c r="W7" s="10">
        <v>18</v>
      </c>
      <c r="X7" s="10">
        <v>16</v>
      </c>
      <c r="Y7" s="10">
        <v>25</v>
      </c>
      <c r="Z7" s="10">
        <v>18</v>
      </c>
      <c r="AA7" s="10">
        <v>21</v>
      </c>
      <c r="AB7" s="10">
        <v>29</v>
      </c>
      <c r="AC7" s="10">
        <v>20</v>
      </c>
      <c r="AD7" s="10">
        <v>4</v>
      </c>
      <c r="AE7" s="10"/>
      <c r="AF7" s="10">
        <v>93</v>
      </c>
      <c r="AG7" s="10">
        <v>127</v>
      </c>
      <c r="AH7" s="10">
        <v>19</v>
      </c>
      <c r="AI7" s="10"/>
      <c r="AJ7" s="10">
        <v>104</v>
      </c>
      <c r="AK7" s="10">
        <v>66</v>
      </c>
      <c r="AL7" s="10">
        <v>26</v>
      </c>
      <c r="AM7" s="10">
        <v>1</v>
      </c>
      <c r="AN7" s="10">
        <v>23</v>
      </c>
      <c r="AO7" s="10"/>
      <c r="AP7" s="10">
        <v>60</v>
      </c>
      <c r="AQ7" s="10">
        <v>84</v>
      </c>
      <c r="AR7" s="10">
        <v>21</v>
      </c>
      <c r="AS7" s="10"/>
      <c r="AT7" s="10">
        <v>51</v>
      </c>
      <c r="AU7" s="10">
        <v>45</v>
      </c>
      <c r="AV7" s="10">
        <v>82</v>
      </c>
      <c r="AW7" s="10">
        <v>25</v>
      </c>
      <c r="AX7" s="10">
        <v>5</v>
      </c>
      <c r="AY7" s="10"/>
      <c r="AZ7" s="10">
        <v>32</v>
      </c>
      <c r="BA7" s="10">
        <v>89</v>
      </c>
      <c r="BB7" s="10">
        <v>23</v>
      </c>
      <c r="BC7" s="10">
        <v>58</v>
      </c>
      <c r="BD7" s="10">
        <v>29</v>
      </c>
      <c r="BE7" s="10">
        <v>14</v>
      </c>
      <c r="BF7" s="10"/>
      <c r="BG7" s="10">
        <v>157</v>
      </c>
      <c r="BH7" s="10">
        <v>88</v>
      </c>
      <c r="BI7" s="10" t="s">
        <v>94</v>
      </c>
      <c r="BJ7" s="10" t="s">
        <v>94</v>
      </c>
      <c r="BK7" s="10" t="s">
        <v>94</v>
      </c>
      <c r="BL7" s="10" t="s">
        <v>94</v>
      </c>
      <c r="BM7" s="10" t="s">
        <v>94</v>
      </c>
    </row>
    <row r="8" spans="2:65" ht="30" customHeight="1" x14ac:dyDescent="0.35">
      <c r="B8" s="11" t="s">
        <v>19</v>
      </c>
      <c r="C8" s="11">
        <v>240</v>
      </c>
      <c r="D8" s="11">
        <v>122</v>
      </c>
      <c r="E8" s="11">
        <v>117</v>
      </c>
      <c r="F8" s="11"/>
      <c r="G8" s="11">
        <v>14</v>
      </c>
      <c r="H8" s="11">
        <v>22</v>
      </c>
      <c r="I8" s="11">
        <v>36</v>
      </c>
      <c r="J8" s="11">
        <v>46</v>
      </c>
      <c r="K8" s="11">
        <v>56</v>
      </c>
      <c r="L8" s="11">
        <v>67</v>
      </c>
      <c r="M8" s="11"/>
      <c r="N8" s="11">
        <v>77</v>
      </c>
      <c r="O8" s="11">
        <v>67</v>
      </c>
      <c r="P8" s="11">
        <v>49</v>
      </c>
      <c r="Q8" s="11">
        <v>47</v>
      </c>
      <c r="R8" s="11"/>
      <c r="S8" s="11">
        <v>23</v>
      </c>
      <c r="T8" s="11">
        <v>32</v>
      </c>
      <c r="U8" s="11">
        <v>17</v>
      </c>
      <c r="V8" s="11">
        <v>17</v>
      </c>
      <c r="W8" s="11">
        <v>16</v>
      </c>
      <c r="X8" s="11">
        <v>16</v>
      </c>
      <c r="Y8" s="11">
        <v>23</v>
      </c>
      <c r="Z8" s="11">
        <v>16</v>
      </c>
      <c r="AA8" s="11">
        <v>20</v>
      </c>
      <c r="AB8" s="11">
        <v>33</v>
      </c>
      <c r="AC8" s="11">
        <v>20</v>
      </c>
      <c r="AD8" s="11">
        <v>5</v>
      </c>
      <c r="AE8" s="11"/>
      <c r="AF8" s="11">
        <v>93</v>
      </c>
      <c r="AG8" s="11">
        <v>123</v>
      </c>
      <c r="AH8" s="11">
        <v>17</v>
      </c>
      <c r="AI8" s="11"/>
      <c r="AJ8" s="11">
        <v>100</v>
      </c>
      <c r="AK8" s="11">
        <v>65</v>
      </c>
      <c r="AL8" s="11">
        <v>25</v>
      </c>
      <c r="AM8" s="11">
        <v>1</v>
      </c>
      <c r="AN8" s="11">
        <v>24</v>
      </c>
      <c r="AO8" s="11"/>
      <c r="AP8" s="11">
        <v>57</v>
      </c>
      <c r="AQ8" s="11">
        <v>84</v>
      </c>
      <c r="AR8" s="11">
        <v>20</v>
      </c>
      <c r="AS8" s="11"/>
      <c r="AT8" s="11">
        <v>53</v>
      </c>
      <c r="AU8" s="11">
        <v>45</v>
      </c>
      <c r="AV8" s="11">
        <v>78</v>
      </c>
      <c r="AW8" s="11">
        <v>23</v>
      </c>
      <c r="AX8" s="11">
        <v>4</v>
      </c>
      <c r="AY8" s="11"/>
      <c r="AZ8" s="11">
        <v>31</v>
      </c>
      <c r="BA8" s="11">
        <v>87</v>
      </c>
      <c r="BB8" s="11">
        <v>23</v>
      </c>
      <c r="BC8" s="11">
        <v>56</v>
      </c>
      <c r="BD8" s="11">
        <v>29</v>
      </c>
      <c r="BE8" s="11">
        <v>14</v>
      </c>
      <c r="BF8" s="11"/>
      <c r="BG8" s="11">
        <v>154</v>
      </c>
      <c r="BH8" s="11">
        <v>86</v>
      </c>
      <c r="BI8" s="11" t="s">
        <v>94</v>
      </c>
      <c r="BJ8" s="11" t="s">
        <v>94</v>
      </c>
      <c r="BK8" s="11" t="s">
        <v>94</v>
      </c>
      <c r="BL8" s="11" t="s">
        <v>94</v>
      </c>
      <c r="BM8" s="11" t="s">
        <v>94</v>
      </c>
    </row>
    <row r="9" spans="2:65" ht="29" x14ac:dyDescent="0.35">
      <c r="B9" s="18" t="s">
        <v>442</v>
      </c>
      <c r="C9" s="17">
        <v>0.61969849750248995</v>
      </c>
      <c r="D9" s="17">
        <v>0.54893820857315501</v>
      </c>
      <c r="E9" s="17">
        <v>0.69359475271950799</v>
      </c>
      <c r="F9" s="17"/>
      <c r="G9" s="17">
        <v>0.33318337072570098</v>
      </c>
      <c r="H9" s="17">
        <v>0.602247768242547</v>
      </c>
      <c r="I9" s="17">
        <v>0.66386069570380601</v>
      </c>
      <c r="J9" s="17">
        <v>0.62269965730279397</v>
      </c>
      <c r="K9" s="17">
        <v>0.74844144806276403</v>
      </c>
      <c r="L9" s="17">
        <v>0.55071356964739004</v>
      </c>
      <c r="M9" s="17"/>
      <c r="N9" s="17">
        <v>0.53038112321935005</v>
      </c>
      <c r="O9" s="17">
        <v>0.67647422954903202</v>
      </c>
      <c r="P9" s="17">
        <v>0.64122534279877996</v>
      </c>
      <c r="Q9" s="17">
        <v>0.66288672578893004</v>
      </c>
      <c r="R9" s="17"/>
      <c r="S9" s="17">
        <v>0.33439883308003998</v>
      </c>
      <c r="T9" s="17">
        <v>0.54261040886240997</v>
      </c>
      <c r="U9" s="17">
        <v>0.76622211632023096</v>
      </c>
      <c r="V9" s="17">
        <v>0.48358011547618002</v>
      </c>
      <c r="W9" s="17">
        <v>0.77252099375735195</v>
      </c>
      <c r="X9" s="17">
        <v>0.93179915200129204</v>
      </c>
      <c r="Y9" s="17">
        <v>0.70561252709621003</v>
      </c>
      <c r="Z9" s="17">
        <v>0.31313354588284498</v>
      </c>
      <c r="AA9" s="17">
        <v>0.69650192189959004</v>
      </c>
      <c r="AB9" s="17">
        <v>0.70111059691584199</v>
      </c>
      <c r="AC9" s="17">
        <v>0.52242027195510798</v>
      </c>
      <c r="AD9" s="17">
        <v>1</v>
      </c>
      <c r="AE9" s="17"/>
      <c r="AF9" s="17">
        <v>0.68153866991935197</v>
      </c>
      <c r="AG9" s="17">
        <v>0.57220883319425198</v>
      </c>
      <c r="AH9" s="17">
        <v>0.690039812770054</v>
      </c>
      <c r="AI9" s="17"/>
      <c r="AJ9" s="17">
        <v>0.62915273345669198</v>
      </c>
      <c r="AK9" s="17">
        <v>0.65019291370392396</v>
      </c>
      <c r="AL9" s="17">
        <v>0.58262873541141003</v>
      </c>
      <c r="AM9" s="17">
        <v>0</v>
      </c>
      <c r="AN9" s="17">
        <v>0.52316572060803401</v>
      </c>
      <c r="AO9" s="17"/>
      <c r="AP9" s="17">
        <v>0.54751947584384897</v>
      </c>
      <c r="AQ9" s="17">
        <v>0.60273805015623905</v>
      </c>
      <c r="AR9" s="17">
        <v>0.54436823351167796</v>
      </c>
      <c r="AS9" s="17"/>
      <c r="AT9" s="17">
        <v>0.62067644700955704</v>
      </c>
      <c r="AU9" s="17">
        <v>0.59405951903376697</v>
      </c>
      <c r="AV9" s="17">
        <v>0.61199873320462606</v>
      </c>
      <c r="AW9" s="17">
        <v>0.64987525205432795</v>
      </c>
      <c r="AX9" s="17">
        <v>0.84401019239693897</v>
      </c>
      <c r="AY9" s="17"/>
      <c r="AZ9" s="17">
        <v>0.37225682182259301</v>
      </c>
      <c r="BA9" s="17">
        <v>0.72342996445642105</v>
      </c>
      <c r="BB9" s="17">
        <v>0.66378567258524201</v>
      </c>
      <c r="BC9" s="17">
        <v>0.59391220761659802</v>
      </c>
      <c r="BD9" s="17">
        <v>0.64286004975609201</v>
      </c>
      <c r="BE9" s="17">
        <v>0.50729560424161202</v>
      </c>
      <c r="BF9" s="17"/>
      <c r="BG9" s="17">
        <v>0.64227425834148899</v>
      </c>
      <c r="BH9" s="17">
        <v>0.57927825987075898</v>
      </c>
      <c r="BI9" s="17" t="s">
        <v>95</v>
      </c>
      <c r="BJ9" s="17" t="s">
        <v>95</v>
      </c>
      <c r="BK9" s="17" t="s">
        <v>95</v>
      </c>
      <c r="BL9" s="17" t="s">
        <v>95</v>
      </c>
      <c r="BM9" s="17" t="s">
        <v>95</v>
      </c>
    </row>
    <row r="10" spans="2:65" ht="43.5" x14ac:dyDescent="0.35">
      <c r="B10" s="18" t="s">
        <v>444</v>
      </c>
      <c r="C10" s="17">
        <v>0.203038010563106</v>
      </c>
      <c r="D10" s="17">
        <v>0.17481041858854801</v>
      </c>
      <c r="E10" s="17">
        <v>0.23251659766719299</v>
      </c>
      <c r="F10" s="17"/>
      <c r="G10" s="17">
        <v>0</v>
      </c>
      <c r="H10" s="17">
        <v>0.126509482630317</v>
      </c>
      <c r="I10" s="17">
        <v>0.197857356034321</v>
      </c>
      <c r="J10" s="17">
        <v>0.14242311704000801</v>
      </c>
      <c r="K10" s="17">
        <v>0.29218046296227801</v>
      </c>
      <c r="L10" s="17">
        <v>0.240166108977618</v>
      </c>
      <c r="M10" s="17"/>
      <c r="N10" s="17">
        <v>0.200888502383646</v>
      </c>
      <c r="O10" s="17">
        <v>0.17640308700295501</v>
      </c>
      <c r="P10" s="17">
        <v>0.19601141092244501</v>
      </c>
      <c r="Q10" s="17">
        <v>0.25121359321604603</v>
      </c>
      <c r="R10" s="17"/>
      <c r="S10" s="17">
        <v>0.19245133658222</v>
      </c>
      <c r="T10" s="17">
        <v>0.16802848973057999</v>
      </c>
      <c r="U10" s="17">
        <v>0.26985565038525999</v>
      </c>
      <c r="V10" s="17">
        <v>0.234841264233344</v>
      </c>
      <c r="W10" s="17">
        <v>0.11530384915613601</v>
      </c>
      <c r="X10" s="17">
        <v>0.43492190645610002</v>
      </c>
      <c r="Y10" s="17">
        <v>0.150476162250478</v>
      </c>
      <c r="Z10" s="17">
        <v>0.116155319476313</v>
      </c>
      <c r="AA10" s="17">
        <v>9.6276531063829496E-2</v>
      </c>
      <c r="AB10" s="17">
        <v>0.15183254290579401</v>
      </c>
      <c r="AC10" s="17">
        <v>0.39340708751585002</v>
      </c>
      <c r="AD10" s="17">
        <v>0.22828309114911899</v>
      </c>
      <c r="AE10" s="17"/>
      <c r="AF10" s="17">
        <v>0.251399498237033</v>
      </c>
      <c r="AG10" s="17">
        <v>0.19892646689148699</v>
      </c>
      <c r="AH10" s="17">
        <v>5.3899254592752903E-2</v>
      </c>
      <c r="AI10" s="17"/>
      <c r="AJ10" s="17">
        <v>0.245792826342381</v>
      </c>
      <c r="AK10" s="17">
        <v>0.19911214941237401</v>
      </c>
      <c r="AL10" s="17">
        <v>0.29627397311113202</v>
      </c>
      <c r="AM10" s="17">
        <v>0</v>
      </c>
      <c r="AN10" s="17">
        <v>0.124172652586882</v>
      </c>
      <c r="AO10" s="17"/>
      <c r="AP10" s="17">
        <v>0.16845091109896401</v>
      </c>
      <c r="AQ10" s="17">
        <v>0.19015320528455701</v>
      </c>
      <c r="AR10" s="17">
        <v>0.29116115117768399</v>
      </c>
      <c r="AS10" s="17"/>
      <c r="AT10" s="17">
        <v>0.211340417614166</v>
      </c>
      <c r="AU10" s="17">
        <v>0.15706361126518401</v>
      </c>
      <c r="AV10" s="17">
        <v>0.191322440911979</v>
      </c>
      <c r="AW10" s="17">
        <v>0.25758173419428998</v>
      </c>
      <c r="AX10" s="17">
        <v>0.84401019239693897</v>
      </c>
      <c r="AY10" s="17"/>
      <c r="AZ10" s="17">
        <v>0.169423056933618</v>
      </c>
      <c r="BA10" s="17">
        <v>0.23491381256815899</v>
      </c>
      <c r="BB10" s="17">
        <v>0.165371994723676</v>
      </c>
      <c r="BC10" s="17">
        <v>0.17139447482137499</v>
      </c>
      <c r="BD10" s="17">
        <v>0.151508675312062</v>
      </c>
      <c r="BE10" s="17">
        <v>0.37783495688895102</v>
      </c>
      <c r="BF10" s="17"/>
      <c r="BG10" s="17">
        <v>0.25644221600339701</v>
      </c>
      <c r="BH10" s="17">
        <v>0.107421712630796</v>
      </c>
      <c r="BI10" s="17" t="s">
        <v>95</v>
      </c>
      <c r="BJ10" s="17" t="s">
        <v>95</v>
      </c>
      <c r="BK10" s="17" t="s">
        <v>95</v>
      </c>
      <c r="BL10" s="17" t="s">
        <v>95</v>
      </c>
      <c r="BM10" s="17" t="s">
        <v>95</v>
      </c>
    </row>
    <row r="11" spans="2:65" ht="43.5" x14ac:dyDescent="0.35">
      <c r="B11" s="18" t="s">
        <v>445</v>
      </c>
      <c r="C11" s="17">
        <v>0.19263652299143</v>
      </c>
      <c r="D11" s="17">
        <v>0.16648059936455101</v>
      </c>
      <c r="E11" s="17">
        <v>0.219951629204449</v>
      </c>
      <c r="F11" s="17"/>
      <c r="G11" s="17">
        <v>0.15913036223641899</v>
      </c>
      <c r="H11" s="17">
        <v>0.14463476737667999</v>
      </c>
      <c r="I11" s="17">
        <v>0.12994708708898001</v>
      </c>
      <c r="J11" s="17">
        <v>0.21252686873614399</v>
      </c>
      <c r="K11" s="17">
        <v>0.213697610033874</v>
      </c>
      <c r="L11" s="17">
        <v>0.21799732359247401</v>
      </c>
      <c r="M11" s="17"/>
      <c r="N11" s="17">
        <v>0.27437994329295301</v>
      </c>
      <c r="O11" s="17">
        <v>0.15328505970836401</v>
      </c>
      <c r="P11" s="17">
        <v>7.0952803472684095E-2</v>
      </c>
      <c r="Q11" s="17">
        <v>0.240641880895819</v>
      </c>
      <c r="R11" s="17"/>
      <c r="S11" s="17">
        <v>0.32858789008037398</v>
      </c>
      <c r="T11" s="17">
        <v>0.21604407405487699</v>
      </c>
      <c r="U11" s="17">
        <v>5.0114558954571203E-2</v>
      </c>
      <c r="V11" s="17">
        <v>0.17951154419420201</v>
      </c>
      <c r="W11" s="17">
        <v>9.3971230842019096E-2</v>
      </c>
      <c r="X11" s="17">
        <v>0.36615758068943899</v>
      </c>
      <c r="Y11" s="17">
        <v>9.1593426597021299E-2</v>
      </c>
      <c r="Z11" s="17">
        <v>0.100740920568507</v>
      </c>
      <c r="AA11" s="17">
        <v>0.194427678361005</v>
      </c>
      <c r="AB11" s="17">
        <v>0.23883103824825</v>
      </c>
      <c r="AC11" s="17">
        <v>0.239943931688856</v>
      </c>
      <c r="AD11" s="17">
        <v>0</v>
      </c>
      <c r="AE11" s="17"/>
      <c r="AF11" s="17">
        <v>0.19768138043056299</v>
      </c>
      <c r="AG11" s="17">
        <v>0.21041498351788701</v>
      </c>
      <c r="AH11" s="17">
        <v>5.3899254592752903E-2</v>
      </c>
      <c r="AI11" s="17"/>
      <c r="AJ11" s="17">
        <v>0.26011820473514402</v>
      </c>
      <c r="AK11" s="17">
        <v>0.17224261130485999</v>
      </c>
      <c r="AL11" s="17">
        <v>0.157196247897983</v>
      </c>
      <c r="AM11" s="17">
        <v>0</v>
      </c>
      <c r="AN11" s="17">
        <v>8.0711269315114201E-2</v>
      </c>
      <c r="AO11" s="17"/>
      <c r="AP11" s="17">
        <v>0.34377529197454298</v>
      </c>
      <c r="AQ11" s="17">
        <v>0.17267963012139301</v>
      </c>
      <c r="AR11" s="17">
        <v>0.13606182202329201</v>
      </c>
      <c r="AS11" s="17"/>
      <c r="AT11" s="17">
        <v>0.18048071819998299</v>
      </c>
      <c r="AU11" s="17">
        <v>0.19123147913393199</v>
      </c>
      <c r="AV11" s="17">
        <v>0.15643201421946301</v>
      </c>
      <c r="AW11" s="17">
        <v>0.25923778895425797</v>
      </c>
      <c r="AX11" s="17">
        <v>0.79433696282380695</v>
      </c>
      <c r="AY11" s="17"/>
      <c r="AZ11" s="17">
        <v>0.201835606986699</v>
      </c>
      <c r="BA11" s="17">
        <v>0.227369226739117</v>
      </c>
      <c r="BB11" s="17">
        <v>0.121163949504352</v>
      </c>
      <c r="BC11" s="17">
        <v>0.184310015704472</v>
      </c>
      <c r="BD11" s="17">
        <v>0.24378851297683601</v>
      </c>
      <c r="BE11" s="17">
        <v>0</v>
      </c>
      <c r="BF11" s="17"/>
      <c r="BG11" s="17">
        <v>0.23136468011497999</v>
      </c>
      <c r="BH11" s="17">
        <v>0.123296609039618</v>
      </c>
      <c r="BI11" s="17" t="s">
        <v>95</v>
      </c>
      <c r="BJ11" s="17" t="s">
        <v>95</v>
      </c>
      <c r="BK11" s="17" t="s">
        <v>95</v>
      </c>
      <c r="BL11" s="17" t="s">
        <v>95</v>
      </c>
      <c r="BM11" s="17" t="s">
        <v>95</v>
      </c>
    </row>
    <row r="12" spans="2:65" ht="43.5" x14ac:dyDescent="0.35">
      <c r="B12" s="18" t="s">
        <v>448</v>
      </c>
      <c r="C12" s="17">
        <v>0.172218599701603</v>
      </c>
      <c r="D12" s="17">
        <v>0.16384642568642999</v>
      </c>
      <c r="E12" s="17">
        <v>0.18096181312126999</v>
      </c>
      <c r="F12" s="17"/>
      <c r="G12" s="17">
        <v>0.18310714403956299</v>
      </c>
      <c r="H12" s="17">
        <v>7.2007561211445803E-2</v>
      </c>
      <c r="I12" s="17">
        <v>0.123956517384732</v>
      </c>
      <c r="J12" s="17">
        <v>0.16938713086215099</v>
      </c>
      <c r="K12" s="17">
        <v>0.1589676551491</v>
      </c>
      <c r="L12" s="17">
        <v>0.24216292196202199</v>
      </c>
      <c r="M12" s="17"/>
      <c r="N12" s="17">
        <v>0.15472878020292399</v>
      </c>
      <c r="O12" s="17">
        <v>0.144126513386099</v>
      </c>
      <c r="P12" s="17">
        <v>0.134921410961684</v>
      </c>
      <c r="Q12" s="17">
        <v>0.27861954190153199</v>
      </c>
      <c r="R12" s="17"/>
      <c r="S12" s="17">
        <v>0.21365379718705599</v>
      </c>
      <c r="T12" s="17">
        <v>0.25727634422621098</v>
      </c>
      <c r="U12" s="17">
        <v>0.16925081431348499</v>
      </c>
      <c r="V12" s="17">
        <v>0.18685057477140801</v>
      </c>
      <c r="W12" s="17">
        <v>0.27948170313825199</v>
      </c>
      <c r="X12" s="17">
        <v>0.26701366828041301</v>
      </c>
      <c r="Y12" s="17">
        <v>4.8344546168161001E-2</v>
      </c>
      <c r="Z12" s="17">
        <v>0.156394580487589</v>
      </c>
      <c r="AA12" s="17">
        <v>0.149900244607269</v>
      </c>
      <c r="AB12" s="17">
        <v>0.10723597487841199</v>
      </c>
      <c r="AC12" s="17">
        <v>0.14616171998480601</v>
      </c>
      <c r="AD12" s="17">
        <v>0</v>
      </c>
      <c r="AE12" s="17"/>
      <c r="AF12" s="17">
        <v>0.19202469751610299</v>
      </c>
      <c r="AG12" s="17">
        <v>0.147985645078685</v>
      </c>
      <c r="AH12" s="17">
        <v>0.16133280031109401</v>
      </c>
      <c r="AI12" s="17"/>
      <c r="AJ12" s="17">
        <v>0.19391749845645401</v>
      </c>
      <c r="AK12" s="17">
        <v>0.13931633047060599</v>
      </c>
      <c r="AL12" s="17">
        <v>0.222201446401814</v>
      </c>
      <c r="AM12" s="17">
        <v>0</v>
      </c>
      <c r="AN12" s="17">
        <v>0.23044206826092001</v>
      </c>
      <c r="AO12" s="17"/>
      <c r="AP12" s="17">
        <v>0.17828711740363601</v>
      </c>
      <c r="AQ12" s="17">
        <v>0.15839194599043199</v>
      </c>
      <c r="AR12" s="17">
        <v>0.21786933032731201</v>
      </c>
      <c r="AS12" s="17"/>
      <c r="AT12" s="17">
        <v>0.28285627599391799</v>
      </c>
      <c r="AU12" s="17">
        <v>0.204321465690739</v>
      </c>
      <c r="AV12" s="17">
        <v>0.110950649399903</v>
      </c>
      <c r="AW12" s="17">
        <v>0.21994632538171699</v>
      </c>
      <c r="AX12" s="17">
        <v>0.21278238507358199</v>
      </c>
      <c r="AY12" s="17"/>
      <c r="AZ12" s="17">
        <v>0.20128335963498301</v>
      </c>
      <c r="BA12" s="17">
        <v>0.18584175039269599</v>
      </c>
      <c r="BB12" s="17">
        <v>6.4788641071893902E-2</v>
      </c>
      <c r="BC12" s="17">
        <v>0.20493364761921301</v>
      </c>
      <c r="BD12" s="17">
        <v>0.20456888897096101</v>
      </c>
      <c r="BE12" s="17">
        <v>0</v>
      </c>
      <c r="BF12" s="17"/>
      <c r="BG12" s="17">
        <v>0.20445333501538401</v>
      </c>
      <c r="BH12" s="17">
        <v>0.11450467941909501</v>
      </c>
      <c r="BI12" s="17" t="s">
        <v>95</v>
      </c>
      <c r="BJ12" s="17" t="s">
        <v>95</v>
      </c>
      <c r="BK12" s="17" t="s">
        <v>95</v>
      </c>
      <c r="BL12" s="17" t="s">
        <v>95</v>
      </c>
      <c r="BM12" s="17" t="s">
        <v>95</v>
      </c>
    </row>
    <row r="13" spans="2:65" ht="29" x14ac:dyDescent="0.35">
      <c r="B13" s="18" t="s">
        <v>443</v>
      </c>
      <c r="C13" s="17">
        <v>0.14305582154697</v>
      </c>
      <c r="D13" s="17">
        <v>0.14614530439257201</v>
      </c>
      <c r="E13" s="17">
        <v>0.13982941848528699</v>
      </c>
      <c r="F13" s="17"/>
      <c r="G13" s="17">
        <v>0</v>
      </c>
      <c r="H13" s="17">
        <v>0</v>
      </c>
      <c r="I13" s="17">
        <v>0.249380885042567</v>
      </c>
      <c r="J13" s="17">
        <v>0.12130195325735101</v>
      </c>
      <c r="K13" s="17">
        <v>0.18920304643935401</v>
      </c>
      <c r="L13" s="17">
        <v>0.13826433071990801</v>
      </c>
      <c r="M13" s="17"/>
      <c r="N13" s="17">
        <v>0.13044231685629801</v>
      </c>
      <c r="O13" s="17">
        <v>0.105573615074102</v>
      </c>
      <c r="P13" s="17">
        <v>0.13027473073851101</v>
      </c>
      <c r="Q13" s="17">
        <v>0.22942374606087701</v>
      </c>
      <c r="R13" s="17"/>
      <c r="S13" s="17">
        <v>7.0862948307935006E-2</v>
      </c>
      <c r="T13" s="17">
        <v>0.167041770673309</v>
      </c>
      <c r="U13" s="17">
        <v>3.9097976818541602E-2</v>
      </c>
      <c r="V13" s="17">
        <v>0.17359974687365601</v>
      </c>
      <c r="W13" s="17">
        <v>0.16422241007195701</v>
      </c>
      <c r="X13" s="17">
        <v>0.326478777574229</v>
      </c>
      <c r="Y13" s="17">
        <v>9.1275374937230896E-2</v>
      </c>
      <c r="Z13" s="17">
        <v>0.105161896040846</v>
      </c>
      <c r="AA13" s="17">
        <v>4.2378827200854001E-2</v>
      </c>
      <c r="AB13" s="17">
        <v>0.14815578832083301</v>
      </c>
      <c r="AC13" s="17">
        <v>0.25245263994844303</v>
      </c>
      <c r="AD13" s="17">
        <v>0.22828309114911899</v>
      </c>
      <c r="AE13" s="17"/>
      <c r="AF13" s="17">
        <v>0.169365465802883</v>
      </c>
      <c r="AG13" s="17">
        <v>0.15143114600406499</v>
      </c>
      <c r="AH13" s="17">
        <v>0</v>
      </c>
      <c r="AI13" s="17"/>
      <c r="AJ13" s="17">
        <v>0.175220005232023</v>
      </c>
      <c r="AK13" s="17">
        <v>0.119230643030888</v>
      </c>
      <c r="AL13" s="17">
        <v>0.19819384432207701</v>
      </c>
      <c r="AM13" s="17">
        <v>0</v>
      </c>
      <c r="AN13" s="17">
        <v>9.3047427287979406E-2</v>
      </c>
      <c r="AO13" s="17"/>
      <c r="AP13" s="17">
        <v>0.16381768143688499</v>
      </c>
      <c r="AQ13" s="17">
        <v>0.158205371880597</v>
      </c>
      <c r="AR13" s="17">
        <v>0.12861012151860299</v>
      </c>
      <c r="AS13" s="17"/>
      <c r="AT13" s="17">
        <v>0.12564127175169301</v>
      </c>
      <c r="AU13" s="17">
        <v>8.1773448010134905E-2</v>
      </c>
      <c r="AV13" s="17">
        <v>0.13427870617061499</v>
      </c>
      <c r="AW13" s="17">
        <v>0.21003854506776201</v>
      </c>
      <c r="AX13" s="17">
        <v>0.42556477014716398</v>
      </c>
      <c r="AY13" s="17"/>
      <c r="AZ13" s="17">
        <v>8.2640073393074304E-2</v>
      </c>
      <c r="BA13" s="17">
        <v>0.114856934365115</v>
      </c>
      <c r="BB13" s="17">
        <v>0.121164850081543</v>
      </c>
      <c r="BC13" s="17">
        <v>0.22137395676986901</v>
      </c>
      <c r="BD13" s="17">
        <v>0.151867268749868</v>
      </c>
      <c r="BE13" s="17">
        <v>0.15602550795559</v>
      </c>
      <c r="BF13" s="17"/>
      <c r="BG13" s="17">
        <v>0.146088434904561</v>
      </c>
      <c r="BH13" s="17">
        <v>0.13762615060771999</v>
      </c>
      <c r="BI13" s="17" t="s">
        <v>95</v>
      </c>
      <c r="BJ13" s="17" t="s">
        <v>95</v>
      </c>
      <c r="BK13" s="17" t="s">
        <v>95</v>
      </c>
      <c r="BL13" s="17" t="s">
        <v>95</v>
      </c>
      <c r="BM13" s="17" t="s">
        <v>95</v>
      </c>
    </row>
    <row r="14" spans="2:65" ht="58" x14ac:dyDescent="0.35">
      <c r="B14" s="18" t="s">
        <v>447</v>
      </c>
      <c r="C14" s="17">
        <v>8.7859110794575104E-2</v>
      </c>
      <c r="D14" s="17">
        <v>0.10963268896652301</v>
      </c>
      <c r="E14" s="17">
        <v>6.5120567553340405E-2</v>
      </c>
      <c r="F14" s="17"/>
      <c r="G14" s="17">
        <v>0.286503531398828</v>
      </c>
      <c r="H14" s="17">
        <v>0.123161621425342</v>
      </c>
      <c r="I14" s="17">
        <v>0.109110461321398</v>
      </c>
      <c r="J14" s="17">
        <v>8.0622556263904493E-2</v>
      </c>
      <c r="K14" s="17">
        <v>3.6292120400910698E-2</v>
      </c>
      <c r="L14" s="17">
        <v>7.1978833088977595E-2</v>
      </c>
      <c r="M14" s="17"/>
      <c r="N14" s="17">
        <v>0.14218715348765601</v>
      </c>
      <c r="O14" s="17">
        <v>2.58430023611337E-2</v>
      </c>
      <c r="P14" s="17">
        <v>0.105593152030763</v>
      </c>
      <c r="Q14" s="17">
        <v>6.8392974616505994E-2</v>
      </c>
      <c r="R14" s="17"/>
      <c r="S14" s="17">
        <v>0.32174871574710101</v>
      </c>
      <c r="T14" s="17">
        <v>8.4302096677530997E-2</v>
      </c>
      <c r="U14" s="17">
        <v>0</v>
      </c>
      <c r="V14" s="17">
        <v>0</v>
      </c>
      <c r="W14" s="17">
        <v>0.18164035261926101</v>
      </c>
      <c r="X14" s="17">
        <v>0.127268943943986</v>
      </c>
      <c r="Y14" s="17">
        <v>8.9152828106236703E-2</v>
      </c>
      <c r="Z14" s="17">
        <v>4.7654677416137797E-2</v>
      </c>
      <c r="AA14" s="17">
        <v>0</v>
      </c>
      <c r="AB14" s="17">
        <v>2.6265096729527801E-2</v>
      </c>
      <c r="AC14" s="17">
        <v>0.11081486049356699</v>
      </c>
      <c r="AD14" s="17">
        <v>0</v>
      </c>
      <c r="AE14" s="17"/>
      <c r="AF14" s="17">
        <v>7.2808861741522804E-2</v>
      </c>
      <c r="AG14" s="17">
        <v>8.5131937834671503E-2</v>
      </c>
      <c r="AH14" s="17">
        <v>0.111816392261971</v>
      </c>
      <c r="AI14" s="17"/>
      <c r="AJ14" s="17">
        <v>9.5886569004189404E-2</v>
      </c>
      <c r="AK14" s="17">
        <v>0.10547640277075999</v>
      </c>
      <c r="AL14" s="17">
        <v>6.9055130978950094E-2</v>
      </c>
      <c r="AM14" s="17">
        <v>0</v>
      </c>
      <c r="AN14" s="17">
        <v>4.5537280016061298E-2</v>
      </c>
      <c r="AO14" s="17"/>
      <c r="AP14" s="17">
        <v>6.6622029615063402E-2</v>
      </c>
      <c r="AQ14" s="17">
        <v>9.3036984433164605E-2</v>
      </c>
      <c r="AR14" s="17">
        <v>0.17796944634901801</v>
      </c>
      <c r="AS14" s="17"/>
      <c r="AT14" s="17">
        <v>0.116141874604431</v>
      </c>
      <c r="AU14" s="17">
        <v>0.11044424446753</v>
      </c>
      <c r="AV14" s="17">
        <v>6.6252743690995E-2</v>
      </c>
      <c r="AW14" s="17">
        <v>0.17156230889628299</v>
      </c>
      <c r="AX14" s="17">
        <v>0</v>
      </c>
      <c r="AY14" s="17"/>
      <c r="AZ14" s="17">
        <v>0.243760152250099</v>
      </c>
      <c r="BA14" s="17">
        <v>0.120201187013524</v>
      </c>
      <c r="BB14" s="17">
        <v>0</v>
      </c>
      <c r="BC14" s="17">
        <v>3.2497909572744003E-2</v>
      </c>
      <c r="BD14" s="17">
        <v>0</v>
      </c>
      <c r="BE14" s="17">
        <v>8.8917822206800307E-2</v>
      </c>
      <c r="BF14" s="17"/>
      <c r="BG14" s="17">
        <v>8.0805715248522397E-2</v>
      </c>
      <c r="BH14" s="17">
        <v>0.10048769621037799</v>
      </c>
      <c r="BI14" s="17" t="s">
        <v>95</v>
      </c>
      <c r="BJ14" s="17" t="s">
        <v>95</v>
      </c>
      <c r="BK14" s="17" t="s">
        <v>95</v>
      </c>
      <c r="BL14" s="17" t="s">
        <v>95</v>
      </c>
      <c r="BM14" s="17" t="s">
        <v>95</v>
      </c>
    </row>
    <row r="15" spans="2:65" ht="58" x14ac:dyDescent="0.35">
      <c r="B15" s="18" t="s">
        <v>446</v>
      </c>
      <c r="C15" s="17">
        <v>8.3861191704935001E-2</v>
      </c>
      <c r="D15" s="17">
        <v>0.106227122214785</v>
      </c>
      <c r="E15" s="17">
        <v>6.0504044156081599E-2</v>
      </c>
      <c r="F15" s="17"/>
      <c r="G15" s="17">
        <v>0.15745021519027699</v>
      </c>
      <c r="H15" s="17">
        <v>3.9878989715345502E-2</v>
      </c>
      <c r="I15" s="17">
        <v>0.12960596472605601</v>
      </c>
      <c r="J15" s="17">
        <v>4.3702777403191298E-2</v>
      </c>
      <c r="K15" s="17">
        <v>0.111305337823598</v>
      </c>
      <c r="L15" s="17">
        <v>6.3208430544052105E-2</v>
      </c>
      <c r="M15" s="17"/>
      <c r="N15" s="17">
        <v>8.6355287603685896E-2</v>
      </c>
      <c r="O15" s="17">
        <v>6.9794368588438196E-2</v>
      </c>
      <c r="P15" s="17">
        <v>6.2751150188955496E-2</v>
      </c>
      <c r="Q15" s="17">
        <v>0.121361502777838</v>
      </c>
      <c r="R15" s="17"/>
      <c r="S15" s="17">
        <v>0.120175184583315</v>
      </c>
      <c r="T15" s="17">
        <v>5.3480257718935401E-2</v>
      </c>
      <c r="U15" s="17">
        <v>6.1828118529869698E-2</v>
      </c>
      <c r="V15" s="17">
        <v>5.45451050781883E-2</v>
      </c>
      <c r="W15" s="17">
        <v>0.176045597884705</v>
      </c>
      <c r="X15" s="17">
        <v>0.127268943943986</v>
      </c>
      <c r="Y15" s="17">
        <v>4.6279895180870702E-2</v>
      </c>
      <c r="Z15" s="17">
        <v>0</v>
      </c>
      <c r="AA15" s="17">
        <v>5.5254582263744897E-2</v>
      </c>
      <c r="AB15" s="17">
        <v>7.4779737476518102E-2</v>
      </c>
      <c r="AC15" s="17">
        <v>0.204597072197617</v>
      </c>
      <c r="AD15" s="17">
        <v>0</v>
      </c>
      <c r="AE15" s="17"/>
      <c r="AF15" s="17">
        <v>9.6683756352248199E-2</v>
      </c>
      <c r="AG15" s="17">
        <v>8.3092940015657493E-2</v>
      </c>
      <c r="AH15" s="17">
        <v>5.3899254592752903E-2</v>
      </c>
      <c r="AI15" s="17"/>
      <c r="AJ15" s="17">
        <v>7.8585696752763806E-2</v>
      </c>
      <c r="AK15" s="17">
        <v>0.14158790137062499</v>
      </c>
      <c r="AL15" s="17">
        <v>8.5547912560976103E-2</v>
      </c>
      <c r="AM15" s="17">
        <v>0</v>
      </c>
      <c r="AN15" s="17">
        <v>3.9640324416847603E-2</v>
      </c>
      <c r="AO15" s="17"/>
      <c r="AP15" s="17">
        <v>3.4692396317228903E-2</v>
      </c>
      <c r="AQ15" s="17">
        <v>0.122495877260477</v>
      </c>
      <c r="AR15" s="17">
        <v>9.1065193596635105E-2</v>
      </c>
      <c r="AS15" s="17"/>
      <c r="AT15" s="17">
        <v>5.8240859276831598E-2</v>
      </c>
      <c r="AU15" s="17">
        <v>0.11511643438171699</v>
      </c>
      <c r="AV15" s="17">
        <v>4.9598606620590499E-2</v>
      </c>
      <c r="AW15" s="17">
        <v>0.23168943691640201</v>
      </c>
      <c r="AX15" s="17">
        <v>0</v>
      </c>
      <c r="AY15" s="17"/>
      <c r="AZ15" s="17">
        <v>0.15456048238678199</v>
      </c>
      <c r="BA15" s="17">
        <v>7.0476780988004098E-2</v>
      </c>
      <c r="BB15" s="17">
        <v>0.13371678475675999</v>
      </c>
      <c r="BC15" s="17">
        <v>6.6682431114596E-2</v>
      </c>
      <c r="BD15" s="17">
        <v>3.8968266427188002E-2</v>
      </c>
      <c r="BE15" s="17">
        <v>8.8917822206800307E-2</v>
      </c>
      <c r="BF15" s="17"/>
      <c r="BG15" s="17">
        <v>8.4251385558519298E-2</v>
      </c>
      <c r="BH15" s="17">
        <v>8.3162578338289397E-2</v>
      </c>
      <c r="BI15" s="17" t="s">
        <v>95</v>
      </c>
      <c r="BJ15" s="17" t="s">
        <v>95</v>
      </c>
      <c r="BK15" s="17" t="s">
        <v>95</v>
      </c>
      <c r="BL15" s="17" t="s">
        <v>95</v>
      </c>
      <c r="BM15" s="17" t="s">
        <v>95</v>
      </c>
    </row>
    <row r="16" spans="2:65" ht="29" x14ac:dyDescent="0.35">
      <c r="B16" s="18" t="s">
        <v>452</v>
      </c>
      <c r="C16" s="17">
        <v>6.5080862587233099E-2</v>
      </c>
      <c r="D16" s="17">
        <v>7.3277951694129095E-2</v>
      </c>
      <c r="E16" s="17">
        <v>5.6520493518011999E-2</v>
      </c>
      <c r="F16" s="17"/>
      <c r="G16" s="17">
        <v>0.27948784647403802</v>
      </c>
      <c r="H16" s="17">
        <v>3.9878989715345502E-2</v>
      </c>
      <c r="I16" s="17">
        <v>0.15509506683791999</v>
      </c>
      <c r="J16" s="17">
        <v>0</v>
      </c>
      <c r="K16" s="17">
        <v>5.3297780606821603E-2</v>
      </c>
      <c r="L16" s="17">
        <v>3.5282887053773103E-2</v>
      </c>
      <c r="M16" s="17"/>
      <c r="N16" s="17">
        <v>3.4981804015177601E-2</v>
      </c>
      <c r="O16" s="17">
        <v>6.6636338455543301E-2</v>
      </c>
      <c r="P16" s="17">
        <v>7.9267107648580498E-2</v>
      </c>
      <c r="Q16" s="17">
        <v>9.7181890196595802E-2</v>
      </c>
      <c r="R16" s="17"/>
      <c r="S16" s="17">
        <v>0.15737425416223699</v>
      </c>
      <c r="T16" s="17">
        <v>5.9116639642156202E-2</v>
      </c>
      <c r="U16" s="17">
        <v>0</v>
      </c>
      <c r="V16" s="17">
        <v>0.119556333490037</v>
      </c>
      <c r="W16" s="17">
        <v>0.165911995431228</v>
      </c>
      <c r="X16" s="17">
        <v>0</v>
      </c>
      <c r="Y16" s="17">
        <v>0</v>
      </c>
      <c r="Z16" s="17">
        <v>0</v>
      </c>
      <c r="AA16" s="17">
        <v>9.7965045344021701E-2</v>
      </c>
      <c r="AB16" s="17">
        <v>0</v>
      </c>
      <c r="AC16" s="17">
        <v>0.16882524942777</v>
      </c>
      <c r="AD16" s="17">
        <v>0</v>
      </c>
      <c r="AE16" s="17"/>
      <c r="AF16" s="17">
        <v>8.7085577664558003E-2</v>
      </c>
      <c r="AG16" s="17">
        <v>5.2414376587118602E-2</v>
      </c>
      <c r="AH16" s="17">
        <v>0</v>
      </c>
      <c r="AI16" s="17"/>
      <c r="AJ16" s="17">
        <v>6.1274073189573799E-2</v>
      </c>
      <c r="AK16" s="17">
        <v>8.3855768589448404E-2</v>
      </c>
      <c r="AL16" s="17">
        <v>0.119437717652336</v>
      </c>
      <c r="AM16" s="17">
        <v>0</v>
      </c>
      <c r="AN16" s="17">
        <v>0</v>
      </c>
      <c r="AO16" s="17"/>
      <c r="AP16" s="17">
        <v>1.8900025906311499E-2</v>
      </c>
      <c r="AQ16" s="17">
        <v>9.0838008887027297E-2</v>
      </c>
      <c r="AR16" s="17">
        <v>8.5913068617110094E-2</v>
      </c>
      <c r="AS16" s="17"/>
      <c r="AT16" s="17">
        <v>3.8548321935853398E-2</v>
      </c>
      <c r="AU16" s="17">
        <v>0.15707543090391601</v>
      </c>
      <c r="AV16" s="17">
        <v>5.8228308649711902E-2</v>
      </c>
      <c r="AW16" s="17">
        <v>0</v>
      </c>
      <c r="AX16" s="17">
        <v>0</v>
      </c>
      <c r="AY16" s="17"/>
      <c r="AZ16" s="17">
        <v>0.14579346503056601</v>
      </c>
      <c r="BA16" s="17">
        <v>3.04878687666881E-2</v>
      </c>
      <c r="BB16" s="17">
        <v>0</v>
      </c>
      <c r="BC16" s="17">
        <v>6.7764299253242594E-2</v>
      </c>
      <c r="BD16" s="17">
        <v>7.6751298192440198E-2</v>
      </c>
      <c r="BE16" s="17">
        <v>0.17468195793354999</v>
      </c>
      <c r="BF16" s="17"/>
      <c r="BG16" s="17">
        <v>6.5018037852830404E-2</v>
      </c>
      <c r="BH16" s="17">
        <v>6.51933456486819E-2</v>
      </c>
      <c r="BI16" s="17" t="s">
        <v>95</v>
      </c>
      <c r="BJ16" s="17" t="s">
        <v>95</v>
      </c>
      <c r="BK16" s="17" t="s">
        <v>95</v>
      </c>
      <c r="BL16" s="17" t="s">
        <v>95</v>
      </c>
      <c r="BM16" s="17" t="s">
        <v>95</v>
      </c>
    </row>
    <row r="17" spans="2:65" ht="58" x14ac:dyDescent="0.35">
      <c r="B17" s="18" t="s">
        <v>453</v>
      </c>
      <c r="C17" s="17">
        <v>6.3632941978417304E-2</v>
      </c>
      <c r="D17" s="17">
        <v>7.5441724528194504E-2</v>
      </c>
      <c r="E17" s="17">
        <v>5.1300815833877897E-2</v>
      </c>
      <c r="F17" s="17"/>
      <c r="G17" s="17">
        <v>0.268115667941003</v>
      </c>
      <c r="H17" s="17">
        <v>0.109591711245246</v>
      </c>
      <c r="I17" s="17">
        <v>2.34670588963511E-2</v>
      </c>
      <c r="J17" s="17">
        <v>4.1141714403087899E-2</v>
      </c>
      <c r="K17" s="17">
        <v>4.0651456484119497E-2</v>
      </c>
      <c r="L17" s="17">
        <v>6.3055000077649595E-2</v>
      </c>
      <c r="M17" s="17"/>
      <c r="N17" s="17">
        <v>8.2310779511819102E-2</v>
      </c>
      <c r="O17" s="17">
        <v>5.0917342416767E-2</v>
      </c>
      <c r="P17" s="17">
        <v>3.6828490385809001E-2</v>
      </c>
      <c r="Q17" s="17">
        <v>7.8803663267266802E-2</v>
      </c>
      <c r="R17" s="17"/>
      <c r="S17" s="17">
        <v>0.19890326474653899</v>
      </c>
      <c r="T17" s="17">
        <v>7.4763916270131903E-2</v>
      </c>
      <c r="U17" s="17">
        <v>5.0114558954571203E-2</v>
      </c>
      <c r="V17" s="17">
        <v>0</v>
      </c>
      <c r="W17" s="17">
        <v>5.3736838344715897E-2</v>
      </c>
      <c r="X17" s="17">
        <v>0</v>
      </c>
      <c r="Y17" s="17">
        <v>3.5053162743326899E-2</v>
      </c>
      <c r="Z17" s="17">
        <v>5.1685683489527998E-2</v>
      </c>
      <c r="AA17" s="17">
        <v>5.5254582263744897E-2</v>
      </c>
      <c r="AB17" s="17">
        <v>7.4724135115836393E-2</v>
      </c>
      <c r="AC17" s="17">
        <v>6.1901406764703099E-2</v>
      </c>
      <c r="AD17" s="17">
        <v>0</v>
      </c>
      <c r="AE17" s="17"/>
      <c r="AF17" s="17">
        <v>4.4239359816370498E-2</v>
      </c>
      <c r="AG17" s="17">
        <v>7.6508421254908296E-2</v>
      </c>
      <c r="AH17" s="17">
        <v>4.7969540835675901E-2</v>
      </c>
      <c r="AI17" s="17"/>
      <c r="AJ17" s="17">
        <v>4.6542002045490999E-2</v>
      </c>
      <c r="AK17" s="17">
        <v>0.102364688215574</v>
      </c>
      <c r="AL17" s="17">
        <v>0.116084309354096</v>
      </c>
      <c r="AM17" s="17">
        <v>0</v>
      </c>
      <c r="AN17" s="17">
        <v>0</v>
      </c>
      <c r="AO17" s="17"/>
      <c r="AP17" s="17">
        <v>4.3262698390331797E-2</v>
      </c>
      <c r="AQ17" s="17">
        <v>9.2240195238818407E-2</v>
      </c>
      <c r="AR17" s="17">
        <v>8.8797500270683005E-2</v>
      </c>
      <c r="AS17" s="17"/>
      <c r="AT17" s="17">
        <v>1.6455623534744598E-2</v>
      </c>
      <c r="AU17" s="17">
        <v>0.111803551103364</v>
      </c>
      <c r="AV17" s="17">
        <v>7.0138701593542199E-2</v>
      </c>
      <c r="AW17" s="17">
        <v>0.102390395909812</v>
      </c>
      <c r="AX17" s="17">
        <v>0.155989807603061</v>
      </c>
      <c r="AY17" s="17"/>
      <c r="AZ17" s="17">
        <v>0.16584503734834399</v>
      </c>
      <c r="BA17" s="17">
        <v>3.7425414964948299E-2</v>
      </c>
      <c r="BB17" s="17">
        <v>0</v>
      </c>
      <c r="BC17" s="17">
        <v>3.09220097215374E-2</v>
      </c>
      <c r="BD17" s="17">
        <v>0.107052861373626</v>
      </c>
      <c r="BE17" s="17">
        <v>0.14743470448915</v>
      </c>
      <c r="BF17" s="17"/>
      <c r="BG17" s="17">
        <v>7.5941040823398906E-2</v>
      </c>
      <c r="BH17" s="17">
        <v>4.15961971857646E-2</v>
      </c>
      <c r="BI17" s="17" t="s">
        <v>95</v>
      </c>
      <c r="BJ17" s="17" t="s">
        <v>95</v>
      </c>
      <c r="BK17" s="17" t="s">
        <v>95</v>
      </c>
      <c r="BL17" s="17" t="s">
        <v>95</v>
      </c>
      <c r="BM17" s="17" t="s">
        <v>95</v>
      </c>
    </row>
    <row r="18" spans="2:65" ht="43.5" x14ac:dyDescent="0.35">
      <c r="B18" s="18" t="s">
        <v>449</v>
      </c>
      <c r="C18" s="17">
        <v>6.17522475413095E-2</v>
      </c>
      <c r="D18" s="17">
        <v>6.6940141786009794E-2</v>
      </c>
      <c r="E18" s="17">
        <v>5.6334435334124799E-2</v>
      </c>
      <c r="F18" s="17"/>
      <c r="G18" s="17">
        <v>0.192093846410583</v>
      </c>
      <c r="H18" s="17">
        <v>3.96738023157968E-2</v>
      </c>
      <c r="I18" s="17">
        <v>4.9077777123408099E-2</v>
      </c>
      <c r="J18" s="17">
        <v>8.1912358465454305E-2</v>
      </c>
      <c r="K18" s="17">
        <v>6.8784097398592606E-2</v>
      </c>
      <c r="L18" s="17">
        <v>2.9308751547718E-2</v>
      </c>
      <c r="M18" s="17"/>
      <c r="N18" s="17">
        <v>5.7826195898371902E-2</v>
      </c>
      <c r="O18" s="17">
        <v>8.2153848571754201E-2</v>
      </c>
      <c r="P18" s="17">
        <v>5.3721727586817099E-2</v>
      </c>
      <c r="Q18" s="17">
        <v>4.7752258058501702E-2</v>
      </c>
      <c r="R18" s="17"/>
      <c r="S18" s="17">
        <v>0.122026381020909</v>
      </c>
      <c r="T18" s="17">
        <v>0.105050759864216</v>
      </c>
      <c r="U18" s="17">
        <v>6.1828118529869698E-2</v>
      </c>
      <c r="V18" s="17">
        <v>0.17748325857236599</v>
      </c>
      <c r="W18" s="17">
        <v>0</v>
      </c>
      <c r="X18" s="17">
        <v>5.8114394100344198E-2</v>
      </c>
      <c r="Y18" s="17">
        <v>0</v>
      </c>
      <c r="Z18" s="17">
        <v>9.5240640066727805E-2</v>
      </c>
      <c r="AA18" s="17">
        <v>0</v>
      </c>
      <c r="AB18" s="17">
        <v>2.6265096729527801E-2</v>
      </c>
      <c r="AC18" s="17">
        <v>5.9705923061155602E-2</v>
      </c>
      <c r="AD18" s="17">
        <v>0</v>
      </c>
      <c r="AE18" s="17"/>
      <c r="AF18" s="17">
        <v>3.4777037368406302E-2</v>
      </c>
      <c r="AG18" s="17">
        <v>7.0946606005308901E-2</v>
      </c>
      <c r="AH18" s="17">
        <v>0.102836670253124</v>
      </c>
      <c r="AI18" s="17"/>
      <c r="AJ18" s="17">
        <v>6.0866807391256501E-2</v>
      </c>
      <c r="AK18" s="17">
        <v>6.3956659948309402E-2</v>
      </c>
      <c r="AL18" s="17">
        <v>3.4801895200826903E-2</v>
      </c>
      <c r="AM18" s="17">
        <v>0</v>
      </c>
      <c r="AN18" s="17">
        <v>3.8933123867829898E-2</v>
      </c>
      <c r="AO18" s="17"/>
      <c r="AP18" s="17">
        <v>5.1393437217546502E-2</v>
      </c>
      <c r="AQ18" s="17">
        <v>8.47175897927189E-2</v>
      </c>
      <c r="AR18" s="17">
        <v>4.3797363844209403E-2</v>
      </c>
      <c r="AS18" s="17"/>
      <c r="AT18" s="17">
        <v>6.0985228620663197E-2</v>
      </c>
      <c r="AU18" s="17">
        <v>8.3092934918714903E-2</v>
      </c>
      <c r="AV18" s="17">
        <v>4.4589095125346298E-2</v>
      </c>
      <c r="AW18" s="17">
        <v>8.2001434786650201E-2</v>
      </c>
      <c r="AX18" s="17">
        <v>0</v>
      </c>
      <c r="AY18" s="17"/>
      <c r="AZ18" s="17">
        <v>0.11738279149304</v>
      </c>
      <c r="BA18" s="17">
        <v>5.9676750212971197E-2</v>
      </c>
      <c r="BB18" s="17">
        <v>4.6717168792587499E-2</v>
      </c>
      <c r="BC18" s="17">
        <v>3.1481093707117103E-2</v>
      </c>
      <c r="BD18" s="17">
        <v>6.7572730234335798E-2</v>
      </c>
      <c r="BE18" s="17">
        <v>8.5764135726749596E-2</v>
      </c>
      <c r="BF18" s="17"/>
      <c r="BG18" s="17">
        <v>6.8285876060271297E-2</v>
      </c>
      <c r="BH18" s="17">
        <v>5.0054266719432798E-2</v>
      </c>
      <c r="BI18" s="17" t="s">
        <v>95</v>
      </c>
      <c r="BJ18" s="17" t="s">
        <v>95</v>
      </c>
      <c r="BK18" s="17" t="s">
        <v>95</v>
      </c>
      <c r="BL18" s="17" t="s">
        <v>95</v>
      </c>
      <c r="BM18" s="17" t="s">
        <v>95</v>
      </c>
    </row>
    <row r="19" spans="2:65" ht="29" x14ac:dyDescent="0.35">
      <c r="B19" s="18" t="s">
        <v>455</v>
      </c>
      <c r="C19" s="17">
        <v>6.0543207076302299E-2</v>
      </c>
      <c r="D19" s="17">
        <v>7.5822170157226407E-2</v>
      </c>
      <c r="E19" s="17">
        <v>4.4587108361005899E-2</v>
      </c>
      <c r="F19" s="17"/>
      <c r="G19" s="17">
        <v>0</v>
      </c>
      <c r="H19" s="17">
        <v>0</v>
      </c>
      <c r="I19" s="17">
        <v>2.76808939125491E-2</v>
      </c>
      <c r="J19" s="17">
        <v>1.9760648590380899E-2</v>
      </c>
      <c r="K19" s="17">
        <v>7.2424038848637795E-2</v>
      </c>
      <c r="L19" s="17">
        <v>0.12899530192859901</v>
      </c>
      <c r="M19" s="17"/>
      <c r="N19" s="17">
        <v>8.5437947751707294E-2</v>
      </c>
      <c r="O19" s="17">
        <v>5.4572461904996102E-2</v>
      </c>
      <c r="P19" s="17">
        <v>3.9048336690446099E-2</v>
      </c>
      <c r="Q19" s="17">
        <v>5.0649745860178702E-2</v>
      </c>
      <c r="R19" s="17"/>
      <c r="S19" s="17">
        <v>4.1226964055137101E-2</v>
      </c>
      <c r="T19" s="17">
        <v>8.0597762122082306E-2</v>
      </c>
      <c r="U19" s="17">
        <v>0</v>
      </c>
      <c r="V19" s="17">
        <v>0.169045420860541</v>
      </c>
      <c r="W19" s="17">
        <v>0.115549665603042</v>
      </c>
      <c r="X19" s="17">
        <v>0</v>
      </c>
      <c r="Y19" s="17">
        <v>0</v>
      </c>
      <c r="Z19" s="17">
        <v>5.6279148782193797E-2</v>
      </c>
      <c r="AA19" s="17">
        <v>0</v>
      </c>
      <c r="AB19" s="17">
        <v>4.1884606973598901E-2</v>
      </c>
      <c r="AC19" s="17">
        <v>0.19911798216108301</v>
      </c>
      <c r="AD19" s="17">
        <v>0</v>
      </c>
      <c r="AE19" s="17"/>
      <c r="AF19" s="17">
        <v>8.5871182448080299E-2</v>
      </c>
      <c r="AG19" s="17">
        <v>5.3333404790703698E-2</v>
      </c>
      <c r="AH19" s="17">
        <v>0</v>
      </c>
      <c r="AI19" s="17"/>
      <c r="AJ19" s="17">
        <v>7.6230862557729095E-2</v>
      </c>
      <c r="AK19" s="17">
        <v>4.3419543766552202E-2</v>
      </c>
      <c r="AL19" s="17">
        <v>0.109701573528137</v>
      </c>
      <c r="AM19" s="17">
        <v>0</v>
      </c>
      <c r="AN19" s="17">
        <v>5.85223474208066E-2</v>
      </c>
      <c r="AO19" s="17"/>
      <c r="AP19" s="17">
        <v>0.10018567120420201</v>
      </c>
      <c r="AQ19" s="17">
        <v>3.3492613278092401E-2</v>
      </c>
      <c r="AR19" s="17">
        <v>4.3797363844209403E-2</v>
      </c>
      <c r="AS19" s="17"/>
      <c r="AT19" s="17">
        <v>2.6040498447931999E-2</v>
      </c>
      <c r="AU19" s="17">
        <v>2.24232541341019E-2</v>
      </c>
      <c r="AV19" s="17">
        <v>8.4249891068929994E-2</v>
      </c>
      <c r="AW19" s="17">
        <v>3.8741844766672098E-2</v>
      </c>
      <c r="AX19" s="17">
        <v>0</v>
      </c>
      <c r="AY19" s="17"/>
      <c r="AZ19" s="17">
        <v>6.0145736538469899E-2</v>
      </c>
      <c r="BA19" s="17">
        <v>7.01193554659503E-2</v>
      </c>
      <c r="BB19" s="17">
        <v>0</v>
      </c>
      <c r="BC19" s="17">
        <v>8.3423720001224999E-2</v>
      </c>
      <c r="BD19" s="17">
        <v>6.5016558462090895E-2</v>
      </c>
      <c r="BE19" s="17">
        <v>0</v>
      </c>
      <c r="BF19" s="17"/>
      <c r="BG19" s="17">
        <v>8.7859436619269204E-2</v>
      </c>
      <c r="BH19" s="17">
        <v>1.1635509249247699E-2</v>
      </c>
      <c r="BI19" s="17" t="s">
        <v>95</v>
      </c>
      <c r="BJ19" s="17" t="s">
        <v>95</v>
      </c>
      <c r="BK19" s="17" t="s">
        <v>95</v>
      </c>
      <c r="BL19" s="17" t="s">
        <v>95</v>
      </c>
      <c r="BM19" s="17" t="s">
        <v>95</v>
      </c>
    </row>
    <row r="20" spans="2:65" ht="43.5" x14ac:dyDescent="0.35">
      <c r="B20" s="18" t="s">
        <v>450</v>
      </c>
      <c r="C20" s="17">
        <v>5.6036421833868699E-2</v>
      </c>
      <c r="D20" s="17">
        <v>7.7010288237934404E-2</v>
      </c>
      <c r="E20" s="17">
        <v>3.4133032120038098E-2</v>
      </c>
      <c r="F20" s="17"/>
      <c r="G20" s="17">
        <v>0</v>
      </c>
      <c r="H20" s="17">
        <v>6.63425721170917E-2</v>
      </c>
      <c r="I20" s="17">
        <v>2.5620941340197299E-2</v>
      </c>
      <c r="J20" s="17">
        <v>8.1874067933191103E-2</v>
      </c>
      <c r="K20" s="17">
        <v>6.9410288086451097E-2</v>
      </c>
      <c r="L20" s="17">
        <v>5.1640407532970799E-2</v>
      </c>
      <c r="M20" s="17"/>
      <c r="N20" s="17">
        <v>4.4977789122543299E-2</v>
      </c>
      <c r="O20" s="17">
        <v>9.7623246727405896E-2</v>
      </c>
      <c r="P20" s="17">
        <v>0</v>
      </c>
      <c r="Q20" s="17">
        <v>7.3404539306015107E-2</v>
      </c>
      <c r="R20" s="17"/>
      <c r="S20" s="17">
        <v>0.114027908254952</v>
      </c>
      <c r="T20" s="17">
        <v>2.1785829427592E-2</v>
      </c>
      <c r="U20" s="17">
        <v>0</v>
      </c>
      <c r="V20" s="17">
        <v>0.107698668741099</v>
      </c>
      <c r="W20" s="17">
        <v>0</v>
      </c>
      <c r="X20" s="17">
        <v>7.7583853579271903E-2</v>
      </c>
      <c r="Y20" s="17">
        <v>4.43785106542273E-2</v>
      </c>
      <c r="Z20" s="17">
        <v>9.6518409793470303E-2</v>
      </c>
      <c r="AA20" s="17">
        <v>0</v>
      </c>
      <c r="AB20" s="17">
        <v>9.8054052338660297E-2</v>
      </c>
      <c r="AC20" s="17">
        <v>6.1901406764703099E-2</v>
      </c>
      <c r="AD20" s="17">
        <v>0</v>
      </c>
      <c r="AE20" s="17"/>
      <c r="AF20" s="17">
        <v>7.6917037331218796E-2</v>
      </c>
      <c r="AG20" s="17">
        <v>4.5234837313176901E-2</v>
      </c>
      <c r="AH20" s="17">
        <v>4.2773964923648898E-2</v>
      </c>
      <c r="AI20" s="17"/>
      <c r="AJ20" s="17">
        <v>6.6044790401539905E-2</v>
      </c>
      <c r="AK20" s="17">
        <v>3.7418207534846398E-2</v>
      </c>
      <c r="AL20" s="17">
        <v>0</v>
      </c>
      <c r="AM20" s="17">
        <v>1</v>
      </c>
      <c r="AN20" s="17">
        <v>5.1976482389712801E-2</v>
      </c>
      <c r="AO20" s="17"/>
      <c r="AP20" s="17">
        <v>4.8569670156853803E-2</v>
      </c>
      <c r="AQ20" s="17">
        <v>6.7779146888792205E-2</v>
      </c>
      <c r="AR20" s="17">
        <v>0</v>
      </c>
      <c r="AS20" s="17"/>
      <c r="AT20" s="17">
        <v>4.1575760035222203E-2</v>
      </c>
      <c r="AU20" s="17">
        <v>9.5316451129128205E-2</v>
      </c>
      <c r="AV20" s="17">
        <v>3.4207070162410799E-2</v>
      </c>
      <c r="AW20" s="17">
        <v>6.7771854578927301E-2</v>
      </c>
      <c r="AX20" s="17">
        <v>0</v>
      </c>
      <c r="AY20" s="17"/>
      <c r="AZ20" s="17">
        <v>8.5243276057059406E-2</v>
      </c>
      <c r="BA20" s="17">
        <v>3.1518339132686098E-2</v>
      </c>
      <c r="BB20" s="17">
        <v>6.4788641071893902E-2</v>
      </c>
      <c r="BC20" s="17">
        <v>3.5430722417613497E-2</v>
      </c>
      <c r="BD20" s="17">
        <v>8.0404655460806204E-2</v>
      </c>
      <c r="BE20" s="17">
        <v>0.16300220947978</v>
      </c>
      <c r="BF20" s="17"/>
      <c r="BG20" s="17">
        <v>6.3027055572918503E-2</v>
      </c>
      <c r="BH20" s="17">
        <v>4.3520206812638303E-2</v>
      </c>
      <c r="BI20" s="17" t="s">
        <v>95</v>
      </c>
      <c r="BJ20" s="17" t="s">
        <v>95</v>
      </c>
      <c r="BK20" s="17" t="s">
        <v>95</v>
      </c>
      <c r="BL20" s="17" t="s">
        <v>95</v>
      </c>
      <c r="BM20" s="17" t="s">
        <v>95</v>
      </c>
    </row>
    <row r="21" spans="2:65" ht="58" x14ac:dyDescent="0.35">
      <c r="B21" s="18" t="s">
        <v>451</v>
      </c>
      <c r="C21" s="17">
        <v>5.0517347783645902E-2</v>
      </c>
      <c r="D21" s="17">
        <v>8.4367265410121697E-2</v>
      </c>
      <c r="E21" s="17">
        <v>1.51672638615875E-2</v>
      </c>
      <c r="F21" s="17"/>
      <c r="G21" s="17">
        <v>0.103127101314872</v>
      </c>
      <c r="H21" s="17">
        <v>9.5868194271252705E-2</v>
      </c>
      <c r="I21" s="17">
        <v>0</v>
      </c>
      <c r="J21" s="17">
        <v>3.8596514242367999E-2</v>
      </c>
      <c r="K21" s="17">
        <v>1.5116047491551101E-2</v>
      </c>
      <c r="L21" s="17">
        <v>9.0027123086683702E-2</v>
      </c>
      <c r="M21" s="17"/>
      <c r="N21" s="17">
        <v>5.9046525322593302E-2</v>
      </c>
      <c r="O21" s="17">
        <v>6.5551881396870001E-2</v>
      </c>
      <c r="P21" s="17">
        <v>1.9207809606884299E-2</v>
      </c>
      <c r="Q21" s="17">
        <v>4.7838117870557299E-2</v>
      </c>
      <c r="R21" s="17"/>
      <c r="S21" s="17">
        <v>4.1055613927858198E-2</v>
      </c>
      <c r="T21" s="17">
        <v>5.3127727969625498E-2</v>
      </c>
      <c r="U21" s="17">
        <v>6.5506398767742197E-2</v>
      </c>
      <c r="V21" s="17">
        <v>0.113124207827664</v>
      </c>
      <c r="W21" s="17">
        <v>0</v>
      </c>
      <c r="X21" s="17">
        <v>0</v>
      </c>
      <c r="Y21" s="17">
        <v>3.6510562612070002E-2</v>
      </c>
      <c r="Z21" s="17">
        <v>5.81406878760189E-2</v>
      </c>
      <c r="AA21" s="17">
        <v>0.124675615542427</v>
      </c>
      <c r="AB21" s="17">
        <v>3.38062840525424E-2</v>
      </c>
      <c r="AC21" s="17">
        <v>4.8913453728863597E-2</v>
      </c>
      <c r="AD21" s="17">
        <v>0</v>
      </c>
      <c r="AE21" s="17"/>
      <c r="AF21" s="17">
        <v>2.2133747125336101E-2</v>
      </c>
      <c r="AG21" s="17">
        <v>6.2740605827436596E-2</v>
      </c>
      <c r="AH21" s="17">
        <v>5.4848210277822801E-2</v>
      </c>
      <c r="AI21" s="17"/>
      <c r="AJ21" s="17">
        <v>4.5529813567962797E-2</v>
      </c>
      <c r="AK21" s="17">
        <v>2.77487795538447E-2</v>
      </c>
      <c r="AL21" s="17">
        <v>0</v>
      </c>
      <c r="AM21" s="17">
        <v>0</v>
      </c>
      <c r="AN21" s="17">
        <v>0.20371118880015099</v>
      </c>
      <c r="AO21" s="17"/>
      <c r="AP21" s="17">
        <v>3.5437578496454201E-2</v>
      </c>
      <c r="AQ21" s="17">
        <v>4.5828997703626501E-2</v>
      </c>
      <c r="AR21" s="17">
        <v>0.10712019463665499</v>
      </c>
      <c r="AS21" s="17"/>
      <c r="AT21" s="17">
        <v>5.8848581094076799E-2</v>
      </c>
      <c r="AU21" s="17">
        <v>0.10003840259733</v>
      </c>
      <c r="AV21" s="17">
        <v>4.5617277091603001E-2</v>
      </c>
      <c r="AW21" s="17">
        <v>0</v>
      </c>
      <c r="AX21" s="17">
        <v>0</v>
      </c>
      <c r="AY21" s="17"/>
      <c r="AZ21" s="17">
        <v>6.3800154216005794E-2</v>
      </c>
      <c r="BA21" s="17">
        <v>3.50165476338372E-2</v>
      </c>
      <c r="BB21" s="17">
        <v>4.8563080290788999E-2</v>
      </c>
      <c r="BC21" s="17">
        <v>4.7562716879436501E-2</v>
      </c>
      <c r="BD21" s="17">
        <v>8.1825184076947305E-2</v>
      </c>
      <c r="BE21" s="17">
        <v>6.8111197733197806E-2</v>
      </c>
      <c r="BF21" s="17"/>
      <c r="BG21" s="17">
        <v>5.6034329912533598E-2</v>
      </c>
      <c r="BH21" s="17">
        <v>4.0639597472151297E-2</v>
      </c>
      <c r="BI21" s="17" t="s">
        <v>95</v>
      </c>
      <c r="BJ21" s="17" t="s">
        <v>95</v>
      </c>
      <c r="BK21" s="17" t="s">
        <v>95</v>
      </c>
      <c r="BL21" s="17" t="s">
        <v>95</v>
      </c>
      <c r="BM21" s="17" t="s">
        <v>95</v>
      </c>
    </row>
    <row r="22" spans="2:65" ht="43.5" x14ac:dyDescent="0.35">
      <c r="B22" s="18" t="s">
        <v>454</v>
      </c>
      <c r="C22" s="17">
        <v>2.5815888196510099E-2</v>
      </c>
      <c r="D22" s="17">
        <v>3.5390378422095602E-2</v>
      </c>
      <c r="E22" s="17">
        <v>1.5817074116069099E-2</v>
      </c>
      <c r="F22" s="17"/>
      <c r="G22" s="17">
        <v>0.199902015584658</v>
      </c>
      <c r="H22" s="17">
        <v>0</v>
      </c>
      <c r="I22" s="17">
        <v>4.5527572036004701E-2</v>
      </c>
      <c r="J22" s="17">
        <v>1.9577165858404699E-2</v>
      </c>
      <c r="K22" s="17">
        <v>1.6422758637758699E-2</v>
      </c>
      <c r="L22" s="17">
        <v>0</v>
      </c>
      <c r="M22" s="17"/>
      <c r="N22" s="17">
        <v>3.3471951049315003E-2</v>
      </c>
      <c r="O22" s="17">
        <v>2.7242530748606799E-2</v>
      </c>
      <c r="P22" s="17">
        <v>3.6828490385809001E-2</v>
      </c>
      <c r="Q22" s="17">
        <v>0</v>
      </c>
      <c r="R22" s="17"/>
      <c r="S22" s="17">
        <v>0.18734450091067301</v>
      </c>
      <c r="T22" s="17">
        <v>0</v>
      </c>
      <c r="U22" s="17">
        <v>0</v>
      </c>
      <c r="V22" s="17">
        <v>5.45451050781883E-2</v>
      </c>
      <c r="W22" s="17">
        <v>0</v>
      </c>
      <c r="X22" s="17">
        <v>0</v>
      </c>
      <c r="Y22" s="17">
        <v>0</v>
      </c>
      <c r="Z22" s="17">
        <v>0</v>
      </c>
      <c r="AA22" s="17">
        <v>0</v>
      </c>
      <c r="AB22" s="17">
        <v>0</v>
      </c>
      <c r="AC22" s="17">
        <v>4.6603592386206198E-2</v>
      </c>
      <c r="AD22" s="17">
        <v>0</v>
      </c>
      <c r="AE22" s="17"/>
      <c r="AF22" s="17">
        <v>1.9757182867499699E-2</v>
      </c>
      <c r="AG22" s="17">
        <v>2.7910581755459098E-2</v>
      </c>
      <c r="AH22" s="17">
        <v>0</v>
      </c>
      <c r="AI22" s="17"/>
      <c r="AJ22" s="17">
        <v>1.6396920460758801E-2</v>
      </c>
      <c r="AK22" s="17">
        <v>4.1775647194169603E-2</v>
      </c>
      <c r="AL22" s="17">
        <v>3.7832857078265399E-2</v>
      </c>
      <c r="AM22" s="17">
        <v>0</v>
      </c>
      <c r="AN22" s="17">
        <v>3.8057993182572102E-2</v>
      </c>
      <c r="AO22" s="17"/>
      <c r="AP22" s="17">
        <v>1.27157996473621E-2</v>
      </c>
      <c r="AQ22" s="17">
        <v>4.2879994363960901E-2</v>
      </c>
      <c r="AR22" s="17">
        <v>4.7611757841377403E-2</v>
      </c>
      <c r="AS22" s="17"/>
      <c r="AT22" s="17">
        <v>0</v>
      </c>
      <c r="AU22" s="17">
        <v>0</v>
      </c>
      <c r="AV22" s="17">
        <v>2.2954706358179099E-2</v>
      </c>
      <c r="AW22" s="17">
        <v>0.112889319926559</v>
      </c>
      <c r="AX22" s="17">
        <v>0</v>
      </c>
      <c r="AY22" s="17"/>
      <c r="AZ22" s="17">
        <v>0.110063022287315</v>
      </c>
      <c r="BA22" s="17">
        <v>1.0739680639040799E-2</v>
      </c>
      <c r="BB22" s="17">
        <v>3.9938034638389498E-2</v>
      </c>
      <c r="BC22" s="17">
        <v>1.6246388658259101E-2</v>
      </c>
      <c r="BD22" s="17">
        <v>0</v>
      </c>
      <c r="BE22" s="17">
        <v>0</v>
      </c>
      <c r="BF22" s="17"/>
      <c r="BG22" s="17">
        <v>3.5543786003986201E-2</v>
      </c>
      <c r="BH22" s="17">
        <v>8.3988033930547292E-3</v>
      </c>
      <c r="BI22" s="17" t="s">
        <v>95</v>
      </c>
      <c r="BJ22" s="17" t="s">
        <v>95</v>
      </c>
      <c r="BK22" s="17" t="s">
        <v>95</v>
      </c>
      <c r="BL22" s="17" t="s">
        <v>95</v>
      </c>
      <c r="BM22" s="17" t="s">
        <v>95</v>
      </c>
    </row>
    <row r="23" spans="2:65" x14ac:dyDescent="0.35">
      <c r="B23" s="18" t="s">
        <v>115</v>
      </c>
      <c r="C23" s="19">
        <v>0.120080926069116</v>
      </c>
      <c r="D23" s="19">
        <v>0.116555408886894</v>
      </c>
      <c r="E23" s="19">
        <v>0.123762687709881</v>
      </c>
      <c r="F23" s="19"/>
      <c r="G23" s="19">
        <v>0</v>
      </c>
      <c r="H23" s="19">
        <v>0</v>
      </c>
      <c r="I23" s="19">
        <v>8.1629674940609506E-2</v>
      </c>
      <c r="J23" s="19">
        <v>3.5445358626805798E-2</v>
      </c>
      <c r="K23" s="19">
        <v>0.13941231604452001</v>
      </c>
      <c r="L23" s="19">
        <v>0.24746550003723999</v>
      </c>
      <c r="M23" s="19"/>
      <c r="N23" s="19">
        <v>0.15593713566512701</v>
      </c>
      <c r="O23" s="19">
        <v>0.119391150948658</v>
      </c>
      <c r="P23" s="19">
        <v>8.7643487557500802E-2</v>
      </c>
      <c r="Q23" s="19">
        <v>9.6241010942490199E-2</v>
      </c>
      <c r="R23" s="19"/>
      <c r="S23" s="19">
        <v>4.2213330837050402E-2</v>
      </c>
      <c r="T23" s="19">
        <v>0.14154319307396801</v>
      </c>
      <c r="U23" s="19">
        <v>0.104088180500092</v>
      </c>
      <c r="V23" s="19">
        <v>0.23168458667782699</v>
      </c>
      <c r="W23" s="19">
        <v>5.3982654791621502E-2</v>
      </c>
      <c r="X23" s="19">
        <v>0</v>
      </c>
      <c r="Y23" s="19">
        <v>7.9592877850548499E-2</v>
      </c>
      <c r="Z23" s="19">
        <v>0.222092631859682</v>
      </c>
      <c r="AA23" s="19">
        <v>0.22462125415143699</v>
      </c>
      <c r="AB23" s="19">
        <v>0.113063196912932</v>
      </c>
      <c r="AC23" s="19">
        <v>0.14785725411175901</v>
      </c>
      <c r="AD23" s="19">
        <v>0</v>
      </c>
      <c r="AE23" s="19"/>
      <c r="AF23" s="19">
        <v>0.10496312401858</v>
      </c>
      <c r="AG23" s="19">
        <v>0.13357139806972099</v>
      </c>
      <c r="AH23" s="19">
        <v>0.153119747743689</v>
      </c>
      <c r="AI23" s="19"/>
      <c r="AJ23" s="19">
        <v>0.110451936196534</v>
      </c>
      <c r="AK23" s="19">
        <v>7.8441290890215606E-2</v>
      </c>
      <c r="AL23" s="19">
        <v>0.27408693311388599</v>
      </c>
      <c r="AM23" s="19">
        <v>0</v>
      </c>
      <c r="AN23" s="19">
        <v>7.6434219986101407E-2</v>
      </c>
      <c r="AO23" s="19"/>
      <c r="AP23" s="19">
        <v>0.13047918475689099</v>
      </c>
      <c r="AQ23" s="19">
        <v>0.12694429333745699</v>
      </c>
      <c r="AR23" s="19">
        <v>9.55090844730484E-2</v>
      </c>
      <c r="AS23" s="19"/>
      <c r="AT23" s="19">
        <v>6.6539680447333702E-2</v>
      </c>
      <c r="AU23" s="19">
        <v>0.16438070535558899</v>
      </c>
      <c r="AV23" s="19">
        <v>0.12865963334066</v>
      </c>
      <c r="AW23" s="19">
        <v>7.9802230912027594E-2</v>
      </c>
      <c r="AX23" s="19">
        <v>0</v>
      </c>
      <c r="AY23" s="19"/>
      <c r="AZ23" s="19">
        <v>0</v>
      </c>
      <c r="BA23" s="19">
        <v>0.15328422701129399</v>
      </c>
      <c r="BB23" s="19">
        <v>7.4274201326629402E-2</v>
      </c>
      <c r="BC23" s="19">
        <v>0.172178375135569</v>
      </c>
      <c r="BD23" s="19">
        <v>7.3372007186549904E-2</v>
      </c>
      <c r="BE23" s="19">
        <v>0.143814811933068</v>
      </c>
      <c r="BF23" s="19"/>
      <c r="BG23" s="19">
        <v>0.159209780545677</v>
      </c>
      <c r="BH23" s="19">
        <v>5.0023593008261001E-2</v>
      </c>
      <c r="BI23" s="19" t="s">
        <v>95</v>
      </c>
      <c r="BJ23" s="19" t="s">
        <v>95</v>
      </c>
      <c r="BK23" s="19" t="s">
        <v>95</v>
      </c>
      <c r="BL23" s="19" t="s">
        <v>95</v>
      </c>
      <c r="BM23" s="19" t="s">
        <v>95</v>
      </c>
    </row>
    <row r="24" spans="2:65" x14ac:dyDescent="0.35">
      <c r="B24" s="16" t="s">
        <v>461</v>
      </c>
    </row>
    <row r="25" spans="2:65" x14ac:dyDescent="0.35">
      <c r="B25" t="s">
        <v>98</v>
      </c>
    </row>
    <row r="26" spans="2:65" x14ac:dyDescent="0.35">
      <c r="B26" t="s">
        <v>99</v>
      </c>
    </row>
    <row r="28" spans="2:65" x14ac:dyDescent="0.35">
      <c r="B2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198</v>
      </c>
      <c r="D7" s="10">
        <v>105</v>
      </c>
      <c r="E7" s="10">
        <v>93</v>
      </c>
      <c r="F7" s="10"/>
      <c r="G7" s="10">
        <v>7</v>
      </c>
      <c r="H7" s="10">
        <v>22</v>
      </c>
      <c r="I7" s="10">
        <v>23</v>
      </c>
      <c r="J7" s="10">
        <v>39</v>
      </c>
      <c r="K7" s="10">
        <v>41</v>
      </c>
      <c r="L7" s="10">
        <v>66</v>
      </c>
      <c r="M7" s="10"/>
      <c r="N7" s="10">
        <v>70</v>
      </c>
      <c r="O7" s="10">
        <v>57</v>
      </c>
      <c r="P7" s="10">
        <v>36</v>
      </c>
      <c r="Q7" s="10">
        <v>35</v>
      </c>
      <c r="R7" s="10"/>
      <c r="S7" s="10">
        <v>19</v>
      </c>
      <c r="T7" s="10">
        <v>26</v>
      </c>
      <c r="U7" s="10">
        <v>17</v>
      </c>
      <c r="V7" s="10">
        <v>17</v>
      </c>
      <c r="W7" s="10">
        <v>13</v>
      </c>
      <c r="X7" s="10">
        <v>13</v>
      </c>
      <c r="Y7" s="10">
        <v>22</v>
      </c>
      <c r="Z7" s="10">
        <v>13</v>
      </c>
      <c r="AA7" s="10">
        <v>18</v>
      </c>
      <c r="AB7" s="10">
        <v>27</v>
      </c>
      <c r="AC7" s="10">
        <v>11</v>
      </c>
      <c r="AD7" s="10">
        <v>2</v>
      </c>
      <c r="AE7" s="10"/>
      <c r="AF7" s="10">
        <v>76</v>
      </c>
      <c r="AG7" s="10">
        <v>107</v>
      </c>
      <c r="AH7" s="10">
        <v>13</v>
      </c>
      <c r="AI7" s="10"/>
      <c r="AJ7" s="10">
        <v>90</v>
      </c>
      <c r="AK7" s="10">
        <v>58</v>
      </c>
      <c r="AL7" s="10">
        <v>13</v>
      </c>
      <c r="AM7" s="10">
        <v>1</v>
      </c>
      <c r="AN7" s="10">
        <v>14</v>
      </c>
      <c r="AO7" s="10"/>
      <c r="AP7" s="10">
        <v>50</v>
      </c>
      <c r="AQ7" s="10">
        <v>72</v>
      </c>
      <c r="AR7" s="10">
        <v>14</v>
      </c>
      <c r="AS7" s="10"/>
      <c r="AT7" s="10">
        <v>43</v>
      </c>
      <c r="AU7" s="10">
        <v>43</v>
      </c>
      <c r="AV7" s="10">
        <v>61</v>
      </c>
      <c r="AW7" s="10">
        <v>21</v>
      </c>
      <c r="AX7" s="10">
        <v>4</v>
      </c>
      <c r="AY7" s="10"/>
      <c r="AZ7" s="10">
        <v>23</v>
      </c>
      <c r="BA7" s="10">
        <v>84</v>
      </c>
      <c r="BB7" s="10">
        <v>19</v>
      </c>
      <c r="BC7" s="10">
        <v>34</v>
      </c>
      <c r="BD7" s="10">
        <v>32</v>
      </c>
      <c r="BE7" s="10">
        <v>6</v>
      </c>
      <c r="BF7" s="10"/>
      <c r="BG7" s="10">
        <v>137</v>
      </c>
      <c r="BH7" s="10">
        <v>61</v>
      </c>
      <c r="BI7" s="10" t="s">
        <v>94</v>
      </c>
      <c r="BJ7" s="10" t="s">
        <v>94</v>
      </c>
      <c r="BK7" s="10" t="s">
        <v>94</v>
      </c>
      <c r="BL7" s="10" t="s">
        <v>94</v>
      </c>
      <c r="BM7" s="10" t="s">
        <v>94</v>
      </c>
    </row>
    <row r="8" spans="2:65" ht="30" customHeight="1" x14ac:dyDescent="0.35">
      <c r="B8" s="11" t="s">
        <v>19</v>
      </c>
      <c r="C8" s="11">
        <v>192</v>
      </c>
      <c r="D8" s="11">
        <v>101</v>
      </c>
      <c r="E8" s="11">
        <v>92</v>
      </c>
      <c r="F8" s="11"/>
      <c r="G8" s="11">
        <v>8</v>
      </c>
      <c r="H8" s="11">
        <v>21</v>
      </c>
      <c r="I8" s="11">
        <v>22</v>
      </c>
      <c r="J8" s="11">
        <v>37</v>
      </c>
      <c r="K8" s="11">
        <v>39</v>
      </c>
      <c r="L8" s="11">
        <v>64</v>
      </c>
      <c r="M8" s="11"/>
      <c r="N8" s="11">
        <v>63</v>
      </c>
      <c r="O8" s="11">
        <v>53</v>
      </c>
      <c r="P8" s="11">
        <v>40</v>
      </c>
      <c r="Q8" s="11">
        <v>37</v>
      </c>
      <c r="R8" s="11"/>
      <c r="S8" s="11">
        <v>17</v>
      </c>
      <c r="T8" s="11">
        <v>23</v>
      </c>
      <c r="U8" s="11">
        <v>16</v>
      </c>
      <c r="V8" s="11">
        <v>17</v>
      </c>
      <c r="W8" s="11">
        <v>12</v>
      </c>
      <c r="X8" s="11">
        <v>12</v>
      </c>
      <c r="Y8" s="11">
        <v>20</v>
      </c>
      <c r="Z8" s="11">
        <v>11</v>
      </c>
      <c r="AA8" s="11">
        <v>18</v>
      </c>
      <c r="AB8" s="11">
        <v>32</v>
      </c>
      <c r="AC8" s="11">
        <v>11</v>
      </c>
      <c r="AD8" s="11">
        <v>3</v>
      </c>
      <c r="AE8" s="11"/>
      <c r="AF8" s="11">
        <v>74</v>
      </c>
      <c r="AG8" s="11">
        <v>104</v>
      </c>
      <c r="AH8" s="11">
        <v>12</v>
      </c>
      <c r="AI8" s="11"/>
      <c r="AJ8" s="11">
        <v>86</v>
      </c>
      <c r="AK8" s="11">
        <v>57</v>
      </c>
      <c r="AL8" s="11">
        <v>12</v>
      </c>
      <c r="AM8" s="11">
        <v>1</v>
      </c>
      <c r="AN8" s="11">
        <v>14</v>
      </c>
      <c r="AO8" s="11"/>
      <c r="AP8" s="11">
        <v>46</v>
      </c>
      <c r="AQ8" s="11">
        <v>72</v>
      </c>
      <c r="AR8" s="11">
        <v>13</v>
      </c>
      <c r="AS8" s="11"/>
      <c r="AT8" s="11">
        <v>44</v>
      </c>
      <c r="AU8" s="11">
        <v>43</v>
      </c>
      <c r="AV8" s="11">
        <v>57</v>
      </c>
      <c r="AW8" s="11">
        <v>19</v>
      </c>
      <c r="AX8" s="11">
        <v>3</v>
      </c>
      <c r="AY8" s="11"/>
      <c r="AZ8" s="11">
        <v>22</v>
      </c>
      <c r="BA8" s="11">
        <v>81</v>
      </c>
      <c r="BB8" s="11">
        <v>20</v>
      </c>
      <c r="BC8" s="11">
        <v>32</v>
      </c>
      <c r="BD8" s="11">
        <v>31</v>
      </c>
      <c r="BE8" s="11">
        <v>6</v>
      </c>
      <c r="BF8" s="11"/>
      <c r="BG8" s="11">
        <v>134</v>
      </c>
      <c r="BH8" s="11">
        <v>58</v>
      </c>
      <c r="BI8" s="11" t="s">
        <v>94</v>
      </c>
      <c r="BJ8" s="11" t="s">
        <v>94</v>
      </c>
      <c r="BK8" s="11" t="s">
        <v>94</v>
      </c>
      <c r="BL8" s="11" t="s">
        <v>94</v>
      </c>
      <c r="BM8" s="11" t="s">
        <v>94</v>
      </c>
    </row>
    <row r="9" spans="2:65" ht="29" x14ac:dyDescent="0.35">
      <c r="B9" s="18" t="s">
        <v>442</v>
      </c>
      <c r="C9" s="17">
        <v>0.397707286326205</v>
      </c>
      <c r="D9" s="17">
        <v>0.44792057329440099</v>
      </c>
      <c r="E9" s="17">
        <v>0.34252714576091198</v>
      </c>
      <c r="F9" s="17"/>
      <c r="G9" s="17">
        <v>0.45966747901124899</v>
      </c>
      <c r="H9" s="17">
        <v>0.25591640063273202</v>
      </c>
      <c r="I9" s="17">
        <v>0.35466222428313798</v>
      </c>
      <c r="J9" s="17">
        <v>0.47568933329095198</v>
      </c>
      <c r="K9" s="17">
        <v>0.46520382693682699</v>
      </c>
      <c r="L9" s="17">
        <v>0.365480848286097</v>
      </c>
      <c r="M9" s="17"/>
      <c r="N9" s="17">
        <v>0.30362444196558203</v>
      </c>
      <c r="O9" s="17">
        <v>0.38319276317539902</v>
      </c>
      <c r="P9" s="17">
        <v>0.53949456123038597</v>
      </c>
      <c r="Q9" s="17">
        <v>0.42686453133687702</v>
      </c>
      <c r="R9" s="17"/>
      <c r="S9" s="17">
        <v>0.22780756361340701</v>
      </c>
      <c r="T9" s="17">
        <v>0.419511948590439</v>
      </c>
      <c r="U9" s="17">
        <v>0.221934177063594</v>
      </c>
      <c r="V9" s="17">
        <v>0.29507403084713402</v>
      </c>
      <c r="W9" s="17">
        <v>0.47661791325807601</v>
      </c>
      <c r="X9" s="17">
        <v>0.47347873807593699</v>
      </c>
      <c r="Y9" s="17">
        <v>0.59455608943972704</v>
      </c>
      <c r="Z9" s="17">
        <v>0.534605381506568</v>
      </c>
      <c r="AA9" s="17">
        <v>0.42079373431697098</v>
      </c>
      <c r="AB9" s="17">
        <v>0.33703572153294398</v>
      </c>
      <c r="AC9" s="17">
        <v>0.35276267529473099</v>
      </c>
      <c r="AD9" s="17">
        <v>1</v>
      </c>
      <c r="AE9" s="17"/>
      <c r="AF9" s="17">
        <v>0.458340266371629</v>
      </c>
      <c r="AG9" s="17">
        <v>0.33472931864966499</v>
      </c>
      <c r="AH9" s="17">
        <v>0.46309595397389502</v>
      </c>
      <c r="AI9" s="17"/>
      <c r="AJ9" s="17">
        <v>0.34538808772798801</v>
      </c>
      <c r="AK9" s="17">
        <v>0.44400061649077099</v>
      </c>
      <c r="AL9" s="17">
        <v>0.56539524508699301</v>
      </c>
      <c r="AM9" s="17">
        <v>0</v>
      </c>
      <c r="AN9" s="17">
        <v>0.28184619313536902</v>
      </c>
      <c r="AO9" s="17"/>
      <c r="AP9" s="17">
        <v>0.26328734451003799</v>
      </c>
      <c r="AQ9" s="17">
        <v>0.42791341784799702</v>
      </c>
      <c r="AR9" s="17">
        <v>0.493160820413232</v>
      </c>
      <c r="AS9" s="17"/>
      <c r="AT9" s="17">
        <v>0.47019871381896799</v>
      </c>
      <c r="AU9" s="17">
        <v>0.35975479862653298</v>
      </c>
      <c r="AV9" s="17">
        <v>0.40089438256584198</v>
      </c>
      <c r="AW9" s="17">
        <v>0.233775073994577</v>
      </c>
      <c r="AX9" s="17">
        <v>0.26878783459814198</v>
      </c>
      <c r="AY9" s="17"/>
      <c r="AZ9" s="17">
        <v>0.18118105351907399</v>
      </c>
      <c r="BA9" s="17">
        <v>0.443797090261635</v>
      </c>
      <c r="BB9" s="17">
        <v>0.48911311096690802</v>
      </c>
      <c r="BC9" s="17">
        <v>0.37054406472627199</v>
      </c>
      <c r="BD9" s="17">
        <v>0.35099402841753802</v>
      </c>
      <c r="BE9" s="17">
        <v>0.66377802034799505</v>
      </c>
      <c r="BF9" s="17"/>
      <c r="BG9" s="17">
        <v>0.37755879108766499</v>
      </c>
      <c r="BH9" s="17">
        <v>0.44399169640717701</v>
      </c>
      <c r="BI9" s="17" t="s">
        <v>95</v>
      </c>
      <c r="BJ9" s="17" t="s">
        <v>95</v>
      </c>
      <c r="BK9" s="17" t="s">
        <v>95</v>
      </c>
      <c r="BL9" s="17" t="s">
        <v>95</v>
      </c>
      <c r="BM9" s="17" t="s">
        <v>95</v>
      </c>
    </row>
    <row r="10" spans="2:65" ht="43.5" x14ac:dyDescent="0.35">
      <c r="B10" s="18" t="s">
        <v>444</v>
      </c>
      <c r="C10" s="17">
        <v>0.25361569674776002</v>
      </c>
      <c r="D10" s="17">
        <v>0.30398299159236702</v>
      </c>
      <c r="E10" s="17">
        <v>0.19826631459758801</v>
      </c>
      <c r="F10" s="17"/>
      <c r="G10" s="17">
        <v>0</v>
      </c>
      <c r="H10" s="17">
        <v>0.228503283758413</v>
      </c>
      <c r="I10" s="17">
        <v>0.25817392929622501</v>
      </c>
      <c r="J10" s="17">
        <v>0.16112905230723301</v>
      </c>
      <c r="K10" s="17">
        <v>0.25577272662759798</v>
      </c>
      <c r="L10" s="17">
        <v>0.344325290453522</v>
      </c>
      <c r="M10" s="17"/>
      <c r="N10" s="17">
        <v>0.25948919857694702</v>
      </c>
      <c r="O10" s="17">
        <v>0.24917604294082099</v>
      </c>
      <c r="P10" s="17">
        <v>0.240698532675964</v>
      </c>
      <c r="Q10" s="17">
        <v>0.26389753676112598</v>
      </c>
      <c r="R10" s="17"/>
      <c r="S10" s="17">
        <v>0.26961237018422402</v>
      </c>
      <c r="T10" s="17">
        <v>0.239136447573781</v>
      </c>
      <c r="U10" s="17">
        <v>0.176592481626555</v>
      </c>
      <c r="V10" s="17">
        <v>0.40803531792118197</v>
      </c>
      <c r="W10" s="17">
        <v>0.15075101322361301</v>
      </c>
      <c r="X10" s="17">
        <v>0.228567802186877</v>
      </c>
      <c r="Y10" s="17">
        <v>0.23504147696997399</v>
      </c>
      <c r="Z10" s="17">
        <v>0.24879269807587001</v>
      </c>
      <c r="AA10" s="17">
        <v>0.20053152397313101</v>
      </c>
      <c r="AB10" s="17">
        <v>0.27344473280582998</v>
      </c>
      <c r="AC10" s="17">
        <v>0.26642937411891998</v>
      </c>
      <c r="AD10" s="17">
        <v>0.55171583342451003</v>
      </c>
      <c r="AE10" s="17"/>
      <c r="AF10" s="17">
        <v>0.29525094494717402</v>
      </c>
      <c r="AG10" s="17">
        <v>0.22407327701383301</v>
      </c>
      <c r="AH10" s="17">
        <v>0.29415508766110898</v>
      </c>
      <c r="AI10" s="17"/>
      <c r="AJ10" s="17">
        <v>0.30812070811723802</v>
      </c>
      <c r="AK10" s="17">
        <v>0.16707700511864401</v>
      </c>
      <c r="AL10" s="17">
        <v>0.17096625157965201</v>
      </c>
      <c r="AM10" s="17">
        <v>1</v>
      </c>
      <c r="AN10" s="17">
        <v>0.19494103616132699</v>
      </c>
      <c r="AO10" s="17"/>
      <c r="AP10" s="17">
        <v>0.25898695121335902</v>
      </c>
      <c r="AQ10" s="17">
        <v>0.19018077143864701</v>
      </c>
      <c r="AR10" s="17">
        <v>0.237163946958139</v>
      </c>
      <c r="AS10" s="17"/>
      <c r="AT10" s="17">
        <v>0.26615075318901499</v>
      </c>
      <c r="AU10" s="17">
        <v>0.21623785963271999</v>
      </c>
      <c r="AV10" s="17">
        <v>0.29772327562315898</v>
      </c>
      <c r="AW10" s="17">
        <v>9.2099397410710104E-2</v>
      </c>
      <c r="AX10" s="17">
        <v>0.26878783459814198</v>
      </c>
      <c r="AY10" s="17"/>
      <c r="AZ10" s="17">
        <v>0.116553070923593</v>
      </c>
      <c r="BA10" s="17">
        <v>0.24003945798301801</v>
      </c>
      <c r="BB10" s="17">
        <v>0.23177440669347399</v>
      </c>
      <c r="BC10" s="17">
        <v>0.358930422035731</v>
      </c>
      <c r="BD10" s="17">
        <v>0.21821039889041499</v>
      </c>
      <c r="BE10" s="17">
        <v>0.658023569102136</v>
      </c>
      <c r="BF10" s="17"/>
      <c r="BG10" s="17">
        <v>0.28543469726085802</v>
      </c>
      <c r="BH10" s="17">
        <v>0.18052221504209601</v>
      </c>
      <c r="BI10" s="17" t="s">
        <v>95</v>
      </c>
      <c r="BJ10" s="17" t="s">
        <v>95</v>
      </c>
      <c r="BK10" s="17" t="s">
        <v>95</v>
      </c>
      <c r="BL10" s="17" t="s">
        <v>95</v>
      </c>
      <c r="BM10" s="17" t="s">
        <v>95</v>
      </c>
    </row>
    <row r="11" spans="2:65" ht="58" x14ac:dyDescent="0.35">
      <c r="B11" s="18" t="s">
        <v>453</v>
      </c>
      <c r="C11" s="17">
        <v>0.137416284900922</v>
      </c>
      <c r="D11" s="17">
        <v>0.120569249280761</v>
      </c>
      <c r="E11" s="17">
        <v>0.155929747168743</v>
      </c>
      <c r="F11" s="17"/>
      <c r="G11" s="17">
        <v>0.11531365830222701</v>
      </c>
      <c r="H11" s="17">
        <v>8.3067672347764202E-2</v>
      </c>
      <c r="I11" s="17">
        <v>0.12811199179434399</v>
      </c>
      <c r="J11" s="17">
        <v>0.12409944414627</v>
      </c>
      <c r="K11" s="17">
        <v>0.10265897680807801</v>
      </c>
      <c r="L11" s="17">
        <v>0.19048075380976301</v>
      </c>
      <c r="M11" s="17"/>
      <c r="N11" s="17">
        <v>0.15933009867870099</v>
      </c>
      <c r="O11" s="17">
        <v>7.6316646252429801E-2</v>
      </c>
      <c r="P11" s="17">
        <v>0.12511299682634999</v>
      </c>
      <c r="Q11" s="17">
        <v>0.20157619185881001</v>
      </c>
      <c r="R11" s="17"/>
      <c r="S11" s="17">
        <v>0.20397968094250099</v>
      </c>
      <c r="T11" s="17">
        <v>0.202928144695527</v>
      </c>
      <c r="U11" s="17">
        <v>6.7392672834716297E-2</v>
      </c>
      <c r="V11" s="17">
        <v>0.12662601625306499</v>
      </c>
      <c r="W11" s="17">
        <v>0.230797255296188</v>
      </c>
      <c r="X11" s="17">
        <v>0.15208381208572999</v>
      </c>
      <c r="Y11" s="17">
        <v>9.2971514713693595E-2</v>
      </c>
      <c r="Z11" s="17">
        <v>0.24371443984209401</v>
      </c>
      <c r="AA11" s="17">
        <v>6.4463043011902907E-2</v>
      </c>
      <c r="AB11" s="17">
        <v>7.1443019096595201E-2</v>
      </c>
      <c r="AC11" s="17">
        <v>9.26207027667931E-2</v>
      </c>
      <c r="AD11" s="17">
        <v>0.44828416657548997</v>
      </c>
      <c r="AE11" s="17"/>
      <c r="AF11" s="17">
        <v>0.19131093473856001</v>
      </c>
      <c r="AG11" s="17">
        <v>8.8207030417456797E-2</v>
      </c>
      <c r="AH11" s="17">
        <v>0.25147065759369402</v>
      </c>
      <c r="AI11" s="17"/>
      <c r="AJ11" s="17">
        <v>0.15514954320048499</v>
      </c>
      <c r="AK11" s="17">
        <v>0.104226076748064</v>
      </c>
      <c r="AL11" s="17">
        <v>0.143561130317197</v>
      </c>
      <c r="AM11" s="17">
        <v>1</v>
      </c>
      <c r="AN11" s="17">
        <v>0.154719675698792</v>
      </c>
      <c r="AO11" s="17"/>
      <c r="AP11" s="17">
        <v>0.207458964221306</v>
      </c>
      <c r="AQ11" s="17">
        <v>5.3149483475822698E-2</v>
      </c>
      <c r="AR11" s="17">
        <v>0.211603051556288</v>
      </c>
      <c r="AS11" s="17"/>
      <c r="AT11" s="17">
        <v>0.16932386569694799</v>
      </c>
      <c r="AU11" s="17">
        <v>0.11019597929017</v>
      </c>
      <c r="AV11" s="17">
        <v>0.18377304390876201</v>
      </c>
      <c r="AW11" s="17">
        <v>4.3067537074439298E-2</v>
      </c>
      <c r="AX11" s="17">
        <v>0</v>
      </c>
      <c r="AY11" s="17"/>
      <c r="AZ11" s="17">
        <v>0</v>
      </c>
      <c r="BA11" s="17">
        <v>0.16280932425192499</v>
      </c>
      <c r="BB11" s="17">
        <v>0.22393429089841099</v>
      </c>
      <c r="BC11" s="17">
        <v>0.14796590779434499</v>
      </c>
      <c r="BD11" s="17">
        <v>0.12465831099493301</v>
      </c>
      <c r="BE11" s="17">
        <v>0</v>
      </c>
      <c r="BF11" s="17"/>
      <c r="BG11" s="17">
        <v>0.155206898669561</v>
      </c>
      <c r="BH11" s="17">
        <v>9.6548316672463205E-2</v>
      </c>
      <c r="BI11" s="17" t="s">
        <v>95</v>
      </c>
      <c r="BJ11" s="17" t="s">
        <v>95</v>
      </c>
      <c r="BK11" s="17" t="s">
        <v>95</v>
      </c>
      <c r="BL11" s="17" t="s">
        <v>95</v>
      </c>
      <c r="BM11" s="17" t="s">
        <v>95</v>
      </c>
    </row>
    <row r="12" spans="2:65" ht="29" x14ac:dyDescent="0.35">
      <c r="B12" s="18" t="s">
        <v>443</v>
      </c>
      <c r="C12" s="17">
        <v>0.12892205531193501</v>
      </c>
      <c r="D12" s="17">
        <v>0.143741169486683</v>
      </c>
      <c r="E12" s="17">
        <v>0.112637106594404</v>
      </c>
      <c r="F12" s="17"/>
      <c r="G12" s="17">
        <v>8.3202910698878099E-2</v>
      </c>
      <c r="H12" s="17">
        <v>7.8760325945836804E-2</v>
      </c>
      <c r="I12" s="17">
        <v>0.13661467624411899</v>
      </c>
      <c r="J12" s="17">
        <v>0.108835199203029</v>
      </c>
      <c r="K12" s="17">
        <v>0.16561423115267701</v>
      </c>
      <c r="L12" s="17">
        <v>0.13784405725628401</v>
      </c>
      <c r="M12" s="17"/>
      <c r="N12" s="17">
        <v>0.12699999438751899</v>
      </c>
      <c r="O12" s="17">
        <v>0.175959680091583</v>
      </c>
      <c r="P12" s="17">
        <v>7.9717484246038306E-2</v>
      </c>
      <c r="Q12" s="17">
        <v>0.11710633680857301</v>
      </c>
      <c r="R12" s="17"/>
      <c r="S12" s="17">
        <v>0.122125417871006</v>
      </c>
      <c r="T12" s="17">
        <v>0.112643977197281</v>
      </c>
      <c r="U12" s="17">
        <v>0.27721992200117201</v>
      </c>
      <c r="V12" s="17">
        <v>6.7856316077849296E-2</v>
      </c>
      <c r="W12" s="17">
        <v>0.15392675069405301</v>
      </c>
      <c r="X12" s="17">
        <v>0.225418930186921</v>
      </c>
      <c r="Y12" s="17">
        <v>5.5141367773453798E-2</v>
      </c>
      <c r="Z12" s="17">
        <v>7.1252745251297198E-2</v>
      </c>
      <c r="AA12" s="17">
        <v>9.8882412377303705E-2</v>
      </c>
      <c r="AB12" s="17">
        <v>0.16376592046629801</v>
      </c>
      <c r="AC12" s="17">
        <v>8.8437126291795801E-2</v>
      </c>
      <c r="AD12" s="17">
        <v>0</v>
      </c>
      <c r="AE12" s="17"/>
      <c r="AF12" s="17">
        <v>0.115713838901651</v>
      </c>
      <c r="AG12" s="17">
        <v>0.14674685558536499</v>
      </c>
      <c r="AH12" s="17">
        <v>7.9146123179711203E-2</v>
      </c>
      <c r="AI12" s="17"/>
      <c r="AJ12" s="17">
        <v>0.131224262379252</v>
      </c>
      <c r="AK12" s="17">
        <v>0.134940866533767</v>
      </c>
      <c r="AL12" s="17">
        <v>9.6115422342350695E-2</v>
      </c>
      <c r="AM12" s="17">
        <v>0</v>
      </c>
      <c r="AN12" s="17">
        <v>0.14737660283673101</v>
      </c>
      <c r="AO12" s="17"/>
      <c r="AP12" s="17">
        <v>0.11796863333509</v>
      </c>
      <c r="AQ12" s="17">
        <v>0.14413277638236299</v>
      </c>
      <c r="AR12" s="17">
        <v>0.222739329931185</v>
      </c>
      <c r="AS12" s="17"/>
      <c r="AT12" s="17">
        <v>7.1993893670886697E-2</v>
      </c>
      <c r="AU12" s="17">
        <v>0.156505138331751</v>
      </c>
      <c r="AV12" s="17">
        <v>0.145637677945021</v>
      </c>
      <c r="AW12" s="17">
        <v>3.5424541228905503E-2</v>
      </c>
      <c r="AX12" s="17">
        <v>0.26878783459814198</v>
      </c>
      <c r="AY12" s="17"/>
      <c r="AZ12" s="17">
        <v>0</v>
      </c>
      <c r="BA12" s="17">
        <v>0.142297168859288</v>
      </c>
      <c r="BB12" s="17">
        <v>0.150226775623541</v>
      </c>
      <c r="BC12" s="17">
        <v>0.136467991915658</v>
      </c>
      <c r="BD12" s="17">
        <v>0.128389403285425</v>
      </c>
      <c r="BE12" s="17">
        <v>0.32200501313554902</v>
      </c>
      <c r="BF12" s="17"/>
      <c r="BG12" s="17">
        <v>0.14877469398814799</v>
      </c>
      <c r="BH12" s="17">
        <v>8.3317276453729702E-2</v>
      </c>
      <c r="BI12" s="17" t="s">
        <v>95</v>
      </c>
      <c r="BJ12" s="17" t="s">
        <v>95</v>
      </c>
      <c r="BK12" s="17" t="s">
        <v>95</v>
      </c>
      <c r="BL12" s="17" t="s">
        <v>95</v>
      </c>
      <c r="BM12" s="17" t="s">
        <v>95</v>
      </c>
    </row>
    <row r="13" spans="2:65" ht="43.5" x14ac:dyDescent="0.35">
      <c r="B13" s="18" t="s">
        <v>448</v>
      </c>
      <c r="C13" s="17">
        <v>0.120017458914311</v>
      </c>
      <c r="D13" s="17">
        <v>0.130624764943606</v>
      </c>
      <c r="E13" s="17">
        <v>0.10836092987477</v>
      </c>
      <c r="F13" s="17"/>
      <c r="G13" s="17">
        <v>0.20520560413914801</v>
      </c>
      <c r="H13" s="17">
        <v>8.0382700455514405E-2</v>
      </c>
      <c r="I13" s="17">
        <v>0.166060743972438</v>
      </c>
      <c r="J13" s="17">
        <v>7.9566854406445106E-2</v>
      </c>
      <c r="K13" s="17">
        <v>0.20784865147595899</v>
      </c>
      <c r="L13" s="17">
        <v>7.6271629649099296E-2</v>
      </c>
      <c r="M13" s="17"/>
      <c r="N13" s="17">
        <v>9.5061482841474004E-2</v>
      </c>
      <c r="O13" s="17">
        <v>0.10549690830434399</v>
      </c>
      <c r="P13" s="17">
        <v>0.104671684479725</v>
      </c>
      <c r="Q13" s="17">
        <v>0.20013193138015101</v>
      </c>
      <c r="R13" s="17"/>
      <c r="S13" s="17">
        <v>0.26967974038807002</v>
      </c>
      <c r="T13" s="17">
        <v>0.115730297791244</v>
      </c>
      <c r="U13" s="17">
        <v>6.4536569011180406E-2</v>
      </c>
      <c r="V13" s="17">
        <v>0.182741152947859</v>
      </c>
      <c r="W13" s="17">
        <v>8.1136609361488796E-2</v>
      </c>
      <c r="X13" s="17">
        <v>7.4237334464814397E-2</v>
      </c>
      <c r="Y13" s="17">
        <v>0.13545346253058199</v>
      </c>
      <c r="Z13" s="17">
        <v>0</v>
      </c>
      <c r="AA13" s="17">
        <v>0.14672024511547499</v>
      </c>
      <c r="AB13" s="17">
        <v>0.13883888184408</v>
      </c>
      <c r="AC13" s="17">
        <v>0</v>
      </c>
      <c r="AD13" s="17">
        <v>0</v>
      </c>
      <c r="AE13" s="17"/>
      <c r="AF13" s="17">
        <v>4.0674382310196502E-2</v>
      </c>
      <c r="AG13" s="17">
        <v>0.149170989364134</v>
      </c>
      <c r="AH13" s="17">
        <v>0.37725001768161498</v>
      </c>
      <c r="AI13" s="17"/>
      <c r="AJ13" s="17">
        <v>8.9248980001848902E-2</v>
      </c>
      <c r="AK13" s="17">
        <v>0.17464606044425199</v>
      </c>
      <c r="AL13" s="17">
        <v>0.16659640057717801</v>
      </c>
      <c r="AM13" s="17">
        <v>0</v>
      </c>
      <c r="AN13" s="17">
        <v>0.14100856340137799</v>
      </c>
      <c r="AO13" s="17"/>
      <c r="AP13" s="17">
        <v>0.11688058189301399</v>
      </c>
      <c r="AQ13" s="17">
        <v>0.147174095025952</v>
      </c>
      <c r="AR13" s="17">
        <v>0.15538530658910599</v>
      </c>
      <c r="AS13" s="17"/>
      <c r="AT13" s="17">
        <v>8.3918526640824401E-2</v>
      </c>
      <c r="AU13" s="17">
        <v>8.8606442156484902E-2</v>
      </c>
      <c r="AV13" s="17">
        <v>0.10331301455758</v>
      </c>
      <c r="AW13" s="17">
        <v>0.28875072332433899</v>
      </c>
      <c r="AX13" s="17">
        <v>0</v>
      </c>
      <c r="AY13" s="17"/>
      <c r="AZ13" s="17">
        <v>7.2953817076987199E-2</v>
      </c>
      <c r="BA13" s="17">
        <v>0.12302761987423</v>
      </c>
      <c r="BB13" s="17">
        <v>0.156929032605618</v>
      </c>
      <c r="BC13" s="17">
        <v>0.14254246303403001</v>
      </c>
      <c r="BD13" s="17">
        <v>8.9915051777540306E-2</v>
      </c>
      <c r="BE13" s="17">
        <v>0.164717635085743</v>
      </c>
      <c r="BF13" s="17"/>
      <c r="BG13" s="17">
        <v>0.13138598948316599</v>
      </c>
      <c r="BH13" s="17">
        <v>9.3902072894790106E-2</v>
      </c>
      <c r="BI13" s="17" t="s">
        <v>95</v>
      </c>
      <c r="BJ13" s="17" t="s">
        <v>95</v>
      </c>
      <c r="BK13" s="17" t="s">
        <v>95</v>
      </c>
      <c r="BL13" s="17" t="s">
        <v>95</v>
      </c>
      <c r="BM13" s="17" t="s">
        <v>95</v>
      </c>
    </row>
    <row r="14" spans="2:65" ht="58" x14ac:dyDescent="0.35">
      <c r="B14" s="18" t="s">
        <v>446</v>
      </c>
      <c r="C14" s="17">
        <v>0.11679056264028501</v>
      </c>
      <c r="D14" s="17">
        <v>0.137929872594972</v>
      </c>
      <c r="E14" s="17">
        <v>9.3560255182185706E-2</v>
      </c>
      <c r="F14" s="17"/>
      <c r="G14" s="17">
        <v>0.335126916849602</v>
      </c>
      <c r="H14" s="17">
        <v>0.121093653696295</v>
      </c>
      <c r="I14" s="17">
        <v>0.28835247266195702</v>
      </c>
      <c r="J14" s="17">
        <v>2.2490342688890701E-2</v>
      </c>
      <c r="K14" s="17">
        <v>5.0868766390455102E-2</v>
      </c>
      <c r="L14" s="17">
        <v>0.124259300491197</v>
      </c>
      <c r="M14" s="17"/>
      <c r="N14" s="17">
        <v>0.127029657177195</v>
      </c>
      <c r="O14" s="17">
        <v>0.15800375724377</v>
      </c>
      <c r="P14" s="17">
        <v>2.8956997441994599E-2</v>
      </c>
      <c r="Q14" s="17">
        <v>0.13417410272444399</v>
      </c>
      <c r="R14" s="17"/>
      <c r="S14" s="17">
        <v>0.25601617193966703</v>
      </c>
      <c r="T14" s="17">
        <v>7.8514262072730406E-2</v>
      </c>
      <c r="U14" s="17">
        <v>0</v>
      </c>
      <c r="V14" s="17">
        <v>0.234920883680444</v>
      </c>
      <c r="W14" s="17">
        <v>0.23173620428032299</v>
      </c>
      <c r="X14" s="17">
        <v>0</v>
      </c>
      <c r="Y14" s="17">
        <v>4.2308876464106498E-2</v>
      </c>
      <c r="Z14" s="17">
        <v>0.144465864895161</v>
      </c>
      <c r="AA14" s="17">
        <v>0.113894399875835</v>
      </c>
      <c r="AB14" s="17">
        <v>0.12599148297138199</v>
      </c>
      <c r="AC14" s="17">
        <v>8.4227200091097798E-2</v>
      </c>
      <c r="AD14" s="17">
        <v>0</v>
      </c>
      <c r="AE14" s="17"/>
      <c r="AF14" s="17">
        <v>9.1310907279903694E-2</v>
      </c>
      <c r="AG14" s="17">
        <v>0.12377052762177999</v>
      </c>
      <c r="AH14" s="17">
        <v>0.23303356041105799</v>
      </c>
      <c r="AI14" s="17"/>
      <c r="AJ14" s="17">
        <v>0.14944184625433299</v>
      </c>
      <c r="AK14" s="17">
        <v>0.112681466939476</v>
      </c>
      <c r="AL14" s="17">
        <v>9.2197023771622796E-2</v>
      </c>
      <c r="AM14" s="17">
        <v>0</v>
      </c>
      <c r="AN14" s="17">
        <v>7.1671352962827797E-2</v>
      </c>
      <c r="AO14" s="17"/>
      <c r="AP14" s="17">
        <v>0.11175482340075001</v>
      </c>
      <c r="AQ14" s="17">
        <v>0.13877387775254499</v>
      </c>
      <c r="AR14" s="17">
        <v>0</v>
      </c>
      <c r="AS14" s="17"/>
      <c r="AT14" s="17">
        <v>0.12759896249682401</v>
      </c>
      <c r="AU14" s="17">
        <v>8.8925873190724203E-2</v>
      </c>
      <c r="AV14" s="17">
        <v>0.13434983593305899</v>
      </c>
      <c r="AW14" s="17">
        <v>0.27609850004019798</v>
      </c>
      <c r="AX14" s="17">
        <v>0</v>
      </c>
      <c r="AY14" s="17"/>
      <c r="AZ14" s="17">
        <v>0.241032414075603</v>
      </c>
      <c r="BA14" s="17">
        <v>0.10665083020161301</v>
      </c>
      <c r="BB14" s="17">
        <v>0.109277499615012</v>
      </c>
      <c r="BC14" s="17">
        <v>2.58358226327127E-2</v>
      </c>
      <c r="BD14" s="17">
        <v>0.17595602061945301</v>
      </c>
      <c r="BE14" s="17">
        <v>0</v>
      </c>
      <c r="BF14" s="17"/>
      <c r="BG14" s="17">
        <v>0.121359795138377</v>
      </c>
      <c r="BH14" s="17">
        <v>0.106294283479324</v>
      </c>
      <c r="BI14" s="17" t="s">
        <v>95</v>
      </c>
      <c r="BJ14" s="17" t="s">
        <v>95</v>
      </c>
      <c r="BK14" s="17" t="s">
        <v>95</v>
      </c>
      <c r="BL14" s="17" t="s">
        <v>95</v>
      </c>
      <c r="BM14" s="17" t="s">
        <v>95</v>
      </c>
    </row>
    <row r="15" spans="2:65" ht="43.5" x14ac:dyDescent="0.35">
      <c r="B15" s="18" t="s">
        <v>445</v>
      </c>
      <c r="C15" s="17">
        <v>0.113379250670909</v>
      </c>
      <c r="D15" s="17">
        <v>0.117375438713973</v>
      </c>
      <c r="E15" s="17">
        <v>0.10898777918486</v>
      </c>
      <c r="F15" s="17"/>
      <c r="G15" s="17">
        <v>0</v>
      </c>
      <c r="H15" s="17">
        <v>8.6852096893165101E-2</v>
      </c>
      <c r="I15" s="17">
        <v>0.26117773354604101</v>
      </c>
      <c r="J15" s="17">
        <v>4.6774055600092998E-2</v>
      </c>
      <c r="K15" s="17">
        <v>0.106702063577992</v>
      </c>
      <c r="L15" s="17">
        <v>0.128629661528402</v>
      </c>
      <c r="M15" s="17"/>
      <c r="N15" s="17">
        <v>0.104373235109293</v>
      </c>
      <c r="O15" s="17">
        <v>0.11857096862447999</v>
      </c>
      <c r="P15" s="17">
        <v>0.13652070224125001</v>
      </c>
      <c r="Q15" s="17">
        <v>9.6363280162830495E-2</v>
      </c>
      <c r="R15" s="17"/>
      <c r="S15" s="17">
        <v>5.1648721516549499E-2</v>
      </c>
      <c r="T15" s="17">
        <v>7.3666245944845707E-2</v>
      </c>
      <c r="U15" s="17">
        <v>6.4536569011180406E-2</v>
      </c>
      <c r="V15" s="17">
        <v>0.237521905965141</v>
      </c>
      <c r="W15" s="17">
        <v>0.23349010234700501</v>
      </c>
      <c r="X15" s="17">
        <v>0.15436172427977901</v>
      </c>
      <c r="Y15" s="17">
        <v>0.104168715197917</v>
      </c>
      <c r="Z15" s="17">
        <v>8.1534725580882095E-2</v>
      </c>
      <c r="AA15" s="17">
        <v>9.7696468641696205E-2</v>
      </c>
      <c r="AB15" s="17">
        <v>0.119084307126025</v>
      </c>
      <c r="AC15" s="17">
        <v>8.5405623095799604E-2</v>
      </c>
      <c r="AD15" s="17">
        <v>0</v>
      </c>
      <c r="AE15" s="17"/>
      <c r="AF15" s="17">
        <v>0.104475946811051</v>
      </c>
      <c r="AG15" s="17">
        <v>0.135243458122594</v>
      </c>
      <c r="AH15" s="17">
        <v>0</v>
      </c>
      <c r="AI15" s="17"/>
      <c r="AJ15" s="17">
        <v>0.125568145695899</v>
      </c>
      <c r="AK15" s="17">
        <v>0.12983546082889599</v>
      </c>
      <c r="AL15" s="17">
        <v>7.0480978234826894E-2</v>
      </c>
      <c r="AM15" s="17">
        <v>1</v>
      </c>
      <c r="AN15" s="17">
        <v>6.5083345052652397E-2</v>
      </c>
      <c r="AO15" s="17"/>
      <c r="AP15" s="17">
        <v>0.10834035248257499</v>
      </c>
      <c r="AQ15" s="17">
        <v>0.124901855070341</v>
      </c>
      <c r="AR15" s="17">
        <v>0.13067469702073101</v>
      </c>
      <c r="AS15" s="17"/>
      <c r="AT15" s="17">
        <v>0.163916480611974</v>
      </c>
      <c r="AU15" s="17">
        <v>4.6125385503477799E-2</v>
      </c>
      <c r="AV15" s="17">
        <v>9.8228905735337102E-2</v>
      </c>
      <c r="AW15" s="17">
        <v>0.16426424114261701</v>
      </c>
      <c r="AX15" s="17">
        <v>0</v>
      </c>
      <c r="AY15" s="17"/>
      <c r="AZ15" s="17">
        <v>0.128618820832438</v>
      </c>
      <c r="BA15" s="17">
        <v>0.12221839018875</v>
      </c>
      <c r="BB15" s="17">
        <v>0.109277499615012</v>
      </c>
      <c r="BC15" s="17">
        <v>9.5982417075046095E-2</v>
      </c>
      <c r="BD15" s="17">
        <v>9.0271770195553006E-2</v>
      </c>
      <c r="BE15" s="17">
        <v>0.171300920880844</v>
      </c>
      <c r="BF15" s="17"/>
      <c r="BG15" s="17">
        <v>0.11335954528764</v>
      </c>
      <c r="BH15" s="17">
        <v>0.11342451717985801</v>
      </c>
      <c r="BI15" s="17" t="s">
        <v>95</v>
      </c>
      <c r="BJ15" s="17" t="s">
        <v>95</v>
      </c>
      <c r="BK15" s="17" t="s">
        <v>95</v>
      </c>
      <c r="BL15" s="17" t="s">
        <v>95</v>
      </c>
      <c r="BM15" s="17" t="s">
        <v>95</v>
      </c>
    </row>
    <row r="16" spans="2:65" ht="58" x14ac:dyDescent="0.35">
      <c r="B16" s="18" t="s">
        <v>447</v>
      </c>
      <c r="C16" s="17">
        <v>0.10852601524021301</v>
      </c>
      <c r="D16" s="17">
        <v>0.14293160380936601</v>
      </c>
      <c r="E16" s="17">
        <v>7.0717193549651503E-2</v>
      </c>
      <c r="F16" s="17"/>
      <c r="G16" s="17">
        <v>0.21981325854737599</v>
      </c>
      <c r="H16" s="17">
        <v>0.178891728440605</v>
      </c>
      <c r="I16" s="17">
        <v>8.2247174863924105E-2</v>
      </c>
      <c r="J16" s="17">
        <v>5.8185628920039902E-2</v>
      </c>
      <c r="K16" s="17">
        <v>5.8537225911641198E-2</v>
      </c>
      <c r="L16" s="17">
        <v>0.139711326834697</v>
      </c>
      <c r="M16" s="17"/>
      <c r="N16" s="17">
        <v>9.5750613538228696E-2</v>
      </c>
      <c r="O16" s="17">
        <v>8.47743124741345E-2</v>
      </c>
      <c r="P16" s="17">
        <v>9.5607231560662198E-2</v>
      </c>
      <c r="Q16" s="17">
        <v>0.178578898929243</v>
      </c>
      <c r="R16" s="17"/>
      <c r="S16" s="17">
        <v>0.13729307327537901</v>
      </c>
      <c r="T16" s="17">
        <v>0.11710835302346501</v>
      </c>
      <c r="U16" s="17">
        <v>6.7392672834716297E-2</v>
      </c>
      <c r="V16" s="17">
        <v>0.18271876222521899</v>
      </c>
      <c r="W16" s="17">
        <v>8.9821376082824395E-2</v>
      </c>
      <c r="X16" s="17">
        <v>0.13731404798139801</v>
      </c>
      <c r="Y16" s="17">
        <v>0</v>
      </c>
      <c r="Z16" s="17">
        <v>7.1252745251297198E-2</v>
      </c>
      <c r="AA16" s="17">
        <v>6.2956784135212204E-2</v>
      </c>
      <c r="AB16" s="17">
        <v>0.21722029006618901</v>
      </c>
      <c r="AC16" s="17">
        <v>0</v>
      </c>
      <c r="AD16" s="17">
        <v>0</v>
      </c>
      <c r="AE16" s="17"/>
      <c r="AF16" s="17">
        <v>9.5569126378660399E-2</v>
      </c>
      <c r="AG16" s="17">
        <v>0.112689282956713</v>
      </c>
      <c r="AH16" s="17">
        <v>0.170700764813186</v>
      </c>
      <c r="AI16" s="17"/>
      <c r="AJ16" s="17">
        <v>0.13231568097856</v>
      </c>
      <c r="AK16" s="17">
        <v>6.7772545873612297E-2</v>
      </c>
      <c r="AL16" s="17">
        <v>9.2197023771622796E-2</v>
      </c>
      <c r="AM16" s="17">
        <v>0</v>
      </c>
      <c r="AN16" s="17">
        <v>0.22758449172033501</v>
      </c>
      <c r="AO16" s="17"/>
      <c r="AP16" s="17">
        <v>0.126152634756243</v>
      </c>
      <c r="AQ16" s="17">
        <v>0.12827269576905101</v>
      </c>
      <c r="AR16" s="17">
        <v>0</v>
      </c>
      <c r="AS16" s="17"/>
      <c r="AT16" s="17">
        <v>0.173114063145623</v>
      </c>
      <c r="AU16" s="17">
        <v>0.14593486299182801</v>
      </c>
      <c r="AV16" s="17">
        <v>9.1537334651974903E-2</v>
      </c>
      <c r="AW16" s="17">
        <v>3.7999788497612701E-2</v>
      </c>
      <c r="AX16" s="17">
        <v>0</v>
      </c>
      <c r="AY16" s="17"/>
      <c r="AZ16" s="17">
        <v>0.19288117905072399</v>
      </c>
      <c r="BA16" s="17">
        <v>7.0469433875462603E-2</v>
      </c>
      <c r="BB16" s="17">
        <v>0.17449752819942699</v>
      </c>
      <c r="BC16" s="17">
        <v>8.3693034126150007E-2</v>
      </c>
      <c r="BD16" s="17">
        <v>0.120126003849097</v>
      </c>
      <c r="BE16" s="17">
        <v>0.171300920880844</v>
      </c>
      <c r="BF16" s="17"/>
      <c r="BG16" s="17">
        <v>0.112853873026677</v>
      </c>
      <c r="BH16" s="17">
        <v>9.8584213523046998E-2</v>
      </c>
      <c r="BI16" s="17" t="s">
        <v>95</v>
      </c>
      <c r="BJ16" s="17" t="s">
        <v>95</v>
      </c>
      <c r="BK16" s="17" t="s">
        <v>95</v>
      </c>
      <c r="BL16" s="17" t="s">
        <v>95</v>
      </c>
      <c r="BM16" s="17" t="s">
        <v>95</v>
      </c>
    </row>
    <row r="17" spans="2:65" ht="58" x14ac:dyDescent="0.35">
      <c r="B17" s="18" t="s">
        <v>451</v>
      </c>
      <c r="C17" s="17">
        <v>0.10475773111096801</v>
      </c>
      <c r="D17" s="17">
        <v>9.4433055653032602E-2</v>
      </c>
      <c r="E17" s="17">
        <v>0.11610367314063</v>
      </c>
      <c r="F17" s="17"/>
      <c r="G17" s="17">
        <v>0</v>
      </c>
      <c r="H17" s="17">
        <v>5.3358963985296E-2</v>
      </c>
      <c r="I17" s="17">
        <v>0</v>
      </c>
      <c r="J17" s="17">
        <v>0.104855859322841</v>
      </c>
      <c r="K17" s="17">
        <v>7.22300151377685E-2</v>
      </c>
      <c r="L17" s="17">
        <v>0.190647514192617</v>
      </c>
      <c r="M17" s="17"/>
      <c r="N17" s="17">
        <v>0.12797466399694801</v>
      </c>
      <c r="O17" s="17">
        <v>8.4391532486391099E-2</v>
      </c>
      <c r="P17" s="17">
        <v>0.11216071423142</v>
      </c>
      <c r="Q17" s="17">
        <v>8.6600050256657096E-2</v>
      </c>
      <c r="R17" s="17"/>
      <c r="S17" s="17">
        <v>0</v>
      </c>
      <c r="T17" s="17">
        <v>0.154166447181456</v>
      </c>
      <c r="U17" s="17">
        <v>0.24676160661010199</v>
      </c>
      <c r="V17" s="17">
        <v>0.29329100580032302</v>
      </c>
      <c r="W17" s="17">
        <v>0.14793667118717499</v>
      </c>
      <c r="X17" s="17">
        <v>7.37122717440436E-2</v>
      </c>
      <c r="Y17" s="17">
        <v>4.26229510023707E-2</v>
      </c>
      <c r="Z17" s="17">
        <v>0</v>
      </c>
      <c r="AA17" s="17">
        <v>6.1132011176573103E-2</v>
      </c>
      <c r="AB17" s="17">
        <v>0</v>
      </c>
      <c r="AC17" s="17">
        <v>0.27846943825477</v>
      </c>
      <c r="AD17" s="17">
        <v>0</v>
      </c>
      <c r="AE17" s="17"/>
      <c r="AF17" s="17">
        <v>0.119457113083335</v>
      </c>
      <c r="AG17" s="17">
        <v>0.10853857999984701</v>
      </c>
      <c r="AH17" s="17">
        <v>0</v>
      </c>
      <c r="AI17" s="17"/>
      <c r="AJ17" s="17">
        <v>0.14658628484181099</v>
      </c>
      <c r="AK17" s="17">
        <v>3.6873931847920899E-2</v>
      </c>
      <c r="AL17" s="17">
        <v>0.132701316631372</v>
      </c>
      <c r="AM17" s="17">
        <v>0</v>
      </c>
      <c r="AN17" s="17">
        <v>0.20893437788019001</v>
      </c>
      <c r="AO17" s="17"/>
      <c r="AP17" s="17">
        <v>0.203211436623288</v>
      </c>
      <c r="AQ17" s="17">
        <v>2.9032014360092999E-2</v>
      </c>
      <c r="AR17" s="17">
        <v>0.15885428987471401</v>
      </c>
      <c r="AS17" s="17"/>
      <c r="AT17" s="17">
        <v>7.1966297166604506E-2</v>
      </c>
      <c r="AU17" s="17">
        <v>0.114957969401457</v>
      </c>
      <c r="AV17" s="17">
        <v>0.11040617525550001</v>
      </c>
      <c r="AW17" s="17">
        <v>9.3422138888567194E-2</v>
      </c>
      <c r="AX17" s="17">
        <v>0.227624877791963</v>
      </c>
      <c r="AY17" s="17"/>
      <c r="AZ17" s="17">
        <v>0.128986802939692</v>
      </c>
      <c r="BA17" s="17">
        <v>7.1827151873333606E-2</v>
      </c>
      <c r="BB17" s="17">
        <v>0</v>
      </c>
      <c r="BC17" s="17">
        <v>0.141090011338775</v>
      </c>
      <c r="BD17" s="17">
        <v>0.191669600599637</v>
      </c>
      <c r="BE17" s="17">
        <v>0.17202894069584601</v>
      </c>
      <c r="BF17" s="17"/>
      <c r="BG17" s="17">
        <v>0.120620674513726</v>
      </c>
      <c r="BH17" s="17">
        <v>6.8317939014727699E-2</v>
      </c>
      <c r="BI17" s="17" t="s">
        <v>95</v>
      </c>
      <c r="BJ17" s="17" t="s">
        <v>95</v>
      </c>
      <c r="BK17" s="17" t="s">
        <v>95</v>
      </c>
      <c r="BL17" s="17" t="s">
        <v>95</v>
      </c>
      <c r="BM17" s="17" t="s">
        <v>95</v>
      </c>
    </row>
    <row r="18" spans="2:65" ht="43.5" x14ac:dyDescent="0.35">
      <c r="B18" s="18" t="s">
        <v>450</v>
      </c>
      <c r="C18" s="17">
        <v>7.1514635914121299E-2</v>
      </c>
      <c r="D18" s="17">
        <v>0.10470987908342</v>
      </c>
      <c r="E18" s="17">
        <v>3.5035881090898099E-2</v>
      </c>
      <c r="F18" s="17"/>
      <c r="G18" s="17">
        <v>0.12200269344027</v>
      </c>
      <c r="H18" s="17">
        <v>0.11447262747831199</v>
      </c>
      <c r="I18" s="17">
        <v>8.4433336275028997E-2</v>
      </c>
      <c r="J18" s="17">
        <v>8.37721029910974E-2</v>
      </c>
      <c r="K18" s="17">
        <v>4.4865032591430702E-2</v>
      </c>
      <c r="L18" s="17">
        <v>5.57263013325291E-2</v>
      </c>
      <c r="M18" s="17"/>
      <c r="N18" s="17">
        <v>5.8954313658254903E-2</v>
      </c>
      <c r="O18" s="17">
        <v>6.5645135122953904E-2</v>
      </c>
      <c r="P18" s="17">
        <v>0.11192068463983</v>
      </c>
      <c r="Q18" s="17">
        <v>5.79949096499386E-2</v>
      </c>
      <c r="R18" s="17"/>
      <c r="S18" s="17">
        <v>9.5714135382219706E-2</v>
      </c>
      <c r="T18" s="17">
        <v>0</v>
      </c>
      <c r="U18" s="17">
        <v>0</v>
      </c>
      <c r="V18" s="17">
        <v>0.122047902976682</v>
      </c>
      <c r="W18" s="17">
        <v>0.24143133933584399</v>
      </c>
      <c r="X18" s="17">
        <v>0</v>
      </c>
      <c r="Y18" s="17">
        <v>0.13681720147696</v>
      </c>
      <c r="Z18" s="17">
        <v>0</v>
      </c>
      <c r="AA18" s="17">
        <v>5.91746963795413E-2</v>
      </c>
      <c r="AB18" s="17">
        <v>7.7017608496045706E-2</v>
      </c>
      <c r="AC18" s="17">
        <v>8.5371545060330997E-2</v>
      </c>
      <c r="AD18" s="17">
        <v>0</v>
      </c>
      <c r="AE18" s="17"/>
      <c r="AF18" s="17">
        <v>5.3346736674621101E-2</v>
      </c>
      <c r="AG18" s="17">
        <v>8.7122509429169603E-2</v>
      </c>
      <c r="AH18" s="17">
        <v>6.1407471230402799E-2</v>
      </c>
      <c r="AI18" s="17"/>
      <c r="AJ18" s="17">
        <v>6.2268627519039103E-2</v>
      </c>
      <c r="AK18" s="17">
        <v>0.11301082637585901</v>
      </c>
      <c r="AL18" s="17">
        <v>7.59487951742885E-2</v>
      </c>
      <c r="AM18" s="17">
        <v>0</v>
      </c>
      <c r="AN18" s="17">
        <v>7.7873746359325702E-2</v>
      </c>
      <c r="AO18" s="17"/>
      <c r="AP18" s="17">
        <v>2.83899394422591E-2</v>
      </c>
      <c r="AQ18" s="17">
        <v>0.11383134855627999</v>
      </c>
      <c r="AR18" s="17">
        <v>0</v>
      </c>
      <c r="AS18" s="17"/>
      <c r="AT18" s="17">
        <v>7.1122521501542801E-2</v>
      </c>
      <c r="AU18" s="17">
        <v>9.1999913725892696E-2</v>
      </c>
      <c r="AV18" s="17">
        <v>5.1982452968866E-2</v>
      </c>
      <c r="AW18" s="17">
        <v>0.13231920513725901</v>
      </c>
      <c r="AX18" s="17">
        <v>0</v>
      </c>
      <c r="AY18" s="17"/>
      <c r="AZ18" s="17">
        <v>7.7048778125066497E-2</v>
      </c>
      <c r="BA18" s="17">
        <v>4.5299916909011001E-2</v>
      </c>
      <c r="BB18" s="17">
        <v>0.104431024282472</v>
      </c>
      <c r="BC18" s="17">
        <v>0.19430096780207301</v>
      </c>
      <c r="BD18" s="17">
        <v>0</v>
      </c>
      <c r="BE18" s="17">
        <v>0</v>
      </c>
      <c r="BF18" s="17"/>
      <c r="BG18" s="17">
        <v>7.5536259876351597E-2</v>
      </c>
      <c r="BH18" s="17">
        <v>6.2276303698458602E-2</v>
      </c>
      <c r="BI18" s="17" t="s">
        <v>95</v>
      </c>
      <c r="BJ18" s="17" t="s">
        <v>95</v>
      </c>
      <c r="BK18" s="17" t="s">
        <v>95</v>
      </c>
      <c r="BL18" s="17" t="s">
        <v>95</v>
      </c>
      <c r="BM18" s="17" t="s">
        <v>95</v>
      </c>
    </row>
    <row r="19" spans="2:65" ht="29" x14ac:dyDescent="0.35">
      <c r="B19" s="18" t="s">
        <v>452</v>
      </c>
      <c r="C19" s="17">
        <v>4.5101285741008697E-2</v>
      </c>
      <c r="D19" s="17">
        <v>3.8073895045952301E-2</v>
      </c>
      <c r="E19" s="17">
        <v>5.2823791670685301E-2</v>
      </c>
      <c r="F19" s="17"/>
      <c r="G19" s="17">
        <v>0.11531365830222701</v>
      </c>
      <c r="H19" s="17">
        <v>4.2333327750457998E-2</v>
      </c>
      <c r="I19" s="17">
        <v>0.214124404151178</v>
      </c>
      <c r="J19" s="17">
        <v>5.7739217645856801E-2</v>
      </c>
      <c r="K19" s="17">
        <v>0</v>
      </c>
      <c r="L19" s="17">
        <v>0</v>
      </c>
      <c r="M19" s="17"/>
      <c r="N19" s="17">
        <v>0.107810877173681</v>
      </c>
      <c r="O19" s="17">
        <v>1.59402361608772E-2</v>
      </c>
      <c r="P19" s="17">
        <v>0</v>
      </c>
      <c r="Q19" s="17">
        <v>2.86891611904013E-2</v>
      </c>
      <c r="R19" s="17"/>
      <c r="S19" s="17">
        <v>0.10657749406875699</v>
      </c>
      <c r="T19" s="17">
        <v>7.5806847840286198E-2</v>
      </c>
      <c r="U19" s="17">
        <v>0</v>
      </c>
      <c r="V19" s="17">
        <v>0</v>
      </c>
      <c r="W19" s="17">
        <v>0</v>
      </c>
      <c r="X19" s="17">
        <v>7.3832583545835398E-2</v>
      </c>
      <c r="Y19" s="17">
        <v>0</v>
      </c>
      <c r="Z19" s="17">
        <v>0</v>
      </c>
      <c r="AA19" s="17">
        <v>5.91746963795413E-2</v>
      </c>
      <c r="AB19" s="17">
        <v>6.7935498895043495E-2</v>
      </c>
      <c r="AC19" s="17">
        <v>8.5405623095799604E-2</v>
      </c>
      <c r="AD19" s="17">
        <v>0</v>
      </c>
      <c r="AE19" s="17"/>
      <c r="AF19" s="17">
        <v>0</v>
      </c>
      <c r="AG19" s="17">
        <v>6.5900208097460097E-2</v>
      </c>
      <c r="AH19" s="17">
        <v>0.151223091051611</v>
      </c>
      <c r="AI19" s="17"/>
      <c r="AJ19" s="17">
        <v>2.0414956677521499E-2</v>
      </c>
      <c r="AK19" s="17">
        <v>0.103042192310415</v>
      </c>
      <c r="AL19" s="17">
        <v>0</v>
      </c>
      <c r="AM19" s="17">
        <v>0</v>
      </c>
      <c r="AN19" s="17">
        <v>0</v>
      </c>
      <c r="AO19" s="17"/>
      <c r="AP19" s="17">
        <v>1.9510394313717001E-2</v>
      </c>
      <c r="AQ19" s="17">
        <v>8.1297516874866402E-2</v>
      </c>
      <c r="AR19" s="17">
        <v>6.4936731651874205E-2</v>
      </c>
      <c r="AS19" s="17"/>
      <c r="AT19" s="17">
        <v>2.11943052837609E-2</v>
      </c>
      <c r="AU19" s="17">
        <v>2.4310306747160001E-2</v>
      </c>
      <c r="AV19" s="17">
        <v>0.100173561431012</v>
      </c>
      <c r="AW19" s="17">
        <v>4.8726378154331999E-2</v>
      </c>
      <c r="AX19" s="17">
        <v>0</v>
      </c>
      <c r="AY19" s="17"/>
      <c r="AZ19" s="17">
        <v>4.2916706718887802E-2</v>
      </c>
      <c r="BA19" s="17">
        <v>5.78441212252606E-2</v>
      </c>
      <c r="BB19" s="17">
        <v>0</v>
      </c>
      <c r="BC19" s="17">
        <v>3.2633820709395397E-2</v>
      </c>
      <c r="BD19" s="17">
        <v>6.3702267195965598E-2</v>
      </c>
      <c r="BE19" s="17">
        <v>0</v>
      </c>
      <c r="BF19" s="17"/>
      <c r="BG19" s="17">
        <v>1.4837585347464301E-2</v>
      </c>
      <c r="BH19" s="17">
        <v>0.11462198706381301</v>
      </c>
      <c r="BI19" s="17" t="s">
        <v>95</v>
      </c>
      <c r="BJ19" s="17" t="s">
        <v>95</v>
      </c>
      <c r="BK19" s="17" t="s">
        <v>95</v>
      </c>
      <c r="BL19" s="17" t="s">
        <v>95</v>
      </c>
      <c r="BM19" s="17" t="s">
        <v>95</v>
      </c>
    </row>
    <row r="20" spans="2:65" ht="29" x14ac:dyDescent="0.35">
      <c r="B20" s="18" t="s">
        <v>455</v>
      </c>
      <c r="C20" s="17">
        <v>4.3441243067134601E-2</v>
      </c>
      <c r="D20" s="17">
        <v>4.6039446238899898E-2</v>
      </c>
      <c r="E20" s="17">
        <v>4.0586038301790202E-2</v>
      </c>
      <c r="F20" s="17"/>
      <c r="G20" s="17">
        <v>0</v>
      </c>
      <c r="H20" s="17">
        <v>8.6011062499733407E-2</v>
      </c>
      <c r="I20" s="17">
        <v>8.4943893747797303E-2</v>
      </c>
      <c r="J20" s="17">
        <v>2.4518550723229199E-2</v>
      </c>
      <c r="K20" s="17">
        <v>4.5979894555597998E-2</v>
      </c>
      <c r="L20" s="17">
        <v>2.9928732558818699E-2</v>
      </c>
      <c r="M20" s="17"/>
      <c r="N20" s="17">
        <v>4.4266574574657297E-2</v>
      </c>
      <c r="O20" s="17">
        <v>3.3719952962841103E-2</v>
      </c>
      <c r="P20" s="17">
        <v>4.69212610464948E-2</v>
      </c>
      <c r="Q20" s="17">
        <v>5.2346003808798502E-2</v>
      </c>
      <c r="R20" s="17"/>
      <c r="S20" s="17">
        <v>0.107809443217719</v>
      </c>
      <c r="T20" s="17">
        <v>3.9314694400558903E-2</v>
      </c>
      <c r="U20" s="17">
        <v>0</v>
      </c>
      <c r="V20" s="17">
        <v>0</v>
      </c>
      <c r="W20" s="17">
        <v>0</v>
      </c>
      <c r="X20" s="17">
        <v>0</v>
      </c>
      <c r="Y20" s="17">
        <v>0</v>
      </c>
      <c r="Z20" s="17">
        <v>0.162179714261212</v>
      </c>
      <c r="AA20" s="17">
        <v>4.8664079869883602E-2</v>
      </c>
      <c r="AB20" s="17">
        <v>2.8085829283566999E-2</v>
      </c>
      <c r="AC20" s="17">
        <v>0.17802632586259301</v>
      </c>
      <c r="AD20" s="17">
        <v>0</v>
      </c>
      <c r="AE20" s="17"/>
      <c r="AF20" s="17">
        <v>5.0285885969582597E-2</v>
      </c>
      <c r="AG20" s="17">
        <v>4.4472573624637003E-2</v>
      </c>
      <c r="AH20" s="17">
        <v>0</v>
      </c>
      <c r="AI20" s="17"/>
      <c r="AJ20" s="17">
        <v>5.4252818460658297E-2</v>
      </c>
      <c r="AK20" s="17">
        <v>4.9117724819323798E-2</v>
      </c>
      <c r="AL20" s="17">
        <v>7.4675053717185497E-2</v>
      </c>
      <c r="AM20" s="17">
        <v>0</v>
      </c>
      <c r="AN20" s="17">
        <v>0</v>
      </c>
      <c r="AO20" s="17"/>
      <c r="AP20" s="17">
        <v>6.1726179908122798E-2</v>
      </c>
      <c r="AQ20" s="17">
        <v>3.87525631279724E-2</v>
      </c>
      <c r="AR20" s="17">
        <v>6.96498008132381E-2</v>
      </c>
      <c r="AS20" s="17"/>
      <c r="AT20" s="17">
        <v>8.5393193958553104E-2</v>
      </c>
      <c r="AU20" s="17">
        <v>0</v>
      </c>
      <c r="AV20" s="17">
        <v>1.5099071024643401E-2</v>
      </c>
      <c r="AW20" s="17">
        <v>0.14576689524321201</v>
      </c>
      <c r="AX20" s="17">
        <v>0</v>
      </c>
      <c r="AY20" s="17"/>
      <c r="AZ20" s="17">
        <v>0.12750301180988899</v>
      </c>
      <c r="BA20" s="17">
        <v>2.2121754952977201E-2</v>
      </c>
      <c r="BB20" s="17">
        <v>4.4810964373515803E-2</v>
      </c>
      <c r="BC20" s="17">
        <v>6.0664744245875903E-2</v>
      </c>
      <c r="BD20" s="17">
        <v>2.9087990295285901E-2</v>
      </c>
      <c r="BE20" s="17">
        <v>0</v>
      </c>
      <c r="BF20" s="17"/>
      <c r="BG20" s="17">
        <v>3.4817485989031199E-2</v>
      </c>
      <c r="BH20" s="17">
        <v>6.3251432578366296E-2</v>
      </c>
      <c r="BI20" s="17" t="s">
        <v>95</v>
      </c>
      <c r="BJ20" s="17" t="s">
        <v>95</v>
      </c>
      <c r="BK20" s="17" t="s">
        <v>95</v>
      </c>
      <c r="BL20" s="17" t="s">
        <v>95</v>
      </c>
      <c r="BM20" s="17" t="s">
        <v>95</v>
      </c>
    </row>
    <row r="21" spans="2:65" ht="43.5" x14ac:dyDescent="0.35">
      <c r="B21" s="18" t="s">
        <v>454</v>
      </c>
      <c r="C21" s="17">
        <v>3.2876017422917798E-2</v>
      </c>
      <c r="D21" s="17">
        <v>5.2006791926599197E-2</v>
      </c>
      <c r="E21" s="17">
        <v>1.18529199526273E-2</v>
      </c>
      <c r="F21" s="17"/>
      <c r="G21" s="17">
        <v>0.21981325854737599</v>
      </c>
      <c r="H21" s="17">
        <v>7.4259623444060993E-2</v>
      </c>
      <c r="I21" s="17">
        <v>4.1842905592286497E-2</v>
      </c>
      <c r="J21" s="17">
        <v>2.9286113328343501E-2</v>
      </c>
      <c r="K21" s="17">
        <v>0</v>
      </c>
      <c r="L21" s="17">
        <v>1.47531116108548E-2</v>
      </c>
      <c r="M21" s="17"/>
      <c r="N21" s="17">
        <v>4.3631971949353698E-2</v>
      </c>
      <c r="O21" s="17">
        <v>6.7362109471160905E-2</v>
      </c>
      <c r="P21" s="17">
        <v>0</v>
      </c>
      <c r="Q21" s="17">
        <v>0</v>
      </c>
      <c r="R21" s="17"/>
      <c r="S21" s="17">
        <v>0</v>
      </c>
      <c r="T21" s="17">
        <v>0</v>
      </c>
      <c r="U21" s="17">
        <v>0</v>
      </c>
      <c r="V21" s="17">
        <v>0</v>
      </c>
      <c r="W21" s="17">
        <v>0</v>
      </c>
      <c r="X21" s="17">
        <v>0.209630490494017</v>
      </c>
      <c r="Y21" s="17">
        <v>4.3373374954868101E-2</v>
      </c>
      <c r="Z21" s="17">
        <v>0</v>
      </c>
      <c r="AA21" s="17">
        <v>0</v>
      </c>
      <c r="AB21" s="17">
        <v>9.0437699688490095E-2</v>
      </c>
      <c r="AC21" s="17">
        <v>0</v>
      </c>
      <c r="AD21" s="17">
        <v>0</v>
      </c>
      <c r="AE21" s="17"/>
      <c r="AF21" s="17">
        <v>1.27652606588744E-2</v>
      </c>
      <c r="AG21" s="17">
        <v>5.17713005055567E-2</v>
      </c>
      <c r="AH21" s="17">
        <v>0</v>
      </c>
      <c r="AI21" s="17"/>
      <c r="AJ21" s="17">
        <v>3.1717591421719898E-2</v>
      </c>
      <c r="AK21" s="17">
        <v>4.4331806227382899E-2</v>
      </c>
      <c r="AL21" s="17">
        <v>0</v>
      </c>
      <c r="AM21" s="17">
        <v>0</v>
      </c>
      <c r="AN21" s="17">
        <v>0</v>
      </c>
      <c r="AO21" s="17"/>
      <c r="AP21" s="17">
        <v>0</v>
      </c>
      <c r="AQ21" s="17">
        <v>7.2994407127264099E-2</v>
      </c>
      <c r="AR21" s="17">
        <v>0</v>
      </c>
      <c r="AS21" s="17"/>
      <c r="AT21" s="17">
        <v>0</v>
      </c>
      <c r="AU21" s="17">
        <v>4.09723936745085E-2</v>
      </c>
      <c r="AV21" s="17">
        <v>4.7681341826455198E-2</v>
      </c>
      <c r="AW21" s="17">
        <v>4.4996303989190703E-2</v>
      </c>
      <c r="AX21" s="17">
        <v>0</v>
      </c>
      <c r="AY21" s="17"/>
      <c r="AZ21" s="17">
        <v>0.11537635727784</v>
      </c>
      <c r="BA21" s="17">
        <v>2.3017586563392301E-2</v>
      </c>
      <c r="BB21" s="17">
        <v>0</v>
      </c>
      <c r="BC21" s="17">
        <v>2.6443933969341998E-2</v>
      </c>
      <c r="BD21" s="17">
        <v>3.4699456378967E-2</v>
      </c>
      <c r="BE21" s="17">
        <v>0</v>
      </c>
      <c r="BF21" s="17"/>
      <c r="BG21" s="17">
        <v>2.03551967670095E-2</v>
      </c>
      <c r="BH21" s="17">
        <v>6.1638403443679497E-2</v>
      </c>
      <c r="BI21" s="17" t="s">
        <v>95</v>
      </c>
      <c r="BJ21" s="17" t="s">
        <v>95</v>
      </c>
      <c r="BK21" s="17" t="s">
        <v>95</v>
      </c>
      <c r="BL21" s="17" t="s">
        <v>95</v>
      </c>
      <c r="BM21" s="17" t="s">
        <v>95</v>
      </c>
    </row>
    <row r="22" spans="2:65" ht="43.5" x14ac:dyDescent="0.35">
      <c r="B22" s="18" t="s">
        <v>449</v>
      </c>
      <c r="C22" s="17">
        <v>3.2843295132365197E-2</v>
      </c>
      <c r="D22" s="17">
        <v>5.2146890087333399E-2</v>
      </c>
      <c r="E22" s="17">
        <v>1.1630282654108599E-2</v>
      </c>
      <c r="F22" s="17"/>
      <c r="G22" s="17">
        <v>0</v>
      </c>
      <c r="H22" s="17">
        <v>0.11348026321475101</v>
      </c>
      <c r="I22" s="17">
        <v>9.0871613786761299E-2</v>
      </c>
      <c r="J22" s="17">
        <v>0</v>
      </c>
      <c r="K22" s="17">
        <v>2.3644892874870701E-2</v>
      </c>
      <c r="L22" s="17">
        <v>1.4904459462049401E-2</v>
      </c>
      <c r="M22" s="17"/>
      <c r="N22" s="17">
        <v>7.0979629422405099E-2</v>
      </c>
      <c r="O22" s="17">
        <v>1.7403282508922799E-2</v>
      </c>
      <c r="P22" s="17">
        <v>2.3589338289085101E-2</v>
      </c>
      <c r="Q22" s="17">
        <v>0</v>
      </c>
      <c r="R22" s="17"/>
      <c r="S22" s="17">
        <v>0.108037920210656</v>
      </c>
      <c r="T22" s="17">
        <v>2.9850936821693201E-2</v>
      </c>
      <c r="U22" s="17">
        <v>0</v>
      </c>
      <c r="V22" s="17">
        <v>0</v>
      </c>
      <c r="W22" s="17">
        <v>7.2790141332564104E-2</v>
      </c>
      <c r="X22" s="17">
        <v>0</v>
      </c>
      <c r="Y22" s="17">
        <v>0</v>
      </c>
      <c r="Z22" s="17">
        <v>8.1534725580882095E-2</v>
      </c>
      <c r="AA22" s="17">
        <v>0</v>
      </c>
      <c r="AB22" s="17">
        <v>6.1070727392301599E-2</v>
      </c>
      <c r="AC22" s="17">
        <v>0</v>
      </c>
      <c r="AD22" s="17">
        <v>0</v>
      </c>
      <c r="AE22" s="17"/>
      <c r="AF22" s="17">
        <v>1.25503904813048E-2</v>
      </c>
      <c r="AG22" s="17">
        <v>4.34959410245827E-2</v>
      </c>
      <c r="AH22" s="17">
        <v>7.1636368444985998E-2</v>
      </c>
      <c r="AI22" s="17"/>
      <c r="AJ22" s="17">
        <v>2.99519436857782E-2</v>
      </c>
      <c r="AK22" s="17">
        <v>3.4259607480719503E-2</v>
      </c>
      <c r="AL22" s="17">
        <v>0</v>
      </c>
      <c r="AM22" s="17">
        <v>1</v>
      </c>
      <c r="AN22" s="17">
        <v>0</v>
      </c>
      <c r="AO22" s="17"/>
      <c r="AP22" s="17">
        <v>3.3526812853132103E-2</v>
      </c>
      <c r="AQ22" s="17">
        <v>2.7029908378692201E-2</v>
      </c>
      <c r="AR22" s="17">
        <v>0</v>
      </c>
      <c r="AS22" s="17"/>
      <c r="AT22" s="17">
        <v>0</v>
      </c>
      <c r="AU22" s="17">
        <v>4.2102056186301001E-2</v>
      </c>
      <c r="AV22" s="17">
        <v>3.3741445593018199E-2</v>
      </c>
      <c r="AW22" s="17">
        <v>4.8706935649461602E-2</v>
      </c>
      <c r="AX22" s="17">
        <v>0.21301628936674</v>
      </c>
      <c r="AY22" s="17"/>
      <c r="AZ22" s="17">
        <v>0.15557208026387201</v>
      </c>
      <c r="BA22" s="17">
        <v>2.45631601383124E-2</v>
      </c>
      <c r="BB22" s="17">
        <v>0</v>
      </c>
      <c r="BC22" s="17">
        <v>0</v>
      </c>
      <c r="BD22" s="17">
        <v>2.9811177047383199E-2</v>
      </c>
      <c r="BE22" s="17">
        <v>0</v>
      </c>
      <c r="BF22" s="17"/>
      <c r="BG22" s="17">
        <v>3.9187377475201603E-2</v>
      </c>
      <c r="BH22" s="17">
        <v>1.8269893731071601E-2</v>
      </c>
      <c r="BI22" s="17" t="s">
        <v>95</v>
      </c>
      <c r="BJ22" s="17" t="s">
        <v>95</v>
      </c>
      <c r="BK22" s="17" t="s">
        <v>95</v>
      </c>
      <c r="BL22" s="17" t="s">
        <v>95</v>
      </c>
      <c r="BM22" s="17" t="s">
        <v>95</v>
      </c>
    </row>
    <row r="23" spans="2:65" x14ac:dyDescent="0.35">
      <c r="B23" s="18" t="s">
        <v>114</v>
      </c>
      <c r="C23" s="17">
        <v>2.36100655671081E-2</v>
      </c>
      <c r="D23" s="17">
        <v>0</v>
      </c>
      <c r="E23" s="17">
        <v>4.9555523739841699E-2</v>
      </c>
      <c r="F23" s="17"/>
      <c r="G23" s="17">
        <v>0</v>
      </c>
      <c r="H23" s="17">
        <v>0</v>
      </c>
      <c r="I23" s="17">
        <v>3.7333069031050499E-2</v>
      </c>
      <c r="J23" s="17">
        <v>5.0521366775842798E-2</v>
      </c>
      <c r="K23" s="17">
        <v>2.1989800705267099E-2</v>
      </c>
      <c r="L23" s="17">
        <v>1.52549634994519E-2</v>
      </c>
      <c r="M23" s="17"/>
      <c r="N23" s="17">
        <v>0</v>
      </c>
      <c r="O23" s="17">
        <v>6.7649685309722193E-2</v>
      </c>
      <c r="P23" s="17">
        <v>0</v>
      </c>
      <c r="Q23" s="17">
        <v>2.5637961443599401E-2</v>
      </c>
      <c r="R23" s="17"/>
      <c r="S23" s="17">
        <v>0.109621584469663</v>
      </c>
      <c r="T23" s="17">
        <v>0</v>
      </c>
      <c r="U23" s="17">
        <v>0</v>
      </c>
      <c r="V23" s="17">
        <v>0</v>
      </c>
      <c r="W23" s="17">
        <v>0</v>
      </c>
      <c r="X23" s="17">
        <v>7.5932474499429206E-2</v>
      </c>
      <c r="Y23" s="17">
        <v>4.1497610170463203E-2</v>
      </c>
      <c r="Z23" s="17">
        <v>0</v>
      </c>
      <c r="AA23" s="17">
        <v>4.8664079869883602E-2</v>
      </c>
      <c r="AB23" s="17">
        <v>0</v>
      </c>
      <c r="AC23" s="17">
        <v>0</v>
      </c>
      <c r="AD23" s="17">
        <v>0</v>
      </c>
      <c r="AE23" s="17"/>
      <c r="AF23" s="17">
        <v>2.3520823580342E-2</v>
      </c>
      <c r="AG23" s="17">
        <v>2.6899018580024501E-2</v>
      </c>
      <c r="AH23" s="17">
        <v>0</v>
      </c>
      <c r="AI23" s="17"/>
      <c r="AJ23" s="17">
        <v>3.1890959326813503E-2</v>
      </c>
      <c r="AK23" s="17">
        <v>1.53309450006145E-2</v>
      </c>
      <c r="AL23" s="17">
        <v>7.6428760152860598E-2</v>
      </c>
      <c r="AM23" s="17">
        <v>0</v>
      </c>
      <c r="AN23" s="17">
        <v>0</v>
      </c>
      <c r="AO23" s="17"/>
      <c r="AP23" s="17">
        <v>2.0266660152265598E-2</v>
      </c>
      <c r="AQ23" s="17">
        <v>2.5774476843766901E-2</v>
      </c>
      <c r="AR23" s="17">
        <v>6.2663226101864603E-2</v>
      </c>
      <c r="AS23" s="17"/>
      <c r="AT23" s="17">
        <v>2.2225931736790699E-2</v>
      </c>
      <c r="AU23" s="17">
        <v>1.8847269889742502E-2</v>
      </c>
      <c r="AV23" s="17">
        <v>1.5099071024643401E-2</v>
      </c>
      <c r="AW23" s="17">
        <v>4.8973947529826499E-2</v>
      </c>
      <c r="AX23" s="17">
        <v>0.29057099824315602</v>
      </c>
      <c r="AY23" s="17"/>
      <c r="AZ23" s="17">
        <v>4.5005664546726998E-2</v>
      </c>
      <c r="BA23" s="17">
        <v>2.3111978053458899E-2</v>
      </c>
      <c r="BB23" s="17">
        <v>4.0315974483684597E-2</v>
      </c>
      <c r="BC23" s="17">
        <v>0</v>
      </c>
      <c r="BD23" s="17">
        <v>2.7724458111548E-2</v>
      </c>
      <c r="BE23" s="17">
        <v>0</v>
      </c>
      <c r="BF23" s="17"/>
      <c r="BG23" s="17">
        <v>2.7782711314529401E-2</v>
      </c>
      <c r="BH23" s="17">
        <v>1.4024811452108E-2</v>
      </c>
      <c r="BI23" s="17" t="s">
        <v>95</v>
      </c>
      <c r="BJ23" s="17" t="s">
        <v>95</v>
      </c>
      <c r="BK23" s="17" t="s">
        <v>95</v>
      </c>
      <c r="BL23" s="17" t="s">
        <v>95</v>
      </c>
      <c r="BM23" s="17" t="s">
        <v>95</v>
      </c>
    </row>
    <row r="24" spans="2:65" x14ac:dyDescent="0.35">
      <c r="B24" s="18" t="s">
        <v>115</v>
      </c>
      <c r="C24" s="19">
        <v>6.2952297952173594E-2</v>
      </c>
      <c r="D24" s="19">
        <v>3.0008721693945101E-2</v>
      </c>
      <c r="E24" s="19">
        <v>9.9154492200159206E-2</v>
      </c>
      <c r="F24" s="19"/>
      <c r="G24" s="19">
        <v>0</v>
      </c>
      <c r="H24" s="19">
        <v>0.14953091663135201</v>
      </c>
      <c r="I24" s="19">
        <v>0</v>
      </c>
      <c r="J24" s="19">
        <v>0</v>
      </c>
      <c r="K24" s="19">
        <v>9.7146800702620495E-2</v>
      </c>
      <c r="L24" s="19">
        <v>7.8768157246611695E-2</v>
      </c>
      <c r="M24" s="19"/>
      <c r="N24" s="19">
        <v>9.7126969197718099E-2</v>
      </c>
      <c r="O24" s="19">
        <v>5.3276224724547801E-2</v>
      </c>
      <c r="P24" s="19">
        <v>5.72605398249443E-2</v>
      </c>
      <c r="Q24" s="19">
        <v>2.4708456871538501E-2</v>
      </c>
      <c r="R24" s="19"/>
      <c r="S24" s="19">
        <v>0</v>
      </c>
      <c r="T24" s="19">
        <v>3.9356637613953999E-2</v>
      </c>
      <c r="U24" s="19">
        <v>0.23842262179766799</v>
      </c>
      <c r="V24" s="19">
        <v>0.114915414440685</v>
      </c>
      <c r="W24" s="19">
        <v>0</v>
      </c>
      <c r="X24" s="19">
        <v>0</v>
      </c>
      <c r="Y24" s="19">
        <v>0</v>
      </c>
      <c r="Z24" s="19">
        <v>6.9012427456413797E-2</v>
      </c>
      <c r="AA24" s="19">
        <v>0</v>
      </c>
      <c r="AB24" s="19">
        <v>7.0465793865304605E-2</v>
      </c>
      <c r="AC24" s="19">
        <v>0.106514360496808</v>
      </c>
      <c r="AD24" s="19">
        <v>0.44828416657548997</v>
      </c>
      <c r="AE24" s="19"/>
      <c r="AF24" s="19">
        <v>5.9617754078453801E-2</v>
      </c>
      <c r="AG24" s="19">
        <v>7.3939714003686693E-2</v>
      </c>
      <c r="AH24" s="19">
        <v>0</v>
      </c>
      <c r="AI24" s="19"/>
      <c r="AJ24" s="19">
        <v>3.7047577934563702E-2</v>
      </c>
      <c r="AK24" s="19">
        <v>6.8723326704278803E-2</v>
      </c>
      <c r="AL24" s="19">
        <v>7.4850829237300798E-2</v>
      </c>
      <c r="AM24" s="19">
        <v>0</v>
      </c>
      <c r="AN24" s="19">
        <v>0</v>
      </c>
      <c r="AO24" s="19"/>
      <c r="AP24" s="19">
        <v>4.0737290252976698E-2</v>
      </c>
      <c r="AQ24" s="19">
        <v>5.6904160780263398E-2</v>
      </c>
      <c r="AR24" s="19">
        <v>6.9813747531110498E-2</v>
      </c>
      <c r="AS24" s="19"/>
      <c r="AT24" s="19">
        <v>2.53223529245169E-2</v>
      </c>
      <c r="AU24" s="19">
        <v>2.5293666426666198E-2</v>
      </c>
      <c r="AV24" s="19">
        <v>8.5988911905056906E-2</v>
      </c>
      <c r="AW24" s="19">
        <v>6.1416934924091698E-2</v>
      </c>
      <c r="AX24" s="19">
        <v>0</v>
      </c>
      <c r="AY24" s="19"/>
      <c r="AZ24" s="19">
        <v>5.1082927749910703E-2</v>
      </c>
      <c r="BA24" s="19">
        <v>7.4397946671349705E-2</v>
      </c>
      <c r="BB24" s="19">
        <v>0.10622068875719901</v>
      </c>
      <c r="BC24" s="19">
        <v>2.8624456560365101E-2</v>
      </c>
      <c r="BD24" s="19">
        <v>6.01056930561936E-2</v>
      </c>
      <c r="BE24" s="19">
        <v>0</v>
      </c>
      <c r="BF24" s="19"/>
      <c r="BG24" s="19">
        <v>6.8505628640296801E-2</v>
      </c>
      <c r="BH24" s="19">
        <v>5.0195383262450703E-2</v>
      </c>
      <c r="BI24" s="19" t="s">
        <v>95</v>
      </c>
      <c r="BJ24" s="19" t="s">
        <v>95</v>
      </c>
      <c r="BK24" s="19" t="s">
        <v>95</v>
      </c>
      <c r="BL24" s="19" t="s">
        <v>95</v>
      </c>
      <c r="BM24" s="19" t="s">
        <v>95</v>
      </c>
    </row>
    <row r="25" spans="2:65" x14ac:dyDescent="0.35">
      <c r="B25" s="16" t="s">
        <v>463</v>
      </c>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M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464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228</v>
      </c>
      <c r="D7" s="10">
        <v>99</v>
      </c>
      <c r="E7" s="10">
        <v>128</v>
      </c>
      <c r="F7" s="10"/>
      <c r="G7" s="10">
        <v>6</v>
      </c>
      <c r="H7" s="10">
        <v>20</v>
      </c>
      <c r="I7" s="10">
        <v>29</v>
      </c>
      <c r="J7" s="10">
        <v>48</v>
      </c>
      <c r="K7" s="10">
        <v>48</v>
      </c>
      <c r="L7" s="10">
        <v>77</v>
      </c>
      <c r="M7" s="10"/>
      <c r="N7" s="10">
        <v>71</v>
      </c>
      <c r="O7" s="10">
        <v>61</v>
      </c>
      <c r="P7" s="10">
        <v>51</v>
      </c>
      <c r="Q7" s="10">
        <v>44</v>
      </c>
      <c r="R7" s="10"/>
      <c r="S7" s="10">
        <v>13</v>
      </c>
      <c r="T7" s="10">
        <v>34</v>
      </c>
      <c r="U7" s="10">
        <v>18</v>
      </c>
      <c r="V7" s="10">
        <v>31</v>
      </c>
      <c r="W7" s="10">
        <v>12</v>
      </c>
      <c r="X7" s="10">
        <v>21</v>
      </c>
      <c r="Y7" s="10">
        <v>22</v>
      </c>
      <c r="Z7" s="10">
        <v>12</v>
      </c>
      <c r="AA7" s="10">
        <v>21</v>
      </c>
      <c r="AB7" s="10">
        <v>17</v>
      </c>
      <c r="AC7" s="10">
        <v>16</v>
      </c>
      <c r="AD7" s="10">
        <v>11</v>
      </c>
      <c r="AE7" s="10"/>
      <c r="AF7" s="10">
        <v>109</v>
      </c>
      <c r="AG7" s="10">
        <v>95</v>
      </c>
      <c r="AH7" s="10">
        <v>17</v>
      </c>
      <c r="AI7" s="10"/>
      <c r="AJ7" s="10">
        <v>117</v>
      </c>
      <c r="AK7" s="10">
        <v>53</v>
      </c>
      <c r="AL7" s="10">
        <v>17</v>
      </c>
      <c r="AM7" s="10">
        <v>1</v>
      </c>
      <c r="AN7" s="10">
        <v>18</v>
      </c>
      <c r="AO7" s="10"/>
      <c r="AP7" s="10">
        <v>62</v>
      </c>
      <c r="AQ7" s="10">
        <v>74</v>
      </c>
      <c r="AR7" s="10">
        <v>15</v>
      </c>
      <c r="AS7" s="10"/>
      <c r="AT7" s="10">
        <v>56</v>
      </c>
      <c r="AU7" s="10">
        <v>51</v>
      </c>
      <c r="AV7" s="10">
        <v>61</v>
      </c>
      <c r="AW7" s="10">
        <v>20</v>
      </c>
      <c r="AX7" s="10">
        <v>6</v>
      </c>
      <c r="AY7" s="10"/>
      <c r="AZ7" s="10">
        <v>21</v>
      </c>
      <c r="BA7" s="10">
        <v>82</v>
      </c>
      <c r="BB7" s="10">
        <v>22</v>
      </c>
      <c r="BC7" s="10">
        <v>49</v>
      </c>
      <c r="BD7" s="10">
        <v>36</v>
      </c>
      <c r="BE7" s="10">
        <v>18</v>
      </c>
      <c r="BF7" s="10"/>
      <c r="BG7" s="10">
        <v>153</v>
      </c>
      <c r="BH7" s="10">
        <v>75</v>
      </c>
      <c r="BI7" s="10" t="s">
        <v>94</v>
      </c>
      <c r="BJ7" s="10" t="s">
        <v>94</v>
      </c>
      <c r="BK7" s="10" t="s">
        <v>94</v>
      </c>
      <c r="BL7" s="10" t="s">
        <v>94</v>
      </c>
      <c r="BM7" s="10" t="s">
        <v>94</v>
      </c>
    </row>
    <row r="8" spans="2:65" ht="30" customHeight="1" x14ac:dyDescent="0.35">
      <c r="B8" s="11" t="s">
        <v>19</v>
      </c>
      <c r="C8" s="11">
        <v>225</v>
      </c>
      <c r="D8" s="11">
        <v>95</v>
      </c>
      <c r="E8" s="11">
        <v>128</v>
      </c>
      <c r="F8" s="11"/>
      <c r="G8" s="11">
        <v>7</v>
      </c>
      <c r="H8" s="11">
        <v>20</v>
      </c>
      <c r="I8" s="11">
        <v>29</v>
      </c>
      <c r="J8" s="11">
        <v>47</v>
      </c>
      <c r="K8" s="11">
        <v>47</v>
      </c>
      <c r="L8" s="11">
        <v>75</v>
      </c>
      <c r="M8" s="11"/>
      <c r="N8" s="11">
        <v>66</v>
      </c>
      <c r="O8" s="11">
        <v>55</v>
      </c>
      <c r="P8" s="11">
        <v>55</v>
      </c>
      <c r="Q8" s="11">
        <v>47</v>
      </c>
      <c r="R8" s="11"/>
      <c r="S8" s="11">
        <v>12</v>
      </c>
      <c r="T8" s="11">
        <v>31</v>
      </c>
      <c r="U8" s="11">
        <v>17</v>
      </c>
      <c r="V8" s="11">
        <v>31</v>
      </c>
      <c r="W8" s="11">
        <v>11</v>
      </c>
      <c r="X8" s="11">
        <v>21</v>
      </c>
      <c r="Y8" s="11">
        <v>20</v>
      </c>
      <c r="Z8" s="11">
        <v>10</v>
      </c>
      <c r="AA8" s="11">
        <v>20</v>
      </c>
      <c r="AB8" s="11">
        <v>19</v>
      </c>
      <c r="AC8" s="11">
        <v>17</v>
      </c>
      <c r="AD8" s="11">
        <v>15</v>
      </c>
      <c r="AE8" s="11"/>
      <c r="AF8" s="11">
        <v>108</v>
      </c>
      <c r="AG8" s="11">
        <v>90</v>
      </c>
      <c r="AH8" s="11">
        <v>19</v>
      </c>
      <c r="AI8" s="11"/>
      <c r="AJ8" s="11">
        <v>113</v>
      </c>
      <c r="AK8" s="11">
        <v>52</v>
      </c>
      <c r="AL8" s="11">
        <v>16</v>
      </c>
      <c r="AM8" s="11">
        <v>1</v>
      </c>
      <c r="AN8" s="11">
        <v>19</v>
      </c>
      <c r="AO8" s="11"/>
      <c r="AP8" s="11">
        <v>59</v>
      </c>
      <c r="AQ8" s="11">
        <v>74</v>
      </c>
      <c r="AR8" s="11">
        <v>14</v>
      </c>
      <c r="AS8" s="11"/>
      <c r="AT8" s="11">
        <v>57</v>
      </c>
      <c r="AU8" s="11">
        <v>48</v>
      </c>
      <c r="AV8" s="11">
        <v>60</v>
      </c>
      <c r="AW8" s="11">
        <v>20</v>
      </c>
      <c r="AX8" s="11">
        <v>5</v>
      </c>
      <c r="AY8" s="11"/>
      <c r="AZ8" s="11">
        <v>21</v>
      </c>
      <c r="BA8" s="11">
        <v>81</v>
      </c>
      <c r="BB8" s="11">
        <v>22</v>
      </c>
      <c r="BC8" s="11">
        <v>47</v>
      </c>
      <c r="BD8" s="11">
        <v>36</v>
      </c>
      <c r="BE8" s="11">
        <v>18</v>
      </c>
      <c r="BF8" s="11"/>
      <c r="BG8" s="11">
        <v>151</v>
      </c>
      <c r="BH8" s="11">
        <v>74</v>
      </c>
      <c r="BI8" s="11" t="s">
        <v>94</v>
      </c>
      <c r="BJ8" s="11" t="s">
        <v>94</v>
      </c>
      <c r="BK8" s="11" t="s">
        <v>94</v>
      </c>
      <c r="BL8" s="11" t="s">
        <v>94</v>
      </c>
      <c r="BM8" s="11" t="s">
        <v>94</v>
      </c>
    </row>
    <row r="9" spans="2:65" ht="29" x14ac:dyDescent="0.35">
      <c r="B9" s="18" t="s">
        <v>442</v>
      </c>
      <c r="C9" s="17">
        <v>0.56438242631550495</v>
      </c>
      <c r="D9" s="17">
        <v>0.48430567936642699</v>
      </c>
      <c r="E9" s="17">
        <v>0.61996820535006003</v>
      </c>
      <c r="F9" s="17"/>
      <c r="G9" s="17">
        <v>0.47799871804923799</v>
      </c>
      <c r="H9" s="17">
        <v>0.450606377548323</v>
      </c>
      <c r="I9" s="17">
        <v>0.60734184188665596</v>
      </c>
      <c r="J9" s="17">
        <v>0.67380636387937998</v>
      </c>
      <c r="K9" s="17">
        <v>0.60158719852665998</v>
      </c>
      <c r="L9" s="17">
        <v>0.49301967753446502</v>
      </c>
      <c r="M9" s="17"/>
      <c r="N9" s="17">
        <v>0.48949305641508101</v>
      </c>
      <c r="O9" s="17">
        <v>0.52100000274741898</v>
      </c>
      <c r="P9" s="17">
        <v>0.68231709482435099</v>
      </c>
      <c r="Q9" s="17">
        <v>0.59399363962726304</v>
      </c>
      <c r="R9" s="17"/>
      <c r="S9" s="17">
        <v>0.23684963114650001</v>
      </c>
      <c r="T9" s="17">
        <v>0.63501217853089298</v>
      </c>
      <c r="U9" s="17">
        <v>0.41154891561457002</v>
      </c>
      <c r="V9" s="17">
        <v>0.44980807269804302</v>
      </c>
      <c r="W9" s="17">
        <v>0.74640276296990504</v>
      </c>
      <c r="X9" s="17">
        <v>0.51919280633142795</v>
      </c>
      <c r="Y9" s="17">
        <v>0.71266343716555602</v>
      </c>
      <c r="Z9" s="17">
        <v>0.75592437563119297</v>
      </c>
      <c r="AA9" s="17">
        <v>0.606354103630938</v>
      </c>
      <c r="AB9" s="17">
        <v>0.66027352582379695</v>
      </c>
      <c r="AC9" s="17">
        <v>0.38281425585149598</v>
      </c>
      <c r="AD9" s="17">
        <v>0.72882402876073404</v>
      </c>
      <c r="AE9" s="17"/>
      <c r="AF9" s="17">
        <v>0.63505040802728396</v>
      </c>
      <c r="AG9" s="17">
        <v>0.47516241518421998</v>
      </c>
      <c r="AH9" s="17">
        <v>0.53568673484571006</v>
      </c>
      <c r="AI9" s="17"/>
      <c r="AJ9" s="17">
        <v>0.57211469381597302</v>
      </c>
      <c r="AK9" s="17">
        <v>0.39710884879435399</v>
      </c>
      <c r="AL9" s="17">
        <v>0.62402099555545099</v>
      </c>
      <c r="AM9" s="17">
        <v>1</v>
      </c>
      <c r="AN9" s="17">
        <v>0.78546373304591999</v>
      </c>
      <c r="AO9" s="17"/>
      <c r="AP9" s="17">
        <v>0.54673967393247302</v>
      </c>
      <c r="AQ9" s="17">
        <v>0.54395857970125405</v>
      </c>
      <c r="AR9" s="17">
        <v>0.59640797625616104</v>
      </c>
      <c r="AS9" s="17"/>
      <c r="AT9" s="17">
        <v>0.65011766987747299</v>
      </c>
      <c r="AU9" s="17">
        <v>0.66811382911638095</v>
      </c>
      <c r="AV9" s="17">
        <v>0.46877453561236598</v>
      </c>
      <c r="AW9" s="17">
        <v>0.51486995355828302</v>
      </c>
      <c r="AX9" s="17">
        <v>0.67287284689134297</v>
      </c>
      <c r="AY9" s="17"/>
      <c r="AZ9" s="17">
        <v>0.49873239189037899</v>
      </c>
      <c r="BA9" s="17">
        <v>0.60519474534717799</v>
      </c>
      <c r="BB9" s="17">
        <v>0.57570123874252999</v>
      </c>
      <c r="BC9" s="17">
        <v>0.48930967424663502</v>
      </c>
      <c r="BD9" s="17">
        <v>0.71928346169554802</v>
      </c>
      <c r="BE9" s="17">
        <v>0.31562275298326498</v>
      </c>
      <c r="BF9" s="17"/>
      <c r="BG9" s="17">
        <v>0.52321159366905201</v>
      </c>
      <c r="BH9" s="17">
        <v>0.64818009142866995</v>
      </c>
      <c r="BI9" s="17" t="s">
        <v>95</v>
      </c>
      <c r="BJ9" s="17" t="s">
        <v>95</v>
      </c>
      <c r="BK9" s="17" t="s">
        <v>95</v>
      </c>
      <c r="BL9" s="17" t="s">
        <v>95</v>
      </c>
      <c r="BM9" s="17" t="s">
        <v>95</v>
      </c>
    </row>
    <row r="10" spans="2:65" ht="43.5" x14ac:dyDescent="0.35">
      <c r="B10" s="18" t="s">
        <v>444</v>
      </c>
      <c r="C10" s="17">
        <v>0.23693005586045901</v>
      </c>
      <c r="D10" s="17">
        <v>0.30155732300546201</v>
      </c>
      <c r="E10" s="17">
        <v>0.19109521473145</v>
      </c>
      <c r="F10" s="17"/>
      <c r="G10" s="17">
        <v>0.165643056330705</v>
      </c>
      <c r="H10" s="17">
        <v>0.319505578999007</v>
      </c>
      <c r="I10" s="17">
        <v>0.170457609828472</v>
      </c>
      <c r="J10" s="17">
        <v>0.12225005323586</v>
      </c>
      <c r="K10" s="17">
        <v>0.20898624680222999</v>
      </c>
      <c r="L10" s="17">
        <v>0.33682982159111602</v>
      </c>
      <c r="M10" s="17"/>
      <c r="N10" s="17">
        <v>0.26676552234761403</v>
      </c>
      <c r="O10" s="17">
        <v>0.18234155926333201</v>
      </c>
      <c r="P10" s="17">
        <v>0.21442692322584</v>
      </c>
      <c r="Q10" s="17">
        <v>0.26997000411131999</v>
      </c>
      <c r="R10" s="17"/>
      <c r="S10" s="17">
        <v>0.31231434881877101</v>
      </c>
      <c r="T10" s="17">
        <v>0.19511346579407601</v>
      </c>
      <c r="U10" s="17">
        <v>0.34440340687900101</v>
      </c>
      <c r="V10" s="17">
        <v>0.32484180452648098</v>
      </c>
      <c r="W10" s="17">
        <v>7.8927994967907603E-2</v>
      </c>
      <c r="X10" s="17">
        <v>0.32222331140122201</v>
      </c>
      <c r="Y10" s="17">
        <v>0.14551106097605601</v>
      </c>
      <c r="Z10" s="17">
        <v>0.18295651636789501</v>
      </c>
      <c r="AA10" s="17">
        <v>0.18689023587825701</v>
      </c>
      <c r="AB10" s="17">
        <v>9.1911900719003195E-2</v>
      </c>
      <c r="AC10" s="17">
        <v>0.33580285631297202</v>
      </c>
      <c r="AD10" s="17">
        <v>0.25148016803421103</v>
      </c>
      <c r="AE10" s="17"/>
      <c r="AF10" s="17">
        <v>0.25269289639015102</v>
      </c>
      <c r="AG10" s="17">
        <v>0.22972623617393501</v>
      </c>
      <c r="AH10" s="17">
        <v>0.16670168487599499</v>
      </c>
      <c r="AI10" s="17"/>
      <c r="AJ10" s="17">
        <v>0.26345365432914503</v>
      </c>
      <c r="AK10" s="17">
        <v>0.222228625742106</v>
      </c>
      <c r="AL10" s="17">
        <v>0.35260574842368198</v>
      </c>
      <c r="AM10" s="17">
        <v>0</v>
      </c>
      <c r="AN10" s="17">
        <v>0.11069551590512999</v>
      </c>
      <c r="AO10" s="17"/>
      <c r="AP10" s="17">
        <v>0.34946501215534498</v>
      </c>
      <c r="AQ10" s="17">
        <v>0.20971667530837701</v>
      </c>
      <c r="AR10" s="17">
        <v>0.14364449602221899</v>
      </c>
      <c r="AS10" s="17"/>
      <c r="AT10" s="17">
        <v>0.17403945230113499</v>
      </c>
      <c r="AU10" s="17">
        <v>0.23302900860977199</v>
      </c>
      <c r="AV10" s="17">
        <v>0.205927447988388</v>
      </c>
      <c r="AW10" s="17">
        <v>0.25801757923542701</v>
      </c>
      <c r="AX10" s="17">
        <v>0.45568598810626898</v>
      </c>
      <c r="AY10" s="17"/>
      <c r="AZ10" s="17">
        <v>0.26433815272925998</v>
      </c>
      <c r="BA10" s="17">
        <v>0.214479933969909</v>
      </c>
      <c r="BB10" s="17">
        <v>0.173002342319617</v>
      </c>
      <c r="BC10" s="17">
        <v>0.25972078391574999</v>
      </c>
      <c r="BD10" s="17">
        <v>0.27970710406858801</v>
      </c>
      <c r="BE10" s="17">
        <v>0.23979025150657499</v>
      </c>
      <c r="BF10" s="17"/>
      <c r="BG10" s="17">
        <v>0.30264957736922798</v>
      </c>
      <c r="BH10" s="17">
        <v>0.103166852621872</v>
      </c>
      <c r="BI10" s="17" t="s">
        <v>95</v>
      </c>
      <c r="BJ10" s="17" t="s">
        <v>95</v>
      </c>
      <c r="BK10" s="17" t="s">
        <v>95</v>
      </c>
      <c r="BL10" s="17" t="s">
        <v>95</v>
      </c>
      <c r="BM10" s="17" t="s">
        <v>95</v>
      </c>
    </row>
    <row r="11" spans="2:65" ht="43.5" x14ac:dyDescent="0.35">
      <c r="B11" s="18" t="s">
        <v>445</v>
      </c>
      <c r="C11" s="17">
        <v>0.118418496799299</v>
      </c>
      <c r="D11" s="17">
        <v>0.12567491575536399</v>
      </c>
      <c r="E11" s="17">
        <v>0.11405170933766599</v>
      </c>
      <c r="F11" s="17"/>
      <c r="G11" s="17">
        <v>0</v>
      </c>
      <c r="H11" s="17">
        <v>0.189232263518475</v>
      </c>
      <c r="I11" s="17">
        <v>7.1088650578300105E-2</v>
      </c>
      <c r="J11" s="17">
        <v>0.107077251742605</v>
      </c>
      <c r="K11" s="17">
        <v>0.14039304449290099</v>
      </c>
      <c r="L11" s="17">
        <v>0.122195309538095</v>
      </c>
      <c r="M11" s="17"/>
      <c r="N11" s="17">
        <v>0.102416024907329</v>
      </c>
      <c r="O11" s="17">
        <v>0.166783186203734</v>
      </c>
      <c r="P11" s="17">
        <v>0.100192560054108</v>
      </c>
      <c r="Q11" s="17">
        <v>8.7306245105954999E-2</v>
      </c>
      <c r="R11" s="17"/>
      <c r="S11" s="17">
        <v>0</v>
      </c>
      <c r="T11" s="17">
        <v>0.20596000602772099</v>
      </c>
      <c r="U11" s="17">
        <v>5.9733600645332299E-2</v>
      </c>
      <c r="V11" s="17">
        <v>0.196335987432116</v>
      </c>
      <c r="W11" s="17">
        <v>0</v>
      </c>
      <c r="X11" s="17">
        <v>0.14103627420609299</v>
      </c>
      <c r="Y11" s="17">
        <v>4.1252105763444902E-2</v>
      </c>
      <c r="Z11" s="17">
        <v>7.65919196014751E-2</v>
      </c>
      <c r="AA11" s="17">
        <v>9.0126530613809097E-2</v>
      </c>
      <c r="AB11" s="17">
        <v>0.16393893345990401</v>
      </c>
      <c r="AC11" s="17">
        <v>6.8607988938948303E-2</v>
      </c>
      <c r="AD11" s="17">
        <v>0.16678454841575399</v>
      </c>
      <c r="AE11" s="17"/>
      <c r="AF11" s="17">
        <v>0.1144311992398</v>
      </c>
      <c r="AG11" s="17">
        <v>0.12218579464365199</v>
      </c>
      <c r="AH11" s="17">
        <v>0.124931929069049</v>
      </c>
      <c r="AI11" s="17"/>
      <c r="AJ11" s="17">
        <v>0.11359220145641399</v>
      </c>
      <c r="AK11" s="17">
        <v>8.7922910576098801E-2</v>
      </c>
      <c r="AL11" s="17">
        <v>0.35481788862754698</v>
      </c>
      <c r="AM11" s="17">
        <v>0</v>
      </c>
      <c r="AN11" s="17">
        <v>5.8248520316802201E-2</v>
      </c>
      <c r="AO11" s="17"/>
      <c r="AP11" s="17">
        <v>0.11920705596324201</v>
      </c>
      <c r="AQ11" s="17">
        <v>8.9366369364535805E-2</v>
      </c>
      <c r="AR11" s="17">
        <v>0.31336921237797299</v>
      </c>
      <c r="AS11" s="17"/>
      <c r="AT11" s="17">
        <v>7.4155857460265304E-2</v>
      </c>
      <c r="AU11" s="17">
        <v>0.116154396951044</v>
      </c>
      <c r="AV11" s="17">
        <v>0.142238201307409</v>
      </c>
      <c r="AW11" s="17">
        <v>0.21083843829495799</v>
      </c>
      <c r="AX11" s="17">
        <v>0</v>
      </c>
      <c r="AY11" s="17"/>
      <c r="AZ11" s="17">
        <v>0.18632361200695999</v>
      </c>
      <c r="BA11" s="17">
        <v>8.9615769399035705E-2</v>
      </c>
      <c r="BB11" s="17">
        <v>0.206343729920408</v>
      </c>
      <c r="BC11" s="17">
        <v>9.7365146174362399E-2</v>
      </c>
      <c r="BD11" s="17">
        <v>0.118436357222499</v>
      </c>
      <c r="BE11" s="17">
        <v>0.116824298437913</v>
      </c>
      <c r="BF11" s="17"/>
      <c r="BG11" s="17">
        <v>0.111765130210144</v>
      </c>
      <c r="BH11" s="17">
        <v>0.13196052520812099</v>
      </c>
      <c r="BI11" s="17" t="s">
        <v>95</v>
      </c>
      <c r="BJ11" s="17" t="s">
        <v>95</v>
      </c>
      <c r="BK11" s="17" t="s">
        <v>95</v>
      </c>
      <c r="BL11" s="17" t="s">
        <v>95</v>
      </c>
      <c r="BM11" s="17" t="s">
        <v>95</v>
      </c>
    </row>
    <row r="12" spans="2:65" ht="58" x14ac:dyDescent="0.35">
      <c r="B12" s="18" t="s">
        <v>453</v>
      </c>
      <c r="C12" s="17">
        <v>0.116480067873189</v>
      </c>
      <c r="D12" s="17">
        <v>0.123583383827344</v>
      </c>
      <c r="E12" s="17">
        <v>0.112210170730838</v>
      </c>
      <c r="F12" s="17"/>
      <c r="G12" s="17">
        <v>0</v>
      </c>
      <c r="H12" s="17">
        <v>4.7263140803074997E-2</v>
      </c>
      <c r="I12" s="17">
        <v>0.162226375863955</v>
      </c>
      <c r="J12" s="17">
        <v>5.65823163856587E-2</v>
      </c>
      <c r="K12" s="17">
        <v>0.15006586161240201</v>
      </c>
      <c r="L12" s="17">
        <v>0.14366922758343001</v>
      </c>
      <c r="M12" s="17"/>
      <c r="N12" s="17">
        <v>0.112170067863162</v>
      </c>
      <c r="O12" s="17">
        <v>0.130352427954087</v>
      </c>
      <c r="P12" s="17">
        <v>0.155106119041961</v>
      </c>
      <c r="Q12" s="17">
        <v>6.3457884384296601E-2</v>
      </c>
      <c r="R12" s="17"/>
      <c r="S12" s="17">
        <v>0.32032827061984098</v>
      </c>
      <c r="T12" s="17">
        <v>0</v>
      </c>
      <c r="U12" s="17">
        <v>0.144996376313071</v>
      </c>
      <c r="V12" s="17">
        <v>0.13289265551306401</v>
      </c>
      <c r="W12" s="17">
        <v>0.16158973069393201</v>
      </c>
      <c r="X12" s="17">
        <v>9.0535675019700196E-2</v>
      </c>
      <c r="Y12" s="17">
        <v>0</v>
      </c>
      <c r="Z12" s="17">
        <v>0.17967694965982101</v>
      </c>
      <c r="AA12" s="17">
        <v>0.28257210486270301</v>
      </c>
      <c r="AB12" s="17">
        <v>0</v>
      </c>
      <c r="AC12" s="17">
        <v>0.18650611006693399</v>
      </c>
      <c r="AD12" s="17">
        <v>8.4695619618456994E-2</v>
      </c>
      <c r="AE12" s="17"/>
      <c r="AF12" s="17">
        <v>0.152827684767879</v>
      </c>
      <c r="AG12" s="17">
        <v>8.17044800391558E-2</v>
      </c>
      <c r="AH12" s="17">
        <v>0.120312678892148</v>
      </c>
      <c r="AI12" s="17"/>
      <c r="AJ12" s="17">
        <v>0.13053476956036</v>
      </c>
      <c r="AK12" s="17">
        <v>0.14436339707805099</v>
      </c>
      <c r="AL12" s="17">
        <v>0.24085397322246299</v>
      </c>
      <c r="AM12" s="17">
        <v>0</v>
      </c>
      <c r="AN12" s="17">
        <v>0</v>
      </c>
      <c r="AO12" s="17"/>
      <c r="AP12" s="17">
        <v>0.100617280937325</v>
      </c>
      <c r="AQ12" s="17">
        <v>0.11853836091487401</v>
      </c>
      <c r="AR12" s="17">
        <v>0.19900059974530501</v>
      </c>
      <c r="AS12" s="17"/>
      <c r="AT12" s="17">
        <v>8.2339419027381802E-2</v>
      </c>
      <c r="AU12" s="17">
        <v>9.9931860311988099E-2</v>
      </c>
      <c r="AV12" s="17">
        <v>0.122353876926223</v>
      </c>
      <c r="AW12" s="17">
        <v>0.15024139156074701</v>
      </c>
      <c r="AX12" s="17">
        <v>0.20145177140382201</v>
      </c>
      <c r="AY12" s="17"/>
      <c r="AZ12" s="17">
        <v>9.7769221681319601E-2</v>
      </c>
      <c r="BA12" s="17">
        <v>0.103176955446158</v>
      </c>
      <c r="BB12" s="17">
        <v>4.16318254038247E-2</v>
      </c>
      <c r="BC12" s="17">
        <v>0.17041185215973501</v>
      </c>
      <c r="BD12" s="17">
        <v>0.10802308492200501</v>
      </c>
      <c r="BE12" s="17">
        <v>0.16877085304436401</v>
      </c>
      <c r="BF12" s="17"/>
      <c r="BG12" s="17">
        <v>0.14350074138544799</v>
      </c>
      <c r="BH12" s="17">
        <v>6.14831391115939E-2</v>
      </c>
      <c r="BI12" s="17" t="s">
        <v>95</v>
      </c>
      <c r="BJ12" s="17" t="s">
        <v>95</v>
      </c>
      <c r="BK12" s="17" t="s">
        <v>95</v>
      </c>
      <c r="BL12" s="17" t="s">
        <v>95</v>
      </c>
      <c r="BM12" s="17" t="s">
        <v>95</v>
      </c>
    </row>
    <row r="13" spans="2:65" ht="58" x14ac:dyDescent="0.35">
      <c r="B13" s="18" t="s">
        <v>447</v>
      </c>
      <c r="C13" s="17">
        <v>0.113100011297516</v>
      </c>
      <c r="D13" s="17">
        <v>0.114489519406152</v>
      </c>
      <c r="E13" s="17">
        <v>0.113031613699889</v>
      </c>
      <c r="F13" s="17"/>
      <c r="G13" s="17">
        <v>0</v>
      </c>
      <c r="H13" s="17">
        <v>0.14092983067603601</v>
      </c>
      <c r="I13" s="17">
        <v>0.15275233553610501</v>
      </c>
      <c r="J13" s="17">
        <v>2.2775834340241299E-2</v>
      </c>
      <c r="K13" s="17">
        <v>0.12177932614786301</v>
      </c>
      <c r="L13" s="17">
        <v>0.151694641850563</v>
      </c>
      <c r="M13" s="17"/>
      <c r="N13" s="17">
        <v>0.168542023686443</v>
      </c>
      <c r="O13" s="17">
        <v>0.130618728645503</v>
      </c>
      <c r="P13" s="17">
        <v>5.6665755948369902E-2</v>
      </c>
      <c r="Q13" s="17">
        <v>8.3093532634179706E-2</v>
      </c>
      <c r="R13" s="17"/>
      <c r="S13" s="17">
        <v>0.214295818674545</v>
      </c>
      <c r="T13" s="17">
        <v>0.11231671333048</v>
      </c>
      <c r="U13" s="17">
        <v>0.166030852644618</v>
      </c>
      <c r="V13" s="17">
        <v>0.18476105678368901</v>
      </c>
      <c r="W13" s="17">
        <v>0.175918541871109</v>
      </c>
      <c r="X13" s="17">
        <v>4.7204074917843897E-2</v>
      </c>
      <c r="Y13" s="17">
        <v>0</v>
      </c>
      <c r="Z13" s="17">
        <v>0.17249034312723599</v>
      </c>
      <c r="AA13" s="17">
        <v>8.7654403483284904E-2</v>
      </c>
      <c r="AB13" s="17">
        <v>4.5860248959079399E-2</v>
      </c>
      <c r="AC13" s="17">
        <v>0.121444790677309</v>
      </c>
      <c r="AD13" s="17">
        <v>8.4695619618456994E-2</v>
      </c>
      <c r="AE13" s="17"/>
      <c r="AF13" s="17">
        <v>0.11513943113102899</v>
      </c>
      <c r="AG13" s="17">
        <v>9.0285915626187305E-2</v>
      </c>
      <c r="AH13" s="17">
        <v>0.21199168729856099</v>
      </c>
      <c r="AI13" s="17"/>
      <c r="AJ13" s="17">
        <v>0.13197434064837099</v>
      </c>
      <c r="AK13" s="17">
        <v>3.8928864230802197E-2</v>
      </c>
      <c r="AL13" s="17">
        <v>0.27377604946513001</v>
      </c>
      <c r="AM13" s="17">
        <v>0</v>
      </c>
      <c r="AN13" s="17">
        <v>0.16849655939038999</v>
      </c>
      <c r="AO13" s="17"/>
      <c r="AP13" s="17">
        <v>0.125706133204988</v>
      </c>
      <c r="AQ13" s="17">
        <v>9.38773307436708E-2</v>
      </c>
      <c r="AR13" s="17">
        <v>0.25381021759397299</v>
      </c>
      <c r="AS13" s="17"/>
      <c r="AT13" s="17">
        <v>0.120260368616091</v>
      </c>
      <c r="AU13" s="17">
        <v>7.4734854474484594E-2</v>
      </c>
      <c r="AV13" s="17">
        <v>0.12733829544119901</v>
      </c>
      <c r="AW13" s="17">
        <v>8.0778185341844402E-2</v>
      </c>
      <c r="AX13" s="17">
        <v>0</v>
      </c>
      <c r="AY13" s="17"/>
      <c r="AZ13" s="17">
        <v>7.71357510297416E-2</v>
      </c>
      <c r="BA13" s="17">
        <v>0.115990746178633</v>
      </c>
      <c r="BB13" s="17">
        <v>8.4871803148283798E-2</v>
      </c>
      <c r="BC13" s="17">
        <v>0.20310625554082101</v>
      </c>
      <c r="BD13" s="17">
        <v>5.6241360043296898E-2</v>
      </c>
      <c r="BE13" s="17">
        <v>5.65327751525991E-2</v>
      </c>
      <c r="BF13" s="17"/>
      <c r="BG13" s="17">
        <v>0.127130196605032</v>
      </c>
      <c r="BH13" s="17">
        <v>8.4543465454226099E-2</v>
      </c>
      <c r="BI13" s="17" t="s">
        <v>95</v>
      </c>
      <c r="BJ13" s="17" t="s">
        <v>95</v>
      </c>
      <c r="BK13" s="17" t="s">
        <v>95</v>
      </c>
      <c r="BL13" s="17" t="s">
        <v>95</v>
      </c>
      <c r="BM13" s="17" t="s">
        <v>95</v>
      </c>
    </row>
    <row r="14" spans="2:65" ht="58" x14ac:dyDescent="0.35">
      <c r="B14" s="18" t="s">
        <v>446</v>
      </c>
      <c r="C14" s="17">
        <v>9.9992675733617406E-2</v>
      </c>
      <c r="D14" s="17">
        <v>0.15327123718357599</v>
      </c>
      <c r="E14" s="17">
        <v>6.1397091498584001E-2</v>
      </c>
      <c r="F14" s="17"/>
      <c r="G14" s="17">
        <v>0</v>
      </c>
      <c r="H14" s="17">
        <v>0.215613422687363</v>
      </c>
      <c r="I14" s="17">
        <v>0.101490710066544</v>
      </c>
      <c r="J14" s="17">
        <v>0</v>
      </c>
      <c r="K14" s="17">
        <v>0.12261437377767299</v>
      </c>
      <c r="L14" s="17">
        <v>0.12685374020867701</v>
      </c>
      <c r="M14" s="17"/>
      <c r="N14" s="17">
        <v>0.162271369536236</v>
      </c>
      <c r="O14" s="17">
        <v>8.1522780932702696E-2</v>
      </c>
      <c r="P14" s="17">
        <v>4.4345073084739402E-2</v>
      </c>
      <c r="Q14" s="17">
        <v>8.1072584614023599E-2</v>
      </c>
      <c r="R14" s="17"/>
      <c r="S14" s="17">
        <v>0</v>
      </c>
      <c r="T14" s="17">
        <v>0.11373529316346299</v>
      </c>
      <c r="U14" s="17">
        <v>0.10556243920446</v>
      </c>
      <c r="V14" s="17">
        <v>0.12266129796387799</v>
      </c>
      <c r="W14" s="17">
        <v>7.8927994967907603E-2</v>
      </c>
      <c r="X14" s="17">
        <v>9.4020587873980696E-2</v>
      </c>
      <c r="Y14" s="17">
        <v>8.4202369939541902E-2</v>
      </c>
      <c r="Z14" s="17">
        <v>9.0489515824716496E-2</v>
      </c>
      <c r="AA14" s="17">
        <v>0.14496072735446799</v>
      </c>
      <c r="AB14" s="17">
        <v>0</v>
      </c>
      <c r="AC14" s="17">
        <v>5.67367475895258E-2</v>
      </c>
      <c r="AD14" s="17">
        <v>0.27006014608009898</v>
      </c>
      <c r="AE14" s="17"/>
      <c r="AF14" s="17">
        <v>0.10326579827639699</v>
      </c>
      <c r="AG14" s="17">
        <v>9.8747511509962901E-2</v>
      </c>
      <c r="AH14" s="17">
        <v>0.12689614505253699</v>
      </c>
      <c r="AI14" s="17"/>
      <c r="AJ14" s="17">
        <v>0.13314741747733899</v>
      </c>
      <c r="AK14" s="17">
        <v>3.6009125103128002E-2</v>
      </c>
      <c r="AL14" s="17">
        <v>0.20627657639042499</v>
      </c>
      <c r="AM14" s="17">
        <v>0</v>
      </c>
      <c r="AN14" s="17">
        <v>0</v>
      </c>
      <c r="AO14" s="17"/>
      <c r="AP14" s="17">
        <v>9.2699872899866198E-2</v>
      </c>
      <c r="AQ14" s="17">
        <v>8.5721995490443598E-2</v>
      </c>
      <c r="AR14" s="17">
        <v>0.13321189101221501</v>
      </c>
      <c r="AS14" s="17"/>
      <c r="AT14" s="17">
        <v>3.4089470732223202E-2</v>
      </c>
      <c r="AU14" s="17">
        <v>5.5467244637537501E-2</v>
      </c>
      <c r="AV14" s="17">
        <v>0.155784954885134</v>
      </c>
      <c r="AW14" s="17">
        <v>0.152080962142711</v>
      </c>
      <c r="AX14" s="17">
        <v>0</v>
      </c>
      <c r="AY14" s="17"/>
      <c r="AZ14" s="17">
        <v>4.3814416167688199E-2</v>
      </c>
      <c r="BA14" s="17">
        <v>9.5832216904602197E-2</v>
      </c>
      <c r="BB14" s="17">
        <v>0.111249302398072</v>
      </c>
      <c r="BC14" s="17">
        <v>0.16401660677914501</v>
      </c>
      <c r="BD14" s="17">
        <v>4.7911126427333202E-2</v>
      </c>
      <c r="BE14" s="17">
        <v>0.10911070990258299</v>
      </c>
      <c r="BF14" s="17"/>
      <c r="BG14" s="17">
        <v>0.108052521064549</v>
      </c>
      <c r="BH14" s="17">
        <v>8.3587949948614002E-2</v>
      </c>
      <c r="BI14" s="17" t="s">
        <v>95</v>
      </c>
      <c r="BJ14" s="17" t="s">
        <v>95</v>
      </c>
      <c r="BK14" s="17" t="s">
        <v>95</v>
      </c>
      <c r="BL14" s="17" t="s">
        <v>95</v>
      </c>
      <c r="BM14" s="17" t="s">
        <v>95</v>
      </c>
    </row>
    <row r="15" spans="2:65" ht="43.5" x14ac:dyDescent="0.35">
      <c r="B15" s="18" t="s">
        <v>448</v>
      </c>
      <c r="C15" s="17">
        <v>8.6803553650365406E-2</v>
      </c>
      <c r="D15" s="17">
        <v>7.1289686202037197E-2</v>
      </c>
      <c r="E15" s="17">
        <v>9.9026235295917003E-2</v>
      </c>
      <c r="F15" s="17"/>
      <c r="G15" s="17">
        <v>0.15020951794999901</v>
      </c>
      <c r="H15" s="17">
        <v>4.8281277878493699E-2</v>
      </c>
      <c r="I15" s="17">
        <v>0.20279659096254801</v>
      </c>
      <c r="J15" s="17">
        <v>8.5836904993055005E-2</v>
      </c>
      <c r="K15" s="17">
        <v>5.7451562658348498E-2</v>
      </c>
      <c r="L15" s="17">
        <v>6.5102579967475899E-2</v>
      </c>
      <c r="M15" s="17"/>
      <c r="N15" s="17">
        <v>8.3905902714974903E-2</v>
      </c>
      <c r="O15" s="17">
        <v>6.5627129632372702E-2</v>
      </c>
      <c r="P15" s="17">
        <v>7.5553668980031102E-2</v>
      </c>
      <c r="Q15" s="17">
        <v>0.130665979737387</v>
      </c>
      <c r="R15" s="17"/>
      <c r="S15" s="17">
        <v>0.23098703393680101</v>
      </c>
      <c r="T15" s="17">
        <v>9.2114888046089499E-2</v>
      </c>
      <c r="U15" s="17">
        <v>0</v>
      </c>
      <c r="V15" s="17">
        <v>0.124322009911971</v>
      </c>
      <c r="W15" s="17">
        <v>0.169594583352667</v>
      </c>
      <c r="X15" s="17">
        <v>0.13753844184908401</v>
      </c>
      <c r="Y15" s="17">
        <v>4.8819815988894899E-2</v>
      </c>
      <c r="Z15" s="17">
        <v>0</v>
      </c>
      <c r="AA15" s="17">
        <v>0.111317082627325</v>
      </c>
      <c r="AB15" s="17">
        <v>0</v>
      </c>
      <c r="AC15" s="17">
        <v>0.11876548651916</v>
      </c>
      <c r="AD15" s="17">
        <v>0</v>
      </c>
      <c r="AE15" s="17"/>
      <c r="AF15" s="17">
        <v>6.3744127135679299E-2</v>
      </c>
      <c r="AG15" s="17">
        <v>0.116487236354909</v>
      </c>
      <c r="AH15" s="17">
        <v>0.11139024175414</v>
      </c>
      <c r="AI15" s="17"/>
      <c r="AJ15" s="17">
        <v>6.8475899652478495E-2</v>
      </c>
      <c r="AK15" s="17">
        <v>0.131947383261835</v>
      </c>
      <c r="AL15" s="17">
        <v>0.114619067257676</v>
      </c>
      <c r="AM15" s="17">
        <v>1</v>
      </c>
      <c r="AN15" s="17">
        <v>0.11075222451845</v>
      </c>
      <c r="AO15" s="17"/>
      <c r="AP15" s="17">
        <v>0.10041455068680701</v>
      </c>
      <c r="AQ15" s="17">
        <v>0.11843291438796701</v>
      </c>
      <c r="AR15" s="17">
        <v>7.7934973764930304E-2</v>
      </c>
      <c r="AS15" s="17"/>
      <c r="AT15" s="17">
        <v>7.3403108019709604E-2</v>
      </c>
      <c r="AU15" s="17">
        <v>7.8971261578972204E-2</v>
      </c>
      <c r="AV15" s="17">
        <v>9.5528679803826094E-2</v>
      </c>
      <c r="AW15" s="17">
        <v>0</v>
      </c>
      <c r="AX15" s="17">
        <v>0.34286224048990899</v>
      </c>
      <c r="AY15" s="17"/>
      <c r="AZ15" s="17">
        <v>9.6942119312557098E-2</v>
      </c>
      <c r="BA15" s="17">
        <v>7.2416476659840606E-2</v>
      </c>
      <c r="BB15" s="17">
        <v>0.133431025843602</v>
      </c>
      <c r="BC15" s="17">
        <v>0.121925804119652</v>
      </c>
      <c r="BD15" s="17">
        <v>5.1838242164324401E-2</v>
      </c>
      <c r="BE15" s="17">
        <v>6.19006186178322E-2</v>
      </c>
      <c r="BF15" s="17"/>
      <c r="BG15" s="17">
        <v>8.3558659342166705E-2</v>
      </c>
      <c r="BH15" s="17">
        <v>9.3408097427778503E-2</v>
      </c>
      <c r="BI15" s="17" t="s">
        <v>95</v>
      </c>
      <c r="BJ15" s="17" t="s">
        <v>95</v>
      </c>
      <c r="BK15" s="17" t="s">
        <v>95</v>
      </c>
      <c r="BL15" s="17" t="s">
        <v>95</v>
      </c>
      <c r="BM15" s="17" t="s">
        <v>95</v>
      </c>
    </row>
    <row r="16" spans="2:65" ht="58" x14ac:dyDescent="0.35">
      <c r="B16" s="18" t="s">
        <v>451</v>
      </c>
      <c r="C16" s="17">
        <v>7.9418610030041706E-2</v>
      </c>
      <c r="D16" s="17">
        <v>8.0582822019575798E-2</v>
      </c>
      <c r="E16" s="17">
        <v>7.9231024465917801E-2</v>
      </c>
      <c r="F16" s="17"/>
      <c r="G16" s="17">
        <v>0.14197398875549</v>
      </c>
      <c r="H16" s="17">
        <v>5.8249304244957202E-2</v>
      </c>
      <c r="I16" s="17">
        <v>8.1716570208489894E-2</v>
      </c>
      <c r="J16" s="17">
        <v>6.27594581855596E-2</v>
      </c>
      <c r="K16" s="17">
        <v>8.2716249560858005E-2</v>
      </c>
      <c r="L16" s="17">
        <v>8.6991097952458296E-2</v>
      </c>
      <c r="M16" s="17"/>
      <c r="N16" s="17">
        <v>8.6526010363187494E-2</v>
      </c>
      <c r="O16" s="17">
        <v>9.6910897365757406E-2</v>
      </c>
      <c r="P16" s="17">
        <v>5.9162101733739897E-2</v>
      </c>
      <c r="Q16" s="17">
        <v>7.4203420009644694E-2</v>
      </c>
      <c r="R16" s="17"/>
      <c r="S16" s="17">
        <v>7.6396375790938803E-2</v>
      </c>
      <c r="T16" s="17">
        <v>0.11428604929055</v>
      </c>
      <c r="U16" s="17">
        <v>0.111424278825142</v>
      </c>
      <c r="V16" s="17">
        <v>0.100835546911271</v>
      </c>
      <c r="W16" s="17">
        <v>9.3885119337968295E-2</v>
      </c>
      <c r="X16" s="17">
        <v>8.9581188493719599E-2</v>
      </c>
      <c r="Y16" s="17">
        <v>0</v>
      </c>
      <c r="Z16" s="17">
        <v>7.8265697488219294E-2</v>
      </c>
      <c r="AA16" s="17">
        <v>5.4840061282074602E-2</v>
      </c>
      <c r="AB16" s="17">
        <v>0.13239188117133399</v>
      </c>
      <c r="AC16" s="17">
        <v>5.8094190331641399E-2</v>
      </c>
      <c r="AD16" s="17">
        <v>0</v>
      </c>
      <c r="AE16" s="17"/>
      <c r="AF16" s="17">
        <v>7.9996893280256207E-2</v>
      </c>
      <c r="AG16" s="17">
        <v>8.6394976411177105E-2</v>
      </c>
      <c r="AH16" s="17">
        <v>0</v>
      </c>
      <c r="AI16" s="17"/>
      <c r="AJ16" s="17">
        <v>8.0772996750795398E-2</v>
      </c>
      <c r="AK16" s="17">
        <v>9.2059748616032402E-2</v>
      </c>
      <c r="AL16" s="17">
        <v>5.15917702112247E-2</v>
      </c>
      <c r="AM16" s="17">
        <v>0</v>
      </c>
      <c r="AN16" s="17">
        <v>5.4782879896527199E-2</v>
      </c>
      <c r="AO16" s="17"/>
      <c r="AP16" s="17">
        <v>9.7197346392209893E-2</v>
      </c>
      <c r="AQ16" s="17">
        <v>7.2843628641272806E-2</v>
      </c>
      <c r="AR16" s="17">
        <v>6.0752288185343797E-2</v>
      </c>
      <c r="AS16" s="17"/>
      <c r="AT16" s="17">
        <v>8.5551460201622007E-2</v>
      </c>
      <c r="AU16" s="17">
        <v>7.8422929337303299E-2</v>
      </c>
      <c r="AV16" s="17">
        <v>9.4215219320150895E-2</v>
      </c>
      <c r="AW16" s="17">
        <v>0.126663949265547</v>
      </c>
      <c r="AX16" s="17">
        <v>0</v>
      </c>
      <c r="AY16" s="17"/>
      <c r="AZ16" s="17">
        <v>4.9537089820213397E-2</v>
      </c>
      <c r="BA16" s="17">
        <v>0.134965483283191</v>
      </c>
      <c r="BB16" s="17">
        <v>5.1649342442750101E-2</v>
      </c>
      <c r="BC16" s="17">
        <v>3.6979997299268E-2</v>
      </c>
      <c r="BD16" s="17">
        <v>2.9975470503313E-2</v>
      </c>
      <c r="BE16" s="17">
        <v>0.108261310715997</v>
      </c>
      <c r="BF16" s="17"/>
      <c r="BG16" s="17">
        <v>9.1938967348380404E-2</v>
      </c>
      <c r="BH16" s="17">
        <v>5.39351149871082E-2</v>
      </c>
      <c r="BI16" s="17" t="s">
        <v>95</v>
      </c>
      <c r="BJ16" s="17" t="s">
        <v>95</v>
      </c>
      <c r="BK16" s="17" t="s">
        <v>95</v>
      </c>
      <c r="BL16" s="17" t="s">
        <v>95</v>
      </c>
      <c r="BM16" s="17" t="s">
        <v>95</v>
      </c>
    </row>
    <row r="17" spans="2:65" ht="43.5" x14ac:dyDescent="0.35">
      <c r="B17" s="18" t="s">
        <v>450</v>
      </c>
      <c r="C17" s="17">
        <v>6.0013763383457E-2</v>
      </c>
      <c r="D17" s="17">
        <v>6.8060720203941799E-2</v>
      </c>
      <c r="E17" s="17">
        <v>5.4565795331354701E-2</v>
      </c>
      <c r="F17" s="17"/>
      <c r="G17" s="17">
        <v>0</v>
      </c>
      <c r="H17" s="17">
        <v>4.6140674465185702E-2</v>
      </c>
      <c r="I17" s="17">
        <v>0.161414358179746</v>
      </c>
      <c r="J17" s="17">
        <v>4.1306889819406799E-2</v>
      </c>
      <c r="K17" s="17">
        <v>6.1882503749541497E-2</v>
      </c>
      <c r="L17" s="17">
        <v>4.0108167245117399E-2</v>
      </c>
      <c r="M17" s="17"/>
      <c r="N17" s="17">
        <v>4.3541422442191197E-2</v>
      </c>
      <c r="O17" s="17">
        <v>8.0919465681148106E-2</v>
      </c>
      <c r="P17" s="17">
        <v>4.1352948626655901E-2</v>
      </c>
      <c r="Q17" s="17">
        <v>8.1568034207401399E-2</v>
      </c>
      <c r="R17" s="17"/>
      <c r="S17" s="17">
        <v>0.30148060681458999</v>
      </c>
      <c r="T17" s="17">
        <v>3.5437472051000701E-2</v>
      </c>
      <c r="U17" s="17">
        <v>5.4920345390043299E-2</v>
      </c>
      <c r="V17" s="17">
        <v>2.9112649897056999E-2</v>
      </c>
      <c r="W17" s="17">
        <v>0</v>
      </c>
      <c r="X17" s="17">
        <v>4.5115182493617401E-2</v>
      </c>
      <c r="Y17" s="17">
        <v>4.44931777399213E-2</v>
      </c>
      <c r="Z17" s="17">
        <v>0</v>
      </c>
      <c r="AA17" s="17">
        <v>0.13180011218499499</v>
      </c>
      <c r="AB17" s="17">
        <v>0</v>
      </c>
      <c r="AC17" s="17">
        <v>6.8607988938948303E-2</v>
      </c>
      <c r="AD17" s="17">
        <v>8.3579794459290105E-2</v>
      </c>
      <c r="AE17" s="17"/>
      <c r="AF17" s="17">
        <v>6.2693642225577106E-2</v>
      </c>
      <c r="AG17" s="17">
        <v>4.8174404149948002E-2</v>
      </c>
      <c r="AH17" s="17">
        <v>0.126112239588523</v>
      </c>
      <c r="AI17" s="17"/>
      <c r="AJ17" s="17">
        <v>7.3642372304704801E-2</v>
      </c>
      <c r="AK17" s="17">
        <v>3.5279091728192997E-2</v>
      </c>
      <c r="AL17" s="17">
        <v>7.2256202033355199E-2</v>
      </c>
      <c r="AM17" s="17">
        <v>0</v>
      </c>
      <c r="AN17" s="17">
        <v>0</v>
      </c>
      <c r="AO17" s="17"/>
      <c r="AP17" s="17">
        <v>8.1487794396050001E-2</v>
      </c>
      <c r="AQ17" s="17">
        <v>4.8584585646884899E-2</v>
      </c>
      <c r="AR17" s="17">
        <v>0</v>
      </c>
      <c r="AS17" s="17"/>
      <c r="AT17" s="17">
        <v>1.9231643307045899E-2</v>
      </c>
      <c r="AU17" s="17">
        <v>5.51597510425368E-2</v>
      </c>
      <c r="AV17" s="17">
        <v>4.51513150188056E-2</v>
      </c>
      <c r="AW17" s="17">
        <v>0.25018621564121002</v>
      </c>
      <c r="AX17" s="17">
        <v>0.20145177140382201</v>
      </c>
      <c r="AY17" s="17"/>
      <c r="AZ17" s="17">
        <v>0.123727481812527</v>
      </c>
      <c r="BA17" s="17">
        <v>7.0163468465239104E-2</v>
      </c>
      <c r="BB17" s="17">
        <v>0</v>
      </c>
      <c r="BC17" s="17">
        <v>2.3429847623419001E-2</v>
      </c>
      <c r="BD17" s="17">
        <v>3.2085042926645303E-2</v>
      </c>
      <c r="BE17" s="17">
        <v>0.169442894975568</v>
      </c>
      <c r="BF17" s="17"/>
      <c r="BG17" s="17">
        <v>5.70827279996012E-2</v>
      </c>
      <c r="BH17" s="17">
        <v>6.5979489742220496E-2</v>
      </c>
      <c r="BI17" s="17" t="s">
        <v>95</v>
      </c>
      <c r="BJ17" s="17" t="s">
        <v>95</v>
      </c>
      <c r="BK17" s="17" t="s">
        <v>95</v>
      </c>
      <c r="BL17" s="17" t="s">
        <v>95</v>
      </c>
      <c r="BM17" s="17" t="s">
        <v>95</v>
      </c>
    </row>
    <row r="18" spans="2:65" ht="29" x14ac:dyDescent="0.35">
      <c r="B18" s="18" t="s">
        <v>443</v>
      </c>
      <c r="C18" s="17">
        <v>5.2864334372074197E-2</v>
      </c>
      <c r="D18" s="17">
        <v>5.8130128780443803E-2</v>
      </c>
      <c r="E18" s="17">
        <v>4.94146859133908E-2</v>
      </c>
      <c r="F18" s="17"/>
      <c r="G18" s="17">
        <v>0</v>
      </c>
      <c r="H18" s="17">
        <v>9.8734051351203306E-2</v>
      </c>
      <c r="I18" s="17">
        <v>3.6718562954835603E-2</v>
      </c>
      <c r="J18" s="17">
        <v>7.3684938151600696E-2</v>
      </c>
      <c r="K18" s="17">
        <v>1.8300275479796301E-2</v>
      </c>
      <c r="L18" s="17">
        <v>6.0178186256312903E-2</v>
      </c>
      <c r="M18" s="17"/>
      <c r="N18" s="17">
        <v>0</v>
      </c>
      <c r="O18" s="17">
        <v>0.11639075116436901</v>
      </c>
      <c r="P18" s="17">
        <v>3.9653589601318803E-2</v>
      </c>
      <c r="Q18" s="17">
        <v>6.8821211469799706E-2</v>
      </c>
      <c r="R18" s="17"/>
      <c r="S18" s="17">
        <v>7.3766428512454504E-2</v>
      </c>
      <c r="T18" s="17">
        <v>6.1866552531052603E-2</v>
      </c>
      <c r="U18" s="17">
        <v>0</v>
      </c>
      <c r="V18" s="17">
        <v>3.0744076373370399E-2</v>
      </c>
      <c r="W18" s="17">
        <v>0</v>
      </c>
      <c r="X18" s="17">
        <v>0.152582985609236</v>
      </c>
      <c r="Y18" s="17">
        <v>9.0087432604068707E-2</v>
      </c>
      <c r="Z18" s="17">
        <v>0</v>
      </c>
      <c r="AA18" s="17">
        <v>4.3027208162578198E-2</v>
      </c>
      <c r="AB18" s="17">
        <v>5.90275611392665E-2</v>
      </c>
      <c r="AC18" s="17">
        <v>6.8607988938948303E-2</v>
      </c>
      <c r="AD18" s="17">
        <v>0</v>
      </c>
      <c r="AE18" s="17"/>
      <c r="AF18" s="17">
        <v>4.6439937820189799E-2</v>
      </c>
      <c r="AG18" s="17">
        <v>6.3857094878661202E-2</v>
      </c>
      <c r="AH18" s="17">
        <v>5.7886408012524503E-2</v>
      </c>
      <c r="AI18" s="17"/>
      <c r="AJ18" s="17">
        <v>3.1511883084699301E-2</v>
      </c>
      <c r="AK18" s="17">
        <v>5.43526224564439E-2</v>
      </c>
      <c r="AL18" s="17">
        <v>7.2256202033355199E-2</v>
      </c>
      <c r="AM18" s="17">
        <v>0</v>
      </c>
      <c r="AN18" s="17">
        <v>0.17183674287102099</v>
      </c>
      <c r="AO18" s="17"/>
      <c r="AP18" s="17">
        <v>1.59962956114976E-2</v>
      </c>
      <c r="AQ18" s="17">
        <v>7.8023077086362302E-2</v>
      </c>
      <c r="AR18" s="17">
        <v>0.15159526767450299</v>
      </c>
      <c r="AS18" s="17"/>
      <c r="AT18" s="17">
        <v>9.2183690866741497E-2</v>
      </c>
      <c r="AU18" s="17">
        <v>0</v>
      </c>
      <c r="AV18" s="17">
        <v>4.4272355075552702E-2</v>
      </c>
      <c r="AW18" s="17">
        <v>0.104687848847348</v>
      </c>
      <c r="AX18" s="17">
        <v>0.17143112024495399</v>
      </c>
      <c r="AY18" s="17"/>
      <c r="AZ18" s="17">
        <v>0.142658444607005</v>
      </c>
      <c r="BA18" s="17">
        <v>2.2133847262386899E-2</v>
      </c>
      <c r="BB18" s="17">
        <v>0</v>
      </c>
      <c r="BC18" s="17">
        <v>7.7613157069379296E-2</v>
      </c>
      <c r="BD18" s="17">
        <v>9.6387368758920705E-2</v>
      </c>
      <c r="BE18" s="17">
        <v>0</v>
      </c>
      <c r="BF18" s="17"/>
      <c r="BG18" s="17">
        <v>6.68680869346156E-2</v>
      </c>
      <c r="BH18" s="17">
        <v>2.4361588808472199E-2</v>
      </c>
      <c r="BI18" s="17" t="s">
        <v>95</v>
      </c>
      <c r="BJ18" s="17" t="s">
        <v>95</v>
      </c>
      <c r="BK18" s="17" t="s">
        <v>95</v>
      </c>
      <c r="BL18" s="17" t="s">
        <v>95</v>
      </c>
      <c r="BM18" s="17" t="s">
        <v>95</v>
      </c>
    </row>
    <row r="19" spans="2:65" ht="29" x14ac:dyDescent="0.35">
      <c r="B19" s="18" t="s">
        <v>455</v>
      </c>
      <c r="C19" s="17">
        <v>4.9980593455595003E-2</v>
      </c>
      <c r="D19" s="17">
        <v>4.5381348546540301E-2</v>
      </c>
      <c r="E19" s="17">
        <v>5.3810009564858499E-2</v>
      </c>
      <c r="F19" s="17"/>
      <c r="G19" s="17">
        <v>0.38002729319527201</v>
      </c>
      <c r="H19" s="17">
        <v>4.7263140803074997E-2</v>
      </c>
      <c r="I19" s="17">
        <v>6.8048866822409307E-2</v>
      </c>
      <c r="J19" s="17">
        <v>0</v>
      </c>
      <c r="K19" s="17">
        <v>5.9615654894189497E-2</v>
      </c>
      <c r="L19" s="17">
        <v>4.0309721317285399E-2</v>
      </c>
      <c r="M19" s="17"/>
      <c r="N19" s="17">
        <v>6.4720396004955494E-2</v>
      </c>
      <c r="O19" s="17">
        <v>1.6698996809607399E-2</v>
      </c>
      <c r="P19" s="17">
        <v>7.3931258125062294E-2</v>
      </c>
      <c r="Q19" s="17">
        <v>2.10292288544375E-2</v>
      </c>
      <c r="R19" s="17"/>
      <c r="S19" s="17">
        <v>0</v>
      </c>
      <c r="T19" s="17">
        <v>3.4871822774073503E-2</v>
      </c>
      <c r="U19" s="17">
        <v>0.104038410179466</v>
      </c>
      <c r="V19" s="17">
        <v>6.5518788532158895E-2</v>
      </c>
      <c r="W19" s="17">
        <v>0</v>
      </c>
      <c r="X19" s="17">
        <v>0.120175417237155</v>
      </c>
      <c r="Y19" s="17">
        <v>4.8819815988894899E-2</v>
      </c>
      <c r="Z19" s="17">
        <v>9.0489515824716496E-2</v>
      </c>
      <c r="AA19" s="17">
        <v>0</v>
      </c>
      <c r="AB19" s="17">
        <v>0</v>
      </c>
      <c r="AC19" s="17">
        <v>0.110794191020903</v>
      </c>
      <c r="AD19" s="17">
        <v>0</v>
      </c>
      <c r="AE19" s="17"/>
      <c r="AF19" s="17">
        <v>4.4116539131387002E-2</v>
      </c>
      <c r="AG19" s="17">
        <v>3.17882490715325E-2</v>
      </c>
      <c r="AH19" s="17">
        <v>0.19300798634251601</v>
      </c>
      <c r="AI19" s="17"/>
      <c r="AJ19" s="17">
        <v>4.3537154329366598E-2</v>
      </c>
      <c r="AK19" s="17">
        <v>0.102392467671195</v>
      </c>
      <c r="AL19" s="17">
        <v>0</v>
      </c>
      <c r="AM19" s="17">
        <v>0</v>
      </c>
      <c r="AN19" s="17">
        <v>5.3197376303647403E-2</v>
      </c>
      <c r="AO19" s="17"/>
      <c r="AP19" s="17">
        <v>4.6615840862355699E-2</v>
      </c>
      <c r="AQ19" s="17">
        <v>6.0810221953669301E-2</v>
      </c>
      <c r="AR19" s="17">
        <v>6.9984202112646401E-2</v>
      </c>
      <c r="AS19" s="17"/>
      <c r="AT19" s="17">
        <v>5.3403515152348598E-2</v>
      </c>
      <c r="AU19" s="17">
        <v>1.8057511982079701E-2</v>
      </c>
      <c r="AV19" s="17">
        <v>9.0843735636212994E-2</v>
      </c>
      <c r="AW19" s="17">
        <v>0</v>
      </c>
      <c r="AX19" s="17">
        <v>0</v>
      </c>
      <c r="AY19" s="17"/>
      <c r="AZ19" s="17">
        <v>7.32299838192534E-2</v>
      </c>
      <c r="BA19" s="17">
        <v>3.7608225048507499E-2</v>
      </c>
      <c r="BB19" s="17">
        <v>8.5327091396684707E-2</v>
      </c>
      <c r="BC19" s="17">
        <v>8.1691525769089807E-2</v>
      </c>
      <c r="BD19" s="17">
        <v>0</v>
      </c>
      <c r="BE19" s="17">
        <v>5.49236798200812E-2</v>
      </c>
      <c r="BF19" s="17"/>
      <c r="BG19" s="17">
        <v>4.8968112672242999E-2</v>
      </c>
      <c r="BH19" s="17">
        <v>5.2041361241017998E-2</v>
      </c>
      <c r="BI19" s="17" t="s">
        <v>95</v>
      </c>
      <c r="BJ19" s="17" t="s">
        <v>95</v>
      </c>
      <c r="BK19" s="17" t="s">
        <v>95</v>
      </c>
      <c r="BL19" s="17" t="s">
        <v>95</v>
      </c>
      <c r="BM19" s="17" t="s">
        <v>95</v>
      </c>
    </row>
    <row r="20" spans="2:65" ht="43.5" x14ac:dyDescent="0.35">
      <c r="B20" s="18" t="s">
        <v>449</v>
      </c>
      <c r="C20" s="17">
        <v>3.6163460584203999E-2</v>
      </c>
      <c r="D20" s="17">
        <v>6.4872613166469306E-2</v>
      </c>
      <c r="E20" s="17">
        <v>1.52157919981264E-2</v>
      </c>
      <c r="F20" s="17"/>
      <c r="G20" s="17">
        <v>0</v>
      </c>
      <c r="H20" s="17">
        <v>8.4038048969839602E-2</v>
      </c>
      <c r="I20" s="17">
        <v>2.90028156416814E-2</v>
      </c>
      <c r="J20" s="17">
        <v>2.5877221475884601E-2</v>
      </c>
      <c r="K20" s="17">
        <v>2.37097411454547E-2</v>
      </c>
      <c r="L20" s="17">
        <v>4.3837564952289902E-2</v>
      </c>
      <c r="M20" s="17"/>
      <c r="N20" s="17">
        <v>2.7378641565490601E-2</v>
      </c>
      <c r="O20" s="17">
        <v>4.9807074890953602E-2</v>
      </c>
      <c r="P20" s="17">
        <v>2.00991449795688E-2</v>
      </c>
      <c r="Q20" s="17">
        <v>5.19561714583609E-2</v>
      </c>
      <c r="R20" s="17"/>
      <c r="S20" s="17">
        <v>0.247374671205045</v>
      </c>
      <c r="T20" s="17">
        <v>4.9861272772928997E-2</v>
      </c>
      <c r="U20" s="17">
        <v>0</v>
      </c>
      <c r="V20" s="17">
        <v>0</v>
      </c>
      <c r="W20" s="17">
        <v>0</v>
      </c>
      <c r="X20" s="17">
        <v>0</v>
      </c>
      <c r="Y20" s="17">
        <v>0</v>
      </c>
      <c r="Z20" s="17">
        <v>0</v>
      </c>
      <c r="AA20" s="17">
        <v>0</v>
      </c>
      <c r="AB20" s="17">
        <v>5.90511233615586E-2</v>
      </c>
      <c r="AC20" s="17">
        <v>7.1802014033064798E-2</v>
      </c>
      <c r="AD20" s="17">
        <v>8.3204753956464206E-2</v>
      </c>
      <c r="AE20" s="17"/>
      <c r="AF20" s="17">
        <v>2.2618540991717999E-2</v>
      </c>
      <c r="AG20" s="17">
        <v>4.1140150050221501E-2</v>
      </c>
      <c r="AH20" s="17">
        <v>5.9764386714067301E-2</v>
      </c>
      <c r="AI20" s="17"/>
      <c r="AJ20" s="17">
        <v>5.4387706206070099E-2</v>
      </c>
      <c r="AK20" s="17">
        <v>0</v>
      </c>
      <c r="AL20" s="17">
        <v>0.12124861231161101</v>
      </c>
      <c r="AM20" s="17">
        <v>0</v>
      </c>
      <c r="AN20" s="17">
        <v>0</v>
      </c>
      <c r="AO20" s="17"/>
      <c r="AP20" s="17">
        <v>6.7489603083663502E-2</v>
      </c>
      <c r="AQ20" s="17">
        <v>2.81516683373963E-2</v>
      </c>
      <c r="AR20" s="17">
        <v>6.1558337098426098E-2</v>
      </c>
      <c r="AS20" s="17"/>
      <c r="AT20" s="17">
        <v>1.6850794215290801E-2</v>
      </c>
      <c r="AU20" s="17">
        <v>5.05397645231183E-2</v>
      </c>
      <c r="AV20" s="17">
        <v>4.8661985596295698E-2</v>
      </c>
      <c r="AW20" s="17">
        <v>0</v>
      </c>
      <c r="AX20" s="17">
        <v>0.32712715310865698</v>
      </c>
      <c r="AY20" s="17"/>
      <c r="AZ20" s="17">
        <v>3.3520657711014701E-2</v>
      </c>
      <c r="BA20" s="17">
        <v>4.90523971599671E-2</v>
      </c>
      <c r="BB20" s="17">
        <v>5.0436440236246702E-2</v>
      </c>
      <c r="BC20" s="17">
        <v>0</v>
      </c>
      <c r="BD20" s="17">
        <v>0</v>
      </c>
      <c r="BE20" s="17">
        <v>0.133031930905988</v>
      </c>
      <c r="BF20" s="17"/>
      <c r="BG20" s="17">
        <v>4.1975292496073298E-2</v>
      </c>
      <c r="BH20" s="17">
        <v>2.43342622673514E-2</v>
      </c>
      <c r="BI20" s="17" t="s">
        <v>95</v>
      </c>
      <c r="BJ20" s="17" t="s">
        <v>95</v>
      </c>
      <c r="BK20" s="17" t="s">
        <v>95</v>
      </c>
      <c r="BL20" s="17" t="s">
        <v>95</v>
      </c>
      <c r="BM20" s="17" t="s">
        <v>95</v>
      </c>
    </row>
    <row r="21" spans="2:65" ht="29" x14ac:dyDescent="0.35">
      <c r="B21" s="18" t="s">
        <v>452</v>
      </c>
      <c r="C21" s="17">
        <v>3.11900471478424E-2</v>
      </c>
      <c r="D21" s="17">
        <v>4.1612835966330197E-2</v>
      </c>
      <c r="E21" s="17">
        <v>2.3738400390448999E-2</v>
      </c>
      <c r="F21" s="17"/>
      <c r="G21" s="17">
        <v>0.165643056330705</v>
      </c>
      <c r="H21" s="17">
        <v>9.41834633551243E-2</v>
      </c>
      <c r="I21" s="17">
        <v>3.6718562954835603E-2</v>
      </c>
      <c r="J21" s="17">
        <v>3.9877413996782803E-2</v>
      </c>
      <c r="K21" s="17">
        <v>0</v>
      </c>
      <c r="L21" s="17">
        <v>1.48379080122605E-2</v>
      </c>
      <c r="M21" s="17"/>
      <c r="N21" s="17">
        <v>2.7902088414427199E-2</v>
      </c>
      <c r="O21" s="17">
        <v>5.4221559764855799E-2</v>
      </c>
      <c r="P21" s="17">
        <v>1.97434357657921E-2</v>
      </c>
      <c r="Q21" s="17">
        <v>2.2751762565939099E-2</v>
      </c>
      <c r="R21" s="17"/>
      <c r="S21" s="17">
        <v>7.8186140398481097E-2</v>
      </c>
      <c r="T21" s="17">
        <v>6.1866552531052603E-2</v>
      </c>
      <c r="U21" s="17">
        <v>0</v>
      </c>
      <c r="V21" s="17">
        <v>3.4656075558806503E-2</v>
      </c>
      <c r="W21" s="17">
        <v>0</v>
      </c>
      <c r="X21" s="17">
        <v>0</v>
      </c>
      <c r="Y21" s="17">
        <v>0</v>
      </c>
      <c r="Z21" s="17">
        <v>0</v>
      </c>
      <c r="AA21" s="17">
        <v>0</v>
      </c>
      <c r="AB21" s="17">
        <v>0.16147434404579</v>
      </c>
      <c r="AC21" s="17">
        <v>0</v>
      </c>
      <c r="AD21" s="17">
        <v>0</v>
      </c>
      <c r="AE21" s="17"/>
      <c r="AF21" s="17">
        <v>0</v>
      </c>
      <c r="AG21" s="17">
        <v>5.3595326746263501E-2</v>
      </c>
      <c r="AH21" s="17">
        <v>5.7886408012524503E-2</v>
      </c>
      <c r="AI21" s="17"/>
      <c r="AJ21" s="17">
        <v>0</v>
      </c>
      <c r="AK21" s="17">
        <v>7.1958156331089596E-2</v>
      </c>
      <c r="AL21" s="17">
        <v>0</v>
      </c>
      <c r="AM21" s="17">
        <v>0</v>
      </c>
      <c r="AN21" s="17">
        <v>5.7554848214802799E-2</v>
      </c>
      <c r="AO21" s="17"/>
      <c r="AP21" s="17">
        <v>0</v>
      </c>
      <c r="AQ21" s="17">
        <v>6.5334128785311002E-2</v>
      </c>
      <c r="AR21" s="17">
        <v>7.7934973764930304E-2</v>
      </c>
      <c r="AS21" s="17"/>
      <c r="AT21" s="17">
        <v>3.85281099265639E-2</v>
      </c>
      <c r="AU21" s="17">
        <v>2.2445130443477599E-2</v>
      </c>
      <c r="AV21" s="17">
        <v>4.7351313618533598E-2</v>
      </c>
      <c r="AW21" s="17">
        <v>4.4933312870992302E-2</v>
      </c>
      <c r="AX21" s="17">
        <v>0</v>
      </c>
      <c r="AY21" s="17"/>
      <c r="AZ21" s="17">
        <v>0.14147867402873199</v>
      </c>
      <c r="BA21" s="17">
        <v>0</v>
      </c>
      <c r="BB21" s="17">
        <v>0</v>
      </c>
      <c r="BC21" s="17">
        <v>1.7913947808777399E-2</v>
      </c>
      <c r="BD21" s="17">
        <v>8.9195086095075898E-2</v>
      </c>
      <c r="BE21" s="17">
        <v>0</v>
      </c>
      <c r="BF21" s="17"/>
      <c r="BG21" s="17">
        <v>2.1758516173892802E-2</v>
      </c>
      <c r="BH21" s="17">
        <v>5.0386653659213902E-2</v>
      </c>
      <c r="BI21" s="17" t="s">
        <v>95</v>
      </c>
      <c r="BJ21" s="17" t="s">
        <v>95</v>
      </c>
      <c r="BK21" s="17" t="s">
        <v>95</v>
      </c>
      <c r="BL21" s="17" t="s">
        <v>95</v>
      </c>
      <c r="BM21" s="17" t="s">
        <v>95</v>
      </c>
    </row>
    <row r="22" spans="2:65" ht="43.5" x14ac:dyDescent="0.35">
      <c r="B22" s="18" t="s">
        <v>454</v>
      </c>
      <c r="C22" s="17">
        <v>2.37644220792123E-2</v>
      </c>
      <c r="D22" s="17">
        <v>4.6438297485800799E-2</v>
      </c>
      <c r="E22" s="17">
        <v>7.1796725981556004E-3</v>
      </c>
      <c r="F22" s="17"/>
      <c r="G22" s="17">
        <v>0</v>
      </c>
      <c r="H22" s="17">
        <v>9.4897793296390601E-2</v>
      </c>
      <c r="I22" s="17">
        <v>8.7941933670535502E-2</v>
      </c>
      <c r="J22" s="17">
        <v>0</v>
      </c>
      <c r="K22" s="17">
        <v>1.9540666434427301E-2</v>
      </c>
      <c r="L22" s="17">
        <v>0</v>
      </c>
      <c r="M22" s="17"/>
      <c r="N22" s="17">
        <v>2.5368321057250599E-2</v>
      </c>
      <c r="O22" s="17">
        <v>4.98269841560234E-2</v>
      </c>
      <c r="P22" s="17">
        <v>0</v>
      </c>
      <c r="Q22" s="17">
        <v>1.91542227097912E-2</v>
      </c>
      <c r="R22" s="17"/>
      <c r="S22" s="17">
        <v>0.21310699070967601</v>
      </c>
      <c r="T22" s="17">
        <v>0</v>
      </c>
      <c r="U22" s="17">
        <v>0</v>
      </c>
      <c r="V22" s="17">
        <v>2.9076812254300002E-2</v>
      </c>
      <c r="W22" s="17">
        <v>0</v>
      </c>
      <c r="X22" s="17">
        <v>0</v>
      </c>
      <c r="Y22" s="17">
        <v>0</v>
      </c>
      <c r="Z22" s="17">
        <v>0</v>
      </c>
      <c r="AA22" s="17">
        <v>4.54564978466395E-2</v>
      </c>
      <c r="AB22" s="17">
        <v>0</v>
      </c>
      <c r="AC22" s="17">
        <v>5.4035873757065103E-2</v>
      </c>
      <c r="AD22" s="17">
        <v>0</v>
      </c>
      <c r="AE22" s="17"/>
      <c r="AF22" s="17">
        <v>8.3385776774010205E-3</v>
      </c>
      <c r="AG22" s="17">
        <v>4.9052552630107903E-2</v>
      </c>
      <c r="AH22" s="17">
        <v>0</v>
      </c>
      <c r="AI22" s="17"/>
      <c r="AJ22" s="17">
        <v>1.4539912700790501E-2</v>
      </c>
      <c r="AK22" s="17">
        <v>7.1243051125665799E-2</v>
      </c>
      <c r="AL22" s="17">
        <v>0</v>
      </c>
      <c r="AM22" s="17">
        <v>0</v>
      </c>
      <c r="AN22" s="17">
        <v>0</v>
      </c>
      <c r="AO22" s="17"/>
      <c r="AP22" s="17">
        <v>1.2249440708945999E-2</v>
      </c>
      <c r="AQ22" s="17">
        <v>5.00774934626666E-2</v>
      </c>
      <c r="AR22" s="17">
        <v>0</v>
      </c>
      <c r="AS22" s="17"/>
      <c r="AT22" s="17">
        <v>0</v>
      </c>
      <c r="AU22" s="17">
        <v>1.8831700745251499E-2</v>
      </c>
      <c r="AV22" s="17">
        <v>1.59082395645853E-2</v>
      </c>
      <c r="AW22" s="17">
        <v>0.175478972015847</v>
      </c>
      <c r="AX22" s="17">
        <v>0</v>
      </c>
      <c r="AY22" s="17"/>
      <c r="AZ22" s="17">
        <v>0.16987865124142701</v>
      </c>
      <c r="BA22" s="17">
        <v>2.2633087627233199E-2</v>
      </c>
      <c r="BB22" s="17">
        <v>0</v>
      </c>
      <c r="BC22" s="17">
        <v>0</v>
      </c>
      <c r="BD22" s="17">
        <v>0</v>
      </c>
      <c r="BE22" s="17">
        <v>0</v>
      </c>
      <c r="BF22" s="17"/>
      <c r="BG22" s="17">
        <v>1.8193093282074E-2</v>
      </c>
      <c r="BH22" s="17">
        <v>3.5104108812950501E-2</v>
      </c>
      <c r="BI22" s="17" t="s">
        <v>95</v>
      </c>
      <c r="BJ22" s="17" t="s">
        <v>95</v>
      </c>
      <c r="BK22" s="17" t="s">
        <v>95</v>
      </c>
      <c r="BL22" s="17" t="s">
        <v>95</v>
      </c>
      <c r="BM22" s="17" t="s">
        <v>95</v>
      </c>
    </row>
    <row r="23" spans="2:65" x14ac:dyDescent="0.35">
      <c r="B23" s="18" t="s">
        <v>115</v>
      </c>
      <c r="C23" s="19">
        <v>6.1396263147553101E-2</v>
      </c>
      <c r="D23" s="19">
        <v>6.3581134836103906E-2</v>
      </c>
      <c r="E23" s="19">
        <v>6.0300009615137103E-2</v>
      </c>
      <c r="F23" s="19"/>
      <c r="G23" s="19">
        <v>0</v>
      </c>
      <c r="H23" s="19">
        <v>4.9256893522883802E-2</v>
      </c>
      <c r="I23" s="19">
        <v>2.85911859591347E-2</v>
      </c>
      <c r="J23" s="19">
        <v>4.7889824833226097E-2</v>
      </c>
      <c r="K23" s="19">
        <v>0.12288684678539601</v>
      </c>
      <c r="L23" s="19">
        <v>5.2974853571495402E-2</v>
      </c>
      <c r="M23" s="19"/>
      <c r="N23" s="19">
        <v>9.9010341787903106E-2</v>
      </c>
      <c r="O23" s="19">
        <v>1.74034288414513E-2</v>
      </c>
      <c r="P23" s="19">
        <v>5.82002979474215E-2</v>
      </c>
      <c r="Q23" s="19">
        <v>4.4936598682472302E-2</v>
      </c>
      <c r="R23" s="19"/>
      <c r="S23" s="19">
        <v>0</v>
      </c>
      <c r="T23" s="19">
        <v>0</v>
      </c>
      <c r="U23" s="19">
        <v>0.10501247353649799</v>
      </c>
      <c r="V23" s="19">
        <v>6.4704424000791794E-2</v>
      </c>
      <c r="W23" s="19">
        <v>7.5200743863530095E-2</v>
      </c>
      <c r="X23" s="19">
        <v>9.1949704222912806E-2</v>
      </c>
      <c r="Y23" s="19">
        <v>5.0172063204521097E-2</v>
      </c>
      <c r="Z23" s="19">
        <v>7.66224930454832E-2</v>
      </c>
      <c r="AA23" s="19">
        <v>4.6738314172226202E-2</v>
      </c>
      <c r="AB23" s="19">
        <v>0</v>
      </c>
      <c r="AC23" s="19">
        <v>0.18917886016741101</v>
      </c>
      <c r="AD23" s="19">
        <v>8.4695619618456994E-2</v>
      </c>
      <c r="AE23" s="19"/>
      <c r="AF23" s="19">
        <v>8.4690622111620303E-2</v>
      </c>
      <c r="AG23" s="19">
        <v>4.0840653280692203E-2</v>
      </c>
      <c r="AH23" s="19">
        <v>5.0107548787165397E-2</v>
      </c>
      <c r="AI23" s="19"/>
      <c r="AJ23" s="19">
        <v>6.69261410037119E-2</v>
      </c>
      <c r="AK23" s="19">
        <v>9.58595434491544E-2</v>
      </c>
      <c r="AL23" s="19">
        <v>0</v>
      </c>
      <c r="AM23" s="19">
        <v>0</v>
      </c>
      <c r="AN23" s="19">
        <v>0</v>
      </c>
      <c r="AO23" s="19"/>
      <c r="AP23" s="19">
        <v>4.7894800659550901E-2</v>
      </c>
      <c r="AQ23" s="19">
        <v>8.0224467137328906E-2</v>
      </c>
      <c r="AR23" s="19">
        <v>6.9984202112646401E-2</v>
      </c>
      <c r="AS23" s="19"/>
      <c r="AT23" s="19">
        <v>3.6999267480046699E-2</v>
      </c>
      <c r="AU23" s="19">
        <v>7.6860405119131198E-2</v>
      </c>
      <c r="AV23" s="19">
        <v>8.3181149499496898E-2</v>
      </c>
      <c r="AW23" s="19">
        <v>9.3887223207193907E-2</v>
      </c>
      <c r="AX23" s="19">
        <v>0</v>
      </c>
      <c r="AY23" s="19"/>
      <c r="AZ23" s="19">
        <v>0</v>
      </c>
      <c r="BA23" s="19">
        <v>3.61472753529248E-2</v>
      </c>
      <c r="BB23" s="19">
        <v>5.6212074822135999E-2</v>
      </c>
      <c r="BC23" s="19">
        <v>7.7302841529366798E-2</v>
      </c>
      <c r="BD23" s="19">
        <v>8.0930553688858306E-2</v>
      </c>
      <c r="BE23" s="19">
        <v>0.17402977941134301</v>
      </c>
      <c r="BF23" s="19"/>
      <c r="BG23" s="19">
        <v>7.2986734895674504E-2</v>
      </c>
      <c r="BH23" s="19">
        <v>3.7805424497454297E-2</v>
      </c>
      <c r="BI23" s="19" t="s">
        <v>95</v>
      </c>
      <c r="BJ23" s="19" t="s">
        <v>95</v>
      </c>
      <c r="BK23" s="19" t="s">
        <v>95</v>
      </c>
      <c r="BL23" s="19" t="s">
        <v>95</v>
      </c>
      <c r="BM23" s="19" t="s">
        <v>95</v>
      </c>
    </row>
    <row r="24" spans="2:65" x14ac:dyDescent="0.35">
      <c r="B24" s="16" t="s">
        <v>465</v>
      </c>
    </row>
    <row r="25" spans="2:65" x14ac:dyDescent="0.35">
      <c r="B25" t="s">
        <v>98</v>
      </c>
    </row>
    <row r="26" spans="2:65" x14ac:dyDescent="0.35">
      <c r="B26" t="s">
        <v>99</v>
      </c>
    </row>
    <row r="28" spans="2:65" x14ac:dyDescent="0.35">
      <c r="B2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M2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65</v>
      </c>
      <c r="D7" s="10">
        <v>36</v>
      </c>
      <c r="E7" s="10">
        <v>28</v>
      </c>
      <c r="F7" s="10"/>
      <c r="G7" s="10">
        <v>12</v>
      </c>
      <c r="H7" s="10">
        <v>13</v>
      </c>
      <c r="I7" s="10">
        <v>9</v>
      </c>
      <c r="J7" s="10">
        <v>9</v>
      </c>
      <c r="K7" s="10">
        <v>8</v>
      </c>
      <c r="L7" s="10">
        <v>14</v>
      </c>
      <c r="M7" s="10"/>
      <c r="N7" s="10">
        <v>24</v>
      </c>
      <c r="O7" s="10">
        <v>23</v>
      </c>
      <c r="P7" s="10">
        <v>10</v>
      </c>
      <c r="Q7" s="10">
        <v>8</v>
      </c>
      <c r="R7" s="10"/>
      <c r="S7" s="10">
        <v>11</v>
      </c>
      <c r="T7" s="10">
        <v>7</v>
      </c>
      <c r="U7" s="10">
        <v>5</v>
      </c>
      <c r="V7" s="10">
        <v>5</v>
      </c>
      <c r="W7" s="10">
        <v>6</v>
      </c>
      <c r="X7" s="10">
        <v>8</v>
      </c>
      <c r="Y7" s="10">
        <v>6</v>
      </c>
      <c r="Z7" s="10">
        <v>2</v>
      </c>
      <c r="AA7" s="10">
        <v>5</v>
      </c>
      <c r="AB7" s="10">
        <v>8</v>
      </c>
      <c r="AC7" s="10">
        <v>2</v>
      </c>
      <c r="AD7" s="10" t="s">
        <v>94</v>
      </c>
      <c r="AE7" s="10"/>
      <c r="AF7" s="10">
        <v>24</v>
      </c>
      <c r="AG7" s="10">
        <v>32</v>
      </c>
      <c r="AH7" s="10">
        <v>4</v>
      </c>
      <c r="AI7" s="10"/>
      <c r="AJ7" s="10">
        <v>32</v>
      </c>
      <c r="AK7" s="10">
        <v>18</v>
      </c>
      <c r="AL7" s="10">
        <v>3</v>
      </c>
      <c r="AM7" s="10" t="s">
        <v>94</v>
      </c>
      <c r="AN7" s="10">
        <v>3</v>
      </c>
      <c r="AO7" s="10"/>
      <c r="AP7" s="10">
        <v>20</v>
      </c>
      <c r="AQ7" s="10">
        <v>21</v>
      </c>
      <c r="AR7" s="10">
        <v>2</v>
      </c>
      <c r="AS7" s="10"/>
      <c r="AT7" s="10">
        <v>13</v>
      </c>
      <c r="AU7" s="10">
        <v>21</v>
      </c>
      <c r="AV7" s="10">
        <v>14</v>
      </c>
      <c r="AW7" s="10">
        <v>6</v>
      </c>
      <c r="AX7" s="10">
        <v>2</v>
      </c>
      <c r="AY7" s="10"/>
      <c r="AZ7" s="10">
        <v>19</v>
      </c>
      <c r="BA7" s="10">
        <v>20</v>
      </c>
      <c r="BB7" s="10">
        <v>6</v>
      </c>
      <c r="BC7" s="10">
        <v>11</v>
      </c>
      <c r="BD7" s="10">
        <v>9</v>
      </c>
      <c r="BE7" s="10" t="s">
        <v>94</v>
      </c>
      <c r="BF7" s="10"/>
      <c r="BG7" s="10">
        <v>36</v>
      </c>
      <c r="BH7" s="10">
        <v>29</v>
      </c>
      <c r="BI7" s="10" t="s">
        <v>94</v>
      </c>
      <c r="BJ7" s="10" t="s">
        <v>94</v>
      </c>
      <c r="BK7" s="10" t="s">
        <v>94</v>
      </c>
      <c r="BL7" s="10" t="s">
        <v>94</v>
      </c>
      <c r="BM7" s="10" t="s">
        <v>94</v>
      </c>
    </row>
    <row r="8" spans="2:65" ht="30" customHeight="1" x14ac:dyDescent="0.35">
      <c r="B8" s="11" t="s">
        <v>19</v>
      </c>
      <c r="C8" s="11">
        <v>65</v>
      </c>
      <c r="D8" s="11">
        <v>37</v>
      </c>
      <c r="E8" s="11">
        <v>27</v>
      </c>
      <c r="F8" s="11"/>
      <c r="G8" s="11">
        <v>15</v>
      </c>
      <c r="H8" s="11">
        <v>12</v>
      </c>
      <c r="I8" s="11">
        <v>9</v>
      </c>
      <c r="J8" s="11">
        <v>8</v>
      </c>
      <c r="K8" s="11">
        <v>8</v>
      </c>
      <c r="L8" s="11">
        <v>13</v>
      </c>
      <c r="M8" s="11"/>
      <c r="N8" s="11">
        <v>25</v>
      </c>
      <c r="O8" s="11">
        <v>21</v>
      </c>
      <c r="P8" s="11">
        <v>11</v>
      </c>
      <c r="Q8" s="11">
        <v>8</v>
      </c>
      <c r="R8" s="11"/>
      <c r="S8" s="11">
        <v>12</v>
      </c>
      <c r="T8" s="11">
        <v>7</v>
      </c>
      <c r="U8" s="11">
        <v>5</v>
      </c>
      <c r="V8" s="11">
        <v>5</v>
      </c>
      <c r="W8" s="11">
        <v>6</v>
      </c>
      <c r="X8" s="11">
        <v>8</v>
      </c>
      <c r="Y8" s="11">
        <v>5</v>
      </c>
      <c r="Z8" s="11">
        <v>2</v>
      </c>
      <c r="AA8" s="11">
        <v>5</v>
      </c>
      <c r="AB8" s="11">
        <v>8</v>
      </c>
      <c r="AC8" s="11">
        <v>2</v>
      </c>
      <c r="AD8" s="11" t="s">
        <v>94</v>
      </c>
      <c r="AE8" s="11"/>
      <c r="AF8" s="11">
        <v>24</v>
      </c>
      <c r="AG8" s="11">
        <v>31</v>
      </c>
      <c r="AH8" s="11">
        <v>4</v>
      </c>
      <c r="AI8" s="11"/>
      <c r="AJ8" s="11">
        <v>30</v>
      </c>
      <c r="AK8" s="11">
        <v>19</v>
      </c>
      <c r="AL8" s="11">
        <v>3</v>
      </c>
      <c r="AM8" s="11" t="s">
        <v>94</v>
      </c>
      <c r="AN8" s="11">
        <v>4</v>
      </c>
      <c r="AO8" s="11"/>
      <c r="AP8" s="11">
        <v>20</v>
      </c>
      <c r="AQ8" s="11">
        <v>22</v>
      </c>
      <c r="AR8" s="11">
        <v>2</v>
      </c>
      <c r="AS8" s="11"/>
      <c r="AT8" s="11">
        <v>13</v>
      </c>
      <c r="AU8" s="11">
        <v>21</v>
      </c>
      <c r="AV8" s="11">
        <v>14</v>
      </c>
      <c r="AW8" s="11">
        <v>6</v>
      </c>
      <c r="AX8" s="11">
        <v>3</v>
      </c>
      <c r="AY8" s="11"/>
      <c r="AZ8" s="11">
        <v>20</v>
      </c>
      <c r="BA8" s="11">
        <v>20</v>
      </c>
      <c r="BB8" s="11">
        <v>6</v>
      </c>
      <c r="BC8" s="11">
        <v>10</v>
      </c>
      <c r="BD8" s="11">
        <v>9</v>
      </c>
      <c r="BE8" s="11" t="s">
        <v>94</v>
      </c>
      <c r="BF8" s="11"/>
      <c r="BG8" s="11">
        <v>36</v>
      </c>
      <c r="BH8" s="11">
        <v>29</v>
      </c>
      <c r="BI8" s="11" t="s">
        <v>94</v>
      </c>
      <c r="BJ8" s="11" t="s">
        <v>94</v>
      </c>
      <c r="BK8" s="11" t="s">
        <v>94</v>
      </c>
      <c r="BL8" s="11" t="s">
        <v>94</v>
      </c>
      <c r="BM8" s="11" t="s">
        <v>94</v>
      </c>
    </row>
    <row r="9" spans="2:65" ht="58" x14ac:dyDescent="0.35">
      <c r="B9" s="18" t="s">
        <v>446</v>
      </c>
      <c r="C9" s="17">
        <v>0.19588844054813001</v>
      </c>
      <c r="D9" s="17">
        <v>0.191397881106463</v>
      </c>
      <c r="E9" s="17">
        <v>0.20993991810162899</v>
      </c>
      <c r="F9" s="17"/>
      <c r="G9" s="17">
        <v>0.30168778174752398</v>
      </c>
      <c r="H9" s="17">
        <v>0.14803951859495601</v>
      </c>
      <c r="I9" s="17">
        <v>0.21793471551992999</v>
      </c>
      <c r="J9" s="17">
        <v>9.8140966248712894E-2</v>
      </c>
      <c r="K9" s="17">
        <v>0.107716321777218</v>
      </c>
      <c r="L9" s="17">
        <v>0.21791011513585001</v>
      </c>
      <c r="M9" s="17"/>
      <c r="N9" s="17">
        <v>0.28587133572377199</v>
      </c>
      <c r="O9" s="17">
        <v>0.17454276055720999</v>
      </c>
      <c r="P9" s="17">
        <v>9.0475861423572404E-2</v>
      </c>
      <c r="Q9" s="17">
        <v>0.121274943158414</v>
      </c>
      <c r="R9" s="17"/>
      <c r="S9" s="17">
        <v>0.38795764489633999</v>
      </c>
      <c r="T9" s="17">
        <v>0.119410070319277</v>
      </c>
      <c r="U9" s="17">
        <v>0</v>
      </c>
      <c r="V9" s="17">
        <v>0</v>
      </c>
      <c r="W9" s="17">
        <v>0.32488955167329098</v>
      </c>
      <c r="X9" s="17">
        <v>0.241692690008562</v>
      </c>
      <c r="Y9" s="17">
        <v>0.15591132851137801</v>
      </c>
      <c r="Z9" s="17">
        <v>0</v>
      </c>
      <c r="AA9" s="17">
        <v>0.15729795058266299</v>
      </c>
      <c r="AB9" s="17">
        <v>0.104871603470774</v>
      </c>
      <c r="AC9" s="17">
        <v>0.45816290982169899</v>
      </c>
      <c r="AD9" s="17" t="s">
        <v>95</v>
      </c>
      <c r="AE9" s="17"/>
      <c r="AF9" s="17">
        <v>7.7809228318477697E-2</v>
      </c>
      <c r="AG9" s="17">
        <v>0.29478197711561199</v>
      </c>
      <c r="AH9" s="17">
        <v>0.19428915817651801</v>
      </c>
      <c r="AI9" s="17"/>
      <c r="AJ9" s="17">
        <v>0.21135426993929099</v>
      </c>
      <c r="AK9" s="17">
        <v>0.23529054137085101</v>
      </c>
      <c r="AL9" s="17">
        <v>0.35129581172063801</v>
      </c>
      <c r="AM9" s="17" t="s">
        <v>95</v>
      </c>
      <c r="AN9" s="17">
        <v>0</v>
      </c>
      <c r="AO9" s="17"/>
      <c r="AP9" s="17">
        <v>0.211721084130787</v>
      </c>
      <c r="AQ9" s="17">
        <v>0.22161899736443799</v>
      </c>
      <c r="AR9" s="17">
        <v>0</v>
      </c>
      <c r="AS9" s="17"/>
      <c r="AT9" s="17">
        <v>0.14462777696523699</v>
      </c>
      <c r="AU9" s="17">
        <v>0.22497648300201301</v>
      </c>
      <c r="AV9" s="17">
        <v>0.19762142272611499</v>
      </c>
      <c r="AW9" s="17">
        <v>0.33157310104724802</v>
      </c>
      <c r="AX9" s="17">
        <v>0.583619778344177</v>
      </c>
      <c r="AY9" s="17"/>
      <c r="AZ9" s="17">
        <v>0.31690764967313001</v>
      </c>
      <c r="BA9" s="17">
        <v>8.7758891887029206E-2</v>
      </c>
      <c r="BB9" s="17">
        <v>0</v>
      </c>
      <c r="BC9" s="17">
        <v>0.43995075372065301</v>
      </c>
      <c r="BD9" s="17">
        <v>0</v>
      </c>
      <c r="BE9" s="17" t="s">
        <v>95</v>
      </c>
      <c r="BF9" s="17"/>
      <c r="BG9" s="17">
        <v>0.23403750335185</v>
      </c>
      <c r="BH9" s="17">
        <v>0.14795884641054499</v>
      </c>
      <c r="BI9" s="17" t="s">
        <v>95</v>
      </c>
      <c r="BJ9" s="17" t="s">
        <v>95</v>
      </c>
      <c r="BK9" s="17" t="s">
        <v>95</v>
      </c>
      <c r="BL9" s="17" t="s">
        <v>95</v>
      </c>
      <c r="BM9" s="17" t="s">
        <v>95</v>
      </c>
    </row>
    <row r="10" spans="2:65" ht="43.5" x14ac:dyDescent="0.35">
      <c r="B10" s="18" t="s">
        <v>444</v>
      </c>
      <c r="C10" s="17">
        <v>0.18245464363755401</v>
      </c>
      <c r="D10" s="17">
        <v>0.26534074238233502</v>
      </c>
      <c r="E10" s="17">
        <v>7.6446846469677199E-2</v>
      </c>
      <c r="F10" s="17"/>
      <c r="G10" s="17">
        <v>7.9497413137150502E-2</v>
      </c>
      <c r="H10" s="17">
        <v>0.23849002973312999</v>
      </c>
      <c r="I10" s="17">
        <v>0.336196110322727</v>
      </c>
      <c r="J10" s="17">
        <v>0</v>
      </c>
      <c r="K10" s="17">
        <v>0.13137645533303599</v>
      </c>
      <c r="L10" s="17">
        <v>0.29248686110462302</v>
      </c>
      <c r="M10" s="17"/>
      <c r="N10" s="17">
        <v>0.23861999662172401</v>
      </c>
      <c r="O10" s="17">
        <v>0.18231707724986501</v>
      </c>
      <c r="P10" s="17">
        <v>9.2630975426882506E-2</v>
      </c>
      <c r="Q10" s="17">
        <v>0.13351734026415399</v>
      </c>
      <c r="R10" s="17"/>
      <c r="S10" s="17">
        <v>0.41732460486261203</v>
      </c>
      <c r="T10" s="17">
        <v>0</v>
      </c>
      <c r="U10" s="17">
        <v>0.225630481394161</v>
      </c>
      <c r="V10" s="17">
        <v>0</v>
      </c>
      <c r="W10" s="17">
        <v>0.15314132446100301</v>
      </c>
      <c r="X10" s="17">
        <v>0.21009998241140601</v>
      </c>
      <c r="Y10" s="17">
        <v>0</v>
      </c>
      <c r="Z10" s="17">
        <v>0</v>
      </c>
      <c r="AA10" s="17">
        <v>0.19062877020267199</v>
      </c>
      <c r="AB10" s="17">
        <v>0.26945693512815899</v>
      </c>
      <c r="AC10" s="17">
        <v>0</v>
      </c>
      <c r="AD10" s="17" t="s">
        <v>95</v>
      </c>
      <c r="AE10" s="17"/>
      <c r="AF10" s="17">
        <v>0.176925541636061</v>
      </c>
      <c r="AG10" s="17">
        <v>0.24871268763486101</v>
      </c>
      <c r="AH10" s="17">
        <v>0</v>
      </c>
      <c r="AI10" s="17"/>
      <c r="AJ10" s="17">
        <v>0.227430170698317</v>
      </c>
      <c r="AK10" s="17">
        <v>0.208420454133769</v>
      </c>
      <c r="AL10" s="17">
        <v>0</v>
      </c>
      <c r="AM10" s="17" t="s">
        <v>95</v>
      </c>
      <c r="AN10" s="17">
        <v>0</v>
      </c>
      <c r="AO10" s="17"/>
      <c r="AP10" s="17">
        <v>0.15601150034321201</v>
      </c>
      <c r="AQ10" s="17">
        <v>0.23220721597375199</v>
      </c>
      <c r="AR10" s="17">
        <v>0</v>
      </c>
      <c r="AS10" s="17"/>
      <c r="AT10" s="17">
        <v>8.1079020299841903E-2</v>
      </c>
      <c r="AU10" s="17">
        <v>0.298504580569457</v>
      </c>
      <c r="AV10" s="17">
        <v>0.12445873027833999</v>
      </c>
      <c r="AW10" s="17">
        <v>0.32201711124249799</v>
      </c>
      <c r="AX10" s="17">
        <v>0</v>
      </c>
      <c r="AY10" s="17"/>
      <c r="AZ10" s="17">
        <v>0.23699141676970301</v>
      </c>
      <c r="BA10" s="17">
        <v>0.20821720802013399</v>
      </c>
      <c r="BB10" s="17">
        <v>0</v>
      </c>
      <c r="BC10" s="17">
        <v>0.19015022322793901</v>
      </c>
      <c r="BD10" s="17">
        <v>0.101995792963371</v>
      </c>
      <c r="BE10" s="17" t="s">
        <v>95</v>
      </c>
      <c r="BF10" s="17"/>
      <c r="BG10" s="17">
        <v>0.19451845590523301</v>
      </c>
      <c r="BH10" s="17">
        <v>0.16729795083183899</v>
      </c>
      <c r="BI10" s="17" t="s">
        <v>95</v>
      </c>
      <c r="BJ10" s="17" t="s">
        <v>95</v>
      </c>
      <c r="BK10" s="17" t="s">
        <v>95</v>
      </c>
      <c r="BL10" s="17" t="s">
        <v>95</v>
      </c>
      <c r="BM10" s="17" t="s">
        <v>95</v>
      </c>
    </row>
    <row r="11" spans="2:65" ht="58" x14ac:dyDescent="0.35">
      <c r="B11" s="18" t="s">
        <v>453</v>
      </c>
      <c r="C11" s="17">
        <v>0.173354216682157</v>
      </c>
      <c r="D11" s="17">
        <v>0.12792614479408901</v>
      </c>
      <c r="E11" s="17">
        <v>0.24249163314300501</v>
      </c>
      <c r="F11" s="17"/>
      <c r="G11" s="17">
        <v>7.2746848981910306E-2</v>
      </c>
      <c r="H11" s="17">
        <v>0.308516685048843</v>
      </c>
      <c r="I11" s="17">
        <v>0.208558929044313</v>
      </c>
      <c r="J11" s="17">
        <v>0.324489694091047</v>
      </c>
      <c r="K11" s="17">
        <v>0.13137645533303599</v>
      </c>
      <c r="L11" s="17">
        <v>7.2407380632134505E-2</v>
      </c>
      <c r="M11" s="17"/>
      <c r="N11" s="17">
        <v>0.15603989086806599</v>
      </c>
      <c r="O11" s="17">
        <v>0.25016708785208203</v>
      </c>
      <c r="P11" s="17">
        <v>0.19243900639083</v>
      </c>
      <c r="Q11" s="17">
        <v>0</v>
      </c>
      <c r="R11" s="17"/>
      <c r="S11" s="17">
        <v>7.7962018976011405E-2</v>
      </c>
      <c r="T11" s="17">
        <v>0</v>
      </c>
      <c r="U11" s="17">
        <v>0</v>
      </c>
      <c r="V11" s="17">
        <v>0.35974628567696398</v>
      </c>
      <c r="W11" s="17">
        <v>0.15250482875874999</v>
      </c>
      <c r="X11" s="17">
        <v>0.25329898628445402</v>
      </c>
      <c r="Y11" s="17">
        <v>0.15187313304146999</v>
      </c>
      <c r="Z11" s="17">
        <v>0</v>
      </c>
      <c r="AA11" s="17">
        <v>0.35306480734156298</v>
      </c>
      <c r="AB11" s="17">
        <v>0.37326981200578802</v>
      </c>
      <c r="AC11" s="17">
        <v>0</v>
      </c>
      <c r="AD11" s="17" t="s">
        <v>95</v>
      </c>
      <c r="AE11" s="17"/>
      <c r="AF11" s="17">
        <v>0.23669566931064601</v>
      </c>
      <c r="AG11" s="17">
        <v>0.14841844798939899</v>
      </c>
      <c r="AH11" s="17">
        <v>0</v>
      </c>
      <c r="AI11" s="17"/>
      <c r="AJ11" s="17">
        <v>0.150474701931295</v>
      </c>
      <c r="AK11" s="17">
        <v>0.24203425812917101</v>
      </c>
      <c r="AL11" s="17">
        <v>0</v>
      </c>
      <c r="AM11" s="17" t="s">
        <v>95</v>
      </c>
      <c r="AN11" s="17">
        <v>0</v>
      </c>
      <c r="AO11" s="17"/>
      <c r="AP11" s="17">
        <v>3.8041209994222003E-2</v>
      </c>
      <c r="AQ11" s="17">
        <v>0.22025070528693799</v>
      </c>
      <c r="AR11" s="17">
        <v>0</v>
      </c>
      <c r="AS11" s="17"/>
      <c r="AT11" s="17">
        <v>0.20417968521653199</v>
      </c>
      <c r="AU11" s="17">
        <v>0.18358361514382901</v>
      </c>
      <c r="AV11" s="17">
        <v>5.5409000763409003E-2</v>
      </c>
      <c r="AW11" s="17">
        <v>0.32430290175229398</v>
      </c>
      <c r="AX11" s="17">
        <v>0</v>
      </c>
      <c r="AY11" s="17"/>
      <c r="AZ11" s="17">
        <v>8.7648064781352994E-2</v>
      </c>
      <c r="BA11" s="17">
        <v>0.25064510845028598</v>
      </c>
      <c r="BB11" s="17">
        <v>0.13588846471892399</v>
      </c>
      <c r="BC11" s="17">
        <v>0.26756667212555102</v>
      </c>
      <c r="BD11" s="17">
        <v>0.100162714356515</v>
      </c>
      <c r="BE11" s="17" t="s">
        <v>95</v>
      </c>
      <c r="BF11" s="17"/>
      <c r="BG11" s="17">
        <v>0.17521609468021199</v>
      </c>
      <c r="BH11" s="17">
        <v>0.171014996522551</v>
      </c>
      <c r="BI11" s="17" t="s">
        <v>95</v>
      </c>
      <c r="BJ11" s="17" t="s">
        <v>95</v>
      </c>
      <c r="BK11" s="17" t="s">
        <v>95</v>
      </c>
      <c r="BL11" s="17" t="s">
        <v>95</v>
      </c>
      <c r="BM11" s="17" t="s">
        <v>95</v>
      </c>
    </row>
    <row r="12" spans="2:65" ht="58" x14ac:dyDescent="0.35">
      <c r="B12" s="18" t="s">
        <v>447</v>
      </c>
      <c r="C12" s="17">
        <v>0.13988892219198201</v>
      </c>
      <c r="D12" s="17">
        <v>0.13644558999272099</v>
      </c>
      <c r="E12" s="17">
        <v>0.15024694590627</v>
      </c>
      <c r="F12" s="17"/>
      <c r="G12" s="17">
        <v>7.9497413137150502E-2</v>
      </c>
      <c r="H12" s="17">
        <v>8.1151521463629597E-2</v>
      </c>
      <c r="I12" s="17">
        <v>0.24652731955459301</v>
      </c>
      <c r="J12" s="17">
        <v>9.8140966248712894E-2</v>
      </c>
      <c r="K12" s="17">
        <v>0</v>
      </c>
      <c r="L12" s="17">
        <v>0.29567118369775403</v>
      </c>
      <c r="M12" s="17"/>
      <c r="N12" s="17">
        <v>0.164095071869617</v>
      </c>
      <c r="O12" s="17">
        <v>0.18587574631433801</v>
      </c>
      <c r="P12" s="17">
        <v>0</v>
      </c>
      <c r="Q12" s="17">
        <v>0.13351734026415399</v>
      </c>
      <c r="R12" s="17"/>
      <c r="S12" s="17">
        <v>0.18060791280413599</v>
      </c>
      <c r="T12" s="17">
        <v>0</v>
      </c>
      <c r="U12" s="17">
        <v>0.41715723910508001</v>
      </c>
      <c r="V12" s="17">
        <v>0</v>
      </c>
      <c r="W12" s="17">
        <v>0</v>
      </c>
      <c r="X12" s="17">
        <v>0.23612491622759499</v>
      </c>
      <c r="Y12" s="17">
        <v>0</v>
      </c>
      <c r="Z12" s="17">
        <v>0</v>
      </c>
      <c r="AA12" s="17">
        <v>0.15729795058266299</v>
      </c>
      <c r="AB12" s="17">
        <v>0.26364131512283601</v>
      </c>
      <c r="AC12" s="17">
        <v>0</v>
      </c>
      <c r="AD12" s="17" t="s">
        <v>95</v>
      </c>
      <c r="AE12" s="17"/>
      <c r="AF12" s="17">
        <v>0.21352701547936501</v>
      </c>
      <c r="AG12" s="17">
        <v>0.130909629777932</v>
      </c>
      <c r="AH12" s="17">
        <v>0</v>
      </c>
      <c r="AI12" s="17"/>
      <c r="AJ12" s="17">
        <v>0.195162068915815</v>
      </c>
      <c r="AK12" s="17">
        <v>0.111851305852342</v>
      </c>
      <c r="AL12" s="17">
        <v>0</v>
      </c>
      <c r="AM12" s="17" t="s">
        <v>95</v>
      </c>
      <c r="AN12" s="17">
        <v>0</v>
      </c>
      <c r="AO12" s="17"/>
      <c r="AP12" s="17">
        <v>0.11173707107578</v>
      </c>
      <c r="AQ12" s="17">
        <v>0.182163419088546</v>
      </c>
      <c r="AR12" s="17">
        <v>0</v>
      </c>
      <c r="AS12" s="17"/>
      <c r="AT12" s="17">
        <v>8.1079020299841903E-2</v>
      </c>
      <c r="AU12" s="17">
        <v>0.155923442765076</v>
      </c>
      <c r="AV12" s="17">
        <v>0.20993357790552</v>
      </c>
      <c r="AW12" s="17">
        <v>0</v>
      </c>
      <c r="AX12" s="17">
        <v>0</v>
      </c>
      <c r="AY12" s="17"/>
      <c r="AZ12" s="17">
        <v>0.10661412184348699</v>
      </c>
      <c r="BA12" s="17">
        <v>0.19565422317893499</v>
      </c>
      <c r="BB12" s="17">
        <v>0.16761928116175301</v>
      </c>
      <c r="BC12" s="17">
        <v>0.195446471988348</v>
      </c>
      <c r="BD12" s="17">
        <v>0</v>
      </c>
      <c r="BE12" s="17" t="s">
        <v>95</v>
      </c>
      <c r="BF12" s="17"/>
      <c r="BG12" s="17">
        <v>0.14228587257113701</v>
      </c>
      <c r="BH12" s="17">
        <v>0.136877449552879</v>
      </c>
      <c r="BI12" s="17" t="s">
        <v>95</v>
      </c>
      <c r="BJ12" s="17" t="s">
        <v>95</v>
      </c>
      <c r="BK12" s="17" t="s">
        <v>95</v>
      </c>
      <c r="BL12" s="17" t="s">
        <v>95</v>
      </c>
      <c r="BM12" s="17" t="s">
        <v>95</v>
      </c>
    </row>
    <row r="13" spans="2:65" ht="29" x14ac:dyDescent="0.35">
      <c r="B13" s="18" t="s">
        <v>442</v>
      </c>
      <c r="C13" s="17">
        <v>0.136535760361751</v>
      </c>
      <c r="D13" s="17">
        <v>0.107257863408566</v>
      </c>
      <c r="E13" s="17">
        <v>0.14172013205504999</v>
      </c>
      <c r="F13" s="17"/>
      <c r="G13" s="17">
        <v>0.20861005650622999</v>
      </c>
      <c r="H13" s="17">
        <v>0.232502791478396</v>
      </c>
      <c r="I13" s="17">
        <v>0.124543932578906</v>
      </c>
      <c r="J13" s="17">
        <v>0</v>
      </c>
      <c r="K13" s="17">
        <v>0.14332632895418199</v>
      </c>
      <c r="L13" s="17">
        <v>6.2429293486362197E-2</v>
      </c>
      <c r="M13" s="17"/>
      <c r="N13" s="17">
        <v>0.16295442740014601</v>
      </c>
      <c r="O13" s="17">
        <v>8.6237597477705E-2</v>
      </c>
      <c r="P13" s="17">
        <v>0.10005193319831</v>
      </c>
      <c r="Q13" s="17">
        <v>0.23663887265574299</v>
      </c>
      <c r="R13" s="17"/>
      <c r="S13" s="17">
        <v>0.100182045266303</v>
      </c>
      <c r="T13" s="17">
        <v>0.27139147734458502</v>
      </c>
      <c r="U13" s="17">
        <v>0</v>
      </c>
      <c r="V13" s="17">
        <v>0</v>
      </c>
      <c r="W13" s="17">
        <v>0.30874664511973199</v>
      </c>
      <c r="X13" s="17">
        <v>0.11898135139287599</v>
      </c>
      <c r="Y13" s="17">
        <v>0.20051465054427101</v>
      </c>
      <c r="Z13" s="17">
        <v>0.47955851233038699</v>
      </c>
      <c r="AA13" s="17">
        <v>0</v>
      </c>
      <c r="AB13" s="17">
        <v>0</v>
      </c>
      <c r="AC13" s="17">
        <v>0.54183709017830095</v>
      </c>
      <c r="AD13" s="17" t="s">
        <v>95</v>
      </c>
      <c r="AE13" s="17"/>
      <c r="AF13" s="17">
        <v>0.19720262851791101</v>
      </c>
      <c r="AG13" s="17">
        <v>0.10187865824519</v>
      </c>
      <c r="AH13" s="17">
        <v>0</v>
      </c>
      <c r="AI13" s="17"/>
      <c r="AJ13" s="17">
        <v>0.15861198516554201</v>
      </c>
      <c r="AK13" s="17">
        <v>0.15808152736571801</v>
      </c>
      <c r="AL13" s="17">
        <v>0</v>
      </c>
      <c r="AM13" s="17" t="s">
        <v>95</v>
      </c>
      <c r="AN13" s="17">
        <v>0</v>
      </c>
      <c r="AO13" s="17"/>
      <c r="AP13" s="17">
        <v>0.186328030297741</v>
      </c>
      <c r="AQ13" s="17">
        <v>0.189997202704038</v>
      </c>
      <c r="AR13" s="17">
        <v>0</v>
      </c>
      <c r="AS13" s="17"/>
      <c r="AT13" s="17">
        <v>6.2053884865046101E-2</v>
      </c>
      <c r="AU13" s="17">
        <v>0.20115342424046101</v>
      </c>
      <c r="AV13" s="17">
        <v>0.12949778867780801</v>
      </c>
      <c r="AW13" s="17">
        <v>0</v>
      </c>
      <c r="AX13" s="17">
        <v>0</v>
      </c>
      <c r="AY13" s="17"/>
      <c r="AZ13" s="17">
        <v>0.15067971796433399</v>
      </c>
      <c r="BA13" s="17">
        <v>4.3802902889562997E-2</v>
      </c>
      <c r="BB13" s="17">
        <v>0</v>
      </c>
      <c r="BC13" s="17">
        <v>0.18529661994169</v>
      </c>
      <c r="BD13" s="17">
        <v>0.35266951342182001</v>
      </c>
      <c r="BE13" s="17" t="s">
        <v>95</v>
      </c>
      <c r="BF13" s="17"/>
      <c r="BG13" s="17">
        <v>0.134323111113266</v>
      </c>
      <c r="BH13" s="17">
        <v>0.13931568135205999</v>
      </c>
      <c r="BI13" s="17" t="s">
        <v>95</v>
      </c>
      <c r="BJ13" s="17" t="s">
        <v>95</v>
      </c>
      <c r="BK13" s="17" t="s">
        <v>95</v>
      </c>
      <c r="BL13" s="17" t="s">
        <v>95</v>
      </c>
      <c r="BM13" s="17" t="s">
        <v>95</v>
      </c>
    </row>
    <row r="14" spans="2:65" ht="58" x14ac:dyDescent="0.35">
      <c r="B14" s="18" t="s">
        <v>451</v>
      </c>
      <c r="C14" s="17">
        <v>0.113301006915839</v>
      </c>
      <c r="D14" s="17">
        <v>0.14506887445498901</v>
      </c>
      <c r="E14" s="17">
        <v>7.4422403772552506E-2</v>
      </c>
      <c r="F14" s="17"/>
      <c r="G14" s="17">
        <v>0.101937962498273</v>
      </c>
      <c r="H14" s="17">
        <v>7.8664939136324802E-2</v>
      </c>
      <c r="I14" s="17">
        <v>0</v>
      </c>
      <c r="J14" s="17">
        <v>0.25154575779862198</v>
      </c>
      <c r="K14" s="17">
        <v>0.250841176346843</v>
      </c>
      <c r="L14" s="17">
        <v>6.3976507854848E-2</v>
      </c>
      <c r="M14" s="17"/>
      <c r="N14" s="17">
        <v>6.1889426320266699E-2</v>
      </c>
      <c r="O14" s="17">
        <v>0.175678948366432</v>
      </c>
      <c r="P14" s="17">
        <v>0.192522255500926</v>
      </c>
      <c r="Q14" s="17">
        <v>0</v>
      </c>
      <c r="R14" s="17"/>
      <c r="S14" s="17">
        <v>0.12846145767961201</v>
      </c>
      <c r="T14" s="17">
        <v>0.13978663832838001</v>
      </c>
      <c r="U14" s="17">
        <v>0.19076238609516899</v>
      </c>
      <c r="V14" s="17">
        <v>0.236042629329686</v>
      </c>
      <c r="W14" s="17">
        <v>0</v>
      </c>
      <c r="X14" s="17">
        <v>0.112528942948182</v>
      </c>
      <c r="Y14" s="17">
        <v>0.161579942742823</v>
      </c>
      <c r="Z14" s="17">
        <v>0</v>
      </c>
      <c r="AA14" s="17">
        <v>0</v>
      </c>
      <c r="AB14" s="17">
        <v>0.126873184977597</v>
      </c>
      <c r="AC14" s="17">
        <v>0</v>
      </c>
      <c r="AD14" s="17" t="s">
        <v>95</v>
      </c>
      <c r="AE14" s="17"/>
      <c r="AF14" s="17">
        <v>7.5247461635231799E-2</v>
      </c>
      <c r="AG14" s="17">
        <v>9.6482209647818007E-2</v>
      </c>
      <c r="AH14" s="17">
        <v>0.24295093424011799</v>
      </c>
      <c r="AI14" s="17"/>
      <c r="AJ14" s="17">
        <v>9.2608768261661895E-2</v>
      </c>
      <c r="AK14" s="17">
        <v>0.102572468132311</v>
      </c>
      <c r="AL14" s="17">
        <v>0</v>
      </c>
      <c r="AM14" s="17" t="s">
        <v>95</v>
      </c>
      <c r="AN14" s="17">
        <v>0.309646081848161</v>
      </c>
      <c r="AO14" s="17"/>
      <c r="AP14" s="17">
        <v>9.7936393620021003E-2</v>
      </c>
      <c r="AQ14" s="17">
        <v>4.8747959523179799E-2</v>
      </c>
      <c r="AR14" s="17">
        <v>0</v>
      </c>
      <c r="AS14" s="17"/>
      <c r="AT14" s="17">
        <v>8.04485696666392E-2</v>
      </c>
      <c r="AU14" s="17">
        <v>0.20826553579353599</v>
      </c>
      <c r="AV14" s="17">
        <v>7.7293286735456004E-2</v>
      </c>
      <c r="AW14" s="17">
        <v>0</v>
      </c>
      <c r="AX14" s="17">
        <v>0</v>
      </c>
      <c r="AY14" s="17"/>
      <c r="AZ14" s="17">
        <v>7.5831702435423504E-2</v>
      </c>
      <c r="BA14" s="17">
        <v>0.18537809024402499</v>
      </c>
      <c r="BB14" s="17">
        <v>0</v>
      </c>
      <c r="BC14" s="17">
        <v>9.7263440666913406E-2</v>
      </c>
      <c r="BD14" s="17">
        <v>0.12224892995390101</v>
      </c>
      <c r="BE14" s="17" t="s">
        <v>95</v>
      </c>
      <c r="BF14" s="17"/>
      <c r="BG14" s="17">
        <v>0.11655036333265301</v>
      </c>
      <c r="BH14" s="17">
        <v>0.109218591180818</v>
      </c>
      <c r="BI14" s="17" t="s">
        <v>95</v>
      </c>
      <c r="BJ14" s="17" t="s">
        <v>95</v>
      </c>
      <c r="BK14" s="17" t="s">
        <v>95</v>
      </c>
      <c r="BL14" s="17" t="s">
        <v>95</v>
      </c>
      <c r="BM14" s="17" t="s">
        <v>95</v>
      </c>
    </row>
    <row r="15" spans="2:65" ht="29" x14ac:dyDescent="0.35">
      <c r="B15" s="18" t="s">
        <v>455</v>
      </c>
      <c r="C15" s="17">
        <v>0.109991264464932</v>
      </c>
      <c r="D15" s="17">
        <v>6.4456903861931397E-2</v>
      </c>
      <c r="E15" s="17">
        <v>0.176715743151421</v>
      </c>
      <c r="F15" s="17"/>
      <c r="G15" s="17">
        <v>0.222190368610374</v>
      </c>
      <c r="H15" s="17">
        <v>0</v>
      </c>
      <c r="I15" s="17">
        <v>0.215566021458132</v>
      </c>
      <c r="J15" s="17">
        <v>0.128151874147196</v>
      </c>
      <c r="K15" s="17">
        <v>0.111579874122474</v>
      </c>
      <c r="L15" s="17">
        <v>0</v>
      </c>
      <c r="M15" s="17"/>
      <c r="N15" s="17">
        <v>0.13489807045552399</v>
      </c>
      <c r="O15" s="17">
        <v>8.2457494796349201E-2</v>
      </c>
      <c r="P15" s="17">
        <v>0.19028389238752</v>
      </c>
      <c r="Q15" s="17">
        <v>0</v>
      </c>
      <c r="R15" s="17"/>
      <c r="S15" s="17">
        <v>0.20704629085359899</v>
      </c>
      <c r="T15" s="17">
        <v>0.237727942468654</v>
      </c>
      <c r="U15" s="17">
        <v>0</v>
      </c>
      <c r="V15" s="17">
        <v>0.19603790454036599</v>
      </c>
      <c r="W15" s="17">
        <v>0.17238472291454199</v>
      </c>
      <c r="X15" s="17">
        <v>0.13384088489033399</v>
      </c>
      <c r="Y15" s="17">
        <v>0</v>
      </c>
      <c r="Z15" s="17">
        <v>0</v>
      </c>
      <c r="AA15" s="17">
        <v>0</v>
      </c>
      <c r="AB15" s="17">
        <v>0</v>
      </c>
      <c r="AC15" s="17">
        <v>0</v>
      </c>
      <c r="AD15" s="17" t="s">
        <v>95</v>
      </c>
      <c r="AE15" s="17"/>
      <c r="AF15" s="17">
        <v>8.2113842988402796E-2</v>
      </c>
      <c r="AG15" s="17">
        <v>0.13857130040815399</v>
      </c>
      <c r="AH15" s="17">
        <v>0</v>
      </c>
      <c r="AI15" s="17"/>
      <c r="AJ15" s="17">
        <v>0.123983396723717</v>
      </c>
      <c r="AK15" s="17">
        <v>0.126616456593489</v>
      </c>
      <c r="AL15" s="17">
        <v>0.35129581172063801</v>
      </c>
      <c r="AM15" s="17" t="s">
        <v>95</v>
      </c>
      <c r="AN15" s="17">
        <v>0</v>
      </c>
      <c r="AO15" s="17"/>
      <c r="AP15" s="17">
        <v>0.21119376307343701</v>
      </c>
      <c r="AQ15" s="17">
        <v>0</v>
      </c>
      <c r="AR15" s="17">
        <v>0</v>
      </c>
      <c r="AS15" s="17"/>
      <c r="AT15" s="17">
        <v>8.0637412527318403E-2</v>
      </c>
      <c r="AU15" s="17">
        <v>4.2895559219888302E-2</v>
      </c>
      <c r="AV15" s="17">
        <v>0.13629558740154199</v>
      </c>
      <c r="AW15" s="17">
        <v>0.16668632151285601</v>
      </c>
      <c r="AX15" s="17">
        <v>0.583619778344177</v>
      </c>
      <c r="AY15" s="17"/>
      <c r="AZ15" s="17">
        <v>7.5831702435423504E-2</v>
      </c>
      <c r="BA15" s="17">
        <v>9.7487674982502506E-2</v>
      </c>
      <c r="BB15" s="17">
        <v>0.154803029360015</v>
      </c>
      <c r="BC15" s="17">
        <v>0.26725737095780799</v>
      </c>
      <c r="BD15" s="17">
        <v>0</v>
      </c>
      <c r="BE15" s="17" t="s">
        <v>95</v>
      </c>
      <c r="BF15" s="17"/>
      <c r="BG15" s="17">
        <v>9.8197802449915494E-2</v>
      </c>
      <c r="BH15" s="17">
        <v>0.124808295508789</v>
      </c>
      <c r="BI15" s="17" t="s">
        <v>95</v>
      </c>
      <c r="BJ15" s="17" t="s">
        <v>95</v>
      </c>
      <c r="BK15" s="17" t="s">
        <v>95</v>
      </c>
      <c r="BL15" s="17" t="s">
        <v>95</v>
      </c>
      <c r="BM15" s="17" t="s">
        <v>95</v>
      </c>
    </row>
    <row r="16" spans="2:65" ht="43.5" x14ac:dyDescent="0.35">
      <c r="B16" s="18" t="s">
        <v>450</v>
      </c>
      <c r="C16" s="17">
        <v>0.107553113559463</v>
      </c>
      <c r="D16" s="17">
        <v>0.15993478159296801</v>
      </c>
      <c r="E16" s="17">
        <v>4.0246151628240898E-2</v>
      </c>
      <c r="F16" s="17"/>
      <c r="G16" s="17">
        <v>0.28504386422105699</v>
      </c>
      <c r="H16" s="17">
        <v>0</v>
      </c>
      <c r="I16" s="17">
        <v>0.10561661434476501</v>
      </c>
      <c r="J16" s="17">
        <v>0.100404642160319</v>
      </c>
      <c r="K16" s="17">
        <v>0</v>
      </c>
      <c r="L16" s="17">
        <v>7.14124360565834E-2</v>
      </c>
      <c r="M16" s="17"/>
      <c r="N16" s="17">
        <v>6.1285421729984399E-2</v>
      </c>
      <c r="O16" s="17">
        <v>0.17916702180841401</v>
      </c>
      <c r="P16" s="17">
        <v>0.15275928846668699</v>
      </c>
      <c r="Q16" s="17">
        <v>0</v>
      </c>
      <c r="R16" s="17"/>
      <c r="S16" s="17">
        <v>0.15869132775245001</v>
      </c>
      <c r="T16" s="17">
        <v>0</v>
      </c>
      <c r="U16" s="17">
        <v>0.17581450093829501</v>
      </c>
      <c r="V16" s="17">
        <v>0</v>
      </c>
      <c r="W16" s="17">
        <v>0</v>
      </c>
      <c r="X16" s="17">
        <v>0.18564743490928601</v>
      </c>
      <c r="Y16" s="17">
        <v>0</v>
      </c>
      <c r="Z16" s="17">
        <v>0</v>
      </c>
      <c r="AA16" s="17">
        <v>0.31436908834481297</v>
      </c>
      <c r="AB16" s="17">
        <v>0.13134408442300499</v>
      </c>
      <c r="AC16" s="17">
        <v>0</v>
      </c>
      <c r="AD16" s="17" t="s">
        <v>95</v>
      </c>
      <c r="AE16" s="17"/>
      <c r="AF16" s="17">
        <v>7.0280111900839007E-2</v>
      </c>
      <c r="AG16" s="17">
        <v>0.123828725413095</v>
      </c>
      <c r="AH16" s="17">
        <v>0.33778237417463602</v>
      </c>
      <c r="AI16" s="17"/>
      <c r="AJ16" s="17">
        <v>6.2353802390712303E-2</v>
      </c>
      <c r="AK16" s="17">
        <v>0.26695910328408201</v>
      </c>
      <c r="AL16" s="17">
        <v>0</v>
      </c>
      <c r="AM16" s="17" t="s">
        <v>95</v>
      </c>
      <c r="AN16" s="17">
        <v>0</v>
      </c>
      <c r="AO16" s="17"/>
      <c r="AP16" s="17">
        <v>0</v>
      </c>
      <c r="AQ16" s="17">
        <v>0.281846640194306</v>
      </c>
      <c r="AR16" s="17">
        <v>0</v>
      </c>
      <c r="AS16" s="17"/>
      <c r="AT16" s="17">
        <v>0.25757900405645301</v>
      </c>
      <c r="AU16" s="17">
        <v>0</v>
      </c>
      <c r="AV16" s="17">
        <v>0.19109252947358199</v>
      </c>
      <c r="AW16" s="17">
        <v>0.16536527006496801</v>
      </c>
      <c r="AX16" s="17">
        <v>0</v>
      </c>
      <c r="AY16" s="17"/>
      <c r="AZ16" s="17">
        <v>0.117506701058257</v>
      </c>
      <c r="BA16" s="17">
        <v>0.17385019972473501</v>
      </c>
      <c r="BB16" s="17">
        <v>0.19623872973103201</v>
      </c>
      <c r="BC16" s="17">
        <v>0</v>
      </c>
      <c r="BD16" s="17">
        <v>0</v>
      </c>
      <c r="BE16" s="17" t="s">
        <v>95</v>
      </c>
      <c r="BF16" s="17"/>
      <c r="BG16" s="17">
        <v>0.13961158382734101</v>
      </c>
      <c r="BH16" s="17">
        <v>6.7275598053593497E-2</v>
      </c>
      <c r="BI16" s="17" t="s">
        <v>95</v>
      </c>
      <c r="BJ16" s="17" t="s">
        <v>95</v>
      </c>
      <c r="BK16" s="17" t="s">
        <v>95</v>
      </c>
      <c r="BL16" s="17" t="s">
        <v>95</v>
      </c>
      <c r="BM16" s="17" t="s">
        <v>95</v>
      </c>
    </row>
    <row r="17" spans="2:65" ht="29" x14ac:dyDescent="0.35">
      <c r="B17" s="18" t="s">
        <v>443</v>
      </c>
      <c r="C17" s="17">
        <v>9.1476755393184103E-2</v>
      </c>
      <c r="D17" s="17">
        <v>0.11714345879275501</v>
      </c>
      <c r="E17" s="17">
        <v>6.0062370495858199E-2</v>
      </c>
      <c r="F17" s="17"/>
      <c r="G17" s="17">
        <v>0.174134269910168</v>
      </c>
      <c r="H17" s="17">
        <v>0.13902247429108699</v>
      </c>
      <c r="I17" s="17">
        <v>0</v>
      </c>
      <c r="J17" s="17">
        <v>0.20175135125202501</v>
      </c>
      <c r="K17" s="17">
        <v>0</v>
      </c>
      <c r="L17" s="17">
        <v>0</v>
      </c>
      <c r="M17" s="17"/>
      <c r="N17" s="17">
        <v>0.13666729879723899</v>
      </c>
      <c r="O17" s="17">
        <v>0.121189819567871</v>
      </c>
      <c r="P17" s="17">
        <v>0</v>
      </c>
      <c r="Q17" s="17">
        <v>0</v>
      </c>
      <c r="R17" s="17"/>
      <c r="S17" s="17">
        <v>0.16441429926996201</v>
      </c>
      <c r="T17" s="17">
        <v>0.195197865482229</v>
      </c>
      <c r="U17" s="17">
        <v>0.17581450093829501</v>
      </c>
      <c r="V17" s="17">
        <v>0</v>
      </c>
      <c r="W17" s="17">
        <v>0.15250482875874999</v>
      </c>
      <c r="X17" s="17">
        <v>0</v>
      </c>
      <c r="Y17" s="17">
        <v>0</v>
      </c>
      <c r="Z17" s="17">
        <v>0</v>
      </c>
      <c r="AA17" s="17">
        <v>0.16243603713889199</v>
      </c>
      <c r="AB17" s="17">
        <v>0</v>
      </c>
      <c r="AC17" s="17">
        <v>0</v>
      </c>
      <c r="AD17" s="17" t="s">
        <v>95</v>
      </c>
      <c r="AE17" s="17"/>
      <c r="AF17" s="17">
        <v>7.3139042491197404E-2</v>
      </c>
      <c r="AG17" s="17">
        <v>9.0807658066521094E-2</v>
      </c>
      <c r="AH17" s="17">
        <v>0</v>
      </c>
      <c r="AI17" s="17"/>
      <c r="AJ17" s="17">
        <v>2.5238463437031799E-2</v>
      </c>
      <c r="AK17" s="17">
        <v>0.19700599995802701</v>
      </c>
      <c r="AL17" s="17">
        <v>0</v>
      </c>
      <c r="AM17" s="17" t="s">
        <v>95</v>
      </c>
      <c r="AN17" s="17">
        <v>0.40361531415443702</v>
      </c>
      <c r="AO17" s="17"/>
      <c r="AP17" s="17">
        <v>0.11000134359375</v>
      </c>
      <c r="AQ17" s="17">
        <v>0.17518403513448</v>
      </c>
      <c r="AR17" s="17">
        <v>0</v>
      </c>
      <c r="AS17" s="17"/>
      <c r="AT17" s="17">
        <v>0.23181118650568999</v>
      </c>
      <c r="AU17" s="17">
        <v>9.8070912867246202E-2</v>
      </c>
      <c r="AV17" s="17">
        <v>5.6086437209129703E-2</v>
      </c>
      <c r="AW17" s="17">
        <v>0</v>
      </c>
      <c r="AX17" s="17">
        <v>0</v>
      </c>
      <c r="AY17" s="17"/>
      <c r="AZ17" s="17">
        <v>0.253285758303743</v>
      </c>
      <c r="BA17" s="17">
        <v>0</v>
      </c>
      <c r="BB17" s="17">
        <v>0</v>
      </c>
      <c r="BC17" s="17">
        <v>0</v>
      </c>
      <c r="BD17" s="17">
        <v>0.100162714356515</v>
      </c>
      <c r="BE17" s="17" t="s">
        <v>95</v>
      </c>
      <c r="BF17" s="17"/>
      <c r="BG17" s="17">
        <v>8.0654829524956007E-2</v>
      </c>
      <c r="BH17" s="17">
        <v>0.10507317104616901</v>
      </c>
      <c r="BI17" s="17" t="s">
        <v>95</v>
      </c>
      <c r="BJ17" s="17" t="s">
        <v>95</v>
      </c>
      <c r="BK17" s="17" t="s">
        <v>95</v>
      </c>
      <c r="BL17" s="17" t="s">
        <v>95</v>
      </c>
      <c r="BM17" s="17" t="s">
        <v>95</v>
      </c>
    </row>
    <row r="18" spans="2:65" ht="29" x14ac:dyDescent="0.35">
      <c r="B18" s="18" t="s">
        <v>452</v>
      </c>
      <c r="C18" s="17">
        <v>7.2397528734864797E-2</v>
      </c>
      <c r="D18" s="17">
        <v>5.2086914824778702E-2</v>
      </c>
      <c r="E18" s="17">
        <v>0.103102203561311</v>
      </c>
      <c r="F18" s="17"/>
      <c r="G18" s="17">
        <v>7.2727061342227298E-2</v>
      </c>
      <c r="H18" s="17">
        <v>0.23687665416155701</v>
      </c>
      <c r="I18" s="17">
        <v>0</v>
      </c>
      <c r="J18" s="17">
        <v>0</v>
      </c>
      <c r="K18" s="17">
        <v>0</v>
      </c>
      <c r="L18" s="17">
        <v>6.2429293486362197E-2</v>
      </c>
      <c r="M18" s="17"/>
      <c r="N18" s="17">
        <v>7.5100108231548002E-2</v>
      </c>
      <c r="O18" s="17">
        <v>4.1017181265531097E-2</v>
      </c>
      <c r="P18" s="17">
        <v>0</v>
      </c>
      <c r="Q18" s="17">
        <v>0.24230271274706799</v>
      </c>
      <c r="R18" s="17"/>
      <c r="S18" s="17">
        <v>6.4232254003659603E-2</v>
      </c>
      <c r="T18" s="17">
        <v>0.15838371399751899</v>
      </c>
      <c r="U18" s="17">
        <v>0</v>
      </c>
      <c r="V18" s="17">
        <v>0</v>
      </c>
      <c r="W18" s="17">
        <v>0.19004264166041701</v>
      </c>
      <c r="X18" s="17">
        <v>0</v>
      </c>
      <c r="Y18" s="17">
        <v>0.164785504540993</v>
      </c>
      <c r="Z18" s="17">
        <v>0.47955851233038699</v>
      </c>
      <c r="AA18" s="17">
        <v>0</v>
      </c>
      <c r="AB18" s="17">
        <v>0</v>
      </c>
      <c r="AC18" s="17">
        <v>0</v>
      </c>
      <c r="AD18" s="17" t="s">
        <v>95</v>
      </c>
      <c r="AE18" s="17"/>
      <c r="AF18" s="17">
        <v>3.5336432113266397E-2</v>
      </c>
      <c r="AG18" s="17">
        <v>0.125453064384417</v>
      </c>
      <c r="AH18" s="17">
        <v>0</v>
      </c>
      <c r="AI18" s="17"/>
      <c r="AJ18" s="17">
        <v>8.8980448577858307E-2</v>
      </c>
      <c r="AK18" s="17">
        <v>5.9928988527018702E-2</v>
      </c>
      <c r="AL18" s="17">
        <v>0</v>
      </c>
      <c r="AM18" s="17" t="s">
        <v>95</v>
      </c>
      <c r="AN18" s="17">
        <v>0</v>
      </c>
      <c r="AO18" s="17"/>
      <c r="AP18" s="17">
        <v>8.0814501269057398E-2</v>
      </c>
      <c r="AQ18" s="17">
        <v>5.3290773042079402E-2</v>
      </c>
      <c r="AR18" s="17">
        <v>0.54475544816267596</v>
      </c>
      <c r="AS18" s="17"/>
      <c r="AT18" s="17">
        <v>6.2053884865046101E-2</v>
      </c>
      <c r="AU18" s="17">
        <v>9.6262875480859406E-2</v>
      </c>
      <c r="AV18" s="17">
        <v>5.6086437209129703E-2</v>
      </c>
      <c r="AW18" s="17">
        <v>0</v>
      </c>
      <c r="AX18" s="17">
        <v>0.416380221655823</v>
      </c>
      <c r="AY18" s="17"/>
      <c r="AZ18" s="17">
        <v>0.14914139906134199</v>
      </c>
      <c r="BA18" s="17">
        <v>0</v>
      </c>
      <c r="BB18" s="17">
        <v>0</v>
      </c>
      <c r="BC18" s="17">
        <v>8.3998455394223806E-2</v>
      </c>
      <c r="BD18" s="17">
        <v>9.7466144724237896E-2</v>
      </c>
      <c r="BE18" s="17" t="s">
        <v>95</v>
      </c>
      <c r="BF18" s="17"/>
      <c r="BG18" s="17">
        <v>8.4826381467153197E-2</v>
      </c>
      <c r="BH18" s="17">
        <v>5.67822075900343E-2</v>
      </c>
      <c r="BI18" s="17" t="s">
        <v>95</v>
      </c>
      <c r="BJ18" s="17" t="s">
        <v>95</v>
      </c>
      <c r="BK18" s="17" t="s">
        <v>95</v>
      </c>
      <c r="BL18" s="17" t="s">
        <v>95</v>
      </c>
      <c r="BM18" s="17" t="s">
        <v>95</v>
      </c>
    </row>
    <row r="19" spans="2:65" ht="43.5" x14ac:dyDescent="0.35">
      <c r="B19" s="18" t="s">
        <v>454</v>
      </c>
      <c r="C19" s="17">
        <v>5.38251319211406E-2</v>
      </c>
      <c r="D19" s="17">
        <v>4.45336104939381E-2</v>
      </c>
      <c r="E19" s="17">
        <v>6.8707629852939295E-2</v>
      </c>
      <c r="F19" s="17"/>
      <c r="G19" s="17">
        <v>0</v>
      </c>
      <c r="H19" s="17">
        <v>0.12748103996986601</v>
      </c>
      <c r="I19" s="17">
        <v>0.124920722308011</v>
      </c>
      <c r="J19" s="17">
        <v>0.107025596983396</v>
      </c>
      <c r="K19" s="17">
        <v>0</v>
      </c>
      <c r="L19" s="17">
        <v>0</v>
      </c>
      <c r="M19" s="17"/>
      <c r="N19" s="17">
        <v>6.0867896952874402E-2</v>
      </c>
      <c r="O19" s="17">
        <v>0</v>
      </c>
      <c r="P19" s="17">
        <v>8.3354333822573595E-2</v>
      </c>
      <c r="Q19" s="17">
        <v>0.13351734026415399</v>
      </c>
      <c r="R19" s="17"/>
      <c r="S19" s="17">
        <v>6.4232254003659603E-2</v>
      </c>
      <c r="T19" s="17">
        <v>0</v>
      </c>
      <c r="U19" s="17">
        <v>0.225630481394161</v>
      </c>
      <c r="V19" s="17">
        <v>0</v>
      </c>
      <c r="W19" s="17">
        <v>0</v>
      </c>
      <c r="X19" s="17">
        <v>9.06418810172855E-2</v>
      </c>
      <c r="Y19" s="17">
        <v>0</v>
      </c>
      <c r="Z19" s="17">
        <v>0.52044148766961296</v>
      </c>
      <c r="AA19" s="17">
        <v>0</v>
      </c>
      <c r="AB19" s="17">
        <v>0</v>
      </c>
      <c r="AC19" s="17">
        <v>0</v>
      </c>
      <c r="AD19" s="17" t="s">
        <v>95</v>
      </c>
      <c r="AE19" s="17"/>
      <c r="AF19" s="17">
        <v>8.4519156752164204E-2</v>
      </c>
      <c r="AG19" s="17">
        <v>4.85583982789764E-2</v>
      </c>
      <c r="AH19" s="17">
        <v>0</v>
      </c>
      <c r="AI19" s="17"/>
      <c r="AJ19" s="17">
        <v>6.14706939775857E-2</v>
      </c>
      <c r="AK19" s="17">
        <v>3.84642978802495E-2</v>
      </c>
      <c r="AL19" s="17">
        <v>0.32364464841674201</v>
      </c>
      <c r="AM19" s="17" t="s">
        <v>95</v>
      </c>
      <c r="AN19" s="17">
        <v>0</v>
      </c>
      <c r="AO19" s="17"/>
      <c r="AP19" s="17">
        <v>9.3785794649393503E-2</v>
      </c>
      <c r="AQ19" s="17">
        <v>3.42036837086808E-2</v>
      </c>
      <c r="AR19" s="17">
        <v>0.45524455183732399</v>
      </c>
      <c r="AS19" s="17"/>
      <c r="AT19" s="17">
        <v>0.14842307806227401</v>
      </c>
      <c r="AU19" s="17">
        <v>0</v>
      </c>
      <c r="AV19" s="17">
        <v>0.110318761149721</v>
      </c>
      <c r="AW19" s="17">
        <v>0</v>
      </c>
      <c r="AX19" s="17">
        <v>0</v>
      </c>
      <c r="AY19" s="17"/>
      <c r="AZ19" s="17">
        <v>7.4580045801602393E-2</v>
      </c>
      <c r="BA19" s="17">
        <v>5.3605463871779301E-2</v>
      </c>
      <c r="BB19" s="17">
        <v>0.16401481396196099</v>
      </c>
      <c r="BC19" s="17">
        <v>0</v>
      </c>
      <c r="BD19" s="17">
        <v>0</v>
      </c>
      <c r="BE19" s="17" t="s">
        <v>95</v>
      </c>
      <c r="BF19" s="17"/>
      <c r="BG19" s="17">
        <v>0</v>
      </c>
      <c r="BH19" s="17">
        <v>0.121449774252607</v>
      </c>
      <c r="BI19" s="17" t="s">
        <v>95</v>
      </c>
      <c r="BJ19" s="17" t="s">
        <v>95</v>
      </c>
      <c r="BK19" s="17" t="s">
        <v>95</v>
      </c>
      <c r="BL19" s="17" t="s">
        <v>95</v>
      </c>
      <c r="BM19" s="17" t="s">
        <v>95</v>
      </c>
    </row>
    <row r="20" spans="2:65" ht="43.5" x14ac:dyDescent="0.35">
      <c r="B20" s="18" t="s">
        <v>449</v>
      </c>
      <c r="C20" s="17">
        <v>4.2722789145086801E-2</v>
      </c>
      <c r="D20" s="17">
        <v>4.8524990070564003E-2</v>
      </c>
      <c r="E20" s="17">
        <v>3.65112963107549E-2</v>
      </c>
      <c r="F20" s="17"/>
      <c r="G20" s="17">
        <v>0</v>
      </c>
      <c r="H20" s="17">
        <v>7.3828843032470906E-2</v>
      </c>
      <c r="I20" s="17">
        <v>0.21824032110334901</v>
      </c>
      <c r="J20" s="17">
        <v>0</v>
      </c>
      <c r="K20" s="17">
        <v>0</v>
      </c>
      <c r="L20" s="17">
        <v>0</v>
      </c>
      <c r="M20" s="17"/>
      <c r="N20" s="17">
        <v>3.5250782476457798E-2</v>
      </c>
      <c r="O20" s="17">
        <v>4.3355022607165297E-2</v>
      </c>
      <c r="P20" s="17">
        <v>9.0475861423572404E-2</v>
      </c>
      <c r="Q20" s="17">
        <v>0</v>
      </c>
      <c r="R20" s="17"/>
      <c r="S20" s="17">
        <v>7.7962018976011405E-2</v>
      </c>
      <c r="T20" s="17">
        <v>0</v>
      </c>
      <c r="U20" s="17">
        <v>0</v>
      </c>
      <c r="V20" s="17">
        <v>0</v>
      </c>
      <c r="W20" s="17">
        <v>0.17238472291454199</v>
      </c>
      <c r="X20" s="17">
        <v>0</v>
      </c>
      <c r="Y20" s="17">
        <v>0</v>
      </c>
      <c r="Z20" s="17">
        <v>0</v>
      </c>
      <c r="AA20" s="17">
        <v>0</v>
      </c>
      <c r="AB20" s="17">
        <v>0.104871603470774</v>
      </c>
      <c r="AC20" s="17">
        <v>0</v>
      </c>
      <c r="AD20" s="17" t="s">
        <v>95</v>
      </c>
      <c r="AE20" s="17"/>
      <c r="AF20" s="17">
        <v>0</v>
      </c>
      <c r="AG20" s="17">
        <v>6.1916371215802402E-2</v>
      </c>
      <c r="AH20" s="17">
        <v>0.19428915817651801</v>
      </c>
      <c r="AI20" s="17"/>
      <c r="AJ20" s="17">
        <v>3.0633232414530202E-2</v>
      </c>
      <c r="AK20" s="17">
        <v>0</v>
      </c>
      <c r="AL20" s="17">
        <v>0.35129581172063801</v>
      </c>
      <c r="AM20" s="17" t="s">
        <v>95</v>
      </c>
      <c r="AN20" s="17">
        <v>0</v>
      </c>
      <c r="AO20" s="17"/>
      <c r="AP20" s="17">
        <v>4.3863556843123097E-2</v>
      </c>
      <c r="AQ20" s="17">
        <v>0</v>
      </c>
      <c r="AR20" s="17">
        <v>0</v>
      </c>
      <c r="AS20" s="17"/>
      <c r="AT20" s="17">
        <v>0</v>
      </c>
      <c r="AU20" s="17">
        <v>4.1304057739437197E-2</v>
      </c>
      <c r="AV20" s="17">
        <v>7.2591428658268606E-2</v>
      </c>
      <c r="AW20" s="17">
        <v>0.16536527006496801</v>
      </c>
      <c r="AX20" s="17">
        <v>0</v>
      </c>
      <c r="AY20" s="17"/>
      <c r="AZ20" s="17">
        <v>4.3191979733947297E-2</v>
      </c>
      <c r="BA20" s="17">
        <v>4.5321764875473097E-2</v>
      </c>
      <c r="BB20" s="17">
        <v>0</v>
      </c>
      <c r="BC20" s="17">
        <v>9.4676562363164393E-2</v>
      </c>
      <c r="BD20" s="17">
        <v>0</v>
      </c>
      <c r="BE20" s="17" t="s">
        <v>95</v>
      </c>
      <c r="BF20" s="17"/>
      <c r="BG20" s="17">
        <v>4.94990035068711E-2</v>
      </c>
      <c r="BH20" s="17">
        <v>3.4209311217185401E-2</v>
      </c>
      <c r="BI20" s="17" t="s">
        <v>95</v>
      </c>
      <c r="BJ20" s="17" t="s">
        <v>95</v>
      </c>
      <c r="BK20" s="17" t="s">
        <v>95</v>
      </c>
      <c r="BL20" s="17" t="s">
        <v>95</v>
      </c>
      <c r="BM20" s="17" t="s">
        <v>95</v>
      </c>
    </row>
    <row r="21" spans="2:65" x14ac:dyDescent="0.35">
      <c r="B21" s="18" t="s">
        <v>114</v>
      </c>
      <c r="C21" s="17">
        <v>4.25080970567428E-2</v>
      </c>
      <c r="D21" s="17">
        <v>2.46992289175899E-2</v>
      </c>
      <c r="E21" s="17">
        <v>6.8583989177590399E-2</v>
      </c>
      <c r="F21" s="17"/>
      <c r="G21" s="17">
        <v>0</v>
      </c>
      <c r="H21" s="17">
        <v>0</v>
      </c>
      <c r="I21" s="17">
        <v>9.6776329632307201E-2</v>
      </c>
      <c r="J21" s="17">
        <v>0.118393342717903</v>
      </c>
      <c r="K21" s="17">
        <v>0.118736426349362</v>
      </c>
      <c r="L21" s="17">
        <v>0</v>
      </c>
      <c r="M21" s="17"/>
      <c r="N21" s="17">
        <v>3.4416253671121402E-2</v>
      </c>
      <c r="O21" s="17">
        <v>4.2778636375437697E-2</v>
      </c>
      <c r="P21" s="17">
        <v>9.2207831485484906E-2</v>
      </c>
      <c r="Q21" s="17">
        <v>0</v>
      </c>
      <c r="R21" s="17"/>
      <c r="S21" s="17">
        <v>0</v>
      </c>
      <c r="T21" s="17">
        <v>0.116922432697911</v>
      </c>
      <c r="U21" s="17">
        <v>0</v>
      </c>
      <c r="V21" s="17">
        <v>0.19845675401012999</v>
      </c>
      <c r="W21" s="17">
        <v>0.175684665844306</v>
      </c>
      <c r="X21" s="17">
        <v>0</v>
      </c>
      <c r="Y21" s="17">
        <v>0</v>
      </c>
      <c r="Z21" s="17">
        <v>0</v>
      </c>
      <c r="AA21" s="17">
        <v>0</v>
      </c>
      <c r="AB21" s="17">
        <v>0</v>
      </c>
      <c r="AC21" s="17">
        <v>0</v>
      </c>
      <c r="AD21" s="17" t="s">
        <v>95</v>
      </c>
      <c r="AE21" s="17"/>
      <c r="AF21" s="17">
        <v>3.5768182606082201E-2</v>
      </c>
      <c r="AG21" s="17">
        <v>2.95658428867848E-2</v>
      </c>
      <c r="AH21" s="17">
        <v>0.224977533408728</v>
      </c>
      <c r="AI21" s="17"/>
      <c r="AJ21" s="17">
        <v>0</v>
      </c>
      <c r="AK21" s="17">
        <v>0</v>
      </c>
      <c r="AL21" s="17">
        <v>0.32505953986262098</v>
      </c>
      <c r="AM21" s="17" t="s">
        <v>95</v>
      </c>
      <c r="AN21" s="17">
        <v>0.28673860399740198</v>
      </c>
      <c r="AO21" s="17"/>
      <c r="AP21" s="17">
        <v>0</v>
      </c>
      <c r="AQ21" s="17">
        <v>4.2363316724128103E-2</v>
      </c>
      <c r="AR21" s="17">
        <v>0</v>
      </c>
      <c r="AS21" s="17"/>
      <c r="AT21" s="17">
        <v>0</v>
      </c>
      <c r="AU21" s="17">
        <v>8.3751057297135195E-2</v>
      </c>
      <c r="AV21" s="17">
        <v>0</v>
      </c>
      <c r="AW21" s="17">
        <v>0</v>
      </c>
      <c r="AX21" s="17">
        <v>0</v>
      </c>
      <c r="AY21" s="17"/>
      <c r="AZ21" s="17">
        <v>0</v>
      </c>
      <c r="BA21" s="17">
        <v>4.4719231657845401E-2</v>
      </c>
      <c r="BB21" s="17">
        <v>0.181435681066315</v>
      </c>
      <c r="BC21" s="17">
        <v>0</v>
      </c>
      <c r="BD21" s="17">
        <v>9.8657013566985197E-2</v>
      </c>
      <c r="BE21" s="17" t="s">
        <v>95</v>
      </c>
      <c r="BF21" s="17"/>
      <c r="BG21" s="17">
        <v>5.2944781249408497E-2</v>
      </c>
      <c r="BH21" s="17">
        <v>2.9395690073894601E-2</v>
      </c>
      <c r="BI21" s="17" t="s">
        <v>95</v>
      </c>
      <c r="BJ21" s="17" t="s">
        <v>95</v>
      </c>
      <c r="BK21" s="17" t="s">
        <v>95</v>
      </c>
      <c r="BL21" s="17" t="s">
        <v>95</v>
      </c>
      <c r="BM21" s="17" t="s">
        <v>95</v>
      </c>
    </row>
    <row r="22" spans="2:65" x14ac:dyDescent="0.35">
      <c r="B22" s="18" t="s">
        <v>115</v>
      </c>
      <c r="C22" s="19">
        <v>7.7070255892000603E-2</v>
      </c>
      <c r="D22" s="19">
        <v>8.2185001176364E-2</v>
      </c>
      <c r="E22" s="19">
        <v>7.31858919769902E-2</v>
      </c>
      <c r="F22" s="19"/>
      <c r="G22" s="19">
        <v>0</v>
      </c>
      <c r="H22" s="19">
        <v>0</v>
      </c>
      <c r="I22" s="19">
        <v>0</v>
      </c>
      <c r="J22" s="19">
        <v>0</v>
      </c>
      <c r="K22" s="19">
        <v>0.13642341711688599</v>
      </c>
      <c r="L22" s="19">
        <v>0.29564870174989599</v>
      </c>
      <c r="M22" s="19"/>
      <c r="N22" s="19">
        <v>0</v>
      </c>
      <c r="O22" s="19">
        <v>4.43516762717652E-2</v>
      </c>
      <c r="P22" s="19">
        <v>9.6189489711615103E-2</v>
      </c>
      <c r="Q22" s="19">
        <v>0.36845372088153699</v>
      </c>
      <c r="R22" s="19"/>
      <c r="S22" s="19">
        <v>0.102206083824079</v>
      </c>
      <c r="T22" s="19">
        <v>0</v>
      </c>
      <c r="U22" s="19">
        <v>0.21626587386145699</v>
      </c>
      <c r="V22" s="19">
        <v>0.20575433098321999</v>
      </c>
      <c r="W22" s="19">
        <v>0</v>
      </c>
      <c r="X22" s="19">
        <v>0</v>
      </c>
      <c r="Y22" s="19">
        <v>0.16533544061906499</v>
      </c>
      <c r="Z22" s="19">
        <v>0</v>
      </c>
      <c r="AA22" s="19">
        <v>0.175268153730961</v>
      </c>
      <c r="AB22" s="19">
        <v>0</v>
      </c>
      <c r="AC22" s="19">
        <v>0</v>
      </c>
      <c r="AD22" s="19" t="s">
        <v>95</v>
      </c>
      <c r="AE22" s="19"/>
      <c r="AF22" s="19">
        <v>0.174544184055516</v>
      </c>
      <c r="AG22" s="19">
        <v>2.84430451711239E-2</v>
      </c>
      <c r="AH22" s="19">
        <v>0</v>
      </c>
      <c r="AI22" s="19"/>
      <c r="AJ22" s="19">
        <v>0.13132370004566399</v>
      </c>
      <c r="AK22" s="19">
        <v>0</v>
      </c>
      <c r="AL22" s="19">
        <v>0</v>
      </c>
      <c r="AM22" s="19" t="s">
        <v>95</v>
      </c>
      <c r="AN22" s="19">
        <v>0</v>
      </c>
      <c r="AO22" s="19"/>
      <c r="AP22" s="19">
        <v>0.20036047697089901</v>
      </c>
      <c r="AQ22" s="19">
        <v>0</v>
      </c>
      <c r="AR22" s="19">
        <v>0</v>
      </c>
      <c r="AS22" s="19"/>
      <c r="AT22" s="19">
        <v>6.8808469660580698E-2</v>
      </c>
      <c r="AU22" s="19">
        <v>4.5021635535906698E-2</v>
      </c>
      <c r="AV22" s="19">
        <v>0.15386362663623601</v>
      </c>
      <c r="AW22" s="19">
        <v>0.18747215602292799</v>
      </c>
      <c r="AX22" s="19">
        <v>0</v>
      </c>
      <c r="AY22" s="19"/>
      <c r="AZ22" s="19">
        <v>0</v>
      </c>
      <c r="BA22" s="19">
        <v>0.15127200873008401</v>
      </c>
      <c r="BB22" s="19">
        <v>0</v>
      </c>
      <c r="BC22" s="19">
        <v>0</v>
      </c>
      <c r="BD22" s="19">
        <v>0.224266035737408</v>
      </c>
      <c r="BE22" s="19" t="s">
        <v>95</v>
      </c>
      <c r="BF22" s="19"/>
      <c r="BG22" s="19">
        <v>0.112292062799788</v>
      </c>
      <c r="BH22" s="19">
        <v>3.2818397895688099E-2</v>
      </c>
      <c r="BI22" s="19" t="s">
        <v>95</v>
      </c>
      <c r="BJ22" s="19" t="s">
        <v>95</v>
      </c>
      <c r="BK22" s="19" t="s">
        <v>95</v>
      </c>
      <c r="BL22" s="19" t="s">
        <v>95</v>
      </c>
      <c r="BM22" s="19" t="s">
        <v>95</v>
      </c>
    </row>
    <row r="23" spans="2:65" x14ac:dyDescent="0.35">
      <c r="B23" s="16" t="s">
        <v>467</v>
      </c>
    </row>
    <row r="24" spans="2:65" x14ac:dyDescent="0.35">
      <c r="B24" t="s">
        <v>98</v>
      </c>
    </row>
    <row r="25" spans="2:65" x14ac:dyDescent="0.35">
      <c r="B25" t="s">
        <v>99</v>
      </c>
    </row>
    <row r="27" spans="2:65" x14ac:dyDescent="0.35">
      <c r="B2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M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145</v>
      </c>
      <c r="D7" s="10">
        <v>68</v>
      </c>
      <c r="E7" s="10">
        <v>77</v>
      </c>
      <c r="F7" s="10"/>
      <c r="G7" s="10">
        <v>12</v>
      </c>
      <c r="H7" s="10">
        <v>21</v>
      </c>
      <c r="I7" s="10">
        <v>19</v>
      </c>
      <c r="J7" s="10">
        <v>28</v>
      </c>
      <c r="K7" s="10">
        <v>28</v>
      </c>
      <c r="L7" s="10">
        <v>37</v>
      </c>
      <c r="M7" s="10"/>
      <c r="N7" s="10">
        <v>47</v>
      </c>
      <c r="O7" s="10">
        <v>44</v>
      </c>
      <c r="P7" s="10">
        <v>30</v>
      </c>
      <c r="Q7" s="10">
        <v>24</v>
      </c>
      <c r="R7" s="10"/>
      <c r="S7" s="10">
        <v>10</v>
      </c>
      <c r="T7" s="10">
        <v>23</v>
      </c>
      <c r="U7" s="10">
        <v>9</v>
      </c>
      <c r="V7" s="10">
        <v>14</v>
      </c>
      <c r="W7" s="10">
        <v>8</v>
      </c>
      <c r="X7" s="10">
        <v>17</v>
      </c>
      <c r="Y7" s="10">
        <v>15</v>
      </c>
      <c r="Z7" s="10">
        <v>3</v>
      </c>
      <c r="AA7" s="10">
        <v>21</v>
      </c>
      <c r="AB7" s="10">
        <v>17</v>
      </c>
      <c r="AC7" s="10">
        <v>5</v>
      </c>
      <c r="AD7" s="10">
        <v>3</v>
      </c>
      <c r="AE7" s="10"/>
      <c r="AF7" s="10">
        <v>67</v>
      </c>
      <c r="AG7" s="10">
        <v>61</v>
      </c>
      <c r="AH7" s="10">
        <v>11</v>
      </c>
      <c r="AI7" s="10"/>
      <c r="AJ7" s="10">
        <v>73</v>
      </c>
      <c r="AK7" s="10">
        <v>32</v>
      </c>
      <c r="AL7" s="10">
        <v>9</v>
      </c>
      <c r="AM7" s="10" t="s">
        <v>94</v>
      </c>
      <c r="AN7" s="10">
        <v>18</v>
      </c>
      <c r="AO7" s="10"/>
      <c r="AP7" s="10">
        <v>40</v>
      </c>
      <c r="AQ7" s="10">
        <v>47</v>
      </c>
      <c r="AR7" s="10">
        <v>8</v>
      </c>
      <c r="AS7" s="10"/>
      <c r="AT7" s="10">
        <v>40</v>
      </c>
      <c r="AU7" s="10">
        <v>29</v>
      </c>
      <c r="AV7" s="10">
        <v>39</v>
      </c>
      <c r="AW7" s="10">
        <v>15</v>
      </c>
      <c r="AX7" s="10">
        <v>1</v>
      </c>
      <c r="AY7" s="10"/>
      <c r="AZ7" s="10">
        <v>19</v>
      </c>
      <c r="BA7" s="10">
        <v>56</v>
      </c>
      <c r="BB7" s="10">
        <v>11</v>
      </c>
      <c r="BC7" s="10">
        <v>32</v>
      </c>
      <c r="BD7" s="10">
        <v>17</v>
      </c>
      <c r="BE7" s="10">
        <v>10</v>
      </c>
      <c r="BF7" s="10"/>
      <c r="BG7" s="10">
        <v>87</v>
      </c>
      <c r="BH7" s="10">
        <v>58</v>
      </c>
      <c r="BI7" s="10" t="s">
        <v>94</v>
      </c>
      <c r="BJ7" s="10" t="s">
        <v>94</v>
      </c>
      <c r="BK7" s="10" t="s">
        <v>94</v>
      </c>
      <c r="BL7" s="10" t="s">
        <v>94</v>
      </c>
      <c r="BM7" s="10" t="s">
        <v>94</v>
      </c>
    </row>
    <row r="8" spans="2:65" ht="30" customHeight="1" x14ac:dyDescent="0.35">
      <c r="B8" s="11" t="s">
        <v>19</v>
      </c>
      <c r="C8" s="11">
        <v>143</v>
      </c>
      <c r="D8" s="11">
        <v>66</v>
      </c>
      <c r="E8" s="11">
        <v>77</v>
      </c>
      <c r="F8" s="11"/>
      <c r="G8" s="11">
        <v>13</v>
      </c>
      <c r="H8" s="11">
        <v>19</v>
      </c>
      <c r="I8" s="11">
        <v>19</v>
      </c>
      <c r="J8" s="11">
        <v>27</v>
      </c>
      <c r="K8" s="11">
        <v>28</v>
      </c>
      <c r="L8" s="11">
        <v>36</v>
      </c>
      <c r="M8" s="11"/>
      <c r="N8" s="11">
        <v>44</v>
      </c>
      <c r="O8" s="11">
        <v>40</v>
      </c>
      <c r="P8" s="11">
        <v>33</v>
      </c>
      <c r="Q8" s="11">
        <v>26</v>
      </c>
      <c r="R8" s="11"/>
      <c r="S8" s="11">
        <v>9</v>
      </c>
      <c r="T8" s="11">
        <v>23</v>
      </c>
      <c r="U8" s="11">
        <v>9</v>
      </c>
      <c r="V8" s="11">
        <v>14</v>
      </c>
      <c r="W8" s="11">
        <v>7</v>
      </c>
      <c r="X8" s="11">
        <v>17</v>
      </c>
      <c r="Y8" s="11">
        <v>13</v>
      </c>
      <c r="Z8" s="11">
        <v>3</v>
      </c>
      <c r="AA8" s="11">
        <v>19</v>
      </c>
      <c r="AB8" s="11">
        <v>20</v>
      </c>
      <c r="AC8" s="11">
        <v>5</v>
      </c>
      <c r="AD8" s="11">
        <v>4</v>
      </c>
      <c r="AE8" s="11"/>
      <c r="AF8" s="11">
        <v>66</v>
      </c>
      <c r="AG8" s="11">
        <v>60</v>
      </c>
      <c r="AH8" s="11">
        <v>11</v>
      </c>
      <c r="AI8" s="11"/>
      <c r="AJ8" s="11">
        <v>69</v>
      </c>
      <c r="AK8" s="11">
        <v>33</v>
      </c>
      <c r="AL8" s="11">
        <v>10</v>
      </c>
      <c r="AM8" s="11" t="s">
        <v>94</v>
      </c>
      <c r="AN8" s="11">
        <v>18</v>
      </c>
      <c r="AO8" s="11"/>
      <c r="AP8" s="11">
        <v>38</v>
      </c>
      <c r="AQ8" s="11">
        <v>48</v>
      </c>
      <c r="AR8" s="11">
        <v>8</v>
      </c>
      <c r="AS8" s="11"/>
      <c r="AT8" s="11">
        <v>40</v>
      </c>
      <c r="AU8" s="11">
        <v>30</v>
      </c>
      <c r="AV8" s="11">
        <v>37</v>
      </c>
      <c r="AW8" s="11">
        <v>14</v>
      </c>
      <c r="AX8" s="11">
        <v>1</v>
      </c>
      <c r="AY8" s="11"/>
      <c r="AZ8" s="11">
        <v>18</v>
      </c>
      <c r="BA8" s="11">
        <v>54</v>
      </c>
      <c r="BB8" s="11">
        <v>11</v>
      </c>
      <c r="BC8" s="11">
        <v>31</v>
      </c>
      <c r="BD8" s="11">
        <v>18</v>
      </c>
      <c r="BE8" s="11">
        <v>10</v>
      </c>
      <c r="BF8" s="11"/>
      <c r="BG8" s="11">
        <v>86</v>
      </c>
      <c r="BH8" s="11">
        <v>58</v>
      </c>
      <c r="BI8" s="11" t="s">
        <v>94</v>
      </c>
      <c r="BJ8" s="11" t="s">
        <v>94</v>
      </c>
      <c r="BK8" s="11" t="s">
        <v>94</v>
      </c>
      <c r="BL8" s="11" t="s">
        <v>94</v>
      </c>
      <c r="BM8" s="11" t="s">
        <v>94</v>
      </c>
    </row>
    <row r="9" spans="2:65" ht="29" x14ac:dyDescent="0.35">
      <c r="B9" s="18" t="s">
        <v>442</v>
      </c>
      <c r="C9" s="17">
        <v>0.38992552503327899</v>
      </c>
      <c r="D9" s="17">
        <v>0.38142162501823901</v>
      </c>
      <c r="E9" s="17">
        <v>0.397260944333442</v>
      </c>
      <c r="F9" s="17"/>
      <c r="G9" s="17">
        <v>0.57666041432833304</v>
      </c>
      <c r="H9" s="17">
        <v>0.38192433522389102</v>
      </c>
      <c r="I9" s="17">
        <v>0.49503886717363699</v>
      </c>
      <c r="J9" s="17">
        <v>0.36284649186439599</v>
      </c>
      <c r="K9" s="17">
        <v>0.26269817590546601</v>
      </c>
      <c r="L9" s="17">
        <v>0.38772963519106102</v>
      </c>
      <c r="M9" s="17"/>
      <c r="N9" s="17">
        <v>0.432062725687198</v>
      </c>
      <c r="O9" s="17">
        <v>0.25563751401885998</v>
      </c>
      <c r="P9" s="17">
        <v>0.52969294746432605</v>
      </c>
      <c r="Q9" s="17">
        <v>0.346882146795223</v>
      </c>
      <c r="R9" s="17"/>
      <c r="S9" s="17">
        <v>0.40301770156672601</v>
      </c>
      <c r="T9" s="17">
        <v>0.40456513974930602</v>
      </c>
      <c r="U9" s="17">
        <v>0.46751195727225697</v>
      </c>
      <c r="V9" s="17">
        <v>0.35570682811837701</v>
      </c>
      <c r="W9" s="17">
        <v>0.36336767102071998</v>
      </c>
      <c r="X9" s="17">
        <v>0.487142846461665</v>
      </c>
      <c r="Y9" s="17">
        <v>0.39192532840954702</v>
      </c>
      <c r="Z9" s="17">
        <v>0</v>
      </c>
      <c r="AA9" s="17">
        <v>0.34878998704965702</v>
      </c>
      <c r="AB9" s="17">
        <v>0.37125613134005703</v>
      </c>
      <c r="AC9" s="17">
        <v>0.184358243990351</v>
      </c>
      <c r="AD9" s="17">
        <v>0.67117823716670799</v>
      </c>
      <c r="AE9" s="17"/>
      <c r="AF9" s="17">
        <v>0.41381237715644598</v>
      </c>
      <c r="AG9" s="17">
        <v>0.32480093583041297</v>
      </c>
      <c r="AH9" s="17">
        <v>0.33524407306502202</v>
      </c>
      <c r="AI9" s="17"/>
      <c r="AJ9" s="17">
        <v>0.361961194451771</v>
      </c>
      <c r="AK9" s="17">
        <v>0.31935184596134902</v>
      </c>
      <c r="AL9" s="17">
        <v>0.49853363586743299</v>
      </c>
      <c r="AM9" s="17" t="s">
        <v>95</v>
      </c>
      <c r="AN9" s="17">
        <v>0.43519910032793901</v>
      </c>
      <c r="AO9" s="17"/>
      <c r="AP9" s="17">
        <v>0.36995113034108601</v>
      </c>
      <c r="AQ9" s="17">
        <v>0.41851049330761297</v>
      </c>
      <c r="AR9" s="17">
        <v>0.30342164471138</v>
      </c>
      <c r="AS9" s="17"/>
      <c r="AT9" s="17">
        <v>0.35925411855438699</v>
      </c>
      <c r="AU9" s="17">
        <v>0.452369243446059</v>
      </c>
      <c r="AV9" s="17">
        <v>0.474413118493279</v>
      </c>
      <c r="AW9" s="17">
        <v>0.14561770398819701</v>
      </c>
      <c r="AX9" s="17">
        <v>0</v>
      </c>
      <c r="AY9" s="17"/>
      <c r="AZ9" s="17">
        <v>0.40261792470199298</v>
      </c>
      <c r="BA9" s="17">
        <v>0.373482138989778</v>
      </c>
      <c r="BB9" s="17">
        <v>0.49065891678267898</v>
      </c>
      <c r="BC9" s="17">
        <v>0.28082872308329399</v>
      </c>
      <c r="BD9" s="17">
        <v>0.51122276481284601</v>
      </c>
      <c r="BE9" s="17">
        <v>0.466351685769052</v>
      </c>
      <c r="BF9" s="17"/>
      <c r="BG9" s="17">
        <v>0.35114805071980199</v>
      </c>
      <c r="BH9" s="17">
        <v>0.44716503600963597</v>
      </c>
      <c r="BI9" s="17" t="s">
        <v>95</v>
      </c>
      <c r="BJ9" s="17" t="s">
        <v>95</v>
      </c>
      <c r="BK9" s="17" t="s">
        <v>95</v>
      </c>
      <c r="BL9" s="17" t="s">
        <v>95</v>
      </c>
      <c r="BM9" s="17" t="s">
        <v>95</v>
      </c>
    </row>
    <row r="10" spans="2:65" ht="43.5" x14ac:dyDescent="0.35">
      <c r="B10" s="18" t="s">
        <v>444</v>
      </c>
      <c r="C10" s="17">
        <v>0.15674415918600901</v>
      </c>
      <c r="D10" s="17">
        <v>0.16269421366279799</v>
      </c>
      <c r="E10" s="17">
        <v>0.151611673577185</v>
      </c>
      <c r="F10" s="17"/>
      <c r="G10" s="17">
        <v>0.523304419648431</v>
      </c>
      <c r="H10" s="17">
        <v>9.0263219880890297E-2</v>
      </c>
      <c r="I10" s="17">
        <v>4.7441081613763897E-2</v>
      </c>
      <c r="J10" s="17">
        <v>0.102285075527476</v>
      </c>
      <c r="K10" s="17">
        <v>0.146168494344905</v>
      </c>
      <c r="L10" s="17">
        <v>0.16372654792654501</v>
      </c>
      <c r="M10" s="17"/>
      <c r="N10" s="17">
        <v>8.8762046977122602E-2</v>
      </c>
      <c r="O10" s="17">
        <v>0.25542034075356801</v>
      </c>
      <c r="P10" s="17">
        <v>0.11962283441244401</v>
      </c>
      <c r="Q10" s="17">
        <v>0.16630097058412799</v>
      </c>
      <c r="R10" s="17"/>
      <c r="S10" s="17">
        <v>0.32416066095766299</v>
      </c>
      <c r="T10" s="17">
        <v>0.175120634592033</v>
      </c>
      <c r="U10" s="17">
        <v>0.239209550636965</v>
      </c>
      <c r="V10" s="17">
        <v>0.131336642878741</v>
      </c>
      <c r="W10" s="17">
        <v>0</v>
      </c>
      <c r="X10" s="17">
        <v>0.12509548394010001</v>
      </c>
      <c r="Y10" s="17">
        <v>0.197594707665741</v>
      </c>
      <c r="Z10" s="17">
        <v>0.30789560506631303</v>
      </c>
      <c r="AA10" s="17">
        <v>0.23624865161136699</v>
      </c>
      <c r="AB10" s="17">
        <v>6.5705062147748905E-2</v>
      </c>
      <c r="AC10" s="17">
        <v>0</v>
      </c>
      <c r="AD10" s="17">
        <v>0</v>
      </c>
      <c r="AE10" s="17"/>
      <c r="AF10" s="17">
        <v>0.136300022755142</v>
      </c>
      <c r="AG10" s="17">
        <v>0.137942780552581</v>
      </c>
      <c r="AH10" s="17">
        <v>0.17199616150888</v>
      </c>
      <c r="AI10" s="17"/>
      <c r="AJ10" s="17">
        <v>0.18350724307027999</v>
      </c>
      <c r="AK10" s="17">
        <v>0.166672782911095</v>
      </c>
      <c r="AL10" s="17">
        <v>0.14836643456617901</v>
      </c>
      <c r="AM10" s="17" t="s">
        <v>95</v>
      </c>
      <c r="AN10" s="17">
        <v>0.10346202763250099</v>
      </c>
      <c r="AO10" s="17"/>
      <c r="AP10" s="17">
        <v>0.17741610778212399</v>
      </c>
      <c r="AQ10" s="17">
        <v>0.14188700809471899</v>
      </c>
      <c r="AR10" s="17">
        <v>0.172898733225056</v>
      </c>
      <c r="AS10" s="17"/>
      <c r="AT10" s="17">
        <v>0.183358452761156</v>
      </c>
      <c r="AU10" s="17">
        <v>0.177929010361316</v>
      </c>
      <c r="AV10" s="17">
        <v>7.0349775517823801E-2</v>
      </c>
      <c r="AW10" s="17">
        <v>0.12547007267812199</v>
      </c>
      <c r="AX10" s="17">
        <v>0</v>
      </c>
      <c r="AY10" s="17"/>
      <c r="AZ10" s="17">
        <v>0.23755539989550201</v>
      </c>
      <c r="BA10" s="17">
        <v>0.18289055714239699</v>
      </c>
      <c r="BB10" s="17">
        <v>0</v>
      </c>
      <c r="BC10" s="17">
        <v>0.19816561248773601</v>
      </c>
      <c r="BD10" s="17">
        <v>0.11236413979764499</v>
      </c>
      <c r="BE10" s="17">
        <v>0</v>
      </c>
      <c r="BF10" s="17"/>
      <c r="BG10" s="17">
        <v>0.14246209011566199</v>
      </c>
      <c r="BH10" s="17">
        <v>0.177825951226113</v>
      </c>
      <c r="BI10" s="17" t="s">
        <v>95</v>
      </c>
      <c r="BJ10" s="17" t="s">
        <v>95</v>
      </c>
      <c r="BK10" s="17" t="s">
        <v>95</v>
      </c>
      <c r="BL10" s="17" t="s">
        <v>95</v>
      </c>
      <c r="BM10" s="17" t="s">
        <v>95</v>
      </c>
    </row>
    <row r="11" spans="2:65" ht="58" x14ac:dyDescent="0.35">
      <c r="B11" s="18" t="s">
        <v>453</v>
      </c>
      <c r="C11" s="17">
        <v>0.123368674416186</v>
      </c>
      <c r="D11" s="17">
        <v>0.115539438744685</v>
      </c>
      <c r="E11" s="17">
        <v>0.13012213181205001</v>
      </c>
      <c r="F11" s="17"/>
      <c r="G11" s="17">
        <v>0.15242129762949</v>
      </c>
      <c r="H11" s="17">
        <v>0.18649320245912701</v>
      </c>
      <c r="I11" s="17">
        <v>9.4763773115968397E-2</v>
      </c>
      <c r="J11" s="17">
        <v>0.119930596110707</v>
      </c>
      <c r="K11" s="17">
        <v>0.111589849236857</v>
      </c>
      <c r="L11" s="17">
        <v>0.10622794851563599</v>
      </c>
      <c r="M11" s="17"/>
      <c r="N11" s="17">
        <v>0.171748950688973</v>
      </c>
      <c r="O11" s="17">
        <v>0.112720140251023</v>
      </c>
      <c r="P11" s="17">
        <v>6.5160642992062506E-2</v>
      </c>
      <c r="Q11" s="17">
        <v>0.133521073683317</v>
      </c>
      <c r="R11" s="17"/>
      <c r="S11" s="17">
        <v>0.52635396484365704</v>
      </c>
      <c r="T11" s="17">
        <v>9.5982213115326606E-2</v>
      </c>
      <c r="U11" s="17">
        <v>0.10217533468058999</v>
      </c>
      <c r="V11" s="17">
        <v>0</v>
      </c>
      <c r="W11" s="17">
        <v>0</v>
      </c>
      <c r="X11" s="17">
        <v>0.107809507615269</v>
      </c>
      <c r="Y11" s="17">
        <v>6.36081037165524E-2</v>
      </c>
      <c r="Z11" s="17">
        <v>0</v>
      </c>
      <c r="AA11" s="17">
        <v>0.135999288579536</v>
      </c>
      <c r="AB11" s="17">
        <v>0.115625327972446</v>
      </c>
      <c r="AC11" s="17">
        <v>0.40080373262866897</v>
      </c>
      <c r="AD11" s="17">
        <v>0</v>
      </c>
      <c r="AE11" s="17"/>
      <c r="AF11" s="17">
        <v>0.101756270361441</v>
      </c>
      <c r="AG11" s="17">
        <v>0.13407107401413501</v>
      </c>
      <c r="AH11" s="17">
        <v>0.26890656622235198</v>
      </c>
      <c r="AI11" s="17"/>
      <c r="AJ11" s="17">
        <v>0.12470823627300701</v>
      </c>
      <c r="AK11" s="17">
        <v>0.18955223779418601</v>
      </c>
      <c r="AL11" s="17">
        <v>0.11238652393965599</v>
      </c>
      <c r="AM11" s="17" t="s">
        <v>95</v>
      </c>
      <c r="AN11" s="17">
        <v>9.9775040032370699E-2</v>
      </c>
      <c r="AO11" s="17"/>
      <c r="AP11" s="17">
        <v>0.10152801563094301</v>
      </c>
      <c r="AQ11" s="17">
        <v>0.14867717831696101</v>
      </c>
      <c r="AR11" s="17">
        <v>0.130969566516519</v>
      </c>
      <c r="AS11" s="17"/>
      <c r="AT11" s="17">
        <v>9.8344922704305601E-2</v>
      </c>
      <c r="AU11" s="17">
        <v>0.17759683859289099</v>
      </c>
      <c r="AV11" s="17">
        <v>9.9947265769113905E-2</v>
      </c>
      <c r="AW11" s="17">
        <v>0.26926717298991898</v>
      </c>
      <c r="AX11" s="17">
        <v>0</v>
      </c>
      <c r="AY11" s="17"/>
      <c r="AZ11" s="17">
        <v>0.16693317658273499</v>
      </c>
      <c r="BA11" s="17">
        <v>0.159823295113664</v>
      </c>
      <c r="BB11" s="17">
        <v>0.16347880145027199</v>
      </c>
      <c r="BC11" s="17">
        <v>9.6195607776056902E-2</v>
      </c>
      <c r="BD11" s="17">
        <v>0</v>
      </c>
      <c r="BE11" s="17">
        <v>0.106718241238855</v>
      </c>
      <c r="BF11" s="17"/>
      <c r="BG11" s="17">
        <v>0.125059121131599</v>
      </c>
      <c r="BH11" s="17">
        <v>0.12087340248229</v>
      </c>
      <c r="BI11" s="17" t="s">
        <v>95</v>
      </c>
      <c r="BJ11" s="17" t="s">
        <v>95</v>
      </c>
      <c r="BK11" s="17" t="s">
        <v>95</v>
      </c>
      <c r="BL11" s="17" t="s">
        <v>95</v>
      </c>
      <c r="BM11" s="17" t="s">
        <v>95</v>
      </c>
    </row>
    <row r="12" spans="2:65" ht="29" x14ac:dyDescent="0.35">
      <c r="B12" s="18" t="s">
        <v>443</v>
      </c>
      <c r="C12" s="17">
        <v>0.118737042590031</v>
      </c>
      <c r="D12" s="17">
        <v>0.15585974640167699</v>
      </c>
      <c r="E12" s="17">
        <v>8.6715194081395205E-2</v>
      </c>
      <c r="F12" s="17"/>
      <c r="G12" s="17">
        <v>0.33581455724139098</v>
      </c>
      <c r="H12" s="17">
        <v>0.14983933853517201</v>
      </c>
      <c r="I12" s="17">
        <v>4.7965636820255501E-2</v>
      </c>
      <c r="J12" s="17">
        <v>0.177760065800975</v>
      </c>
      <c r="K12" s="17">
        <v>6.2682395017752301E-2</v>
      </c>
      <c r="L12" s="17">
        <v>5.8798229869247001E-2</v>
      </c>
      <c r="M12" s="17"/>
      <c r="N12" s="17">
        <v>0.233462903545508</v>
      </c>
      <c r="O12" s="17">
        <v>0.14453003676693599</v>
      </c>
      <c r="P12" s="17">
        <v>3.2494529660354897E-2</v>
      </c>
      <c r="Q12" s="17">
        <v>0</v>
      </c>
      <c r="R12" s="17"/>
      <c r="S12" s="17">
        <v>0</v>
      </c>
      <c r="T12" s="17">
        <v>0.10076576679872799</v>
      </c>
      <c r="U12" s="17">
        <v>0</v>
      </c>
      <c r="V12" s="17">
        <v>6.2953447220422398E-2</v>
      </c>
      <c r="W12" s="17">
        <v>0.118243035191458</v>
      </c>
      <c r="X12" s="17">
        <v>0.18590083432885501</v>
      </c>
      <c r="Y12" s="17">
        <v>0.145414091408337</v>
      </c>
      <c r="Z12" s="17">
        <v>0</v>
      </c>
      <c r="AA12" s="17">
        <v>0.18058702218105699</v>
      </c>
      <c r="AB12" s="17">
        <v>0.1148278032367</v>
      </c>
      <c r="AC12" s="17">
        <v>0.184358243990351</v>
      </c>
      <c r="AD12" s="17">
        <v>0.32882176283329201</v>
      </c>
      <c r="AE12" s="17"/>
      <c r="AF12" s="17">
        <v>0.120063184495087</v>
      </c>
      <c r="AG12" s="17">
        <v>9.8957522762745206E-2</v>
      </c>
      <c r="AH12" s="17">
        <v>8.0008412272961502E-2</v>
      </c>
      <c r="AI12" s="17"/>
      <c r="AJ12" s="17">
        <v>6.6412218230238101E-2</v>
      </c>
      <c r="AK12" s="17">
        <v>0.21833234354424699</v>
      </c>
      <c r="AL12" s="17">
        <v>0.238629459374609</v>
      </c>
      <c r="AM12" s="17" t="s">
        <v>95</v>
      </c>
      <c r="AN12" s="17">
        <v>0.102353723792399</v>
      </c>
      <c r="AO12" s="17"/>
      <c r="AP12" s="17">
        <v>4.6671701037648103E-2</v>
      </c>
      <c r="AQ12" s="17">
        <v>0.166197464075728</v>
      </c>
      <c r="AR12" s="17">
        <v>0.27778382099617399</v>
      </c>
      <c r="AS12" s="17"/>
      <c r="AT12" s="17">
        <v>9.4182479828999993E-2</v>
      </c>
      <c r="AU12" s="17">
        <v>0.15773570621199701</v>
      </c>
      <c r="AV12" s="17">
        <v>9.2950121567621502E-2</v>
      </c>
      <c r="AW12" s="17">
        <v>0.23459686346363601</v>
      </c>
      <c r="AX12" s="17">
        <v>0</v>
      </c>
      <c r="AY12" s="17"/>
      <c r="AZ12" s="17">
        <v>0.23475914999688999</v>
      </c>
      <c r="BA12" s="17">
        <v>0.16408140388302001</v>
      </c>
      <c r="BB12" s="17">
        <v>0.104120401330542</v>
      </c>
      <c r="BC12" s="17">
        <v>8.5132674021663204E-2</v>
      </c>
      <c r="BD12" s="17">
        <v>0</v>
      </c>
      <c r="BE12" s="17">
        <v>0</v>
      </c>
      <c r="BF12" s="17"/>
      <c r="BG12" s="17">
        <v>7.9658372002736594E-2</v>
      </c>
      <c r="BH12" s="17">
        <v>0.176421150016426</v>
      </c>
      <c r="BI12" s="17" t="s">
        <v>95</v>
      </c>
      <c r="BJ12" s="17" t="s">
        <v>95</v>
      </c>
      <c r="BK12" s="17" t="s">
        <v>95</v>
      </c>
      <c r="BL12" s="17" t="s">
        <v>95</v>
      </c>
      <c r="BM12" s="17" t="s">
        <v>95</v>
      </c>
    </row>
    <row r="13" spans="2:65" ht="58" x14ac:dyDescent="0.35">
      <c r="B13" s="18" t="s">
        <v>451</v>
      </c>
      <c r="C13" s="17">
        <v>0.102068115396778</v>
      </c>
      <c r="D13" s="17">
        <v>9.6793042452326505E-2</v>
      </c>
      <c r="E13" s="17">
        <v>0.106618365495916</v>
      </c>
      <c r="F13" s="17"/>
      <c r="G13" s="17">
        <v>0</v>
      </c>
      <c r="H13" s="17">
        <v>0</v>
      </c>
      <c r="I13" s="17">
        <v>5.4758284865648002E-2</v>
      </c>
      <c r="J13" s="17">
        <v>0.18041231580526901</v>
      </c>
      <c r="K13" s="17">
        <v>0.17091587632115801</v>
      </c>
      <c r="L13" s="17">
        <v>0.107034630180324</v>
      </c>
      <c r="M13" s="17"/>
      <c r="N13" s="17">
        <v>7.8747564696958303E-2</v>
      </c>
      <c r="O13" s="17">
        <v>0.11996424711324299</v>
      </c>
      <c r="P13" s="17">
        <v>9.8741180942238799E-2</v>
      </c>
      <c r="Q13" s="17">
        <v>0.117584814369532</v>
      </c>
      <c r="R13" s="17"/>
      <c r="S13" s="17">
        <v>0</v>
      </c>
      <c r="T13" s="17">
        <v>0.23152904885001099</v>
      </c>
      <c r="U13" s="17">
        <v>0</v>
      </c>
      <c r="V13" s="17">
        <v>0.15441838525645599</v>
      </c>
      <c r="W13" s="17">
        <v>0</v>
      </c>
      <c r="X13" s="17">
        <v>0.114633144539042</v>
      </c>
      <c r="Y13" s="17">
        <v>0</v>
      </c>
      <c r="Z13" s="17">
        <v>0</v>
      </c>
      <c r="AA13" s="17">
        <v>0.16001332105753699</v>
      </c>
      <c r="AB13" s="17">
        <v>0.108228957776754</v>
      </c>
      <c r="AC13" s="17">
        <v>0</v>
      </c>
      <c r="AD13" s="17">
        <v>0</v>
      </c>
      <c r="AE13" s="17"/>
      <c r="AF13" s="17">
        <v>0.119568704296247</v>
      </c>
      <c r="AG13" s="17">
        <v>0.111793521986164</v>
      </c>
      <c r="AH13" s="17">
        <v>0</v>
      </c>
      <c r="AI13" s="17"/>
      <c r="AJ13" s="17">
        <v>9.6107543873883206E-2</v>
      </c>
      <c r="AK13" s="17">
        <v>3.2193488706611102E-2</v>
      </c>
      <c r="AL13" s="17">
        <v>0.199699790846146</v>
      </c>
      <c r="AM13" s="17" t="s">
        <v>95</v>
      </c>
      <c r="AN13" s="17">
        <v>0.10747191096083</v>
      </c>
      <c r="AO13" s="17"/>
      <c r="AP13" s="17">
        <v>0.15294639419561801</v>
      </c>
      <c r="AQ13" s="17">
        <v>4.4301602553337802E-2</v>
      </c>
      <c r="AR13" s="17">
        <v>0.34407935689489899</v>
      </c>
      <c r="AS13" s="17"/>
      <c r="AT13" s="17">
        <v>0.128285410087981</v>
      </c>
      <c r="AU13" s="17">
        <v>0.13790540122779099</v>
      </c>
      <c r="AV13" s="17">
        <v>9.9565596003154802E-2</v>
      </c>
      <c r="AW13" s="17">
        <v>0</v>
      </c>
      <c r="AX13" s="17">
        <v>0</v>
      </c>
      <c r="AY13" s="17"/>
      <c r="AZ13" s="17">
        <v>4.87483173633773E-2</v>
      </c>
      <c r="BA13" s="17">
        <v>7.4104087192841395E-2</v>
      </c>
      <c r="BB13" s="17">
        <v>0.17031732773811001</v>
      </c>
      <c r="BC13" s="17">
        <v>0.14545141472682499</v>
      </c>
      <c r="BD13" s="17">
        <v>0.12032968554493199</v>
      </c>
      <c r="BE13" s="17">
        <v>0.104690500398275</v>
      </c>
      <c r="BF13" s="17"/>
      <c r="BG13" s="17">
        <v>0.123956940389985</v>
      </c>
      <c r="BH13" s="17">
        <v>6.97579750217307E-2</v>
      </c>
      <c r="BI13" s="17" t="s">
        <v>95</v>
      </c>
      <c r="BJ13" s="17" t="s">
        <v>95</v>
      </c>
      <c r="BK13" s="17" t="s">
        <v>95</v>
      </c>
      <c r="BL13" s="17" t="s">
        <v>95</v>
      </c>
      <c r="BM13" s="17" t="s">
        <v>95</v>
      </c>
    </row>
    <row r="14" spans="2:65" ht="43.5" x14ac:dyDescent="0.35">
      <c r="B14" s="18" t="s">
        <v>445</v>
      </c>
      <c r="C14" s="17">
        <v>0.100287951180537</v>
      </c>
      <c r="D14" s="17">
        <v>0.14174119778625999</v>
      </c>
      <c r="E14" s="17">
        <v>6.4530599298664698E-2</v>
      </c>
      <c r="F14" s="17"/>
      <c r="G14" s="17">
        <v>0</v>
      </c>
      <c r="H14" s="17">
        <v>0.13992018186316699</v>
      </c>
      <c r="I14" s="17">
        <v>0</v>
      </c>
      <c r="J14" s="17">
        <v>0.17096409544416399</v>
      </c>
      <c r="K14" s="17">
        <v>0.10083382184110901</v>
      </c>
      <c r="L14" s="17">
        <v>0.11722933153997001</v>
      </c>
      <c r="M14" s="17"/>
      <c r="N14" s="17">
        <v>0.198061172230899</v>
      </c>
      <c r="O14" s="17">
        <v>0.11548709736082199</v>
      </c>
      <c r="P14" s="17">
        <v>3.4184884530901301E-2</v>
      </c>
      <c r="Q14" s="17">
        <v>0</v>
      </c>
      <c r="R14" s="17"/>
      <c r="S14" s="17">
        <v>0.296817757632649</v>
      </c>
      <c r="T14" s="17">
        <v>7.5123249427749603E-2</v>
      </c>
      <c r="U14" s="17">
        <v>0</v>
      </c>
      <c r="V14" s="17">
        <v>0.14190963935973699</v>
      </c>
      <c r="W14" s="17">
        <v>0.23946108515578901</v>
      </c>
      <c r="X14" s="17">
        <v>5.5802021729979702E-2</v>
      </c>
      <c r="Y14" s="17">
        <v>6.4753832056208202E-2</v>
      </c>
      <c r="Z14" s="17">
        <v>0</v>
      </c>
      <c r="AA14" s="17">
        <v>4.4918167870919901E-2</v>
      </c>
      <c r="AB14" s="17">
        <v>0.113025822376421</v>
      </c>
      <c r="AC14" s="17">
        <v>0</v>
      </c>
      <c r="AD14" s="17">
        <v>0.32882176283329201</v>
      </c>
      <c r="AE14" s="17"/>
      <c r="AF14" s="17">
        <v>0.12874936728158601</v>
      </c>
      <c r="AG14" s="17">
        <v>8.3210951443386694E-2</v>
      </c>
      <c r="AH14" s="17">
        <v>0</v>
      </c>
      <c r="AI14" s="17"/>
      <c r="AJ14" s="17">
        <v>7.9082337530472502E-2</v>
      </c>
      <c r="AK14" s="17">
        <v>0.117287289798893</v>
      </c>
      <c r="AL14" s="17">
        <v>0.21033704628722399</v>
      </c>
      <c r="AM14" s="17" t="s">
        <v>95</v>
      </c>
      <c r="AN14" s="17">
        <v>0.104473450824141</v>
      </c>
      <c r="AO14" s="17"/>
      <c r="AP14" s="17">
        <v>5.3803611393979302E-2</v>
      </c>
      <c r="AQ14" s="17">
        <v>0.140145030384832</v>
      </c>
      <c r="AR14" s="17">
        <v>0.104885087771118</v>
      </c>
      <c r="AS14" s="17"/>
      <c r="AT14" s="17">
        <v>7.0594971037997195E-2</v>
      </c>
      <c r="AU14" s="17">
        <v>0.13433001433603101</v>
      </c>
      <c r="AV14" s="17">
        <v>7.2739992345160806E-2</v>
      </c>
      <c r="AW14" s="17">
        <v>0.141657353156597</v>
      </c>
      <c r="AX14" s="17">
        <v>0</v>
      </c>
      <c r="AY14" s="17"/>
      <c r="AZ14" s="17">
        <v>0.19696228770173499</v>
      </c>
      <c r="BA14" s="17">
        <v>0.12587914301372999</v>
      </c>
      <c r="BB14" s="17">
        <v>0</v>
      </c>
      <c r="BC14" s="17">
        <v>6.32571129812802E-2</v>
      </c>
      <c r="BD14" s="17">
        <v>6.4236320973584504E-2</v>
      </c>
      <c r="BE14" s="17">
        <v>8.0350036348294102E-2</v>
      </c>
      <c r="BF14" s="17"/>
      <c r="BG14" s="17">
        <v>0.11323374444819501</v>
      </c>
      <c r="BH14" s="17">
        <v>8.1178638648950696E-2</v>
      </c>
      <c r="BI14" s="17" t="s">
        <v>95</v>
      </c>
      <c r="BJ14" s="17" t="s">
        <v>95</v>
      </c>
      <c r="BK14" s="17" t="s">
        <v>95</v>
      </c>
      <c r="BL14" s="17" t="s">
        <v>95</v>
      </c>
      <c r="BM14" s="17" t="s">
        <v>95</v>
      </c>
    </row>
    <row r="15" spans="2:65" ht="43.5" x14ac:dyDescent="0.35">
      <c r="B15" s="18" t="s">
        <v>448</v>
      </c>
      <c r="C15" s="17">
        <v>0.100061482119576</v>
      </c>
      <c r="D15" s="17">
        <v>0.149576067591943</v>
      </c>
      <c r="E15" s="17">
        <v>5.73504618499108E-2</v>
      </c>
      <c r="F15" s="17"/>
      <c r="G15" s="17">
        <v>8.6632947798225807E-2</v>
      </c>
      <c r="H15" s="17">
        <v>0.19392672249852999</v>
      </c>
      <c r="I15" s="17">
        <v>0.111950252907374</v>
      </c>
      <c r="J15" s="17">
        <v>9.4740990913393899E-2</v>
      </c>
      <c r="K15" s="17">
        <v>6.2682395017752301E-2</v>
      </c>
      <c r="L15" s="17">
        <v>8.2010204054247707E-2</v>
      </c>
      <c r="M15" s="17"/>
      <c r="N15" s="17">
        <v>0.16969258798651601</v>
      </c>
      <c r="O15" s="17">
        <v>8.9545290352346693E-2</v>
      </c>
      <c r="P15" s="17">
        <v>6.6314006127705105E-2</v>
      </c>
      <c r="Q15" s="17">
        <v>4.4066357647221797E-2</v>
      </c>
      <c r="R15" s="17"/>
      <c r="S15" s="17">
        <v>0.19830827288816899</v>
      </c>
      <c r="T15" s="17">
        <v>3.8046946928396601E-2</v>
      </c>
      <c r="U15" s="17">
        <v>0</v>
      </c>
      <c r="V15" s="17">
        <v>0.20470570322043499</v>
      </c>
      <c r="W15" s="17">
        <v>0.118243035191458</v>
      </c>
      <c r="X15" s="17">
        <v>0.108769768069946</v>
      </c>
      <c r="Y15" s="17">
        <v>0.12975197584451301</v>
      </c>
      <c r="Z15" s="17">
        <v>0.37016768406788703</v>
      </c>
      <c r="AA15" s="17">
        <v>4.3497341319539203E-2</v>
      </c>
      <c r="AB15" s="17">
        <v>0.122182449105043</v>
      </c>
      <c r="AC15" s="17">
        <v>0</v>
      </c>
      <c r="AD15" s="17">
        <v>0</v>
      </c>
      <c r="AE15" s="17"/>
      <c r="AF15" s="17">
        <v>9.4751750520408004E-2</v>
      </c>
      <c r="AG15" s="17">
        <v>8.4894621080907506E-2</v>
      </c>
      <c r="AH15" s="17">
        <v>0.19669615758565601</v>
      </c>
      <c r="AI15" s="17"/>
      <c r="AJ15" s="17">
        <v>0.13250007303560599</v>
      </c>
      <c r="AK15" s="17">
        <v>6.12889179916246E-2</v>
      </c>
      <c r="AL15" s="17">
        <v>9.9117024538335097E-2</v>
      </c>
      <c r="AM15" s="17" t="s">
        <v>95</v>
      </c>
      <c r="AN15" s="17">
        <v>5.3258325104416297E-2</v>
      </c>
      <c r="AO15" s="17"/>
      <c r="AP15" s="17">
        <v>5.6249065227978498E-2</v>
      </c>
      <c r="AQ15" s="17">
        <v>7.7489050851040103E-2</v>
      </c>
      <c r="AR15" s="17">
        <v>0.221529431877202</v>
      </c>
      <c r="AS15" s="17"/>
      <c r="AT15" s="17">
        <v>4.26078707968649E-2</v>
      </c>
      <c r="AU15" s="17">
        <v>3.9157562827506202E-2</v>
      </c>
      <c r="AV15" s="17">
        <v>0.205674768706331</v>
      </c>
      <c r="AW15" s="17">
        <v>0.21006606094075</v>
      </c>
      <c r="AX15" s="17">
        <v>0</v>
      </c>
      <c r="AY15" s="17"/>
      <c r="AZ15" s="17">
        <v>4.7006377830272797E-2</v>
      </c>
      <c r="BA15" s="17">
        <v>0.182202779343065</v>
      </c>
      <c r="BB15" s="17">
        <v>0</v>
      </c>
      <c r="BC15" s="17">
        <v>8.7301564056049594E-2</v>
      </c>
      <c r="BD15" s="17">
        <v>4.8152772724215802E-2</v>
      </c>
      <c r="BE15" s="17">
        <v>0</v>
      </c>
      <c r="BF15" s="17"/>
      <c r="BG15" s="17">
        <v>9.8109731481356197E-2</v>
      </c>
      <c r="BH15" s="17">
        <v>0.102942465320709</v>
      </c>
      <c r="BI15" s="17" t="s">
        <v>95</v>
      </c>
      <c r="BJ15" s="17" t="s">
        <v>95</v>
      </c>
      <c r="BK15" s="17" t="s">
        <v>95</v>
      </c>
      <c r="BL15" s="17" t="s">
        <v>95</v>
      </c>
      <c r="BM15" s="17" t="s">
        <v>95</v>
      </c>
    </row>
    <row r="16" spans="2:65" ht="43.5" x14ac:dyDescent="0.35">
      <c r="B16" s="18" t="s">
        <v>449</v>
      </c>
      <c r="C16" s="17">
        <v>9.2919881126397694E-2</v>
      </c>
      <c r="D16" s="17">
        <v>0.121183443120084</v>
      </c>
      <c r="E16" s="17">
        <v>6.8539881623444099E-2</v>
      </c>
      <c r="F16" s="17"/>
      <c r="G16" s="17">
        <v>0.248281671270347</v>
      </c>
      <c r="H16" s="17">
        <v>0.17147405074667901</v>
      </c>
      <c r="I16" s="17">
        <v>9.0618562662166197E-2</v>
      </c>
      <c r="J16" s="17">
        <v>7.3095580577602307E-2</v>
      </c>
      <c r="K16" s="17">
        <v>3.2308805497983401E-2</v>
      </c>
      <c r="L16" s="17">
        <v>5.6787122106654903E-2</v>
      </c>
      <c r="M16" s="17"/>
      <c r="N16" s="17">
        <v>0.10205387372725799</v>
      </c>
      <c r="O16" s="17">
        <v>9.0179553928400102E-2</v>
      </c>
      <c r="P16" s="17">
        <v>9.6062739606554301E-2</v>
      </c>
      <c r="Q16" s="17">
        <v>7.8052232564253102E-2</v>
      </c>
      <c r="R16" s="17"/>
      <c r="S16" s="17">
        <v>0.31804821039884001</v>
      </c>
      <c r="T16" s="17">
        <v>3.0634525554263301E-2</v>
      </c>
      <c r="U16" s="17">
        <v>0</v>
      </c>
      <c r="V16" s="17">
        <v>0.29719074951492302</v>
      </c>
      <c r="W16" s="17">
        <v>0.121218049964331</v>
      </c>
      <c r="X16" s="17">
        <v>0</v>
      </c>
      <c r="Y16" s="17">
        <v>0.207576264953786</v>
      </c>
      <c r="Z16" s="17">
        <v>0</v>
      </c>
      <c r="AA16" s="17">
        <v>0</v>
      </c>
      <c r="AB16" s="17">
        <v>8.6969130140550202E-2</v>
      </c>
      <c r="AC16" s="17">
        <v>0</v>
      </c>
      <c r="AD16" s="17">
        <v>0</v>
      </c>
      <c r="AE16" s="17"/>
      <c r="AF16" s="17">
        <v>4.33077878345524E-2</v>
      </c>
      <c r="AG16" s="17">
        <v>0.109584394306131</v>
      </c>
      <c r="AH16" s="17">
        <v>0.18870704447355599</v>
      </c>
      <c r="AI16" s="17"/>
      <c r="AJ16" s="17">
        <v>0.110338207849337</v>
      </c>
      <c r="AK16" s="17">
        <v>8.9387839622278004E-2</v>
      </c>
      <c r="AL16" s="17">
        <v>0</v>
      </c>
      <c r="AM16" s="17" t="s">
        <v>95</v>
      </c>
      <c r="AN16" s="17">
        <v>5.0247734591901003E-2</v>
      </c>
      <c r="AO16" s="17"/>
      <c r="AP16" s="17">
        <v>0.122940000395444</v>
      </c>
      <c r="AQ16" s="17">
        <v>0.11870484969777401</v>
      </c>
      <c r="AR16" s="17">
        <v>0</v>
      </c>
      <c r="AS16" s="17"/>
      <c r="AT16" s="17">
        <v>2.4589962912100399E-2</v>
      </c>
      <c r="AU16" s="17">
        <v>0.16775855694452199</v>
      </c>
      <c r="AV16" s="17">
        <v>5.4533967704714602E-2</v>
      </c>
      <c r="AW16" s="17">
        <v>0.184766617097856</v>
      </c>
      <c r="AX16" s="17">
        <v>1</v>
      </c>
      <c r="AY16" s="17"/>
      <c r="AZ16" s="17">
        <v>0.34186633948426698</v>
      </c>
      <c r="BA16" s="17">
        <v>7.3168903635223007E-2</v>
      </c>
      <c r="BB16" s="17">
        <v>0.101261065727137</v>
      </c>
      <c r="BC16" s="17">
        <v>2.90058901644746E-2</v>
      </c>
      <c r="BD16" s="17">
        <v>0</v>
      </c>
      <c r="BE16" s="17">
        <v>0.104317895184998</v>
      </c>
      <c r="BF16" s="17"/>
      <c r="BG16" s="17">
        <v>0.118028405005529</v>
      </c>
      <c r="BH16" s="17">
        <v>5.5857136488586902E-2</v>
      </c>
      <c r="BI16" s="17" t="s">
        <v>95</v>
      </c>
      <c r="BJ16" s="17" t="s">
        <v>95</v>
      </c>
      <c r="BK16" s="17" t="s">
        <v>95</v>
      </c>
      <c r="BL16" s="17" t="s">
        <v>95</v>
      </c>
      <c r="BM16" s="17" t="s">
        <v>95</v>
      </c>
    </row>
    <row r="17" spans="2:65" ht="29" x14ac:dyDescent="0.35">
      <c r="B17" s="18" t="s">
        <v>455</v>
      </c>
      <c r="C17" s="17">
        <v>8.7360700982587997E-2</v>
      </c>
      <c r="D17" s="17">
        <v>9.3753114362402995E-2</v>
      </c>
      <c r="E17" s="17">
        <v>8.1846638917184397E-2</v>
      </c>
      <c r="F17" s="17"/>
      <c r="G17" s="17">
        <v>0.17496932724696801</v>
      </c>
      <c r="H17" s="17">
        <v>4.9787563639889502E-2</v>
      </c>
      <c r="I17" s="17">
        <v>9.4763773115968397E-2</v>
      </c>
      <c r="J17" s="17">
        <v>0.160238860862288</v>
      </c>
      <c r="K17" s="17">
        <v>3.2308805497983401E-2</v>
      </c>
      <c r="L17" s="17">
        <v>5.8802045528071598E-2</v>
      </c>
      <c r="M17" s="17"/>
      <c r="N17" s="17">
        <v>0.120178971200171</v>
      </c>
      <c r="O17" s="17">
        <v>4.5898915048395703E-2</v>
      </c>
      <c r="P17" s="17">
        <v>9.6963909335436804E-2</v>
      </c>
      <c r="Q17" s="17">
        <v>8.3930712119905396E-2</v>
      </c>
      <c r="R17" s="17"/>
      <c r="S17" s="17">
        <v>0.32374039278345002</v>
      </c>
      <c r="T17" s="17">
        <v>0</v>
      </c>
      <c r="U17" s="17">
        <v>0</v>
      </c>
      <c r="V17" s="17">
        <v>0.29719074951492302</v>
      </c>
      <c r="W17" s="17">
        <v>0</v>
      </c>
      <c r="X17" s="17">
        <v>5.5802021729979702E-2</v>
      </c>
      <c r="Y17" s="17">
        <v>0</v>
      </c>
      <c r="Z17" s="17">
        <v>0</v>
      </c>
      <c r="AA17" s="17">
        <v>0.108115723031176</v>
      </c>
      <c r="AB17" s="17">
        <v>0</v>
      </c>
      <c r="AC17" s="17">
        <v>0.181887052577592</v>
      </c>
      <c r="AD17" s="17">
        <v>0.32882176283329201</v>
      </c>
      <c r="AE17" s="17"/>
      <c r="AF17" s="17">
        <v>9.2678282661085007E-2</v>
      </c>
      <c r="AG17" s="17">
        <v>8.6950697022802698E-2</v>
      </c>
      <c r="AH17" s="17">
        <v>0.10815906145519</v>
      </c>
      <c r="AI17" s="17"/>
      <c r="AJ17" s="17">
        <v>9.05140988720846E-2</v>
      </c>
      <c r="AK17" s="17">
        <v>0.12513182036569201</v>
      </c>
      <c r="AL17" s="17">
        <v>0</v>
      </c>
      <c r="AM17" s="17" t="s">
        <v>95</v>
      </c>
      <c r="AN17" s="17">
        <v>5.4225716232240297E-2</v>
      </c>
      <c r="AO17" s="17"/>
      <c r="AP17" s="17">
        <v>8.3612975065016595E-2</v>
      </c>
      <c r="AQ17" s="17">
        <v>8.4984790601780505E-2</v>
      </c>
      <c r="AR17" s="17">
        <v>0</v>
      </c>
      <c r="AS17" s="17"/>
      <c r="AT17" s="17">
        <v>4.9038055394029799E-2</v>
      </c>
      <c r="AU17" s="17">
        <v>0.15191545808033999</v>
      </c>
      <c r="AV17" s="17">
        <v>8.4970601916855196E-2</v>
      </c>
      <c r="AW17" s="17">
        <v>6.4079044647942299E-2</v>
      </c>
      <c r="AX17" s="17">
        <v>0</v>
      </c>
      <c r="AY17" s="17"/>
      <c r="AZ17" s="17">
        <v>0.117828710327561</v>
      </c>
      <c r="BA17" s="17">
        <v>9.77750864642426E-2</v>
      </c>
      <c r="BB17" s="17">
        <v>0.27281520545841098</v>
      </c>
      <c r="BC17" s="17">
        <v>0</v>
      </c>
      <c r="BD17" s="17">
        <v>5.1216981625828301E-2</v>
      </c>
      <c r="BE17" s="17">
        <v>0.104317895184998</v>
      </c>
      <c r="BF17" s="17"/>
      <c r="BG17" s="17">
        <v>7.0887853929668607E-2</v>
      </c>
      <c r="BH17" s="17">
        <v>0.11167630498699101</v>
      </c>
      <c r="BI17" s="17" t="s">
        <v>95</v>
      </c>
      <c r="BJ17" s="17" t="s">
        <v>95</v>
      </c>
      <c r="BK17" s="17" t="s">
        <v>95</v>
      </c>
      <c r="BL17" s="17" t="s">
        <v>95</v>
      </c>
      <c r="BM17" s="17" t="s">
        <v>95</v>
      </c>
    </row>
    <row r="18" spans="2:65" ht="58" x14ac:dyDescent="0.35">
      <c r="B18" s="18" t="s">
        <v>446</v>
      </c>
      <c r="C18" s="17">
        <v>7.9689440207696194E-2</v>
      </c>
      <c r="D18" s="17">
        <v>0.111134778838662</v>
      </c>
      <c r="E18" s="17">
        <v>5.2564856959327798E-2</v>
      </c>
      <c r="F18" s="17"/>
      <c r="G18" s="17">
        <v>0.15155918625040199</v>
      </c>
      <c r="H18" s="17">
        <v>9.0132618223277297E-2</v>
      </c>
      <c r="I18" s="17">
        <v>0.150626973529882</v>
      </c>
      <c r="J18" s="17">
        <v>0.104047497563259</v>
      </c>
      <c r="K18" s="17">
        <v>0</v>
      </c>
      <c r="L18" s="17">
        <v>5.2989365777322599E-2</v>
      </c>
      <c r="M18" s="17"/>
      <c r="N18" s="17">
        <v>0.12891480297025201</v>
      </c>
      <c r="O18" s="17">
        <v>6.5817975477098306E-2</v>
      </c>
      <c r="P18" s="17">
        <v>2.9892264057890802E-2</v>
      </c>
      <c r="Q18" s="17">
        <v>8.2681830978564894E-2</v>
      </c>
      <c r="R18" s="17"/>
      <c r="S18" s="17">
        <v>0.196121200351634</v>
      </c>
      <c r="T18" s="17">
        <v>9.2858124710298404E-2</v>
      </c>
      <c r="U18" s="17">
        <v>0.120803013667813</v>
      </c>
      <c r="V18" s="17">
        <v>0</v>
      </c>
      <c r="W18" s="17">
        <v>0.121218049964331</v>
      </c>
      <c r="X18" s="17">
        <v>0.122101299270479</v>
      </c>
      <c r="Y18" s="17">
        <v>6.4753832056208202E-2</v>
      </c>
      <c r="Z18" s="17">
        <v>0</v>
      </c>
      <c r="AA18" s="17">
        <v>8.8509523030440296E-2</v>
      </c>
      <c r="AB18" s="17">
        <v>4.2816803478562003E-2</v>
      </c>
      <c r="AC18" s="17">
        <v>0</v>
      </c>
      <c r="AD18" s="17">
        <v>0</v>
      </c>
      <c r="AE18" s="17"/>
      <c r="AF18" s="17">
        <v>9.2682900167189594E-2</v>
      </c>
      <c r="AG18" s="17">
        <v>5.9468099993022598E-2</v>
      </c>
      <c r="AH18" s="17">
        <v>8.0008412272961502E-2</v>
      </c>
      <c r="AI18" s="17"/>
      <c r="AJ18" s="17">
        <v>8.3046826764914899E-2</v>
      </c>
      <c r="AK18" s="17">
        <v>0.119714907934169</v>
      </c>
      <c r="AL18" s="17">
        <v>0</v>
      </c>
      <c r="AM18" s="17" t="s">
        <v>95</v>
      </c>
      <c r="AN18" s="17">
        <v>9.8375742152059603E-2</v>
      </c>
      <c r="AO18" s="17"/>
      <c r="AP18" s="17">
        <v>9.9246551508707301E-2</v>
      </c>
      <c r="AQ18" s="17">
        <v>0.11739615013714701</v>
      </c>
      <c r="AR18" s="17">
        <v>0</v>
      </c>
      <c r="AS18" s="17"/>
      <c r="AT18" s="17">
        <v>5.2200706476731203E-2</v>
      </c>
      <c r="AU18" s="17">
        <v>6.1499622603854803E-2</v>
      </c>
      <c r="AV18" s="17">
        <v>0.125274495006852</v>
      </c>
      <c r="AW18" s="17">
        <v>0.20222623179016799</v>
      </c>
      <c r="AX18" s="17">
        <v>0</v>
      </c>
      <c r="AY18" s="17"/>
      <c r="AZ18" s="17">
        <v>0.19078378579529001</v>
      </c>
      <c r="BA18" s="17">
        <v>6.8846435105824597E-2</v>
      </c>
      <c r="BB18" s="17">
        <v>0.104120401330542</v>
      </c>
      <c r="BC18" s="17">
        <v>6.2145533797061801E-2</v>
      </c>
      <c r="BD18" s="17">
        <v>0</v>
      </c>
      <c r="BE18" s="17">
        <v>0.105135402361897</v>
      </c>
      <c r="BF18" s="17"/>
      <c r="BG18" s="17">
        <v>8.9383517747707905E-2</v>
      </c>
      <c r="BH18" s="17">
        <v>6.5379992065935505E-2</v>
      </c>
      <c r="BI18" s="17" t="s">
        <v>95</v>
      </c>
      <c r="BJ18" s="17" t="s">
        <v>95</v>
      </c>
      <c r="BK18" s="17" t="s">
        <v>95</v>
      </c>
      <c r="BL18" s="17" t="s">
        <v>95</v>
      </c>
      <c r="BM18" s="17" t="s">
        <v>95</v>
      </c>
    </row>
    <row r="19" spans="2:65" ht="43.5" x14ac:dyDescent="0.35">
      <c r="B19" s="18" t="s">
        <v>450</v>
      </c>
      <c r="C19" s="17">
        <v>5.83983937769205E-2</v>
      </c>
      <c r="D19" s="17">
        <v>7.6723240659389805E-2</v>
      </c>
      <c r="E19" s="17">
        <v>4.2591477508330401E-2</v>
      </c>
      <c r="F19" s="17"/>
      <c r="G19" s="17">
        <v>8.6632947798225807E-2</v>
      </c>
      <c r="H19" s="17">
        <v>8.0649789903112307E-2</v>
      </c>
      <c r="I19" s="17">
        <v>0</v>
      </c>
      <c r="J19" s="17">
        <v>3.07769320878848E-2</v>
      </c>
      <c r="K19" s="17">
        <v>6.2303260940234202E-2</v>
      </c>
      <c r="L19" s="17">
        <v>8.5416025103121407E-2</v>
      </c>
      <c r="M19" s="17"/>
      <c r="N19" s="17">
        <v>7.7003581894379003E-2</v>
      </c>
      <c r="O19" s="17">
        <v>6.7881931647736093E-2</v>
      </c>
      <c r="P19" s="17">
        <v>3.4184884530901301E-2</v>
      </c>
      <c r="Q19" s="17">
        <v>4.4066357647221797E-2</v>
      </c>
      <c r="R19" s="17"/>
      <c r="S19" s="17">
        <v>0.101076478430765</v>
      </c>
      <c r="T19" s="17">
        <v>6.7710828053616307E-2</v>
      </c>
      <c r="U19" s="17">
        <v>0</v>
      </c>
      <c r="V19" s="17">
        <v>0.15936105390782401</v>
      </c>
      <c r="W19" s="17">
        <v>0.117406730787247</v>
      </c>
      <c r="X19" s="17">
        <v>0.108346277005245</v>
      </c>
      <c r="Y19" s="17">
        <v>6.4753832056208202E-2</v>
      </c>
      <c r="Z19" s="17">
        <v>0</v>
      </c>
      <c r="AA19" s="17">
        <v>0</v>
      </c>
      <c r="AB19" s="17">
        <v>0</v>
      </c>
      <c r="AC19" s="17">
        <v>0</v>
      </c>
      <c r="AD19" s="17">
        <v>0</v>
      </c>
      <c r="AE19" s="17"/>
      <c r="AF19" s="17">
        <v>2.72696524198296E-2</v>
      </c>
      <c r="AG19" s="17">
        <v>7.5713768846967594E-2</v>
      </c>
      <c r="AH19" s="17">
        <v>0.10815906145519</v>
      </c>
      <c r="AI19" s="17"/>
      <c r="AJ19" s="17">
        <v>6.9023993519719495E-2</v>
      </c>
      <c r="AK19" s="17">
        <v>8.0154348011516593E-2</v>
      </c>
      <c r="AL19" s="17">
        <v>0</v>
      </c>
      <c r="AM19" s="17" t="s">
        <v>95</v>
      </c>
      <c r="AN19" s="17">
        <v>5.4225716232240297E-2</v>
      </c>
      <c r="AO19" s="17"/>
      <c r="AP19" s="17">
        <v>4.9063084703876103E-2</v>
      </c>
      <c r="AQ19" s="17">
        <v>5.5332738570022702E-2</v>
      </c>
      <c r="AR19" s="17">
        <v>0</v>
      </c>
      <c r="AS19" s="17"/>
      <c r="AT19" s="17">
        <v>6.5786574312194396E-2</v>
      </c>
      <c r="AU19" s="17">
        <v>0.10252408452157601</v>
      </c>
      <c r="AV19" s="17">
        <v>5.4533967704714602E-2</v>
      </c>
      <c r="AW19" s="17">
        <v>0</v>
      </c>
      <c r="AX19" s="17">
        <v>1</v>
      </c>
      <c r="AY19" s="17"/>
      <c r="AZ19" s="17">
        <v>8.4994822361403405E-2</v>
      </c>
      <c r="BA19" s="17">
        <v>8.9342040232439093E-2</v>
      </c>
      <c r="BB19" s="17">
        <v>0.101261065727137</v>
      </c>
      <c r="BC19" s="17">
        <v>0</v>
      </c>
      <c r="BD19" s="17">
        <v>0</v>
      </c>
      <c r="BE19" s="17">
        <v>8.0350036348294102E-2</v>
      </c>
      <c r="BF19" s="17"/>
      <c r="BG19" s="17">
        <v>7.4564384566100997E-2</v>
      </c>
      <c r="BH19" s="17">
        <v>3.4535740945521601E-2</v>
      </c>
      <c r="BI19" s="17" t="s">
        <v>95</v>
      </c>
      <c r="BJ19" s="17" t="s">
        <v>95</v>
      </c>
      <c r="BK19" s="17" t="s">
        <v>95</v>
      </c>
      <c r="BL19" s="17" t="s">
        <v>95</v>
      </c>
      <c r="BM19" s="17" t="s">
        <v>95</v>
      </c>
    </row>
    <row r="20" spans="2:65" ht="58" x14ac:dyDescent="0.35">
      <c r="B20" s="18" t="s">
        <v>447</v>
      </c>
      <c r="C20" s="17">
        <v>5.5651798179337901E-2</v>
      </c>
      <c r="D20" s="17">
        <v>4.4126984602021399E-2</v>
      </c>
      <c r="E20" s="17">
        <v>6.5593041584871198E-2</v>
      </c>
      <c r="F20" s="17"/>
      <c r="G20" s="17">
        <v>0.15762923151340599</v>
      </c>
      <c r="H20" s="17">
        <v>9.0263219880890297E-2</v>
      </c>
      <c r="I20" s="17">
        <v>0</v>
      </c>
      <c r="J20" s="17">
        <v>7.7378557844279203E-2</v>
      </c>
      <c r="K20" s="17">
        <v>0</v>
      </c>
      <c r="L20" s="17">
        <v>5.6524166925080402E-2</v>
      </c>
      <c r="M20" s="17"/>
      <c r="N20" s="17">
        <v>8.8761087157517099E-2</v>
      </c>
      <c r="O20" s="17">
        <v>2.1857240719467302E-2</v>
      </c>
      <c r="P20" s="17">
        <v>9.6963909335436804E-2</v>
      </c>
      <c r="Q20" s="17">
        <v>0</v>
      </c>
      <c r="R20" s="17"/>
      <c r="S20" s="17">
        <v>0.223823624984126</v>
      </c>
      <c r="T20" s="17">
        <v>3.94459949234418E-2</v>
      </c>
      <c r="U20" s="17">
        <v>0</v>
      </c>
      <c r="V20" s="17">
        <v>0.15383244052599199</v>
      </c>
      <c r="W20" s="17">
        <v>0</v>
      </c>
      <c r="X20" s="17">
        <v>0</v>
      </c>
      <c r="Y20" s="17">
        <v>0.131041464893357</v>
      </c>
      <c r="Z20" s="17">
        <v>0</v>
      </c>
      <c r="AA20" s="17">
        <v>5.3068564980771102E-2</v>
      </c>
      <c r="AB20" s="17">
        <v>0</v>
      </c>
      <c r="AC20" s="17">
        <v>0</v>
      </c>
      <c r="AD20" s="17">
        <v>0</v>
      </c>
      <c r="AE20" s="17"/>
      <c r="AF20" s="17">
        <v>1.6375882481536898E-2</v>
      </c>
      <c r="AG20" s="17">
        <v>8.5046368537106606E-2</v>
      </c>
      <c r="AH20" s="17">
        <v>0</v>
      </c>
      <c r="AI20" s="17"/>
      <c r="AJ20" s="17">
        <v>5.8328748931411101E-2</v>
      </c>
      <c r="AK20" s="17">
        <v>9.3802891302598404E-2</v>
      </c>
      <c r="AL20" s="17">
        <v>0</v>
      </c>
      <c r="AM20" s="17" t="s">
        <v>95</v>
      </c>
      <c r="AN20" s="17">
        <v>0</v>
      </c>
      <c r="AO20" s="17"/>
      <c r="AP20" s="17">
        <v>5.3327436703586098E-2</v>
      </c>
      <c r="AQ20" s="17">
        <v>6.3707369171930803E-2</v>
      </c>
      <c r="AR20" s="17">
        <v>0</v>
      </c>
      <c r="AS20" s="17"/>
      <c r="AT20" s="17">
        <v>0</v>
      </c>
      <c r="AU20" s="17">
        <v>6.9323740195423103E-2</v>
      </c>
      <c r="AV20" s="17">
        <v>0.10652212635291899</v>
      </c>
      <c r="AW20" s="17">
        <v>6.4590952103952895E-2</v>
      </c>
      <c r="AX20" s="17">
        <v>0</v>
      </c>
      <c r="AY20" s="17"/>
      <c r="AZ20" s="17">
        <v>0.112365204076758</v>
      </c>
      <c r="BA20" s="17">
        <v>1.6369738737632099E-2</v>
      </c>
      <c r="BB20" s="17">
        <v>0.19119397256023399</v>
      </c>
      <c r="BC20" s="17">
        <v>5.74430900252971E-2</v>
      </c>
      <c r="BD20" s="17">
        <v>0</v>
      </c>
      <c r="BE20" s="17">
        <v>0.104317895184998</v>
      </c>
      <c r="BF20" s="17"/>
      <c r="BG20" s="17">
        <v>5.8556290736596003E-2</v>
      </c>
      <c r="BH20" s="17">
        <v>5.1364470637890999E-2</v>
      </c>
      <c r="BI20" s="17" t="s">
        <v>95</v>
      </c>
      <c r="BJ20" s="17" t="s">
        <v>95</v>
      </c>
      <c r="BK20" s="17" t="s">
        <v>95</v>
      </c>
      <c r="BL20" s="17" t="s">
        <v>95</v>
      </c>
      <c r="BM20" s="17" t="s">
        <v>95</v>
      </c>
    </row>
    <row r="21" spans="2:65" ht="29" x14ac:dyDescent="0.35">
      <c r="B21" s="18" t="s">
        <v>452</v>
      </c>
      <c r="C21" s="17">
        <v>5.0242226581887199E-2</v>
      </c>
      <c r="D21" s="17">
        <v>6.8068852269397101E-2</v>
      </c>
      <c r="E21" s="17">
        <v>3.4865073288260502E-2</v>
      </c>
      <c r="F21" s="17"/>
      <c r="G21" s="17">
        <v>0</v>
      </c>
      <c r="H21" s="17">
        <v>0.13728771404049001</v>
      </c>
      <c r="I21" s="17">
        <v>4.7303809087896997E-2</v>
      </c>
      <c r="J21" s="17">
        <v>6.13614090491282E-2</v>
      </c>
      <c r="K21" s="17">
        <v>7.0460232321339702E-2</v>
      </c>
      <c r="L21" s="17">
        <v>0</v>
      </c>
      <c r="M21" s="17"/>
      <c r="N21" s="17">
        <v>1.9629989318515801E-2</v>
      </c>
      <c r="O21" s="17">
        <v>0.15875490242565299</v>
      </c>
      <c r="P21" s="17">
        <v>0</v>
      </c>
      <c r="Q21" s="17">
        <v>0</v>
      </c>
      <c r="R21" s="17"/>
      <c r="S21" s="17">
        <v>0</v>
      </c>
      <c r="T21" s="17">
        <v>0</v>
      </c>
      <c r="U21" s="17">
        <v>0</v>
      </c>
      <c r="V21" s="17">
        <v>6.2953447220422398E-2</v>
      </c>
      <c r="W21" s="17">
        <v>0.121218049964331</v>
      </c>
      <c r="X21" s="17">
        <v>0</v>
      </c>
      <c r="Y21" s="17">
        <v>0.12584725473875999</v>
      </c>
      <c r="Z21" s="17">
        <v>0</v>
      </c>
      <c r="AA21" s="17">
        <v>9.2094855196818107E-2</v>
      </c>
      <c r="AB21" s="17">
        <v>5.4813675446882003E-2</v>
      </c>
      <c r="AC21" s="17">
        <v>0.18181447710534199</v>
      </c>
      <c r="AD21" s="17">
        <v>0</v>
      </c>
      <c r="AE21" s="17"/>
      <c r="AF21" s="17">
        <v>6.8990622646574795E-2</v>
      </c>
      <c r="AG21" s="17">
        <v>2.96446586305005E-2</v>
      </c>
      <c r="AH21" s="17">
        <v>0</v>
      </c>
      <c r="AI21" s="17"/>
      <c r="AJ21" s="17">
        <v>5.32697121404066E-2</v>
      </c>
      <c r="AK21" s="17">
        <v>8.1224602446896998E-2</v>
      </c>
      <c r="AL21" s="17">
        <v>9.0263024808430598E-2</v>
      </c>
      <c r="AM21" s="17" t="s">
        <v>95</v>
      </c>
      <c r="AN21" s="17">
        <v>0</v>
      </c>
      <c r="AO21" s="17"/>
      <c r="AP21" s="17">
        <v>5.2365037047873202E-2</v>
      </c>
      <c r="AQ21" s="17">
        <v>7.3079081932890796E-2</v>
      </c>
      <c r="AR21" s="17">
        <v>0</v>
      </c>
      <c r="AS21" s="17"/>
      <c r="AT21" s="17">
        <v>4.2633487095804501E-2</v>
      </c>
      <c r="AU21" s="17">
        <v>2.93121541330046E-2</v>
      </c>
      <c r="AV21" s="17">
        <v>2.33146397840687E-2</v>
      </c>
      <c r="AW21" s="17">
        <v>6.3893629560116599E-2</v>
      </c>
      <c r="AX21" s="17">
        <v>0</v>
      </c>
      <c r="AY21" s="17"/>
      <c r="AZ21" s="17">
        <v>0.14570383637237899</v>
      </c>
      <c r="BA21" s="17">
        <v>1.5834739915439301E-2</v>
      </c>
      <c r="BB21" s="17">
        <v>0</v>
      </c>
      <c r="BC21" s="17">
        <v>0.11761167332401599</v>
      </c>
      <c r="BD21" s="17">
        <v>0</v>
      </c>
      <c r="BE21" s="17">
        <v>0</v>
      </c>
      <c r="BF21" s="17"/>
      <c r="BG21" s="17">
        <v>6.3442556822537605E-2</v>
      </c>
      <c r="BH21" s="17">
        <v>3.07571914918464E-2</v>
      </c>
      <c r="BI21" s="17" t="s">
        <v>95</v>
      </c>
      <c r="BJ21" s="17" t="s">
        <v>95</v>
      </c>
      <c r="BK21" s="17" t="s">
        <v>95</v>
      </c>
      <c r="BL21" s="17" t="s">
        <v>95</v>
      </c>
      <c r="BM21" s="17" t="s">
        <v>95</v>
      </c>
    </row>
    <row r="22" spans="2:65" x14ac:dyDescent="0.35">
      <c r="B22" s="18" t="s">
        <v>114</v>
      </c>
      <c r="C22" s="17">
        <v>4.0078819279833498E-2</v>
      </c>
      <c r="D22" s="17">
        <v>3.2458228780385401E-2</v>
      </c>
      <c r="E22" s="17">
        <v>4.6652300450758202E-2</v>
      </c>
      <c r="F22" s="17"/>
      <c r="G22" s="17">
        <v>0</v>
      </c>
      <c r="H22" s="17">
        <v>0</v>
      </c>
      <c r="I22" s="17">
        <v>9.3878848288840397E-2</v>
      </c>
      <c r="J22" s="17">
        <v>0</v>
      </c>
      <c r="K22" s="17">
        <v>3.0699673322370901E-2</v>
      </c>
      <c r="L22" s="17">
        <v>8.4876765283909403E-2</v>
      </c>
      <c r="M22" s="17"/>
      <c r="N22" s="17">
        <v>1.9851382588563001E-2</v>
      </c>
      <c r="O22" s="17">
        <v>4.4069847609757302E-2</v>
      </c>
      <c r="P22" s="17">
        <v>6.8269253809734198E-2</v>
      </c>
      <c r="Q22" s="17">
        <v>3.1653342002113297E-2</v>
      </c>
      <c r="R22" s="17"/>
      <c r="S22" s="17">
        <v>0</v>
      </c>
      <c r="T22" s="17">
        <v>0</v>
      </c>
      <c r="U22" s="17">
        <v>9.5456515904532899E-2</v>
      </c>
      <c r="V22" s="17">
        <v>0</v>
      </c>
      <c r="W22" s="17">
        <v>0.124636247202585</v>
      </c>
      <c r="X22" s="17">
        <v>0</v>
      </c>
      <c r="Y22" s="17">
        <v>7.3165666069184801E-2</v>
      </c>
      <c r="Z22" s="17">
        <v>0.3219367108658</v>
      </c>
      <c r="AA22" s="17">
        <v>4.52696753827566E-2</v>
      </c>
      <c r="AB22" s="17">
        <v>6.7140927453675198E-2</v>
      </c>
      <c r="AC22" s="17">
        <v>0</v>
      </c>
      <c r="AD22" s="17">
        <v>0</v>
      </c>
      <c r="AE22" s="17"/>
      <c r="AF22" s="17">
        <v>3.8755434939464303E-2</v>
      </c>
      <c r="AG22" s="17">
        <v>5.2931021402237502E-2</v>
      </c>
      <c r="AH22" s="17">
        <v>0</v>
      </c>
      <c r="AI22" s="17"/>
      <c r="AJ22" s="17">
        <v>3.6980142578688098E-2</v>
      </c>
      <c r="AK22" s="17">
        <v>6.7968544322642696E-2</v>
      </c>
      <c r="AL22" s="17">
        <v>0</v>
      </c>
      <c r="AM22" s="17" t="s">
        <v>95</v>
      </c>
      <c r="AN22" s="17">
        <v>0</v>
      </c>
      <c r="AO22" s="17"/>
      <c r="AP22" s="17">
        <v>4.49742453982434E-2</v>
      </c>
      <c r="AQ22" s="17">
        <v>4.6161659679261897E-2</v>
      </c>
      <c r="AR22" s="17">
        <v>0</v>
      </c>
      <c r="AS22" s="17"/>
      <c r="AT22" s="17">
        <v>6.6568194366389194E-2</v>
      </c>
      <c r="AU22" s="17">
        <v>0</v>
      </c>
      <c r="AV22" s="17">
        <v>0</v>
      </c>
      <c r="AW22" s="17">
        <v>0</v>
      </c>
      <c r="AX22" s="17">
        <v>0</v>
      </c>
      <c r="AY22" s="17"/>
      <c r="AZ22" s="17">
        <v>0</v>
      </c>
      <c r="BA22" s="17">
        <v>3.3733143808798903E-2</v>
      </c>
      <c r="BB22" s="17">
        <v>0</v>
      </c>
      <c r="BC22" s="17">
        <v>9.794254075686E-2</v>
      </c>
      <c r="BD22" s="17">
        <v>4.6988241174441697E-2</v>
      </c>
      <c r="BE22" s="17">
        <v>0</v>
      </c>
      <c r="BF22" s="17"/>
      <c r="BG22" s="17">
        <v>5.5941442029483798E-2</v>
      </c>
      <c r="BH22" s="17">
        <v>1.6663968646385599E-2</v>
      </c>
      <c r="BI22" s="17" t="s">
        <v>95</v>
      </c>
      <c r="BJ22" s="17" t="s">
        <v>95</v>
      </c>
      <c r="BK22" s="17" t="s">
        <v>95</v>
      </c>
      <c r="BL22" s="17" t="s">
        <v>95</v>
      </c>
      <c r="BM22" s="17" t="s">
        <v>95</v>
      </c>
    </row>
    <row r="23" spans="2:65" ht="43.5" x14ac:dyDescent="0.35">
      <c r="B23" s="18" t="s">
        <v>454</v>
      </c>
      <c r="C23" s="17">
        <v>2.0643433713974198E-2</v>
      </c>
      <c r="D23" s="17">
        <v>4.4575221262483797E-2</v>
      </c>
      <c r="E23" s="17">
        <v>0</v>
      </c>
      <c r="F23" s="17"/>
      <c r="G23" s="17">
        <v>7.9138219976046795E-2</v>
      </c>
      <c r="H23" s="17">
        <v>5.02341346371191E-2</v>
      </c>
      <c r="I23" s="17">
        <v>4.7965636820255501E-2</v>
      </c>
      <c r="J23" s="17">
        <v>0</v>
      </c>
      <c r="K23" s="17">
        <v>0</v>
      </c>
      <c r="L23" s="17">
        <v>0</v>
      </c>
      <c r="M23" s="17"/>
      <c r="N23" s="17">
        <v>4.5927146102065601E-2</v>
      </c>
      <c r="O23" s="17">
        <v>0</v>
      </c>
      <c r="P23" s="17">
        <v>2.8752171225641599E-2</v>
      </c>
      <c r="Q23" s="17">
        <v>0</v>
      </c>
      <c r="R23" s="17"/>
      <c r="S23" s="17">
        <v>0</v>
      </c>
      <c r="T23" s="17">
        <v>0</v>
      </c>
      <c r="U23" s="17">
        <v>0</v>
      </c>
      <c r="V23" s="17">
        <v>0</v>
      </c>
      <c r="W23" s="17">
        <v>0</v>
      </c>
      <c r="X23" s="17">
        <v>0</v>
      </c>
      <c r="Y23" s="17">
        <v>8.0660259352129102E-2</v>
      </c>
      <c r="Z23" s="17">
        <v>0.37016768406788703</v>
      </c>
      <c r="AA23" s="17">
        <v>0</v>
      </c>
      <c r="AB23" s="17">
        <v>0</v>
      </c>
      <c r="AC23" s="17">
        <v>0.184358243990351</v>
      </c>
      <c r="AD23" s="17">
        <v>0</v>
      </c>
      <c r="AE23" s="17"/>
      <c r="AF23" s="17">
        <v>1.4523903702564201E-2</v>
      </c>
      <c r="AG23" s="17">
        <v>3.3257205725444397E-2</v>
      </c>
      <c r="AH23" s="17">
        <v>0</v>
      </c>
      <c r="AI23" s="17"/>
      <c r="AJ23" s="17">
        <v>1.38585989438359E-2</v>
      </c>
      <c r="AK23" s="17">
        <v>6.1308796452724502E-2</v>
      </c>
      <c r="AL23" s="17">
        <v>0</v>
      </c>
      <c r="AM23" s="17" t="s">
        <v>95</v>
      </c>
      <c r="AN23" s="17">
        <v>0</v>
      </c>
      <c r="AO23" s="17"/>
      <c r="AP23" s="17">
        <v>2.5443267177463699E-2</v>
      </c>
      <c r="AQ23" s="17">
        <v>4.1638611292915399E-2</v>
      </c>
      <c r="AR23" s="17">
        <v>0</v>
      </c>
      <c r="AS23" s="17"/>
      <c r="AT23" s="17">
        <v>2.3312517762521599E-2</v>
      </c>
      <c r="AU23" s="17">
        <v>0</v>
      </c>
      <c r="AV23" s="17">
        <v>0</v>
      </c>
      <c r="AW23" s="17">
        <v>0.14046532780583801</v>
      </c>
      <c r="AX23" s="17">
        <v>0</v>
      </c>
      <c r="AY23" s="17"/>
      <c r="AZ23" s="17">
        <v>0.109978092565924</v>
      </c>
      <c r="BA23" s="17">
        <v>1.7716855226625298E-2</v>
      </c>
      <c r="BB23" s="17">
        <v>0</v>
      </c>
      <c r="BC23" s="17">
        <v>0</v>
      </c>
      <c r="BD23" s="17">
        <v>0</v>
      </c>
      <c r="BE23" s="17">
        <v>0</v>
      </c>
      <c r="BF23" s="17"/>
      <c r="BG23" s="17">
        <v>0</v>
      </c>
      <c r="BH23" s="17">
        <v>5.1115249415753003E-2</v>
      </c>
      <c r="BI23" s="17" t="s">
        <v>95</v>
      </c>
      <c r="BJ23" s="17" t="s">
        <v>95</v>
      </c>
      <c r="BK23" s="17" t="s">
        <v>95</v>
      </c>
      <c r="BL23" s="17" t="s">
        <v>95</v>
      </c>
      <c r="BM23" s="17" t="s">
        <v>95</v>
      </c>
    </row>
    <row r="24" spans="2:65" x14ac:dyDescent="0.35">
      <c r="B24" s="18" t="s">
        <v>115</v>
      </c>
      <c r="C24" s="19">
        <v>0.14162533875243</v>
      </c>
      <c r="D24" s="19">
        <v>0.14154242928340499</v>
      </c>
      <c r="E24" s="19">
        <v>0.14169685602311399</v>
      </c>
      <c r="F24" s="19"/>
      <c r="G24" s="19">
        <v>0</v>
      </c>
      <c r="H24" s="19">
        <v>5.5711383281292701E-2</v>
      </c>
      <c r="I24" s="19">
        <v>0.330611931902143</v>
      </c>
      <c r="J24" s="19">
        <v>7.0490138307861994E-2</v>
      </c>
      <c r="K24" s="19">
        <v>0.19044151495469</v>
      </c>
      <c r="L24" s="19">
        <v>0.15332436413551701</v>
      </c>
      <c r="M24" s="19"/>
      <c r="N24" s="19">
        <v>6.3915246949096102E-2</v>
      </c>
      <c r="O24" s="19">
        <v>0.13385699759924699</v>
      </c>
      <c r="P24" s="19">
        <v>0.100448928539133</v>
      </c>
      <c r="Q24" s="19">
        <v>0.333435733025786</v>
      </c>
      <c r="R24" s="19"/>
      <c r="S24" s="19">
        <v>0</v>
      </c>
      <c r="T24" s="19">
        <v>4.1312013679524799E-2</v>
      </c>
      <c r="U24" s="19">
        <v>0.33158023086823701</v>
      </c>
      <c r="V24" s="19">
        <v>6.5294401035785293E-2</v>
      </c>
      <c r="W24" s="19">
        <v>0.27253499662090602</v>
      </c>
      <c r="X24" s="19">
        <v>0.121102964710415</v>
      </c>
      <c r="Y24" s="19">
        <v>0.12553681183357299</v>
      </c>
      <c r="Z24" s="19">
        <v>0</v>
      </c>
      <c r="AA24" s="19">
        <v>0.25042779254047798</v>
      </c>
      <c r="AB24" s="19">
        <v>0.19012980199245</v>
      </c>
      <c r="AC24" s="19">
        <v>0.23302354627563801</v>
      </c>
      <c r="AD24" s="19">
        <v>0</v>
      </c>
      <c r="AE24" s="19"/>
      <c r="AF24" s="19">
        <v>0.18122227645966199</v>
      </c>
      <c r="AG24" s="19">
        <v>9.1101930221286403E-2</v>
      </c>
      <c r="AH24" s="19">
        <v>0.26303136199121302</v>
      </c>
      <c r="AI24" s="19"/>
      <c r="AJ24" s="19">
        <v>0.146185999289174</v>
      </c>
      <c r="AK24" s="19">
        <v>0.118415286769729</v>
      </c>
      <c r="AL24" s="19">
        <v>0.112003244009983</v>
      </c>
      <c r="AM24" s="19" t="s">
        <v>95</v>
      </c>
      <c r="AN24" s="19">
        <v>0.2924729548651</v>
      </c>
      <c r="AO24" s="19"/>
      <c r="AP24" s="19">
        <v>0.126301374137339</v>
      </c>
      <c r="AQ24" s="19">
        <v>0.103024593591061</v>
      </c>
      <c r="AR24" s="19">
        <v>0.130522911486324</v>
      </c>
      <c r="AS24" s="19"/>
      <c r="AT24" s="19">
        <v>0.16736733268277601</v>
      </c>
      <c r="AU24" s="19">
        <v>6.7859448627755406E-2</v>
      </c>
      <c r="AV24" s="19">
        <v>0.151808641758651</v>
      </c>
      <c r="AW24" s="19">
        <v>0.118875711414651</v>
      </c>
      <c r="AX24" s="19">
        <v>0</v>
      </c>
      <c r="AY24" s="19"/>
      <c r="AZ24" s="19">
        <v>5.6139620084197997E-2</v>
      </c>
      <c r="BA24" s="19">
        <v>0.13637028562398201</v>
      </c>
      <c r="BB24" s="19">
        <v>7.4283888301802395E-2</v>
      </c>
      <c r="BC24" s="19">
        <v>0.182365993772515</v>
      </c>
      <c r="BD24" s="19">
        <v>0.109725414320091</v>
      </c>
      <c r="BE24" s="19">
        <v>0.32305707977071801</v>
      </c>
      <c r="BF24" s="19"/>
      <c r="BG24" s="19">
        <v>0.169222464549209</v>
      </c>
      <c r="BH24" s="19">
        <v>0.10088916361655501</v>
      </c>
      <c r="BI24" s="19" t="s">
        <v>95</v>
      </c>
      <c r="BJ24" s="19" t="s">
        <v>95</v>
      </c>
      <c r="BK24" s="19" t="s">
        <v>95</v>
      </c>
      <c r="BL24" s="19" t="s">
        <v>95</v>
      </c>
      <c r="BM24" s="19" t="s">
        <v>95</v>
      </c>
    </row>
    <row r="25" spans="2:65" x14ac:dyDescent="0.35">
      <c r="B25" s="16" t="s">
        <v>469</v>
      </c>
    </row>
    <row r="26" spans="2:65" x14ac:dyDescent="0.35">
      <c r="B26" t="s">
        <v>98</v>
      </c>
    </row>
    <row r="27" spans="2:65" x14ac:dyDescent="0.35">
      <c r="B27" t="s">
        <v>99</v>
      </c>
    </row>
    <row r="29" spans="2:65" x14ac:dyDescent="0.35">
      <c r="B2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262</v>
      </c>
      <c r="D7" s="10">
        <v>114</v>
      </c>
      <c r="E7" s="10">
        <v>148</v>
      </c>
      <c r="F7" s="10"/>
      <c r="G7" s="10">
        <v>2</v>
      </c>
      <c r="H7" s="10">
        <v>16</v>
      </c>
      <c r="I7" s="10">
        <v>23</v>
      </c>
      <c r="J7" s="10">
        <v>55</v>
      </c>
      <c r="K7" s="10">
        <v>54</v>
      </c>
      <c r="L7" s="10">
        <v>112</v>
      </c>
      <c r="M7" s="10"/>
      <c r="N7" s="10">
        <v>81</v>
      </c>
      <c r="O7" s="10">
        <v>80</v>
      </c>
      <c r="P7" s="10">
        <v>47</v>
      </c>
      <c r="Q7" s="10">
        <v>53</v>
      </c>
      <c r="R7" s="10"/>
      <c r="S7" s="10">
        <v>24</v>
      </c>
      <c r="T7" s="10">
        <v>33</v>
      </c>
      <c r="U7" s="10">
        <v>36</v>
      </c>
      <c r="V7" s="10">
        <v>41</v>
      </c>
      <c r="W7" s="10">
        <v>13</v>
      </c>
      <c r="X7" s="10">
        <v>16</v>
      </c>
      <c r="Y7" s="10">
        <v>17</v>
      </c>
      <c r="Z7" s="10">
        <v>9</v>
      </c>
      <c r="AA7" s="10">
        <v>18</v>
      </c>
      <c r="AB7" s="10">
        <v>26</v>
      </c>
      <c r="AC7" s="10">
        <v>21</v>
      </c>
      <c r="AD7" s="10">
        <v>8</v>
      </c>
      <c r="AE7" s="10"/>
      <c r="AF7" s="10">
        <v>128</v>
      </c>
      <c r="AG7" s="10">
        <v>117</v>
      </c>
      <c r="AH7" s="10">
        <v>16</v>
      </c>
      <c r="AI7" s="10"/>
      <c r="AJ7" s="10">
        <v>128</v>
      </c>
      <c r="AK7" s="10">
        <v>50</v>
      </c>
      <c r="AL7" s="10">
        <v>25</v>
      </c>
      <c r="AM7" s="10">
        <v>4</v>
      </c>
      <c r="AN7" s="10">
        <v>20</v>
      </c>
      <c r="AO7" s="10"/>
      <c r="AP7" s="10">
        <v>63</v>
      </c>
      <c r="AQ7" s="10">
        <v>70</v>
      </c>
      <c r="AR7" s="10">
        <v>19</v>
      </c>
      <c r="AS7" s="10"/>
      <c r="AT7" s="10">
        <v>61</v>
      </c>
      <c r="AU7" s="10">
        <v>60</v>
      </c>
      <c r="AV7" s="10">
        <v>70</v>
      </c>
      <c r="AW7" s="10">
        <v>22</v>
      </c>
      <c r="AX7" s="10">
        <v>9</v>
      </c>
      <c r="AY7" s="10"/>
      <c r="AZ7" s="10">
        <v>39</v>
      </c>
      <c r="BA7" s="10">
        <v>67</v>
      </c>
      <c r="BB7" s="10">
        <v>26</v>
      </c>
      <c r="BC7" s="10">
        <v>42</v>
      </c>
      <c r="BD7" s="10">
        <v>60</v>
      </c>
      <c r="BE7" s="10">
        <v>28</v>
      </c>
      <c r="BF7" s="10"/>
      <c r="BG7" s="10">
        <v>181</v>
      </c>
      <c r="BH7" s="10">
        <v>81</v>
      </c>
      <c r="BI7" s="10" t="s">
        <v>94</v>
      </c>
      <c r="BJ7" s="10" t="s">
        <v>94</v>
      </c>
      <c r="BK7" s="10" t="s">
        <v>94</v>
      </c>
      <c r="BL7" s="10" t="s">
        <v>94</v>
      </c>
      <c r="BM7" s="10" t="s">
        <v>94</v>
      </c>
    </row>
    <row r="8" spans="2:65" ht="30" customHeight="1" x14ac:dyDescent="0.35">
      <c r="B8" s="11" t="s">
        <v>19</v>
      </c>
      <c r="C8" s="11">
        <v>257</v>
      </c>
      <c r="D8" s="11">
        <v>111</v>
      </c>
      <c r="E8" s="11">
        <v>147</v>
      </c>
      <c r="F8" s="11"/>
      <c r="G8" s="11">
        <v>2</v>
      </c>
      <c r="H8" s="11">
        <v>15</v>
      </c>
      <c r="I8" s="11">
        <v>23</v>
      </c>
      <c r="J8" s="11">
        <v>54</v>
      </c>
      <c r="K8" s="11">
        <v>52</v>
      </c>
      <c r="L8" s="11">
        <v>110</v>
      </c>
      <c r="M8" s="11"/>
      <c r="N8" s="11">
        <v>75</v>
      </c>
      <c r="O8" s="11">
        <v>75</v>
      </c>
      <c r="P8" s="11">
        <v>52</v>
      </c>
      <c r="Q8" s="11">
        <v>55</v>
      </c>
      <c r="R8" s="11"/>
      <c r="S8" s="11">
        <v>24</v>
      </c>
      <c r="T8" s="11">
        <v>30</v>
      </c>
      <c r="U8" s="11">
        <v>33</v>
      </c>
      <c r="V8" s="11">
        <v>42</v>
      </c>
      <c r="W8" s="11">
        <v>11</v>
      </c>
      <c r="X8" s="11">
        <v>16</v>
      </c>
      <c r="Y8" s="11">
        <v>15</v>
      </c>
      <c r="Z8" s="11">
        <v>7</v>
      </c>
      <c r="AA8" s="11">
        <v>17</v>
      </c>
      <c r="AB8" s="11">
        <v>30</v>
      </c>
      <c r="AC8" s="11">
        <v>21</v>
      </c>
      <c r="AD8" s="11">
        <v>10</v>
      </c>
      <c r="AE8" s="11"/>
      <c r="AF8" s="11">
        <v>127</v>
      </c>
      <c r="AG8" s="11">
        <v>113</v>
      </c>
      <c r="AH8" s="11">
        <v>16</v>
      </c>
      <c r="AI8" s="11"/>
      <c r="AJ8" s="11">
        <v>125</v>
      </c>
      <c r="AK8" s="11">
        <v>48</v>
      </c>
      <c r="AL8" s="11">
        <v>24</v>
      </c>
      <c r="AM8" s="11">
        <v>4</v>
      </c>
      <c r="AN8" s="11">
        <v>20</v>
      </c>
      <c r="AO8" s="11"/>
      <c r="AP8" s="11">
        <v>62</v>
      </c>
      <c r="AQ8" s="11">
        <v>67</v>
      </c>
      <c r="AR8" s="11">
        <v>18</v>
      </c>
      <c r="AS8" s="11"/>
      <c r="AT8" s="11">
        <v>63</v>
      </c>
      <c r="AU8" s="11">
        <v>59</v>
      </c>
      <c r="AV8" s="11">
        <v>68</v>
      </c>
      <c r="AW8" s="11">
        <v>20</v>
      </c>
      <c r="AX8" s="11">
        <v>8</v>
      </c>
      <c r="AY8" s="11"/>
      <c r="AZ8" s="11">
        <v>38</v>
      </c>
      <c r="BA8" s="11">
        <v>66</v>
      </c>
      <c r="BB8" s="11">
        <v>25</v>
      </c>
      <c r="BC8" s="11">
        <v>41</v>
      </c>
      <c r="BD8" s="11">
        <v>60</v>
      </c>
      <c r="BE8" s="11">
        <v>27</v>
      </c>
      <c r="BF8" s="11"/>
      <c r="BG8" s="11">
        <v>178</v>
      </c>
      <c r="BH8" s="11">
        <v>79</v>
      </c>
      <c r="BI8" s="11" t="s">
        <v>94</v>
      </c>
      <c r="BJ8" s="11" t="s">
        <v>94</v>
      </c>
      <c r="BK8" s="11" t="s">
        <v>94</v>
      </c>
      <c r="BL8" s="11" t="s">
        <v>94</v>
      </c>
      <c r="BM8" s="11" t="s">
        <v>94</v>
      </c>
    </row>
    <row r="9" spans="2:65" ht="43.5" x14ac:dyDescent="0.35">
      <c r="B9" s="18" t="s">
        <v>470</v>
      </c>
      <c r="C9" s="17">
        <v>0.25121030636355501</v>
      </c>
      <c r="D9" s="17">
        <v>0.20715194660720501</v>
      </c>
      <c r="E9" s="17">
        <v>0.28443405620432499</v>
      </c>
      <c r="F9" s="17"/>
      <c r="G9" s="17">
        <v>0</v>
      </c>
      <c r="H9" s="17">
        <v>6.22926836346843E-2</v>
      </c>
      <c r="I9" s="17">
        <v>0.28660402206111801</v>
      </c>
      <c r="J9" s="17">
        <v>0.204074946785158</v>
      </c>
      <c r="K9" s="17">
        <v>0.233870519069346</v>
      </c>
      <c r="L9" s="17">
        <v>0.30629797841462703</v>
      </c>
      <c r="M9" s="17"/>
      <c r="N9" s="17">
        <v>0.21911469449312301</v>
      </c>
      <c r="O9" s="17">
        <v>0.206347702848859</v>
      </c>
      <c r="P9" s="17">
        <v>0.27891219716057403</v>
      </c>
      <c r="Q9" s="17">
        <v>0.31681999627526097</v>
      </c>
      <c r="R9" s="17"/>
      <c r="S9" s="17">
        <v>0.22343101852821601</v>
      </c>
      <c r="T9" s="17">
        <v>0.34282250131092901</v>
      </c>
      <c r="U9" s="17">
        <v>0.26406054653723798</v>
      </c>
      <c r="V9" s="17">
        <v>0.17355216218049599</v>
      </c>
      <c r="W9" s="17">
        <v>0.23203874528433299</v>
      </c>
      <c r="X9" s="17">
        <v>5.6883559151851802E-2</v>
      </c>
      <c r="Y9" s="17">
        <v>0.122861872229565</v>
      </c>
      <c r="Z9" s="17">
        <v>0.244959826222822</v>
      </c>
      <c r="AA9" s="17">
        <v>0.21632619588356899</v>
      </c>
      <c r="AB9" s="17">
        <v>0.23307339539364999</v>
      </c>
      <c r="AC9" s="17">
        <v>0.52873477816049597</v>
      </c>
      <c r="AD9" s="17">
        <v>0.37426034771029199</v>
      </c>
      <c r="AE9" s="17"/>
      <c r="AF9" s="17">
        <v>0.238583719251939</v>
      </c>
      <c r="AG9" s="17">
        <v>0.268014182167783</v>
      </c>
      <c r="AH9" s="17">
        <v>0.24769294810732401</v>
      </c>
      <c r="AI9" s="17"/>
      <c r="AJ9" s="17">
        <v>0.22545274215943301</v>
      </c>
      <c r="AK9" s="17">
        <v>0.24689069849432799</v>
      </c>
      <c r="AL9" s="17">
        <v>0.30020142038978898</v>
      </c>
      <c r="AM9" s="17">
        <v>0.290791651811109</v>
      </c>
      <c r="AN9" s="17">
        <v>0.34310068125422499</v>
      </c>
      <c r="AO9" s="17"/>
      <c r="AP9" s="17">
        <v>0.26157645065364299</v>
      </c>
      <c r="AQ9" s="17">
        <v>0.27894148789022899</v>
      </c>
      <c r="AR9" s="17">
        <v>0.161210322985194</v>
      </c>
      <c r="AS9" s="17"/>
      <c r="AT9" s="17">
        <v>0.23279406237688</v>
      </c>
      <c r="AU9" s="17">
        <v>0.19349376836304799</v>
      </c>
      <c r="AV9" s="17">
        <v>0.29213590217659402</v>
      </c>
      <c r="AW9" s="17">
        <v>0.30468754545071602</v>
      </c>
      <c r="AX9" s="17">
        <v>0.22409561475271</v>
      </c>
      <c r="AY9" s="17"/>
      <c r="AZ9" s="17">
        <v>0.15455381796058101</v>
      </c>
      <c r="BA9" s="17">
        <v>0.22379133569891899</v>
      </c>
      <c r="BB9" s="17">
        <v>0.115757795831159</v>
      </c>
      <c r="BC9" s="17">
        <v>0.23436650100739601</v>
      </c>
      <c r="BD9" s="17">
        <v>0.38141236208127399</v>
      </c>
      <c r="BE9" s="17">
        <v>0.31824844149632397</v>
      </c>
      <c r="BF9" s="17"/>
      <c r="BG9" s="17">
        <v>0.26231543130261997</v>
      </c>
      <c r="BH9" s="17">
        <v>0.226306775910918</v>
      </c>
      <c r="BI9" s="17" t="s">
        <v>95</v>
      </c>
      <c r="BJ9" s="17" t="s">
        <v>95</v>
      </c>
      <c r="BK9" s="17" t="s">
        <v>95</v>
      </c>
      <c r="BL9" s="17" t="s">
        <v>95</v>
      </c>
      <c r="BM9" s="17" t="s">
        <v>95</v>
      </c>
    </row>
    <row r="10" spans="2:65" ht="29" x14ac:dyDescent="0.35">
      <c r="B10" s="18" t="s">
        <v>471</v>
      </c>
      <c r="C10" s="17">
        <v>0.23356391866364001</v>
      </c>
      <c r="D10" s="17">
        <v>0.290940934092911</v>
      </c>
      <c r="E10" s="17">
        <v>0.19029676986885599</v>
      </c>
      <c r="F10" s="17"/>
      <c r="G10" s="17">
        <v>0.562820679972166</v>
      </c>
      <c r="H10" s="17">
        <v>0.24506087074170199</v>
      </c>
      <c r="I10" s="17">
        <v>0.252715440913657</v>
      </c>
      <c r="J10" s="17">
        <v>0.285339795807316</v>
      </c>
      <c r="K10" s="17">
        <v>0.27845550445003803</v>
      </c>
      <c r="L10" s="17">
        <v>0.17506495620856</v>
      </c>
      <c r="M10" s="17"/>
      <c r="N10" s="17">
        <v>0.294901755307656</v>
      </c>
      <c r="O10" s="17">
        <v>0.28355990759982402</v>
      </c>
      <c r="P10" s="17">
        <v>8.9272117317387004E-2</v>
      </c>
      <c r="Q10" s="17">
        <v>0.222723482221518</v>
      </c>
      <c r="R10" s="17"/>
      <c r="S10" s="17">
        <v>0.48943980093428002</v>
      </c>
      <c r="T10" s="17">
        <v>0.20321052432341399</v>
      </c>
      <c r="U10" s="17">
        <v>0.28195173998921302</v>
      </c>
      <c r="V10" s="17">
        <v>0.18980541374283</v>
      </c>
      <c r="W10" s="17">
        <v>0.15536822861164101</v>
      </c>
      <c r="X10" s="17">
        <v>0.11349428309472399</v>
      </c>
      <c r="Y10" s="17">
        <v>5.4337914042069398E-2</v>
      </c>
      <c r="Z10" s="17">
        <v>0.32715166240260601</v>
      </c>
      <c r="AA10" s="17">
        <v>0.213670883080254</v>
      </c>
      <c r="AB10" s="17">
        <v>0.43057795725818898</v>
      </c>
      <c r="AC10" s="17">
        <v>8.2635745198919697E-2</v>
      </c>
      <c r="AD10" s="17">
        <v>0</v>
      </c>
      <c r="AE10" s="17"/>
      <c r="AF10" s="17">
        <v>0.18220297250961601</v>
      </c>
      <c r="AG10" s="17">
        <v>0.28185210997167398</v>
      </c>
      <c r="AH10" s="17">
        <v>0.31420573573958199</v>
      </c>
      <c r="AI10" s="17"/>
      <c r="AJ10" s="17">
        <v>0.19744704527538501</v>
      </c>
      <c r="AK10" s="17">
        <v>0.30199358623992101</v>
      </c>
      <c r="AL10" s="17">
        <v>0.24365347825519201</v>
      </c>
      <c r="AM10" s="17">
        <v>0</v>
      </c>
      <c r="AN10" s="17">
        <v>0.146760678442729</v>
      </c>
      <c r="AO10" s="17"/>
      <c r="AP10" s="17">
        <v>0.234764416607046</v>
      </c>
      <c r="AQ10" s="17">
        <v>0.30491507535164802</v>
      </c>
      <c r="AR10" s="17">
        <v>0.36809515002619803</v>
      </c>
      <c r="AS10" s="17"/>
      <c r="AT10" s="17">
        <v>0.197785549601521</v>
      </c>
      <c r="AU10" s="17">
        <v>0.240646268722159</v>
      </c>
      <c r="AV10" s="17">
        <v>0.215834508566568</v>
      </c>
      <c r="AW10" s="17">
        <v>0.38048025692472398</v>
      </c>
      <c r="AX10" s="17">
        <v>0.32803872661814498</v>
      </c>
      <c r="AY10" s="17"/>
      <c r="AZ10" s="17">
        <v>0.53862962855873797</v>
      </c>
      <c r="BA10" s="17">
        <v>0.26309991693868401</v>
      </c>
      <c r="BB10" s="17">
        <v>0.386605611274487</v>
      </c>
      <c r="BC10" s="17">
        <v>0.279008454516877</v>
      </c>
      <c r="BD10" s="17">
        <v>1.5587256055197901E-2</v>
      </c>
      <c r="BE10" s="17">
        <v>0</v>
      </c>
      <c r="BF10" s="17"/>
      <c r="BG10" s="17">
        <v>0.21309475602748601</v>
      </c>
      <c r="BH10" s="17">
        <v>0.27946654631047102</v>
      </c>
      <c r="BI10" s="17" t="s">
        <v>95</v>
      </c>
      <c r="BJ10" s="17" t="s">
        <v>95</v>
      </c>
      <c r="BK10" s="17" t="s">
        <v>95</v>
      </c>
      <c r="BL10" s="17" t="s">
        <v>95</v>
      </c>
      <c r="BM10" s="17" t="s">
        <v>95</v>
      </c>
    </row>
    <row r="11" spans="2:65" ht="29" x14ac:dyDescent="0.35">
      <c r="B11" s="18" t="s">
        <v>472</v>
      </c>
      <c r="C11" s="17">
        <v>0.22384968768067001</v>
      </c>
      <c r="D11" s="17">
        <v>0.228224384963708</v>
      </c>
      <c r="E11" s="17">
        <v>0.22055079391874799</v>
      </c>
      <c r="F11" s="17"/>
      <c r="G11" s="17">
        <v>0</v>
      </c>
      <c r="H11" s="17">
        <v>0.126580611318827</v>
      </c>
      <c r="I11" s="17">
        <v>0.44336898776025802</v>
      </c>
      <c r="J11" s="17">
        <v>0.113202064154241</v>
      </c>
      <c r="K11" s="17">
        <v>0.21280954529573601</v>
      </c>
      <c r="L11" s="17">
        <v>0.25490403862982902</v>
      </c>
      <c r="M11" s="17"/>
      <c r="N11" s="17">
        <v>0.19395203354204399</v>
      </c>
      <c r="O11" s="17">
        <v>0.15867055430542201</v>
      </c>
      <c r="P11" s="17">
        <v>0.295743994360537</v>
      </c>
      <c r="Q11" s="17">
        <v>0.271628334836229</v>
      </c>
      <c r="R11" s="17"/>
      <c r="S11" s="17">
        <v>0.25955210004260598</v>
      </c>
      <c r="T11" s="17">
        <v>0.207033124235696</v>
      </c>
      <c r="U11" s="17">
        <v>0.300361378550003</v>
      </c>
      <c r="V11" s="17">
        <v>0.18294620705796999</v>
      </c>
      <c r="W11" s="17">
        <v>8.6411425035659198E-2</v>
      </c>
      <c r="X11" s="17">
        <v>0.38684133725869801</v>
      </c>
      <c r="Y11" s="17">
        <v>0.355616094167098</v>
      </c>
      <c r="Z11" s="17">
        <v>0.104632776787332</v>
      </c>
      <c r="AA11" s="17">
        <v>0.165448843422069</v>
      </c>
      <c r="AB11" s="17">
        <v>0.14641195654698499</v>
      </c>
      <c r="AC11" s="17">
        <v>0.20607737481296801</v>
      </c>
      <c r="AD11" s="17">
        <v>0.25543768164599201</v>
      </c>
      <c r="AE11" s="17"/>
      <c r="AF11" s="17">
        <v>0.28457299878473302</v>
      </c>
      <c r="AG11" s="17">
        <v>0.16429629153041</v>
      </c>
      <c r="AH11" s="17">
        <v>0.174163957367751</v>
      </c>
      <c r="AI11" s="17"/>
      <c r="AJ11" s="17">
        <v>0.24868619894945601</v>
      </c>
      <c r="AK11" s="17">
        <v>0.151563949789466</v>
      </c>
      <c r="AL11" s="17">
        <v>0.16676501781736899</v>
      </c>
      <c r="AM11" s="17">
        <v>0.562398148557963</v>
      </c>
      <c r="AN11" s="17">
        <v>0.33998745447166501</v>
      </c>
      <c r="AO11" s="17"/>
      <c r="AP11" s="17">
        <v>0.24402456562941799</v>
      </c>
      <c r="AQ11" s="17">
        <v>0.16826245831070599</v>
      </c>
      <c r="AR11" s="17">
        <v>0.13774532587501501</v>
      </c>
      <c r="AS11" s="17"/>
      <c r="AT11" s="17">
        <v>0.22518900097956801</v>
      </c>
      <c r="AU11" s="17">
        <v>0.24061537883721701</v>
      </c>
      <c r="AV11" s="17">
        <v>0.23545775481266101</v>
      </c>
      <c r="AW11" s="17">
        <v>0.31801216883688299</v>
      </c>
      <c r="AX11" s="17">
        <v>0.22119596273384401</v>
      </c>
      <c r="AY11" s="17"/>
      <c r="AZ11" s="17">
        <v>0.122487673432724</v>
      </c>
      <c r="BA11" s="17">
        <v>0.30895676637469499</v>
      </c>
      <c r="BB11" s="17">
        <v>0.26557852896753498</v>
      </c>
      <c r="BC11" s="17">
        <v>0.197574839837695</v>
      </c>
      <c r="BD11" s="17">
        <v>0.203742892251803</v>
      </c>
      <c r="BE11" s="17">
        <v>0.205128734036855</v>
      </c>
      <c r="BF11" s="17"/>
      <c r="BG11" s="17">
        <v>0.25747712290569402</v>
      </c>
      <c r="BH11" s="17">
        <v>0.148439292771508</v>
      </c>
      <c r="BI11" s="17" t="s">
        <v>95</v>
      </c>
      <c r="BJ11" s="17" t="s">
        <v>95</v>
      </c>
      <c r="BK11" s="17" t="s">
        <v>95</v>
      </c>
      <c r="BL11" s="17" t="s">
        <v>95</v>
      </c>
      <c r="BM11" s="17" t="s">
        <v>95</v>
      </c>
    </row>
    <row r="12" spans="2:65" ht="29" x14ac:dyDescent="0.35">
      <c r="B12" s="18" t="s">
        <v>473</v>
      </c>
      <c r="C12" s="17">
        <v>0.21646276817006899</v>
      </c>
      <c r="D12" s="17">
        <v>0.19661086308897299</v>
      </c>
      <c r="E12" s="17">
        <v>0.23143279274484799</v>
      </c>
      <c r="F12" s="17"/>
      <c r="G12" s="17">
        <v>0</v>
      </c>
      <c r="H12" s="17">
        <v>0.254744721014872</v>
      </c>
      <c r="I12" s="17">
        <v>0.37563191873077501</v>
      </c>
      <c r="J12" s="17">
        <v>0.16483400428352199</v>
      </c>
      <c r="K12" s="17">
        <v>0.15532627919710401</v>
      </c>
      <c r="L12" s="17">
        <v>0.23589063658746101</v>
      </c>
      <c r="M12" s="17"/>
      <c r="N12" s="17">
        <v>0.16823422604983901</v>
      </c>
      <c r="O12" s="17">
        <v>0.19364019020901699</v>
      </c>
      <c r="P12" s="17">
        <v>0.234987585807583</v>
      </c>
      <c r="Q12" s="17">
        <v>0.28227243863020302</v>
      </c>
      <c r="R12" s="17"/>
      <c r="S12" s="17">
        <v>0.218296532802886</v>
      </c>
      <c r="T12" s="17">
        <v>0.208402317219511</v>
      </c>
      <c r="U12" s="17">
        <v>0.27509780441418602</v>
      </c>
      <c r="V12" s="17">
        <v>0.248897350692865</v>
      </c>
      <c r="W12" s="17">
        <v>0.24547825547740301</v>
      </c>
      <c r="X12" s="17">
        <v>0.26156364807982002</v>
      </c>
      <c r="Y12" s="17">
        <v>0.40281798909398903</v>
      </c>
      <c r="Z12" s="17">
        <v>0.21445157452071201</v>
      </c>
      <c r="AA12" s="17">
        <v>0.111850012461368</v>
      </c>
      <c r="AB12" s="17">
        <v>0.108796375192014</v>
      </c>
      <c r="AC12" s="17">
        <v>0.15876395772700799</v>
      </c>
      <c r="AD12" s="17">
        <v>0.14457342004753301</v>
      </c>
      <c r="AE12" s="17"/>
      <c r="AF12" s="17">
        <v>0.243968330969595</v>
      </c>
      <c r="AG12" s="17">
        <v>0.185844626337687</v>
      </c>
      <c r="AH12" s="17">
        <v>0.22590344741620599</v>
      </c>
      <c r="AI12" s="17"/>
      <c r="AJ12" s="17">
        <v>0.17875275150804401</v>
      </c>
      <c r="AK12" s="17">
        <v>0.217947979789407</v>
      </c>
      <c r="AL12" s="17">
        <v>0.20470427245648601</v>
      </c>
      <c r="AM12" s="17">
        <v>0.562398148557963</v>
      </c>
      <c r="AN12" s="17">
        <v>0.37771060936022799</v>
      </c>
      <c r="AO12" s="17"/>
      <c r="AP12" s="17">
        <v>0.20560163862290701</v>
      </c>
      <c r="AQ12" s="17">
        <v>0.20437694711585799</v>
      </c>
      <c r="AR12" s="17">
        <v>0.14861835996474401</v>
      </c>
      <c r="AS12" s="17"/>
      <c r="AT12" s="17">
        <v>0.20849191175969001</v>
      </c>
      <c r="AU12" s="17">
        <v>0.16962948455323201</v>
      </c>
      <c r="AV12" s="17">
        <v>0.208959205828575</v>
      </c>
      <c r="AW12" s="17">
        <v>0.26657771951703502</v>
      </c>
      <c r="AX12" s="17">
        <v>0.22119596273384401</v>
      </c>
      <c r="AY12" s="17"/>
      <c r="AZ12" s="17">
        <v>0.122044999068745</v>
      </c>
      <c r="BA12" s="17">
        <v>0.28012994039589501</v>
      </c>
      <c r="BB12" s="17">
        <v>0.18912463259921899</v>
      </c>
      <c r="BC12" s="17">
        <v>0.27041556277668799</v>
      </c>
      <c r="BD12" s="17">
        <v>0.21865354453191499</v>
      </c>
      <c r="BE12" s="17">
        <v>0.132280601674377</v>
      </c>
      <c r="BF12" s="17"/>
      <c r="BG12" s="17">
        <v>0.24205930245629301</v>
      </c>
      <c r="BH12" s="17">
        <v>0.15906187672790301</v>
      </c>
      <c r="BI12" s="17" t="s">
        <v>95</v>
      </c>
      <c r="BJ12" s="17" t="s">
        <v>95</v>
      </c>
      <c r="BK12" s="17" t="s">
        <v>95</v>
      </c>
      <c r="BL12" s="17" t="s">
        <v>95</v>
      </c>
      <c r="BM12" s="17" t="s">
        <v>95</v>
      </c>
    </row>
    <row r="13" spans="2:65" ht="43.5" x14ac:dyDescent="0.35">
      <c r="B13" s="18" t="s">
        <v>474</v>
      </c>
      <c r="C13" s="17">
        <v>0.13518123832753501</v>
      </c>
      <c r="D13" s="17">
        <v>0.119403591054747</v>
      </c>
      <c r="E13" s="17">
        <v>0.14707892605276701</v>
      </c>
      <c r="F13" s="17"/>
      <c r="G13" s="17">
        <v>0</v>
      </c>
      <c r="H13" s="17">
        <v>5.7768549003193399E-2</v>
      </c>
      <c r="I13" s="17">
        <v>0.213895394195142</v>
      </c>
      <c r="J13" s="17">
        <v>0.125342783990678</v>
      </c>
      <c r="K13" s="17">
        <v>7.3142116062956106E-2</v>
      </c>
      <c r="L13" s="17">
        <v>0.166184103362083</v>
      </c>
      <c r="M13" s="17"/>
      <c r="N13" s="17">
        <v>0.20060998432265301</v>
      </c>
      <c r="O13" s="17">
        <v>8.4400795057001099E-2</v>
      </c>
      <c r="P13" s="17">
        <v>0.145903796839149</v>
      </c>
      <c r="Q13" s="17">
        <v>8.9398840900827004E-2</v>
      </c>
      <c r="R13" s="17"/>
      <c r="S13" s="17">
        <v>4.1299581089677101E-2</v>
      </c>
      <c r="T13" s="17">
        <v>0.145939567028749</v>
      </c>
      <c r="U13" s="17">
        <v>0.13497749926630001</v>
      </c>
      <c r="V13" s="17">
        <v>7.8127503378270499E-2</v>
      </c>
      <c r="W13" s="17">
        <v>0.236912718760973</v>
      </c>
      <c r="X13" s="17">
        <v>6.6576525853273893E-2</v>
      </c>
      <c r="Y13" s="17">
        <v>0.29017622187106401</v>
      </c>
      <c r="Z13" s="17">
        <v>0</v>
      </c>
      <c r="AA13" s="17">
        <v>0.156110746385312</v>
      </c>
      <c r="AB13" s="17">
        <v>0.111070407073151</v>
      </c>
      <c r="AC13" s="17">
        <v>0.238735835561834</v>
      </c>
      <c r="AD13" s="17">
        <v>0.237491831085548</v>
      </c>
      <c r="AE13" s="17"/>
      <c r="AF13" s="17">
        <v>0.17120540559323399</v>
      </c>
      <c r="AG13" s="17">
        <v>0.108770527246853</v>
      </c>
      <c r="AH13" s="17">
        <v>4.3667195782471302E-2</v>
      </c>
      <c r="AI13" s="17"/>
      <c r="AJ13" s="17">
        <v>0.103359917981949</v>
      </c>
      <c r="AK13" s="17">
        <v>0.19638977650203701</v>
      </c>
      <c r="AL13" s="17">
        <v>0.110476425041773</v>
      </c>
      <c r="AM13" s="17">
        <v>0.271606496746855</v>
      </c>
      <c r="AN13" s="17">
        <v>0.19866721681351601</v>
      </c>
      <c r="AO13" s="17"/>
      <c r="AP13" s="17">
        <v>0.127678111000468</v>
      </c>
      <c r="AQ13" s="17">
        <v>0.15398520328322499</v>
      </c>
      <c r="AR13" s="17">
        <v>9.6224290087117498E-2</v>
      </c>
      <c r="AS13" s="17"/>
      <c r="AT13" s="17">
        <v>5.8679980136888799E-2</v>
      </c>
      <c r="AU13" s="17">
        <v>0.15406170071209699</v>
      </c>
      <c r="AV13" s="17">
        <v>0.18832034230400399</v>
      </c>
      <c r="AW13" s="17">
        <v>0.16662351461248301</v>
      </c>
      <c r="AX13" s="17">
        <v>0.108992701204857</v>
      </c>
      <c r="AY13" s="17"/>
      <c r="AZ13" s="17">
        <v>0.13019490665761499</v>
      </c>
      <c r="BA13" s="17">
        <v>0.109279171702196</v>
      </c>
      <c r="BB13" s="17">
        <v>0.139271304888126</v>
      </c>
      <c r="BC13" s="17">
        <v>9.6842928979006093E-2</v>
      </c>
      <c r="BD13" s="17">
        <v>0.17463076615635001</v>
      </c>
      <c r="BE13" s="17">
        <v>0.173532599962439</v>
      </c>
      <c r="BF13" s="17"/>
      <c r="BG13" s="17">
        <v>0.15457048687722999</v>
      </c>
      <c r="BH13" s="17">
        <v>9.1700346004340003E-2</v>
      </c>
      <c r="BI13" s="17" t="s">
        <v>95</v>
      </c>
      <c r="BJ13" s="17" t="s">
        <v>95</v>
      </c>
      <c r="BK13" s="17" t="s">
        <v>95</v>
      </c>
      <c r="BL13" s="17" t="s">
        <v>95</v>
      </c>
      <c r="BM13" s="17" t="s">
        <v>95</v>
      </c>
    </row>
    <row r="14" spans="2:65" ht="43.5" x14ac:dyDescent="0.35">
      <c r="B14" s="18" t="s">
        <v>475</v>
      </c>
      <c r="C14" s="17">
        <v>0.13435753611808099</v>
      </c>
      <c r="D14" s="17">
        <v>0.14770553745409201</v>
      </c>
      <c r="E14" s="17">
        <v>0.12429200803863499</v>
      </c>
      <c r="F14" s="17"/>
      <c r="G14" s="17">
        <v>0</v>
      </c>
      <c r="H14" s="17">
        <v>5.9795145247633297E-2</v>
      </c>
      <c r="I14" s="17">
        <v>0.14707872514005199</v>
      </c>
      <c r="J14" s="17">
        <v>0.14908450069832699</v>
      </c>
      <c r="K14" s="17">
        <v>0.13042743485869099</v>
      </c>
      <c r="L14" s="17">
        <v>0.13934822966320201</v>
      </c>
      <c r="M14" s="17"/>
      <c r="N14" s="17">
        <v>0.14100148752151201</v>
      </c>
      <c r="O14" s="17">
        <v>0.10461235709998699</v>
      </c>
      <c r="P14" s="17">
        <v>0.117343400916795</v>
      </c>
      <c r="Q14" s="17">
        <v>0.18428061713323801</v>
      </c>
      <c r="R14" s="17"/>
      <c r="S14" s="17">
        <v>0.172488199335635</v>
      </c>
      <c r="T14" s="17">
        <v>3.4479478111933297E-2</v>
      </c>
      <c r="U14" s="17">
        <v>0.19678263525260301</v>
      </c>
      <c r="V14" s="17">
        <v>0.12328960751280101</v>
      </c>
      <c r="W14" s="17">
        <v>7.6181088405290601E-2</v>
      </c>
      <c r="X14" s="17">
        <v>0.23368234524103301</v>
      </c>
      <c r="Y14" s="17">
        <v>5.45156475529626E-2</v>
      </c>
      <c r="Z14" s="17">
        <v>0</v>
      </c>
      <c r="AA14" s="17">
        <v>0.111850012461368</v>
      </c>
      <c r="AB14" s="17">
        <v>0.144152417905656</v>
      </c>
      <c r="AC14" s="17">
        <v>9.2358772026515601E-2</v>
      </c>
      <c r="AD14" s="17">
        <v>0.40207210033993401</v>
      </c>
      <c r="AE14" s="17"/>
      <c r="AF14" s="17">
        <v>0.156939125380686</v>
      </c>
      <c r="AG14" s="17">
        <v>0.11822807822931</v>
      </c>
      <c r="AH14" s="17">
        <v>7.6850192466132394E-2</v>
      </c>
      <c r="AI14" s="17"/>
      <c r="AJ14" s="17">
        <v>0.12561966798230101</v>
      </c>
      <c r="AK14" s="17">
        <v>0.163580628673757</v>
      </c>
      <c r="AL14" s="17">
        <v>0.131836143693353</v>
      </c>
      <c r="AM14" s="17">
        <v>0</v>
      </c>
      <c r="AN14" s="17">
        <v>6.2016651743933802E-2</v>
      </c>
      <c r="AO14" s="17"/>
      <c r="AP14" s="17">
        <v>0.191293676474978</v>
      </c>
      <c r="AQ14" s="17">
        <v>0.116530055078078</v>
      </c>
      <c r="AR14" s="17">
        <v>0.171321227534462</v>
      </c>
      <c r="AS14" s="17"/>
      <c r="AT14" s="17">
        <v>0.114586827290867</v>
      </c>
      <c r="AU14" s="17">
        <v>5.2477491693079199E-2</v>
      </c>
      <c r="AV14" s="17">
        <v>0.17078424478759799</v>
      </c>
      <c r="AW14" s="17">
        <v>9.0531223979693598E-2</v>
      </c>
      <c r="AX14" s="17">
        <v>0.24639318673528601</v>
      </c>
      <c r="AY14" s="17"/>
      <c r="AZ14" s="17">
        <v>0.18762000775530999</v>
      </c>
      <c r="BA14" s="17">
        <v>0.14098369427488799</v>
      </c>
      <c r="BB14" s="17">
        <v>3.7319617817886098E-2</v>
      </c>
      <c r="BC14" s="17">
        <v>9.5346730747824002E-2</v>
      </c>
      <c r="BD14" s="17">
        <v>0.15435103482426599</v>
      </c>
      <c r="BE14" s="17">
        <v>0.14705822869400501</v>
      </c>
      <c r="BF14" s="17"/>
      <c r="BG14" s="17">
        <v>0.133986469479278</v>
      </c>
      <c r="BH14" s="17">
        <v>0.135189662671371</v>
      </c>
      <c r="BI14" s="17" t="s">
        <v>95</v>
      </c>
      <c r="BJ14" s="17" t="s">
        <v>95</v>
      </c>
      <c r="BK14" s="17" t="s">
        <v>95</v>
      </c>
      <c r="BL14" s="17" t="s">
        <v>95</v>
      </c>
      <c r="BM14" s="17" t="s">
        <v>95</v>
      </c>
    </row>
    <row r="15" spans="2:65" ht="29" x14ac:dyDescent="0.35">
      <c r="B15" s="18" t="s">
        <v>476</v>
      </c>
      <c r="C15" s="17">
        <v>0.122891893321511</v>
      </c>
      <c r="D15" s="17">
        <v>0.110156484288471</v>
      </c>
      <c r="E15" s="17">
        <v>0.13249547471159401</v>
      </c>
      <c r="F15" s="17"/>
      <c r="G15" s="17">
        <v>0</v>
      </c>
      <c r="H15" s="17">
        <v>0</v>
      </c>
      <c r="I15" s="17">
        <v>8.6526258396780506E-2</v>
      </c>
      <c r="J15" s="17">
        <v>0.10827002462214699</v>
      </c>
      <c r="K15" s="17">
        <v>0.115874873847578</v>
      </c>
      <c r="L15" s="17">
        <v>0.16059233605692499</v>
      </c>
      <c r="M15" s="17"/>
      <c r="N15" s="17">
        <v>8.7217223849752099E-2</v>
      </c>
      <c r="O15" s="17">
        <v>0.18062063367077</v>
      </c>
      <c r="P15" s="17">
        <v>8.3660836187877896E-2</v>
      </c>
      <c r="Q15" s="17">
        <v>0.115093320077089</v>
      </c>
      <c r="R15" s="17"/>
      <c r="S15" s="17">
        <v>8.0188059755167101E-2</v>
      </c>
      <c r="T15" s="17">
        <v>0.17564969010331499</v>
      </c>
      <c r="U15" s="17">
        <v>0.10846577972198</v>
      </c>
      <c r="V15" s="17">
        <v>0.127490944013948</v>
      </c>
      <c r="W15" s="17">
        <v>7.9676568473751999E-2</v>
      </c>
      <c r="X15" s="17">
        <v>7.4879039760623003E-2</v>
      </c>
      <c r="Y15" s="17">
        <v>0.34658500196936998</v>
      </c>
      <c r="Z15" s="17">
        <v>0</v>
      </c>
      <c r="AA15" s="17">
        <v>0.16547796209274901</v>
      </c>
      <c r="AB15" s="17">
        <v>7.6115757898900904E-2</v>
      </c>
      <c r="AC15" s="17">
        <v>0.142088510922078</v>
      </c>
      <c r="AD15" s="17">
        <v>0</v>
      </c>
      <c r="AE15" s="17"/>
      <c r="AF15" s="17">
        <v>0.15049272675949199</v>
      </c>
      <c r="AG15" s="17">
        <v>0.110385797535321</v>
      </c>
      <c r="AH15" s="17">
        <v>0</v>
      </c>
      <c r="AI15" s="17"/>
      <c r="AJ15" s="17">
        <v>0.11592350104947501</v>
      </c>
      <c r="AK15" s="17">
        <v>0.154462690968387</v>
      </c>
      <c r="AL15" s="17">
        <v>0.170795845586724</v>
      </c>
      <c r="AM15" s="17">
        <v>0.467986694122762</v>
      </c>
      <c r="AN15" s="17">
        <v>9.9912391023956604E-2</v>
      </c>
      <c r="AO15" s="17"/>
      <c r="AP15" s="17">
        <v>0.12567096180165599</v>
      </c>
      <c r="AQ15" s="17">
        <v>0.13890930349893399</v>
      </c>
      <c r="AR15" s="17">
        <v>0.16170848808024901</v>
      </c>
      <c r="AS15" s="17"/>
      <c r="AT15" s="17">
        <v>9.5966721229848798E-2</v>
      </c>
      <c r="AU15" s="17">
        <v>0.100499770673651</v>
      </c>
      <c r="AV15" s="17">
        <v>0.124076569326248</v>
      </c>
      <c r="AW15" s="17">
        <v>0.22193911822176901</v>
      </c>
      <c r="AX15" s="17">
        <v>0</v>
      </c>
      <c r="AY15" s="17"/>
      <c r="AZ15" s="17">
        <v>7.4205663877501896E-2</v>
      </c>
      <c r="BA15" s="17">
        <v>0.101160989605169</v>
      </c>
      <c r="BB15" s="17">
        <v>0.15758167370321999</v>
      </c>
      <c r="BC15" s="17">
        <v>9.8824406996894501E-2</v>
      </c>
      <c r="BD15" s="17">
        <v>0.160334898208362</v>
      </c>
      <c r="BE15" s="17">
        <v>0.16751697704000101</v>
      </c>
      <c r="BF15" s="17"/>
      <c r="BG15" s="17">
        <v>0.123722397737675</v>
      </c>
      <c r="BH15" s="17">
        <v>0.121029465646679</v>
      </c>
      <c r="BI15" s="17" t="s">
        <v>95</v>
      </c>
      <c r="BJ15" s="17" t="s">
        <v>95</v>
      </c>
      <c r="BK15" s="17" t="s">
        <v>95</v>
      </c>
      <c r="BL15" s="17" t="s">
        <v>95</v>
      </c>
      <c r="BM15" s="17" t="s">
        <v>95</v>
      </c>
    </row>
    <row r="16" spans="2:65" ht="43.5" x14ac:dyDescent="0.35">
      <c r="B16" s="18" t="s">
        <v>477</v>
      </c>
      <c r="C16" s="17">
        <v>9.4460160272862803E-2</v>
      </c>
      <c r="D16" s="17">
        <v>7.2389567354767301E-2</v>
      </c>
      <c r="E16" s="17">
        <v>0.111103264146983</v>
      </c>
      <c r="F16" s="17"/>
      <c r="G16" s="17">
        <v>0.437179320027834</v>
      </c>
      <c r="H16" s="17">
        <v>0.245534404835104</v>
      </c>
      <c r="I16" s="17">
        <v>8.5046008721857899E-2</v>
      </c>
      <c r="J16" s="17">
        <v>0.12740841640609299</v>
      </c>
      <c r="K16" s="17">
        <v>5.2426420046980698E-2</v>
      </c>
      <c r="L16" s="17">
        <v>7.2466795345044993E-2</v>
      </c>
      <c r="M16" s="17"/>
      <c r="N16" s="17">
        <v>9.7245126485925204E-2</v>
      </c>
      <c r="O16" s="17">
        <v>0.113972709608492</v>
      </c>
      <c r="P16" s="17">
        <v>0.101202748937994</v>
      </c>
      <c r="Q16" s="17">
        <v>5.9322117260305403E-2</v>
      </c>
      <c r="R16" s="17"/>
      <c r="S16" s="17">
        <v>7.9729409541539106E-2</v>
      </c>
      <c r="T16" s="17">
        <v>8.7925430401987401E-2</v>
      </c>
      <c r="U16" s="17">
        <v>0.112780923007825</v>
      </c>
      <c r="V16" s="17">
        <v>0.120577223741915</v>
      </c>
      <c r="W16" s="17">
        <v>7.3140151747527998E-2</v>
      </c>
      <c r="X16" s="17">
        <v>5.7573449912680999E-2</v>
      </c>
      <c r="Y16" s="17">
        <v>0.12571503328932701</v>
      </c>
      <c r="Z16" s="17">
        <v>0.10751312945056</v>
      </c>
      <c r="AA16" s="17">
        <v>0.123329762100686</v>
      </c>
      <c r="AB16" s="17">
        <v>7.4325120548493606E-2</v>
      </c>
      <c r="AC16" s="17">
        <v>4.5812388455989603E-2</v>
      </c>
      <c r="AD16" s="17">
        <v>0.11769151522063501</v>
      </c>
      <c r="AE16" s="17"/>
      <c r="AF16" s="17">
        <v>9.5126249728534298E-2</v>
      </c>
      <c r="AG16" s="17">
        <v>8.2045736446686196E-2</v>
      </c>
      <c r="AH16" s="17">
        <v>0.124163250686998</v>
      </c>
      <c r="AI16" s="17"/>
      <c r="AJ16" s="17">
        <v>0.112631575850271</v>
      </c>
      <c r="AK16" s="17">
        <v>3.7494352311286498E-2</v>
      </c>
      <c r="AL16" s="17">
        <v>3.4451475829942603E-2</v>
      </c>
      <c r="AM16" s="17">
        <v>0</v>
      </c>
      <c r="AN16" s="17">
        <v>0.151685193821195</v>
      </c>
      <c r="AO16" s="17"/>
      <c r="AP16" s="17">
        <v>0.18121347577275901</v>
      </c>
      <c r="AQ16" s="17">
        <v>4.1069006759772597E-2</v>
      </c>
      <c r="AR16" s="17">
        <v>0</v>
      </c>
      <c r="AS16" s="17"/>
      <c r="AT16" s="17">
        <v>0.112810254346151</v>
      </c>
      <c r="AU16" s="17">
        <v>0.103186041225064</v>
      </c>
      <c r="AV16" s="17">
        <v>7.7758165393771797E-2</v>
      </c>
      <c r="AW16" s="17">
        <v>9.7402811277620405E-2</v>
      </c>
      <c r="AX16" s="17">
        <v>0.115196152899291</v>
      </c>
      <c r="AY16" s="17"/>
      <c r="AZ16" s="17">
        <v>6.8172777328048897E-2</v>
      </c>
      <c r="BA16" s="17">
        <v>0.137931171419065</v>
      </c>
      <c r="BB16" s="17">
        <v>0.11504211378229399</v>
      </c>
      <c r="BC16" s="17">
        <v>8.7984146236696606E-2</v>
      </c>
      <c r="BD16" s="17">
        <v>6.9199030379240606E-2</v>
      </c>
      <c r="BE16" s="17">
        <v>7.1902390527492296E-2</v>
      </c>
      <c r="BF16" s="17"/>
      <c r="BG16" s="17">
        <v>8.19648016262923E-2</v>
      </c>
      <c r="BH16" s="17">
        <v>0.122481325840919</v>
      </c>
      <c r="BI16" s="17" t="s">
        <v>95</v>
      </c>
      <c r="BJ16" s="17" t="s">
        <v>95</v>
      </c>
      <c r="BK16" s="17" t="s">
        <v>95</v>
      </c>
      <c r="BL16" s="17" t="s">
        <v>95</v>
      </c>
      <c r="BM16" s="17" t="s">
        <v>95</v>
      </c>
    </row>
    <row r="17" spans="2:65" ht="43.5" x14ac:dyDescent="0.35">
      <c r="B17" s="18" t="s">
        <v>478</v>
      </c>
      <c r="C17" s="17">
        <v>8.2633859353665406E-2</v>
      </c>
      <c r="D17" s="17">
        <v>9.9028719944641505E-2</v>
      </c>
      <c r="E17" s="17">
        <v>7.0270740300637402E-2</v>
      </c>
      <c r="F17" s="17"/>
      <c r="G17" s="17">
        <v>0</v>
      </c>
      <c r="H17" s="17">
        <v>0</v>
      </c>
      <c r="I17" s="17">
        <v>8.2123991724025805E-2</v>
      </c>
      <c r="J17" s="17">
        <v>0.12879316499349999</v>
      </c>
      <c r="K17" s="17">
        <v>0.109836356716164</v>
      </c>
      <c r="L17" s="17">
        <v>6.0453041817057102E-2</v>
      </c>
      <c r="M17" s="17"/>
      <c r="N17" s="17">
        <v>3.6394725662947498E-2</v>
      </c>
      <c r="O17" s="17">
        <v>0.107881420186543</v>
      </c>
      <c r="P17" s="17">
        <v>8.6110602321748594E-2</v>
      </c>
      <c r="Q17" s="17">
        <v>0.109722622584171</v>
      </c>
      <c r="R17" s="17"/>
      <c r="S17" s="17">
        <v>8.7244370356092504E-2</v>
      </c>
      <c r="T17" s="17">
        <v>5.9077960669525101E-2</v>
      </c>
      <c r="U17" s="17">
        <v>0.10789542413422699</v>
      </c>
      <c r="V17" s="17">
        <v>4.7985393696517602E-2</v>
      </c>
      <c r="W17" s="17">
        <v>0</v>
      </c>
      <c r="X17" s="17">
        <v>0.188809446533897</v>
      </c>
      <c r="Y17" s="17">
        <v>0.110991619071173</v>
      </c>
      <c r="Z17" s="17">
        <v>0.13246869714550899</v>
      </c>
      <c r="AA17" s="17">
        <v>0.166319445977612</v>
      </c>
      <c r="AB17" s="17">
        <v>4.1754498003781497E-2</v>
      </c>
      <c r="AC17" s="17">
        <v>9.5667979040074097E-2</v>
      </c>
      <c r="AD17" s="17">
        <v>0</v>
      </c>
      <c r="AE17" s="17"/>
      <c r="AF17" s="17">
        <v>9.01090854722396E-2</v>
      </c>
      <c r="AG17" s="17">
        <v>7.7067059668555302E-2</v>
      </c>
      <c r="AH17" s="17">
        <v>6.7356518426669398E-2</v>
      </c>
      <c r="AI17" s="17"/>
      <c r="AJ17" s="17">
        <v>6.1290354109872103E-2</v>
      </c>
      <c r="AK17" s="17">
        <v>0.100567667876717</v>
      </c>
      <c r="AL17" s="17">
        <v>0.21614608850045999</v>
      </c>
      <c r="AM17" s="17">
        <v>0.19638019737590701</v>
      </c>
      <c r="AN17" s="17">
        <v>0</v>
      </c>
      <c r="AO17" s="17"/>
      <c r="AP17" s="17">
        <v>6.4291017324581604E-2</v>
      </c>
      <c r="AQ17" s="17">
        <v>9.5546376152966794E-2</v>
      </c>
      <c r="AR17" s="17">
        <v>0.18379528238120499</v>
      </c>
      <c r="AS17" s="17"/>
      <c r="AT17" s="17">
        <v>0.105093052726403</v>
      </c>
      <c r="AU17" s="17">
        <v>4.9335370731657197E-2</v>
      </c>
      <c r="AV17" s="17">
        <v>7.6933206519607694E-2</v>
      </c>
      <c r="AW17" s="17">
        <v>0.136326297893691</v>
      </c>
      <c r="AX17" s="17">
        <v>0.115102913547853</v>
      </c>
      <c r="AY17" s="17"/>
      <c r="AZ17" s="17">
        <v>7.0487813725355897E-2</v>
      </c>
      <c r="BA17" s="17">
        <v>8.5363090796045399E-2</v>
      </c>
      <c r="BB17" s="17">
        <v>6.8661064559877999E-2</v>
      </c>
      <c r="BC17" s="17">
        <v>0.12862665322987399</v>
      </c>
      <c r="BD17" s="17">
        <v>5.1894026065108199E-2</v>
      </c>
      <c r="BE17" s="17">
        <v>0.103374987386252</v>
      </c>
      <c r="BF17" s="17"/>
      <c r="BG17" s="17">
        <v>8.09402865438721E-2</v>
      </c>
      <c r="BH17" s="17">
        <v>8.6431740266655496E-2</v>
      </c>
      <c r="BI17" s="17" t="s">
        <v>95</v>
      </c>
      <c r="BJ17" s="17" t="s">
        <v>95</v>
      </c>
      <c r="BK17" s="17" t="s">
        <v>95</v>
      </c>
      <c r="BL17" s="17" t="s">
        <v>95</v>
      </c>
      <c r="BM17" s="17" t="s">
        <v>95</v>
      </c>
    </row>
    <row r="18" spans="2:65" x14ac:dyDescent="0.35">
      <c r="B18" s="18" t="s">
        <v>114</v>
      </c>
      <c r="C18" s="17">
        <v>3.6150028183920303E-2</v>
      </c>
      <c r="D18" s="17">
        <v>7.1293131584196298E-3</v>
      </c>
      <c r="E18" s="17">
        <v>5.80341151435705E-2</v>
      </c>
      <c r="F18" s="17"/>
      <c r="G18" s="17">
        <v>0</v>
      </c>
      <c r="H18" s="17">
        <v>0.116319875401762</v>
      </c>
      <c r="I18" s="17">
        <v>3.9246449358634999E-2</v>
      </c>
      <c r="J18" s="17">
        <v>1.7400493552672199E-2</v>
      </c>
      <c r="K18" s="17">
        <v>7.3375404617383302E-2</v>
      </c>
      <c r="L18" s="17">
        <v>1.6531751982615601E-2</v>
      </c>
      <c r="M18" s="17"/>
      <c r="N18" s="17">
        <v>1.25289868507129E-2</v>
      </c>
      <c r="O18" s="17">
        <v>9.9716460982264402E-2</v>
      </c>
      <c r="P18" s="17">
        <v>0</v>
      </c>
      <c r="Q18" s="17">
        <v>1.6941855731831299E-2</v>
      </c>
      <c r="R18" s="17"/>
      <c r="S18" s="17">
        <v>3.8414494414013303E-2</v>
      </c>
      <c r="T18" s="17">
        <v>2.8559912184204998E-2</v>
      </c>
      <c r="U18" s="17">
        <v>2.7835655581343498E-2</v>
      </c>
      <c r="V18" s="17">
        <v>2.2208508338695001E-2</v>
      </c>
      <c r="W18" s="17">
        <v>7.9676568473751999E-2</v>
      </c>
      <c r="X18" s="17">
        <v>0</v>
      </c>
      <c r="Y18" s="17">
        <v>5.76185744369326E-2</v>
      </c>
      <c r="Z18" s="17">
        <v>0.105923807403301</v>
      </c>
      <c r="AA18" s="17">
        <v>5.4038698655623399E-2</v>
      </c>
      <c r="AB18" s="17">
        <v>0</v>
      </c>
      <c r="AC18" s="17">
        <v>4.4484537791863898E-2</v>
      </c>
      <c r="AD18" s="17">
        <v>0.119752513867044</v>
      </c>
      <c r="AE18" s="17"/>
      <c r="AF18" s="17">
        <v>3.1475955038387203E-2</v>
      </c>
      <c r="AG18" s="17">
        <v>4.6905094085643799E-2</v>
      </c>
      <c r="AH18" s="17">
        <v>0</v>
      </c>
      <c r="AI18" s="17"/>
      <c r="AJ18" s="17">
        <v>3.6430821124462297E-2</v>
      </c>
      <c r="AK18" s="17">
        <v>3.8524974130035798E-2</v>
      </c>
      <c r="AL18" s="17">
        <v>3.3015984245499903E-2</v>
      </c>
      <c r="AM18" s="17">
        <v>0</v>
      </c>
      <c r="AN18" s="17">
        <v>4.33357813291564E-2</v>
      </c>
      <c r="AO18" s="17"/>
      <c r="AP18" s="17">
        <v>1.4438347126266401E-2</v>
      </c>
      <c r="AQ18" s="17">
        <v>5.2993103113495803E-2</v>
      </c>
      <c r="AR18" s="17">
        <v>0</v>
      </c>
      <c r="AS18" s="17"/>
      <c r="AT18" s="17">
        <v>6.4045681144391298E-2</v>
      </c>
      <c r="AU18" s="17">
        <v>4.5379957348760998E-2</v>
      </c>
      <c r="AV18" s="17">
        <v>2.4970952824293801E-2</v>
      </c>
      <c r="AW18" s="17">
        <v>4.6314566392969499E-2</v>
      </c>
      <c r="AX18" s="17">
        <v>0</v>
      </c>
      <c r="AY18" s="17"/>
      <c r="AZ18" s="17">
        <v>2.37985297844211E-2</v>
      </c>
      <c r="BA18" s="17">
        <v>2.8125606101430001E-2</v>
      </c>
      <c r="BB18" s="17">
        <v>8.6408914269075696E-2</v>
      </c>
      <c r="BC18" s="17">
        <v>4.1567750438585203E-2</v>
      </c>
      <c r="BD18" s="17">
        <v>4.4818095290826199E-2</v>
      </c>
      <c r="BE18" s="17">
        <v>0</v>
      </c>
      <c r="BF18" s="17"/>
      <c r="BG18" s="17">
        <v>1.45582242629907E-2</v>
      </c>
      <c r="BH18" s="17">
        <v>8.4570208003844502E-2</v>
      </c>
      <c r="BI18" s="17" t="s">
        <v>95</v>
      </c>
      <c r="BJ18" s="17" t="s">
        <v>95</v>
      </c>
      <c r="BK18" s="17" t="s">
        <v>95</v>
      </c>
      <c r="BL18" s="17" t="s">
        <v>95</v>
      </c>
      <c r="BM18" s="17" t="s">
        <v>95</v>
      </c>
    </row>
    <row r="19" spans="2:65" x14ac:dyDescent="0.35">
      <c r="B19" s="18" t="s">
        <v>479</v>
      </c>
      <c r="C19" s="19">
        <v>0.17479808740275801</v>
      </c>
      <c r="D19" s="19">
        <v>0.206956750873071</v>
      </c>
      <c r="E19" s="19">
        <v>0.15054772047444301</v>
      </c>
      <c r="F19" s="19"/>
      <c r="G19" s="19">
        <v>0</v>
      </c>
      <c r="H19" s="19">
        <v>8.18880963216682E-2</v>
      </c>
      <c r="I19" s="19">
        <v>0</v>
      </c>
      <c r="J19" s="19">
        <v>0.20683545766137801</v>
      </c>
      <c r="K19" s="19">
        <v>0.133572203203143</v>
      </c>
      <c r="L19" s="19">
        <v>0.23177730685910999</v>
      </c>
      <c r="M19" s="19"/>
      <c r="N19" s="19">
        <v>0.23193651984528299</v>
      </c>
      <c r="O19" s="19">
        <v>0.117879385354172</v>
      </c>
      <c r="P19" s="19">
        <v>0.16475970801208001</v>
      </c>
      <c r="Q19" s="19">
        <v>0.18664483681885699</v>
      </c>
      <c r="R19" s="19"/>
      <c r="S19" s="19">
        <v>0.1203952181768</v>
      </c>
      <c r="T19" s="19">
        <v>0.195649080806828</v>
      </c>
      <c r="U19" s="19">
        <v>0.10823224761789201</v>
      </c>
      <c r="V19" s="19">
        <v>0.280711663220375</v>
      </c>
      <c r="W19" s="19">
        <v>0.13324298852341199</v>
      </c>
      <c r="X19" s="19">
        <v>0.37072464532006699</v>
      </c>
      <c r="Y19" s="19">
        <v>0.112388187562041</v>
      </c>
      <c r="Z19" s="19">
        <v>0</v>
      </c>
      <c r="AA19" s="19">
        <v>0.16479220948129</v>
      </c>
      <c r="AB19" s="19">
        <v>0.18758821862160899</v>
      </c>
      <c r="AC19" s="19">
        <v>9.7761678780413197E-2</v>
      </c>
      <c r="AD19" s="19">
        <v>0.121860888643174</v>
      </c>
      <c r="AE19" s="19"/>
      <c r="AF19" s="19">
        <v>0.161312138820628</v>
      </c>
      <c r="AG19" s="19">
        <v>0.19060382343173801</v>
      </c>
      <c r="AH19" s="19">
        <v>0.18064318651160499</v>
      </c>
      <c r="AI19" s="19"/>
      <c r="AJ19" s="19">
        <v>0.22045995313227301</v>
      </c>
      <c r="AK19" s="19">
        <v>6.0544885065439598E-2</v>
      </c>
      <c r="AL19" s="19">
        <v>0.189551005443058</v>
      </c>
      <c r="AM19" s="19">
        <v>0.241221654066129</v>
      </c>
      <c r="AN19" s="19">
        <v>9.39937438105925E-2</v>
      </c>
      <c r="AO19" s="19"/>
      <c r="AP19" s="19">
        <v>0.17274845673689301</v>
      </c>
      <c r="AQ19" s="19">
        <v>0.108191546515204</v>
      </c>
      <c r="AR19" s="19">
        <v>0.16259397381412899</v>
      </c>
      <c r="AS19" s="19"/>
      <c r="AT19" s="19">
        <v>0.113930934839525</v>
      </c>
      <c r="AU19" s="19">
        <v>0.15275941887583599</v>
      </c>
      <c r="AV19" s="19">
        <v>0.20191578267162699</v>
      </c>
      <c r="AW19" s="19">
        <v>0.166854186880385</v>
      </c>
      <c r="AX19" s="19">
        <v>0.21048233625572099</v>
      </c>
      <c r="AY19" s="19"/>
      <c r="AZ19" s="19">
        <v>7.6647649382020594E-2</v>
      </c>
      <c r="BA19" s="19">
        <v>0.19217877514832299</v>
      </c>
      <c r="BB19" s="19">
        <v>4.3883067596417198E-2</v>
      </c>
      <c r="BC19" s="19">
        <v>9.2829774889974695E-2</v>
      </c>
      <c r="BD19" s="19">
        <v>0.21375577326430401</v>
      </c>
      <c r="BE19" s="19">
        <v>0.42991647623182599</v>
      </c>
      <c r="BF19" s="19"/>
      <c r="BG19" s="19">
        <v>0.204052341266237</v>
      </c>
      <c r="BH19" s="19">
        <v>0.10919466502292099</v>
      </c>
      <c r="BI19" s="19" t="s">
        <v>95</v>
      </c>
      <c r="BJ19" s="19" t="s">
        <v>95</v>
      </c>
      <c r="BK19" s="19" t="s">
        <v>95</v>
      </c>
      <c r="BL19" s="19" t="s">
        <v>95</v>
      </c>
      <c r="BM19" s="19" t="s">
        <v>95</v>
      </c>
    </row>
    <row r="20" spans="2:65" x14ac:dyDescent="0.35">
      <c r="B20" s="16" t="s">
        <v>481</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43.5" x14ac:dyDescent="0.35">
      <c r="B9" s="18" t="s">
        <v>482</v>
      </c>
      <c r="C9" s="17">
        <v>0.64773665993137797</v>
      </c>
      <c r="D9" s="17">
        <v>0.55871460806820195</v>
      </c>
      <c r="E9" s="17">
        <v>0.73462469481016002</v>
      </c>
      <c r="F9" s="17"/>
      <c r="G9" s="17">
        <v>0.54124488229886503</v>
      </c>
      <c r="H9" s="17">
        <v>0.56297581432113697</v>
      </c>
      <c r="I9" s="17">
        <v>0.61074199641668903</v>
      </c>
      <c r="J9" s="17">
        <v>0.71131450037853305</v>
      </c>
      <c r="K9" s="17">
        <v>0.71080270944832902</v>
      </c>
      <c r="L9" s="17">
        <v>0.72351312120352795</v>
      </c>
      <c r="M9" s="17"/>
      <c r="N9" s="17">
        <v>0.63229550820078295</v>
      </c>
      <c r="O9" s="17">
        <v>0.68651732242531704</v>
      </c>
      <c r="P9" s="17">
        <v>0.63325382061951696</v>
      </c>
      <c r="Q9" s="17">
        <v>0.63946913021638596</v>
      </c>
      <c r="R9" s="17"/>
      <c r="S9" s="17">
        <v>0.52991189247242698</v>
      </c>
      <c r="T9" s="17">
        <v>0.65455924476625404</v>
      </c>
      <c r="U9" s="17">
        <v>0.75741175556938101</v>
      </c>
      <c r="V9" s="17">
        <v>0.67996484623082198</v>
      </c>
      <c r="W9" s="17">
        <v>0.64120347310071901</v>
      </c>
      <c r="X9" s="17">
        <v>0.63585162700575304</v>
      </c>
      <c r="Y9" s="17">
        <v>0.70130235362448801</v>
      </c>
      <c r="Z9" s="17">
        <v>0.68596997435533202</v>
      </c>
      <c r="AA9" s="17">
        <v>0.65579068189436496</v>
      </c>
      <c r="AB9" s="17">
        <v>0.644561584586962</v>
      </c>
      <c r="AC9" s="17">
        <v>0.616639143963014</v>
      </c>
      <c r="AD9" s="17">
        <v>0.66777120527200995</v>
      </c>
      <c r="AE9" s="17"/>
      <c r="AF9" s="17">
        <v>0.668431605177499</v>
      </c>
      <c r="AG9" s="17">
        <v>0.66750451253439802</v>
      </c>
      <c r="AH9" s="17">
        <v>0.569821843842506</v>
      </c>
      <c r="AI9" s="17"/>
      <c r="AJ9" s="17">
        <v>0.65680864364763003</v>
      </c>
      <c r="AK9" s="17">
        <v>0.623376676824408</v>
      </c>
      <c r="AL9" s="17">
        <v>0.74462228049102896</v>
      </c>
      <c r="AM9" s="17">
        <v>0.74099382391593704</v>
      </c>
      <c r="AN9" s="17">
        <v>0.60162835392458303</v>
      </c>
      <c r="AO9" s="17"/>
      <c r="AP9" s="17">
        <v>0.60488277735225604</v>
      </c>
      <c r="AQ9" s="17">
        <v>0.63380945766354702</v>
      </c>
      <c r="AR9" s="17">
        <v>0.70180907639296897</v>
      </c>
      <c r="AS9" s="17"/>
      <c r="AT9" s="17">
        <v>0.64797893899313497</v>
      </c>
      <c r="AU9" s="17">
        <v>0.67973411778787296</v>
      </c>
      <c r="AV9" s="17">
        <v>0.63109793082278398</v>
      </c>
      <c r="AW9" s="17">
        <v>0.605859636716648</v>
      </c>
      <c r="AX9" s="17">
        <v>0.68456357942005897</v>
      </c>
      <c r="AY9" s="17"/>
      <c r="AZ9" s="17">
        <v>0.54111369425406197</v>
      </c>
      <c r="BA9" s="17">
        <v>0.67151218475339303</v>
      </c>
      <c r="BB9" s="17">
        <v>0.64991636749530102</v>
      </c>
      <c r="BC9" s="17">
        <v>0.691326820277401</v>
      </c>
      <c r="BD9" s="17">
        <v>0.73146772622927103</v>
      </c>
      <c r="BE9" s="17">
        <v>0.63926754353469395</v>
      </c>
      <c r="BF9" s="17"/>
      <c r="BG9" s="17">
        <v>0.68402208120505403</v>
      </c>
      <c r="BH9" s="17">
        <v>0.65571881738764004</v>
      </c>
      <c r="BI9" s="17" t="s">
        <v>95</v>
      </c>
      <c r="BJ9" s="17">
        <v>0.59632176917954605</v>
      </c>
      <c r="BK9" s="17">
        <v>0.56846264485018805</v>
      </c>
      <c r="BL9" s="17">
        <v>0.62715263347059003</v>
      </c>
      <c r="BM9" s="17">
        <v>0.62706304778956001</v>
      </c>
    </row>
    <row r="10" spans="2:65" ht="29" x14ac:dyDescent="0.35">
      <c r="B10" s="18" t="s">
        <v>483</v>
      </c>
      <c r="C10" s="17">
        <v>0.644091268158966</v>
      </c>
      <c r="D10" s="17">
        <v>0.54758764224039502</v>
      </c>
      <c r="E10" s="17">
        <v>0.73917168685533696</v>
      </c>
      <c r="F10" s="17"/>
      <c r="G10" s="17">
        <v>0.57285116289690696</v>
      </c>
      <c r="H10" s="17">
        <v>0.54854646655790995</v>
      </c>
      <c r="I10" s="17">
        <v>0.61227467540099001</v>
      </c>
      <c r="J10" s="17">
        <v>0.68819128311504796</v>
      </c>
      <c r="K10" s="17">
        <v>0.69541163859913901</v>
      </c>
      <c r="L10" s="17">
        <v>0.72471564122989296</v>
      </c>
      <c r="M10" s="17"/>
      <c r="N10" s="17">
        <v>0.63960734736288904</v>
      </c>
      <c r="O10" s="17">
        <v>0.64215524999076001</v>
      </c>
      <c r="P10" s="17">
        <v>0.67380674875646696</v>
      </c>
      <c r="Q10" s="17">
        <v>0.62453640584825099</v>
      </c>
      <c r="R10" s="17"/>
      <c r="S10" s="17">
        <v>0.58561757101947098</v>
      </c>
      <c r="T10" s="17">
        <v>0.64112981829820903</v>
      </c>
      <c r="U10" s="17">
        <v>0.67723315577932797</v>
      </c>
      <c r="V10" s="17">
        <v>0.670158613846633</v>
      </c>
      <c r="W10" s="17">
        <v>0.60494718635101796</v>
      </c>
      <c r="X10" s="17">
        <v>0.682625079137261</v>
      </c>
      <c r="Y10" s="17">
        <v>0.68402632308692701</v>
      </c>
      <c r="Z10" s="17">
        <v>0.56654136424020196</v>
      </c>
      <c r="AA10" s="17">
        <v>0.62935103249249202</v>
      </c>
      <c r="AB10" s="17">
        <v>0.66315806351425899</v>
      </c>
      <c r="AC10" s="17">
        <v>0.65193594968788604</v>
      </c>
      <c r="AD10" s="17">
        <v>0.71968774460122498</v>
      </c>
      <c r="AE10" s="17"/>
      <c r="AF10" s="17">
        <v>0.64771658804029297</v>
      </c>
      <c r="AG10" s="17">
        <v>0.65606362145323505</v>
      </c>
      <c r="AH10" s="17">
        <v>0.60965361870048995</v>
      </c>
      <c r="AI10" s="17"/>
      <c r="AJ10" s="17">
        <v>0.63818542080946505</v>
      </c>
      <c r="AK10" s="17">
        <v>0.62465138970603795</v>
      </c>
      <c r="AL10" s="17">
        <v>0.69181780633643197</v>
      </c>
      <c r="AM10" s="17">
        <v>0.585677829853681</v>
      </c>
      <c r="AN10" s="17">
        <v>0.64305602952941199</v>
      </c>
      <c r="AO10" s="17"/>
      <c r="AP10" s="17">
        <v>0.62818693558237304</v>
      </c>
      <c r="AQ10" s="17">
        <v>0.63394765360735505</v>
      </c>
      <c r="AR10" s="17">
        <v>0.68745326573321497</v>
      </c>
      <c r="AS10" s="17"/>
      <c r="AT10" s="17">
        <v>0.64289380235267601</v>
      </c>
      <c r="AU10" s="17">
        <v>0.67003193567017805</v>
      </c>
      <c r="AV10" s="17">
        <v>0.64699288552907597</v>
      </c>
      <c r="AW10" s="17">
        <v>0.59173400251139396</v>
      </c>
      <c r="AX10" s="17">
        <v>0.613633907170822</v>
      </c>
      <c r="AY10" s="17"/>
      <c r="AZ10" s="17">
        <v>0.55968375124570002</v>
      </c>
      <c r="BA10" s="17">
        <v>0.67375805033630298</v>
      </c>
      <c r="BB10" s="17">
        <v>0.63527149146819795</v>
      </c>
      <c r="BC10" s="17">
        <v>0.65664014960189299</v>
      </c>
      <c r="BD10" s="17">
        <v>0.73275368515073702</v>
      </c>
      <c r="BE10" s="17">
        <v>0.62358747184055097</v>
      </c>
      <c r="BF10" s="17"/>
      <c r="BG10" s="17">
        <v>0.67438107178909601</v>
      </c>
      <c r="BH10" s="17">
        <v>0.66101716352816597</v>
      </c>
      <c r="BI10" s="17" t="s">
        <v>95</v>
      </c>
      <c r="BJ10" s="17">
        <v>0.563370093790872</v>
      </c>
      <c r="BK10" s="17">
        <v>0.57821156252043104</v>
      </c>
      <c r="BL10" s="17">
        <v>0.62596541044020504</v>
      </c>
      <c r="BM10" s="17">
        <v>0.63305140417858496</v>
      </c>
    </row>
    <row r="11" spans="2:65" ht="29" x14ac:dyDescent="0.35">
      <c r="B11" s="18" t="s">
        <v>484</v>
      </c>
      <c r="C11" s="17">
        <v>0.62621699086240401</v>
      </c>
      <c r="D11" s="17">
        <v>0.56678133636455796</v>
      </c>
      <c r="E11" s="17">
        <v>0.68460978321119403</v>
      </c>
      <c r="F11" s="17"/>
      <c r="G11" s="17">
        <v>0.55202451077252601</v>
      </c>
      <c r="H11" s="17">
        <v>0.58963711866340696</v>
      </c>
      <c r="I11" s="17">
        <v>0.64531369949970796</v>
      </c>
      <c r="J11" s="17">
        <v>0.63770850491202102</v>
      </c>
      <c r="K11" s="17">
        <v>0.65883719432185195</v>
      </c>
      <c r="L11" s="17">
        <v>0.658423880919076</v>
      </c>
      <c r="M11" s="17"/>
      <c r="N11" s="17">
        <v>0.60235184258280505</v>
      </c>
      <c r="O11" s="17">
        <v>0.63093393762618999</v>
      </c>
      <c r="P11" s="17">
        <v>0.62974413164155596</v>
      </c>
      <c r="Q11" s="17">
        <v>0.64529939721816199</v>
      </c>
      <c r="R11" s="17"/>
      <c r="S11" s="17">
        <v>0.568357726422142</v>
      </c>
      <c r="T11" s="17">
        <v>0.62033217933794005</v>
      </c>
      <c r="U11" s="17">
        <v>0.66921079462650501</v>
      </c>
      <c r="V11" s="17">
        <v>0.64482217701684896</v>
      </c>
      <c r="W11" s="17">
        <v>0.64737765419953797</v>
      </c>
      <c r="X11" s="17">
        <v>0.65566873747218002</v>
      </c>
      <c r="Y11" s="17">
        <v>0.65120862815593705</v>
      </c>
      <c r="Z11" s="17">
        <v>0.56617166590344004</v>
      </c>
      <c r="AA11" s="17">
        <v>0.60342347022382603</v>
      </c>
      <c r="AB11" s="17">
        <v>0.62374886267875296</v>
      </c>
      <c r="AC11" s="17">
        <v>0.67007797915217204</v>
      </c>
      <c r="AD11" s="17">
        <v>0.64510561418499501</v>
      </c>
      <c r="AE11" s="17"/>
      <c r="AF11" s="17">
        <v>0.62244068356997995</v>
      </c>
      <c r="AG11" s="17">
        <v>0.63886322802607998</v>
      </c>
      <c r="AH11" s="17">
        <v>0.60510904351453099</v>
      </c>
      <c r="AI11" s="17"/>
      <c r="AJ11" s="17">
        <v>0.62637358825659595</v>
      </c>
      <c r="AK11" s="17">
        <v>0.61223070717168004</v>
      </c>
      <c r="AL11" s="17">
        <v>0.62344011857705095</v>
      </c>
      <c r="AM11" s="17">
        <v>0.53444203091798803</v>
      </c>
      <c r="AN11" s="17">
        <v>0.62856055014051804</v>
      </c>
      <c r="AO11" s="17"/>
      <c r="AP11" s="17">
        <v>0.62591529676747104</v>
      </c>
      <c r="AQ11" s="17">
        <v>0.64069737790228298</v>
      </c>
      <c r="AR11" s="17">
        <v>0.60849642973681595</v>
      </c>
      <c r="AS11" s="17"/>
      <c r="AT11" s="17">
        <v>0.64738402845340803</v>
      </c>
      <c r="AU11" s="17">
        <v>0.63249679872017195</v>
      </c>
      <c r="AV11" s="17">
        <v>0.60625822454800404</v>
      </c>
      <c r="AW11" s="17">
        <v>0.59688564499821595</v>
      </c>
      <c r="AX11" s="17">
        <v>0.65631476521313903</v>
      </c>
      <c r="AY11" s="17"/>
      <c r="AZ11" s="17">
        <v>0.57914592571787604</v>
      </c>
      <c r="BA11" s="17">
        <v>0.62693639196576501</v>
      </c>
      <c r="BB11" s="17">
        <v>0.63027169164502195</v>
      </c>
      <c r="BC11" s="17">
        <v>0.63490054013774999</v>
      </c>
      <c r="BD11" s="17">
        <v>0.69624101541721195</v>
      </c>
      <c r="BE11" s="17">
        <v>0.63467016676787003</v>
      </c>
      <c r="BF11" s="17"/>
      <c r="BG11" s="17">
        <v>0.617362668637915</v>
      </c>
      <c r="BH11" s="17">
        <v>0.60080308986244502</v>
      </c>
      <c r="BI11" s="17" t="s">
        <v>95</v>
      </c>
      <c r="BJ11" s="17">
        <v>0.67519052770631904</v>
      </c>
      <c r="BK11" s="17">
        <v>0.619302123399327</v>
      </c>
      <c r="BL11" s="17">
        <v>0.64695704750828498</v>
      </c>
      <c r="BM11" s="17">
        <v>0.65675593293032197</v>
      </c>
    </row>
    <row r="12" spans="2:65" ht="29" x14ac:dyDescent="0.35">
      <c r="B12" s="18" t="s">
        <v>485</v>
      </c>
      <c r="C12" s="17">
        <v>0.62285478298268604</v>
      </c>
      <c r="D12" s="17">
        <v>0.619179712805076</v>
      </c>
      <c r="E12" s="17">
        <v>0.62640915784185003</v>
      </c>
      <c r="F12" s="17"/>
      <c r="G12" s="17">
        <v>0.44466117415269502</v>
      </c>
      <c r="H12" s="17">
        <v>0.45264985772614302</v>
      </c>
      <c r="I12" s="17">
        <v>0.57744432612293595</v>
      </c>
      <c r="J12" s="17">
        <v>0.65584761737886199</v>
      </c>
      <c r="K12" s="17">
        <v>0.74354005980676496</v>
      </c>
      <c r="L12" s="17">
        <v>0.80870819740930699</v>
      </c>
      <c r="M12" s="17"/>
      <c r="N12" s="17">
        <v>0.66756963693871096</v>
      </c>
      <c r="O12" s="17">
        <v>0.58365443234848602</v>
      </c>
      <c r="P12" s="17">
        <v>0.64071733463241998</v>
      </c>
      <c r="Q12" s="17">
        <v>0.59711454807101305</v>
      </c>
      <c r="R12" s="17"/>
      <c r="S12" s="17">
        <v>0.573157358853145</v>
      </c>
      <c r="T12" s="17">
        <v>0.63550626542023503</v>
      </c>
      <c r="U12" s="17">
        <v>0.65869207844051803</v>
      </c>
      <c r="V12" s="17">
        <v>0.67342563651698095</v>
      </c>
      <c r="W12" s="17">
        <v>0.601569717365943</v>
      </c>
      <c r="X12" s="17">
        <v>0.58630082439876197</v>
      </c>
      <c r="Y12" s="17">
        <v>0.63358965488955798</v>
      </c>
      <c r="Z12" s="17">
        <v>0.60565749313068196</v>
      </c>
      <c r="AA12" s="17">
        <v>0.62123026099258405</v>
      </c>
      <c r="AB12" s="17">
        <v>0.62275623419669102</v>
      </c>
      <c r="AC12" s="17">
        <v>0.65365269015337701</v>
      </c>
      <c r="AD12" s="17">
        <v>0.66108940536362104</v>
      </c>
      <c r="AE12" s="17"/>
      <c r="AF12" s="17">
        <v>0.67826097420709397</v>
      </c>
      <c r="AG12" s="17">
        <v>0.65369913185119899</v>
      </c>
      <c r="AH12" s="17">
        <v>0.50004538255126496</v>
      </c>
      <c r="AI12" s="17"/>
      <c r="AJ12" s="17">
        <v>0.68531860151986201</v>
      </c>
      <c r="AK12" s="17">
        <v>0.58755009714777795</v>
      </c>
      <c r="AL12" s="17">
        <v>0.67247702964781597</v>
      </c>
      <c r="AM12" s="17">
        <v>0.690112835980219</v>
      </c>
      <c r="AN12" s="17">
        <v>0.52262317935644098</v>
      </c>
      <c r="AO12" s="17"/>
      <c r="AP12" s="17">
        <v>0.65854862543371095</v>
      </c>
      <c r="AQ12" s="17">
        <v>0.595831714244487</v>
      </c>
      <c r="AR12" s="17">
        <v>0.66246456169078205</v>
      </c>
      <c r="AS12" s="17"/>
      <c r="AT12" s="17">
        <v>0.66838924239864295</v>
      </c>
      <c r="AU12" s="17">
        <v>0.59037161075173605</v>
      </c>
      <c r="AV12" s="17">
        <v>0.60699320928677003</v>
      </c>
      <c r="AW12" s="17">
        <v>0.59284368622268402</v>
      </c>
      <c r="AX12" s="17">
        <v>0.605866337128115</v>
      </c>
      <c r="AY12" s="17"/>
      <c r="AZ12" s="17">
        <v>0.54250124786144305</v>
      </c>
      <c r="BA12" s="17">
        <v>0.631848177563751</v>
      </c>
      <c r="BB12" s="17">
        <v>0.59453409084301201</v>
      </c>
      <c r="BC12" s="17">
        <v>0.66197676125397797</v>
      </c>
      <c r="BD12" s="17">
        <v>0.69560945568828103</v>
      </c>
      <c r="BE12" s="17">
        <v>0.69299125564389796</v>
      </c>
      <c r="BF12" s="17"/>
      <c r="BG12" s="17">
        <v>0.72168584660100399</v>
      </c>
      <c r="BH12" s="17">
        <v>0.61495071113131905</v>
      </c>
      <c r="BI12" s="17" t="s">
        <v>95</v>
      </c>
      <c r="BJ12" s="17">
        <v>0.54547426009358402</v>
      </c>
      <c r="BK12" s="17">
        <v>0.54191155288829296</v>
      </c>
      <c r="BL12" s="17">
        <v>0.54623347034962799</v>
      </c>
      <c r="BM12" s="17">
        <v>0.50129186773439405</v>
      </c>
    </row>
    <row r="13" spans="2:65" ht="29" x14ac:dyDescent="0.35">
      <c r="B13" s="18" t="s">
        <v>486</v>
      </c>
      <c r="C13" s="17">
        <v>0.61266335144390305</v>
      </c>
      <c r="D13" s="17">
        <v>0.57187360798113795</v>
      </c>
      <c r="E13" s="17">
        <v>0.652380784933276</v>
      </c>
      <c r="F13" s="17"/>
      <c r="G13" s="17">
        <v>0.50891177896297402</v>
      </c>
      <c r="H13" s="17">
        <v>0.55168765063595804</v>
      </c>
      <c r="I13" s="17">
        <v>0.60093815698487996</v>
      </c>
      <c r="J13" s="17">
        <v>0.64142777607008805</v>
      </c>
      <c r="K13" s="17">
        <v>0.69781709880036702</v>
      </c>
      <c r="L13" s="17">
        <v>0.66017468965334603</v>
      </c>
      <c r="M13" s="17"/>
      <c r="N13" s="17">
        <v>0.62909875994016495</v>
      </c>
      <c r="O13" s="17">
        <v>0.60540013694038397</v>
      </c>
      <c r="P13" s="17">
        <v>0.62908959415676602</v>
      </c>
      <c r="Q13" s="17">
        <v>0.592129559009269</v>
      </c>
      <c r="R13" s="17"/>
      <c r="S13" s="17">
        <v>0.58854968442657096</v>
      </c>
      <c r="T13" s="17">
        <v>0.57192604616959497</v>
      </c>
      <c r="U13" s="17">
        <v>0.65027742126033605</v>
      </c>
      <c r="V13" s="17">
        <v>0.65376415017528799</v>
      </c>
      <c r="W13" s="17">
        <v>0.57406321749631495</v>
      </c>
      <c r="X13" s="17">
        <v>0.62123189709537197</v>
      </c>
      <c r="Y13" s="17">
        <v>0.63739760039017801</v>
      </c>
      <c r="Z13" s="17">
        <v>0.60375224401963701</v>
      </c>
      <c r="AA13" s="17">
        <v>0.64699550684118201</v>
      </c>
      <c r="AB13" s="17">
        <v>0.63343636489910204</v>
      </c>
      <c r="AC13" s="17">
        <v>0.57461183261506399</v>
      </c>
      <c r="AD13" s="17">
        <v>0.56394723392019896</v>
      </c>
      <c r="AE13" s="17"/>
      <c r="AF13" s="17">
        <v>0.61456798994298201</v>
      </c>
      <c r="AG13" s="17">
        <v>0.64341272792688198</v>
      </c>
      <c r="AH13" s="17">
        <v>0.57504079741899194</v>
      </c>
      <c r="AI13" s="17"/>
      <c r="AJ13" s="17">
        <v>0.62719109940427697</v>
      </c>
      <c r="AK13" s="17">
        <v>0.60554749111014095</v>
      </c>
      <c r="AL13" s="17">
        <v>0.65636610457695099</v>
      </c>
      <c r="AM13" s="17">
        <v>0.56040639527824399</v>
      </c>
      <c r="AN13" s="17">
        <v>0.595196853484669</v>
      </c>
      <c r="AO13" s="17"/>
      <c r="AP13" s="17">
        <v>0.62562021793019096</v>
      </c>
      <c r="AQ13" s="17">
        <v>0.61386067964156299</v>
      </c>
      <c r="AR13" s="17">
        <v>0.61484265511032399</v>
      </c>
      <c r="AS13" s="17"/>
      <c r="AT13" s="17">
        <v>0.59288188973401201</v>
      </c>
      <c r="AU13" s="17">
        <v>0.60148219721846097</v>
      </c>
      <c r="AV13" s="17">
        <v>0.65169690500044997</v>
      </c>
      <c r="AW13" s="17">
        <v>0.57186293567755997</v>
      </c>
      <c r="AX13" s="17">
        <v>0.63640852228007505</v>
      </c>
      <c r="AY13" s="17"/>
      <c r="AZ13" s="17">
        <v>0.58300253951986702</v>
      </c>
      <c r="BA13" s="17">
        <v>0.63438136703398196</v>
      </c>
      <c r="BB13" s="17">
        <v>0.60573732567785699</v>
      </c>
      <c r="BC13" s="17">
        <v>0.58607918105089796</v>
      </c>
      <c r="BD13" s="17">
        <v>0.66987315406525705</v>
      </c>
      <c r="BE13" s="17">
        <v>0.59686385463464497</v>
      </c>
      <c r="BF13" s="17"/>
      <c r="BG13" s="17">
        <v>0.63073191286036301</v>
      </c>
      <c r="BH13" s="17">
        <v>0.58524535030292701</v>
      </c>
      <c r="BI13" s="17" t="s">
        <v>95</v>
      </c>
      <c r="BJ13" s="17">
        <v>0.59627864470820502</v>
      </c>
      <c r="BK13" s="17">
        <v>0.57929635505715005</v>
      </c>
      <c r="BL13" s="17">
        <v>0.63540660695845697</v>
      </c>
      <c r="BM13" s="17">
        <v>0.58636352091785104</v>
      </c>
    </row>
    <row r="14" spans="2:65" ht="58" x14ac:dyDescent="0.35">
      <c r="B14" s="18" t="s">
        <v>487</v>
      </c>
      <c r="C14" s="17">
        <v>0.422916077559501</v>
      </c>
      <c r="D14" s="17">
        <v>0.38017437990160602</v>
      </c>
      <c r="E14" s="17">
        <v>0.46539994760613301</v>
      </c>
      <c r="F14" s="17"/>
      <c r="G14" s="17">
        <v>0.28843810741035802</v>
      </c>
      <c r="H14" s="17">
        <v>0.35296003096175299</v>
      </c>
      <c r="I14" s="17">
        <v>0.38428539709720699</v>
      </c>
      <c r="J14" s="17">
        <v>0.44459999310244602</v>
      </c>
      <c r="K14" s="17">
        <v>0.48807231442481003</v>
      </c>
      <c r="L14" s="17">
        <v>0.53916697573960404</v>
      </c>
      <c r="M14" s="17"/>
      <c r="N14" s="17">
        <v>0.43092450974852697</v>
      </c>
      <c r="O14" s="17">
        <v>0.39565541110984798</v>
      </c>
      <c r="P14" s="17">
        <v>0.44805690154439098</v>
      </c>
      <c r="Q14" s="17">
        <v>0.42353324956307498</v>
      </c>
      <c r="R14" s="17"/>
      <c r="S14" s="17">
        <v>0.29484888813177501</v>
      </c>
      <c r="T14" s="17">
        <v>0.43851726919336298</v>
      </c>
      <c r="U14" s="17">
        <v>0.50925524919532905</v>
      </c>
      <c r="V14" s="17">
        <v>0.42991799209124198</v>
      </c>
      <c r="W14" s="17">
        <v>0.40341498869370301</v>
      </c>
      <c r="X14" s="17">
        <v>0.465987670746769</v>
      </c>
      <c r="Y14" s="17">
        <v>0.46330108260331798</v>
      </c>
      <c r="Z14" s="17">
        <v>0.43727546546747298</v>
      </c>
      <c r="AA14" s="17">
        <v>0.43880239542159499</v>
      </c>
      <c r="AB14" s="17">
        <v>0.431441967636497</v>
      </c>
      <c r="AC14" s="17">
        <v>0.42111588639608</v>
      </c>
      <c r="AD14" s="17">
        <v>0.41041657775898899</v>
      </c>
      <c r="AE14" s="17"/>
      <c r="AF14" s="17">
        <v>0.47338383334612799</v>
      </c>
      <c r="AG14" s="17">
        <v>0.436153521579555</v>
      </c>
      <c r="AH14" s="17">
        <v>0.33183470544693899</v>
      </c>
      <c r="AI14" s="17"/>
      <c r="AJ14" s="17">
        <v>0.47514936145650899</v>
      </c>
      <c r="AK14" s="17">
        <v>0.42217486733480097</v>
      </c>
      <c r="AL14" s="17">
        <v>0.43833775315912099</v>
      </c>
      <c r="AM14" s="17">
        <v>0.39514120180453699</v>
      </c>
      <c r="AN14" s="17">
        <v>0.34076423882240098</v>
      </c>
      <c r="AO14" s="17"/>
      <c r="AP14" s="17">
        <v>0.46517629066132599</v>
      </c>
      <c r="AQ14" s="17">
        <v>0.427384547825094</v>
      </c>
      <c r="AR14" s="17">
        <v>0.40246788039901599</v>
      </c>
      <c r="AS14" s="17"/>
      <c r="AT14" s="17">
        <v>0.43236121523187099</v>
      </c>
      <c r="AU14" s="17">
        <v>0.433035042808677</v>
      </c>
      <c r="AV14" s="17">
        <v>0.40980319351699501</v>
      </c>
      <c r="AW14" s="17">
        <v>0.377706205328175</v>
      </c>
      <c r="AX14" s="17">
        <v>0.40122853941469599</v>
      </c>
      <c r="AY14" s="17"/>
      <c r="AZ14" s="17">
        <v>0.31042421700924899</v>
      </c>
      <c r="BA14" s="17">
        <v>0.41990137606413402</v>
      </c>
      <c r="BB14" s="17">
        <v>0.40929633206447802</v>
      </c>
      <c r="BC14" s="17">
        <v>0.47567250799295402</v>
      </c>
      <c r="BD14" s="17">
        <v>0.55561976511645506</v>
      </c>
      <c r="BE14" s="17">
        <v>0.49072850770116699</v>
      </c>
      <c r="BF14" s="17"/>
      <c r="BG14" s="17">
        <v>0.481907929534234</v>
      </c>
      <c r="BH14" s="17">
        <v>0.43752947471405201</v>
      </c>
      <c r="BI14" s="17" t="s">
        <v>95</v>
      </c>
      <c r="BJ14" s="17">
        <v>0.36934659474382098</v>
      </c>
      <c r="BK14" s="17">
        <v>0.36914730625203801</v>
      </c>
      <c r="BL14" s="17">
        <v>0.37476391802757297</v>
      </c>
      <c r="BM14" s="17">
        <v>0.28242203101665903</v>
      </c>
    </row>
    <row r="15" spans="2:65" x14ac:dyDescent="0.35">
      <c r="B15" s="18" t="s">
        <v>488</v>
      </c>
      <c r="C15" s="17">
        <v>0.32596564234537601</v>
      </c>
      <c r="D15" s="17">
        <v>0.27896696758495498</v>
      </c>
      <c r="E15" s="17">
        <v>0.37113039952334598</v>
      </c>
      <c r="F15" s="17"/>
      <c r="G15" s="17">
        <v>0.27908110061007402</v>
      </c>
      <c r="H15" s="17">
        <v>0.32083344882801601</v>
      </c>
      <c r="I15" s="17">
        <v>0.34002468664246299</v>
      </c>
      <c r="J15" s="17">
        <v>0.36382271075563699</v>
      </c>
      <c r="K15" s="17">
        <v>0.34675804994340798</v>
      </c>
      <c r="L15" s="17">
        <v>0.30512266098075802</v>
      </c>
      <c r="M15" s="17"/>
      <c r="N15" s="17">
        <v>0.30577577579194998</v>
      </c>
      <c r="O15" s="17">
        <v>0.31571419329763301</v>
      </c>
      <c r="P15" s="17">
        <v>0.34595111257467498</v>
      </c>
      <c r="Q15" s="17">
        <v>0.341248086351431</v>
      </c>
      <c r="R15" s="17"/>
      <c r="S15" s="17">
        <v>0.33816501374443703</v>
      </c>
      <c r="T15" s="17">
        <v>0.334190123899828</v>
      </c>
      <c r="U15" s="17">
        <v>0.32045488852209503</v>
      </c>
      <c r="V15" s="17">
        <v>0.324739574233263</v>
      </c>
      <c r="W15" s="17">
        <v>0.33184678157936198</v>
      </c>
      <c r="X15" s="17">
        <v>0.29571113317021103</v>
      </c>
      <c r="Y15" s="17">
        <v>0.32171321033564099</v>
      </c>
      <c r="Z15" s="17">
        <v>0.27853202027784901</v>
      </c>
      <c r="AA15" s="17">
        <v>0.33897457442997198</v>
      </c>
      <c r="AB15" s="17">
        <v>0.358334613833937</v>
      </c>
      <c r="AC15" s="17">
        <v>0.308786567509164</v>
      </c>
      <c r="AD15" s="17">
        <v>0.28729676315456099</v>
      </c>
      <c r="AE15" s="17"/>
      <c r="AF15" s="17">
        <v>0.32390913871791999</v>
      </c>
      <c r="AG15" s="17">
        <v>0.33836389662037403</v>
      </c>
      <c r="AH15" s="17">
        <v>0.33123945017614997</v>
      </c>
      <c r="AI15" s="17"/>
      <c r="AJ15" s="17">
        <v>0.31634361746707501</v>
      </c>
      <c r="AK15" s="17">
        <v>0.36348737796519098</v>
      </c>
      <c r="AL15" s="17">
        <v>0.30416872159901198</v>
      </c>
      <c r="AM15" s="17">
        <v>0.26705696509067001</v>
      </c>
      <c r="AN15" s="17">
        <v>0.29957247695879902</v>
      </c>
      <c r="AO15" s="17"/>
      <c r="AP15" s="17">
        <v>0.314103779976938</v>
      </c>
      <c r="AQ15" s="17">
        <v>0.35750025425270598</v>
      </c>
      <c r="AR15" s="17">
        <v>0.34428175850971598</v>
      </c>
      <c r="AS15" s="17"/>
      <c r="AT15" s="17">
        <v>0.32338867222683998</v>
      </c>
      <c r="AU15" s="17">
        <v>0.30734073233880399</v>
      </c>
      <c r="AV15" s="17">
        <v>0.33476480786791601</v>
      </c>
      <c r="AW15" s="17">
        <v>0.35723542031799799</v>
      </c>
      <c r="AX15" s="17">
        <v>0.34697961579411402</v>
      </c>
      <c r="AY15" s="17"/>
      <c r="AZ15" s="17">
        <v>0.32379179644755401</v>
      </c>
      <c r="BA15" s="17">
        <v>0.32068368977371298</v>
      </c>
      <c r="BB15" s="17">
        <v>0.34310098570026998</v>
      </c>
      <c r="BC15" s="17">
        <v>0.30522428514378702</v>
      </c>
      <c r="BD15" s="17">
        <v>0.33603921649935697</v>
      </c>
      <c r="BE15" s="17">
        <v>0.37693157018346801</v>
      </c>
      <c r="BF15" s="17"/>
      <c r="BG15" s="17">
        <v>0.28447233128590799</v>
      </c>
      <c r="BH15" s="17">
        <v>0.33392027180780598</v>
      </c>
      <c r="BI15" s="17" t="s">
        <v>95</v>
      </c>
      <c r="BJ15" s="17">
        <v>0.40069571927905301</v>
      </c>
      <c r="BK15" s="17">
        <v>0.34313782734244302</v>
      </c>
      <c r="BL15" s="17">
        <v>0.372214785156878</v>
      </c>
      <c r="BM15" s="17">
        <v>0.28926211649917799</v>
      </c>
    </row>
    <row r="16" spans="2:65" ht="58" x14ac:dyDescent="0.35">
      <c r="B16" s="18" t="s">
        <v>489</v>
      </c>
      <c r="C16" s="17">
        <v>0.29565365403963401</v>
      </c>
      <c r="D16" s="17">
        <v>0.329092479000895</v>
      </c>
      <c r="E16" s="17">
        <v>0.263155482790426</v>
      </c>
      <c r="F16" s="17"/>
      <c r="G16" s="17">
        <v>0.24475898288829701</v>
      </c>
      <c r="H16" s="17">
        <v>0.29142067826750001</v>
      </c>
      <c r="I16" s="17">
        <v>0.27185283745022598</v>
      </c>
      <c r="J16" s="17">
        <v>0.292248255036265</v>
      </c>
      <c r="K16" s="17">
        <v>0.32788547690513398</v>
      </c>
      <c r="L16" s="17">
        <v>0.33339971019247999</v>
      </c>
      <c r="M16" s="17"/>
      <c r="N16" s="17">
        <v>0.35144431985123498</v>
      </c>
      <c r="O16" s="17">
        <v>0.260499481473498</v>
      </c>
      <c r="P16" s="17">
        <v>0.305094134180458</v>
      </c>
      <c r="Q16" s="17">
        <v>0.26076405314874501</v>
      </c>
      <c r="R16" s="17"/>
      <c r="S16" s="17">
        <v>0.30712691588408297</v>
      </c>
      <c r="T16" s="17">
        <v>0.275525435962439</v>
      </c>
      <c r="U16" s="17">
        <v>0.28630098023877398</v>
      </c>
      <c r="V16" s="17">
        <v>0.32422420947036601</v>
      </c>
      <c r="W16" s="17">
        <v>0.32308239733322902</v>
      </c>
      <c r="X16" s="17">
        <v>0.29233028070113998</v>
      </c>
      <c r="Y16" s="17">
        <v>0.32308952230039101</v>
      </c>
      <c r="Z16" s="17">
        <v>0.28247688147284</v>
      </c>
      <c r="AA16" s="17">
        <v>0.29881406422540102</v>
      </c>
      <c r="AB16" s="17">
        <v>0.27595697301373401</v>
      </c>
      <c r="AC16" s="17">
        <v>0.316036145572411</v>
      </c>
      <c r="AD16" s="17">
        <v>0.173258299430017</v>
      </c>
      <c r="AE16" s="17"/>
      <c r="AF16" s="17">
        <v>0.30399591978892399</v>
      </c>
      <c r="AG16" s="17">
        <v>0.32059050119729599</v>
      </c>
      <c r="AH16" s="17">
        <v>0.238472409989999</v>
      </c>
      <c r="AI16" s="17"/>
      <c r="AJ16" s="17">
        <v>0.32018849522763598</v>
      </c>
      <c r="AK16" s="17">
        <v>0.30370748413719501</v>
      </c>
      <c r="AL16" s="17">
        <v>0.33531296514408598</v>
      </c>
      <c r="AM16" s="17">
        <v>0.240982771909729</v>
      </c>
      <c r="AN16" s="17">
        <v>0.216987644739428</v>
      </c>
      <c r="AO16" s="17"/>
      <c r="AP16" s="17">
        <v>0.31642721300487298</v>
      </c>
      <c r="AQ16" s="17">
        <v>0.30726921456646</v>
      </c>
      <c r="AR16" s="17">
        <v>0.28948482356538402</v>
      </c>
      <c r="AS16" s="17"/>
      <c r="AT16" s="17">
        <v>0.23808896770702001</v>
      </c>
      <c r="AU16" s="17">
        <v>0.28565617451127601</v>
      </c>
      <c r="AV16" s="17">
        <v>0.323755156547124</v>
      </c>
      <c r="AW16" s="17">
        <v>0.36349010286781902</v>
      </c>
      <c r="AX16" s="17">
        <v>0.27296755570701697</v>
      </c>
      <c r="AY16" s="17"/>
      <c r="AZ16" s="17">
        <v>0.30028564140070302</v>
      </c>
      <c r="BA16" s="17">
        <v>0.29850585398776402</v>
      </c>
      <c r="BB16" s="17">
        <v>0.25177604029664902</v>
      </c>
      <c r="BC16" s="17">
        <v>0.29348242475833097</v>
      </c>
      <c r="BD16" s="17">
        <v>0.31412495208872099</v>
      </c>
      <c r="BE16" s="17">
        <v>0.32360430824014802</v>
      </c>
      <c r="BF16" s="17"/>
      <c r="BG16" s="17">
        <v>0.34402593391756298</v>
      </c>
      <c r="BH16" s="17">
        <v>0.29859265395170598</v>
      </c>
      <c r="BI16" s="17" t="s">
        <v>95</v>
      </c>
      <c r="BJ16" s="17">
        <v>0.23774845732933</v>
      </c>
      <c r="BK16" s="17">
        <v>0.25076230234135699</v>
      </c>
      <c r="BL16" s="17">
        <v>0.246908293588746</v>
      </c>
      <c r="BM16" s="17">
        <v>0.27894658041075399</v>
      </c>
    </row>
    <row r="17" spans="2:65" ht="58" x14ac:dyDescent="0.35">
      <c r="B17" s="18" t="s">
        <v>490</v>
      </c>
      <c r="C17" s="17">
        <v>9.1674254710739297E-2</v>
      </c>
      <c r="D17" s="17">
        <v>0.112737092826813</v>
      </c>
      <c r="E17" s="17">
        <v>7.1617580194354893E-2</v>
      </c>
      <c r="F17" s="17"/>
      <c r="G17" s="17">
        <v>0.136078707377944</v>
      </c>
      <c r="H17" s="17">
        <v>0.109663509246955</v>
      </c>
      <c r="I17" s="17">
        <v>0.10759680531190099</v>
      </c>
      <c r="J17" s="17">
        <v>7.7833258464625604E-2</v>
      </c>
      <c r="K17" s="17">
        <v>7.7386719238776006E-2</v>
      </c>
      <c r="L17" s="17">
        <v>5.5443594526160801E-2</v>
      </c>
      <c r="M17" s="17"/>
      <c r="N17" s="17">
        <v>0.115265792987335</v>
      </c>
      <c r="O17" s="17">
        <v>9.2817969432367198E-2</v>
      </c>
      <c r="P17" s="17">
        <v>9.0286919853605804E-2</v>
      </c>
      <c r="Q17" s="17">
        <v>6.60898070301634E-2</v>
      </c>
      <c r="R17" s="17"/>
      <c r="S17" s="17">
        <v>0.13955204440187199</v>
      </c>
      <c r="T17" s="17">
        <v>8.6572183777362005E-2</v>
      </c>
      <c r="U17" s="17">
        <v>7.6329360762029105E-2</v>
      </c>
      <c r="V17" s="17">
        <v>0.11353908685056401</v>
      </c>
      <c r="W17" s="17">
        <v>8.6185211081331398E-2</v>
      </c>
      <c r="X17" s="17">
        <v>8.9917235287041403E-2</v>
      </c>
      <c r="Y17" s="17">
        <v>8.8010167664643493E-2</v>
      </c>
      <c r="Z17" s="17">
        <v>0.10364103611261601</v>
      </c>
      <c r="AA17" s="17">
        <v>7.9775246618660006E-2</v>
      </c>
      <c r="AB17" s="17">
        <v>6.9918192665423998E-2</v>
      </c>
      <c r="AC17" s="17">
        <v>5.9518934132135999E-2</v>
      </c>
      <c r="AD17" s="17">
        <v>4.0566374189744799E-2</v>
      </c>
      <c r="AE17" s="17"/>
      <c r="AF17" s="17">
        <v>9.0327437454429005E-2</v>
      </c>
      <c r="AG17" s="17">
        <v>8.97872295455652E-2</v>
      </c>
      <c r="AH17" s="17">
        <v>8.1240595540897798E-2</v>
      </c>
      <c r="AI17" s="17"/>
      <c r="AJ17" s="17">
        <v>9.1130626478064095E-2</v>
      </c>
      <c r="AK17" s="17">
        <v>0.10238207217383601</v>
      </c>
      <c r="AL17" s="17">
        <v>0.115835924717047</v>
      </c>
      <c r="AM17" s="17">
        <v>6.94775541751744E-2</v>
      </c>
      <c r="AN17" s="17">
        <v>5.5639994244940399E-2</v>
      </c>
      <c r="AO17" s="17"/>
      <c r="AP17" s="17">
        <v>9.9045890071915998E-2</v>
      </c>
      <c r="AQ17" s="17">
        <v>9.9516359159071505E-2</v>
      </c>
      <c r="AR17" s="17">
        <v>0.13519550046097001</v>
      </c>
      <c r="AS17" s="17"/>
      <c r="AT17" s="17">
        <v>5.3884180531159301E-2</v>
      </c>
      <c r="AU17" s="17">
        <v>6.8494828941909003E-2</v>
      </c>
      <c r="AV17" s="17">
        <v>0.12522596878873099</v>
      </c>
      <c r="AW17" s="17">
        <v>0.14027266223707199</v>
      </c>
      <c r="AX17" s="17">
        <v>0.12618603903822301</v>
      </c>
      <c r="AY17" s="17"/>
      <c r="AZ17" s="17">
        <v>0.15439484956283001</v>
      </c>
      <c r="BA17" s="17">
        <v>7.2575393873945598E-2</v>
      </c>
      <c r="BB17" s="17">
        <v>7.3605383275667194E-2</v>
      </c>
      <c r="BC17" s="17">
        <v>7.0630850431199294E-2</v>
      </c>
      <c r="BD17" s="17">
        <v>7.4527041234891594E-2</v>
      </c>
      <c r="BE17" s="17">
        <v>7.6194806817175095E-2</v>
      </c>
      <c r="BF17" s="17"/>
      <c r="BG17" s="17">
        <v>8.6501026839654799E-2</v>
      </c>
      <c r="BH17" s="17">
        <v>9.5776274285732696E-2</v>
      </c>
      <c r="BI17" s="17" t="s">
        <v>95</v>
      </c>
      <c r="BJ17" s="17">
        <v>8.4821974055823798E-2</v>
      </c>
      <c r="BK17" s="17">
        <v>7.2013701414375395E-2</v>
      </c>
      <c r="BL17" s="17">
        <v>0.112710609546403</v>
      </c>
      <c r="BM17" s="17">
        <v>9.1829060285086903E-2</v>
      </c>
    </row>
    <row r="18" spans="2:65" x14ac:dyDescent="0.35">
      <c r="B18" s="18" t="s">
        <v>143</v>
      </c>
      <c r="C18" s="17">
        <v>9.4319475086119906E-3</v>
      </c>
      <c r="D18" s="17">
        <v>1.18518408582105E-2</v>
      </c>
      <c r="E18" s="17">
        <v>7.1216796097151999E-3</v>
      </c>
      <c r="F18" s="17"/>
      <c r="G18" s="17">
        <v>2.1942015070289599E-2</v>
      </c>
      <c r="H18" s="17">
        <v>8.8647088782719801E-3</v>
      </c>
      <c r="I18" s="17">
        <v>1.32096707668189E-2</v>
      </c>
      <c r="J18" s="17">
        <v>8.1568474894852892E-3</v>
      </c>
      <c r="K18" s="17">
        <v>3.9059382978114598E-3</v>
      </c>
      <c r="L18" s="17">
        <v>3.2567010138290701E-3</v>
      </c>
      <c r="M18" s="17"/>
      <c r="N18" s="17">
        <v>7.7487011291958599E-3</v>
      </c>
      <c r="O18" s="17">
        <v>7.4786383746536303E-3</v>
      </c>
      <c r="P18" s="17">
        <v>6.6263860260578501E-3</v>
      </c>
      <c r="Q18" s="17">
        <v>1.4897030685905499E-2</v>
      </c>
      <c r="R18" s="17"/>
      <c r="S18" s="17">
        <v>1.0617139239887901E-2</v>
      </c>
      <c r="T18" s="17">
        <v>7.7057464705130802E-3</v>
      </c>
      <c r="U18" s="17">
        <v>1.50464281851889E-2</v>
      </c>
      <c r="V18" s="17">
        <v>0</v>
      </c>
      <c r="W18" s="17">
        <v>1.9739441822577801E-2</v>
      </c>
      <c r="X18" s="17">
        <v>1.1701620194576099E-2</v>
      </c>
      <c r="Y18" s="17">
        <v>1.04047832990431E-2</v>
      </c>
      <c r="Z18" s="17">
        <v>5.0833809963715497E-3</v>
      </c>
      <c r="AA18" s="17">
        <v>1.3550996515599999E-2</v>
      </c>
      <c r="AB18" s="17">
        <v>6.1275866101494101E-3</v>
      </c>
      <c r="AC18" s="17">
        <v>4.5893551947515099E-3</v>
      </c>
      <c r="AD18" s="17">
        <v>0</v>
      </c>
      <c r="AE18" s="17"/>
      <c r="AF18" s="17">
        <v>6.1910935389187603E-3</v>
      </c>
      <c r="AG18" s="17">
        <v>4.4561878051900096E-3</v>
      </c>
      <c r="AH18" s="17">
        <v>1.8850305608806298E-2</v>
      </c>
      <c r="AI18" s="17"/>
      <c r="AJ18" s="17">
        <v>6.1646263527714096E-3</v>
      </c>
      <c r="AK18" s="17">
        <v>8.6581804516066806E-3</v>
      </c>
      <c r="AL18" s="17">
        <v>3.69555077911333E-3</v>
      </c>
      <c r="AM18" s="17">
        <v>0</v>
      </c>
      <c r="AN18" s="17">
        <v>1.7836767435517702E-2</v>
      </c>
      <c r="AO18" s="17"/>
      <c r="AP18" s="17">
        <v>4.9829489638204202E-3</v>
      </c>
      <c r="AQ18" s="17">
        <v>9.4058172021250306E-3</v>
      </c>
      <c r="AR18" s="17">
        <v>0</v>
      </c>
      <c r="AS18" s="17"/>
      <c r="AT18" s="17">
        <v>1.4263562624195101E-2</v>
      </c>
      <c r="AU18" s="17">
        <v>8.9296487608375406E-3</v>
      </c>
      <c r="AV18" s="17">
        <v>5.9914926446152997E-3</v>
      </c>
      <c r="AW18" s="17">
        <v>4.5438269506307503E-3</v>
      </c>
      <c r="AX18" s="17">
        <v>0</v>
      </c>
      <c r="AY18" s="17"/>
      <c r="AZ18" s="17">
        <v>1.17544204704794E-2</v>
      </c>
      <c r="BA18" s="17">
        <v>1.0289996295270699E-2</v>
      </c>
      <c r="BB18" s="17">
        <v>8.1194106413384499E-3</v>
      </c>
      <c r="BC18" s="17">
        <v>3.7739261273116698E-3</v>
      </c>
      <c r="BD18" s="17">
        <v>1.20843741118073E-2</v>
      </c>
      <c r="BE18" s="17">
        <v>1.0676294505507399E-2</v>
      </c>
      <c r="BF18" s="17"/>
      <c r="BG18" s="17">
        <v>7.3642457795029996E-3</v>
      </c>
      <c r="BH18" s="17">
        <v>6.9331323530245504E-3</v>
      </c>
      <c r="BI18" s="17" t="s">
        <v>95</v>
      </c>
      <c r="BJ18" s="17">
        <v>6.5643941129023302E-3</v>
      </c>
      <c r="BK18" s="17">
        <v>4.00760849912324E-2</v>
      </c>
      <c r="BL18" s="17">
        <v>5.3087027157257601E-3</v>
      </c>
      <c r="BM18" s="17">
        <v>0</v>
      </c>
    </row>
    <row r="19" spans="2:65" x14ac:dyDescent="0.35">
      <c r="B19" s="18" t="s">
        <v>93</v>
      </c>
      <c r="C19" s="19">
        <v>2.8438207326263999E-2</v>
      </c>
      <c r="D19" s="19">
        <v>3.9261872404498702E-2</v>
      </c>
      <c r="E19" s="19">
        <v>1.7080657038752101E-2</v>
      </c>
      <c r="F19" s="19"/>
      <c r="G19" s="19">
        <v>2.93306718540331E-2</v>
      </c>
      <c r="H19" s="19">
        <v>4.3918654411209297E-2</v>
      </c>
      <c r="I19" s="19">
        <v>2.4915901214236199E-2</v>
      </c>
      <c r="J19" s="19">
        <v>2.9798712942099601E-2</v>
      </c>
      <c r="K19" s="19">
        <v>2.5218202749235401E-2</v>
      </c>
      <c r="L19" s="19">
        <v>1.9185982086251E-2</v>
      </c>
      <c r="M19" s="19"/>
      <c r="N19" s="19">
        <v>2.35087132132487E-2</v>
      </c>
      <c r="O19" s="19">
        <v>2.8604894331137599E-2</v>
      </c>
      <c r="P19" s="19">
        <v>2.8254478646886599E-2</v>
      </c>
      <c r="Q19" s="19">
        <v>3.4205399038324098E-2</v>
      </c>
      <c r="R19" s="19"/>
      <c r="S19" s="19">
        <v>2.4705019398300099E-2</v>
      </c>
      <c r="T19" s="19">
        <v>4.63355492402691E-2</v>
      </c>
      <c r="U19" s="19">
        <v>2.76148582134833E-2</v>
      </c>
      <c r="V19" s="19">
        <v>2.1857143387086799E-2</v>
      </c>
      <c r="W19" s="19">
        <v>4.2121406870788101E-2</v>
      </c>
      <c r="X19" s="19">
        <v>2.8637394611682899E-2</v>
      </c>
      <c r="Y19" s="19">
        <v>1.7104752748634801E-2</v>
      </c>
      <c r="Z19" s="19">
        <v>2.96381561059487E-2</v>
      </c>
      <c r="AA19" s="19">
        <v>1.73843640727732E-2</v>
      </c>
      <c r="AB19" s="19">
        <v>3.1952574623742999E-2</v>
      </c>
      <c r="AC19" s="19">
        <v>3.20827939209209E-2</v>
      </c>
      <c r="AD19" s="19">
        <v>1.02940714786568E-2</v>
      </c>
      <c r="AE19" s="19"/>
      <c r="AF19" s="19">
        <v>3.8494619562770199E-2</v>
      </c>
      <c r="AG19" s="19">
        <v>1.4532029217572E-2</v>
      </c>
      <c r="AH19" s="19">
        <v>4.0758490612238303E-2</v>
      </c>
      <c r="AI19" s="19"/>
      <c r="AJ19" s="19">
        <v>3.2028226637371301E-2</v>
      </c>
      <c r="AK19" s="19">
        <v>1.53124132655211E-2</v>
      </c>
      <c r="AL19" s="19">
        <v>1.39069298648815E-2</v>
      </c>
      <c r="AM19" s="19">
        <v>3.7961105565563799E-2</v>
      </c>
      <c r="AN19" s="19">
        <v>4.9718826132436097E-2</v>
      </c>
      <c r="AO19" s="19"/>
      <c r="AP19" s="19">
        <v>2.9442027903148101E-2</v>
      </c>
      <c r="AQ19" s="19">
        <v>1.5364117051901501E-2</v>
      </c>
      <c r="AR19" s="19">
        <v>7.0752522705444E-3</v>
      </c>
      <c r="AS19" s="19"/>
      <c r="AT19" s="19">
        <v>2.8389398295616899E-2</v>
      </c>
      <c r="AU19" s="19">
        <v>2.87249240651734E-2</v>
      </c>
      <c r="AV19" s="19">
        <v>2.6809949204620799E-2</v>
      </c>
      <c r="AW19" s="19">
        <v>2.2950226826857899E-2</v>
      </c>
      <c r="AX19" s="19">
        <v>5.2826109584596201E-2</v>
      </c>
      <c r="AY19" s="19"/>
      <c r="AZ19" s="19">
        <v>3.3871900973064299E-2</v>
      </c>
      <c r="BA19" s="19">
        <v>2.6960792800218999E-2</v>
      </c>
      <c r="BB19" s="19">
        <v>3.2075320947634003E-2</v>
      </c>
      <c r="BC19" s="19">
        <v>2.6131284854777E-2</v>
      </c>
      <c r="BD19" s="19">
        <v>1.47672629374736E-2</v>
      </c>
      <c r="BE19" s="19">
        <v>4.3440701345603502E-2</v>
      </c>
      <c r="BF19" s="19"/>
      <c r="BG19" s="19">
        <v>2.8578628808410601E-2</v>
      </c>
      <c r="BH19" s="19">
        <v>2.1335134577872499E-2</v>
      </c>
      <c r="BI19" s="19" t="s">
        <v>95</v>
      </c>
      <c r="BJ19" s="19">
        <v>3.3527715218977003E-2</v>
      </c>
      <c r="BK19" s="19">
        <v>3.0791635881681802E-2</v>
      </c>
      <c r="BL19" s="19">
        <v>2.8191793139592702E-2</v>
      </c>
      <c r="BM19" s="19">
        <v>6.1318169293168398E-2</v>
      </c>
    </row>
    <row r="20" spans="2:65" x14ac:dyDescent="0.35">
      <c r="B20" s="16"/>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498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492</v>
      </c>
      <c r="C9" s="17">
        <v>0.77658545230426801</v>
      </c>
      <c r="D9" s="17">
        <v>0.75136439061864202</v>
      </c>
      <c r="E9" s="17">
        <v>0.80347358784148704</v>
      </c>
      <c r="F9" s="17"/>
      <c r="G9" s="17">
        <v>0.60176415199115296</v>
      </c>
      <c r="H9" s="17">
        <v>0.66590772663157105</v>
      </c>
      <c r="I9" s="17">
        <v>0.770905358932653</v>
      </c>
      <c r="J9" s="17">
        <v>0.79011375681722895</v>
      </c>
      <c r="K9" s="17">
        <v>0.800086065509514</v>
      </c>
      <c r="L9" s="17">
        <v>0.84373914191431798</v>
      </c>
      <c r="M9" s="17"/>
      <c r="N9" s="17">
        <v>0.73856734874490004</v>
      </c>
      <c r="O9" s="17">
        <v>0.79235033681429601</v>
      </c>
      <c r="P9" s="17">
        <v>0.79385122258985796</v>
      </c>
      <c r="Q9" s="17">
        <v>0.80485298212603595</v>
      </c>
      <c r="R9" s="17"/>
      <c r="S9" s="17">
        <v>0.67716228236722498</v>
      </c>
      <c r="T9" s="17">
        <v>0.820383752717881</v>
      </c>
      <c r="U9" s="17">
        <v>0.68815196721915906</v>
      </c>
      <c r="V9" s="17">
        <v>0.77019194604646801</v>
      </c>
      <c r="W9" s="17">
        <v>0.82192702819416996</v>
      </c>
      <c r="X9" s="17">
        <v>0.83086373811889702</v>
      </c>
      <c r="Y9" s="17">
        <v>0.85105376543489997</v>
      </c>
      <c r="Z9" s="17">
        <v>0.880236940302079</v>
      </c>
      <c r="AA9" s="17">
        <v>0.85052367445747301</v>
      </c>
      <c r="AB9" s="17">
        <v>0.771310628064244</v>
      </c>
      <c r="AC9" s="17">
        <v>0.73930637173981595</v>
      </c>
      <c r="AD9" s="17">
        <v>0.42305297936710801</v>
      </c>
      <c r="AE9" s="17"/>
      <c r="AF9" s="17">
        <v>0.80211499691753296</v>
      </c>
      <c r="AG9" s="17">
        <v>0.76130172235939098</v>
      </c>
      <c r="AH9" s="17">
        <v>0.771564013965782</v>
      </c>
      <c r="AI9" s="17"/>
      <c r="AJ9" s="17">
        <v>0.801097299079783</v>
      </c>
      <c r="AK9" s="17">
        <v>0.74894879052653096</v>
      </c>
      <c r="AL9" s="17">
        <v>0.79118628388351497</v>
      </c>
      <c r="AM9" s="17">
        <v>0.92414171226833297</v>
      </c>
      <c r="AN9" s="17">
        <v>0.78378662194042503</v>
      </c>
      <c r="AO9" s="17"/>
      <c r="AP9" s="17">
        <v>0.76964392885984201</v>
      </c>
      <c r="AQ9" s="17">
        <v>0.77475363097199001</v>
      </c>
      <c r="AR9" s="17">
        <v>0.73148662134495201</v>
      </c>
      <c r="AS9" s="17"/>
      <c r="AT9" s="17">
        <v>0.81054401563174105</v>
      </c>
      <c r="AU9" s="17">
        <v>0.80524925296080097</v>
      </c>
      <c r="AV9" s="17">
        <v>0.75818575866405802</v>
      </c>
      <c r="AW9" s="17">
        <v>0.68361600134960598</v>
      </c>
      <c r="AX9" s="17">
        <v>0.57870706192583399</v>
      </c>
      <c r="AY9" s="17"/>
      <c r="AZ9" s="17">
        <v>0.61925213882812102</v>
      </c>
      <c r="BA9" s="17">
        <v>0.85419542465901199</v>
      </c>
      <c r="BB9" s="17">
        <v>0.83142948531785199</v>
      </c>
      <c r="BC9" s="17">
        <v>0.87072709254230196</v>
      </c>
      <c r="BD9" s="17">
        <v>0.70233771208878504</v>
      </c>
      <c r="BE9" s="17">
        <v>0.52321133208128401</v>
      </c>
      <c r="BF9" s="17"/>
      <c r="BG9" s="17">
        <v>0.77825930751846994</v>
      </c>
      <c r="BH9" s="17">
        <v>0.77395666075704606</v>
      </c>
      <c r="BI9" s="17" t="s">
        <v>95</v>
      </c>
      <c r="BJ9" s="17" t="s">
        <v>95</v>
      </c>
      <c r="BK9" s="17" t="s">
        <v>95</v>
      </c>
      <c r="BL9" s="17" t="s">
        <v>95</v>
      </c>
      <c r="BM9" s="17" t="s">
        <v>95</v>
      </c>
    </row>
    <row r="10" spans="2:65" x14ac:dyDescent="0.35">
      <c r="B10" s="18" t="s">
        <v>493</v>
      </c>
      <c r="C10" s="17">
        <v>6.0757203970057003E-2</v>
      </c>
      <c r="D10" s="17">
        <v>6.8558822511471093E-2</v>
      </c>
      <c r="E10" s="17">
        <v>5.2931260162754797E-2</v>
      </c>
      <c r="F10" s="17"/>
      <c r="G10" s="17">
        <v>4.5733916037720999E-2</v>
      </c>
      <c r="H10" s="17">
        <v>5.0608786168380798E-2</v>
      </c>
      <c r="I10" s="17">
        <v>6.3542927754021997E-2</v>
      </c>
      <c r="J10" s="17">
        <v>7.0340453290837393E-2</v>
      </c>
      <c r="K10" s="17">
        <v>6.7156831878258605E-2</v>
      </c>
      <c r="L10" s="17">
        <v>5.7592324015039401E-2</v>
      </c>
      <c r="M10" s="17"/>
      <c r="N10" s="17">
        <v>7.1226496970118999E-2</v>
      </c>
      <c r="O10" s="17">
        <v>5.7562202279880299E-2</v>
      </c>
      <c r="P10" s="17">
        <v>6.0261588482687499E-2</v>
      </c>
      <c r="Q10" s="17">
        <v>4.3697312896373797E-2</v>
      </c>
      <c r="R10" s="17"/>
      <c r="S10" s="17">
        <v>1.53120203452161E-2</v>
      </c>
      <c r="T10" s="17">
        <v>4.2331389321990598E-2</v>
      </c>
      <c r="U10" s="17">
        <v>9.8624217513094206E-2</v>
      </c>
      <c r="V10" s="17">
        <v>7.7938616248218004E-2</v>
      </c>
      <c r="W10" s="17">
        <v>3.83504794386006E-2</v>
      </c>
      <c r="X10" s="17">
        <v>2.8878350840081401E-2</v>
      </c>
      <c r="Y10" s="17">
        <v>5.5566191067517097E-2</v>
      </c>
      <c r="Z10" s="17">
        <v>8.3507335125906808E-3</v>
      </c>
      <c r="AA10" s="17">
        <v>2.74947452067947E-2</v>
      </c>
      <c r="AB10" s="17">
        <v>6.0482974927306997E-2</v>
      </c>
      <c r="AC10" s="17">
        <v>6.9611020782523694E-2</v>
      </c>
      <c r="AD10" s="17">
        <v>0.47575565856735003</v>
      </c>
      <c r="AE10" s="17"/>
      <c r="AF10" s="17">
        <v>5.9120059328535098E-2</v>
      </c>
      <c r="AG10" s="17">
        <v>6.7833031085294704E-2</v>
      </c>
      <c r="AH10" s="17">
        <v>3.3727691641449099E-2</v>
      </c>
      <c r="AI10" s="17"/>
      <c r="AJ10" s="17">
        <v>6.4020446310025597E-2</v>
      </c>
      <c r="AK10" s="17">
        <v>4.5106810120445401E-2</v>
      </c>
      <c r="AL10" s="17">
        <v>4.82434372115913E-2</v>
      </c>
      <c r="AM10" s="17">
        <v>0</v>
      </c>
      <c r="AN10" s="17">
        <v>5.4511451975400901E-2</v>
      </c>
      <c r="AO10" s="17"/>
      <c r="AP10" s="17">
        <v>6.8351003617037401E-2</v>
      </c>
      <c r="AQ10" s="17">
        <v>4.38640906047865E-2</v>
      </c>
      <c r="AR10" s="17">
        <v>5.2238614554990702E-2</v>
      </c>
      <c r="AS10" s="17"/>
      <c r="AT10" s="17">
        <v>4.76685609821915E-2</v>
      </c>
      <c r="AU10" s="17">
        <v>5.4606058350161697E-2</v>
      </c>
      <c r="AV10" s="17">
        <v>6.9576537811632699E-2</v>
      </c>
      <c r="AW10" s="17">
        <v>7.2383154720580697E-2</v>
      </c>
      <c r="AX10" s="17">
        <v>5.2026124430486702E-2</v>
      </c>
      <c r="AY10" s="17"/>
      <c r="AZ10" s="17">
        <v>2.5327424271982001E-2</v>
      </c>
      <c r="BA10" s="17">
        <v>3.0792649760978501E-2</v>
      </c>
      <c r="BB10" s="17">
        <v>2.8973366777447301E-2</v>
      </c>
      <c r="BC10" s="17">
        <v>2.4519536335800101E-2</v>
      </c>
      <c r="BD10" s="17">
        <v>0.14825670212372399</v>
      </c>
      <c r="BE10" s="17">
        <v>0.28926807754822498</v>
      </c>
      <c r="BF10" s="17"/>
      <c r="BG10" s="17">
        <v>6.07492405082539E-2</v>
      </c>
      <c r="BH10" s="17">
        <v>6.0769710596016699E-2</v>
      </c>
      <c r="BI10" s="17" t="s">
        <v>95</v>
      </c>
      <c r="BJ10" s="17" t="s">
        <v>95</v>
      </c>
      <c r="BK10" s="17" t="s">
        <v>95</v>
      </c>
      <c r="BL10" s="17" t="s">
        <v>95</v>
      </c>
      <c r="BM10" s="17" t="s">
        <v>95</v>
      </c>
    </row>
    <row r="11" spans="2:65" x14ac:dyDescent="0.35">
      <c r="B11" s="18" t="s">
        <v>494</v>
      </c>
      <c r="C11" s="17">
        <v>4.2632503044410297E-2</v>
      </c>
      <c r="D11" s="17">
        <v>5.43729913306885E-2</v>
      </c>
      <c r="E11" s="17">
        <v>2.9915831308334199E-2</v>
      </c>
      <c r="F11" s="17"/>
      <c r="G11" s="17">
        <v>0.11749642604362701</v>
      </c>
      <c r="H11" s="17">
        <v>0.106923468641689</v>
      </c>
      <c r="I11" s="17">
        <v>5.1857475256821203E-2</v>
      </c>
      <c r="J11" s="17">
        <v>1.51248672092996E-2</v>
      </c>
      <c r="K11" s="17">
        <v>3.1470147888180498E-2</v>
      </c>
      <c r="L11" s="17">
        <v>1.6719527646567599E-2</v>
      </c>
      <c r="M11" s="17"/>
      <c r="N11" s="17">
        <v>6.6761977556664603E-2</v>
      </c>
      <c r="O11" s="17">
        <v>1.7934637357463999E-2</v>
      </c>
      <c r="P11" s="17">
        <v>3.5893751150028998E-2</v>
      </c>
      <c r="Q11" s="17">
        <v>4.2107878981225699E-2</v>
      </c>
      <c r="R11" s="17"/>
      <c r="S11" s="17">
        <v>7.5847568560185805E-2</v>
      </c>
      <c r="T11" s="17">
        <v>3.6158960707376599E-2</v>
      </c>
      <c r="U11" s="17">
        <v>5.40180982449526E-2</v>
      </c>
      <c r="V11" s="17">
        <v>4.6485716550047497E-2</v>
      </c>
      <c r="W11" s="17">
        <v>3.8350688087063503E-2</v>
      </c>
      <c r="X11" s="17">
        <v>2.9149545983272601E-2</v>
      </c>
      <c r="Y11" s="17">
        <v>5.1786779852018303E-3</v>
      </c>
      <c r="Z11" s="17">
        <v>6.2757327228522397E-2</v>
      </c>
      <c r="AA11" s="17">
        <v>3.2131289490902097E-2</v>
      </c>
      <c r="AB11" s="17">
        <v>4.1662179321650401E-2</v>
      </c>
      <c r="AC11" s="17">
        <v>6.0443422496831899E-2</v>
      </c>
      <c r="AD11" s="17">
        <v>4.5225791771349999E-2</v>
      </c>
      <c r="AE11" s="17"/>
      <c r="AF11" s="17">
        <v>3.2494396135823798E-2</v>
      </c>
      <c r="AG11" s="17">
        <v>5.1867769656736597E-2</v>
      </c>
      <c r="AH11" s="17">
        <v>3.1864996254770302E-2</v>
      </c>
      <c r="AI11" s="17"/>
      <c r="AJ11" s="17">
        <v>3.9623636123112697E-2</v>
      </c>
      <c r="AK11" s="17">
        <v>7.0964584036783698E-2</v>
      </c>
      <c r="AL11" s="17">
        <v>2.6571744873557099E-2</v>
      </c>
      <c r="AM11" s="17">
        <v>0</v>
      </c>
      <c r="AN11" s="17">
        <v>1.5752097031560799E-2</v>
      </c>
      <c r="AO11" s="17"/>
      <c r="AP11" s="17">
        <v>5.7327581692281498E-2</v>
      </c>
      <c r="AQ11" s="17">
        <v>4.9854088759975497E-2</v>
      </c>
      <c r="AR11" s="17">
        <v>6.8328005582850196E-2</v>
      </c>
      <c r="AS11" s="17"/>
      <c r="AT11" s="17">
        <v>2.6131291485882301E-2</v>
      </c>
      <c r="AU11" s="17">
        <v>2.8251394188715299E-2</v>
      </c>
      <c r="AV11" s="17">
        <v>4.9309951995363401E-2</v>
      </c>
      <c r="AW11" s="17">
        <v>9.2717752866707401E-2</v>
      </c>
      <c r="AX11" s="17">
        <v>0.191349783760075</v>
      </c>
      <c r="AY11" s="17"/>
      <c r="AZ11" s="17">
        <v>0.123160049406283</v>
      </c>
      <c r="BA11" s="17">
        <v>2.24856181940889E-2</v>
      </c>
      <c r="BB11" s="17">
        <v>2.0735458974023499E-2</v>
      </c>
      <c r="BC11" s="17">
        <v>2.0579043999927198E-2</v>
      </c>
      <c r="BD11" s="17">
        <v>4.5703219942881998E-2</v>
      </c>
      <c r="BE11" s="17">
        <v>4.72802037793639E-2</v>
      </c>
      <c r="BF11" s="17"/>
      <c r="BG11" s="17">
        <v>4.2790451824729202E-2</v>
      </c>
      <c r="BH11" s="17">
        <v>4.2384444302487403E-2</v>
      </c>
      <c r="BI11" s="17" t="s">
        <v>95</v>
      </c>
      <c r="BJ11" s="17" t="s">
        <v>95</v>
      </c>
      <c r="BK11" s="17" t="s">
        <v>95</v>
      </c>
      <c r="BL11" s="17" t="s">
        <v>95</v>
      </c>
      <c r="BM11" s="17" t="s">
        <v>95</v>
      </c>
    </row>
    <row r="12" spans="2:65" ht="29" x14ac:dyDescent="0.35">
      <c r="B12" s="18" t="s">
        <v>495</v>
      </c>
      <c r="C12" s="17">
        <v>6.5908560703734603E-2</v>
      </c>
      <c r="D12" s="17">
        <v>7.1804270668798797E-2</v>
      </c>
      <c r="E12" s="17">
        <v>6.0062174731422301E-2</v>
      </c>
      <c r="F12" s="17"/>
      <c r="G12" s="17">
        <v>0.12325704608476</v>
      </c>
      <c r="H12" s="17">
        <v>0.115931978434908</v>
      </c>
      <c r="I12" s="17">
        <v>6.7411975172112198E-2</v>
      </c>
      <c r="J12" s="17">
        <v>6.0923638618753703E-2</v>
      </c>
      <c r="K12" s="17">
        <v>5.8185575750667802E-2</v>
      </c>
      <c r="L12" s="17">
        <v>3.8674441060437201E-2</v>
      </c>
      <c r="M12" s="17"/>
      <c r="N12" s="17">
        <v>6.2979416403186494E-2</v>
      </c>
      <c r="O12" s="17">
        <v>8.1349812215183295E-2</v>
      </c>
      <c r="P12" s="17">
        <v>5.5591518338698E-2</v>
      </c>
      <c r="Q12" s="17">
        <v>6.1388468573755697E-2</v>
      </c>
      <c r="R12" s="17"/>
      <c r="S12" s="17">
        <v>0.144244372771135</v>
      </c>
      <c r="T12" s="17">
        <v>5.97523697856411E-2</v>
      </c>
      <c r="U12" s="17">
        <v>9.6631618905004504E-2</v>
      </c>
      <c r="V12" s="17">
        <v>8.0139272513641793E-2</v>
      </c>
      <c r="W12" s="17">
        <v>4.64935348582926E-2</v>
      </c>
      <c r="X12" s="17">
        <v>2.64922889209495E-2</v>
      </c>
      <c r="Y12" s="17">
        <v>4.9485457782588498E-2</v>
      </c>
      <c r="Z12" s="17">
        <v>1.7218399990189499E-2</v>
      </c>
      <c r="AA12" s="17">
        <v>4.6895940122840298E-2</v>
      </c>
      <c r="AB12" s="17">
        <v>7.73585137698133E-2</v>
      </c>
      <c r="AC12" s="17">
        <v>3.2681530649851097E-2</v>
      </c>
      <c r="AD12" s="17">
        <v>3.5088117939154999E-2</v>
      </c>
      <c r="AE12" s="17"/>
      <c r="AF12" s="17">
        <v>5.99348657421983E-2</v>
      </c>
      <c r="AG12" s="17">
        <v>6.8576142862903894E-2</v>
      </c>
      <c r="AH12" s="17">
        <v>7.1699560519473002E-2</v>
      </c>
      <c r="AI12" s="17"/>
      <c r="AJ12" s="17">
        <v>5.8985718588932499E-2</v>
      </c>
      <c r="AK12" s="17">
        <v>7.36899378058328E-2</v>
      </c>
      <c r="AL12" s="17">
        <v>6.17283816866145E-2</v>
      </c>
      <c r="AM12" s="17">
        <v>0</v>
      </c>
      <c r="AN12" s="17">
        <v>6.3429042525141602E-2</v>
      </c>
      <c r="AO12" s="17"/>
      <c r="AP12" s="17">
        <v>7.0726546654793498E-2</v>
      </c>
      <c r="AQ12" s="17">
        <v>6.8239588252862499E-2</v>
      </c>
      <c r="AR12" s="17">
        <v>8.5014349670593806E-2</v>
      </c>
      <c r="AS12" s="17"/>
      <c r="AT12" s="17">
        <v>6.48347369189754E-2</v>
      </c>
      <c r="AU12" s="17">
        <v>5.4814477311207997E-2</v>
      </c>
      <c r="AV12" s="17">
        <v>7.5808253693491798E-2</v>
      </c>
      <c r="AW12" s="17">
        <v>9.07998336706487E-2</v>
      </c>
      <c r="AX12" s="17">
        <v>5.7741311325177402E-2</v>
      </c>
      <c r="AY12" s="17"/>
      <c r="AZ12" s="17">
        <v>0.15168335952641099</v>
      </c>
      <c r="BA12" s="17">
        <v>4.7380296027203402E-2</v>
      </c>
      <c r="BB12" s="17">
        <v>7.4587744663301897E-2</v>
      </c>
      <c r="BC12" s="17">
        <v>4.8663105508577803E-2</v>
      </c>
      <c r="BD12" s="17">
        <v>3.3605852183233802E-2</v>
      </c>
      <c r="BE12" s="17">
        <v>6.5595903118145102E-2</v>
      </c>
      <c r="BF12" s="17"/>
      <c r="BG12" s="17">
        <v>6.71427723520686E-2</v>
      </c>
      <c r="BH12" s="17">
        <v>6.3970229884500698E-2</v>
      </c>
      <c r="BI12" s="17" t="s">
        <v>95</v>
      </c>
      <c r="BJ12" s="17" t="s">
        <v>95</v>
      </c>
      <c r="BK12" s="17" t="s">
        <v>95</v>
      </c>
      <c r="BL12" s="17" t="s">
        <v>95</v>
      </c>
      <c r="BM12" s="17" t="s">
        <v>95</v>
      </c>
    </row>
    <row r="13" spans="2:65" ht="29" x14ac:dyDescent="0.35">
      <c r="B13" s="18" t="s">
        <v>496</v>
      </c>
      <c r="C13" s="17">
        <v>1.1805497262411001E-2</v>
      </c>
      <c r="D13" s="17">
        <v>1.80465623181712E-2</v>
      </c>
      <c r="E13" s="17">
        <v>5.42036102038943E-3</v>
      </c>
      <c r="F13" s="17"/>
      <c r="G13" s="17">
        <v>4.9063654238753397E-2</v>
      </c>
      <c r="H13" s="17">
        <v>2.48403564990725E-2</v>
      </c>
      <c r="I13" s="17">
        <v>2.2450238050604102E-2</v>
      </c>
      <c r="J13" s="17">
        <v>4.39562736887466E-3</v>
      </c>
      <c r="K13" s="17">
        <v>1.9663440733684099E-3</v>
      </c>
      <c r="L13" s="17">
        <v>2.7764555396071499E-3</v>
      </c>
      <c r="M13" s="17"/>
      <c r="N13" s="17">
        <v>1.98055251634967E-2</v>
      </c>
      <c r="O13" s="17">
        <v>1.2709713000308801E-2</v>
      </c>
      <c r="P13" s="17">
        <v>8.6091307120292997E-3</v>
      </c>
      <c r="Q13" s="17">
        <v>0</v>
      </c>
      <c r="R13" s="17"/>
      <c r="S13" s="17">
        <v>5.8204632516282002E-2</v>
      </c>
      <c r="T13" s="17">
        <v>8.1498859148167093E-3</v>
      </c>
      <c r="U13" s="17">
        <v>0</v>
      </c>
      <c r="V13" s="17">
        <v>0</v>
      </c>
      <c r="W13" s="17">
        <v>1.40702528823394E-2</v>
      </c>
      <c r="X13" s="17">
        <v>1.7665324756909798E-2</v>
      </c>
      <c r="Y13" s="17">
        <v>4.9303251038194202E-3</v>
      </c>
      <c r="Z13" s="17">
        <v>0</v>
      </c>
      <c r="AA13" s="17">
        <v>6.0627551956341404E-3</v>
      </c>
      <c r="AB13" s="17">
        <v>8.5979181547976707E-3</v>
      </c>
      <c r="AC13" s="17">
        <v>0</v>
      </c>
      <c r="AD13" s="17">
        <v>0</v>
      </c>
      <c r="AE13" s="17"/>
      <c r="AF13" s="17">
        <v>3.7558899616023799E-3</v>
      </c>
      <c r="AG13" s="17">
        <v>1.4377778965173E-2</v>
      </c>
      <c r="AH13" s="17">
        <v>2.42868835087111E-2</v>
      </c>
      <c r="AI13" s="17"/>
      <c r="AJ13" s="17">
        <v>3.72673734849008E-3</v>
      </c>
      <c r="AK13" s="17">
        <v>2.0810486624397401E-2</v>
      </c>
      <c r="AL13" s="17">
        <v>9.3621451182566498E-3</v>
      </c>
      <c r="AM13" s="17">
        <v>2.79832135742548E-2</v>
      </c>
      <c r="AN13" s="17">
        <v>1.4842385252043899E-2</v>
      </c>
      <c r="AO13" s="17"/>
      <c r="AP13" s="17">
        <v>7.0293456570438197E-3</v>
      </c>
      <c r="AQ13" s="17">
        <v>2.1003871975174601E-2</v>
      </c>
      <c r="AR13" s="17">
        <v>1.5212009863903E-2</v>
      </c>
      <c r="AS13" s="17"/>
      <c r="AT13" s="17">
        <v>5.1053128008667001E-3</v>
      </c>
      <c r="AU13" s="17">
        <v>1.0314883585144201E-2</v>
      </c>
      <c r="AV13" s="17">
        <v>1.47654540181509E-2</v>
      </c>
      <c r="AW13" s="17">
        <v>1.25090937643674E-2</v>
      </c>
      <c r="AX13" s="17">
        <v>4.2113705926293099E-2</v>
      </c>
      <c r="AY13" s="17"/>
      <c r="AZ13" s="17">
        <v>3.5829945858399201E-2</v>
      </c>
      <c r="BA13" s="17">
        <v>1.2024776995096799E-2</v>
      </c>
      <c r="BB13" s="17">
        <v>1.0082734020599201E-2</v>
      </c>
      <c r="BC13" s="17">
        <v>5.5114170059369699E-3</v>
      </c>
      <c r="BD13" s="17">
        <v>0</v>
      </c>
      <c r="BE13" s="17">
        <v>0</v>
      </c>
      <c r="BF13" s="17"/>
      <c r="BG13" s="17">
        <v>7.1962314834984002E-3</v>
      </c>
      <c r="BH13" s="17">
        <v>1.90443544919362E-2</v>
      </c>
      <c r="BI13" s="17" t="s">
        <v>95</v>
      </c>
      <c r="BJ13" s="17" t="s">
        <v>95</v>
      </c>
      <c r="BK13" s="17" t="s">
        <v>95</v>
      </c>
      <c r="BL13" s="17" t="s">
        <v>95</v>
      </c>
      <c r="BM13" s="17" t="s">
        <v>95</v>
      </c>
    </row>
    <row r="14" spans="2:65" x14ac:dyDescent="0.35">
      <c r="B14" s="18" t="s">
        <v>115</v>
      </c>
      <c r="C14" s="17">
        <v>3.0926087893841599E-2</v>
      </c>
      <c r="D14" s="17">
        <v>2.8282585610005299E-2</v>
      </c>
      <c r="E14" s="17">
        <v>3.2846736028666897E-2</v>
      </c>
      <c r="F14" s="17"/>
      <c r="G14" s="17">
        <v>0</v>
      </c>
      <c r="H14" s="17">
        <v>1.9073320132059701E-2</v>
      </c>
      <c r="I14" s="17">
        <v>1.1072707577627201E-2</v>
      </c>
      <c r="J14" s="17">
        <v>5.3044523302571499E-2</v>
      </c>
      <c r="K14" s="17">
        <v>3.2704484866128203E-2</v>
      </c>
      <c r="L14" s="17">
        <v>3.9005795636050201E-2</v>
      </c>
      <c r="M14" s="17"/>
      <c r="N14" s="17">
        <v>2.6882540718761502E-2</v>
      </c>
      <c r="O14" s="17">
        <v>2.5401599698884898E-2</v>
      </c>
      <c r="P14" s="17">
        <v>3.5918074020213298E-2</v>
      </c>
      <c r="Q14" s="17">
        <v>4.0875740734553502E-2</v>
      </c>
      <c r="R14" s="17"/>
      <c r="S14" s="17">
        <v>1.4776056524656E-2</v>
      </c>
      <c r="T14" s="17">
        <v>1.8439371554345101E-2</v>
      </c>
      <c r="U14" s="17">
        <v>5.1391665548312399E-2</v>
      </c>
      <c r="V14" s="17">
        <v>2.5244448641624399E-2</v>
      </c>
      <c r="W14" s="17">
        <v>2.15395607864469E-2</v>
      </c>
      <c r="X14" s="17">
        <v>6.1664355849718501E-2</v>
      </c>
      <c r="Y14" s="17">
        <v>2.5701750334821E-2</v>
      </c>
      <c r="Z14" s="17">
        <v>1.0572316080941E-2</v>
      </c>
      <c r="AA14" s="17">
        <v>2.3771754392199401E-2</v>
      </c>
      <c r="AB14" s="17">
        <v>3.10389101873399E-2</v>
      </c>
      <c r="AC14" s="17">
        <v>7.6151823769570401E-2</v>
      </c>
      <c r="AD14" s="17">
        <v>2.0877452355037299E-2</v>
      </c>
      <c r="AE14" s="17"/>
      <c r="AF14" s="17">
        <v>3.5093172291886202E-2</v>
      </c>
      <c r="AG14" s="17">
        <v>2.9748497624395801E-2</v>
      </c>
      <c r="AH14" s="17">
        <v>3.2923587270893798E-2</v>
      </c>
      <c r="AI14" s="17"/>
      <c r="AJ14" s="17">
        <v>2.79737575304616E-2</v>
      </c>
      <c r="AK14" s="17">
        <v>2.3097264655058299E-2</v>
      </c>
      <c r="AL14" s="17">
        <v>4.7605233661561698E-2</v>
      </c>
      <c r="AM14" s="17">
        <v>4.7875074157411601E-2</v>
      </c>
      <c r="AN14" s="17">
        <v>4.2671403752455601E-2</v>
      </c>
      <c r="AO14" s="17"/>
      <c r="AP14" s="17">
        <v>2.3269347541313299E-2</v>
      </c>
      <c r="AQ14" s="17">
        <v>2.4158686589120602E-2</v>
      </c>
      <c r="AR14" s="17">
        <v>3.8571906670828E-2</v>
      </c>
      <c r="AS14" s="17"/>
      <c r="AT14" s="17">
        <v>3.6562254167879601E-2</v>
      </c>
      <c r="AU14" s="17">
        <v>3.2595526319620899E-2</v>
      </c>
      <c r="AV14" s="17">
        <v>2.2192901545994299E-2</v>
      </c>
      <c r="AW14" s="17">
        <v>2.9309210860458401E-2</v>
      </c>
      <c r="AX14" s="17">
        <v>5.5284880993608398E-2</v>
      </c>
      <c r="AY14" s="17"/>
      <c r="AZ14" s="17">
        <v>3.1307272093996398E-2</v>
      </c>
      <c r="BA14" s="17">
        <v>1.7933626316727201E-2</v>
      </c>
      <c r="BB14" s="17">
        <v>1.4775972964337599E-2</v>
      </c>
      <c r="BC14" s="17">
        <v>2.0933644616830401E-2</v>
      </c>
      <c r="BD14" s="17">
        <v>6.7649290543497498E-2</v>
      </c>
      <c r="BE14" s="17">
        <v>7.4644483472981499E-2</v>
      </c>
      <c r="BF14" s="17"/>
      <c r="BG14" s="17">
        <v>3.2659643794365097E-2</v>
      </c>
      <c r="BH14" s="17">
        <v>2.8203536349797002E-2</v>
      </c>
      <c r="BI14" s="17" t="s">
        <v>95</v>
      </c>
      <c r="BJ14" s="17" t="s">
        <v>95</v>
      </c>
      <c r="BK14" s="17" t="s">
        <v>95</v>
      </c>
      <c r="BL14" s="17" t="s">
        <v>95</v>
      </c>
      <c r="BM14" s="17" t="s">
        <v>95</v>
      </c>
    </row>
    <row r="15" spans="2:65" x14ac:dyDescent="0.35">
      <c r="B15" s="18" t="s">
        <v>497</v>
      </c>
      <c r="C15" s="19">
        <v>1.13846948212778E-2</v>
      </c>
      <c r="D15" s="19">
        <v>7.5703769422234496E-3</v>
      </c>
      <c r="E15" s="19">
        <v>1.5350048906945401E-2</v>
      </c>
      <c r="F15" s="19"/>
      <c r="G15" s="19">
        <v>6.2684805603985996E-2</v>
      </c>
      <c r="H15" s="19">
        <v>1.6714363492318699E-2</v>
      </c>
      <c r="I15" s="19">
        <v>1.275931725616E-2</v>
      </c>
      <c r="J15" s="19">
        <v>6.0571333924340897E-3</v>
      </c>
      <c r="K15" s="19">
        <v>8.4305500338827596E-3</v>
      </c>
      <c r="L15" s="19">
        <v>1.4923141879801E-3</v>
      </c>
      <c r="M15" s="19"/>
      <c r="N15" s="19">
        <v>1.3776694442872E-2</v>
      </c>
      <c r="O15" s="19">
        <v>1.26916986339831E-2</v>
      </c>
      <c r="P15" s="19">
        <v>9.8747147064853092E-3</v>
      </c>
      <c r="Q15" s="19">
        <v>7.0776166880556803E-3</v>
      </c>
      <c r="R15" s="19"/>
      <c r="S15" s="19">
        <v>1.4453066915300201E-2</v>
      </c>
      <c r="T15" s="19">
        <v>1.47842699979486E-2</v>
      </c>
      <c r="U15" s="19">
        <v>1.11824325694774E-2</v>
      </c>
      <c r="V15" s="19">
        <v>0</v>
      </c>
      <c r="W15" s="19">
        <v>1.9268455753087398E-2</v>
      </c>
      <c r="X15" s="19">
        <v>5.2863955301716203E-3</v>
      </c>
      <c r="Y15" s="19">
        <v>8.0838322911519506E-3</v>
      </c>
      <c r="Z15" s="19">
        <v>2.0864282885677401E-2</v>
      </c>
      <c r="AA15" s="19">
        <v>1.3119841134156899E-2</v>
      </c>
      <c r="AB15" s="19">
        <v>9.5488755748481396E-3</v>
      </c>
      <c r="AC15" s="19">
        <v>2.1805830561406701E-2</v>
      </c>
      <c r="AD15" s="19">
        <v>0</v>
      </c>
      <c r="AE15" s="19"/>
      <c r="AF15" s="19">
        <v>7.48661962242085E-3</v>
      </c>
      <c r="AG15" s="19">
        <v>6.2950574461052098E-3</v>
      </c>
      <c r="AH15" s="19">
        <v>3.3933266838920603E-2</v>
      </c>
      <c r="AI15" s="19"/>
      <c r="AJ15" s="19">
        <v>4.5724050191943803E-3</v>
      </c>
      <c r="AK15" s="19">
        <v>1.73821262309517E-2</v>
      </c>
      <c r="AL15" s="19">
        <v>1.53027735649038E-2</v>
      </c>
      <c r="AM15" s="19">
        <v>0</v>
      </c>
      <c r="AN15" s="19">
        <v>2.5006997522972401E-2</v>
      </c>
      <c r="AO15" s="19"/>
      <c r="AP15" s="19">
        <v>3.6522459776887899E-3</v>
      </c>
      <c r="AQ15" s="19">
        <v>1.8126042846090401E-2</v>
      </c>
      <c r="AR15" s="19">
        <v>9.1484923118827395E-3</v>
      </c>
      <c r="AS15" s="19"/>
      <c r="AT15" s="19">
        <v>9.1538280124632693E-3</v>
      </c>
      <c r="AU15" s="19">
        <v>1.41684072843489E-2</v>
      </c>
      <c r="AV15" s="19">
        <v>1.0161142271309501E-2</v>
      </c>
      <c r="AW15" s="19">
        <v>1.8664952767631599E-2</v>
      </c>
      <c r="AX15" s="19">
        <v>2.27771316385257E-2</v>
      </c>
      <c r="AY15" s="19"/>
      <c r="AZ15" s="19">
        <v>1.3439810014807201E-2</v>
      </c>
      <c r="BA15" s="19">
        <v>1.5187608046893101E-2</v>
      </c>
      <c r="BB15" s="19">
        <v>1.9415237282438901E-2</v>
      </c>
      <c r="BC15" s="19">
        <v>9.0661599906252197E-3</v>
      </c>
      <c r="BD15" s="19">
        <v>2.44722311787767E-3</v>
      </c>
      <c r="BE15" s="19">
        <v>0</v>
      </c>
      <c r="BF15" s="19"/>
      <c r="BG15" s="19">
        <v>1.1202352518615301E-2</v>
      </c>
      <c r="BH15" s="19">
        <v>1.16710636182163E-2</v>
      </c>
      <c r="BI15" s="19" t="s">
        <v>95</v>
      </c>
      <c r="BJ15" s="19" t="s">
        <v>95</v>
      </c>
      <c r="BK15" s="19" t="s">
        <v>95</v>
      </c>
      <c r="BL15" s="19" t="s">
        <v>95</v>
      </c>
      <c r="BM15" s="19" t="s">
        <v>95</v>
      </c>
    </row>
    <row r="16" spans="2:65" x14ac:dyDescent="0.35">
      <c r="B16" s="16" t="s">
        <v>127</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499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492</v>
      </c>
      <c r="C9" s="17">
        <v>0.758089456653673</v>
      </c>
      <c r="D9" s="17">
        <v>0.73633899303856698</v>
      </c>
      <c r="E9" s="17">
        <v>0.78121873847124701</v>
      </c>
      <c r="F9" s="17"/>
      <c r="G9" s="17">
        <v>0.48777490223697101</v>
      </c>
      <c r="H9" s="17">
        <v>0.65995775900075104</v>
      </c>
      <c r="I9" s="17">
        <v>0.74485392043488396</v>
      </c>
      <c r="J9" s="17">
        <v>0.77430061530843997</v>
      </c>
      <c r="K9" s="17">
        <v>0.80331498602367402</v>
      </c>
      <c r="L9" s="17">
        <v>0.83102561860936197</v>
      </c>
      <c r="M9" s="17"/>
      <c r="N9" s="17">
        <v>0.72076114867293595</v>
      </c>
      <c r="O9" s="17">
        <v>0.76706268966730795</v>
      </c>
      <c r="P9" s="17">
        <v>0.76943927181459204</v>
      </c>
      <c r="Q9" s="17">
        <v>0.80414033211222002</v>
      </c>
      <c r="R9" s="17"/>
      <c r="S9" s="17">
        <v>0.66526710998123195</v>
      </c>
      <c r="T9" s="17">
        <v>0.79388605857125205</v>
      </c>
      <c r="U9" s="17">
        <v>0.67061062964347395</v>
      </c>
      <c r="V9" s="17">
        <v>0.739067313712923</v>
      </c>
      <c r="W9" s="17">
        <v>0.809941533789582</v>
      </c>
      <c r="X9" s="17">
        <v>0.81965858603890895</v>
      </c>
      <c r="Y9" s="17">
        <v>0.84168707771197104</v>
      </c>
      <c r="Z9" s="17">
        <v>0.87125164298904001</v>
      </c>
      <c r="AA9" s="17">
        <v>0.81700464679846696</v>
      </c>
      <c r="AB9" s="17">
        <v>0.74891198411847804</v>
      </c>
      <c r="AC9" s="17">
        <v>0.72820824420935204</v>
      </c>
      <c r="AD9" s="17">
        <v>0.43711294047548399</v>
      </c>
      <c r="AE9" s="17"/>
      <c r="AF9" s="17">
        <v>0.78919018797990903</v>
      </c>
      <c r="AG9" s="17">
        <v>0.74461263402881905</v>
      </c>
      <c r="AH9" s="17">
        <v>0.77158795925470602</v>
      </c>
      <c r="AI9" s="17"/>
      <c r="AJ9" s="17">
        <v>0.78097924974012001</v>
      </c>
      <c r="AK9" s="17">
        <v>0.73681297938734802</v>
      </c>
      <c r="AL9" s="17">
        <v>0.77145318513751504</v>
      </c>
      <c r="AM9" s="17">
        <v>0.91419091155302701</v>
      </c>
      <c r="AN9" s="17">
        <v>0.79131256929744398</v>
      </c>
      <c r="AO9" s="17"/>
      <c r="AP9" s="17">
        <v>0.74079155719746004</v>
      </c>
      <c r="AQ9" s="17">
        <v>0.75359398253666998</v>
      </c>
      <c r="AR9" s="17">
        <v>0.72390932809419795</v>
      </c>
      <c r="AS9" s="17"/>
      <c r="AT9" s="17">
        <v>0.79486899118985199</v>
      </c>
      <c r="AU9" s="17">
        <v>0.78296990729888005</v>
      </c>
      <c r="AV9" s="17">
        <v>0.73312639425831605</v>
      </c>
      <c r="AW9" s="17">
        <v>0.67530111410258098</v>
      </c>
      <c r="AX9" s="17">
        <v>0.52391552518586204</v>
      </c>
      <c r="AY9" s="17"/>
      <c r="AZ9" s="17">
        <v>0.58792723333146102</v>
      </c>
      <c r="BA9" s="17">
        <v>0.83231807394250401</v>
      </c>
      <c r="BB9" s="17">
        <v>0.80019904140539599</v>
      </c>
      <c r="BC9" s="17">
        <v>0.85452935148030496</v>
      </c>
      <c r="BD9" s="17">
        <v>0.694143909168357</v>
      </c>
      <c r="BE9" s="17">
        <v>0.548307932743471</v>
      </c>
      <c r="BF9" s="17"/>
      <c r="BG9" s="17">
        <v>0.76834224462777601</v>
      </c>
      <c r="BH9" s="17">
        <v>0.74198744129828298</v>
      </c>
      <c r="BI9" s="17" t="s">
        <v>95</v>
      </c>
      <c r="BJ9" s="17" t="s">
        <v>95</v>
      </c>
      <c r="BK9" s="17" t="s">
        <v>95</v>
      </c>
      <c r="BL9" s="17" t="s">
        <v>95</v>
      </c>
      <c r="BM9" s="17" t="s">
        <v>95</v>
      </c>
    </row>
    <row r="10" spans="2:65" x14ac:dyDescent="0.35">
      <c r="B10" s="18" t="s">
        <v>493</v>
      </c>
      <c r="C10" s="17">
        <v>5.7482920769716797E-2</v>
      </c>
      <c r="D10" s="17">
        <v>6.4205635406436104E-2</v>
      </c>
      <c r="E10" s="17">
        <v>4.9974347710249903E-2</v>
      </c>
      <c r="F10" s="17"/>
      <c r="G10" s="17">
        <v>5.83696100301224E-2</v>
      </c>
      <c r="H10" s="17">
        <v>4.8513146823926503E-2</v>
      </c>
      <c r="I10" s="17">
        <v>6.4204868573680393E-2</v>
      </c>
      <c r="J10" s="17">
        <v>6.5183887532504398E-2</v>
      </c>
      <c r="K10" s="17">
        <v>6.0930070402657403E-2</v>
      </c>
      <c r="L10" s="17">
        <v>5.1082509467664398E-2</v>
      </c>
      <c r="M10" s="17"/>
      <c r="N10" s="17">
        <v>6.4307520817395297E-2</v>
      </c>
      <c r="O10" s="17">
        <v>5.6581641778457398E-2</v>
      </c>
      <c r="P10" s="17">
        <v>5.6443400236556203E-2</v>
      </c>
      <c r="Q10" s="17">
        <v>4.6313477770804898E-2</v>
      </c>
      <c r="R10" s="17"/>
      <c r="S10" s="17">
        <v>2.4242683107351198E-2</v>
      </c>
      <c r="T10" s="17">
        <v>4.0389334811646298E-2</v>
      </c>
      <c r="U10" s="17">
        <v>7.7184652035429596E-2</v>
      </c>
      <c r="V10" s="17">
        <v>8.1551848057463405E-2</v>
      </c>
      <c r="W10" s="17">
        <v>4.63805922988327E-2</v>
      </c>
      <c r="X10" s="17">
        <v>2.8513570809325501E-2</v>
      </c>
      <c r="Y10" s="17">
        <v>4.31494820108611E-2</v>
      </c>
      <c r="Z10" s="17">
        <v>1.6814923484308599E-2</v>
      </c>
      <c r="AA10" s="17">
        <v>3.1686089956361699E-2</v>
      </c>
      <c r="AB10" s="17">
        <v>5.2207920379159403E-2</v>
      </c>
      <c r="AC10" s="17">
        <v>8.2802747011170699E-2</v>
      </c>
      <c r="AD10" s="17">
        <v>0.38943903446074701</v>
      </c>
      <c r="AE10" s="17"/>
      <c r="AF10" s="17">
        <v>5.9099629208179801E-2</v>
      </c>
      <c r="AG10" s="17">
        <v>6.0333141191304299E-2</v>
      </c>
      <c r="AH10" s="17">
        <v>3.4783602780692403E-2</v>
      </c>
      <c r="AI10" s="17"/>
      <c r="AJ10" s="17">
        <v>6.3797606638369503E-2</v>
      </c>
      <c r="AK10" s="17">
        <v>3.4070430291801998E-2</v>
      </c>
      <c r="AL10" s="17">
        <v>4.8729857100236501E-2</v>
      </c>
      <c r="AM10" s="17">
        <v>0</v>
      </c>
      <c r="AN10" s="17">
        <v>4.8708135726211098E-2</v>
      </c>
      <c r="AO10" s="17"/>
      <c r="AP10" s="17">
        <v>7.3981987507838604E-2</v>
      </c>
      <c r="AQ10" s="17">
        <v>3.38605275848207E-2</v>
      </c>
      <c r="AR10" s="17">
        <v>5.3387785995893201E-2</v>
      </c>
      <c r="AS10" s="17"/>
      <c r="AT10" s="17">
        <v>4.8077822237538502E-2</v>
      </c>
      <c r="AU10" s="17">
        <v>4.6913441545550799E-2</v>
      </c>
      <c r="AV10" s="17">
        <v>6.9473369085655295E-2</v>
      </c>
      <c r="AW10" s="17">
        <v>5.8533662220335701E-2</v>
      </c>
      <c r="AX10" s="17">
        <v>7.3620721776506401E-2</v>
      </c>
      <c r="AY10" s="17"/>
      <c r="AZ10" s="17">
        <v>4.5121823106921803E-2</v>
      </c>
      <c r="BA10" s="17">
        <v>2.2726068050303899E-2</v>
      </c>
      <c r="BB10" s="17">
        <v>2.8063524948944499E-2</v>
      </c>
      <c r="BC10" s="17">
        <v>1.82491419497696E-2</v>
      </c>
      <c r="BD10" s="17">
        <v>0.13596756755835199</v>
      </c>
      <c r="BE10" s="17">
        <v>0.279933800484791</v>
      </c>
      <c r="BF10" s="17"/>
      <c r="BG10" s="17">
        <v>5.8454666641490099E-2</v>
      </c>
      <c r="BH10" s="17">
        <v>5.5956792755721699E-2</v>
      </c>
      <c r="BI10" s="17" t="s">
        <v>95</v>
      </c>
      <c r="BJ10" s="17" t="s">
        <v>95</v>
      </c>
      <c r="BK10" s="17" t="s">
        <v>95</v>
      </c>
      <c r="BL10" s="17" t="s">
        <v>95</v>
      </c>
      <c r="BM10" s="17" t="s">
        <v>95</v>
      </c>
    </row>
    <row r="11" spans="2:65" x14ac:dyDescent="0.35">
      <c r="B11" s="18" t="s">
        <v>494</v>
      </c>
      <c r="C11" s="17">
        <v>3.9936093660929997E-2</v>
      </c>
      <c r="D11" s="17">
        <v>4.5522176327727301E-2</v>
      </c>
      <c r="E11" s="17">
        <v>3.3546189505451303E-2</v>
      </c>
      <c r="F11" s="17"/>
      <c r="G11" s="17">
        <v>0.150607779580261</v>
      </c>
      <c r="H11" s="17">
        <v>7.1172310492056204E-2</v>
      </c>
      <c r="I11" s="17">
        <v>5.3686983622940901E-2</v>
      </c>
      <c r="J11" s="17">
        <v>1.7003417230909802E-2</v>
      </c>
      <c r="K11" s="17">
        <v>2.79084236769198E-2</v>
      </c>
      <c r="L11" s="17">
        <v>1.5107893252438401E-2</v>
      </c>
      <c r="M11" s="17"/>
      <c r="N11" s="17">
        <v>5.5883269549261302E-2</v>
      </c>
      <c r="O11" s="17">
        <v>1.9770248036248699E-2</v>
      </c>
      <c r="P11" s="17">
        <v>4.1633011352369201E-2</v>
      </c>
      <c r="Q11" s="17">
        <v>3.7398320088557098E-2</v>
      </c>
      <c r="R11" s="17"/>
      <c r="S11" s="17">
        <v>7.0350316070779698E-2</v>
      </c>
      <c r="T11" s="17">
        <v>4.1446107399062897E-2</v>
      </c>
      <c r="U11" s="17">
        <v>5.8788256282806699E-2</v>
      </c>
      <c r="V11" s="17">
        <v>4.22558627750452E-2</v>
      </c>
      <c r="W11" s="17">
        <v>1.6413109201423502E-2</v>
      </c>
      <c r="X11" s="17">
        <v>5.30525306567559E-2</v>
      </c>
      <c r="Y11" s="17">
        <v>1.5790568759853098E-2</v>
      </c>
      <c r="Z11" s="17">
        <v>5.8823285534588002E-2</v>
      </c>
      <c r="AA11" s="17">
        <v>3.4740697763231097E-2</v>
      </c>
      <c r="AB11" s="17">
        <v>2.49519209656613E-2</v>
      </c>
      <c r="AC11" s="17">
        <v>2.2704686529849399E-2</v>
      </c>
      <c r="AD11" s="17">
        <v>1.80817599045641E-2</v>
      </c>
      <c r="AE11" s="17"/>
      <c r="AF11" s="17">
        <v>3.29196859701225E-2</v>
      </c>
      <c r="AG11" s="17">
        <v>4.4915495137652202E-2</v>
      </c>
      <c r="AH11" s="17">
        <v>2.2968107344153499E-2</v>
      </c>
      <c r="AI11" s="17"/>
      <c r="AJ11" s="17">
        <v>3.19642718790785E-2</v>
      </c>
      <c r="AK11" s="17">
        <v>5.818042873267E-2</v>
      </c>
      <c r="AL11" s="17">
        <v>1.8445268312976298E-2</v>
      </c>
      <c r="AM11" s="17">
        <v>0</v>
      </c>
      <c r="AN11" s="17">
        <v>2.4888981459342201E-2</v>
      </c>
      <c r="AO11" s="17"/>
      <c r="AP11" s="17">
        <v>3.94953758289859E-2</v>
      </c>
      <c r="AQ11" s="17">
        <v>5.0880414343259302E-2</v>
      </c>
      <c r="AR11" s="17">
        <v>4.9966904401131398E-2</v>
      </c>
      <c r="AS11" s="17"/>
      <c r="AT11" s="17">
        <v>2.5590041193131002E-2</v>
      </c>
      <c r="AU11" s="17">
        <v>3.7602154957300397E-2</v>
      </c>
      <c r="AV11" s="17">
        <v>4.7689405455177997E-2</v>
      </c>
      <c r="AW11" s="17">
        <v>6.6778637283732803E-2</v>
      </c>
      <c r="AX11" s="17">
        <v>9.6009145964684101E-2</v>
      </c>
      <c r="AY11" s="17"/>
      <c r="AZ11" s="17">
        <v>9.7651071882452298E-2</v>
      </c>
      <c r="BA11" s="17">
        <v>2.2242612907053299E-2</v>
      </c>
      <c r="BB11" s="17">
        <v>4.0007896009124501E-2</v>
      </c>
      <c r="BC11" s="17">
        <v>2.2548597008026701E-2</v>
      </c>
      <c r="BD11" s="17">
        <v>4.6712191533033499E-2</v>
      </c>
      <c r="BE11" s="17">
        <v>2.70271254171702E-2</v>
      </c>
      <c r="BF11" s="17"/>
      <c r="BG11" s="17">
        <v>3.41205211103058E-2</v>
      </c>
      <c r="BH11" s="17">
        <v>4.9069457068723503E-2</v>
      </c>
      <c r="BI11" s="17" t="s">
        <v>95</v>
      </c>
      <c r="BJ11" s="17" t="s">
        <v>95</v>
      </c>
      <c r="BK11" s="17" t="s">
        <v>95</v>
      </c>
      <c r="BL11" s="17" t="s">
        <v>95</v>
      </c>
      <c r="BM11" s="17" t="s">
        <v>95</v>
      </c>
    </row>
    <row r="12" spans="2:65" ht="29" x14ac:dyDescent="0.35">
      <c r="B12" s="18" t="s">
        <v>495</v>
      </c>
      <c r="C12" s="17">
        <v>8.3998194261805104E-2</v>
      </c>
      <c r="D12" s="17">
        <v>8.9970544979814895E-2</v>
      </c>
      <c r="E12" s="17">
        <v>7.8134164829615799E-2</v>
      </c>
      <c r="F12" s="17"/>
      <c r="G12" s="17">
        <v>0.181755844282389</v>
      </c>
      <c r="H12" s="17">
        <v>0.15268447848168601</v>
      </c>
      <c r="I12" s="17">
        <v>7.3569357778579106E-2</v>
      </c>
      <c r="J12" s="17">
        <v>8.4371661030227099E-2</v>
      </c>
      <c r="K12" s="17">
        <v>6.5504755008625404E-2</v>
      </c>
      <c r="L12" s="17">
        <v>4.90794481810942E-2</v>
      </c>
      <c r="M12" s="17"/>
      <c r="N12" s="17">
        <v>9.7827799260450196E-2</v>
      </c>
      <c r="O12" s="17">
        <v>8.9548219656212694E-2</v>
      </c>
      <c r="P12" s="17">
        <v>6.4433832833687199E-2</v>
      </c>
      <c r="Q12" s="17">
        <v>7.3024412332659994E-2</v>
      </c>
      <c r="R12" s="17"/>
      <c r="S12" s="17">
        <v>0.165214950746364</v>
      </c>
      <c r="T12" s="17">
        <v>7.9722068407446098E-2</v>
      </c>
      <c r="U12" s="17">
        <v>0.104111574084434</v>
      </c>
      <c r="V12" s="17">
        <v>9.26269560196505E-2</v>
      </c>
      <c r="W12" s="17">
        <v>6.6043085167297205E-2</v>
      </c>
      <c r="X12" s="17">
        <v>4.1636409760887803E-2</v>
      </c>
      <c r="Y12" s="17">
        <v>4.7324545631942702E-2</v>
      </c>
      <c r="Z12" s="17">
        <v>2.38219241996304E-2</v>
      </c>
      <c r="AA12" s="17">
        <v>5.9561775238865897E-2</v>
      </c>
      <c r="AB12" s="17">
        <v>0.107006699724556</v>
      </c>
      <c r="AC12" s="17">
        <v>7.6614025419006096E-2</v>
      </c>
      <c r="AD12" s="17">
        <v>0.100194618747507</v>
      </c>
      <c r="AE12" s="17"/>
      <c r="AF12" s="17">
        <v>6.6623060144306107E-2</v>
      </c>
      <c r="AG12" s="17">
        <v>8.8121504852563107E-2</v>
      </c>
      <c r="AH12" s="17">
        <v>0.100718297543425</v>
      </c>
      <c r="AI12" s="17"/>
      <c r="AJ12" s="17">
        <v>7.2735878492419304E-2</v>
      </c>
      <c r="AK12" s="17">
        <v>0.10582894884649</v>
      </c>
      <c r="AL12" s="17">
        <v>8.1609753538119195E-2</v>
      </c>
      <c r="AM12" s="17">
        <v>0</v>
      </c>
      <c r="AN12" s="17">
        <v>5.34871374698268E-2</v>
      </c>
      <c r="AO12" s="17"/>
      <c r="AP12" s="17">
        <v>9.2681717260289703E-2</v>
      </c>
      <c r="AQ12" s="17">
        <v>0.102046347245163</v>
      </c>
      <c r="AR12" s="17">
        <v>9.6428755694142096E-2</v>
      </c>
      <c r="AS12" s="17"/>
      <c r="AT12" s="17">
        <v>7.4770517684901297E-2</v>
      </c>
      <c r="AU12" s="17">
        <v>6.8070436613063806E-2</v>
      </c>
      <c r="AV12" s="17">
        <v>9.4058284931955297E-2</v>
      </c>
      <c r="AW12" s="17">
        <v>0.13920230757783</v>
      </c>
      <c r="AX12" s="17">
        <v>0.198588180360975</v>
      </c>
      <c r="AY12" s="17"/>
      <c r="AZ12" s="17">
        <v>0.18515298249415199</v>
      </c>
      <c r="BA12" s="17">
        <v>7.1101787908754502E-2</v>
      </c>
      <c r="BB12" s="17">
        <v>7.8798037160992096E-2</v>
      </c>
      <c r="BC12" s="17">
        <v>6.3203420711521796E-2</v>
      </c>
      <c r="BD12" s="17">
        <v>4.4670726520378998E-2</v>
      </c>
      <c r="BE12" s="17">
        <v>6.4501826628498404E-2</v>
      </c>
      <c r="BF12" s="17"/>
      <c r="BG12" s="17">
        <v>7.90877127638622E-2</v>
      </c>
      <c r="BH12" s="17">
        <v>9.1710111125974395E-2</v>
      </c>
      <c r="BI12" s="17" t="s">
        <v>95</v>
      </c>
      <c r="BJ12" s="17" t="s">
        <v>95</v>
      </c>
      <c r="BK12" s="17" t="s">
        <v>95</v>
      </c>
      <c r="BL12" s="17" t="s">
        <v>95</v>
      </c>
      <c r="BM12" s="17" t="s">
        <v>95</v>
      </c>
    </row>
    <row r="13" spans="2:65" ht="29" x14ac:dyDescent="0.35">
      <c r="B13" s="18" t="s">
        <v>496</v>
      </c>
      <c r="C13" s="17">
        <v>1.413850316989E-2</v>
      </c>
      <c r="D13" s="17">
        <v>1.9085769558793899E-2</v>
      </c>
      <c r="E13" s="17">
        <v>9.0932199267073494E-3</v>
      </c>
      <c r="F13" s="17"/>
      <c r="G13" s="17">
        <v>6.1954006836518298E-2</v>
      </c>
      <c r="H13" s="17">
        <v>2.5816893583354799E-2</v>
      </c>
      <c r="I13" s="17">
        <v>2.8034588993469001E-2</v>
      </c>
      <c r="J13" s="17">
        <v>4.6035510883903098E-3</v>
      </c>
      <c r="K13" s="17">
        <v>1.9663440733684099E-3</v>
      </c>
      <c r="L13" s="17">
        <v>4.2715022875115301E-3</v>
      </c>
      <c r="M13" s="17"/>
      <c r="N13" s="17">
        <v>1.71986223261303E-2</v>
      </c>
      <c r="O13" s="17">
        <v>1.37394656292712E-2</v>
      </c>
      <c r="P13" s="17">
        <v>2.20697646988668E-2</v>
      </c>
      <c r="Q13" s="17">
        <v>0</v>
      </c>
      <c r="R13" s="17"/>
      <c r="S13" s="17">
        <v>4.18562354583649E-2</v>
      </c>
      <c r="T13" s="17">
        <v>7.7237140775168198E-3</v>
      </c>
      <c r="U13" s="17">
        <v>8.9204501784296807E-3</v>
      </c>
      <c r="V13" s="17">
        <v>1.0182835395451799E-2</v>
      </c>
      <c r="W13" s="17">
        <v>5.4181658363248097E-3</v>
      </c>
      <c r="X13" s="17">
        <v>1.5850442574388699E-2</v>
      </c>
      <c r="Y13" s="17">
        <v>4.9303251038194202E-3</v>
      </c>
      <c r="Z13" s="17">
        <v>0</v>
      </c>
      <c r="AA13" s="17">
        <v>2.29935403238621E-2</v>
      </c>
      <c r="AB13" s="17">
        <v>1.6229975399980799E-2</v>
      </c>
      <c r="AC13" s="17">
        <v>7.2859268709993298E-3</v>
      </c>
      <c r="AD13" s="17">
        <v>0</v>
      </c>
      <c r="AE13" s="17"/>
      <c r="AF13" s="17">
        <v>1.07539000075185E-2</v>
      </c>
      <c r="AG13" s="17">
        <v>1.41530782186253E-2</v>
      </c>
      <c r="AH13" s="17">
        <v>3.0410359201282901E-2</v>
      </c>
      <c r="AI13" s="17"/>
      <c r="AJ13" s="17">
        <v>8.7452293249522198E-3</v>
      </c>
      <c r="AK13" s="17">
        <v>2.4759760121043299E-2</v>
      </c>
      <c r="AL13" s="17">
        <v>1.5397609203990701E-2</v>
      </c>
      <c r="AM13" s="17">
        <v>5.6045158887346701E-2</v>
      </c>
      <c r="AN13" s="17">
        <v>1.5522671468533301E-2</v>
      </c>
      <c r="AO13" s="17"/>
      <c r="AP13" s="17">
        <v>1.16791462844953E-2</v>
      </c>
      <c r="AQ13" s="17">
        <v>1.71995385593748E-2</v>
      </c>
      <c r="AR13" s="17">
        <v>2.6823392853864501E-2</v>
      </c>
      <c r="AS13" s="17"/>
      <c r="AT13" s="17">
        <v>1.14442346926597E-2</v>
      </c>
      <c r="AU13" s="17">
        <v>1.1701663942900099E-2</v>
      </c>
      <c r="AV13" s="17">
        <v>1.2919950741628401E-2</v>
      </c>
      <c r="AW13" s="17">
        <v>2.4348077494783699E-2</v>
      </c>
      <c r="AX13" s="17">
        <v>8.5089295073446994E-2</v>
      </c>
      <c r="AY13" s="17"/>
      <c r="AZ13" s="17">
        <v>4.5469394164051997E-2</v>
      </c>
      <c r="BA13" s="17">
        <v>1.3837581054526199E-2</v>
      </c>
      <c r="BB13" s="17">
        <v>1.4177197507761899E-2</v>
      </c>
      <c r="BC13" s="17">
        <v>4.4018504662081299E-3</v>
      </c>
      <c r="BD13" s="17">
        <v>0</v>
      </c>
      <c r="BE13" s="17">
        <v>0</v>
      </c>
      <c r="BF13" s="17"/>
      <c r="BG13" s="17">
        <v>1.3702185953840901E-2</v>
      </c>
      <c r="BH13" s="17">
        <v>1.48237398616454E-2</v>
      </c>
      <c r="BI13" s="17" t="s">
        <v>95</v>
      </c>
      <c r="BJ13" s="17" t="s">
        <v>95</v>
      </c>
      <c r="BK13" s="17" t="s">
        <v>95</v>
      </c>
      <c r="BL13" s="17" t="s">
        <v>95</v>
      </c>
      <c r="BM13" s="17" t="s">
        <v>95</v>
      </c>
    </row>
    <row r="14" spans="2:65" x14ac:dyDescent="0.35">
      <c r="B14" s="18" t="s">
        <v>115</v>
      </c>
      <c r="C14" s="17">
        <v>2.8633469554106599E-2</v>
      </c>
      <c r="D14" s="17">
        <v>3.1916206499612097E-2</v>
      </c>
      <c r="E14" s="17">
        <v>2.5350887284933201E-2</v>
      </c>
      <c r="F14" s="17"/>
      <c r="G14" s="17">
        <v>0</v>
      </c>
      <c r="H14" s="17">
        <v>6.3229606153957603E-3</v>
      </c>
      <c r="I14" s="17">
        <v>1.3034277341637699E-2</v>
      </c>
      <c r="J14" s="17">
        <v>3.7970366581742902E-2</v>
      </c>
      <c r="K14" s="17">
        <v>3.3797757319172103E-2</v>
      </c>
      <c r="L14" s="17">
        <v>4.3745818822948299E-2</v>
      </c>
      <c r="M14" s="17"/>
      <c r="N14" s="17">
        <v>3.1201539183487999E-2</v>
      </c>
      <c r="O14" s="17">
        <v>3.0932102213322699E-2</v>
      </c>
      <c r="P14" s="17">
        <v>2.5038325974864901E-2</v>
      </c>
      <c r="Q14" s="17">
        <v>2.3045046900843299E-2</v>
      </c>
      <c r="R14" s="17"/>
      <c r="S14" s="17">
        <v>1.50666383085689E-2</v>
      </c>
      <c r="T14" s="17">
        <v>2.52868798098945E-2</v>
      </c>
      <c r="U14" s="17">
        <v>5.5440203905111902E-2</v>
      </c>
      <c r="V14" s="17">
        <v>3.0116272775041902E-2</v>
      </c>
      <c r="W14" s="17">
        <v>2.5550325599122702E-2</v>
      </c>
      <c r="X14" s="17">
        <v>2.5750728102595301E-2</v>
      </c>
      <c r="Y14" s="17">
        <v>2.6365454027873401E-2</v>
      </c>
      <c r="Z14" s="17">
        <v>1.0572316080941E-2</v>
      </c>
      <c r="AA14" s="17">
        <v>1.6614901387559899E-2</v>
      </c>
      <c r="AB14" s="17">
        <v>2.43161361484787E-2</v>
      </c>
      <c r="AC14" s="17">
        <v>6.0826549398437603E-2</v>
      </c>
      <c r="AD14" s="17">
        <v>5.5171646411698097E-2</v>
      </c>
      <c r="AE14" s="17"/>
      <c r="AF14" s="17">
        <v>2.85950439896899E-2</v>
      </c>
      <c r="AG14" s="17">
        <v>3.4387965351355902E-2</v>
      </c>
      <c r="AH14" s="17">
        <v>1.02997022448335E-2</v>
      </c>
      <c r="AI14" s="17"/>
      <c r="AJ14" s="17">
        <v>2.75263566085833E-2</v>
      </c>
      <c r="AK14" s="17">
        <v>2.2622551360954E-2</v>
      </c>
      <c r="AL14" s="17">
        <v>4.9061553142258602E-2</v>
      </c>
      <c r="AM14" s="17">
        <v>2.9763929559626E-2</v>
      </c>
      <c r="AN14" s="17">
        <v>3.0324219878300199E-2</v>
      </c>
      <c r="AO14" s="17"/>
      <c r="AP14" s="17">
        <v>2.8715725569000899E-2</v>
      </c>
      <c r="AQ14" s="17">
        <v>2.19365055488948E-2</v>
      </c>
      <c r="AR14" s="17">
        <v>4.0335340648888003E-2</v>
      </c>
      <c r="AS14" s="17"/>
      <c r="AT14" s="17">
        <v>2.6370975695135902E-2</v>
      </c>
      <c r="AU14" s="17">
        <v>3.1593002604403897E-2</v>
      </c>
      <c r="AV14" s="17">
        <v>2.6662427693103501E-2</v>
      </c>
      <c r="AW14" s="17">
        <v>1.9167082900408899E-2</v>
      </c>
      <c r="AX14" s="17">
        <v>0</v>
      </c>
      <c r="AY14" s="17"/>
      <c r="AZ14" s="17">
        <v>1.9435002233947202E-2</v>
      </c>
      <c r="BA14" s="17">
        <v>1.80547797371035E-2</v>
      </c>
      <c r="BB14" s="17">
        <v>8.2828315682240694E-3</v>
      </c>
      <c r="BC14" s="17">
        <v>2.7897322401961501E-2</v>
      </c>
      <c r="BD14" s="17">
        <v>5.7652233236974701E-2</v>
      </c>
      <c r="BE14" s="17">
        <v>8.0229314726069603E-2</v>
      </c>
      <c r="BF14" s="17"/>
      <c r="BG14" s="17">
        <v>3.2693521507139597E-2</v>
      </c>
      <c r="BH14" s="17">
        <v>2.2257153272472099E-2</v>
      </c>
      <c r="BI14" s="17" t="s">
        <v>95</v>
      </c>
      <c r="BJ14" s="17" t="s">
        <v>95</v>
      </c>
      <c r="BK14" s="17" t="s">
        <v>95</v>
      </c>
      <c r="BL14" s="17" t="s">
        <v>95</v>
      </c>
      <c r="BM14" s="17" t="s">
        <v>95</v>
      </c>
    </row>
    <row r="15" spans="2:65" x14ac:dyDescent="0.35">
      <c r="B15" s="18" t="s">
        <v>497</v>
      </c>
      <c r="C15" s="19">
        <v>1.7721361929877999E-2</v>
      </c>
      <c r="D15" s="19">
        <v>1.29606741890489E-2</v>
      </c>
      <c r="E15" s="19">
        <v>2.2682452271795502E-2</v>
      </c>
      <c r="F15" s="19"/>
      <c r="G15" s="19">
        <v>5.9537857033738303E-2</v>
      </c>
      <c r="H15" s="19">
        <v>3.5532451002830201E-2</v>
      </c>
      <c r="I15" s="19">
        <v>2.2616003254808701E-2</v>
      </c>
      <c r="J15" s="19">
        <v>1.6566501227785399E-2</v>
      </c>
      <c r="K15" s="19">
        <v>6.57766349558321E-3</v>
      </c>
      <c r="L15" s="19">
        <v>5.6872093789816598E-3</v>
      </c>
      <c r="M15" s="19"/>
      <c r="N15" s="19">
        <v>1.2820100190338799E-2</v>
      </c>
      <c r="O15" s="19">
        <v>2.23656330191794E-2</v>
      </c>
      <c r="P15" s="19">
        <v>2.09423930890636E-2</v>
      </c>
      <c r="Q15" s="19">
        <v>1.6078410794914899E-2</v>
      </c>
      <c r="R15" s="19"/>
      <c r="S15" s="19">
        <v>1.8002066327339399E-2</v>
      </c>
      <c r="T15" s="19">
        <v>1.15458369231817E-2</v>
      </c>
      <c r="U15" s="19">
        <v>2.4944233870314601E-2</v>
      </c>
      <c r="V15" s="19">
        <v>4.1989112644242304E-3</v>
      </c>
      <c r="W15" s="19">
        <v>3.02531881074166E-2</v>
      </c>
      <c r="X15" s="19">
        <v>1.55377320571376E-2</v>
      </c>
      <c r="Y15" s="19">
        <v>2.07525467536794E-2</v>
      </c>
      <c r="Z15" s="19">
        <v>1.8715907711492199E-2</v>
      </c>
      <c r="AA15" s="19">
        <v>1.73983485316518E-2</v>
      </c>
      <c r="AB15" s="19">
        <v>2.6375363263685E-2</v>
      </c>
      <c r="AC15" s="19">
        <v>2.1557820561185201E-2</v>
      </c>
      <c r="AD15" s="19">
        <v>0</v>
      </c>
      <c r="AE15" s="19"/>
      <c r="AF15" s="19">
        <v>1.28184927002747E-2</v>
      </c>
      <c r="AG15" s="19">
        <v>1.34761812196799E-2</v>
      </c>
      <c r="AH15" s="19">
        <v>2.9231971630906899E-2</v>
      </c>
      <c r="AI15" s="19"/>
      <c r="AJ15" s="19">
        <v>1.42514073164767E-2</v>
      </c>
      <c r="AK15" s="19">
        <v>1.7724901259692401E-2</v>
      </c>
      <c r="AL15" s="19">
        <v>1.53027735649038E-2</v>
      </c>
      <c r="AM15" s="19">
        <v>0</v>
      </c>
      <c r="AN15" s="19">
        <v>3.57562847003427E-2</v>
      </c>
      <c r="AO15" s="19"/>
      <c r="AP15" s="19">
        <v>1.26544903519298E-2</v>
      </c>
      <c r="AQ15" s="19">
        <v>2.04826841818175E-2</v>
      </c>
      <c r="AR15" s="19">
        <v>9.1484923118827395E-3</v>
      </c>
      <c r="AS15" s="19"/>
      <c r="AT15" s="19">
        <v>1.8877417306781299E-2</v>
      </c>
      <c r="AU15" s="19">
        <v>2.11493930379008E-2</v>
      </c>
      <c r="AV15" s="19">
        <v>1.6070167834163599E-2</v>
      </c>
      <c r="AW15" s="19">
        <v>1.66691184203278E-2</v>
      </c>
      <c r="AX15" s="19">
        <v>2.27771316385257E-2</v>
      </c>
      <c r="AY15" s="19"/>
      <c r="AZ15" s="19">
        <v>1.9242492787012899E-2</v>
      </c>
      <c r="BA15" s="19">
        <v>1.9719096399754402E-2</v>
      </c>
      <c r="BB15" s="19">
        <v>3.04714713995567E-2</v>
      </c>
      <c r="BC15" s="19">
        <v>9.1703159822068107E-3</v>
      </c>
      <c r="BD15" s="19">
        <v>2.0853371982903799E-2</v>
      </c>
      <c r="BE15" s="19">
        <v>0</v>
      </c>
      <c r="BF15" s="19"/>
      <c r="BG15" s="19">
        <v>1.3599147395584901E-2</v>
      </c>
      <c r="BH15" s="19">
        <v>2.4195304617179999E-2</v>
      </c>
      <c r="BI15" s="19" t="s">
        <v>95</v>
      </c>
      <c r="BJ15" s="19" t="s">
        <v>95</v>
      </c>
      <c r="BK15" s="19" t="s">
        <v>95</v>
      </c>
      <c r="BL15" s="19" t="s">
        <v>95</v>
      </c>
      <c r="BM15" s="19" t="s">
        <v>95</v>
      </c>
    </row>
    <row r="16" spans="2:65" x14ac:dyDescent="0.35">
      <c r="B16" s="16" t="s">
        <v>127</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506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2131</v>
      </c>
      <c r="D7" s="10">
        <v>1060</v>
      </c>
      <c r="E7" s="10">
        <v>1068</v>
      </c>
      <c r="F7" s="10"/>
      <c r="G7" s="10">
        <v>102</v>
      </c>
      <c r="H7" s="10">
        <v>246</v>
      </c>
      <c r="I7" s="10">
        <v>320</v>
      </c>
      <c r="J7" s="10">
        <v>383</v>
      </c>
      <c r="K7" s="10">
        <v>404</v>
      </c>
      <c r="L7" s="10">
        <v>676</v>
      </c>
      <c r="M7" s="10"/>
      <c r="N7" s="10">
        <v>726</v>
      </c>
      <c r="O7" s="10">
        <v>611</v>
      </c>
      <c r="P7" s="10">
        <v>426</v>
      </c>
      <c r="Q7" s="10">
        <v>363</v>
      </c>
      <c r="R7" s="10"/>
      <c r="S7" s="10">
        <v>198</v>
      </c>
      <c r="T7" s="10">
        <v>297</v>
      </c>
      <c r="U7" s="10">
        <v>180</v>
      </c>
      <c r="V7" s="10">
        <v>203</v>
      </c>
      <c r="W7" s="10">
        <v>156</v>
      </c>
      <c r="X7" s="10">
        <v>187</v>
      </c>
      <c r="Y7" s="10">
        <v>212</v>
      </c>
      <c r="Z7" s="10">
        <v>98</v>
      </c>
      <c r="AA7" s="10">
        <v>274</v>
      </c>
      <c r="AB7" s="10">
        <v>171</v>
      </c>
      <c r="AC7" s="10">
        <v>105</v>
      </c>
      <c r="AD7" s="10">
        <v>50</v>
      </c>
      <c r="AE7" s="10"/>
      <c r="AF7" s="10">
        <v>905</v>
      </c>
      <c r="AG7" s="10">
        <v>993</v>
      </c>
      <c r="AH7" s="10">
        <v>156</v>
      </c>
      <c r="AI7" s="10"/>
      <c r="AJ7" s="10">
        <v>968</v>
      </c>
      <c r="AK7" s="10">
        <v>553</v>
      </c>
      <c r="AL7" s="10">
        <v>183</v>
      </c>
      <c r="AM7" s="10">
        <v>36</v>
      </c>
      <c r="AN7" s="10">
        <v>159</v>
      </c>
      <c r="AO7" s="10"/>
      <c r="AP7" s="10">
        <v>493</v>
      </c>
      <c r="AQ7" s="10">
        <v>709</v>
      </c>
      <c r="AR7" s="10">
        <v>158</v>
      </c>
      <c r="AS7" s="10"/>
      <c r="AT7" s="10">
        <v>462</v>
      </c>
      <c r="AU7" s="10">
        <v>492</v>
      </c>
      <c r="AV7" s="10">
        <v>597</v>
      </c>
      <c r="AW7" s="10">
        <v>227</v>
      </c>
      <c r="AX7" s="10">
        <v>33</v>
      </c>
      <c r="AY7" s="10"/>
      <c r="AZ7" s="10">
        <v>269</v>
      </c>
      <c r="BA7" s="10">
        <v>749</v>
      </c>
      <c r="BB7" s="10">
        <v>230</v>
      </c>
      <c r="BC7" s="10">
        <v>443</v>
      </c>
      <c r="BD7" s="10">
        <v>321</v>
      </c>
      <c r="BE7" s="10">
        <v>119</v>
      </c>
      <c r="BF7" s="10"/>
      <c r="BG7" s="10">
        <v>1305</v>
      </c>
      <c r="BH7" s="10">
        <v>826</v>
      </c>
      <c r="BI7" s="10" t="s">
        <v>94</v>
      </c>
      <c r="BJ7" s="10" t="s">
        <v>94</v>
      </c>
      <c r="BK7" s="10" t="s">
        <v>94</v>
      </c>
      <c r="BL7" s="10" t="s">
        <v>94</v>
      </c>
      <c r="BM7" s="10" t="s">
        <v>94</v>
      </c>
    </row>
    <row r="8" spans="2:65" ht="30" customHeight="1" x14ac:dyDescent="0.35">
      <c r="B8" s="11" t="s">
        <v>19</v>
      </c>
      <c r="C8" s="11">
        <v>2079</v>
      </c>
      <c r="D8" s="11">
        <v>1034</v>
      </c>
      <c r="E8" s="11">
        <v>1043</v>
      </c>
      <c r="F8" s="11"/>
      <c r="G8" s="11">
        <v>123</v>
      </c>
      <c r="H8" s="11">
        <v>236</v>
      </c>
      <c r="I8" s="11">
        <v>309</v>
      </c>
      <c r="J8" s="11">
        <v>368</v>
      </c>
      <c r="K8" s="11">
        <v>390</v>
      </c>
      <c r="L8" s="11">
        <v>653</v>
      </c>
      <c r="M8" s="11"/>
      <c r="N8" s="11">
        <v>662</v>
      </c>
      <c r="O8" s="11">
        <v>566</v>
      </c>
      <c r="P8" s="11">
        <v>463</v>
      </c>
      <c r="Q8" s="11">
        <v>383</v>
      </c>
      <c r="R8" s="11"/>
      <c r="S8" s="11">
        <v>197</v>
      </c>
      <c r="T8" s="11">
        <v>279</v>
      </c>
      <c r="U8" s="11">
        <v>171</v>
      </c>
      <c r="V8" s="11">
        <v>199</v>
      </c>
      <c r="W8" s="11">
        <v>145</v>
      </c>
      <c r="X8" s="11">
        <v>189</v>
      </c>
      <c r="Y8" s="11">
        <v>191</v>
      </c>
      <c r="Z8" s="11">
        <v>85</v>
      </c>
      <c r="AA8" s="11">
        <v>253</v>
      </c>
      <c r="AB8" s="11">
        <v>196</v>
      </c>
      <c r="AC8" s="11">
        <v>108</v>
      </c>
      <c r="AD8" s="11">
        <v>66</v>
      </c>
      <c r="AE8" s="11"/>
      <c r="AF8" s="11">
        <v>881</v>
      </c>
      <c r="AG8" s="11">
        <v>957</v>
      </c>
      <c r="AH8" s="11">
        <v>159</v>
      </c>
      <c r="AI8" s="11"/>
      <c r="AJ8" s="11">
        <v>931</v>
      </c>
      <c r="AK8" s="11">
        <v>536</v>
      </c>
      <c r="AL8" s="11">
        <v>171</v>
      </c>
      <c r="AM8" s="11">
        <v>35</v>
      </c>
      <c r="AN8" s="11">
        <v>161</v>
      </c>
      <c r="AO8" s="11"/>
      <c r="AP8" s="11">
        <v>474</v>
      </c>
      <c r="AQ8" s="11">
        <v>688</v>
      </c>
      <c r="AR8" s="11">
        <v>152</v>
      </c>
      <c r="AS8" s="11"/>
      <c r="AT8" s="11">
        <v>467</v>
      </c>
      <c r="AU8" s="11">
        <v>489</v>
      </c>
      <c r="AV8" s="11">
        <v>569</v>
      </c>
      <c r="AW8" s="11">
        <v>207</v>
      </c>
      <c r="AX8" s="11">
        <v>30</v>
      </c>
      <c r="AY8" s="11"/>
      <c r="AZ8" s="11">
        <v>272</v>
      </c>
      <c r="BA8" s="11">
        <v>725</v>
      </c>
      <c r="BB8" s="11">
        <v>224</v>
      </c>
      <c r="BC8" s="11">
        <v>429</v>
      </c>
      <c r="BD8" s="11">
        <v>311</v>
      </c>
      <c r="BE8" s="11">
        <v>118</v>
      </c>
      <c r="BF8" s="11"/>
      <c r="BG8" s="11">
        <v>1269</v>
      </c>
      <c r="BH8" s="11">
        <v>810</v>
      </c>
      <c r="BI8" s="11" t="s">
        <v>94</v>
      </c>
      <c r="BJ8" s="11" t="s">
        <v>94</v>
      </c>
      <c r="BK8" s="11" t="s">
        <v>94</v>
      </c>
      <c r="BL8" s="11" t="s">
        <v>94</v>
      </c>
      <c r="BM8" s="11" t="s">
        <v>94</v>
      </c>
    </row>
    <row r="9" spans="2:65" x14ac:dyDescent="0.35">
      <c r="B9" s="18" t="s">
        <v>500</v>
      </c>
      <c r="C9" s="17">
        <v>0.31068104772914701</v>
      </c>
      <c r="D9" s="17">
        <v>0.32736025561425602</v>
      </c>
      <c r="E9" s="17">
        <v>0.29506755605289198</v>
      </c>
      <c r="F9" s="17"/>
      <c r="G9" s="17">
        <v>0.149889594035791</v>
      </c>
      <c r="H9" s="17">
        <v>0.24523148070447301</v>
      </c>
      <c r="I9" s="17">
        <v>0.27323646754823</v>
      </c>
      <c r="J9" s="17">
        <v>0.30739336596002098</v>
      </c>
      <c r="K9" s="17">
        <v>0.34631038427754102</v>
      </c>
      <c r="L9" s="17">
        <v>0.36280713377777501</v>
      </c>
      <c r="M9" s="17"/>
      <c r="N9" s="17">
        <v>0.28784000828266498</v>
      </c>
      <c r="O9" s="17">
        <v>0.326133812434382</v>
      </c>
      <c r="P9" s="17">
        <v>0.31294600383761001</v>
      </c>
      <c r="Q9" s="17">
        <v>0.32355057641984503</v>
      </c>
      <c r="R9" s="17"/>
      <c r="S9" s="17">
        <v>0.28324391782394498</v>
      </c>
      <c r="T9" s="17">
        <v>0.30881461678111599</v>
      </c>
      <c r="U9" s="17">
        <v>0.30750981757864898</v>
      </c>
      <c r="V9" s="17">
        <v>0.30173220285179098</v>
      </c>
      <c r="W9" s="17">
        <v>0.26661610825181098</v>
      </c>
      <c r="X9" s="17">
        <v>0.32608833326029801</v>
      </c>
      <c r="Y9" s="17">
        <v>0.344565129867138</v>
      </c>
      <c r="Z9" s="17">
        <v>0.30050230706619702</v>
      </c>
      <c r="AA9" s="17">
        <v>0.304873836405541</v>
      </c>
      <c r="AB9" s="17">
        <v>0.33916650664903097</v>
      </c>
      <c r="AC9" s="17">
        <v>0.36124430573933403</v>
      </c>
      <c r="AD9" s="17">
        <v>0.25799681029360999</v>
      </c>
      <c r="AE9" s="17"/>
      <c r="AF9" s="17">
        <v>0.397244465346627</v>
      </c>
      <c r="AG9" s="17">
        <v>0.24080090432236101</v>
      </c>
      <c r="AH9" s="17">
        <v>0.296510067545453</v>
      </c>
      <c r="AI9" s="17"/>
      <c r="AJ9" s="17">
        <v>0.374045242179667</v>
      </c>
      <c r="AK9" s="17">
        <v>0.22333690489219801</v>
      </c>
      <c r="AL9" s="17">
        <v>0.28403498733438498</v>
      </c>
      <c r="AM9" s="17">
        <v>0.47532729451370298</v>
      </c>
      <c r="AN9" s="17">
        <v>0.36045635363888301</v>
      </c>
      <c r="AO9" s="17"/>
      <c r="AP9" s="17">
        <v>0.36030211403152401</v>
      </c>
      <c r="AQ9" s="17">
        <v>0.24842707122827001</v>
      </c>
      <c r="AR9" s="17">
        <v>0.28994093509289998</v>
      </c>
      <c r="AS9" s="17"/>
      <c r="AT9" s="17">
        <v>0.36025104020798498</v>
      </c>
      <c r="AU9" s="17">
        <v>0.31228830244385403</v>
      </c>
      <c r="AV9" s="17">
        <v>0.26685351601034801</v>
      </c>
      <c r="AW9" s="17">
        <v>0.23117095504219601</v>
      </c>
      <c r="AX9" s="17">
        <v>0.25573587698462102</v>
      </c>
      <c r="AY9" s="17"/>
      <c r="AZ9" s="17">
        <v>0.26709069281605502</v>
      </c>
      <c r="BA9" s="17">
        <v>0.34611389520638097</v>
      </c>
      <c r="BB9" s="17">
        <v>0.30081603299753701</v>
      </c>
      <c r="BC9" s="17">
        <v>0.35704390539254399</v>
      </c>
      <c r="BD9" s="17">
        <v>0.24475410902776101</v>
      </c>
      <c r="BE9" s="17">
        <v>0.21811188608788701</v>
      </c>
      <c r="BF9" s="17"/>
      <c r="BG9" s="17">
        <v>0.33536015025807497</v>
      </c>
      <c r="BH9" s="17">
        <v>0.27202246167109401</v>
      </c>
      <c r="BI9" s="17" t="s">
        <v>95</v>
      </c>
      <c r="BJ9" s="17" t="s">
        <v>95</v>
      </c>
      <c r="BK9" s="17" t="s">
        <v>95</v>
      </c>
      <c r="BL9" s="17" t="s">
        <v>95</v>
      </c>
      <c r="BM9" s="17" t="s">
        <v>95</v>
      </c>
    </row>
    <row r="10" spans="2:65" x14ac:dyDescent="0.35">
      <c r="B10" s="18" t="s">
        <v>501</v>
      </c>
      <c r="C10" s="17">
        <v>6.0702285931291497E-2</v>
      </c>
      <c r="D10" s="17">
        <v>7.4383314024858205E-2</v>
      </c>
      <c r="E10" s="17">
        <v>4.7321616210973597E-2</v>
      </c>
      <c r="F10" s="17"/>
      <c r="G10" s="17">
        <v>0.103663660429741</v>
      </c>
      <c r="H10" s="17">
        <v>5.3616208130692802E-2</v>
      </c>
      <c r="I10" s="17">
        <v>5.3407525586562199E-2</v>
      </c>
      <c r="J10" s="17">
        <v>6.1522801954878699E-2</v>
      </c>
      <c r="K10" s="17">
        <v>7.0022538249912503E-2</v>
      </c>
      <c r="L10" s="17">
        <v>5.2622369757841798E-2</v>
      </c>
      <c r="M10" s="17"/>
      <c r="N10" s="17">
        <v>4.6666111683710702E-2</v>
      </c>
      <c r="O10" s="17">
        <v>5.6794957788664703E-2</v>
      </c>
      <c r="P10" s="17">
        <v>6.3504742532847394E-2</v>
      </c>
      <c r="Q10" s="17">
        <v>8.8084045605999903E-2</v>
      </c>
      <c r="R10" s="17"/>
      <c r="S10" s="17">
        <v>4.3180930922801397E-2</v>
      </c>
      <c r="T10" s="17">
        <v>4.4183059998473898E-2</v>
      </c>
      <c r="U10" s="17">
        <v>5.8651817524883902E-2</v>
      </c>
      <c r="V10" s="17">
        <v>7.9471012989118101E-2</v>
      </c>
      <c r="W10" s="17">
        <v>4.5743065901348801E-2</v>
      </c>
      <c r="X10" s="17">
        <v>5.6820871587149498E-2</v>
      </c>
      <c r="Y10" s="17">
        <v>5.4073206339210499E-2</v>
      </c>
      <c r="Z10" s="17">
        <v>9.6220227615423301E-3</v>
      </c>
      <c r="AA10" s="17">
        <v>5.8727048193872797E-2</v>
      </c>
      <c r="AB10" s="17">
        <v>4.49500736535592E-2</v>
      </c>
      <c r="AC10" s="17">
        <v>7.3654747074574395E-2</v>
      </c>
      <c r="AD10" s="17">
        <v>0.29432493847805902</v>
      </c>
      <c r="AE10" s="17"/>
      <c r="AF10" s="17">
        <v>7.4970449068250705E-2</v>
      </c>
      <c r="AG10" s="17">
        <v>4.6225268994792401E-2</v>
      </c>
      <c r="AH10" s="17">
        <v>6.6254080560841394E-2</v>
      </c>
      <c r="AI10" s="17"/>
      <c r="AJ10" s="17">
        <v>6.8476847981823699E-2</v>
      </c>
      <c r="AK10" s="17">
        <v>4.8823167656812202E-2</v>
      </c>
      <c r="AL10" s="17">
        <v>2.2380679964193E-2</v>
      </c>
      <c r="AM10" s="17">
        <v>8.4404283948720002E-2</v>
      </c>
      <c r="AN10" s="17">
        <v>7.4897788587210204E-2</v>
      </c>
      <c r="AO10" s="17"/>
      <c r="AP10" s="17">
        <v>8.2174181444307007E-2</v>
      </c>
      <c r="AQ10" s="17">
        <v>4.4069415601537799E-2</v>
      </c>
      <c r="AR10" s="17">
        <v>4.8950292484410698E-2</v>
      </c>
      <c r="AS10" s="17"/>
      <c r="AT10" s="17">
        <v>7.4147390076993794E-2</v>
      </c>
      <c r="AU10" s="17">
        <v>5.1393962924863097E-2</v>
      </c>
      <c r="AV10" s="17">
        <v>7.0700810035466299E-2</v>
      </c>
      <c r="AW10" s="17">
        <v>3.4323073083458097E-2</v>
      </c>
      <c r="AX10" s="17">
        <v>4.6326851431930799E-2</v>
      </c>
      <c r="AY10" s="17"/>
      <c r="AZ10" s="17">
        <v>7.8206283164225301E-2</v>
      </c>
      <c r="BA10" s="17">
        <v>3.7488005109422698E-2</v>
      </c>
      <c r="BB10" s="17">
        <v>6.5386976078745093E-2</v>
      </c>
      <c r="BC10" s="17">
        <v>3.8168814652078102E-2</v>
      </c>
      <c r="BD10" s="17">
        <v>8.3403802763616794E-2</v>
      </c>
      <c r="BE10" s="17">
        <v>0.17555982669575301</v>
      </c>
      <c r="BF10" s="17"/>
      <c r="BG10" s="17">
        <v>5.9969638157309997E-2</v>
      </c>
      <c r="BH10" s="17">
        <v>6.18499422120459E-2</v>
      </c>
      <c r="BI10" s="17" t="s">
        <v>95</v>
      </c>
      <c r="BJ10" s="17" t="s">
        <v>95</v>
      </c>
      <c r="BK10" s="17" t="s">
        <v>95</v>
      </c>
      <c r="BL10" s="17" t="s">
        <v>95</v>
      </c>
      <c r="BM10" s="17" t="s">
        <v>95</v>
      </c>
    </row>
    <row r="11" spans="2:65" ht="29" x14ac:dyDescent="0.35">
      <c r="B11" s="18" t="s">
        <v>502</v>
      </c>
      <c r="C11" s="17">
        <v>1.43740294372432E-2</v>
      </c>
      <c r="D11" s="17">
        <v>1.7537708380964401E-2</v>
      </c>
      <c r="E11" s="17">
        <v>1.128080280052E-2</v>
      </c>
      <c r="F11" s="17"/>
      <c r="G11" s="17">
        <v>3.7992318161468398E-2</v>
      </c>
      <c r="H11" s="17">
        <v>1.18593634076412E-2</v>
      </c>
      <c r="I11" s="17">
        <v>2.0764634804555801E-2</v>
      </c>
      <c r="J11" s="17">
        <v>1.9988889772263499E-2</v>
      </c>
      <c r="K11" s="17">
        <v>7.2980026432792897E-3</v>
      </c>
      <c r="L11" s="17">
        <v>8.8901202964413693E-3</v>
      </c>
      <c r="M11" s="17"/>
      <c r="N11" s="17">
        <v>1.5877137937444399E-2</v>
      </c>
      <c r="O11" s="17">
        <v>1.1128238224432501E-2</v>
      </c>
      <c r="P11" s="17">
        <v>1.60281603047891E-2</v>
      </c>
      <c r="Q11" s="17">
        <v>1.4749269897625501E-2</v>
      </c>
      <c r="R11" s="17"/>
      <c r="S11" s="17">
        <v>2.7135202131457599E-2</v>
      </c>
      <c r="T11" s="17">
        <v>1.0012258648233499E-2</v>
      </c>
      <c r="U11" s="17">
        <v>1.21648365030824E-2</v>
      </c>
      <c r="V11" s="17">
        <v>1.00175352451434E-2</v>
      </c>
      <c r="W11" s="17">
        <v>6.0229191843774298E-3</v>
      </c>
      <c r="X11" s="17">
        <v>1.5947629205781799E-2</v>
      </c>
      <c r="Y11" s="17">
        <v>1.1022689740543301E-2</v>
      </c>
      <c r="Z11" s="17">
        <v>1.9519323678916799E-2</v>
      </c>
      <c r="AA11" s="17">
        <v>1.66797550072534E-2</v>
      </c>
      <c r="AB11" s="17">
        <v>2.4490034295977001E-2</v>
      </c>
      <c r="AC11" s="17">
        <v>9.19391840668435E-3</v>
      </c>
      <c r="AD11" s="17">
        <v>0</v>
      </c>
      <c r="AE11" s="17"/>
      <c r="AF11" s="17">
        <v>1.5087303857256099E-2</v>
      </c>
      <c r="AG11" s="17">
        <v>1.54456346495774E-2</v>
      </c>
      <c r="AH11" s="17">
        <v>7.4171802105190802E-3</v>
      </c>
      <c r="AI11" s="17"/>
      <c r="AJ11" s="17">
        <v>1.8369198270648202E-2</v>
      </c>
      <c r="AK11" s="17">
        <v>1.5681057309787201E-2</v>
      </c>
      <c r="AL11" s="17">
        <v>0</v>
      </c>
      <c r="AM11" s="17">
        <v>0</v>
      </c>
      <c r="AN11" s="17">
        <v>1.35877854208092E-2</v>
      </c>
      <c r="AO11" s="17"/>
      <c r="AP11" s="17">
        <v>2.0602362786711299E-2</v>
      </c>
      <c r="AQ11" s="17">
        <v>1.31562640592413E-2</v>
      </c>
      <c r="AR11" s="17">
        <v>1.4898672158965001E-2</v>
      </c>
      <c r="AS11" s="17"/>
      <c r="AT11" s="17">
        <v>2.3982957812042401E-3</v>
      </c>
      <c r="AU11" s="17">
        <v>2.0873012599235401E-2</v>
      </c>
      <c r="AV11" s="17">
        <v>1.9567046588283801E-2</v>
      </c>
      <c r="AW11" s="17">
        <v>1.6690128551948701E-2</v>
      </c>
      <c r="AX11" s="17">
        <v>0</v>
      </c>
      <c r="AY11" s="17"/>
      <c r="AZ11" s="17">
        <v>3.12094479352743E-2</v>
      </c>
      <c r="BA11" s="17">
        <v>1.03056241216392E-2</v>
      </c>
      <c r="BB11" s="17">
        <v>7.7162079399864698E-3</v>
      </c>
      <c r="BC11" s="17">
        <v>1.39999873671119E-2</v>
      </c>
      <c r="BD11" s="17">
        <v>1.2832924721298E-2</v>
      </c>
      <c r="BE11" s="17">
        <v>1.8551574883255598E-2</v>
      </c>
      <c r="BF11" s="17"/>
      <c r="BG11" s="17">
        <v>1.32306309215673E-2</v>
      </c>
      <c r="BH11" s="17">
        <v>1.61651063155493E-2</v>
      </c>
      <c r="BI11" s="17" t="s">
        <v>95</v>
      </c>
      <c r="BJ11" s="17" t="s">
        <v>95</v>
      </c>
      <c r="BK11" s="17" t="s">
        <v>95</v>
      </c>
      <c r="BL11" s="17" t="s">
        <v>95</v>
      </c>
      <c r="BM11" s="17" t="s">
        <v>95</v>
      </c>
    </row>
    <row r="12" spans="2:65" ht="29" x14ac:dyDescent="0.35">
      <c r="B12" s="18" t="s">
        <v>503</v>
      </c>
      <c r="C12" s="17">
        <v>5.1233986919613103E-2</v>
      </c>
      <c r="D12" s="17">
        <v>6.7326853420104193E-2</v>
      </c>
      <c r="E12" s="17">
        <v>3.5434814765797601E-2</v>
      </c>
      <c r="F12" s="17"/>
      <c r="G12" s="17">
        <v>7.8387013174341297E-2</v>
      </c>
      <c r="H12" s="17">
        <v>6.36569423147305E-2</v>
      </c>
      <c r="I12" s="17">
        <v>4.1577292297383002E-2</v>
      </c>
      <c r="J12" s="17">
        <v>4.8702259373968E-2</v>
      </c>
      <c r="K12" s="17">
        <v>2.6605251462827599E-2</v>
      </c>
      <c r="L12" s="17">
        <v>6.2352781093512298E-2</v>
      </c>
      <c r="M12" s="17"/>
      <c r="N12" s="17">
        <v>5.1562172865638002E-2</v>
      </c>
      <c r="O12" s="17">
        <v>4.6475410820093099E-2</v>
      </c>
      <c r="P12" s="17">
        <v>5.4012582938079902E-2</v>
      </c>
      <c r="Q12" s="17">
        <v>5.4967098189000897E-2</v>
      </c>
      <c r="R12" s="17"/>
      <c r="S12" s="17">
        <v>4.3851072809072099E-2</v>
      </c>
      <c r="T12" s="17">
        <v>4.71097578465621E-2</v>
      </c>
      <c r="U12" s="17">
        <v>6.50169275893836E-2</v>
      </c>
      <c r="V12" s="17">
        <v>5.1815526840641501E-2</v>
      </c>
      <c r="W12" s="17">
        <v>7.8722899188962595E-2</v>
      </c>
      <c r="X12" s="17">
        <v>2.8589442230980599E-2</v>
      </c>
      <c r="Y12" s="17">
        <v>5.0916546414898602E-2</v>
      </c>
      <c r="Z12" s="17">
        <v>6.11021445765004E-2</v>
      </c>
      <c r="AA12" s="17">
        <v>5.8418066438861598E-2</v>
      </c>
      <c r="AB12" s="17">
        <v>4.0025425355240798E-2</v>
      </c>
      <c r="AC12" s="17">
        <v>8.2822433326204106E-2</v>
      </c>
      <c r="AD12" s="17">
        <v>0</v>
      </c>
      <c r="AE12" s="17"/>
      <c r="AF12" s="17">
        <v>4.6044092122873997E-2</v>
      </c>
      <c r="AG12" s="17">
        <v>5.6031430342939101E-2</v>
      </c>
      <c r="AH12" s="17">
        <v>4.13354926127973E-2</v>
      </c>
      <c r="AI12" s="17"/>
      <c r="AJ12" s="17">
        <v>4.0345867984304298E-2</v>
      </c>
      <c r="AK12" s="17">
        <v>8.4056284849608101E-2</v>
      </c>
      <c r="AL12" s="17">
        <v>5.1586339836682503E-2</v>
      </c>
      <c r="AM12" s="17">
        <v>2.86770688511713E-2</v>
      </c>
      <c r="AN12" s="17">
        <v>3.8861707350175502E-2</v>
      </c>
      <c r="AO12" s="17"/>
      <c r="AP12" s="17">
        <v>4.0684452683697199E-2</v>
      </c>
      <c r="AQ12" s="17">
        <v>7.4220372217019201E-2</v>
      </c>
      <c r="AR12" s="17">
        <v>5.1757525243941997E-2</v>
      </c>
      <c r="AS12" s="17"/>
      <c r="AT12" s="17">
        <v>5.5396616270697099E-2</v>
      </c>
      <c r="AU12" s="17">
        <v>4.0338142424935802E-2</v>
      </c>
      <c r="AV12" s="17">
        <v>4.4237852031850301E-2</v>
      </c>
      <c r="AW12" s="17">
        <v>6.2080296072536199E-2</v>
      </c>
      <c r="AX12" s="17">
        <v>0</v>
      </c>
      <c r="AY12" s="17"/>
      <c r="AZ12" s="17">
        <v>7.7331991987605306E-2</v>
      </c>
      <c r="BA12" s="17">
        <v>4.2776679396379198E-2</v>
      </c>
      <c r="BB12" s="17">
        <v>7.8638529692759598E-2</v>
      </c>
      <c r="BC12" s="17">
        <v>4.7636408446745403E-2</v>
      </c>
      <c r="BD12" s="17">
        <v>3.6997703386530599E-2</v>
      </c>
      <c r="BE12" s="17">
        <v>4.1627085766342997E-2</v>
      </c>
      <c r="BF12" s="17"/>
      <c r="BG12" s="17">
        <v>5.1221469943489702E-2</v>
      </c>
      <c r="BH12" s="17">
        <v>5.1253594139854801E-2</v>
      </c>
      <c r="BI12" s="17" t="s">
        <v>95</v>
      </c>
      <c r="BJ12" s="17" t="s">
        <v>95</v>
      </c>
      <c r="BK12" s="17" t="s">
        <v>95</v>
      </c>
      <c r="BL12" s="17" t="s">
        <v>95</v>
      </c>
      <c r="BM12" s="17" t="s">
        <v>95</v>
      </c>
    </row>
    <row r="13" spans="2:65" x14ac:dyDescent="0.35">
      <c r="B13" s="18" t="s">
        <v>494</v>
      </c>
      <c r="C13" s="17">
        <v>0.14413647049321099</v>
      </c>
      <c r="D13" s="17">
        <v>0.175876783631921</v>
      </c>
      <c r="E13" s="17">
        <v>0.113102766556557</v>
      </c>
      <c r="F13" s="17"/>
      <c r="G13" s="17">
        <v>0.336896197088278</v>
      </c>
      <c r="H13" s="17">
        <v>0.22869404007670999</v>
      </c>
      <c r="I13" s="17">
        <v>0.19190428950406299</v>
      </c>
      <c r="J13" s="17">
        <v>0.10216282997920401</v>
      </c>
      <c r="K13" s="17">
        <v>0.127383620891552</v>
      </c>
      <c r="L13" s="17">
        <v>8.8432963786771998E-2</v>
      </c>
      <c r="M13" s="17"/>
      <c r="N13" s="17">
        <v>0.198693882596542</v>
      </c>
      <c r="O13" s="17">
        <v>0.13633322543420701</v>
      </c>
      <c r="P13" s="17">
        <v>0.10945584917555801</v>
      </c>
      <c r="Q13" s="17">
        <v>0.10507919864496</v>
      </c>
      <c r="R13" s="17"/>
      <c r="S13" s="17">
        <v>0.19508382171851801</v>
      </c>
      <c r="T13" s="17">
        <v>0.14811198919353</v>
      </c>
      <c r="U13" s="17">
        <v>0.14086670097852599</v>
      </c>
      <c r="V13" s="17">
        <v>0.117175462927004</v>
      </c>
      <c r="W13" s="17">
        <v>0.14226502227987201</v>
      </c>
      <c r="X13" s="17">
        <v>0.17535927419306799</v>
      </c>
      <c r="Y13" s="17">
        <v>0.13441576111336001</v>
      </c>
      <c r="Z13" s="17">
        <v>0.101948426585666</v>
      </c>
      <c r="AA13" s="17">
        <v>0.13027166847749799</v>
      </c>
      <c r="AB13" s="17">
        <v>0.15848876074066601</v>
      </c>
      <c r="AC13" s="17">
        <v>5.9627049041826197E-2</v>
      </c>
      <c r="AD13" s="17">
        <v>0.21092443585579401</v>
      </c>
      <c r="AE13" s="17"/>
      <c r="AF13" s="17">
        <v>8.13708594410293E-2</v>
      </c>
      <c r="AG13" s="17">
        <v>0.19818612268618299</v>
      </c>
      <c r="AH13" s="17">
        <v>0.130097147195569</v>
      </c>
      <c r="AI13" s="17"/>
      <c r="AJ13" s="17">
        <v>0.120424535738111</v>
      </c>
      <c r="AK13" s="17">
        <v>0.18654412304141901</v>
      </c>
      <c r="AL13" s="17">
        <v>0.17634788691672099</v>
      </c>
      <c r="AM13" s="17">
        <v>6.0566987288418202E-2</v>
      </c>
      <c r="AN13" s="17">
        <v>9.6501319079169895E-2</v>
      </c>
      <c r="AO13" s="17"/>
      <c r="AP13" s="17">
        <v>0.12665009656036599</v>
      </c>
      <c r="AQ13" s="17">
        <v>0.19792040437375599</v>
      </c>
      <c r="AR13" s="17">
        <v>0.187353982908914</v>
      </c>
      <c r="AS13" s="17"/>
      <c r="AT13" s="17">
        <v>8.5167412747681095E-2</v>
      </c>
      <c r="AU13" s="17">
        <v>0.13261907393591299</v>
      </c>
      <c r="AV13" s="17">
        <v>0.180606071758146</v>
      </c>
      <c r="AW13" s="17">
        <v>0.23875426338695099</v>
      </c>
      <c r="AX13" s="17">
        <v>0.19299945636909399</v>
      </c>
      <c r="AY13" s="17"/>
      <c r="AZ13" s="17">
        <v>0.191085426508772</v>
      </c>
      <c r="BA13" s="17">
        <v>0.140343369452786</v>
      </c>
      <c r="BB13" s="17">
        <v>0.14751318907852801</v>
      </c>
      <c r="BC13" s="17">
        <v>0.124604037775284</v>
      </c>
      <c r="BD13" s="17">
        <v>0.13451541160274599</v>
      </c>
      <c r="BE13" s="17">
        <v>0.14896615970235799</v>
      </c>
      <c r="BF13" s="17"/>
      <c r="BG13" s="17">
        <v>0.119468333243719</v>
      </c>
      <c r="BH13" s="17">
        <v>0.182777879986669</v>
      </c>
      <c r="BI13" s="17" t="s">
        <v>95</v>
      </c>
      <c r="BJ13" s="17" t="s">
        <v>95</v>
      </c>
      <c r="BK13" s="17" t="s">
        <v>95</v>
      </c>
      <c r="BL13" s="17" t="s">
        <v>95</v>
      </c>
      <c r="BM13" s="17" t="s">
        <v>95</v>
      </c>
    </row>
    <row r="14" spans="2:65" ht="29" x14ac:dyDescent="0.35">
      <c r="B14" s="18" t="s">
        <v>495</v>
      </c>
      <c r="C14" s="17">
        <v>2.1802948130673901E-2</v>
      </c>
      <c r="D14" s="17">
        <v>2.5875781798316701E-2</v>
      </c>
      <c r="E14" s="17">
        <v>1.7830561255132899E-2</v>
      </c>
      <c r="F14" s="17"/>
      <c r="G14" s="17">
        <v>8.8256823241267504E-2</v>
      </c>
      <c r="H14" s="17">
        <v>3.7156247463717297E-2</v>
      </c>
      <c r="I14" s="17">
        <v>1.40635552952628E-2</v>
      </c>
      <c r="J14" s="17">
        <v>2.4362065003375202E-2</v>
      </c>
      <c r="K14" s="17">
        <v>1.34252120593159E-2</v>
      </c>
      <c r="L14" s="17">
        <v>1.10050178714069E-2</v>
      </c>
      <c r="M14" s="17"/>
      <c r="N14" s="17">
        <v>3.1106736500181701E-2</v>
      </c>
      <c r="O14" s="17">
        <v>2.6231750044097099E-2</v>
      </c>
      <c r="P14" s="17">
        <v>1.07179378731779E-2</v>
      </c>
      <c r="Q14" s="17">
        <v>1.28486751330737E-2</v>
      </c>
      <c r="R14" s="17"/>
      <c r="S14" s="17">
        <v>5.7511036016590397E-2</v>
      </c>
      <c r="T14" s="17">
        <v>2.69374898863011E-2</v>
      </c>
      <c r="U14" s="17">
        <v>2.67316700495327E-2</v>
      </c>
      <c r="V14" s="17">
        <v>4.8572333371028299E-3</v>
      </c>
      <c r="W14" s="17">
        <v>2.1924995847235298E-2</v>
      </c>
      <c r="X14" s="17">
        <v>2.57878907239543E-2</v>
      </c>
      <c r="Y14" s="17">
        <v>2.1950858909772601E-2</v>
      </c>
      <c r="Z14" s="17">
        <v>9.6660382176083307E-3</v>
      </c>
      <c r="AA14" s="17">
        <v>1.4676133639238901E-2</v>
      </c>
      <c r="AB14" s="17">
        <v>5.8250776091702599E-3</v>
      </c>
      <c r="AC14" s="17">
        <v>2.8070099667441901E-2</v>
      </c>
      <c r="AD14" s="17">
        <v>0</v>
      </c>
      <c r="AE14" s="17"/>
      <c r="AF14" s="17">
        <v>1.1799110114132901E-2</v>
      </c>
      <c r="AG14" s="17">
        <v>2.76121743707919E-2</v>
      </c>
      <c r="AH14" s="17">
        <v>1.33162498782456E-2</v>
      </c>
      <c r="AI14" s="17"/>
      <c r="AJ14" s="17">
        <v>1.48661650652299E-2</v>
      </c>
      <c r="AK14" s="17">
        <v>3.8007660274738599E-2</v>
      </c>
      <c r="AL14" s="17">
        <v>2.6044421601835201E-2</v>
      </c>
      <c r="AM14" s="17">
        <v>0</v>
      </c>
      <c r="AN14" s="17">
        <v>5.7305198744034003E-3</v>
      </c>
      <c r="AO14" s="17"/>
      <c r="AP14" s="17">
        <v>1.85171163988141E-2</v>
      </c>
      <c r="AQ14" s="17">
        <v>3.3043357979403103E-2</v>
      </c>
      <c r="AR14" s="17">
        <v>3.5507613755226E-2</v>
      </c>
      <c r="AS14" s="17"/>
      <c r="AT14" s="17">
        <v>1.2179739363058901E-2</v>
      </c>
      <c r="AU14" s="17">
        <v>1.7552319017649701E-2</v>
      </c>
      <c r="AV14" s="17">
        <v>3.24478925858534E-2</v>
      </c>
      <c r="AW14" s="17">
        <v>4.3914227414741901E-2</v>
      </c>
      <c r="AX14" s="17">
        <v>0</v>
      </c>
      <c r="AY14" s="17"/>
      <c r="AZ14" s="17">
        <v>4.9884032704723899E-2</v>
      </c>
      <c r="BA14" s="17">
        <v>1.9021926101388101E-2</v>
      </c>
      <c r="BB14" s="17">
        <v>1.18218541988383E-2</v>
      </c>
      <c r="BC14" s="17">
        <v>1.46061222408335E-2</v>
      </c>
      <c r="BD14" s="17">
        <v>2.3583199916133599E-2</v>
      </c>
      <c r="BE14" s="17">
        <v>1.44886802063998E-2</v>
      </c>
      <c r="BF14" s="17"/>
      <c r="BG14" s="17">
        <v>2.0515453702173999E-2</v>
      </c>
      <c r="BH14" s="17">
        <v>2.3819744086081399E-2</v>
      </c>
      <c r="BI14" s="17" t="s">
        <v>95</v>
      </c>
      <c r="BJ14" s="17" t="s">
        <v>95</v>
      </c>
      <c r="BK14" s="17" t="s">
        <v>95</v>
      </c>
      <c r="BL14" s="17" t="s">
        <v>95</v>
      </c>
      <c r="BM14" s="17" t="s">
        <v>95</v>
      </c>
    </row>
    <row r="15" spans="2:65" x14ac:dyDescent="0.35">
      <c r="B15" s="18" t="s">
        <v>504</v>
      </c>
      <c r="C15" s="17">
        <v>8.3994554033942192E-3</v>
      </c>
      <c r="D15" s="17">
        <v>8.8551961983032307E-3</v>
      </c>
      <c r="E15" s="17">
        <v>7.9725694130743097E-3</v>
      </c>
      <c r="F15" s="17"/>
      <c r="G15" s="17">
        <v>1.2426049053871201E-2</v>
      </c>
      <c r="H15" s="17">
        <v>2.4332108654695199E-2</v>
      </c>
      <c r="I15" s="17">
        <v>1.1441498433241E-2</v>
      </c>
      <c r="J15" s="17">
        <v>9.8691548035030399E-3</v>
      </c>
      <c r="K15" s="17">
        <v>5.2195123693661097E-3</v>
      </c>
      <c r="L15" s="17">
        <v>1.51716184555127E-3</v>
      </c>
      <c r="M15" s="17"/>
      <c r="N15" s="17">
        <v>1.04067003645255E-2</v>
      </c>
      <c r="O15" s="17">
        <v>9.4683659159769205E-3</v>
      </c>
      <c r="P15" s="17">
        <v>6.5933466173668199E-3</v>
      </c>
      <c r="Q15" s="17">
        <v>5.6378451335967203E-3</v>
      </c>
      <c r="R15" s="17"/>
      <c r="S15" s="17">
        <v>1.3678548936324799E-2</v>
      </c>
      <c r="T15" s="17">
        <v>9.5738156005229398E-3</v>
      </c>
      <c r="U15" s="17">
        <v>0</v>
      </c>
      <c r="V15" s="17">
        <v>1.8762877213178299E-2</v>
      </c>
      <c r="W15" s="17">
        <v>1.7741511442543E-2</v>
      </c>
      <c r="X15" s="17">
        <v>5.1076294101029601E-3</v>
      </c>
      <c r="Y15" s="17">
        <v>0</v>
      </c>
      <c r="Z15" s="17">
        <v>0</v>
      </c>
      <c r="AA15" s="17">
        <v>1.07512323455388E-2</v>
      </c>
      <c r="AB15" s="17">
        <v>5.66758405009088E-3</v>
      </c>
      <c r="AC15" s="17">
        <v>9.15357217774662E-3</v>
      </c>
      <c r="AD15" s="17">
        <v>0</v>
      </c>
      <c r="AE15" s="17"/>
      <c r="AF15" s="17">
        <v>4.2680496815302397E-3</v>
      </c>
      <c r="AG15" s="17">
        <v>1.23411416043397E-2</v>
      </c>
      <c r="AH15" s="17">
        <v>6.65054257523277E-3</v>
      </c>
      <c r="AI15" s="17"/>
      <c r="AJ15" s="17">
        <v>5.7223539153627503E-3</v>
      </c>
      <c r="AK15" s="17">
        <v>1.7355910960236001E-2</v>
      </c>
      <c r="AL15" s="17">
        <v>1.0461055690627901E-2</v>
      </c>
      <c r="AM15" s="17">
        <v>0</v>
      </c>
      <c r="AN15" s="17">
        <v>0</v>
      </c>
      <c r="AO15" s="17"/>
      <c r="AP15" s="17">
        <v>1.30215745515681E-2</v>
      </c>
      <c r="AQ15" s="17">
        <v>8.3583200452048093E-3</v>
      </c>
      <c r="AR15" s="17">
        <v>1.2091424426518799E-2</v>
      </c>
      <c r="AS15" s="17"/>
      <c r="AT15" s="17">
        <v>6.5202123192191199E-3</v>
      </c>
      <c r="AU15" s="17">
        <v>5.7105684378720902E-3</v>
      </c>
      <c r="AV15" s="17">
        <v>8.0603256690504107E-3</v>
      </c>
      <c r="AW15" s="17">
        <v>1.18824334793793E-2</v>
      </c>
      <c r="AX15" s="17">
        <v>5.00716685211441E-2</v>
      </c>
      <c r="AY15" s="17"/>
      <c r="AZ15" s="17">
        <v>2.2838396117464001E-2</v>
      </c>
      <c r="BA15" s="17">
        <v>6.4568696310669804E-3</v>
      </c>
      <c r="BB15" s="17">
        <v>7.7455902843450199E-3</v>
      </c>
      <c r="BC15" s="17">
        <v>6.6099413182534299E-3</v>
      </c>
      <c r="BD15" s="17">
        <v>3.0293483056997501E-3</v>
      </c>
      <c r="BE15" s="17">
        <v>8.9081193016931608E-3</v>
      </c>
      <c r="BF15" s="17"/>
      <c r="BG15" s="17">
        <v>5.1290157346062099E-3</v>
      </c>
      <c r="BH15" s="17">
        <v>1.3522436404640599E-2</v>
      </c>
      <c r="BI15" s="17" t="s">
        <v>95</v>
      </c>
      <c r="BJ15" s="17" t="s">
        <v>95</v>
      </c>
      <c r="BK15" s="17" t="s">
        <v>95</v>
      </c>
      <c r="BL15" s="17" t="s">
        <v>95</v>
      </c>
      <c r="BM15" s="17" t="s">
        <v>95</v>
      </c>
    </row>
    <row r="16" spans="2:65" x14ac:dyDescent="0.35">
      <c r="B16" s="18" t="s">
        <v>505</v>
      </c>
      <c r="C16" s="17">
        <v>4.6321003609281104E-3</v>
      </c>
      <c r="D16" s="17">
        <v>5.5736938600071699E-3</v>
      </c>
      <c r="E16" s="17">
        <v>1.8026584291384901E-3</v>
      </c>
      <c r="F16" s="17"/>
      <c r="G16" s="17">
        <v>7.5269376489655697E-3</v>
      </c>
      <c r="H16" s="17">
        <v>0</v>
      </c>
      <c r="I16" s="17">
        <v>0</v>
      </c>
      <c r="J16" s="17">
        <v>1.0492050248312601E-2</v>
      </c>
      <c r="K16" s="17">
        <v>2.64806745290978E-3</v>
      </c>
      <c r="L16" s="17">
        <v>5.8398132544126898E-3</v>
      </c>
      <c r="M16" s="17"/>
      <c r="N16" s="17">
        <v>2.6661784319123301E-3</v>
      </c>
      <c r="O16" s="17">
        <v>4.6351287455507701E-3</v>
      </c>
      <c r="P16" s="17">
        <v>6.8815131006573398E-3</v>
      </c>
      <c r="Q16" s="17">
        <v>5.36265773482831E-3</v>
      </c>
      <c r="R16" s="17"/>
      <c r="S16" s="17">
        <v>0</v>
      </c>
      <c r="T16" s="17">
        <v>0</v>
      </c>
      <c r="U16" s="17">
        <v>1.6630402537591502E-2</v>
      </c>
      <c r="V16" s="17">
        <v>5.4420453729785E-3</v>
      </c>
      <c r="W16" s="17">
        <v>0</v>
      </c>
      <c r="X16" s="17">
        <v>1.04600427293193E-2</v>
      </c>
      <c r="Y16" s="17">
        <v>4.4962665211271003E-3</v>
      </c>
      <c r="Z16" s="17">
        <v>9.3821275241609998E-3</v>
      </c>
      <c r="AA16" s="17">
        <v>0</v>
      </c>
      <c r="AB16" s="17">
        <v>5.8211924359596297E-3</v>
      </c>
      <c r="AC16" s="17">
        <v>8.5601940958171599E-3</v>
      </c>
      <c r="AD16" s="17">
        <v>0</v>
      </c>
      <c r="AE16" s="17"/>
      <c r="AF16" s="17">
        <v>5.5803946123890698E-3</v>
      </c>
      <c r="AG16" s="17">
        <v>9.4840450287677204E-4</v>
      </c>
      <c r="AH16" s="17">
        <v>1.24453256704018E-2</v>
      </c>
      <c r="AI16" s="17"/>
      <c r="AJ16" s="17">
        <v>5.20891863342492E-3</v>
      </c>
      <c r="AK16" s="17">
        <v>0</v>
      </c>
      <c r="AL16" s="17">
        <v>0</v>
      </c>
      <c r="AM16" s="17">
        <v>2.25644130994428E-2</v>
      </c>
      <c r="AN16" s="17">
        <v>6.6183880058275401E-3</v>
      </c>
      <c r="AO16" s="17"/>
      <c r="AP16" s="17">
        <v>5.6398279854598396E-3</v>
      </c>
      <c r="AQ16" s="17">
        <v>0</v>
      </c>
      <c r="AR16" s="17">
        <v>0</v>
      </c>
      <c r="AS16" s="17"/>
      <c r="AT16" s="17">
        <v>0</v>
      </c>
      <c r="AU16" s="17">
        <v>2.1127222216847799E-3</v>
      </c>
      <c r="AV16" s="17">
        <v>6.4602806294795402E-3</v>
      </c>
      <c r="AW16" s="17">
        <v>0</v>
      </c>
      <c r="AX16" s="17">
        <v>0</v>
      </c>
      <c r="AY16" s="17"/>
      <c r="AZ16" s="17">
        <v>3.3893518451147101E-3</v>
      </c>
      <c r="BA16" s="17">
        <v>2.59249832702479E-3</v>
      </c>
      <c r="BB16" s="17">
        <v>8.8482177331430205E-3</v>
      </c>
      <c r="BC16" s="17">
        <v>4.1187806254756798E-3</v>
      </c>
      <c r="BD16" s="17">
        <v>6.23709795471066E-3</v>
      </c>
      <c r="BE16" s="17">
        <v>9.6468821018662592E-3</v>
      </c>
      <c r="BF16" s="17"/>
      <c r="BG16" s="17">
        <v>4.4462682583852704E-3</v>
      </c>
      <c r="BH16" s="17">
        <v>4.92319710239512E-3</v>
      </c>
      <c r="BI16" s="17" t="s">
        <v>95</v>
      </c>
      <c r="BJ16" s="17" t="s">
        <v>95</v>
      </c>
      <c r="BK16" s="17" t="s">
        <v>95</v>
      </c>
      <c r="BL16" s="17" t="s">
        <v>95</v>
      </c>
      <c r="BM16" s="17" t="s">
        <v>95</v>
      </c>
    </row>
    <row r="17" spans="2:65" x14ac:dyDescent="0.35">
      <c r="B17" s="18" t="s">
        <v>143</v>
      </c>
      <c r="C17" s="19">
        <v>0.38403767559449797</v>
      </c>
      <c r="D17" s="19">
        <v>0.297210413071269</v>
      </c>
      <c r="E17" s="19">
        <v>0.47018665451591402</v>
      </c>
      <c r="F17" s="19"/>
      <c r="G17" s="19">
        <v>0.18496140716627699</v>
      </c>
      <c r="H17" s="19">
        <v>0.33545360924734102</v>
      </c>
      <c r="I17" s="19">
        <v>0.39360473653070299</v>
      </c>
      <c r="J17" s="19">
        <v>0.41550658290447401</v>
      </c>
      <c r="K17" s="19">
        <v>0.401087410593295</v>
      </c>
      <c r="L17" s="19">
        <v>0.406532638316287</v>
      </c>
      <c r="M17" s="19"/>
      <c r="N17" s="19">
        <v>0.35518107133738103</v>
      </c>
      <c r="O17" s="19">
        <v>0.38279911059259503</v>
      </c>
      <c r="P17" s="19">
        <v>0.41985986361991401</v>
      </c>
      <c r="Q17" s="19">
        <v>0.38972063324106998</v>
      </c>
      <c r="R17" s="19"/>
      <c r="S17" s="19">
        <v>0.33631546964129</v>
      </c>
      <c r="T17" s="19">
        <v>0.40525701204526099</v>
      </c>
      <c r="U17" s="19">
        <v>0.37242782723835099</v>
      </c>
      <c r="V17" s="19">
        <v>0.41072610322304198</v>
      </c>
      <c r="W17" s="19">
        <v>0.42096347790385003</v>
      </c>
      <c r="X17" s="19">
        <v>0.35583888665934599</v>
      </c>
      <c r="Y17" s="19">
        <v>0.37855954109394901</v>
      </c>
      <c r="Z17" s="19">
        <v>0.488257609589408</v>
      </c>
      <c r="AA17" s="19">
        <v>0.40560225949219503</v>
      </c>
      <c r="AB17" s="19">
        <v>0.37556534521030499</v>
      </c>
      <c r="AC17" s="19">
        <v>0.36767368047037102</v>
      </c>
      <c r="AD17" s="19">
        <v>0.23675381537253801</v>
      </c>
      <c r="AE17" s="19"/>
      <c r="AF17" s="19">
        <v>0.36363527575590998</v>
      </c>
      <c r="AG17" s="19">
        <v>0.40240891852613903</v>
      </c>
      <c r="AH17" s="19">
        <v>0.42597391375094001</v>
      </c>
      <c r="AI17" s="19"/>
      <c r="AJ17" s="19">
        <v>0.35254087023142799</v>
      </c>
      <c r="AK17" s="19">
        <v>0.38619489101520099</v>
      </c>
      <c r="AL17" s="19">
        <v>0.42914462865555503</v>
      </c>
      <c r="AM17" s="19">
        <v>0.32845995229854402</v>
      </c>
      <c r="AN17" s="19">
        <v>0.40334613804352099</v>
      </c>
      <c r="AO17" s="19"/>
      <c r="AP17" s="19">
        <v>0.33240827355755198</v>
      </c>
      <c r="AQ17" s="19">
        <v>0.38080479449556798</v>
      </c>
      <c r="AR17" s="19">
        <v>0.35949955392912297</v>
      </c>
      <c r="AS17" s="19"/>
      <c r="AT17" s="19">
        <v>0.40393929323316102</v>
      </c>
      <c r="AU17" s="19">
        <v>0.41711189599399201</v>
      </c>
      <c r="AV17" s="19">
        <v>0.37106620469152202</v>
      </c>
      <c r="AW17" s="19">
        <v>0.361184622968789</v>
      </c>
      <c r="AX17" s="19">
        <v>0.45486614669321002</v>
      </c>
      <c r="AY17" s="19"/>
      <c r="AZ17" s="19">
        <v>0.27896437692076598</v>
      </c>
      <c r="BA17" s="19">
        <v>0.39490113265391102</v>
      </c>
      <c r="BB17" s="19">
        <v>0.37151340199611699</v>
      </c>
      <c r="BC17" s="19">
        <v>0.39321200218167401</v>
      </c>
      <c r="BD17" s="19">
        <v>0.454646402321504</v>
      </c>
      <c r="BE17" s="19">
        <v>0.36413978525444501</v>
      </c>
      <c r="BF17" s="19"/>
      <c r="BG17" s="19">
        <v>0.39065903978067401</v>
      </c>
      <c r="BH17" s="19">
        <v>0.37366563808166903</v>
      </c>
      <c r="BI17" s="19" t="s">
        <v>95</v>
      </c>
      <c r="BJ17" s="19" t="s">
        <v>95</v>
      </c>
      <c r="BK17" s="19" t="s">
        <v>95</v>
      </c>
      <c r="BL17" s="19" t="s">
        <v>95</v>
      </c>
      <c r="BM17" s="19" t="s">
        <v>95</v>
      </c>
    </row>
    <row r="18" spans="2:65" x14ac:dyDescent="0.35">
      <c r="B18" s="16" t="s">
        <v>507</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786</v>
      </c>
      <c r="D7" s="10">
        <v>426</v>
      </c>
      <c r="E7" s="10">
        <v>360</v>
      </c>
      <c r="F7" s="10"/>
      <c r="G7" s="10">
        <v>26</v>
      </c>
      <c r="H7" s="10">
        <v>75</v>
      </c>
      <c r="I7" s="10">
        <v>103</v>
      </c>
      <c r="J7" s="10">
        <v>138</v>
      </c>
      <c r="K7" s="10">
        <v>165</v>
      </c>
      <c r="L7" s="10">
        <v>279</v>
      </c>
      <c r="M7" s="10"/>
      <c r="N7" s="10">
        <v>242</v>
      </c>
      <c r="O7" s="10">
        <v>234</v>
      </c>
      <c r="P7" s="10">
        <v>161</v>
      </c>
      <c r="Q7" s="10">
        <v>147</v>
      </c>
      <c r="R7" s="10"/>
      <c r="S7" s="10">
        <v>65</v>
      </c>
      <c r="T7" s="10">
        <v>105</v>
      </c>
      <c r="U7" s="10">
        <v>65</v>
      </c>
      <c r="V7" s="10">
        <v>78</v>
      </c>
      <c r="W7" s="10">
        <v>48</v>
      </c>
      <c r="X7" s="10">
        <v>73</v>
      </c>
      <c r="Y7" s="10">
        <v>85</v>
      </c>
      <c r="Z7" s="10">
        <v>30</v>
      </c>
      <c r="AA7" s="10">
        <v>100</v>
      </c>
      <c r="AB7" s="10">
        <v>65</v>
      </c>
      <c r="AC7" s="10">
        <v>44</v>
      </c>
      <c r="AD7" s="10">
        <v>28</v>
      </c>
      <c r="AE7" s="10"/>
      <c r="AF7" s="10">
        <v>424</v>
      </c>
      <c r="AG7" s="10">
        <v>282</v>
      </c>
      <c r="AH7" s="10">
        <v>57</v>
      </c>
      <c r="AI7" s="10"/>
      <c r="AJ7" s="10">
        <v>424</v>
      </c>
      <c r="AK7" s="10">
        <v>150</v>
      </c>
      <c r="AL7" s="10">
        <v>56</v>
      </c>
      <c r="AM7" s="10">
        <v>20</v>
      </c>
      <c r="AN7" s="10">
        <v>69</v>
      </c>
      <c r="AO7" s="10"/>
      <c r="AP7" s="10">
        <v>216</v>
      </c>
      <c r="AQ7" s="10">
        <v>208</v>
      </c>
      <c r="AR7" s="10">
        <v>53</v>
      </c>
      <c r="AS7" s="10"/>
      <c r="AT7" s="10">
        <v>200</v>
      </c>
      <c r="AU7" s="10">
        <v>179</v>
      </c>
      <c r="AV7" s="10">
        <v>200</v>
      </c>
      <c r="AW7" s="10">
        <v>61</v>
      </c>
      <c r="AX7" s="10">
        <v>10</v>
      </c>
      <c r="AY7" s="10"/>
      <c r="AZ7" s="10">
        <v>94</v>
      </c>
      <c r="BA7" s="10">
        <v>283</v>
      </c>
      <c r="BB7" s="10">
        <v>84</v>
      </c>
      <c r="BC7" s="10">
        <v>173</v>
      </c>
      <c r="BD7" s="10">
        <v>105</v>
      </c>
      <c r="BE7" s="10">
        <v>47</v>
      </c>
      <c r="BF7" s="10"/>
      <c r="BG7" s="10">
        <v>512</v>
      </c>
      <c r="BH7" s="10">
        <v>274</v>
      </c>
      <c r="BI7" s="10" t="s">
        <v>94</v>
      </c>
      <c r="BJ7" s="10" t="s">
        <v>94</v>
      </c>
      <c r="BK7" s="10" t="s">
        <v>94</v>
      </c>
      <c r="BL7" s="10" t="s">
        <v>94</v>
      </c>
      <c r="BM7" s="10" t="s">
        <v>94</v>
      </c>
    </row>
    <row r="8" spans="2:65" ht="30" customHeight="1" x14ac:dyDescent="0.35">
      <c r="B8" s="11" t="s">
        <v>19</v>
      </c>
      <c r="C8" s="11">
        <v>772</v>
      </c>
      <c r="D8" s="11">
        <v>415</v>
      </c>
      <c r="E8" s="11">
        <v>357</v>
      </c>
      <c r="F8" s="11"/>
      <c r="G8" s="11">
        <v>31</v>
      </c>
      <c r="H8" s="11">
        <v>71</v>
      </c>
      <c r="I8" s="11">
        <v>101</v>
      </c>
      <c r="J8" s="11">
        <v>136</v>
      </c>
      <c r="K8" s="11">
        <v>162</v>
      </c>
      <c r="L8" s="11">
        <v>271</v>
      </c>
      <c r="M8" s="11"/>
      <c r="N8" s="11">
        <v>221</v>
      </c>
      <c r="O8" s="11">
        <v>217</v>
      </c>
      <c r="P8" s="11">
        <v>174</v>
      </c>
      <c r="Q8" s="11">
        <v>158</v>
      </c>
      <c r="R8" s="11"/>
      <c r="S8" s="11">
        <v>64</v>
      </c>
      <c r="T8" s="11">
        <v>98</v>
      </c>
      <c r="U8" s="11">
        <v>63</v>
      </c>
      <c r="V8" s="11">
        <v>76</v>
      </c>
      <c r="W8" s="11">
        <v>45</v>
      </c>
      <c r="X8" s="11">
        <v>73</v>
      </c>
      <c r="Y8" s="11">
        <v>76</v>
      </c>
      <c r="Z8" s="11">
        <v>26</v>
      </c>
      <c r="AA8" s="11">
        <v>92</v>
      </c>
      <c r="AB8" s="11">
        <v>75</v>
      </c>
      <c r="AC8" s="11">
        <v>47</v>
      </c>
      <c r="AD8" s="11">
        <v>36</v>
      </c>
      <c r="AE8" s="11"/>
      <c r="AF8" s="11">
        <v>416</v>
      </c>
      <c r="AG8" s="11">
        <v>275</v>
      </c>
      <c r="AH8" s="11">
        <v>58</v>
      </c>
      <c r="AI8" s="11"/>
      <c r="AJ8" s="11">
        <v>412</v>
      </c>
      <c r="AK8" s="11">
        <v>146</v>
      </c>
      <c r="AL8" s="11">
        <v>52</v>
      </c>
      <c r="AM8" s="11">
        <v>20</v>
      </c>
      <c r="AN8" s="11">
        <v>70</v>
      </c>
      <c r="AO8" s="11"/>
      <c r="AP8" s="11">
        <v>210</v>
      </c>
      <c r="AQ8" s="11">
        <v>201</v>
      </c>
      <c r="AR8" s="11">
        <v>51</v>
      </c>
      <c r="AS8" s="11"/>
      <c r="AT8" s="11">
        <v>203</v>
      </c>
      <c r="AU8" s="11">
        <v>178</v>
      </c>
      <c r="AV8" s="11">
        <v>192</v>
      </c>
      <c r="AW8" s="11">
        <v>55</v>
      </c>
      <c r="AX8" s="11">
        <v>9</v>
      </c>
      <c r="AY8" s="11"/>
      <c r="AZ8" s="11">
        <v>94</v>
      </c>
      <c r="BA8" s="11">
        <v>278</v>
      </c>
      <c r="BB8" s="11">
        <v>82</v>
      </c>
      <c r="BC8" s="11">
        <v>169</v>
      </c>
      <c r="BD8" s="11">
        <v>102</v>
      </c>
      <c r="BE8" s="11">
        <v>47</v>
      </c>
      <c r="BF8" s="11"/>
      <c r="BG8" s="11">
        <v>502</v>
      </c>
      <c r="BH8" s="11">
        <v>271</v>
      </c>
      <c r="BI8" s="11" t="s">
        <v>94</v>
      </c>
      <c r="BJ8" s="11" t="s">
        <v>94</v>
      </c>
      <c r="BK8" s="11" t="s">
        <v>94</v>
      </c>
      <c r="BL8" s="11" t="s">
        <v>94</v>
      </c>
      <c r="BM8" s="11" t="s">
        <v>94</v>
      </c>
    </row>
    <row r="9" spans="2:65" ht="29" x14ac:dyDescent="0.35">
      <c r="B9" s="18" t="s">
        <v>508</v>
      </c>
      <c r="C9" s="17">
        <v>0.49577599631046598</v>
      </c>
      <c r="D9" s="17">
        <v>0.53853878553877099</v>
      </c>
      <c r="E9" s="17">
        <v>0.44604368723792798</v>
      </c>
      <c r="F9" s="17"/>
      <c r="G9" s="17">
        <v>0.35752937876525098</v>
      </c>
      <c r="H9" s="17">
        <v>0.27741992304770102</v>
      </c>
      <c r="I9" s="17">
        <v>0.432583495844726</v>
      </c>
      <c r="J9" s="17">
        <v>0.44857240287344102</v>
      </c>
      <c r="K9" s="17">
        <v>0.54250877396123698</v>
      </c>
      <c r="L9" s="17">
        <v>0.58753285560952095</v>
      </c>
      <c r="M9" s="17"/>
      <c r="N9" s="17">
        <v>0.54967474960268004</v>
      </c>
      <c r="O9" s="17">
        <v>0.47821917719325102</v>
      </c>
      <c r="P9" s="17">
        <v>0.467742255687155</v>
      </c>
      <c r="Q9" s="17">
        <v>0.46928575095409097</v>
      </c>
      <c r="R9" s="17"/>
      <c r="S9" s="17">
        <v>0.49047883134243198</v>
      </c>
      <c r="T9" s="17">
        <v>0.46770046650518299</v>
      </c>
      <c r="U9" s="17">
        <v>0.50180302969557999</v>
      </c>
      <c r="V9" s="17">
        <v>0.52290248783720705</v>
      </c>
      <c r="W9" s="17">
        <v>0.533300279287371</v>
      </c>
      <c r="X9" s="17">
        <v>0.441948835340715</v>
      </c>
      <c r="Y9" s="17">
        <v>0.45663843825141398</v>
      </c>
      <c r="Z9" s="17">
        <v>0.50301381716171101</v>
      </c>
      <c r="AA9" s="17">
        <v>0.44048014090113002</v>
      </c>
      <c r="AB9" s="17">
        <v>0.60074811027749897</v>
      </c>
      <c r="AC9" s="17">
        <v>0.44401363535779897</v>
      </c>
      <c r="AD9" s="17">
        <v>0.64060765171112299</v>
      </c>
      <c r="AE9" s="17"/>
      <c r="AF9" s="17">
        <v>0.51502827499769399</v>
      </c>
      <c r="AG9" s="17">
        <v>0.491517530148946</v>
      </c>
      <c r="AH9" s="17">
        <v>0.43822388116213701</v>
      </c>
      <c r="AI9" s="17"/>
      <c r="AJ9" s="17">
        <v>0.52789395413179296</v>
      </c>
      <c r="AK9" s="17">
        <v>0.40668034666477698</v>
      </c>
      <c r="AL9" s="17">
        <v>0.52539406457581295</v>
      </c>
      <c r="AM9" s="17">
        <v>0.45969905543434297</v>
      </c>
      <c r="AN9" s="17">
        <v>0.43242546545600202</v>
      </c>
      <c r="AO9" s="17"/>
      <c r="AP9" s="17">
        <v>0.55019429381655605</v>
      </c>
      <c r="AQ9" s="17">
        <v>0.42856958832346398</v>
      </c>
      <c r="AR9" s="17">
        <v>0.45998381518726</v>
      </c>
      <c r="AS9" s="17"/>
      <c r="AT9" s="17">
        <v>0.46724731992221902</v>
      </c>
      <c r="AU9" s="17">
        <v>0.47967725483252099</v>
      </c>
      <c r="AV9" s="17">
        <v>0.47292936569585597</v>
      </c>
      <c r="AW9" s="17">
        <v>0.48495146782069298</v>
      </c>
      <c r="AX9" s="17">
        <v>0.81527127637520602</v>
      </c>
      <c r="AY9" s="17"/>
      <c r="AZ9" s="17">
        <v>0.41925682277374299</v>
      </c>
      <c r="BA9" s="17">
        <v>0.48170061217617499</v>
      </c>
      <c r="BB9" s="17">
        <v>0.49040547437313498</v>
      </c>
      <c r="BC9" s="17">
        <v>0.60394516434244505</v>
      </c>
      <c r="BD9" s="17">
        <v>0.48722231737327698</v>
      </c>
      <c r="BE9" s="17">
        <v>0.36938566183291999</v>
      </c>
      <c r="BF9" s="17"/>
      <c r="BG9" s="17">
        <v>0.54584309961770305</v>
      </c>
      <c r="BH9" s="17">
        <v>0.402911846978312</v>
      </c>
      <c r="BI9" s="17" t="s">
        <v>95</v>
      </c>
      <c r="BJ9" s="17" t="s">
        <v>95</v>
      </c>
      <c r="BK9" s="17" t="s">
        <v>95</v>
      </c>
      <c r="BL9" s="17" t="s">
        <v>95</v>
      </c>
      <c r="BM9" s="17" t="s">
        <v>95</v>
      </c>
    </row>
    <row r="10" spans="2:65" x14ac:dyDescent="0.35">
      <c r="B10" s="18" t="s">
        <v>509</v>
      </c>
      <c r="C10" s="17">
        <v>0.459923116203871</v>
      </c>
      <c r="D10" s="17">
        <v>0.50788176752769199</v>
      </c>
      <c r="E10" s="17">
        <v>0.40414811851593602</v>
      </c>
      <c r="F10" s="17"/>
      <c r="G10" s="17">
        <v>0.298457508646777</v>
      </c>
      <c r="H10" s="17">
        <v>0.42852974459922599</v>
      </c>
      <c r="I10" s="17">
        <v>0.47429689094942601</v>
      </c>
      <c r="J10" s="17">
        <v>0.51827057954374001</v>
      </c>
      <c r="K10" s="17">
        <v>0.44010907903240098</v>
      </c>
      <c r="L10" s="17">
        <v>0.46391651518636901</v>
      </c>
      <c r="M10" s="17"/>
      <c r="N10" s="17">
        <v>0.44753880372046101</v>
      </c>
      <c r="O10" s="17">
        <v>0.43712611323494899</v>
      </c>
      <c r="P10" s="17">
        <v>0.51419600210145699</v>
      </c>
      <c r="Q10" s="17">
        <v>0.45406260802989501</v>
      </c>
      <c r="R10" s="17"/>
      <c r="S10" s="17">
        <v>0.30829724728638902</v>
      </c>
      <c r="T10" s="17">
        <v>0.43739541037857299</v>
      </c>
      <c r="U10" s="17">
        <v>0.37092498266687002</v>
      </c>
      <c r="V10" s="17">
        <v>0.51912181139705105</v>
      </c>
      <c r="W10" s="17">
        <v>0.44431208156594598</v>
      </c>
      <c r="X10" s="17">
        <v>0.42982494796931198</v>
      </c>
      <c r="Y10" s="17">
        <v>0.45477991983023203</v>
      </c>
      <c r="Z10" s="17">
        <v>0.50189293035346505</v>
      </c>
      <c r="AA10" s="17">
        <v>0.55877616788755402</v>
      </c>
      <c r="AB10" s="17">
        <v>0.38611939248358601</v>
      </c>
      <c r="AC10" s="17">
        <v>0.61996831311063105</v>
      </c>
      <c r="AD10" s="17">
        <v>0.57503115515451497</v>
      </c>
      <c r="AE10" s="17"/>
      <c r="AF10" s="17">
        <v>0.50494422539038997</v>
      </c>
      <c r="AG10" s="17">
        <v>0.426871542360856</v>
      </c>
      <c r="AH10" s="17">
        <v>0.37561041134301498</v>
      </c>
      <c r="AI10" s="17"/>
      <c r="AJ10" s="17">
        <v>0.46262884055808301</v>
      </c>
      <c r="AK10" s="17">
        <v>0.44476384072373099</v>
      </c>
      <c r="AL10" s="17">
        <v>0.48402280244617002</v>
      </c>
      <c r="AM10" s="17">
        <v>0.50658445359208404</v>
      </c>
      <c r="AN10" s="17">
        <v>0.436792837018596</v>
      </c>
      <c r="AO10" s="17"/>
      <c r="AP10" s="17">
        <v>0.49203079888790002</v>
      </c>
      <c r="AQ10" s="17">
        <v>0.443471697245791</v>
      </c>
      <c r="AR10" s="17">
        <v>0.41903696830642101</v>
      </c>
      <c r="AS10" s="17"/>
      <c r="AT10" s="17">
        <v>0.45855658582597297</v>
      </c>
      <c r="AU10" s="17">
        <v>0.46482627801050402</v>
      </c>
      <c r="AV10" s="17">
        <v>0.40136479472751402</v>
      </c>
      <c r="AW10" s="17">
        <v>0.53880228209594905</v>
      </c>
      <c r="AX10" s="17">
        <v>0.37137666434284899</v>
      </c>
      <c r="AY10" s="17"/>
      <c r="AZ10" s="17">
        <v>0.40456128124739998</v>
      </c>
      <c r="BA10" s="17">
        <v>0.41334125740947603</v>
      </c>
      <c r="BB10" s="17">
        <v>0.50604945313511096</v>
      </c>
      <c r="BC10" s="17">
        <v>0.45446492255228699</v>
      </c>
      <c r="BD10" s="17">
        <v>0.56150731360639505</v>
      </c>
      <c r="BE10" s="17">
        <v>0.56570126341301696</v>
      </c>
      <c r="BF10" s="17"/>
      <c r="BG10" s="17">
        <v>0.47563235870305098</v>
      </c>
      <c r="BH10" s="17">
        <v>0.43078571170122198</v>
      </c>
      <c r="BI10" s="17" t="s">
        <v>95</v>
      </c>
      <c r="BJ10" s="17" t="s">
        <v>95</v>
      </c>
      <c r="BK10" s="17" t="s">
        <v>95</v>
      </c>
      <c r="BL10" s="17" t="s">
        <v>95</v>
      </c>
      <c r="BM10" s="17" t="s">
        <v>95</v>
      </c>
    </row>
    <row r="11" spans="2:65" ht="29" x14ac:dyDescent="0.35">
      <c r="B11" s="18" t="s">
        <v>510</v>
      </c>
      <c r="C11" s="17">
        <v>0.32759078565376898</v>
      </c>
      <c r="D11" s="17">
        <v>0.35665130126882</v>
      </c>
      <c r="E11" s="17">
        <v>0.29379395971102901</v>
      </c>
      <c r="F11" s="17"/>
      <c r="G11" s="17">
        <v>0.15824545917163699</v>
      </c>
      <c r="H11" s="17">
        <v>0.22249224872019599</v>
      </c>
      <c r="I11" s="17">
        <v>0.25712973061060501</v>
      </c>
      <c r="J11" s="17">
        <v>0.33466627081073502</v>
      </c>
      <c r="K11" s="17">
        <v>0.37852962269370599</v>
      </c>
      <c r="L11" s="17">
        <v>0.36650408264291201</v>
      </c>
      <c r="M11" s="17"/>
      <c r="N11" s="17">
        <v>0.36326845036278399</v>
      </c>
      <c r="O11" s="17">
        <v>0.32970020600784</v>
      </c>
      <c r="P11" s="17">
        <v>0.32635163616303597</v>
      </c>
      <c r="Q11" s="17">
        <v>0.27981686520662902</v>
      </c>
      <c r="R11" s="17"/>
      <c r="S11" s="17">
        <v>0.39346997773606401</v>
      </c>
      <c r="T11" s="17">
        <v>0.244071352581745</v>
      </c>
      <c r="U11" s="17">
        <v>0.36113216715087199</v>
      </c>
      <c r="V11" s="17">
        <v>0.442854711220734</v>
      </c>
      <c r="W11" s="17">
        <v>0.27813411309439401</v>
      </c>
      <c r="X11" s="17">
        <v>0.41211031971613798</v>
      </c>
      <c r="Y11" s="17">
        <v>0.28385463266648098</v>
      </c>
      <c r="Z11" s="17">
        <v>0.166831174191096</v>
      </c>
      <c r="AA11" s="17">
        <v>0.33045867150708702</v>
      </c>
      <c r="AB11" s="17">
        <v>0.402381591223193</v>
      </c>
      <c r="AC11" s="17">
        <v>0.22916367591662101</v>
      </c>
      <c r="AD11" s="17">
        <v>0.203430525335596</v>
      </c>
      <c r="AE11" s="17"/>
      <c r="AF11" s="17">
        <v>0.36406998390794698</v>
      </c>
      <c r="AG11" s="17">
        <v>0.30674772152079999</v>
      </c>
      <c r="AH11" s="17">
        <v>0.225311241864384</v>
      </c>
      <c r="AI11" s="17"/>
      <c r="AJ11" s="17">
        <v>0.34875470509953999</v>
      </c>
      <c r="AK11" s="17">
        <v>0.29510762254136702</v>
      </c>
      <c r="AL11" s="17">
        <v>0.33866212155731001</v>
      </c>
      <c r="AM11" s="17">
        <v>0.31682043195171899</v>
      </c>
      <c r="AN11" s="17">
        <v>0.25029387109686402</v>
      </c>
      <c r="AO11" s="17"/>
      <c r="AP11" s="17">
        <v>0.33764493883579499</v>
      </c>
      <c r="AQ11" s="17">
        <v>0.28673901922924899</v>
      </c>
      <c r="AR11" s="17">
        <v>0.39198018338871499</v>
      </c>
      <c r="AS11" s="17"/>
      <c r="AT11" s="17">
        <v>0.31961889310958902</v>
      </c>
      <c r="AU11" s="17">
        <v>0.30658367728050601</v>
      </c>
      <c r="AV11" s="17">
        <v>0.295364535160963</v>
      </c>
      <c r="AW11" s="17">
        <v>0.311374152228656</v>
      </c>
      <c r="AX11" s="17">
        <v>0.62360202364154604</v>
      </c>
      <c r="AY11" s="17"/>
      <c r="AZ11" s="17">
        <v>0.320876129667373</v>
      </c>
      <c r="BA11" s="17">
        <v>0.34620713876494302</v>
      </c>
      <c r="BB11" s="17">
        <v>0.29895615571796202</v>
      </c>
      <c r="BC11" s="17">
        <v>0.35222668950147901</v>
      </c>
      <c r="BD11" s="17">
        <v>0.32016585750450499</v>
      </c>
      <c r="BE11" s="17">
        <v>0.207248015922644</v>
      </c>
      <c r="BF11" s="17"/>
      <c r="BG11" s="17">
        <v>0.33178567094857098</v>
      </c>
      <c r="BH11" s="17">
        <v>0.31981013870766301</v>
      </c>
      <c r="BI11" s="17" t="s">
        <v>95</v>
      </c>
      <c r="BJ11" s="17" t="s">
        <v>95</v>
      </c>
      <c r="BK11" s="17" t="s">
        <v>95</v>
      </c>
      <c r="BL11" s="17" t="s">
        <v>95</v>
      </c>
      <c r="BM11" s="17" t="s">
        <v>95</v>
      </c>
    </row>
    <row r="12" spans="2:65" ht="29" x14ac:dyDescent="0.35">
      <c r="B12" s="18" t="s">
        <v>511</v>
      </c>
      <c r="C12" s="17">
        <v>0.26450011924663702</v>
      </c>
      <c r="D12" s="17">
        <v>0.203091367345545</v>
      </c>
      <c r="E12" s="17">
        <v>0.33591732762841597</v>
      </c>
      <c r="F12" s="17"/>
      <c r="G12" s="17">
        <v>0.20504349994337001</v>
      </c>
      <c r="H12" s="17">
        <v>0.31328266952445799</v>
      </c>
      <c r="I12" s="17">
        <v>0.34378375861997501</v>
      </c>
      <c r="J12" s="17">
        <v>0.23588921064235199</v>
      </c>
      <c r="K12" s="17">
        <v>0.234065465949197</v>
      </c>
      <c r="L12" s="17">
        <v>0.26165545667590101</v>
      </c>
      <c r="M12" s="17"/>
      <c r="N12" s="17">
        <v>0.22378103659725601</v>
      </c>
      <c r="O12" s="17">
        <v>0.25200009231763298</v>
      </c>
      <c r="P12" s="17">
        <v>0.32177248830342098</v>
      </c>
      <c r="Q12" s="17">
        <v>0.27279766016836599</v>
      </c>
      <c r="R12" s="17"/>
      <c r="S12" s="17">
        <v>0.24359799589126399</v>
      </c>
      <c r="T12" s="17">
        <v>0.20033096320220001</v>
      </c>
      <c r="U12" s="17">
        <v>0.31634938531751</v>
      </c>
      <c r="V12" s="17">
        <v>0.28021330080428802</v>
      </c>
      <c r="W12" s="17">
        <v>0.25741768929259301</v>
      </c>
      <c r="X12" s="17">
        <v>0.306472879082403</v>
      </c>
      <c r="Y12" s="17">
        <v>0.26048822771285701</v>
      </c>
      <c r="Z12" s="17">
        <v>0.36379181305553598</v>
      </c>
      <c r="AA12" s="17">
        <v>0.25975018312464498</v>
      </c>
      <c r="AB12" s="17">
        <v>0.25770055331629299</v>
      </c>
      <c r="AC12" s="17">
        <v>0.33657292251548998</v>
      </c>
      <c r="AD12" s="17">
        <v>0.147731945756258</v>
      </c>
      <c r="AE12" s="17"/>
      <c r="AF12" s="17">
        <v>0.25097803521557499</v>
      </c>
      <c r="AG12" s="17">
        <v>0.30797925194426001</v>
      </c>
      <c r="AH12" s="17">
        <v>0.19182939022294199</v>
      </c>
      <c r="AI12" s="17"/>
      <c r="AJ12" s="17">
        <v>0.25789878665604599</v>
      </c>
      <c r="AK12" s="17">
        <v>0.35167064735199699</v>
      </c>
      <c r="AL12" s="17">
        <v>0.278425736931873</v>
      </c>
      <c r="AM12" s="17">
        <v>0.20488913482839299</v>
      </c>
      <c r="AN12" s="17">
        <v>0.20796657327965401</v>
      </c>
      <c r="AO12" s="17"/>
      <c r="AP12" s="17">
        <v>0.24295680606228201</v>
      </c>
      <c r="AQ12" s="17">
        <v>0.31079409720539503</v>
      </c>
      <c r="AR12" s="17">
        <v>0.36100541663923003</v>
      </c>
      <c r="AS12" s="17"/>
      <c r="AT12" s="17">
        <v>0.25362740578676801</v>
      </c>
      <c r="AU12" s="17">
        <v>0.27190537265786702</v>
      </c>
      <c r="AV12" s="17">
        <v>0.27804543063295001</v>
      </c>
      <c r="AW12" s="17">
        <v>0.249038597243502</v>
      </c>
      <c r="AX12" s="17">
        <v>0.36869924270495502</v>
      </c>
      <c r="AY12" s="17"/>
      <c r="AZ12" s="17">
        <v>0.25743980941863098</v>
      </c>
      <c r="BA12" s="17">
        <v>0.29906608632450299</v>
      </c>
      <c r="BB12" s="17">
        <v>0.30733771770436202</v>
      </c>
      <c r="BC12" s="17">
        <v>0.25845032220046199</v>
      </c>
      <c r="BD12" s="17">
        <v>0.24379552086834899</v>
      </c>
      <c r="BE12" s="17">
        <v>6.4639815422922603E-2</v>
      </c>
      <c r="BF12" s="17"/>
      <c r="BG12" s="17">
        <v>0.25993281022930698</v>
      </c>
      <c r="BH12" s="17">
        <v>0.27297153537847701</v>
      </c>
      <c r="BI12" s="17" t="s">
        <v>95</v>
      </c>
      <c r="BJ12" s="17" t="s">
        <v>95</v>
      </c>
      <c r="BK12" s="17" t="s">
        <v>95</v>
      </c>
      <c r="BL12" s="17" t="s">
        <v>95</v>
      </c>
      <c r="BM12" s="17" t="s">
        <v>95</v>
      </c>
    </row>
    <row r="13" spans="2:65" ht="29" x14ac:dyDescent="0.35">
      <c r="B13" s="18" t="s">
        <v>512</v>
      </c>
      <c r="C13" s="17">
        <v>0.233203790639568</v>
      </c>
      <c r="D13" s="17">
        <v>0.21798743759622599</v>
      </c>
      <c r="E13" s="17">
        <v>0.250900119297368</v>
      </c>
      <c r="F13" s="17"/>
      <c r="G13" s="17">
        <v>0.179663261240114</v>
      </c>
      <c r="H13" s="17">
        <v>0.123669945889472</v>
      </c>
      <c r="I13" s="17">
        <v>0.20332597290436999</v>
      </c>
      <c r="J13" s="17">
        <v>0.189240203146707</v>
      </c>
      <c r="K13" s="17">
        <v>0.245969465285997</v>
      </c>
      <c r="L13" s="17">
        <v>0.29327854613611698</v>
      </c>
      <c r="M13" s="17"/>
      <c r="N13" s="17">
        <v>0.25577470141987901</v>
      </c>
      <c r="O13" s="17">
        <v>0.22207633182182501</v>
      </c>
      <c r="P13" s="17">
        <v>0.20359501727916701</v>
      </c>
      <c r="Q13" s="17">
        <v>0.24640801305905699</v>
      </c>
      <c r="R13" s="17"/>
      <c r="S13" s="17">
        <v>0.26674966041195303</v>
      </c>
      <c r="T13" s="17">
        <v>0.33036771153627398</v>
      </c>
      <c r="U13" s="17">
        <v>0.205001545573466</v>
      </c>
      <c r="V13" s="17">
        <v>0.25135026379054898</v>
      </c>
      <c r="W13" s="17">
        <v>0.18047748848705</v>
      </c>
      <c r="X13" s="17">
        <v>0.33639247198085298</v>
      </c>
      <c r="Y13" s="17">
        <v>0.17672635965014899</v>
      </c>
      <c r="Z13" s="17">
        <v>0.143761365079001</v>
      </c>
      <c r="AA13" s="17">
        <v>0.14932968067615099</v>
      </c>
      <c r="AB13" s="17">
        <v>0.26144537526330303</v>
      </c>
      <c r="AC13" s="17">
        <v>0.18771700790208501</v>
      </c>
      <c r="AD13" s="17">
        <v>0.17659695559854999</v>
      </c>
      <c r="AE13" s="17"/>
      <c r="AF13" s="17">
        <v>0.25810945843098798</v>
      </c>
      <c r="AG13" s="17">
        <v>0.20133962783828099</v>
      </c>
      <c r="AH13" s="17">
        <v>0.23057936759639899</v>
      </c>
      <c r="AI13" s="17"/>
      <c r="AJ13" s="17">
        <v>0.245450749578286</v>
      </c>
      <c r="AK13" s="17">
        <v>0.14060740778210001</v>
      </c>
      <c r="AL13" s="17">
        <v>0.23486215471454799</v>
      </c>
      <c r="AM13" s="17">
        <v>0.25888771846695202</v>
      </c>
      <c r="AN13" s="17">
        <v>0.29122756962931301</v>
      </c>
      <c r="AO13" s="17"/>
      <c r="AP13" s="17">
        <v>0.26573736099001599</v>
      </c>
      <c r="AQ13" s="17">
        <v>0.18496402308208901</v>
      </c>
      <c r="AR13" s="17">
        <v>0.17934459622676699</v>
      </c>
      <c r="AS13" s="17"/>
      <c r="AT13" s="17">
        <v>0.22797369949263599</v>
      </c>
      <c r="AU13" s="17">
        <v>0.19492935067214801</v>
      </c>
      <c r="AV13" s="17">
        <v>0.24447377016952801</v>
      </c>
      <c r="AW13" s="17">
        <v>0.27016645158414798</v>
      </c>
      <c r="AX13" s="17">
        <v>0.45194511452756297</v>
      </c>
      <c r="AY13" s="17"/>
      <c r="AZ13" s="17">
        <v>0.215393769321538</v>
      </c>
      <c r="BA13" s="17">
        <v>0.22902450276365899</v>
      </c>
      <c r="BB13" s="17">
        <v>0.23383699353213999</v>
      </c>
      <c r="BC13" s="17">
        <v>0.20420161822079699</v>
      </c>
      <c r="BD13" s="17">
        <v>0.27390315544991001</v>
      </c>
      <c r="BE13" s="17">
        <v>0.30913264696298398</v>
      </c>
      <c r="BF13" s="17"/>
      <c r="BG13" s="17">
        <v>0.24709109528723699</v>
      </c>
      <c r="BH13" s="17">
        <v>0.207445705041756</v>
      </c>
      <c r="BI13" s="17" t="s">
        <v>95</v>
      </c>
      <c r="BJ13" s="17" t="s">
        <v>95</v>
      </c>
      <c r="BK13" s="17" t="s">
        <v>95</v>
      </c>
      <c r="BL13" s="17" t="s">
        <v>95</v>
      </c>
      <c r="BM13" s="17" t="s">
        <v>95</v>
      </c>
    </row>
    <row r="14" spans="2:65" ht="29" x14ac:dyDescent="0.35">
      <c r="B14" s="18" t="s">
        <v>513</v>
      </c>
      <c r="C14" s="17">
        <v>0.13878970753605899</v>
      </c>
      <c r="D14" s="17">
        <v>9.9597801597661795E-2</v>
      </c>
      <c r="E14" s="17">
        <v>0.184369147381862</v>
      </c>
      <c r="F14" s="17"/>
      <c r="G14" s="17">
        <v>0.179979053425671</v>
      </c>
      <c r="H14" s="17">
        <v>0.25688164954286002</v>
      </c>
      <c r="I14" s="17">
        <v>0.14817337416169499</v>
      </c>
      <c r="J14" s="17">
        <v>0.14897899273717299</v>
      </c>
      <c r="K14" s="17">
        <v>0.10202399663277099</v>
      </c>
      <c r="L14" s="17">
        <v>0.116786458298513</v>
      </c>
      <c r="M14" s="17"/>
      <c r="N14" s="17">
        <v>0.10628857744070599</v>
      </c>
      <c r="O14" s="17">
        <v>0.13893642464727399</v>
      </c>
      <c r="P14" s="17">
        <v>0.16213663762295699</v>
      </c>
      <c r="Q14" s="17">
        <v>0.15418623525664599</v>
      </c>
      <c r="R14" s="17"/>
      <c r="S14" s="17">
        <v>0.22049929689634601</v>
      </c>
      <c r="T14" s="17">
        <v>0.103783717285461</v>
      </c>
      <c r="U14" s="17">
        <v>0.140262715510763</v>
      </c>
      <c r="V14" s="17">
        <v>6.7789794394404607E-2</v>
      </c>
      <c r="W14" s="17">
        <v>7.7132534702192196E-2</v>
      </c>
      <c r="X14" s="17">
        <v>0.16876971864218701</v>
      </c>
      <c r="Y14" s="17">
        <v>8.4230556913346605E-2</v>
      </c>
      <c r="Z14" s="17">
        <v>0.21118599802881999</v>
      </c>
      <c r="AA14" s="17">
        <v>0.14782456118037501</v>
      </c>
      <c r="AB14" s="17">
        <v>0.19528819312398199</v>
      </c>
      <c r="AC14" s="17">
        <v>0.15459929766016101</v>
      </c>
      <c r="AD14" s="17">
        <v>0.15346343234583501</v>
      </c>
      <c r="AE14" s="17"/>
      <c r="AF14" s="17">
        <v>0.105740798607336</v>
      </c>
      <c r="AG14" s="17">
        <v>0.17259201986227801</v>
      </c>
      <c r="AH14" s="17">
        <v>0.17181322389422901</v>
      </c>
      <c r="AI14" s="17"/>
      <c r="AJ14" s="17">
        <v>0.118062623710827</v>
      </c>
      <c r="AK14" s="17">
        <v>0.19581401618878899</v>
      </c>
      <c r="AL14" s="17">
        <v>0.13514828841691701</v>
      </c>
      <c r="AM14" s="17">
        <v>9.9536285774323593E-2</v>
      </c>
      <c r="AN14" s="17">
        <v>0.13907632738541401</v>
      </c>
      <c r="AO14" s="17"/>
      <c r="AP14" s="17">
        <v>0.10835248665203499</v>
      </c>
      <c r="AQ14" s="17">
        <v>0.17402325657183901</v>
      </c>
      <c r="AR14" s="17">
        <v>0.15726635646927001</v>
      </c>
      <c r="AS14" s="17"/>
      <c r="AT14" s="17">
        <v>0.103977044426287</v>
      </c>
      <c r="AU14" s="17">
        <v>0.159189013490945</v>
      </c>
      <c r="AV14" s="17">
        <v>0.15792218050538201</v>
      </c>
      <c r="AW14" s="17">
        <v>0.192382570298335</v>
      </c>
      <c r="AX14" s="17">
        <v>0.27533656108607801</v>
      </c>
      <c r="AY14" s="17"/>
      <c r="AZ14" s="17">
        <v>0.149047847273097</v>
      </c>
      <c r="BA14" s="17">
        <v>0.17638599067769301</v>
      </c>
      <c r="BB14" s="17">
        <v>0.13022546312518599</v>
      </c>
      <c r="BC14" s="17">
        <v>0.101701699652905</v>
      </c>
      <c r="BD14" s="17">
        <v>9.3975687787227702E-2</v>
      </c>
      <c r="BE14" s="17">
        <v>0.14172849020957601</v>
      </c>
      <c r="BF14" s="17"/>
      <c r="BG14" s="17">
        <v>0.122286642991478</v>
      </c>
      <c r="BH14" s="17">
        <v>0.16939948819186601</v>
      </c>
      <c r="BI14" s="17" t="s">
        <v>95</v>
      </c>
      <c r="BJ14" s="17" t="s">
        <v>95</v>
      </c>
      <c r="BK14" s="17" t="s">
        <v>95</v>
      </c>
      <c r="BL14" s="17" t="s">
        <v>95</v>
      </c>
      <c r="BM14" s="17" t="s">
        <v>95</v>
      </c>
    </row>
    <row r="15" spans="2:65" ht="43.5" x14ac:dyDescent="0.35">
      <c r="B15" s="18" t="s">
        <v>514</v>
      </c>
      <c r="C15" s="17">
        <v>7.0110531881996702E-2</v>
      </c>
      <c r="D15" s="17">
        <v>9.6762145204448605E-2</v>
      </c>
      <c r="E15" s="17">
        <v>3.9115213406450397E-2</v>
      </c>
      <c r="F15" s="17"/>
      <c r="G15" s="17">
        <v>0.123818351529253</v>
      </c>
      <c r="H15" s="17">
        <v>0.117944012184726</v>
      </c>
      <c r="I15" s="17">
        <v>9.3137317565680805E-2</v>
      </c>
      <c r="J15" s="17">
        <v>6.3919054002705505E-2</v>
      </c>
      <c r="K15" s="17">
        <v>7.4748471411782494E-2</v>
      </c>
      <c r="L15" s="17">
        <v>4.3273264718928103E-2</v>
      </c>
      <c r="M15" s="17"/>
      <c r="N15" s="17">
        <v>6.41632717160701E-2</v>
      </c>
      <c r="O15" s="17">
        <v>7.3908073199536198E-2</v>
      </c>
      <c r="P15" s="17">
        <v>7.0598675754342893E-2</v>
      </c>
      <c r="Q15" s="17">
        <v>7.3526216174338702E-2</v>
      </c>
      <c r="R15" s="17"/>
      <c r="S15" s="17">
        <v>0.101481510444695</v>
      </c>
      <c r="T15" s="17">
        <v>4.1961397811075503E-2</v>
      </c>
      <c r="U15" s="17">
        <v>9.1602346005872803E-2</v>
      </c>
      <c r="V15" s="17">
        <v>0.102114912608049</v>
      </c>
      <c r="W15" s="17">
        <v>6.1059293686500898E-2</v>
      </c>
      <c r="X15" s="17">
        <v>2.6788477226421699E-2</v>
      </c>
      <c r="Y15" s="17">
        <v>6.0425991657938098E-2</v>
      </c>
      <c r="Z15" s="17">
        <v>0.162940215707569</v>
      </c>
      <c r="AA15" s="17">
        <v>8.9569184597650495E-2</v>
      </c>
      <c r="AB15" s="17">
        <v>7.7253659080560894E-2</v>
      </c>
      <c r="AC15" s="17">
        <v>2.3518130763331799E-2</v>
      </c>
      <c r="AD15" s="17">
        <v>3.3708062258772001E-2</v>
      </c>
      <c r="AE15" s="17"/>
      <c r="AF15" s="17">
        <v>6.7515984493120504E-2</v>
      </c>
      <c r="AG15" s="17">
        <v>8.9042128515166102E-2</v>
      </c>
      <c r="AH15" s="17">
        <v>2.81312433596238E-2</v>
      </c>
      <c r="AI15" s="17"/>
      <c r="AJ15" s="17">
        <v>6.2444754095511097E-2</v>
      </c>
      <c r="AK15" s="17">
        <v>0.104339769884575</v>
      </c>
      <c r="AL15" s="17">
        <v>7.1617220854011093E-2</v>
      </c>
      <c r="AM15" s="17">
        <v>5.6717854681034199E-2</v>
      </c>
      <c r="AN15" s="17">
        <v>3.7069914255063799E-2</v>
      </c>
      <c r="AO15" s="17"/>
      <c r="AP15" s="17">
        <v>7.5597205292356806E-2</v>
      </c>
      <c r="AQ15" s="17">
        <v>7.8794994508244398E-2</v>
      </c>
      <c r="AR15" s="17">
        <v>6.96349752256607E-2</v>
      </c>
      <c r="AS15" s="17"/>
      <c r="AT15" s="17">
        <v>5.4976623873115402E-2</v>
      </c>
      <c r="AU15" s="17">
        <v>8.1212098085362894E-2</v>
      </c>
      <c r="AV15" s="17">
        <v>6.0835766345094897E-2</v>
      </c>
      <c r="AW15" s="17">
        <v>0.16284865602191501</v>
      </c>
      <c r="AX15" s="17">
        <v>0</v>
      </c>
      <c r="AY15" s="17"/>
      <c r="AZ15" s="17">
        <v>0.14348458679107501</v>
      </c>
      <c r="BA15" s="17">
        <v>5.8895345329044599E-2</v>
      </c>
      <c r="BB15" s="17">
        <v>8.3391887884112698E-2</v>
      </c>
      <c r="BC15" s="17">
        <v>4.6518710170578903E-2</v>
      </c>
      <c r="BD15" s="17">
        <v>8.2107524342756505E-2</v>
      </c>
      <c r="BE15" s="17">
        <v>2.5127042789333399E-2</v>
      </c>
      <c r="BF15" s="17"/>
      <c r="BG15" s="17">
        <v>6.0103027602961101E-2</v>
      </c>
      <c r="BH15" s="17">
        <v>8.8672388079421502E-2</v>
      </c>
      <c r="BI15" s="17" t="s">
        <v>95</v>
      </c>
      <c r="BJ15" s="17" t="s">
        <v>95</v>
      </c>
      <c r="BK15" s="17" t="s">
        <v>95</v>
      </c>
      <c r="BL15" s="17" t="s">
        <v>95</v>
      </c>
      <c r="BM15" s="17" t="s">
        <v>95</v>
      </c>
    </row>
    <row r="16" spans="2:65" x14ac:dyDescent="0.35">
      <c r="B16" s="18" t="s">
        <v>143</v>
      </c>
      <c r="C16" s="17">
        <v>9.7766826855661508E-3</v>
      </c>
      <c r="D16" s="17">
        <v>6.8081020308415497E-3</v>
      </c>
      <c r="E16" s="17">
        <v>1.32290854238282E-2</v>
      </c>
      <c r="F16" s="17"/>
      <c r="G16" s="17">
        <v>0</v>
      </c>
      <c r="H16" s="17">
        <v>2.5350758677806801E-2</v>
      </c>
      <c r="I16" s="17">
        <v>8.9506845968086394E-3</v>
      </c>
      <c r="J16" s="17">
        <v>1.5455880339456701E-2</v>
      </c>
      <c r="K16" s="17">
        <v>5.6853272720164003E-3</v>
      </c>
      <c r="L16" s="17">
        <v>6.7635069284812596E-3</v>
      </c>
      <c r="M16" s="17"/>
      <c r="N16" s="17">
        <v>4.0807322033232602E-3</v>
      </c>
      <c r="O16" s="17">
        <v>2.09791682778139E-2</v>
      </c>
      <c r="P16" s="17">
        <v>0</v>
      </c>
      <c r="Q16" s="17">
        <v>1.32986966739635E-2</v>
      </c>
      <c r="R16" s="17"/>
      <c r="S16" s="17">
        <v>1.4371353908802301E-2</v>
      </c>
      <c r="T16" s="17">
        <v>9.2100883648776506E-3</v>
      </c>
      <c r="U16" s="17">
        <v>1.48107140979763E-2</v>
      </c>
      <c r="V16" s="17">
        <v>0</v>
      </c>
      <c r="W16" s="17">
        <v>2.37935865919611E-2</v>
      </c>
      <c r="X16" s="17">
        <v>1.2466840595296499E-2</v>
      </c>
      <c r="Y16" s="17">
        <v>1.34164827704586E-2</v>
      </c>
      <c r="Z16" s="17">
        <v>0</v>
      </c>
      <c r="AA16" s="17">
        <v>1.9433744047188201E-2</v>
      </c>
      <c r="AB16" s="17">
        <v>0</v>
      </c>
      <c r="AC16" s="17">
        <v>0</v>
      </c>
      <c r="AD16" s="17">
        <v>0</v>
      </c>
      <c r="AE16" s="17"/>
      <c r="AF16" s="17">
        <v>1.1619381006538599E-2</v>
      </c>
      <c r="AG16" s="17">
        <v>3.3819489602090799E-3</v>
      </c>
      <c r="AH16" s="17">
        <v>3.1080302521080599E-2</v>
      </c>
      <c r="AI16" s="17"/>
      <c r="AJ16" s="17">
        <v>2.2423439082062098E-3</v>
      </c>
      <c r="AK16" s="17">
        <v>6.2210740497621302E-3</v>
      </c>
      <c r="AL16" s="17">
        <v>0</v>
      </c>
      <c r="AM16" s="17">
        <v>5.1804527732510902E-2</v>
      </c>
      <c r="AN16" s="17">
        <v>5.36435515663422E-2</v>
      </c>
      <c r="AO16" s="17"/>
      <c r="AP16" s="17">
        <v>0</v>
      </c>
      <c r="AQ16" s="17">
        <v>1.3583372030713799E-2</v>
      </c>
      <c r="AR16" s="17">
        <v>0</v>
      </c>
      <c r="AS16" s="17"/>
      <c r="AT16" s="17">
        <v>9.1272779915570808E-3</v>
      </c>
      <c r="AU16" s="17">
        <v>1.17938620637635E-2</v>
      </c>
      <c r="AV16" s="17">
        <v>1.40164594254331E-2</v>
      </c>
      <c r="AW16" s="17">
        <v>0</v>
      </c>
      <c r="AX16" s="17">
        <v>0</v>
      </c>
      <c r="AY16" s="17"/>
      <c r="AZ16" s="17">
        <v>0</v>
      </c>
      <c r="BA16" s="17">
        <v>9.8495576849992605E-3</v>
      </c>
      <c r="BB16" s="17">
        <v>3.30938300235415E-2</v>
      </c>
      <c r="BC16" s="17">
        <v>6.3590076320534199E-3</v>
      </c>
      <c r="BD16" s="17">
        <v>0</v>
      </c>
      <c r="BE16" s="17">
        <v>2.1885053092644598E-2</v>
      </c>
      <c r="BF16" s="17"/>
      <c r="BG16" s="17">
        <v>7.6460300507621703E-3</v>
      </c>
      <c r="BH16" s="17">
        <v>1.37286038350525E-2</v>
      </c>
      <c r="BI16" s="17" t="s">
        <v>95</v>
      </c>
      <c r="BJ16" s="17" t="s">
        <v>95</v>
      </c>
      <c r="BK16" s="17" t="s">
        <v>95</v>
      </c>
      <c r="BL16" s="17" t="s">
        <v>95</v>
      </c>
      <c r="BM16" s="17" t="s">
        <v>95</v>
      </c>
    </row>
    <row r="17" spans="2:65" x14ac:dyDescent="0.35">
      <c r="B17" s="18" t="s">
        <v>505</v>
      </c>
      <c r="C17" s="19">
        <v>2.79603631607174E-2</v>
      </c>
      <c r="D17" s="19">
        <v>3.6006109151709299E-2</v>
      </c>
      <c r="E17" s="19">
        <v>1.8603313876422799E-2</v>
      </c>
      <c r="F17" s="19"/>
      <c r="G17" s="19">
        <v>0</v>
      </c>
      <c r="H17" s="19">
        <v>0</v>
      </c>
      <c r="I17" s="19">
        <v>1.8810352662278901E-2</v>
      </c>
      <c r="J17" s="19">
        <v>1.29132700010286E-2</v>
      </c>
      <c r="K17" s="19">
        <v>5.1472014033562503E-2</v>
      </c>
      <c r="L17" s="19">
        <v>3.5289190772372699E-2</v>
      </c>
      <c r="M17" s="19"/>
      <c r="N17" s="19">
        <v>3.2706444432333399E-2</v>
      </c>
      <c r="O17" s="19">
        <v>2.54567618607838E-2</v>
      </c>
      <c r="P17" s="19">
        <v>1.7925378738790399E-2</v>
      </c>
      <c r="Q17" s="19">
        <v>3.6156987146479497E-2</v>
      </c>
      <c r="R17" s="19"/>
      <c r="S17" s="19">
        <v>2.8381806002135999E-2</v>
      </c>
      <c r="T17" s="19">
        <v>3.9806768896296203E-2</v>
      </c>
      <c r="U17" s="19">
        <v>2.7558305246711001E-2</v>
      </c>
      <c r="V17" s="19">
        <v>1.2733349270941399E-2</v>
      </c>
      <c r="W17" s="19">
        <v>3.8719243718099698E-2</v>
      </c>
      <c r="X17" s="19">
        <v>4.17594547360347E-2</v>
      </c>
      <c r="Y17" s="19">
        <v>6.8870105915401394E-2</v>
      </c>
      <c r="Z17" s="19">
        <v>0</v>
      </c>
      <c r="AA17" s="19">
        <v>0</v>
      </c>
      <c r="AB17" s="19">
        <v>2.8401983865124901E-2</v>
      </c>
      <c r="AC17" s="19">
        <v>2.1131915200720101E-2</v>
      </c>
      <c r="AD17" s="19">
        <v>0</v>
      </c>
      <c r="AE17" s="19"/>
      <c r="AF17" s="19">
        <v>3.3372660982836803E-2</v>
      </c>
      <c r="AG17" s="19">
        <v>1.77458173674124E-2</v>
      </c>
      <c r="AH17" s="19">
        <v>4.9360445308249103E-2</v>
      </c>
      <c r="AI17" s="19"/>
      <c r="AJ17" s="19">
        <v>3.1366271524061802E-2</v>
      </c>
      <c r="AK17" s="19">
        <v>5.8096710614364199E-3</v>
      </c>
      <c r="AL17" s="19">
        <v>0</v>
      </c>
      <c r="AM17" s="19">
        <v>0</v>
      </c>
      <c r="AN17" s="19">
        <v>8.4230457769263703E-2</v>
      </c>
      <c r="AO17" s="19"/>
      <c r="AP17" s="19">
        <v>3.9876347598226503E-2</v>
      </c>
      <c r="AQ17" s="19">
        <v>9.5595226219793595E-3</v>
      </c>
      <c r="AR17" s="19">
        <v>1.8206654694338201E-2</v>
      </c>
      <c r="AS17" s="19"/>
      <c r="AT17" s="19">
        <v>3.07431659940819E-2</v>
      </c>
      <c r="AU17" s="19">
        <v>2.6961226652526898E-2</v>
      </c>
      <c r="AV17" s="19">
        <v>3.0009062814606701E-2</v>
      </c>
      <c r="AW17" s="19">
        <v>1.50740010472417E-2</v>
      </c>
      <c r="AX17" s="19">
        <v>0</v>
      </c>
      <c r="AY17" s="19"/>
      <c r="AZ17" s="19">
        <v>1.93979687011425E-2</v>
      </c>
      <c r="BA17" s="19">
        <v>3.3650451826596997E-2</v>
      </c>
      <c r="BB17" s="19">
        <v>1.0466325017589199E-2</v>
      </c>
      <c r="BC17" s="19">
        <v>3.2262808626059403E-2</v>
      </c>
      <c r="BD17" s="19">
        <v>8.1080468571355195E-3</v>
      </c>
      <c r="BE17" s="19">
        <v>6.9863467652906394E-2</v>
      </c>
      <c r="BF17" s="19"/>
      <c r="BG17" s="19">
        <v>3.5451778417249599E-2</v>
      </c>
      <c r="BH17" s="19">
        <v>1.4065333108295001E-2</v>
      </c>
      <c r="BI17" s="19" t="s">
        <v>95</v>
      </c>
      <c r="BJ17" s="19" t="s">
        <v>95</v>
      </c>
      <c r="BK17" s="19" t="s">
        <v>95</v>
      </c>
      <c r="BL17" s="19" t="s">
        <v>95</v>
      </c>
      <c r="BM17" s="19" t="s">
        <v>95</v>
      </c>
    </row>
    <row r="18" spans="2:65" x14ac:dyDescent="0.35">
      <c r="B18" s="16" t="s">
        <v>516</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1011</v>
      </c>
      <c r="D7" s="10">
        <v>484</v>
      </c>
      <c r="E7" s="10">
        <v>526</v>
      </c>
      <c r="F7" s="10"/>
      <c r="G7" s="10">
        <v>34</v>
      </c>
      <c r="H7" s="10">
        <v>98</v>
      </c>
      <c r="I7" s="10">
        <v>156</v>
      </c>
      <c r="J7" s="10">
        <v>192</v>
      </c>
      <c r="K7" s="10">
        <v>188</v>
      </c>
      <c r="L7" s="10">
        <v>343</v>
      </c>
      <c r="M7" s="10"/>
      <c r="N7" s="10">
        <v>339</v>
      </c>
      <c r="O7" s="10">
        <v>295</v>
      </c>
      <c r="P7" s="10">
        <v>202</v>
      </c>
      <c r="Q7" s="10">
        <v>172</v>
      </c>
      <c r="R7" s="10"/>
      <c r="S7" s="10">
        <v>87</v>
      </c>
      <c r="T7" s="10">
        <v>143</v>
      </c>
      <c r="U7" s="10">
        <v>86</v>
      </c>
      <c r="V7" s="10">
        <v>97</v>
      </c>
      <c r="W7" s="10">
        <v>76</v>
      </c>
      <c r="X7" s="10">
        <v>87</v>
      </c>
      <c r="Y7" s="10">
        <v>101</v>
      </c>
      <c r="Z7" s="10">
        <v>48</v>
      </c>
      <c r="AA7" s="10">
        <v>140</v>
      </c>
      <c r="AB7" s="10">
        <v>72</v>
      </c>
      <c r="AC7" s="10">
        <v>47</v>
      </c>
      <c r="AD7" s="10">
        <v>27</v>
      </c>
      <c r="AE7" s="10"/>
      <c r="AF7" s="10">
        <v>457</v>
      </c>
      <c r="AG7" s="10">
        <v>448</v>
      </c>
      <c r="AH7" s="10">
        <v>74</v>
      </c>
      <c r="AI7" s="10"/>
      <c r="AJ7" s="10">
        <v>473</v>
      </c>
      <c r="AK7" s="10">
        <v>250</v>
      </c>
      <c r="AL7" s="10">
        <v>86</v>
      </c>
      <c r="AM7" s="10">
        <v>18</v>
      </c>
      <c r="AN7" s="10">
        <v>79</v>
      </c>
      <c r="AO7" s="10"/>
      <c r="AP7" s="10">
        <v>227</v>
      </c>
      <c r="AQ7" s="10">
        <v>327</v>
      </c>
      <c r="AR7" s="10">
        <v>72</v>
      </c>
      <c r="AS7" s="10"/>
      <c r="AT7" s="10">
        <v>220</v>
      </c>
      <c r="AU7" s="10">
        <v>225</v>
      </c>
      <c r="AV7" s="10">
        <v>292</v>
      </c>
      <c r="AW7" s="10">
        <v>99</v>
      </c>
      <c r="AX7" s="10">
        <v>12</v>
      </c>
      <c r="AY7" s="10"/>
      <c r="AZ7" s="10">
        <v>108</v>
      </c>
      <c r="BA7" s="10">
        <v>377</v>
      </c>
      <c r="BB7" s="10">
        <v>101</v>
      </c>
      <c r="BC7" s="10">
        <v>226</v>
      </c>
      <c r="BD7" s="10">
        <v>154</v>
      </c>
      <c r="BE7" s="10">
        <v>45</v>
      </c>
      <c r="BF7" s="10"/>
      <c r="BG7" s="10">
        <v>634</v>
      </c>
      <c r="BH7" s="10">
        <v>377</v>
      </c>
      <c r="BI7" s="10" t="s">
        <v>94</v>
      </c>
      <c r="BJ7" s="10" t="s">
        <v>94</v>
      </c>
      <c r="BK7" s="10" t="s">
        <v>94</v>
      </c>
      <c r="BL7" s="10" t="s">
        <v>94</v>
      </c>
      <c r="BM7" s="10" t="s">
        <v>94</v>
      </c>
    </row>
    <row r="8" spans="2:65" ht="30" customHeight="1" x14ac:dyDescent="0.35">
      <c r="B8" s="11" t="s">
        <v>19</v>
      </c>
      <c r="C8" s="11">
        <v>981</v>
      </c>
      <c r="D8" s="11">
        <v>467</v>
      </c>
      <c r="E8" s="11">
        <v>513</v>
      </c>
      <c r="F8" s="11"/>
      <c r="G8" s="11">
        <v>39</v>
      </c>
      <c r="H8" s="11">
        <v>93</v>
      </c>
      <c r="I8" s="11">
        <v>152</v>
      </c>
      <c r="J8" s="11">
        <v>184</v>
      </c>
      <c r="K8" s="11">
        <v>182</v>
      </c>
      <c r="L8" s="11">
        <v>331</v>
      </c>
      <c r="M8" s="11"/>
      <c r="N8" s="11">
        <v>308</v>
      </c>
      <c r="O8" s="11">
        <v>274</v>
      </c>
      <c r="P8" s="11">
        <v>216</v>
      </c>
      <c r="Q8" s="11">
        <v>180</v>
      </c>
      <c r="R8" s="11"/>
      <c r="S8" s="11">
        <v>85</v>
      </c>
      <c r="T8" s="11">
        <v>134</v>
      </c>
      <c r="U8" s="11">
        <v>83</v>
      </c>
      <c r="V8" s="11">
        <v>95</v>
      </c>
      <c r="W8" s="11">
        <v>72</v>
      </c>
      <c r="X8" s="11">
        <v>86</v>
      </c>
      <c r="Y8" s="11">
        <v>91</v>
      </c>
      <c r="Z8" s="11">
        <v>42</v>
      </c>
      <c r="AA8" s="11">
        <v>129</v>
      </c>
      <c r="AB8" s="11">
        <v>82</v>
      </c>
      <c r="AC8" s="11">
        <v>47</v>
      </c>
      <c r="AD8" s="11">
        <v>34</v>
      </c>
      <c r="AE8" s="11"/>
      <c r="AF8" s="11">
        <v>444</v>
      </c>
      <c r="AG8" s="11">
        <v>429</v>
      </c>
      <c r="AH8" s="11">
        <v>75</v>
      </c>
      <c r="AI8" s="11"/>
      <c r="AJ8" s="11">
        <v>451</v>
      </c>
      <c r="AK8" s="11">
        <v>243</v>
      </c>
      <c r="AL8" s="11">
        <v>81</v>
      </c>
      <c r="AM8" s="11">
        <v>18</v>
      </c>
      <c r="AN8" s="11">
        <v>79</v>
      </c>
      <c r="AO8" s="11"/>
      <c r="AP8" s="11">
        <v>216</v>
      </c>
      <c r="AQ8" s="11">
        <v>317</v>
      </c>
      <c r="AR8" s="11">
        <v>69</v>
      </c>
      <c r="AS8" s="11"/>
      <c r="AT8" s="11">
        <v>221</v>
      </c>
      <c r="AU8" s="11">
        <v>222</v>
      </c>
      <c r="AV8" s="11">
        <v>277</v>
      </c>
      <c r="AW8" s="11">
        <v>89</v>
      </c>
      <c r="AX8" s="11">
        <v>11</v>
      </c>
      <c r="AY8" s="11"/>
      <c r="AZ8" s="11">
        <v>108</v>
      </c>
      <c r="BA8" s="11">
        <v>361</v>
      </c>
      <c r="BB8" s="11">
        <v>99</v>
      </c>
      <c r="BC8" s="11">
        <v>218</v>
      </c>
      <c r="BD8" s="11">
        <v>151</v>
      </c>
      <c r="BE8" s="11">
        <v>44</v>
      </c>
      <c r="BF8" s="11"/>
      <c r="BG8" s="11">
        <v>615</v>
      </c>
      <c r="BH8" s="11">
        <v>365</v>
      </c>
      <c r="BI8" s="11" t="s">
        <v>94</v>
      </c>
      <c r="BJ8" s="11" t="s">
        <v>94</v>
      </c>
      <c r="BK8" s="11" t="s">
        <v>94</v>
      </c>
      <c r="BL8" s="11" t="s">
        <v>94</v>
      </c>
      <c r="BM8" s="11" t="s">
        <v>94</v>
      </c>
    </row>
    <row r="9" spans="2:65" ht="43.5" x14ac:dyDescent="0.35">
      <c r="B9" s="18" t="s">
        <v>517</v>
      </c>
      <c r="C9" s="17">
        <v>0.42801182537201898</v>
      </c>
      <c r="D9" s="17">
        <v>0.42716269426933501</v>
      </c>
      <c r="E9" s="17">
        <v>0.42775616382953802</v>
      </c>
      <c r="F9" s="17"/>
      <c r="G9" s="17">
        <v>0.48411596640892302</v>
      </c>
      <c r="H9" s="17">
        <v>0.50146172299824998</v>
      </c>
      <c r="I9" s="17">
        <v>0.41705163815889301</v>
      </c>
      <c r="J9" s="17">
        <v>0.43366933999878099</v>
      </c>
      <c r="K9" s="17">
        <v>0.48093882934059901</v>
      </c>
      <c r="L9" s="17">
        <v>0.37350756499305898</v>
      </c>
      <c r="M9" s="17"/>
      <c r="N9" s="17">
        <v>0.34319969429654701</v>
      </c>
      <c r="O9" s="17">
        <v>0.476864102465684</v>
      </c>
      <c r="P9" s="17">
        <v>0.470877382162044</v>
      </c>
      <c r="Q9" s="17">
        <v>0.44373861234637402</v>
      </c>
      <c r="R9" s="17"/>
      <c r="S9" s="17">
        <v>0.341987063390085</v>
      </c>
      <c r="T9" s="17">
        <v>0.42740741757658601</v>
      </c>
      <c r="U9" s="17">
        <v>0.38632682544097302</v>
      </c>
      <c r="V9" s="17">
        <v>0.41571362997320599</v>
      </c>
      <c r="W9" s="17">
        <v>0.379739987593115</v>
      </c>
      <c r="X9" s="17">
        <v>0.55775841529074</v>
      </c>
      <c r="Y9" s="17">
        <v>0.40457824460154601</v>
      </c>
      <c r="Z9" s="17">
        <v>0.520833078114182</v>
      </c>
      <c r="AA9" s="17">
        <v>0.41880453220846098</v>
      </c>
      <c r="AB9" s="17">
        <v>0.45416380798046202</v>
      </c>
      <c r="AC9" s="17">
        <v>0.39277844342373303</v>
      </c>
      <c r="AD9" s="17">
        <v>0.52549029098593303</v>
      </c>
      <c r="AE9" s="17"/>
      <c r="AF9" s="17">
        <v>0.47046312735158002</v>
      </c>
      <c r="AG9" s="17">
        <v>0.37635088990103799</v>
      </c>
      <c r="AH9" s="17">
        <v>0.47107350272631499</v>
      </c>
      <c r="AI9" s="17"/>
      <c r="AJ9" s="17">
        <v>0.43490113605594299</v>
      </c>
      <c r="AK9" s="17">
        <v>0.39753246989177299</v>
      </c>
      <c r="AL9" s="17">
        <v>0.39926891085640198</v>
      </c>
      <c r="AM9" s="17">
        <v>0.78555705288730704</v>
      </c>
      <c r="AN9" s="17">
        <v>0.49441859505966401</v>
      </c>
      <c r="AO9" s="17"/>
      <c r="AP9" s="17">
        <v>0.38376523588066203</v>
      </c>
      <c r="AQ9" s="17">
        <v>0.40435347569226998</v>
      </c>
      <c r="AR9" s="17">
        <v>0.453249127258325</v>
      </c>
      <c r="AS9" s="17"/>
      <c r="AT9" s="17">
        <v>0.473787756893293</v>
      </c>
      <c r="AU9" s="17">
        <v>0.44923420154085703</v>
      </c>
      <c r="AV9" s="17">
        <v>0.38968186933105697</v>
      </c>
      <c r="AW9" s="17">
        <v>0.33803995075615301</v>
      </c>
      <c r="AX9" s="17">
        <v>0.24638717846880701</v>
      </c>
      <c r="AY9" s="17"/>
      <c r="AZ9" s="17">
        <v>0.39920666455382098</v>
      </c>
      <c r="BA9" s="17">
        <v>0.42111367193581101</v>
      </c>
      <c r="BB9" s="17">
        <v>0.47680419248221301</v>
      </c>
      <c r="BC9" s="17">
        <v>0.437388601891882</v>
      </c>
      <c r="BD9" s="17">
        <v>0.421943569823855</v>
      </c>
      <c r="BE9" s="17">
        <v>0.41935426286042299</v>
      </c>
      <c r="BF9" s="17"/>
      <c r="BG9" s="17">
        <v>0.40765543312612901</v>
      </c>
      <c r="BH9" s="17">
        <v>0.462289808547661</v>
      </c>
      <c r="BI9" s="17" t="s">
        <v>95</v>
      </c>
      <c r="BJ9" s="17" t="s">
        <v>95</v>
      </c>
      <c r="BK9" s="17" t="s">
        <v>95</v>
      </c>
      <c r="BL9" s="17" t="s">
        <v>95</v>
      </c>
      <c r="BM9" s="17" t="s">
        <v>95</v>
      </c>
    </row>
    <row r="10" spans="2:65" ht="43.5" x14ac:dyDescent="0.35">
      <c r="B10" s="18" t="s">
        <v>518</v>
      </c>
      <c r="C10" s="17">
        <v>0.31797879533344597</v>
      </c>
      <c r="D10" s="17">
        <v>0.36018175176751799</v>
      </c>
      <c r="E10" s="17">
        <v>0.28005871592542197</v>
      </c>
      <c r="F10" s="17"/>
      <c r="G10" s="17">
        <v>0.34555515402047399</v>
      </c>
      <c r="H10" s="17">
        <v>0.32489149849425297</v>
      </c>
      <c r="I10" s="17">
        <v>0.35565960167959298</v>
      </c>
      <c r="J10" s="17">
        <v>0.315440036193403</v>
      </c>
      <c r="K10" s="17">
        <v>0.25766343331582198</v>
      </c>
      <c r="L10" s="17">
        <v>0.33016206592271402</v>
      </c>
      <c r="M10" s="17"/>
      <c r="N10" s="17">
        <v>0.40340255508102701</v>
      </c>
      <c r="O10" s="17">
        <v>0.25412363000754401</v>
      </c>
      <c r="P10" s="17">
        <v>0.30538638232492399</v>
      </c>
      <c r="Q10" s="17">
        <v>0.283781701604503</v>
      </c>
      <c r="R10" s="17"/>
      <c r="S10" s="17">
        <v>0.42492682457615599</v>
      </c>
      <c r="T10" s="17">
        <v>0.29215732299925801</v>
      </c>
      <c r="U10" s="17">
        <v>0.357216883634007</v>
      </c>
      <c r="V10" s="17">
        <v>0.31350400240703202</v>
      </c>
      <c r="W10" s="17">
        <v>0.37443283128146698</v>
      </c>
      <c r="X10" s="17">
        <v>0.27151792955651899</v>
      </c>
      <c r="Y10" s="17">
        <v>0.346187871521829</v>
      </c>
      <c r="Z10" s="17">
        <v>0.17789260695516701</v>
      </c>
      <c r="AA10" s="17">
        <v>0.30675428669689703</v>
      </c>
      <c r="AB10" s="17">
        <v>0.26433708324820099</v>
      </c>
      <c r="AC10" s="17">
        <v>0.33047007227115699</v>
      </c>
      <c r="AD10" s="17">
        <v>0.31857770962183402</v>
      </c>
      <c r="AE10" s="17"/>
      <c r="AF10" s="17">
        <v>0.27437932080349298</v>
      </c>
      <c r="AG10" s="17">
        <v>0.36536283506600198</v>
      </c>
      <c r="AH10" s="17">
        <v>0.34968031646262698</v>
      </c>
      <c r="AI10" s="17"/>
      <c r="AJ10" s="17">
        <v>0.30715071331154398</v>
      </c>
      <c r="AK10" s="17">
        <v>0.37039803684998701</v>
      </c>
      <c r="AL10" s="17">
        <v>0.33680651516715598</v>
      </c>
      <c r="AM10" s="17">
        <v>5.9451764402505498E-2</v>
      </c>
      <c r="AN10" s="17">
        <v>0.28228270820089002</v>
      </c>
      <c r="AO10" s="17"/>
      <c r="AP10" s="17">
        <v>0.333971752271359</v>
      </c>
      <c r="AQ10" s="17">
        <v>0.36294094889217698</v>
      </c>
      <c r="AR10" s="17">
        <v>0.38411704287259602</v>
      </c>
      <c r="AS10" s="17"/>
      <c r="AT10" s="17">
        <v>0.243082041736017</v>
      </c>
      <c r="AU10" s="17">
        <v>0.251091349373256</v>
      </c>
      <c r="AV10" s="17">
        <v>0.36930691525739401</v>
      </c>
      <c r="AW10" s="17">
        <v>0.46165077927518899</v>
      </c>
      <c r="AX10" s="17">
        <v>0.50451844137318302</v>
      </c>
      <c r="AY10" s="17"/>
      <c r="AZ10" s="17">
        <v>0.41565803966158099</v>
      </c>
      <c r="BA10" s="17">
        <v>0.29233254611776699</v>
      </c>
      <c r="BB10" s="17">
        <v>0.35541317931979599</v>
      </c>
      <c r="BC10" s="17">
        <v>0.285237967503706</v>
      </c>
      <c r="BD10" s="17">
        <v>0.32571755884457998</v>
      </c>
      <c r="BE10" s="17">
        <v>0.34085799496048902</v>
      </c>
      <c r="BF10" s="17"/>
      <c r="BG10" s="17">
        <v>0.31748358823266898</v>
      </c>
      <c r="BH10" s="17">
        <v>0.31881267102535799</v>
      </c>
      <c r="BI10" s="17" t="s">
        <v>95</v>
      </c>
      <c r="BJ10" s="17" t="s">
        <v>95</v>
      </c>
      <c r="BK10" s="17" t="s">
        <v>95</v>
      </c>
      <c r="BL10" s="17" t="s">
        <v>95</v>
      </c>
      <c r="BM10" s="17" t="s">
        <v>95</v>
      </c>
    </row>
    <row r="11" spans="2:65" x14ac:dyDescent="0.35">
      <c r="B11" s="18" t="s">
        <v>114</v>
      </c>
      <c r="C11" s="19">
        <v>0.25400937929453499</v>
      </c>
      <c r="D11" s="19">
        <v>0.212655553963147</v>
      </c>
      <c r="E11" s="19">
        <v>0.29218512024504001</v>
      </c>
      <c r="F11" s="19"/>
      <c r="G11" s="19">
        <v>0.170328879570603</v>
      </c>
      <c r="H11" s="19">
        <v>0.17364677850749699</v>
      </c>
      <c r="I11" s="19">
        <v>0.227288760161515</v>
      </c>
      <c r="J11" s="19">
        <v>0.25089062380781602</v>
      </c>
      <c r="K11" s="19">
        <v>0.26139773734357802</v>
      </c>
      <c r="L11" s="19">
        <v>0.296330369084226</v>
      </c>
      <c r="M11" s="19"/>
      <c r="N11" s="19">
        <v>0.25339775062242598</v>
      </c>
      <c r="O11" s="19">
        <v>0.26901226752677099</v>
      </c>
      <c r="P11" s="19">
        <v>0.22373623551303201</v>
      </c>
      <c r="Q11" s="19">
        <v>0.27247968604912298</v>
      </c>
      <c r="R11" s="19"/>
      <c r="S11" s="19">
        <v>0.23308611203375901</v>
      </c>
      <c r="T11" s="19">
        <v>0.28043525942415598</v>
      </c>
      <c r="U11" s="19">
        <v>0.25645629092501998</v>
      </c>
      <c r="V11" s="19">
        <v>0.27078236761976199</v>
      </c>
      <c r="W11" s="19">
        <v>0.24582718112541799</v>
      </c>
      <c r="X11" s="19">
        <v>0.17072365515274099</v>
      </c>
      <c r="Y11" s="19">
        <v>0.24923388387662501</v>
      </c>
      <c r="Z11" s="19">
        <v>0.30127431493065099</v>
      </c>
      <c r="AA11" s="19">
        <v>0.27444118109464299</v>
      </c>
      <c r="AB11" s="19">
        <v>0.28149910877133599</v>
      </c>
      <c r="AC11" s="19">
        <v>0.27675148430510998</v>
      </c>
      <c r="AD11" s="19">
        <v>0.15593199939223301</v>
      </c>
      <c r="AE11" s="19"/>
      <c r="AF11" s="19">
        <v>0.255157551844927</v>
      </c>
      <c r="AG11" s="19">
        <v>0.25828627503295998</v>
      </c>
      <c r="AH11" s="19">
        <v>0.179246180811059</v>
      </c>
      <c r="AI11" s="19"/>
      <c r="AJ11" s="19">
        <v>0.25794815063251397</v>
      </c>
      <c r="AK11" s="19">
        <v>0.23206949325824</v>
      </c>
      <c r="AL11" s="19">
        <v>0.26392457397644198</v>
      </c>
      <c r="AM11" s="19">
        <v>0.154991182710187</v>
      </c>
      <c r="AN11" s="19">
        <v>0.223298696739446</v>
      </c>
      <c r="AO11" s="19"/>
      <c r="AP11" s="19">
        <v>0.28226301184797897</v>
      </c>
      <c r="AQ11" s="19">
        <v>0.23270557541555301</v>
      </c>
      <c r="AR11" s="19">
        <v>0.16263382986907901</v>
      </c>
      <c r="AS11" s="19"/>
      <c r="AT11" s="19">
        <v>0.28313020137069</v>
      </c>
      <c r="AU11" s="19">
        <v>0.29967444908588697</v>
      </c>
      <c r="AV11" s="19">
        <v>0.24101121541154899</v>
      </c>
      <c r="AW11" s="19">
        <v>0.200309269968658</v>
      </c>
      <c r="AX11" s="19">
        <v>0.24909438015801</v>
      </c>
      <c r="AY11" s="19"/>
      <c r="AZ11" s="19">
        <v>0.185135295784598</v>
      </c>
      <c r="BA11" s="19">
        <v>0.286553781946422</v>
      </c>
      <c r="BB11" s="19">
        <v>0.16778262819799</v>
      </c>
      <c r="BC11" s="19">
        <v>0.277373430604413</v>
      </c>
      <c r="BD11" s="19">
        <v>0.25233887133156502</v>
      </c>
      <c r="BE11" s="19">
        <v>0.23978774217908899</v>
      </c>
      <c r="BF11" s="19"/>
      <c r="BG11" s="19">
        <v>0.27486097864120201</v>
      </c>
      <c r="BH11" s="19">
        <v>0.21889752042698099</v>
      </c>
      <c r="BI11" s="19" t="s">
        <v>95</v>
      </c>
      <c r="BJ11" s="19" t="s">
        <v>95</v>
      </c>
      <c r="BK11" s="19" t="s">
        <v>95</v>
      </c>
      <c r="BL11" s="19" t="s">
        <v>95</v>
      </c>
      <c r="BM11" s="19" t="s">
        <v>95</v>
      </c>
    </row>
    <row r="12" spans="2:65" x14ac:dyDescent="0.35">
      <c r="B12" s="16" t="s">
        <v>520</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1026</v>
      </c>
      <c r="D7" s="10">
        <v>534</v>
      </c>
      <c r="E7" s="10">
        <v>490</v>
      </c>
      <c r="F7" s="10"/>
      <c r="G7" s="10">
        <v>43</v>
      </c>
      <c r="H7" s="10">
        <v>128</v>
      </c>
      <c r="I7" s="10">
        <v>148</v>
      </c>
      <c r="J7" s="10">
        <v>179</v>
      </c>
      <c r="K7" s="10">
        <v>209</v>
      </c>
      <c r="L7" s="10">
        <v>319</v>
      </c>
      <c r="M7" s="10"/>
      <c r="N7" s="10">
        <v>349</v>
      </c>
      <c r="O7" s="10">
        <v>292</v>
      </c>
      <c r="P7" s="10">
        <v>201</v>
      </c>
      <c r="Q7" s="10">
        <v>183</v>
      </c>
      <c r="R7" s="10"/>
      <c r="S7" s="10">
        <v>95</v>
      </c>
      <c r="T7" s="10">
        <v>136</v>
      </c>
      <c r="U7" s="10">
        <v>87</v>
      </c>
      <c r="V7" s="10">
        <v>99</v>
      </c>
      <c r="W7" s="10">
        <v>73</v>
      </c>
      <c r="X7" s="10">
        <v>90</v>
      </c>
      <c r="Y7" s="10">
        <v>103</v>
      </c>
      <c r="Z7" s="10">
        <v>50</v>
      </c>
      <c r="AA7" s="10">
        <v>125</v>
      </c>
      <c r="AB7" s="10">
        <v>91</v>
      </c>
      <c r="AC7" s="10">
        <v>56</v>
      </c>
      <c r="AD7" s="10">
        <v>21</v>
      </c>
      <c r="AE7" s="10"/>
      <c r="AF7" s="10">
        <v>422</v>
      </c>
      <c r="AG7" s="10">
        <v>497</v>
      </c>
      <c r="AH7" s="10">
        <v>77</v>
      </c>
      <c r="AI7" s="10"/>
      <c r="AJ7" s="10">
        <v>465</v>
      </c>
      <c r="AK7" s="10">
        <v>270</v>
      </c>
      <c r="AL7" s="10">
        <v>90</v>
      </c>
      <c r="AM7" s="10">
        <v>17</v>
      </c>
      <c r="AN7" s="10">
        <v>75</v>
      </c>
      <c r="AO7" s="10"/>
      <c r="AP7" s="10">
        <v>247</v>
      </c>
      <c r="AQ7" s="10">
        <v>341</v>
      </c>
      <c r="AR7" s="10">
        <v>80</v>
      </c>
      <c r="AS7" s="10"/>
      <c r="AT7" s="10">
        <v>227</v>
      </c>
      <c r="AU7" s="10">
        <v>245</v>
      </c>
      <c r="AV7" s="10">
        <v>272</v>
      </c>
      <c r="AW7" s="10">
        <v>114</v>
      </c>
      <c r="AX7" s="10">
        <v>19</v>
      </c>
      <c r="AY7" s="10"/>
      <c r="AZ7" s="10">
        <v>135</v>
      </c>
      <c r="BA7" s="10">
        <v>346</v>
      </c>
      <c r="BB7" s="10">
        <v>116</v>
      </c>
      <c r="BC7" s="10">
        <v>206</v>
      </c>
      <c r="BD7" s="10">
        <v>152</v>
      </c>
      <c r="BE7" s="10">
        <v>71</v>
      </c>
      <c r="BF7" s="10"/>
      <c r="BG7" s="10">
        <v>625</v>
      </c>
      <c r="BH7" s="10">
        <v>401</v>
      </c>
      <c r="BI7" s="10" t="s">
        <v>94</v>
      </c>
      <c r="BJ7" s="10" t="s">
        <v>94</v>
      </c>
      <c r="BK7" s="10" t="s">
        <v>94</v>
      </c>
      <c r="BL7" s="10" t="s">
        <v>94</v>
      </c>
      <c r="BM7" s="10" t="s">
        <v>94</v>
      </c>
    </row>
    <row r="8" spans="2:65" ht="30" customHeight="1" x14ac:dyDescent="0.35">
      <c r="B8" s="11" t="s">
        <v>19</v>
      </c>
      <c r="C8" s="11">
        <v>1003</v>
      </c>
      <c r="D8" s="11">
        <v>520</v>
      </c>
      <c r="E8" s="11">
        <v>480</v>
      </c>
      <c r="F8" s="11"/>
      <c r="G8" s="11">
        <v>55</v>
      </c>
      <c r="H8" s="11">
        <v>123</v>
      </c>
      <c r="I8" s="11">
        <v>142</v>
      </c>
      <c r="J8" s="11">
        <v>172</v>
      </c>
      <c r="K8" s="11">
        <v>201</v>
      </c>
      <c r="L8" s="11">
        <v>309</v>
      </c>
      <c r="M8" s="11"/>
      <c r="N8" s="11">
        <v>317</v>
      </c>
      <c r="O8" s="11">
        <v>270</v>
      </c>
      <c r="P8" s="11">
        <v>220</v>
      </c>
      <c r="Q8" s="11">
        <v>195</v>
      </c>
      <c r="R8" s="11"/>
      <c r="S8" s="11">
        <v>95</v>
      </c>
      <c r="T8" s="11">
        <v>127</v>
      </c>
      <c r="U8" s="11">
        <v>81</v>
      </c>
      <c r="V8" s="11">
        <v>98</v>
      </c>
      <c r="W8" s="11">
        <v>67</v>
      </c>
      <c r="X8" s="11">
        <v>92</v>
      </c>
      <c r="Y8" s="11">
        <v>92</v>
      </c>
      <c r="Z8" s="11">
        <v>43</v>
      </c>
      <c r="AA8" s="11">
        <v>116</v>
      </c>
      <c r="AB8" s="11">
        <v>104</v>
      </c>
      <c r="AC8" s="11">
        <v>58</v>
      </c>
      <c r="AD8" s="11">
        <v>29</v>
      </c>
      <c r="AE8" s="11"/>
      <c r="AF8" s="11">
        <v>410</v>
      </c>
      <c r="AG8" s="11">
        <v>479</v>
      </c>
      <c r="AH8" s="11">
        <v>78</v>
      </c>
      <c r="AI8" s="11"/>
      <c r="AJ8" s="11">
        <v>449</v>
      </c>
      <c r="AK8" s="11">
        <v>259</v>
      </c>
      <c r="AL8" s="11">
        <v>84</v>
      </c>
      <c r="AM8" s="11">
        <v>16</v>
      </c>
      <c r="AN8" s="11">
        <v>77</v>
      </c>
      <c r="AO8" s="11"/>
      <c r="AP8" s="11">
        <v>237</v>
      </c>
      <c r="AQ8" s="11">
        <v>329</v>
      </c>
      <c r="AR8" s="11">
        <v>77</v>
      </c>
      <c r="AS8" s="11"/>
      <c r="AT8" s="11">
        <v>230</v>
      </c>
      <c r="AU8" s="11">
        <v>244</v>
      </c>
      <c r="AV8" s="11">
        <v>259</v>
      </c>
      <c r="AW8" s="11">
        <v>105</v>
      </c>
      <c r="AX8" s="11">
        <v>17</v>
      </c>
      <c r="AY8" s="11"/>
      <c r="AZ8" s="11">
        <v>136</v>
      </c>
      <c r="BA8" s="11">
        <v>337</v>
      </c>
      <c r="BB8" s="11">
        <v>113</v>
      </c>
      <c r="BC8" s="11">
        <v>200</v>
      </c>
      <c r="BD8" s="11">
        <v>146</v>
      </c>
      <c r="BE8" s="11">
        <v>71</v>
      </c>
      <c r="BF8" s="11"/>
      <c r="BG8" s="11">
        <v>607</v>
      </c>
      <c r="BH8" s="11">
        <v>396</v>
      </c>
      <c r="BI8" s="11" t="s">
        <v>94</v>
      </c>
      <c r="BJ8" s="11" t="s">
        <v>94</v>
      </c>
      <c r="BK8" s="11" t="s">
        <v>94</v>
      </c>
      <c r="BL8" s="11" t="s">
        <v>94</v>
      </c>
      <c r="BM8" s="11" t="s">
        <v>94</v>
      </c>
    </row>
    <row r="9" spans="2:65" ht="43.5" x14ac:dyDescent="0.35">
      <c r="B9" s="18" t="s">
        <v>521</v>
      </c>
      <c r="C9" s="17">
        <v>0.38764735805612399</v>
      </c>
      <c r="D9" s="17">
        <v>0.43069231501598998</v>
      </c>
      <c r="E9" s="17">
        <v>0.34273582107582401</v>
      </c>
      <c r="F9" s="17"/>
      <c r="G9" s="17">
        <v>0.36424450979360301</v>
      </c>
      <c r="H9" s="17">
        <v>0.41021116114107098</v>
      </c>
      <c r="I9" s="17">
        <v>0.37249174240632699</v>
      </c>
      <c r="J9" s="17">
        <v>0.35368754556923199</v>
      </c>
      <c r="K9" s="17">
        <v>0.42557839692139998</v>
      </c>
      <c r="L9" s="17">
        <v>0.38402898178087702</v>
      </c>
      <c r="M9" s="17"/>
      <c r="N9" s="17">
        <v>0.38559909642382101</v>
      </c>
      <c r="O9" s="17">
        <v>0.388641926282563</v>
      </c>
      <c r="P9" s="17">
        <v>0.411707878267007</v>
      </c>
      <c r="Q9" s="17">
        <v>0.36428460070184399</v>
      </c>
      <c r="R9" s="17"/>
      <c r="S9" s="17">
        <v>0.38678410109713002</v>
      </c>
      <c r="T9" s="17">
        <v>0.37433183985185697</v>
      </c>
      <c r="U9" s="17">
        <v>0.419525795957578</v>
      </c>
      <c r="V9" s="17">
        <v>0.47891994378216401</v>
      </c>
      <c r="W9" s="17">
        <v>0.49578032867388999</v>
      </c>
      <c r="X9" s="17">
        <v>0.22951670785504399</v>
      </c>
      <c r="Y9" s="17">
        <v>0.38839879092483098</v>
      </c>
      <c r="Z9" s="17">
        <v>0.380391948955563</v>
      </c>
      <c r="AA9" s="17">
        <v>0.398434219387588</v>
      </c>
      <c r="AB9" s="17">
        <v>0.36526005053805</v>
      </c>
      <c r="AC9" s="17">
        <v>0.30899429695981301</v>
      </c>
      <c r="AD9" s="17">
        <v>0.51188392319305898</v>
      </c>
      <c r="AE9" s="17"/>
      <c r="AF9" s="17">
        <v>0.45348893615908697</v>
      </c>
      <c r="AG9" s="17">
        <v>0.33000512082378802</v>
      </c>
      <c r="AH9" s="17">
        <v>0.40388105907574301</v>
      </c>
      <c r="AI9" s="17"/>
      <c r="AJ9" s="17">
        <v>0.47647622989173699</v>
      </c>
      <c r="AK9" s="17">
        <v>0.265700443152459</v>
      </c>
      <c r="AL9" s="17">
        <v>0.33709315528360201</v>
      </c>
      <c r="AM9" s="17">
        <v>0.58726309381452002</v>
      </c>
      <c r="AN9" s="17">
        <v>0.36122736303837299</v>
      </c>
      <c r="AO9" s="17"/>
      <c r="AP9" s="17">
        <v>0.52000279045092601</v>
      </c>
      <c r="AQ9" s="17">
        <v>0.28209185822035698</v>
      </c>
      <c r="AR9" s="17">
        <v>0.31345826946354699</v>
      </c>
      <c r="AS9" s="17"/>
      <c r="AT9" s="17">
        <v>0.43106827991149799</v>
      </c>
      <c r="AU9" s="17">
        <v>0.41618304015657198</v>
      </c>
      <c r="AV9" s="17">
        <v>0.36799362397758001</v>
      </c>
      <c r="AW9" s="17">
        <v>0.30082962369390398</v>
      </c>
      <c r="AX9" s="17">
        <v>0.47022959828343203</v>
      </c>
      <c r="AY9" s="17"/>
      <c r="AZ9" s="17">
        <v>0.39298917984570803</v>
      </c>
      <c r="BA9" s="17">
        <v>0.37652737184804902</v>
      </c>
      <c r="BB9" s="17">
        <v>0.38629444259540702</v>
      </c>
      <c r="BC9" s="17">
        <v>0.43628476998190502</v>
      </c>
      <c r="BD9" s="17">
        <v>0.38047657453100098</v>
      </c>
      <c r="BE9" s="17">
        <v>0.31055253202710797</v>
      </c>
      <c r="BF9" s="17"/>
      <c r="BG9" s="17">
        <v>0.38799605998171099</v>
      </c>
      <c r="BH9" s="17">
        <v>0.38711289593273202</v>
      </c>
      <c r="BI9" s="17" t="s">
        <v>95</v>
      </c>
      <c r="BJ9" s="17" t="s">
        <v>95</v>
      </c>
      <c r="BK9" s="17" t="s">
        <v>95</v>
      </c>
      <c r="BL9" s="17" t="s">
        <v>95</v>
      </c>
      <c r="BM9" s="17" t="s">
        <v>95</v>
      </c>
    </row>
    <row r="10" spans="2:65" ht="58" x14ac:dyDescent="0.35">
      <c r="B10" s="18" t="s">
        <v>522</v>
      </c>
      <c r="C10" s="17">
        <v>0.40439464819100801</v>
      </c>
      <c r="D10" s="17">
        <v>0.40399013726534599</v>
      </c>
      <c r="E10" s="17">
        <v>0.40215478901484503</v>
      </c>
      <c r="F10" s="17"/>
      <c r="G10" s="17">
        <v>0.57533893755007903</v>
      </c>
      <c r="H10" s="17">
        <v>0.441615495228253</v>
      </c>
      <c r="I10" s="17">
        <v>0.40758571209892303</v>
      </c>
      <c r="J10" s="17">
        <v>0.41223729475223297</v>
      </c>
      <c r="K10" s="17">
        <v>0.38345536977920702</v>
      </c>
      <c r="L10" s="17">
        <v>0.366997926259715</v>
      </c>
      <c r="M10" s="17"/>
      <c r="N10" s="17">
        <v>0.45537506753397999</v>
      </c>
      <c r="O10" s="17">
        <v>0.38819270785295001</v>
      </c>
      <c r="P10" s="17">
        <v>0.373303541425273</v>
      </c>
      <c r="Q10" s="17">
        <v>0.37612473838103999</v>
      </c>
      <c r="R10" s="17"/>
      <c r="S10" s="17">
        <v>0.46594945772188401</v>
      </c>
      <c r="T10" s="17">
        <v>0.40247739920877101</v>
      </c>
      <c r="U10" s="17">
        <v>0.42589093636940101</v>
      </c>
      <c r="V10" s="17">
        <v>0.30974455945812301</v>
      </c>
      <c r="W10" s="17">
        <v>0.336702121937419</v>
      </c>
      <c r="X10" s="17">
        <v>0.55395226204374504</v>
      </c>
      <c r="Y10" s="17">
        <v>0.42533728171534702</v>
      </c>
      <c r="Z10" s="17">
        <v>0.391002708941947</v>
      </c>
      <c r="AA10" s="17">
        <v>0.35522629881509798</v>
      </c>
      <c r="AB10" s="17">
        <v>0.390319106993815</v>
      </c>
      <c r="AC10" s="17">
        <v>0.38330509936116303</v>
      </c>
      <c r="AD10" s="17">
        <v>0.39268451519905301</v>
      </c>
      <c r="AE10" s="17"/>
      <c r="AF10" s="17">
        <v>0.330640643289071</v>
      </c>
      <c r="AG10" s="17">
        <v>0.468003010014864</v>
      </c>
      <c r="AH10" s="17">
        <v>0.34685274824338302</v>
      </c>
      <c r="AI10" s="17"/>
      <c r="AJ10" s="17">
        <v>0.3393546978061</v>
      </c>
      <c r="AK10" s="17">
        <v>0.501447826763052</v>
      </c>
      <c r="AL10" s="17">
        <v>0.46172448883114098</v>
      </c>
      <c r="AM10" s="17">
        <v>0.21040726290617601</v>
      </c>
      <c r="AN10" s="17">
        <v>0.418464057175159</v>
      </c>
      <c r="AO10" s="17"/>
      <c r="AP10" s="17">
        <v>0.334157405842196</v>
      </c>
      <c r="AQ10" s="17">
        <v>0.50390092801006403</v>
      </c>
      <c r="AR10" s="17">
        <v>0.49617625724570502</v>
      </c>
      <c r="AS10" s="17"/>
      <c r="AT10" s="17">
        <v>0.32474383680902202</v>
      </c>
      <c r="AU10" s="17">
        <v>0.39260372552136102</v>
      </c>
      <c r="AV10" s="17">
        <v>0.45947409728236799</v>
      </c>
      <c r="AW10" s="17">
        <v>0.48509748993699597</v>
      </c>
      <c r="AX10" s="17">
        <v>0.33695877642509497</v>
      </c>
      <c r="AY10" s="17"/>
      <c r="AZ10" s="17">
        <v>0.457462071476539</v>
      </c>
      <c r="BA10" s="17">
        <v>0.40305678917048599</v>
      </c>
      <c r="BB10" s="17">
        <v>0.39611035895788899</v>
      </c>
      <c r="BC10" s="17">
        <v>0.33370972444860098</v>
      </c>
      <c r="BD10" s="17">
        <v>0.42441010185981898</v>
      </c>
      <c r="BE10" s="17">
        <v>0.47917907016873701</v>
      </c>
      <c r="BF10" s="17"/>
      <c r="BG10" s="17">
        <v>0.38085204535274603</v>
      </c>
      <c r="BH10" s="17">
        <v>0.440478846699348</v>
      </c>
      <c r="BI10" s="17" t="s">
        <v>95</v>
      </c>
      <c r="BJ10" s="17" t="s">
        <v>95</v>
      </c>
      <c r="BK10" s="17" t="s">
        <v>95</v>
      </c>
      <c r="BL10" s="17" t="s">
        <v>95</v>
      </c>
      <c r="BM10" s="17" t="s">
        <v>95</v>
      </c>
    </row>
    <row r="11" spans="2:65" x14ac:dyDescent="0.35">
      <c r="B11" s="18" t="s">
        <v>114</v>
      </c>
      <c r="C11" s="19">
        <v>0.207957993752868</v>
      </c>
      <c r="D11" s="19">
        <v>0.165317547718664</v>
      </c>
      <c r="E11" s="19">
        <v>0.25510938990933002</v>
      </c>
      <c r="F11" s="19"/>
      <c r="G11" s="19">
        <v>6.0416552656317103E-2</v>
      </c>
      <c r="H11" s="19">
        <v>0.148173343630675</v>
      </c>
      <c r="I11" s="19">
        <v>0.21992254549474999</v>
      </c>
      <c r="J11" s="19">
        <v>0.23407515967853501</v>
      </c>
      <c r="K11" s="19">
        <v>0.190966233299393</v>
      </c>
      <c r="L11" s="19">
        <v>0.248973091959408</v>
      </c>
      <c r="M11" s="19"/>
      <c r="N11" s="19">
        <v>0.1590258360422</v>
      </c>
      <c r="O11" s="19">
        <v>0.22316536586448699</v>
      </c>
      <c r="P11" s="19">
        <v>0.214988580307719</v>
      </c>
      <c r="Q11" s="19">
        <v>0.25959066091711702</v>
      </c>
      <c r="R11" s="19"/>
      <c r="S11" s="19">
        <v>0.147266441180987</v>
      </c>
      <c r="T11" s="19">
        <v>0.22319076093937201</v>
      </c>
      <c r="U11" s="19">
        <v>0.154583267673021</v>
      </c>
      <c r="V11" s="19">
        <v>0.211335496759713</v>
      </c>
      <c r="W11" s="19">
        <v>0.16751754938869001</v>
      </c>
      <c r="X11" s="19">
        <v>0.216531030101211</v>
      </c>
      <c r="Y11" s="19">
        <v>0.186263927359822</v>
      </c>
      <c r="Z11" s="19">
        <v>0.22860534210249001</v>
      </c>
      <c r="AA11" s="19">
        <v>0.24633948179731499</v>
      </c>
      <c r="AB11" s="19">
        <v>0.244420842468134</v>
      </c>
      <c r="AC11" s="19">
        <v>0.30770060367902502</v>
      </c>
      <c r="AD11" s="19">
        <v>9.5431561607887599E-2</v>
      </c>
      <c r="AE11" s="19"/>
      <c r="AF11" s="19">
        <v>0.215870420551842</v>
      </c>
      <c r="AG11" s="19">
        <v>0.20199186916134801</v>
      </c>
      <c r="AH11" s="19">
        <v>0.24926619268087399</v>
      </c>
      <c r="AI11" s="19"/>
      <c r="AJ11" s="19">
        <v>0.18416907230216301</v>
      </c>
      <c r="AK11" s="19">
        <v>0.23285173008448901</v>
      </c>
      <c r="AL11" s="19">
        <v>0.20118235588525701</v>
      </c>
      <c r="AM11" s="19">
        <v>0.202329643279303</v>
      </c>
      <c r="AN11" s="19">
        <v>0.22030857978646801</v>
      </c>
      <c r="AO11" s="19"/>
      <c r="AP11" s="19">
        <v>0.14583980370687899</v>
      </c>
      <c r="AQ11" s="19">
        <v>0.21400721376957901</v>
      </c>
      <c r="AR11" s="19">
        <v>0.19036547329074799</v>
      </c>
      <c r="AS11" s="19"/>
      <c r="AT11" s="19">
        <v>0.24418788327947999</v>
      </c>
      <c r="AU11" s="19">
        <v>0.19121323432206699</v>
      </c>
      <c r="AV11" s="19">
        <v>0.172532278740052</v>
      </c>
      <c r="AW11" s="19">
        <v>0.21407288636909899</v>
      </c>
      <c r="AX11" s="19">
        <v>0.192811625291473</v>
      </c>
      <c r="AY11" s="19"/>
      <c r="AZ11" s="19">
        <v>0.149548748677752</v>
      </c>
      <c r="BA11" s="19">
        <v>0.220415838981465</v>
      </c>
      <c r="BB11" s="19">
        <v>0.217595198446704</v>
      </c>
      <c r="BC11" s="19">
        <v>0.23000550556949401</v>
      </c>
      <c r="BD11" s="19">
        <v>0.19511332360917999</v>
      </c>
      <c r="BE11" s="19">
        <v>0.21026839780415499</v>
      </c>
      <c r="BF11" s="19"/>
      <c r="BG11" s="19">
        <v>0.23115189466554401</v>
      </c>
      <c r="BH11" s="19">
        <v>0.17240825736792001</v>
      </c>
      <c r="BI11" s="19" t="s">
        <v>95</v>
      </c>
      <c r="BJ11" s="19" t="s">
        <v>95</v>
      </c>
      <c r="BK11" s="19" t="s">
        <v>95</v>
      </c>
      <c r="BL11" s="19" t="s">
        <v>95</v>
      </c>
      <c r="BM11" s="19" t="s">
        <v>95</v>
      </c>
    </row>
    <row r="12" spans="2:65" x14ac:dyDescent="0.35">
      <c r="B12" s="16" t="s">
        <v>520</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530</v>
      </c>
      <c r="E2" s="28"/>
      <c r="F2" s="28"/>
      <c r="G2" s="28"/>
      <c r="H2" s="28"/>
    </row>
    <row r="6" spans="2:8" ht="50" customHeight="1" x14ac:dyDescent="0.35">
      <c r="B6" s="23" t="s">
        <v>14</v>
      </c>
      <c r="C6" s="23" t="s">
        <v>523</v>
      </c>
      <c r="D6" s="23" t="s">
        <v>524</v>
      </c>
      <c r="E6" s="23" t="s">
        <v>525</v>
      </c>
      <c r="F6" s="23" t="s">
        <v>526</v>
      </c>
      <c r="G6" s="23" t="s">
        <v>527</v>
      </c>
    </row>
    <row r="7" spans="2:8" x14ac:dyDescent="0.35">
      <c r="B7" s="18" t="s">
        <v>528</v>
      </c>
      <c r="C7" s="17">
        <v>7.7930423645258096E-2</v>
      </c>
      <c r="D7" s="17">
        <v>8.14523751560534E-2</v>
      </c>
      <c r="E7" s="17">
        <v>0.17647148555494699</v>
      </c>
      <c r="F7" s="17">
        <v>8.5044202657748397E-2</v>
      </c>
      <c r="G7" s="17">
        <v>5.8845329267463102E-2</v>
      </c>
    </row>
    <row r="8" spans="2:8" x14ac:dyDescent="0.35">
      <c r="B8" s="18" t="s">
        <v>289</v>
      </c>
      <c r="C8" s="17">
        <v>9.5555518724496899E-2</v>
      </c>
      <c r="D8" s="17">
        <v>0.105122983401264</v>
      </c>
      <c r="E8" s="17">
        <v>0.14937359609338299</v>
      </c>
      <c r="F8" s="17">
        <v>6.5388526269005404E-2</v>
      </c>
      <c r="G8" s="17">
        <v>6.9678681594801006E-2</v>
      </c>
    </row>
    <row r="9" spans="2:8" x14ac:dyDescent="0.35">
      <c r="B9" s="18" t="s">
        <v>290</v>
      </c>
      <c r="C9" s="17">
        <v>0.31697739063050201</v>
      </c>
      <c r="D9" s="17">
        <v>0.35019351001077598</v>
      </c>
      <c r="E9" s="17">
        <v>0.34993372186035698</v>
      </c>
      <c r="F9" s="17">
        <v>0.26769117693543498</v>
      </c>
      <c r="G9" s="17">
        <v>0.27754559529632999</v>
      </c>
    </row>
    <row r="10" spans="2:8" x14ac:dyDescent="0.35">
      <c r="B10" s="18" t="s">
        <v>291</v>
      </c>
      <c r="C10" s="17">
        <v>0.31444144476219799</v>
      </c>
      <c r="D10" s="17">
        <v>0.30048482713420099</v>
      </c>
      <c r="E10" s="17">
        <v>0.186420021974186</v>
      </c>
      <c r="F10" s="17">
        <v>0.27620735796315399</v>
      </c>
      <c r="G10" s="17">
        <v>0.33020804309230201</v>
      </c>
    </row>
    <row r="11" spans="2:8" x14ac:dyDescent="0.35">
      <c r="B11" s="18" t="s">
        <v>529</v>
      </c>
      <c r="C11" s="17">
        <v>0.195095222237545</v>
      </c>
      <c r="D11" s="17">
        <v>0.16274630429770601</v>
      </c>
      <c r="E11" s="17">
        <v>0.13780117451712701</v>
      </c>
      <c r="F11" s="17">
        <v>0.30566873617465801</v>
      </c>
      <c r="G11" s="17">
        <v>0.263722350749103</v>
      </c>
    </row>
    <row r="12" spans="2:8" x14ac:dyDescent="0.35">
      <c r="B12" s="16" t="s">
        <v>253</v>
      </c>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2007</v>
      </c>
      <c r="D7" s="10">
        <v>975</v>
      </c>
      <c r="E7" s="10">
        <v>1029</v>
      </c>
      <c r="F7" s="10"/>
      <c r="G7" s="10">
        <v>251</v>
      </c>
      <c r="H7" s="10">
        <v>357</v>
      </c>
      <c r="I7" s="10">
        <v>322</v>
      </c>
      <c r="J7" s="10">
        <v>356</v>
      </c>
      <c r="K7" s="10">
        <v>287</v>
      </c>
      <c r="L7" s="10">
        <v>434</v>
      </c>
      <c r="M7" s="10"/>
      <c r="N7" s="10">
        <v>586</v>
      </c>
      <c r="O7" s="10">
        <v>553</v>
      </c>
      <c r="P7" s="10">
        <v>381</v>
      </c>
      <c r="Q7" s="10">
        <v>480</v>
      </c>
      <c r="R7" s="10"/>
      <c r="S7" s="10">
        <v>293</v>
      </c>
      <c r="T7" s="10">
        <v>273</v>
      </c>
      <c r="U7" s="10">
        <v>168</v>
      </c>
      <c r="V7" s="10">
        <v>181</v>
      </c>
      <c r="W7" s="10">
        <v>143</v>
      </c>
      <c r="X7" s="10">
        <v>167</v>
      </c>
      <c r="Y7" s="10">
        <v>156</v>
      </c>
      <c r="Z7" s="10">
        <v>90</v>
      </c>
      <c r="AA7" s="10">
        <v>248</v>
      </c>
      <c r="AB7" s="10">
        <v>145</v>
      </c>
      <c r="AC7" s="10">
        <v>108</v>
      </c>
      <c r="AD7" s="10">
        <v>35</v>
      </c>
      <c r="AE7" s="10"/>
      <c r="AF7" s="10">
        <v>700</v>
      </c>
      <c r="AG7" s="10">
        <v>880</v>
      </c>
      <c r="AH7" s="10">
        <v>267</v>
      </c>
      <c r="AI7" s="10"/>
      <c r="AJ7" s="10">
        <v>729</v>
      </c>
      <c r="AK7" s="10">
        <v>608</v>
      </c>
      <c r="AL7" s="10">
        <v>148</v>
      </c>
      <c r="AM7" s="10">
        <v>26</v>
      </c>
      <c r="AN7" s="10">
        <v>240</v>
      </c>
      <c r="AO7" s="10"/>
      <c r="AP7" s="10">
        <v>385</v>
      </c>
      <c r="AQ7" s="10">
        <v>765</v>
      </c>
      <c r="AR7" s="10">
        <v>147</v>
      </c>
      <c r="AS7" s="10"/>
      <c r="AT7" s="10">
        <v>440</v>
      </c>
      <c r="AU7" s="10">
        <v>468</v>
      </c>
      <c r="AV7" s="10">
        <v>557</v>
      </c>
      <c r="AW7" s="10">
        <v>230</v>
      </c>
      <c r="AX7" s="10">
        <v>29</v>
      </c>
      <c r="AY7" s="10"/>
      <c r="AZ7" s="10">
        <v>474</v>
      </c>
      <c r="BA7" s="10">
        <v>608</v>
      </c>
      <c r="BB7" s="10">
        <v>231</v>
      </c>
      <c r="BC7" s="10">
        <v>360</v>
      </c>
      <c r="BD7" s="10">
        <v>226</v>
      </c>
      <c r="BE7" s="10">
        <v>108</v>
      </c>
      <c r="BF7" s="10"/>
      <c r="BG7" s="10">
        <v>754</v>
      </c>
      <c r="BH7" s="10">
        <v>471</v>
      </c>
      <c r="BI7" s="10" t="s">
        <v>94</v>
      </c>
      <c r="BJ7" s="10">
        <v>138</v>
      </c>
      <c r="BK7" s="10">
        <v>160</v>
      </c>
      <c r="BL7" s="10">
        <v>401</v>
      </c>
      <c r="BM7" s="10">
        <v>59</v>
      </c>
    </row>
    <row r="8" spans="2:65" ht="30" customHeight="1" x14ac:dyDescent="0.35">
      <c r="B8" s="11" t="s">
        <v>19</v>
      </c>
      <c r="C8" s="11">
        <v>2008</v>
      </c>
      <c r="D8" s="11">
        <v>990</v>
      </c>
      <c r="E8" s="11">
        <v>1015</v>
      </c>
      <c r="F8" s="11"/>
      <c r="G8" s="11">
        <v>299</v>
      </c>
      <c r="H8" s="11">
        <v>349</v>
      </c>
      <c r="I8" s="11">
        <v>313</v>
      </c>
      <c r="J8" s="11">
        <v>349</v>
      </c>
      <c r="K8" s="11">
        <v>277</v>
      </c>
      <c r="L8" s="11">
        <v>421</v>
      </c>
      <c r="M8" s="11"/>
      <c r="N8" s="11">
        <v>538</v>
      </c>
      <c r="O8" s="11">
        <v>518</v>
      </c>
      <c r="P8" s="11">
        <v>424</v>
      </c>
      <c r="Q8" s="11">
        <v>520</v>
      </c>
      <c r="R8" s="11"/>
      <c r="S8" s="11">
        <v>300</v>
      </c>
      <c r="T8" s="11">
        <v>261</v>
      </c>
      <c r="U8" s="11">
        <v>161</v>
      </c>
      <c r="V8" s="11">
        <v>184</v>
      </c>
      <c r="W8" s="11">
        <v>138</v>
      </c>
      <c r="X8" s="11">
        <v>172</v>
      </c>
      <c r="Y8" s="11">
        <v>147</v>
      </c>
      <c r="Z8" s="11">
        <v>83</v>
      </c>
      <c r="AA8" s="11">
        <v>235</v>
      </c>
      <c r="AB8" s="11">
        <v>169</v>
      </c>
      <c r="AC8" s="11">
        <v>112</v>
      </c>
      <c r="AD8" s="11">
        <v>46</v>
      </c>
      <c r="AE8" s="11"/>
      <c r="AF8" s="11">
        <v>689</v>
      </c>
      <c r="AG8" s="11">
        <v>860</v>
      </c>
      <c r="AH8" s="11">
        <v>279</v>
      </c>
      <c r="AI8" s="11"/>
      <c r="AJ8" s="11">
        <v>712</v>
      </c>
      <c r="AK8" s="11">
        <v>604</v>
      </c>
      <c r="AL8" s="11">
        <v>143</v>
      </c>
      <c r="AM8" s="11">
        <v>25</v>
      </c>
      <c r="AN8" s="11">
        <v>253</v>
      </c>
      <c r="AO8" s="11"/>
      <c r="AP8" s="11">
        <v>378</v>
      </c>
      <c r="AQ8" s="11">
        <v>767</v>
      </c>
      <c r="AR8" s="11">
        <v>146</v>
      </c>
      <c r="AS8" s="11"/>
      <c r="AT8" s="11">
        <v>454</v>
      </c>
      <c r="AU8" s="11">
        <v>477</v>
      </c>
      <c r="AV8" s="11">
        <v>550</v>
      </c>
      <c r="AW8" s="11">
        <v>216</v>
      </c>
      <c r="AX8" s="11">
        <v>26</v>
      </c>
      <c r="AY8" s="11"/>
      <c r="AZ8" s="11">
        <v>486</v>
      </c>
      <c r="BA8" s="11">
        <v>598</v>
      </c>
      <c r="BB8" s="11">
        <v>229</v>
      </c>
      <c r="BC8" s="11">
        <v>359</v>
      </c>
      <c r="BD8" s="11">
        <v>227</v>
      </c>
      <c r="BE8" s="11">
        <v>109</v>
      </c>
      <c r="BF8" s="11"/>
      <c r="BG8" s="11">
        <v>734</v>
      </c>
      <c r="BH8" s="11">
        <v>464</v>
      </c>
      <c r="BI8" s="11" t="s">
        <v>94</v>
      </c>
      <c r="BJ8" s="11">
        <v>145</v>
      </c>
      <c r="BK8" s="11">
        <v>166</v>
      </c>
      <c r="BL8" s="11">
        <v>410</v>
      </c>
      <c r="BM8" s="11">
        <v>62</v>
      </c>
    </row>
    <row r="9" spans="2:65" x14ac:dyDescent="0.35">
      <c r="B9" s="18" t="s">
        <v>528</v>
      </c>
      <c r="C9" s="17">
        <v>7.7930423645258096E-2</v>
      </c>
      <c r="D9" s="17">
        <v>9.1428565165614095E-2</v>
      </c>
      <c r="E9" s="17">
        <v>6.4082934132250205E-2</v>
      </c>
      <c r="F9" s="17"/>
      <c r="G9" s="17">
        <v>4.0018215516036897E-2</v>
      </c>
      <c r="H9" s="17">
        <v>3.13408023379897E-2</v>
      </c>
      <c r="I9" s="17">
        <v>5.6256227836614402E-2</v>
      </c>
      <c r="J9" s="17">
        <v>0.102556546323812</v>
      </c>
      <c r="K9" s="17">
        <v>0.118830499687452</v>
      </c>
      <c r="L9" s="17">
        <v>0.11235810015390101</v>
      </c>
      <c r="M9" s="17"/>
      <c r="N9" s="17">
        <v>7.6569965958679903E-2</v>
      </c>
      <c r="O9" s="17">
        <v>6.5851240179891593E-2</v>
      </c>
      <c r="P9" s="17">
        <v>9.2297553906842397E-2</v>
      </c>
      <c r="Q9" s="17">
        <v>8.0761994534623197E-2</v>
      </c>
      <c r="R9" s="17"/>
      <c r="S9" s="17">
        <v>4.5174557711379702E-2</v>
      </c>
      <c r="T9" s="17">
        <v>0.105159216891079</v>
      </c>
      <c r="U9" s="17">
        <v>7.00271059558948E-2</v>
      </c>
      <c r="V9" s="17">
        <v>8.8392699142625195E-2</v>
      </c>
      <c r="W9" s="17">
        <v>8.3342691982514899E-2</v>
      </c>
      <c r="X9" s="17">
        <v>8.6920158433094905E-2</v>
      </c>
      <c r="Y9" s="17">
        <v>0.113030618935324</v>
      </c>
      <c r="Z9" s="17">
        <v>0.113207981673877</v>
      </c>
      <c r="AA9" s="17">
        <v>5.6792314473876102E-2</v>
      </c>
      <c r="AB9" s="17">
        <v>5.6283444834828E-2</v>
      </c>
      <c r="AC9" s="17">
        <v>7.5008504777785506E-2</v>
      </c>
      <c r="AD9" s="17">
        <v>9.3159205243461496E-2</v>
      </c>
      <c r="AE9" s="17"/>
      <c r="AF9" s="17">
        <v>0.12556898574911601</v>
      </c>
      <c r="AG9" s="17">
        <v>5.8051165978573599E-2</v>
      </c>
      <c r="AH9" s="17">
        <v>4.6760314680162902E-2</v>
      </c>
      <c r="AI9" s="17"/>
      <c r="AJ9" s="17">
        <v>0.108710433375784</v>
      </c>
      <c r="AK9" s="17">
        <v>4.2010653184084597E-2</v>
      </c>
      <c r="AL9" s="17">
        <v>8.2896389685619604E-2</v>
      </c>
      <c r="AM9" s="17">
        <v>0.21805053566379701</v>
      </c>
      <c r="AN9" s="17">
        <v>5.9318278801640097E-2</v>
      </c>
      <c r="AO9" s="17"/>
      <c r="AP9" s="17">
        <v>7.6911697923842406E-2</v>
      </c>
      <c r="AQ9" s="17">
        <v>4.3909787126651702E-2</v>
      </c>
      <c r="AR9" s="17">
        <v>5.9884349019594399E-2</v>
      </c>
      <c r="AS9" s="17"/>
      <c r="AT9" s="17">
        <v>9.9173766945610503E-2</v>
      </c>
      <c r="AU9" s="17">
        <v>7.3479860193283605E-2</v>
      </c>
      <c r="AV9" s="17">
        <v>7.0639773722420598E-2</v>
      </c>
      <c r="AW9" s="17">
        <v>5.0348054420890402E-2</v>
      </c>
      <c r="AX9" s="17">
        <v>9.7619207401680702E-2</v>
      </c>
      <c r="AY9" s="17"/>
      <c r="AZ9" s="17">
        <v>5.1810692183345199E-2</v>
      </c>
      <c r="BA9" s="17">
        <v>6.2936005769189396E-2</v>
      </c>
      <c r="BB9" s="17">
        <v>7.3631613224523898E-2</v>
      </c>
      <c r="BC9" s="17">
        <v>0.10963239231876599</v>
      </c>
      <c r="BD9" s="17">
        <v>9.24825952699138E-2</v>
      </c>
      <c r="BE9" s="17">
        <v>0.15089468723636901</v>
      </c>
      <c r="BF9" s="17"/>
      <c r="BG9" s="17">
        <v>0.118207645102929</v>
      </c>
      <c r="BH9" s="17">
        <v>8.0510060620568105E-2</v>
      </c>
      <c r="BI9" s="17" t="s">
        <v>95</v>
      </c>
      <c r="BJ9" s="17">
        <v>4.2661289827286002E-2</v>
      </c>
      <c r="BK9" s="17">
        <v>4.7685905914339001E-2</v>
      </c>
      <c r="BL9" s="17">
        <v>3.3086167631077502E-2</v>
      </c>
      <c r="BM9" s="17">
        <v>7.4378911302485501E-2</v>
      </c>
    </row>
    <row r="10" spans="2:65" x14ac:dyDescent="0.35">
      <c r="B10" s="18" t="s">
        <v>289</v>
      </c>
      <c r="C10" s="17">
        <v>9.5555518724496899E-2</v>
      </c>
      <c r="D10" s="17">
        <v>0.106828013439732</v>
      </c>
      <c r="E10" s="17">
        <v>8.4840991632604904E-2</v>
      </c>
      <c r="F10" s="17"/>
      <c r="G10" s="17">
        <v>6.0672727893056E-2</v>
      </c>
      <c r="H10" s="17">
        <v>8.3779622569686796E-2</v>
      </c>
      <c r="I10" s="17">
        <v>8.2714440638352996E-2</v>
      </c>
      <c r="J10" s="17">
        <v>9.8932170727879701E-2</v>
      </c>
      <c r="K10" s="17">
        <v>0.110970109326744</v>
      </c>
      <c r="L10" s="17">
        <v>0.12675146727450001</v>
      </c>
      <c r="M10" s="17"/>
      <c r="N10" s="17">
        <v>9.2395914087467196E-2</v>
      </c>
      <c r="O10" s="17">
        <v>6.6837348405725597E-2</v>
      </c>
      <c r="P10" s="17">
        <v>0.109700618071762</v>
      </c>
      <c r="Q10" s="17">
        <v>0.11353734797010299</v>
      </c>
      <c r="R10" s="17"/>
      <c r="S10" s="17">
        <v>7.5739788063474603E-2</v>
      </c>
      <c r="T10" s="17">
        <v>8.76292826351667E-2</v>
      </c>
      <c r="U10" s="17">
        <v>7.7152977255358204E-2</v>
      </c>
      <c r="V10" s="17">
        <v>7.85459452056326E-2</v>
      </c>
      <c r="W10" s="17">
        <v>5.9347777609634202E-2</v>
      </c>
      <c r="X10" s="17">
        <v>7.8527422962972104E-2</v>
      </c>
      <c r="Y10" s="17">
        <v>0.128266940169249</v>
      </c>
      <c r="Z10" s="17">
        <v>0.12256312717296999</v>
      </c>
      <c r="AA10" s="17">
        <v>0.10535359666035</v>
      </c>
      <c r="AB10" s="17">
        <v>0.133461084960418</v>
      </c>
      <c r="AC10" s="17">
        <v>0.14352355329681399</v>
      </c>
      <c r="AD10" s="17">
        <v>0.115047807147147</v>
      </c>
      <c r="AE10" s="17"/>
      <c r="AF10" s="17">
        <v>0.124828080258356</v>
      </c>
      <c r="AG10" s="17">
        <v>8.3631738967382005E-2</v>
      </c>
      <c r="AH10" s="17">
        <v>0.10108471677306199</v>
      </c>
      <c r="AI10" s="17"/>
      <c r="AJ10" s="17">
        <v>0.10158910668655199</v>
      </c>
      <c r="AK10" s="17">
        <v>7.4802865005291694E-2</v>
      </c>
      <c r="AL10" s="17">
        <v>0.11685298801540001</v>
      </c>
      <c r="AM10" s="17">
        <v>0.16364441221873399</v>
      </c>
      <c r="AN10" s="17">
        <v>0.111062348009003</v>
      </c>
      <c r="AO10" s="17"/>
      <c r="AP10" s="17">
        <v>0.100371192434144</v>
      </c>
      <c r="AQ10" s="17">
        <v>8.1603656033267899E-2</v>
      </c>
      <c r="AR10" s="17">
        <v>6.8108493810784598E-2</v>
      </c>
      <c r="AS10" s="17"/>
      <c r="AT10" s="17">
        <v>0.12365752654800299</v>
      </c>
      <c r="AU10" s="17">
        <v>8.0784883135167102E-2</v>
      </c>
      <c r="AV10" s="17">
        <v>9.9304398077930997E-2</v>
      </c>
      <c r="AW10" s="17">
        <v>6.6352333490744403E-2</v>
      </c>
      <c r="AX10" s="17">
        <v>7.2088304334846698E-2</v>
      </c>
      <c r="AY10" s="17"/>
      <c r="AZ10" s="17">
        <v>8.3918825377124404E-2</v>
      </c>
      <c r="BA10" s="17">
        <v>8.3741837977815897E-2</v>
      </c>
      <c r="BB10" s="17">
        <v>7.7123313688750597E-2</v>
      </c>
      <c r="BC10" s="17">
        <v>9.5329058679380393E-2</v>
      </c>
      <c r="BD10" s="17">
        <v>0.14309502336331001</v>
      </c>
      <c r="BE10" s="17">
        <v>0.15272268735745301</v>
      </c>
      <c r="BF10" s="17"/>
      <c r="BG10" s="17">
        <v>0.122263591301828</v>
      </c>
      <c r="BH10" s="17">
        <v>5.5568695630259297E-2</v>
      </c>
      <c r="BI10" s="17" t="s">
        <v>95</v>
      </c>
      <c r="BJ10" s="17">
        <v>8.3941674273720304E-2</v>
      </c>
      <c r="BK10" s="17">
        <v>0.10515301008112</v>
      </c>
      <c r="BL10" s="17">
        <v>8.2575408884613094E-2</v>
      </c>
      <c r="BM10" s="17">
        <v>0.162292019113743</v>
      </c>
    </row>
    <row r="11" spans="2:65" x14ac:dyDescent="0.35">
      <c r="B11" s="18" t="s">
        <v>290</v>
      </c>
      <c r="C11" s="17">
        <v>0.31697739063050201</v>
      </c>
      <c r="D11" s="17">
        <v>0.30920374137437601</v>
      </c>
      <c r="E11" s="17">
        <v>0.32549561121142501</v>
      </c>
      <c r="F11" s="17"/>
      <c r="G11" s="17">
        <v>0.321065290441096</v>
      </c>
      <c r="H11" s="17">
        <v>0.33030074856952002</v>
      </c>
      <c r="I11" s="17">
        <v>0.29115257331330402</v>
      </c>
      <c r="J11" s="17">
        <v>0.30131985219260499</v>
      </c>
      <c r="K11" s="17">
        <v>0.30255565387933497</v>
      </c>
      <c r="L11" s="17">
        <v>0.34467548702346401</v>
      </c>
      <c r="M11" s="17"/>
      <c r="N11" s="17">
        <v>0.27484771832573202</v>
      </c>
      <c r="O11" s="17">
        <v>0.34022318459852902</v>
      </c>
      <c r="P11" s="17">
        <v>0.30713343195633902</v>
      </c>
      <c r="Q11" s="17">
        <v>0.34813077791154201</v>
      </c>
      <c r="R11" s="17"/>
      <c r="S11" s="17">
        <v>0.31416209086997499</v>
      </c>
      <c r="T11" s="17">
        <v>0.32855694423565202</v>
      </c>
      <c r="U11" s="17">
        <v>0.31185932214624701</v>
      </c>
      <c r="V11" s="17">
        <v>0.34142018284740899</v>
      </c>
      <c r="W11" s="17">
        <v>0.32388336698744502</v>
      </c>
      <c r="X11" s="17">
        <v>0.30284452917422799</v>
      </c>
      <c r="Y11" s="17">
        <v>0.35177873548564098</v>
      </c>
      <c r="Z11" s="17">
        <v>0.26506503567231898</v>
      </c>
      <c r="AA11" s="17">
        <v>0.27987875617270902</v>
      </c>
      <c r="AB11" s="17">
        <v>0.31777447828388</v>
      </c>
      <c r="AC11" s="17">
        <v>0.333114029222425</v>
      </c>
      <c r="AD11" s="17">
        <v>0.35225750163778902</v>
      </c>
      <c r="AE11" s="17"/>
      <c r="AF11" s="17">
        <v>0.31244277776034002</v>
      </c>
      <c r="AG11" s="17">
        <v>0.32125521332423601</v>
      </c>
      <c r="AH11" s="17">
        <v>0.33091643239263302</v>
      </c>
      <c r="AI11" s="17"/>
      <c r="AJ11" s="17">
        <v>0.306771494088521</v>
      </c>
      <c r="AK11" s="17">
        <v>0.343271085557325</v>
      </c>
      <c r="AL11" s="17">
        <v>0.29821980280356603</v>
      </c>
      <c r="AM11" s="17">
        <v>0.19128093724293799</v>
      </c>
      <c r="AN11" s="17">
        <v>0.30741411561222498</v>
      </c>
      <c r="AO11" s="17"/>
      <c r="AP11" s="17">
        <v>0.317973081783337</v>
      </c>
      <c r="AQ11" s="17">
        <v>0.32777102465728197</v>
      </c>
      <c r="AR11" s="17">
        <v>0.31833839909906397</v>
      </c>
      <c r="AS11" s="17"/>
      <c r="AT11" s="17">
        <v>0.339005728053419</v>
      </c>
      <c r="AU11" s="17">
        <v>0.33228492871540299</v>
      </c>
      <c r="AV11" s="17">
        <v>0.28216183935635603</v>
      </c>
      <c r="AW11" s="17">
        <v>0.28406703606746198</v>
      </c>
      <c r="AX11" s="17">
        <v>0.45686649581885802</v>
      </c>
      <c r="AY11" s="17"/>
      <c r="AZ11" s="17">
        <v>0.31324252318481099</v>
      </c>
      <c r="BA11" s="17">
        <v>0.32392727968903201</v>
      </c>
      <c r="BB11" s="17">
        <v>0.351438716220903</v>
      </c>
      <c r="BC11" s="17">
        <v>0.31665901795277801</v>
      </c>
      <c r="BD11" s="17">
        <v>0.29043206682891498</v>
      </c>
      <c r="BE11" s="17">
        <v>0.27947662790522898</v>
      </c>
      <c r="BF11" s="17"/>
      <c r="BG11" s="17">
        <v>0.319487581937487</v>
      </c>
      <c r="BH11" s="17">
        <v>0.30522450439474103</v>
      </c>
      <c r="BI11" s="17" t="s">
        <v>95</v>
      </c>
      <c r="BJ11" s="17">
        <v>0.31139099462386699</v>
      </c>
      <c r="BK11" s="17">
        <v>0.37972522859410801</v>
      </c>
      <c r="BL11" s="17">
        <v>0.29685510363530798</v>
      </c>
      <c r="BM11" s="17">
        <v>0.29159102616169502</v>
      </c>
    </row>
    <row r="12" spans="2:65" x14ac:dyDescent="0.35">
      <c r="B12" s="18" t="s">
        <v>291</v>
      </c>
      <c r="C12" s="17">
        <v>0.31444144476219799</v>
      </c>
      <c r="D12" s="17">
        <v>0.31849809910799598</v>
      </c>
      <c r="E12" s="17">
        <v>0.31042462462964598</v>
      </c>
      <c r="F12" s="17"/>
      <c r="G12" s="17">
        <v>0.353571117683881</v>
      </c>
      <c r="H12" s="17">
        <v>0.31591173935418099</v>
      </c>
      <c r="I12" s="17">
        <v>0.36529214677706201</v>
      </c>
      <c r="J12" s="17">
        <v>0.28750416552126601</v>
      </c>
      <c r="K12" s="17">
        <v>0.30552520146353002</v>
      </c>
      <c r="L12" s="17">
        <v>0.27576078859652597</v>
      </c>
      <c r="M12" s="17"/>
      <c r="N12" s="17">
        <v>0.34561799759935002</v>
      </c>
      <c r="O12" s="17">
        <v>0.336916814571595</v>
      </c>
      <c r="P12" s="17">
        <v>0.260863498127271</v>
      </c>
      <c r="Q12" s="17">
        <v>0.30109714723671199</v>
      </c>
      <c r="R12" s="17"/>
      <c r="S12" s="17">
        <v>0.35328870810468199</v>
      </c>
      <c r="T12" s="17">
        <v>0.314439580365316</v>
      </c>
      <c r="U12" s="17">
        <v>0.326383984204203</v>
      </c>
      <c r="V12" s="17">
        <v>0.291811819408622</v>
      </c>
      <c r="W12" s="17">
        <v>0.354622737154354</v>
      </c>
      <c r="X12" s="17">
        <v>0.291452479616851</v>
      </c>
      <c r="Y12" s="17">
        <v>0.26665534014205</v>
      </c>
      <c r="Z12" s="17">
        <v>0.339568405753438</v>
      </c>
      <c r="AA12" s="17">
        <v>0.29978320573510803</v>
      </c>
      <c r="AB12" s="17">
        <v>0.30835355541877002</v>
      </c>
      <c r="AC12" s="17">
        <v>0.32470758599644101</v>
      </c>
      <c r="AD12" s="17">
        <v>0.25457943921951398</v>
      </c>
      <c r="AE12" s="17"/>
      <c r="AF12" s="17">
        <v>0.26536955561207798</v>
      </c>
      <c r="AG12" s="17">
        <v>0.34105587203219201</v>
      </c>
      <c r="AH12" s="17">
        <v>0.30055780762497702</v>
      </c>
      <c r="AI12" s="17"/>
      <c r="AJ12" s="17">
        <v>0.301232137402975</v>
      </c>
      <c r="AK12" s="17">
        <v>0.34373120559543002</v>
      </c>
      <c r="AL12" s="17">
        <v>0.31874872021351902</v>
      </c>
      <c r="AM12" s="17">
        <v>0.22701092360172201</v>
      </c>
      <c r="AN12" s="17">
        <v>0.31790635805064899</v>
      </c>
      <c r="AO12" s="17"/>
      <c r="AP12" s="17">
        <v>0.31449531981263401</v>
      </c>
      <c r="AQ12" s="17">
        <v>0.33181536725973199</v>
      </c>
      <c r="AR12" s="17">
        <v>0.33300374501972801</v>
      </c>
      <c r="AS12" s="17"/>
      <c r="AT12" s="17">
        <v>0.27871655009253099</v>
      </c>
      <c r="AU12" s="17">
        <v>0.34778171896197002</v>
      </c>
      <c r="AV12" s="17">
        <v>0.31541690504096498</v>
      </c>
      <c r="AW12" s="17">
        <v>0.36401616730887199</v>
      </c>
      <c r="AX12" s="17">
        <v>0.19845239314680399</v>
      </c>
      <c r="AY12" s="17"/>
      <c r="AZ12" s="17">
        <v>0.314140235125695</v>
      </c>
      <c r="BA12" s="17">
        <v>0.34633975308051301</v>
      </c>
      <c r="BB12" s="17">
        <v>0.32883578454951301</v>
      </c>
      <c r="BC12" s="17">
        <v>0.29227532381675397</v>
      </c>
      <c r="BD12" s="17">
        <v>0.28870243873203999</v>
      </c>
      <c r="BE12" s="17">
        <v>0.237364658654174</v>
      </c>
      <c r="BF12" s="17"/>
      <c r="BG12" s="17">
        <v>0.26771418412937298</v>
      </c>
      <c r="BH12" s="17">
        <v>0.31540348007639202</v>
      </c>
      <c r="BI12" s="17" t="s">
        <v>95</v>
      </c>
      <c r="BJ12" s="17">
        <v>0.369657900362794</v>
      </c>
      <c r="BK12" s="17">
        <v>0.30941769170765798</v>
      </c>
      <c r="BL12" s="17">
        <v>0.37734779046390499</v>
      </c>
      <c r="BM12" s="17">
        <v>0.33852027931846401</v>
      </c>
    </row>
    <row r="13" spans="2:65" x14ac:dyDescent="0.35">
      <c r="B13" s="18" t="s">
        <v>529</v>
      </c>
      <c r="C13" s="19">
        <v>0.195095222237545</v>
      </c>
      <c r="D13" s="19">
        <v>0.174041580912283</v>
      </c>
      <c r="E13" s="19">
        <v>0.21515583839407401</v>
      </c>
      <c r="F13" s="19"/>
      <c r="G13" s="19">
        <v>0.22467264846592999</v>
      </c>
      <c r="H13" s="19">
        <v>0.23866708716862201</v>
      </c>
      <c r="I13" s="19">
        <v>0.204584611434666</v>
      </c>
      <c r="J13" s="19">
        <v>0.20968726523443601</v>
      </c>
      <c r="K13" s="19">
        <v>0.16211853564293899</v>
      </c>
      <c r="L13" s="19">
        <v>0.14045415695160901</v>
      </c>
      <c r="M13" s="19"/>
      <c r="N13" s="19">
        <v>0.210568404028772</v>
      </c>
      <c r="O13" s="19">
        <v>0.19017141224425901</v>
      </c>
      <c r="P13" s="19">
        <v>0.230004897937786</v>
      </c>
      <c r="Q13" s="19">
        <v>0.156472732347019</v>
      </c>
      <c r="R13" s="19"/>
      <c r="S13" s="19">
        <v>0.211634855250488</v>
      </c>
      <c r="T13" s="19">
        <v>0.164214975872786</v>
      </c>
      <c r="U13" s="19">
        <v>0.21457661043829701</v>
      </c>
      <c r="V13" s="19">
        <v>0.19982935339571101</v>
      </c>
      <c r="W13" s="19">
        <v>0.178803426266052</v>
      </c>
      <c r="X13" s="19">
        <v>0.24025540981285301</v>
      </c>
      <c r="Y13" s="19">
        <v>0.14026836526773601</v>
      </c>
      <c r="Z13" s="19">
        <v>0.159595449727396</v>
      </c>
      <c r="AA13" s="19">
        <v>0.25819212695795601</v>
      </c>
      <c r="AB13" s="19">
        <v>0.184127436502105</v>
      </c>
      <c r="AC13" s="19">
        <v>0.123646326706534</v>
      </c>
      <c r="AD13" s="19">
        <v>0.18495604675208799</v>
      </c>
      <c r="AE13" s="19"/>
      <c r="AF13" s="19">
        <v>0.17179060062011001</v>
      </c>
      <c r="AG13" s="19">
        <v>0.196006009697617</v>
      </c>
      <c r="AH13" s="19">
        <v>0.22068072852916501</v>
      </c>
      <c r="AI13" s="19"/>
      <c r="AJ13" s="19">
        <v>0.181696828446167</v>
      </c>
      <c r="AK13" s="19">
        <v>0.19618419065786799</v>
      </c>
      <c r="AL13" s="19">
        <v>0.18328209928189501</v>
      </c>
      <c r="AM13" s="19">
        <v>0.200013191272809</v>
      </c>
      <c r="AN13" s="19">
        <v>0.204298899526482</v>
      </c>
      <c r="AO13" s="19"/>
      <c r="AP13" s="19">
        <v>0.19024870804604299</v>
      </c>
      <c r="AQ13" s="19">
        <v>0.21490016492306699</v>
      </c>
      <c r="AR13" s="19">
        <v>0.220665013050829</v>
      </c>
      <c r="AS13" s="19"/>
      <c r="AT13" s="19">
        <v>0.15944642836043699</v>
      </c>
      <c r="AU13" s="19">
        <v>0.16566860899417599</v>
      </c>
      <c r="AV13" s="19">
        <v>0.23247708380232701</v>
      </c>
      <c r="AW13" s="19">
        <v>0.23521640871203101</v>
      </c>
      <c r="AX13" s="19">
        <v>0.17497359929781001</v>
      </c>
      <c r="AY13" s="19"/>
      <c r="AZ13" s="19">
        <v>0.23688772412902501</v>
      </c>
      <c r="BA13" s="19">
        <v>0.18305512348344999</v>
      </c>
      <c r="BB13" s="19">
        <v>0.16897057231630999</v>
      </c>
      <c r="BC13" s="19">
        <v>0.18610420723232099</v>
      </c>
      <c r="BD13" s="19">
        <v>0.18528787580582101</v>
      </c>
      <c r="BE13" s="19">
        <v>0.17954133884677501</v>
      </c>
      <c r="BF13" s="19"/>
      <c r="BG13" s="19">
        <v>0.17232699752838301</v>
      </c>
      <c r="BH13" s="19">
        <v>0.24329325927803999</v>
      </c>
      <c r="BI13" s="19" t="s">
        <v>95</v>
      </c>
      <c r="BJ13" s="19">
        <v>0.19234814091233199</v>
      </c>
      <c r="BK13" s="19">
        <v>0.15801816370277499</v>
      </c>
      <c r="BL13" s="19">
        <v>0.210135529385097</v>
      </c>
      <c r="BM13" s="19">
        <v>0.133217764103612</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2007</v>
      </c>
      <c r="D7" s="10">
        <v>975</v>
      </c>
      <c r="E7" s="10">
        <v>1029</v>
      </c>
      <c r="F7" s="10"/>
      <c r="G7" s="10">
        <v>251</v>
      </c>
      <c r="H7" s="10">
        <v>357</v>
      </c>
      <c r="I7" s="10">
        <v>322</v>
      </c>
      <c r="J7" s="10">
        <v>356</v>
      </c>
      <c r="K7" s="10">
        <v>287</v>
      </c>
      <c r="L7" s="10">
        <v>434</v>
      </c>
      <c r="M7" s="10"/>
      <c r="N7" s="10">
        <v>586</v>
      </c>
      <c r="O7" s="10">
        <v>553</v>
      </c>
      <c r="P7" s="10">
        <v>381</v>
      </c>
      <c r="Q7" s="10">
        <v>480</v>
      </c>
      <c r="R7" s="10"/>
      <c r="S7" s="10">
        <v>293</v>
      </c>
      <c r="T7" s="10">
        <v>273</v>
      </c>
      <c r="U7" s="10">
        <v>168</v>
      </c>
      <c r="V7" s="10">
        <v>181</v>
      </c>
      <c r="W7" s="10">
        <v>143</v>
      </c>
      <c r="X7" s="10">
        <v>167</v>
      </c>
      <c r="Y7" s="10">
        <v>156</v>
      </c>
      <c r="Z7" s="10">
        <v>90</v>
      </c>
      <c r="AA7" s="10">
        <v>248</v>
      </c>
      <c r="AB7" s="10">
        <v>145</v>
      </c>
      <c r="AC7" s="10">
        <v>108</v>
      </c>
      <c r="AD7" s="10">
        <v>35</v>
      </c>
      <c r="AE7" s="10"/>
      <c r="AF7" s="10">
        <v>700</v>
      </c>
      <c r="AG7" s="10">
        <v>880</v>
      </c>
      <c r="AH7" s="10">
        <v>267</v>
      </c>
      <c r="AI7" s="10"/>
      <c r="AJ7" s="10">
        <v>729</v>
      </c>
      <c r="AK7" s="10">
        <v>608</v>
      </c>
      <c r="AL7" s="10">
        <v>148</v>
      </c>
      <c r="AM7" s="10">
        <v>26</v>
      </c>
      <c r="AN7" s="10">
        <v>240</v>
      </c>
      <c r="AO7" s="10"/>
      <c r="AP7" s="10">
        <v>385</v>
      </c>
      <c r="AQ7" s="10">
        <v>765</v>
      </c>
      <c r="AR7" s="10">
        <v>147</v>
      </c>
      <c r="AS7" s="10"/>
      <c r="AT7" s="10">
        <v>440</v>
      </c>
      <c r="AU7" s="10">
        <v>468</v>
      </c>
      <c r="AV7" s="10">
        <v>557</v>
      </c>
      <c r="AW7" s="10">
        <v>230</v>
      </c>
      <c r="AX7" s="10">
        <v>29</v>
      </c>
      <c r="AY7" s="10"/>
      <c r="AZ7" s="10">
        <v>474</v>
      </c>
      <c r="BA7" s="10">
        <v>608</v>
      </c>
      <c r="BB7" s="10">
        <v>231</v>
      </c>
      <c r="BC7" s="10">
        <v>360</v>
      </c>
      <c r="BD7" s="10">
        <v>226</v>
      </c>
      <c r="BE7" s="10">
        <v>108</v>
      </c>
      <c r="BF7" s="10"/>
      <c r="BG7" s="10">
        <v>754</v>
      </c>
      <c r="BH7" s="10">
        <v>471</v>
      </c>
      <c r="BI7" s="10" t="s">
        <v>94</v>
      </c>
      <c r="BJ7" s="10">
        <v>138</v>
      </c>
      <c r="BK7" s="10">
        <v>160</v>
      </c>
      <c r="BL7" s="10">
        <v>401</v>
      </c>
      <c r="BM7" s="10">
        <v>59</v>
      </c>
    </row>
    <row r="8" spans="2:65" ht="30" customHeight="1" x14ac:dyDescent="0.35">
      <c r="B8" s="11" t="s">
        <v>19</v>
      </c>
      <c r="C8" s="11">
        <v>2008</v>
      </c>
      <c r="D8" s="11">
        <v>990</v>
      </c>
      <c r="E8" s="11">
        <v>1015</v>
      </c>
      <c r="F8" s="11"/>
      <c r="G8" s="11">
        <v>299</v>
      </c>
      <c r="H8" s="11">
        <v>349</v>
      </c>
      <c r="I8" s="11">
        <v>313</v>
      </c>
      <c r="J8" s="11">
        <v>349</v>
      </c>
      <c r="K8" s="11">
        <v>277</v>
      </c>
      <c r="L8" s="11">
        <v>421</v>
      </c>
      <c r="M8" s="11"/>
      <c r="N8" s="11">
        <v>538</v>
      </c>
      <c r="O8" s="11">
        <v>518</v>
      </c>
      <c r="P8" s="11">
        <v>424</v>
      </c>
      <c r="Q8" s="11">
        <v>520</v>
      </c>
      <c r="R8" s="11"/>
      <c r="S8" s="11">
        <v>300</v>
      </c>
      <c r="T8" s="11">
        <v>261</v>
      </c>
      <c r="U8" s="11">
        <v>161</v>
      </c>
      <c r="V8" s="11">
        <v>184</v>
      </c>
      <c r="W8" s="11">
        <v>138</v>
      </c>
      <c r="X8" s="11">
        <v>172</v>
      </c>
      <c r="Y8" s="11">
        <v>147</v>
      </c>
      <c r="Z8" s="11">
        <v>83</v>
      </c>
      <c r="AA8" s="11">
        <v>235</v>
      </c>
      <c r="AB8" s="11">
        <v>169</v>
      </c>
      <c r="AC8" s="11">
        <v>112</v>
      </c>
      <c r="AD8" s="11">
        <v>46</v>
      </c>
      <c r="AE8" s="11"/>
      <c r="AF8" s="11">
        <v>689</v>
      </c>
      <c r="AG8" s="11">
        <v>860</v>
      </c>
      <c r="AH8" s="11">
        <v>279</v>
      </c>
      <c r="AI8" s="11"/>
      <c r="AJ8" s="11">
        <v>712</v>
      </c>
      <c r="AK8" s="11">
        <v>604</v>
      </c>
      <c r="AL8" s="11">
        <v>143</v>
      </c>
      <c r="AM8" s="11">
        <v>25</v>
      </c>
      <c r="AN8" s="11">
        <v>253</v>
      </c>
      <c r="AO8" s="11"/>
      <c r="AP8" s="11">
        <v>378</v>
      </c>
      <c r="AQ8" s="11">
        <v>767</v>
      </c>
      <c r="AR8" s="11">
        <v>146</v>
      </c>
      <c r="AS8" s="11"/>
      <c r="AT8" s="11">
        <v>454</v>
      </c>
      <c r="AU8" s="11">
        <v>477</v>
      </c>
      <c r="AV8" s="11">
        <v>550</v>
      </c>
      <c r="AW8" s="11">
        <v>216</v>
      </c>
      <c r="AX8" s="11">
        <v>26</v>
      </c>
      <c r="AY8" s="11"/>
      <c r="AZ8" s="11">
        <v>486</v>
      </c>
      <c r="BA8" s="11">
        <v>598</v>
      </c>
      <c r="BB8" s="11">
        <v>229</v>
      </c>
      <c r="BC8" s="11">
        <v>359</v>
      </c>
      <c r="BD8" s="11">
        <v>227</v>
      </c>
      <c r="BE8" s="11">
        <v>109</v>
      </c>
      <c r="BF8" s="11"/>
      <c r="BG8" s="11">
        <v>734</v>
      </c>
      <c r="BH8" s="11">
        <v>464</v>
      </c>
      <c r="BI8" s="11" t="s">
        <v>94</v>
      </c>
      <c r="BJ8" s="11">
        <v>145</v>
      </c>
      <c r="BK8" s="11">
        <v>166</v>
      </c>
      <c r="BL8" s="11">
        <v>410</v>
      </c>
      <c r="BM8" s="11">
        <v>62</v>
      </c>
    </row>
    <row r="9" spans="2:65" x14ac:dyDescent="0.35">
      <c r="B9" s="18" t="s">
        <v>528</v>
      </c>
      <c r="C9" s="17">
        <v>8.14523751560534E-2</v>
      </c>
      <c r="D9" s="17">
        <v>0.103759061721833</v>
      </c>
      <c r="E9" s="17">
        <v>5.9022486857488198E-2</v>
      </c>
      <c r="F9" s="17"/>
      <c r="G9" s="17">
        <v>4.0757465693116203E-2</v>
      </c>
      <c r="H9" s="17">
        <v>3.0814029599169301E-2</v>
      </c>
      <c r="I9" s="17">
        <v>5.8808684400925702E-2</v>
      </c>
      <c r="J9" s="17">
        <v>0.101979668667689</v>
      </c>
      <c r="K9" s="17">
        <v>0.128741844022909</v>
      </c>
      <c r="L9" s="17">
        <v>0.121127863902661</v>
      </c>
      <c r="M9" s="17"/>
      <c r="N9" s="17">
        <v>8.4135214896296703E-2</v>
      </c>
      <c r="O9" s="17">
        <v>7.0956230690761096E-2</v>
      </c>
      <c r="P9" s="17">
        <v>9.3634435461473403E-2</v>
      </c>
      <c r="Q9" s="17">
        <v>8.0352575202766799E-2</v>
      </c>
      <c r="R9" s="17"/>
      <c r="S9" s="17">
        <v>5.8669626518174998E-2</v>
      </c>
      <c r="T9" s="17">
        <v>0.1138841889861</v>
      </c>
      <c r="U9" s="17">
        <v>4.3636873036072797E-2</v>
      </c>
      <c r="V9" s="17">
        <v>8.6650458402796601E-2</v>
      </c>
      <c r="W9" s="17">
        <v>6.19434102107288E-2</v>
      </c>
      <c r="X9" s="17">
        <v>9.2659223314722997E-2</v>
      </c>
      <c r="Y9" s="17">
        <v>0.116605590074234</v>
      </c>
      <c r="Z9" s="17">
        <v>0.14280156207769901</v>
      </c>
      <c r="AA9" s="17">
        <v>6.3726686285754799E-2</v>
      </c>
      <c r="AB9" s="17">
        <v>4.5466191573801697E-2</v>
      </c>
      <c r="AC9" s="17">
        <v>0.104422472094391</v>
      </c>
      <c r="AD9" s="17">
        <v>0.119655228134285</v>
      </c>
      <c r="AE9" s="17"/>
      <c r="AF9" s="17">
        <v>0.13362944829985601</v>
      </c>
      <c r="AG9" s="17">
        <v>6.2335259644647402E-2</v>
      </c>
      <c r="AH9" s="17">
        <v>5.4089987375478502E-2</v>
      </c>
      <c r="AI9" s="17"/>
      <c r="AJ9" s="17">
        <v>0.11152672143093</v>
      </c>
      <c r="AK9" s="17">
        <v>4.3406498736290898E-2</v>
      </c>
      <c r="AL9" s="17">
        <v>8.7947808677426895E-2</v>
      </c>
      <c r="AM9" s="17">
        <v>0.217042944670233</v>
      </c>
      <c r="AN9" s="17">
        <v>6.6827082783662103E-2</v>
      </c>
      <c r="AO9" s="17"/>
      <c r="AP9" s="17">
        <v>7.5795168467076707E-2</v>
      </c>
      <c r="AQ9" s="17">
        <v>4.3208940242001198E-2</v>
      </c>
      <c r="AR9" s="17">
        <v>7.1525447446291301E-2</v>
      </c>
      <c r="AS9" s="17"/>
      <c r="AT9" s="17">
        <v>9.4656989615538895E-2</v>
      </c>
      <c r="AU9" s="17">
        <v>8.0314706929634397E-2</v>
      </c>
      <c r="AV9" s="17">
        <v>8.0177688763599694E-2</v>
      </c>
      <c r="AW9" s="17">
        <v>4.7090019345564497E-2</v>
      </c>
      <c r="AX9" s="17">
        <v>0.13254869562707899</v>
      </c>
      <c r="AY9" s="17"/>
      <c r="AZ9" s="17">
        <v>7.0970407698751195E-2</v>
      </c>
      <c r="BA9" s="17">
        <v>6.3211694352156497E-2</v>
      </c>
      <c r="BB9" s="17">
        <v>6.3921681049275203E-2</v>
      </c>
      <c r="BC9" s="17">
        <v>0.11374674660466599</v>
      </c>
      <c r="BD9" s="17">
        <v>0.102690057460586</v>
      </c>
      <c r="BE9" s="17">
        <v>0.11444568455385799</v>
      </c>
      <c r="BF9" s="17"/>
      <c r="BG9" s="17">
        <v>0.11700121430709499</v>
      </c>
      <c r="BH9" s="17">
        <v>6.9186810088052705E-2</v>
      </c>
      <c r="BI9" s="17" t="s">
        <v>95</v>
      </c>
      <c r="BJ9" s="17">
        <v>4.87780410965361E-2</v>
      </c>
      <c r="BK9" s="17">
        <v>8.0779526632513296E-2</v>
      </c>
      <c r="BL9" s="17">
        <v>4.5523390154839499E-2</v>
      </c>
      <c r="BM9" s="17">
        <v>6.0379996472880601E-2</v>
      </c>
    </row>
    <row r="10" spans="2:65" x14ac:dyDescent="0.35">
      <c r="B10" s="18" t="s">
        <v>289</v>
      </c>
      <c r="C10" s="17">
        <v>0.105122983401264</v>
      </c>
      <c r="D10" s="17">
        <v>0.11264075346241099</v>
      </c>
      <c r="E10" s="17">
        <v>9.8099433154624702E-2</v>
      </c>
      <c r="F10" s="17"/>
      <c r="G10" s="17">
        <v>8.2574835631028298E-2</v>
      </c>
      <c r="H10" s="17">
        <v>8.3334485952072004E-2</v>
      </c>
      <c r="I10" s="17">
        <v>8.2634273266250294E-2</v>
      </c>
      <c r="J10" s="17">
        <v>9.9425984091236999E-2</v>
      </c>
      <c r="K10" s="17">
        <v>0.11097841621985501</v>
      </c>
      <c r="L10" s="17">
        <v>0.156840676278485</v>
      </c>
      <c r="M10" s="17"/>
      <c r="N10" s="17">
        <v>0.111215179041492</v>
      </c>
      <c r="O10" s="17">
        <v>6.5916888637271395E-2</v>
      </c>
      <c r="P10" s="17">
        <v>0.123171993227112</v>
      </c>
      <c r="Q10" s="17">
        <v>0.12467338992360499</v>
      </c>
      <c r="R10" s="17"/>
      <c r="S10" s="17">
        <v>9.7799857566067405E-2</v>
      </c>
      <c r="T10" s="17">
        <v>0.116433853632515</v>
      </c>
      <c r="U10" s="17">
        <v>9.6470245148004702E-2</v>
      </c>
      <c r="V10" s="17">
        <v>0.105730969328139</v>
      </c>
      <c r="W10" s="17">
        <v>0.122260724937913</v>
      </c>
      <c r="X10" s="17">
        <v>0.101153037698684</v>
      </c>
      <c r="Y10" s="17">
        <v>0.106984182937509</v>
      </c>
      <c r="Z10" s="17">
        <v>7.3088977830115698E-2</v>
      </c>
      <c r="AA10" s="17">
        <v>0.101369216317014</v>
      </c>
      <c r="AB10" s="17">
        <v>0.113017142340989</v>
      </c>
      <c r="AC10" s="17">
        <v>0.11909120391222699</v>
      </c>
      <c r="AD10" s="17">
        <v>8.8164958526297202E-2</v>
      </c>
      <c r="AE10" s="17"/>
      <c r="AF10" s="17">
        <v>0.139797590922975</v>
      </c>
      <c r="AG10" s="17">
        <v>8.4476809600926503E-2</v>
      </c>
      <c r="AH10" s="17">
        <v>0.116240271149411</v>
      </c>
      <c r="AI10" s="17"/>
      <c r="AJ10" s="17">
        <v>0.13152654759503599</v>
      </c>
      <c r="AK10" s="17">
        <v>7.7006588099313003E-2</v>
      </c>
      <c r="AL10" s="17">
        <v>0.113968060162285</v>
      </c>
      <c r="AM10" s="17">
        <v>4.3660197801910397E-2</v>
      </c>
      <c r="AN10" s="17">
        <v>0.11140053887269</v>
      </c>
      <c r="AO10" s="17"/>
      <c r="AP10" s="17">
        <v>0.124099946625204</v>
      </c>
      <c r="AQ10" s="17">
        <v>8.9500653528629306E-2</v>
      </c>
      <c r="AR10" s="17">
        <v>8.4082980922088796E-2</v>
      </c>
      <c r="AS10" s="17"/>
      <c r="AT10" s="17">
        <v>0.12187932288690501</v>
      </c>
      <c r="AU10" s="17">
        <v>0.10069900967916801</v>
      </c>
      <c r="AV10" s="17">
        <v>0.100659262656679</v>
      </c>
      <c r="AW10" s="17">
        <v>0.113505609028151</v>
      </c>
      <c r="AX10" s="17">
        <v>3.5484331040079399E-2</v>
      </c>
      <c r="AY10" s="17"/>
      <c r="AZ10" s="17">
        <v>9.0557626869685104E-2</v>
      </c>
      <c r="BA10" s="17">
        <v>0.10324380702694</v>
      </c>
      <c r="BB10" s="17">
        <v>0.116633641165376</v>
      </c>
      <c r="BC10" s="17">
        <v>9.6428878279401095E-2</v>
      </c>
      <c r="BD10" s="17">
        <v>0.13290203160323599</v>
      </c>
      <c r="BE10" s="17">
        <v>0.12704716472324701</v>
      </c>
      <c r="BF10" s="17"/>
      <c r="BG10" s="17">
        <v>0.144352127109379</v>
      </c>
      <c r="BH10" s="17">
        <v>7.4566578500775693E-2</v>
      </c>
      <c r="BI10" s="17" t="s">
        <v>95</v>
      </c>
      <c r="BJ10" s="17">
        <v>0.104666322220761</v>
      </c>
      <c r="BK10" s="17">
        <v>0.12584890668010501</v>
      </c>
      <c r="BL10" s="17">
        <v>7.3503089965154894E-2</v>
      </c>
      <c r="BM10" s="17">
        <v>5.2752425177957502E-2</v>
      </c>
    </row>
    <row r="11" spans="2:65" x14ac:dyDescent="0.35">
      <c r="B11" s="18" t="s">
        <v>290</v>
      </c>
      <c r="C11" s="17">
        <v>0.35019351001077598</v>
      </c>
      <c r="D11" s="17">
        <v>0.34750461995093002</v>
      </c>
      <c r="E11" s="17">
        <v>0.35286246499312202</v>
      </c>
      <c r="F11" s="17"/>
      <c r="G11" s="17">
        <v>0.328116593270384</v>
      </c>
      <c r="H11" s="17">
        <v>0.37117830634383697</v>
      </c>
      <c r="I11" s="17">
        <v>0.345827495018666</v>
      </c>
      <c r="J11" s="17">
        <v>0.36415682446057901</v>
      </c>
      <c r="K11" s="17">
        <v>0.32251582037625298</v>
      </c>
      <c r="L11" s="17">
        <v>0.35840079123072799</v>
      </c>
      <c r="M11" s="17"/>
      <c r="N11" s="17">
        <v>0.32463958441069501</v>
      </c>
      <c r="O11" s="17">
        <v>0.370107655515101</v>
      </c>
      <c r="P11" s="17">
        <v>0.30997842790403801</v>
      </c>
      <c r="Q11" s="17">
        <v>0.38421300486198301</v>
      </c>
      <c r="R11" s="17"/>
      <c r="S11" s="17">
        <v>0.34286605597569397</v>
      </c>
      <c r="T11" s="17">
        <v>0.31700821093359199</v>
      </c>
      <c r="U11" s="17">
        <v>0.414236356826371</v>
      </c>
      <c r="V11" s="17">
        <v>0.37757745707261198</v>
      </c>
      <c r="W11" s="17">
        <v>0.37097043493230603</v>
      </c>
      <c r="X11" s="17">
        <v>0.31626819157830299</v>
      </c>
      <c r="Y11" s="17">
        <v>0.37346932194720101</v>
      </c>
      <c r="Z11" s="17">
        <v>0.343937413532176</v>
      </c>
      <c r="AA11" s="17">
        <v>0.29846854719987898</v>
      </c>
      <c r="AB11" s="17">
        <v>0.41025735579582701</v>
      </c>
      <c r="AC11" s="17">
        <v>0.35257327329246801</v>
      </c>
      <c r="AD11" s="17">
        <v>0.29171613610175001</v>
      </c>
      <c r="AE11" s="17"/>
      <c r="AF11" s="17">
        <v>0.33095098723277599</v>
      </c>
      <c r="AG11" s="17">
        <v>0.361103996239169</v>
      </c>
      <c r="AH11" s="17">
        <v>0.37532590042663999</v>
      </c>
      <c r="AI11" s="17"/>
      <c r="AJ11" s="17">
        <v>0.32511331642322</v>
      </c>
      <c r="AK11" s="17">
        <v>0.36429552719250602</v>
      </c>
      <c r="AL11" s="17">
        <v>0.32127049261920698</v>
      </c>
      <c r="AM11" s="17">
        <v>0.39360608371081601</v>
      </c>
      <c r="AN11" s="17">
        <v>0.38501786292749102</v>
      </c>
      <c r="AO11" s="17"/>
      <c r="AP11" s="17">
        <v>0.379509422446204</v>
      </c>
      <c r="AQ11" s="17">
        <v>0.34279084836698998</v>
      </c>
      <c r="AR11" s="17">
        <v>0.36138594188411499</v>
      </c>
      <c r="AS11" s="17"/>
      <c r="AT11" s="17">
        <v>0.382910780979628</v>
      </c>
      <c r="AU11" s="17">
        <v>0.37348841062604499</v>
      </c>
      <c r="AV11" s="17">
        <v>0.30337605932693301</v>
      </c>
      <c r="AW11" s="17">
        <v>0.337110005916753</v>
      </c>
      <c r="AX11" s="17">
        <v>0.31308136103834899</v>
      </c>
      <c r="AY11" s="17"/>
      <c r="AZ11" s="17">
        <v>0.34006218006469302</v>
      </c>
      <c r="BA11" s="17">
        <v>0.34471555790799502</v>
      </c>
      <c r="BB11" s="17">
        <v>0.38086102721383602</v>
      </c>
      <c r="BC11" s="17">
        <v>0.35205677829244603</v>
      </c>
      <c r="BD11" s="17">
        <v>0.34966640051398701</v>
      </c>
      <c r="BE11" s="17">
        <v>0.355950403388273</v>
      </c>
      <c r="BF11" s="17"/>
      <c r="BG11" s="17">
        <v>0.32769803441640499</v>
      </c>
      <c r="BH11" s="17">
        <v>0.35904932222042402</v>
      </c>
      <c r="BI11" s="17" t="s">
        <v>95</v>
      </c>
      <c r="BJ11" s="17">
        <v>0.363076337408825</v>
      </c>
      <c r="BK11" s="17">
        <v>0.37933954864111302</v>
      </c>
      <c r="BL11" s="17">
        <v>0.34683812470404701</v>
      </c>
      <c r="BM11" s="17">
        <v>0.45935709693684701</v>
      </c>
    </row>
    <row r="12" spans="2:65" x14ac:dyDescent="0.35">
      <c r="B12" s="18" t="s">
        <v>291</v>
      </c>
      <c r="C12" s="17">
        <v>0.30048482713420099</v>
      </c>
      <c r="D12" s="17">
        <v>0.28588857453178701</v>
      </c>
      <c r="E12" s="17">
        <v>0.31455708771038798</v>
      </c>
      <c r="F12" s="17"/>
      <c r="G12" s="17">
        <v>0.34159780126054601</v>
      </c>
      <c r="H12" s="17">
        <v>0.30991521286472601</v>
      </c>
      <c r="I12" s="17">
        <v>0.32627761052923698</v>
      </c>
      <c r="J12" s="17">
        <v>0.299153845729415</v>
      </c>
      <c r="K12" s="17">
        <v>0.29080397511257</v>
      </c>
      <c r="L12" s="17">
        <v>0.25170153444662802</v>
      </c>
      <c r="M12" s="17"/>
      <c r="N12" s="17">
        <v>0.29135198615839097</v>
      </c>
      <c r="O12" s="17">
        <v>0.35156661067342498</v>
      </c>
      <c r="P12" s="17">
        <v>0.27845173555938701</v>
      </c>
      <c r="Q12" s="17">
        <v>0.27921353394971399</v>
      </c>
      <c r="R12" s="17"/>
      <c r="S12" s="17">
        <v>0.32392269001402202</v>
      </c>
      <c r="T12" s="17">
        <v>0.29957701001202602</v>
      </c>
      <c r="U12" s="17">
        <v>0.27085177755613199</v>
      </c>
      <c r="V12" s="17">
        <v>0.30403899643959997</v>
      </c>
      <c r="W12" s="17">
        <v>0.26844908782741</v>
      </c>
      <c r="X12" s="17">
        <v>0.349667503913064</v>
      </c>
      <c r="Y12" s="17">
        <v>0.24978649301455599</v>
      </c>
      <c r="Z12" s="17">
        <v>0.27994585065128602</v>
      </c>
      <c r="AA12" s="17">
        <v>0.32651952760726899</v>
      </c>
      <c r="AB12" s="17">
        <v>0.265759190611012</v>
      </c>
      <c r="AC12" s="17">
        <v>0.32491854011348498</v>
      </c>
      <c r="AD12" s="17">
        <v>0.28845452773723002</v>
      </c>
      <c r="AE12" s="17"/>
      <c r="AF12" s="17">
        <v>0.25819202342536002</v>
      </c>
      <c r="AG12" s="17">
        <v>0.32121059632422599</v>
      </c>
      <c r="AH12" s="17">
        <v>0.29918111528860802</v>
      </c>
      <c r="AI12" s="17"/>
      <c r="AJ12" s="17">
        <v>0.281437927158183</v>
      </c>
      <c r="AK12" s="17">
        <v>0.334328771159218</v>
      </c>
      <c r="AL12" s="17">
        <v>0.33617611177837597</v>
      </c>
      <c r="AM12" s="17">
        <v>0.22050280033786199</v>
      </c>
      <c r="AN12" s="17">
        <v>0.27428875546471598</v>
      </c>
      <c r="AO12" s="17"/>
      <c r="AP12" s="17">
        <v>0.29028850974378501</v>
      </c>
      <c r="AQ12" s="17">
        <v>0.338836648135312</v>
      </c>
      <c r="AR12" s="17">
        <v>0.30019151749538397</v>
      </c>
      <c r="AS12" s="17"/>
      <c r="AT12" s="17">
        <v>0.26149997342985498</v>
      </c>
      <c r="AU12" s="17">
        <v>0.317454939674853</v>
      </c>
      <c r="AV12" s="17">
        <v>0.314678512145117</v>
      </c>
      <c r="AW12" s="17">
        <v>0.30003770716350198</v>
      </c>
      <c r="AX12" s="17">
        <v>0.41638393793669098</v>
      </c>
      <c r="AY12" s="17"/>
      <c r="AZ12" s="17">
        <v>0.32446910544497498</v>
      </c>
      <c r="BA12" s="17">
        <v>0.32488707617505003</v>
      </c>
      <c r="BB12" s="17">
        <v>0.28522556133338201</v>
      </c>
      <c r="BC12" s="17">
        <v>0.26791214345268899</v>
      </c>
      <c r="BD12" s="17">
        <v>0.28055346106819401</v>
      </c>
      <c r="BE12" s="17">
        <v>0.240600252905177</v>
      </c>
      <c r="BF12" s="17"/>
      <c r="BG12" s="17">
        <v>0.26019812338286702</v>
      </c>
      <c r="BH12" s="17">
        <v>0.30092172026216302</v>
      </c>
      <c r="BI12" s="17" t="s">
        <v>95</v>
      </c>
      <c r="BJ12" s="17">
        <v>0.32914380956384898</v>
      </c>
      <c r="BK12" s="17">
        <v>0.30292134119523501</v>
      </c>
      <c r="BL12" s="17">
        <v>0.36438093129010102</v>
      </c>
      <c r="BM12" s="17">
        <v>0.279243575842337</v>
      </c>
    </row>
    <row r="13" spans="2:65" x14ac:dyDescent="0.35">
      <c r="B13" s="18" t="s">
        <v>529</v>
      </c>
      <c r="C13" s="19">
        <v>0.16274630429770601</v>
      </c>
      <c r="D13" s="19">
        <v>0.150206990333039</v>
      </c>
      <c r="E13" s="19">
        <v>0.175458527284377</v>
      </c>
      <c r="F13" s="19"/>
      <c r="G13" s="19">
        <v>0.20695330414492499</v>
      </c>
      <c r="H13" s="19">
        <v>0.20475796524019599</v>
      </c>
      <c r="I13" s="19">
        <v>0.186451936784922</v>
      </c>
      <c r="J13" s="19">
        <v>0.13528367705107999</v>
      </c>
      <c r="K13" s="19">
        <v>0.146959944268413</v>
      </c>
      <c r="L13" s="19">
        <v>0.11192913414149799</v>
      </c>
      <c r="M13" s="19"/>
      <c r="N13" s="19">
        <v>0.18865803549312499</v>
      </c>
      <c r="O13" s="19">
        <v>0.14145261448344101</v>
      </c>
      <c r="P13" s="19">
        <v>0.19476340784799001</v>
      </c>
      <c r="Q13" s="19">
        <v>0.131547496061931</v>
      </c>
      <c r="R13" s="19"/>
      <c r="S13" s="19">
        <v>0.17674176992604201</v>
      </c>
      <c r="T13" s="19">
        <v>0.15309673643576799</v>
      </c>
      <c r="U13" s="19">
        <v>0.17480474743342</v>
      </c>
      <c r="V13" s="19">
        <v>0.12600211875685299</v>
      </c>
      <c r="W13" s="19">
        <v>0.17637634209164199</v>
      </c>
      <c r="X13" s="19">
        <v>0.14025204349522599</v>
      </c>
      <c r="Y13" s="19">
        <v>0.15315441202649899</v>
      </c>
      <c r="Z13" s="19">
        <v>0.160226195908724</v>
      </c>
      <c r="AA13" s="19">
        <v>0.20991602259008299</v>
      </c>
      <c r="AB13" s="19">
        <v>0.16550011967837</v>
      </c>
      <c r="AC13" s="19">
        <v>9.8994510587428503E-2</v>
      </c>
      <c r="AD13" s="19">
        <v>0.212009149500438</v>
      </c>
      <c r="AE13" s="19"/>
      <c r="AF13" s="19">
        <v>0.137429950119033</v>
      </c>
      <c r="AG13" s="19">
        <v>0.17087333819103201</v>
      </c>
      <c r="AH13" s="19">
        <v>0.15516272575986201</v>
      </c>
      <c r="AI13" s="19"/>
      <c r="AJ13" s="19">
        <v>0.15039548739263101</v>
      </c>
      <c r="AK13" s="19">
        <v>0.18096261481267201</v>
      </c>
      <c r="AL13" s="19">
        <v>0.140637526762705</v>
      </c>
      <c r="AM13" s="19">
        <v>0.12518797347917801</v>
      </c>
      <c r="AN13" s="19">
        <v>0.162465759951441</v>
      </c>
      <c r="AO13" s="19"/>
      <c r="AP13" s="19">
        <v>0.13030695271772999</v>
      </c>
      <c r="AQ13" s="19">
        <v>0.185662909727067</v>
      </c>
      <c r="AR13" s="19">
        <v>0.18281411225212099</v>
      </c>
      <c r="AS13" s="19"/>
      <c r="AT13" s="19">
        <v>0.13905293308807301</v>
      </c>
      <c r="AU13" s="19">
        <v>0.12804293309029999</v>
      </c>
      <c r="AV13" s="19">
        <v>0.20110847710767099</v>
      </c>
      <c r="AW13" s="19">
        <v>0.20225665854602901</v>
      </c>
      <c r="AX13" s="19">
        <v>0.102501674357801</v>
      </c>
      <c r="AY13" s="19"/>
      <c r="AZ13" s="19">
        <v>0.17394067992189499</v>
      </c>
      <c r="BA13" s="19">
        <v>0.163941864537858</v>
      </c>
      <c r="BB13" s="19">
        <v>0.15335808923813099</v>
      </c>
      <c r="BC13" s="19">
        <v>0.16985545337079699</v>
      </c>
      <c r="BD13" s="19">
        <v>0.134188049353996</v>
      </c>
      <c r="BE13" s="19">
        <v>0.16195649442944601</v>
      </c>
      <c r="BF13" s="19"/>
      <c r="BG13" s="19">
        <v>0.15075050078425301</v>
      </c>
      <c r="BH13" s="19">
        <v>0.196275568928584</v>
      </c>
      <c r="BI13" s="19" t="s">
        <v>95</v>
      </c>
      <c r="BJ13" s="19">
        <v>0.154335489710028</v>
      </c>
      <c r="BK13" s="19">
        <v>0.111110676851034</v>
      </c>
      <c r="BL13" s="19">
        <v>0.16975446388585799</v>
      </c>
      <c r="BM13" s="19">
        <v>0.14826690556997801</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2007</v>
      </c>
      <c r="D7" s="10">
        <v>975</v>
      </c>
      <c r="E7" s="10">
        <v>1029</v>
      </c>
      <c r="F7" s="10"/>
      <c r="G7" s="10">
        <v>251</v>
      </c>
      <c r="H7" s="10">
        <v>357</v>
      </c>
      <c r="I7" s="10">
        <v>322</v>
      </c>
      <c r="J7" s="10">
        <v>356</v>
      </c>
      <c r="K7" s="10">
        <v>287</v>
      </c>
      <c r="L7" s="10">
        <v>434</v>
      </c>
      <c r="M7" s="10"/>
      <c r="N7" s="10">
        <v>586</v>
      </c>
      <c r="O7" s="10">
        <v>553</v>
      </c>
      <c r="P7" s="10">
        <v>381</v>
      </c>
      <c r="Q7" s="10">
        <v>480</v>
      </c>
      <c r="R7" s="10"/>
      <c r="S7" s="10">
        <v>293</v>
      </c>
      <c r="T7" s="10">
        <v>273</v>
      </c>
      <c r="U7" s="10">
        <v>168</v>
      </c>
      <c r="V7" s="10">
        <v>181</v>
      </c>
      <c r="W7" s="10">
        <v>143</v>
      </c>
      <c r="X7" s="10">
        <v>167</v>
      </c>
      <c r="Y7" s="10">
        <v>156</v>
      </c>
      <c r="Z7" s="10">
        <v>90</v>
      </c>
      <c r="AA7" s="10">
        <v>248</v>
      </c>
      <c r="AB7" s="10">
        <v>145</v>
      </c>
      <c r="AC7" s="10">
        <v>108</v>
      </c>
      <c r="AD7" s="10">
        <v>35</v>
      </c>
      <c r="AE7" s="10"/>
      <c r="AF7" s="10">
        <v>700</v>
      </c>
      <c r="AG7" s="10">
        <v>880</v>
      </c>
      <c r="AH7" s="10">
        <v>267</v>
      </c>
      <c r="AI7" s="10"/>
      <c r="AJ7" s="10">
        <v>729</v>
      </c>
      <c r="AK7" s="10">
        <v>608</v>
      </c>
      <c r="AL7" s="10">
        <v>148</v>
      </c>
      <c r="AM7" s="10">
        <v>26</v>
      </c>
      <c r="AN7" s="10">
        <v>240</v>
      </c>
      <c r="AO7" s="10"/>
      <c r="AP7" s="10">
        <v>385</v>
      </c>
      <c r="AQ7" s="10">
        <v>765</v>
      </c>
      <c r="AR7" s="10">
        <v>147</v>
      </c>
      <c r="AS7" s="10"/>
      <c r="AT7" s="10">
        <v>440</v>
      </c>
      <c r="AU7" s="10">
        <v>468</v>
      </c>
      <c r="AV7" s="10">
        <v>557</v>
      </c>
      <c r="AW7" s="10">
        <v>230</v>
      </c>
      <c r="AX7" s="10">
        <v>29</v>
      </c>
      <c r="AY7" s="10"/>
      <c r="AZ7" s="10">
        <v>474</v>
      </c>
      <c r="BA7" s="10">
        <v>608</v>
      </c>
      <c r="BB7" s="10">
        <v>231</v>
      </c>
      <c r="BC7" s="10">
        <v>360</v>
      </c>
      <c r="BD7" s="10">
        <v>226</v>
      </c>
      <c r="BE7" s="10">
        <v>108</v>
      </c>
      <c r="BF7" s="10"/>
      <c r="BG7" s="10">
        <v>754</v>
      </c>
      <c r="BH7" s="10">
        <v>471</v>
      </c>
      <c r="BI7" s="10" t="s">
        <v>94</v>
      </c>
      <c r="BJ7" s="10">
        <v>138</v>
      </c>
      <c r="BK7" s="10">
        <v>160</v>
      </c>
      <c r="BL7" s="10">
        <v>401</v>
      </c>
      <c r="BM7" s="10">
        <v>59</v>
      </c>
    </row>
    <row r="8" spans="2:65" ht="30" customHeight="1" x14ac:dyDescent="0.35">
      <c r="B8" s="11" t="s">
        <v>19</v>
      </c>
      <c r="C8" s="11">
        <v>2008</v>
      </c>
      <c r="D8" s="11">
        <v>990</v>
      </c>
      <c r="E8" s="11">
        <v>1015</v>
      </c>
      <c r="F8" s="11"/>
      <c r="G8" s="11">
        <v>299</v>
      </c>
      <c r="H8" s="11">
        <v>349</v>
      </c>
      <c r="I8" s="11">
        <v>313</v>
      </c>
      <c r="J8" s="11">
        <v>349</v>
      </c>
      <c r="K8" s="11">
        <v>277</v>
      </c>
      <c r="L8" s="11">
        <v>421</v>
      </c>
      <c r="M8" s="11"/>
      <c r="N8" s="11">
        <v>538</v>
      </c>
      <c r="O8" s="11">
        <v>518</v>
      </c>
      <c r="P8" s="11">
        <v>424</v>
      </c>
      <c r="Q8" s="11">
        <v>520</v>
      </c>
      <c r="R8" s="11"/>
      <c r="S8" s="11">
        <v>300</v>
      </c>
      <c r="T8" s="11">
        <v>261</v>
      </c>
      <c r="U8" s="11">
        <v>161</v>
      </c>
      <c r="V8" s="11">
        <v>184</v>
      </c>
      <c r="W8" s="11">
        <v>138</v>
      </c>
      <c r="X8" s="11">
        <v>172</v>
      </c>
      <c r="Y8" s="11">
        <v>147</v>
      </c>
      <c r="Z8" s="11">
        <v>83</v>
      </c>
      <c r="AA8" s="11">
        <v>235</v>
      </c>
      <c r="AB8" s="11">
        <v>169</v>
      </c>
      <c r="AC8" s="11">
        <v>112</v>
      </c>
      <c r="AD8" s="11">
        <v>46</v>
      </c>
      <c r="AE8" s="11"/>
      <c r="AF8" s="11">
        <v>689</v>
      </c>
      <c r="AG8" s="11">
        <v>860</v>
      </c>
      <c r="AH8" s="11">
        <v>279</v>
      </c>
      <c r="AI8" s="11"/>
      <c r="AJ8" s="11">
        <v>712</v>
      </c>
      <c r="AK8" s="11">
        <v>604</v>
      </c>
      <c r="AL8" s="11">
        <v>143</v>
      </c>
      <c r="AM8" s="11">
        <v>25</v>
      </c>
      <c r="AN8" s="11">
        <v>253</v>
      </c>
      <c r="AO8" s="11"/>
      <c r="AP8" s="11">
        <v>378</v>
      </c>
      <c r="AQ8" s="11">
        <v>767</v>
      </c>
      <c r="AR8" s="11">
        <v>146</v>
      </c>
      <c r="AS8" s="11"/>
      <c r="AT8" s="11">
        <v>454</v>
      </c>
      <c r="AU8" s="11">
        <v>477</v>
      </c>
      <c r="AV8" s="11">
        <v>550</v>
      </c>
      <c r="AW8" s="11">
        <v>216</v>
      </c>
      <c r="AX8" s="11">
        <v>26</v>
      </c>
      <c r="AY8" s="11"/>
      <c r="AZ8" s="11">
        <v>486</v>
      </c>
      <c r="BA8" s="11">
        <v>598</v>
      </c>
      <c r="BB8" s="11">
        <v>229</v>
      </c>
      <c r="BC8" s="11">
        <v>359</v>
      </c>
      <c r="BD8" s="11">
        <v>227</v>
      </c>
      <c r="BE8" s="11">
        <v>109</v>
      </c>
      <c r="BF8" s="11"/>
      <c r="BG8" s="11">
        <v>734</v>
      </c>
      <c r="BH8" s="11">
        <v>464</v>
      </c>
      <c r="BI8" s="11" t="s">
        <v>94</v>
      </c>
      <c r="BJ8" s="11">
        <v>145</v>
      </c>
      <c r="BK8" s="11">
        <v>166</v>
      </c>
      <c r="BL8" s="11">
        <v>410</v>
      </c>
      <c r="BM8" s="11">
        <v>62</v>
      </c>
    </row>
    <row r="9" spans="2:65" x14ac:dyDescent="0.35">
      <c r="B9" s="18" t="s">
        <v>528</v>
      </c>
      <c r="C9" s="17">
        <v>0.17647148555494699</v>
      </c>
      <c r="D9" s="17">
        <v>0.17553412993527501</v>
      </c>
      <c r="E9" s="17">
        <v>0.17699657228495699</v>
      </c>
      <c r="F9" s="17"/>
      <c r="G9" s="17">
        <v>0.15702941328127801</v>
      </c>
      <c r="H9" s="17">
        <v>0.11605523990850899</v>
      </c>
      <c r="I9" s="17">
        <v>0.16224044608541199</v>
      </c>
      <c r="J9" s="17">
        <v>0.16950412858170599</v>
      </c>
      <c r="K9" s="17">
        <v>0.200361846586109</v>
      </c>
      <c r="L9" s="17">
        <v>0.241081523783443</v>
      </c>
      <c r="M9" s="17"/>
      <c r="N9" s="17">
        <v>0.16233926773893401</v>
      </c>
      <c r="O9" s="17">
        <v>0.169066905938694</v>
      </c>
      <c r="P9" s="17">
        <v>0.181484876160905</v>
      </c>
      <c r="Q9" s="17">
        <v>0.19321131572073999</v>
      </c>
      <c r="R9" s="17"/>
      <c r="S9" s="17">
        <v>0.122924699445968</v>
      </c>
      <c r="T9" s="17">
        <v>0.21989233908766601</v>
      </c>
      <c r="U9" s="17">
        <v>0.20407231350034399</v>
      </c>
      <c r="V9" s="17">
        <v>0.133211201655551</v>
      </c>
      <c r="W9" s="17">
        <v>0.18001732287221101</v>
      </c>
      <c r="X9" s="17">
        <v>0.18849467692441499</v>
      </c>
      <c r="Y9" s="17">
        <v>0.16091192112458</v>
      </c>
      <c r="Z9" s="17">
        <v>0.25659723317616501</v>
      </c>
      <c r="AA9" s="17">
        <v>0.19432332274088601</v>
      </c>
      <c r="AB9" s="17">
        <v>0.117744973969683</v>
      </c>
      <c r="AC9" s="17">
        <v>0.229791641260126</v>
      </c>
      <c r="AD9" s="17">
        <v>0.20011174185130301</v>
      </c>
      <c r="AE9" s="17"/>
      <c r="AF9" s="17">
        <v>0.220984817549365</v>
      </c>
      <c r="AG9" s="17">
        <v>0.14555521102928601</v>
      </c>
      <c r="AH9" s="17">
        <v>0.180421329945255</v>
      </c>
      <c r="AI9" s="17"/>
      <c r="AJ9" s="17">
        <v>0.20274124143578101</v>
      </c>
      <c r="AK9" s="17">
        <v>0.14012635371389401</v>
      </c>
      <c r="AL9" s="17">
        <v>0.16901098640876999</v>
      </c>
      <c r="AM9" s="17">
        <v>0.216994711616918</v>
      </c>
      <c r="AN9" s="17">
        <v>0.19368332285168</v>
      </c>
      <c r="AO9" s="17"/>
      <c r="AP9" s="17">
        <v>0.17734285206158601</v>
      </c>
      <c r="AQ9" s="17">
        <v>0.13043572976048101</v>
      </c>
      <c r="AR9" s="17">
        <v>0.165190559463678</v>
      </c>
      <c r="AS9" s="17"/>
      <c r="AT9" s="17">
        <v>0.22355422923106999</v>
      </c>
      <c r="AU9" s="17">
        <v>0.176013760830557</v>
      </c>
      <c r="AV9" s="17">
        <v>0.14300406370728599</v>
      </c>
      <c r="AW9" s="17">
        <v>0.125229781460518</v>
      </c>
      <c r="AX9" s="17">
        <v>7.6583601733674095E-2</v>
      </c>
      <c r="AY9" s="17"/>
      <c r="AZ9" s="17">
        <v>0.125534974576099</v>
      </c>
      <c r="BA9" s="17">
        <v>0.16532001153693199</v>
      </c>
      <c r="BB9" s="17">
        <v>0.186399254111412</v>
      </c>
      <c r="BC9" s="17">
        <v>0.21756951078158099</v>
      </c>
      <c r="BD9" s="17">
        <v>0.21762541720091799</v>
      </c>
      <c r="BE9" s="17">
        <v>0.22297947950465599</v>
      </c>
      <c r="BF9" s="17"/>
      <c r="BG9" s="17">
        <v>0.21605730683371399</v>
      </c>
      <c r="BH9" s="17">
        <v>0.17586586431346801</v>
      </c>
      <c r="BI9" s="17" t="s">
        <v>95</v>
      </c>
      <c r="BJ9" s="17">
        <v>0.17517813794706</v>
      </c>
      <c r="BK9" s="17">
        <v>0.111114163539561</v>
      </c>
      <c r="BL9" s="17">
        <v>0.14226414342254701</v>
      </c>
      <c r="BM9" s="17">
        <v>0.15760154833644199</v>
      </c>
    </row>
    <row r="10" spans="2:65" x14ac:dyDescent="0.35">
      <c r="B10" s="18" t="s">
        <v>289</v>
      </c>
      <c r="C10" s="17">
        <v>0.14937359609338299</v>
      </c>
      <c r="D10" s="17">
        <v>0.13260191993248799</v>
      </c>
      <c r="E10" s="17">
        <v>0.166175068110052</v>
      </c>
      <c r="F10" s="17"/>
      <c r="G10" s="17">
        <v>0.17369365419081001</v>
      </c>
      <c r="H10" s="17">
        <v>0.15641656071184101</v>
      </c>
      <c r="I10" s="17">
        <v>0.158702114267047</v>
      </c>
      <c r="J10" s="17">
        <v>0.13268580009482001</v>
      </c>
      <c r="K10" s="17">
        <v>0.17848778273381899</v>
      </c>
      <c r="L10" s="17">
        <v>0.11391872265370701</v>
      </c>
      <c r="M10" s="17"/>
      <c r="N10" s="17">
        <v>0.14238615353141801</v>
      </c>
      <c r="O10" s="17">
        <v>0.15364463426523201</v>
      </c>
      <c r="P10" s="17">
        <v>0.16701879100077299</v>
      </c>
      <c r="Q10" s="17">
        <v>0.140058076640735</v>
      </c>
      <c r="R10" s="17"/>
      <c r="S10" s="17">
        <v>0.13283323296642999</v>
      </c>
      <c r="T10" s="17">
        <v>0.148012336327248</v>
      </c>
      <c r="U10" s="17">
        <v>0.186005852265617</v>
      </c>
      <c r="V10" s="17">
        <v>0.22785682611883601</v>
      </c>
      <c r="W10" s="17">
        <v>0.154588080347906</v>
      </c>
      <c r="X10" s="17">
        <v>0.112253791900651</v>
      </c>
      <c r="Y10" s="17">
        <v>0.108086561804455</v>
      </c>
      <c r="Z10" s="17">
        <v>0.114831390666425</v>
      </c>
      <c r="AA10" s="17">
        <v>0.14304069256379001</v>
      </c>
      <c r="AB10" s="17">
        <v>0.167705675076741</v>
      </c>
      <c r="AC10" s="17">
        <v>0.13289759888372801</v>
      </c>
      <c r="AD10" s="17">
        <v>0.14507633787836399</v>
      </c>
      <c r="AE10" s="17"/>
      <c r="AF10" s="17">
        <v>0.16157771479376601</v>
      </c>
      <c r="AG10" s="17">
        <v>0.13345589165049801</v>
      </c>
      <c r="AH10" s="17">
        <v>0.15996402915653701</v>
      </c>
      <c r="AI10" s="17"/>
      <c r="AJ10" s="17">
        <v>0.14682375709707501</v>
      </c>
      <c r="AK10" s="17">
        <v>0.13161673350594899</v>
      </c>
      <c r="AL10" s="17">
        <v>0.14646062073594501</v>
      </c>
      <c r="AM10" s="17">
        <v>0.35507435731040399</v>
      </c>
      <c r="AN10" s="17">
        <v>0.17988917435895099</v>
      </c>
      <c r="AO10" s="17"/>
      <c r="AP10" s="17">
        <v>0.13242092227639499</v>
      </c>
      <c r="AQ10" s="17">
        <v>0.146917688305923</v>
      </c>
      <c r="AR10" s="17">
        <v>0.15095566932805399</v>
      </c>
      <c r="AS10" s="17"/>
      <c r="AT10" s="17">
        <v>0.133149942697952</v>
      </c>
      <c r="AU10" s="17">
        <v>0.148803773648431</v>
      </c>
      <c r="AV10" s="17">
        <v>0.16297464268543699</v>
      </c>
      <c r="AW10" s="17">
        <v>0.15979979647349801</v>
      </c>
      <c r="AX10" s="17">
        <v>3.5809034361325501E-2</v>
      </c>
      <c r="AY10" s="17"/>
      <c r="AZ10" s="17">
        <v>0.15526069589660099</v>
      </c>
      <c r="BA10" s="17">
        <v>0.142725038652908</v>
      </c>
      <c r="BB10" s="17">
        <v>0.16398650267565801</v>
      </c>
      <c r="BC10" s="17">
        <v>0.134898748392315</v>
      </c>
      <c r="BD10" s="17">
        <v>0.14832844828057501</v>
      </c>
      <c r="BE10" s="17">
        <v>0.17864948621455001</v>
      </c>
      <c r="BF10" s="17"/>
      <c r="BG10" s="17">
        <v>0.14347399851799</v>
      </c>
      <c r="BH10" s="17">
        <v>0.13062291625499201</v>
      </c>
      <c r="BI10" s="17" t="s">
        <v>95</v>
      </c>
      <c r="BJ10" s="17">
        <v>0.157914344785794</v>
      </c>
      <c r="BK10" s="17">
        <v>0.190414199459884</v>
      </c>
      <c r="BL10" s="17">
        <v>0.15530628056272699</v>
      </c>
      <c r="BM10" s="17">
        <v>0.13725274403731599</v>
      </c>
    </row>
    <row r="11" spans="2:65" x14ac:dyDescent="0.35">
      <c r="B11" s="18" t="s">
        <v>290</v>
      </c>
      <c r="C11" s="17">
        <v>0.34993372186035698</v>
      </c>
      <c r="D11" s="17">
        <v>0.33333416039164598</v>
      </c>
      <c r="E11" s="17">
        <v>0.36610608013462698</v>
      </c>
      <c r="F11" s="17"/>
      <c r="G11" s="17">
        <v>0.37035077990627602</v>
      </c>
      <c r="H11" s="17">
        <v>0.33930998389068501</v>
      </c>
      <c r="I11" s="17">
        <v>0.378866826022843</v>
      </c>
      <c r="J11" s="17">
        <v>0.36612030049405198</v>
      </c>
      <c r="K11" s="17">
        <v>0.29512187371301701</v>
      </c>
      <c r="L11" s="17">
        <v>0.34542874290480202</v>
      </c>
      <c r="M11" s="17"/>
      <c r="N11" s="17">
        <v>0.31193349991515801</v>
      </c>
      <c r="O11" s="17">
        <v>0.32435380612790898</v>
      </c>
      <c r="P11" s="17">
        <v>0.33857972136556802</v>
      </c>
      <c r="Q11" s="17">
        <v>0.42335420980838301</v>
      </c>
      <c r="R11" s="17"/>
      <c r="S11" s="17">
        <v>0.391169838832571</v>
      </c>
      <c r="T11" s="17">
        <v>0.29189525301407698</v>
      </c>
      <c r="U11" s="17">
        <v>0.338752595555326</v>
      </c>
      <c r="V11" s="17">
        <v>0.31693409168534697</v>
      </c>
      <c r="W11" s="17">
        <v>0.37625559867868202</v>
      </c>
      <c r="X11" s="17">
        <v>0.41135204483042798</v>
      </c>
      <c r="Y11" s="17">
        <v>0.36522025616617498</v>
      </c>
      <c r="Z11" s="17">
        <v>0.26368567021425598</v>
      </c>
      <c r="AA11" s="17">
        <v>0.32647955743891999</v>
      </c>
      <c r="AB11" s="17">
        <v>0.38779539958007803</v>
      </c>
      <c r="AC11" s="17">
        <v>0.32082157106856601</v>
      </c>
      <c r="AD11" s="17">
        <v>0.42963329895306501</v>
      </c>
      <c r="AE11" s="17"/>
      <c r="AF11" s="17">
        <v>0.31339881081039</v>
      </c>
      <c r="AG11" s="17">
        <v>0.34750698414704501</v>
      </c>
      <c r="AH11" s="17">
        <v>0.39207543674781797</v>
      </c>
      <c r="AI11" s="17"/>
      <c r="AJ11" s="17">
        <v>0.32464680774624399</v>
      </c>
      <c r="AK11" s="17">
        <v>0.36075207205094101</v>
      </c>
      <c r="AL11" s="17">
        <v>0.331470155217024</v>
      </c>
      <c r="AM11" s="17">
        <v>8.5119464612912393E-2</v>
      </c>
      <c r="AN11" s="17">
        <v>0.36636837917597198</v>
      </c>
      <c r="AO11" s="17"/>
      <c r="AP11" s="17">
        <v>0.33493029476034097</v>
      </c>
      <c r="AQ11" s="17">
        <v>0.355084702180189</v>
      </c>
      <c r="AR11" s="17">
        <v>0.36499087214479697</v>
      </c>
      <c r="AS11" s="17"/>
      <c r="AT11" s="17">
        <v>0.38262213478028501</v>
      </c>
      <c r="AU11" s="17">
        <v>0.38335356901112899</v>
      </c>
      <c r="AV11" s="17">
        <v>0.29702660605215703</v>
      </c>
      <c r="AW11" s="17">
        <v>0.34381997872780401</v>
      </c>
      <c r="AX11" s="17">
        <v>0.233416362210668</v>
      </c>
      <c r="AY11" s="17"/>
      <c r="AZ11" s="17">
        <v>0.36163951384257598</v>
      </c>
      <c r="BA11" s="17">
        <v>0.35033443437181</v>
      </c>
      <c r="BB11" s="17">
        <v>0.324330885931087</v>
      </c>
      <c r="BC11" s="17">
        <v>0.36543516735838999</v>
      </c>
      <c r="BD11" s="17">
        <v>0.332167677707986</v>
      </c>
      <c r="BE11" s="17">
        <v>0.33521805286995598</v>
      </c>
      <c r="BF11" s="17"/>
      <c r="BG11" s="17">
        <v>0.30168346330823298</v>
      </c>
      <c r="BH11" s="17">
        <v>0.32045379119682199</v>
      </c>
      <c r="BI11" s="17" t="s">
        <v>95</v>
      </c>
      <c r="BJ11" s="17">
        <v>0.40562459444196203</v>
      </c>
      <c r="BK11" s="17">
        <v>0.445918625299216</v>
      </c>
      <c r="BL11" s="17">
        <v>0.39355140605850097</v>
      </c>
      <c r="BM11" s="17">
        <v>0.40160807290533501</v>
      </c>
    </row>
    <row r="12" spans="2:65" x14ac:dyDescent="0.35">
      <c r="B12" s="18" t="s">
        <v>291</v>
      </c>
      <c r="C12" s="17">
        <v>0.186420021974186</v>
      </c>
      <c r="D12" s="17">
        <v>0.201103060247142</v>
      </c>
      <c r="E12" s="17">
        <v>0.17165948042985699</v>
      </c>
      <c r="F12" s="17"/>
      <c r="G12" s="17">
        <v>0.20438347064015999</v>
      </c>
      <c r="H12" s="17">
        <v>0.23418371040800701</v>
      </c>
      <c r="I12" s="17">
        <v>0.15987821507498201</v>
      </c>
      <c r="J12" s="17">
        <v>0.20519584732332</v>
      </c>
      <c r="K12" s="17">
        <v>0.18066160947024401</v>
      </c>
      <c r="L12" s="17">
        <v>0.14194507534349099</v>
      </c>
      <c r="M12" s="17"/>
      <c r="N12" s="17">
        <v>0.211398627810753</v>
      </c>
      <c r="O12" s="17">
        <v>0.218878530269974</v>
      </c>
      <c r="P12" s="17">
        <v>0.17088516622237701</v>
      </c>
      <c r="Q12" s="17">
        <v>0.14350304003779599</v>
      </c>
      <c r="R12" s="17"/>
      <c r="S12" s="17">
        <v>0.222734390685667</v>
      </c>
      <c r="T12" s="17">
        <v>0.17753756153931399</v>
      </c>
      <c r="U12" s="17">
        <v>0.14532462273973701</v>
      </c>
      <c r="V12" s="17">
        <v>0.16527481461789501</v>
      </c>
      <c r="W12" s="17">
        <v>0.17747569298978599</v>
      </c>
      <c r="X12" s="17">
        <v>0.17750502022054701</v>
      </c>
      <c r="Y12" s="17">
        <v>0.20446711040493601</v>
      </c>
      <c r="Z12" s="17">
        <v>0.210169409189538</v>
      </c>
      <c r="AA12" s="17">
        <v>0.18253072086477801</v>
      </c>
      <c r="AB12" s="17">
        <v>0.200560092326034</v>
      </c>
      <c r="AC12" s="17">
        <v>0.17198213302660001</v>
      </c>
      <c r="AD12" s="17">
        <v>0.19140827968660301</v>
      </c>
      <c r="AE12" s="17"/>
      <c r="AF12" s="17">
        <v>0.16305187072341101</v>
      </c>
      <c r="AG12" s="17">
        <v>0.21155762453159899</v>
      </c>
      <c r="AH12" s="17">
        <v>0.17096267012129099</v>
      </c>
      <c r="AI12" s="17"/>
      <c r="AJ12" s="17">
        <v>0.175871232256256</v>
      </c>
      <c r="AK12" s="17">
        <v>0.235908872415419</v>
      </c>
      <c r="AL12" s="17">
        <v>0.15350712484634499</v>
      </c>
      <c r="AM12" s="17">
        <v>0.13586734839665801</v>
      </c>
      <c r="AN12" s="17">
        <v>0.16123392290546301</v>
      </c>
      <c r="AO12" s="17"/>
      <c r="AP12" s="17">
        <v>0.211541183765768</v>
      </c>
      <c r="AQ12" s="17">
        <v>0.21949700124692301</v>
      </c>
      <c r="AR12" s="17">
        <v>0.115467030439059</v>
      </c>
      <c r="AS12" s="17"/>
      <c r="AT12" s="17">
        <v>0.13821446949996699</v>
      </c>
      <c r="AU12" s="17">
        <v>0.178536920389823</v>
      </c>
      <c r="AV12" s="17">
        <v>0.236692587066621</v>
      </c>
      <c r="AW12" s="17">
        <v>0.21890348212764801</v>
      </c>
      <c r="AX12" s="17">
        <v>0.33958626817916499</v>
      </c>
      <c r="AY12" s="17"/>
      <c r="AZ12" s="17">
        <v>0.21269105724680901</v>
      </c>
      <c r="BA12" s="17">
        <v>0.20126346779071899</v>
      </c>
      <c r="BB12" s="17">
        <v>0.21963212676426699</v>
      </c>
      <c r="BC12" s="17">
        <v>0.154337625096549</v>
      </c>
      <c r="BD12" s="17">
        <v>0.12762640934679301</v>
      </c>
      <c r="BE12" s="17">
        <v>0.14608833795012599</v>
      </c>
      <c r="BF12" s="17"/>
      <c r="BG12" s="17">
        <v>0.178997778174669</v>
      </c>
      <c r="BH12" s="17">
        <v>0.20483362619294199</v>
      </c>
      <c r="BI12" s="17" t="s">
        <v>95</v>
      </c>
      <c r="BJ12" s="17">
        <v>0.19006270738839601</v>
      </c>
      <c r="BK12" s="17">
        <v>0.159464745924074</v>
      </c>
      <c r="BL12" s="17">
        <v>0.193540586461591</v>
      </c>
      <c r="BM12" s="17">
        <v>0.202970046011901</v>
      </c>
    </row>
    <row r="13" spans="2:65" x14ac:dyDescent="0.35">
      <c r="B13" s="18" t="s">
        <v>529</v>
      </c>
      <c r="C13" s="19">
        <v>0.13780117451712701</v>
      </c>
      <c r="D13" s="19">
        <v>0.15742672949344899</v>
      </c>
      <c r="E13" s="19">
        <v>0.119062799040506</v>
      </c>
      <c r="F13" s="19"/>
      <c r="G13" s="19">
        <v>9.4542681981476098E-2</v>
      </c>
      <c r="H13" s="19">
        <v>0.15403450508095801</v>
      </c>
      <c r="I13" s="19">
        <v>0.140312398549717</v>
      </c>
      <c r="J13" s="19">
        <v>0.126493923506102</v>
      </c>
      <c r="K13" s="19">
        <v>0.14536688749681001</v>
      </c>
      <c r="L13" s="19">
        <v>0.15762593531455699</v>
      </c>
      <c r="M13" s="19"/>
      <c r="N13" s="19">
        <v>0.17194245100373701</v>
      </c>
      <c r="O13" s="19">
        <v>0.13405612339819101</v>
      </c>
      <c r="P13" s="19">
        <v>0.142031445250377</v>
      </c>
      <c r="Q13" s="19">
        <v>9.9873357792346101E-2</v>
      </c>
      <c r="R13" s="19"/>
      <c r="S13" s="19">
        <v>0.130337838069364</v>
      </c>
      <c r="T13" s="19">
        <v>0.16266251003169499</v>
      </c>
      <c r="U13" s="19">
        <v>0.125844615938976</v>
      </c>
      <c r="V13" s="19">
        <v>0.15672306592237201</v>
      </c>
      <c r="W13" s="19">
        <v>0.11166330511141501</v>
      </c>
      <c r="X13" s="19">
        <v>0.11039446612395799</v>
      </c>
      <c r="Y13" s="19">
        <v>0.16131415049985401</v>
      </c>
      <c r="Z13" s="19">
        <v>0.15471629675361601</v>
      </c>
      <c r="AA13" s="19">
        <v>0.15362570639162701</v>
      </c>
      <c r="AB13" s="19">
        <v>0.126193859047464</v>
      </c>
      <c r="AC13" s="19">
        <v>0.14450705576098</v>
      </c>
      <c r="AD13" s="19">
        <v>3.37703416306648E-2</v>
      </c>
      <c r="AE13" s="19"/>
      <c r="AF13" s="19">
        <v>0.140986786123068</v>
      </c>
      <c r="AG13" s="19">
        <v>0.16192428864157299</v>
      </c>
      <c r="AH13" s="19">
        <v>9.6576534029098507E-2</v>
      </c>
      <c r="AI13" s="19"/>
      <c r="AJ13" s="19">
        <v>0.14991696146464401</v>
      </c>
      <c r="AK13" s="19">
        <v>0.131595968313797</v>
      </c>
      <c r="AL13" s="19">
        <v>0.19955111279191601</v>
      </c>
      <c r="AM13" s="19">
        <v>0.206944118063108</v>
      </c>
      <c r="AN13" s="19">
        <v>9.8825200707933797E-2</v>
      </c>
      <c r="AO13" s="19"/>
      <c r="AP13" s="19">
        <v>0.14376474713591</v>
      </c>
      <c r="AQ13" s="19">
        <v>0.148064878506484</v>
      </c>
      <c r="AR13" s="19">
        <v>0.203395868624412</v>
      </c>
      <c r="AS13" s="19"/>
      <c r="AT13" s="19">
        <v>0.122459223790726</v>
      </c>
      <c r="AU13" s="19">
        <v>0.11329197612006001</v>
      </c>
      <c r="AV13" s="19">
        <v>0.16030210048849899</v>
      </c>
      <c r="AW13" s="19">
        <v>0.15224696121053199</v>
      </c>
      <c r="AX13" s="19">
        <v>0.31460473351516799</v>
      </c>
      <c r="AY13" s="19"/>
      <c r="AZ13" s="19">
        <v>0.144873758437916</v>
      </c>
      <c r="BA13" s="19">
        <v>0.14035704764763199</v>
      </c>
      <c r="BB13" s="19">
        <v>0.105651230517575</v>
      </c>
      <c r="BC13" s="19">
        <v>0.127758948371165</v>
      </c>
      <c r="BD13" s="19">
        <v>0.17425204746372699</v>
      </c>
      <c r="BE13" s="19">
        <v>0.11706464346071099</v>
      </c>
      <c r="BF13" s="19"/>
      <c r="BG13" s="19">
        <v>0.159787453165393</v>
      </c>
      <c r="BH13" s="19">
        <v>0.168223802041776</v>
      </c>
      <c r="BI13" s="19" t="s">
        <v>95</v>
      </c>
      <c r="BJ13" s="19">
        <v>7.1220215436787901E-2</v>
      </c>
      <c r="BK13" s="19">
        <v>9.3088265777264603E-2</v>
      </c>
      <c r="BL13" s="19">
        <v>0.11533758349463399</v>
      </c>
      <c r="BM13" s="19">
        <v>0.10056758870900601</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2007</v>
      </c>
      <c r="D7" s="10">
        <v>975</v>
      </c>
      <c r="E7" s="10">
        <v>1029</v>
      </c>
      <c r="F7" s="10"/>
      <c r="G7" s="10">
        <v>251</v>
      </c>
      <c r="H7" s="10">
        <v>357</v>
      </c>
      <c r="I7" s="10">
        <v>322</v>
      </c>
      <c r="J7" s="10">
        <v>356</v>
      </c>
      <c r="K7" s="10">
        <v>287</v>
      </c>
      <c r="L7" s="10">
        <v>434</v>
      </c>
      <c r="M7" s="10"/>
      <c r="N7" s="10">
        <v>586</v>
      </c>
      <c r="O7" s="10">
        <v>553</v>
      </c>
      <c r="P7" s="10">
        <v>381</v>
      </c>
      <c r="Q7" s="10">
        <v>480</v>
      </c>
      <c r="R7" s="10"/>
      <c r="S7" s="10">
        <v>293</v>
      </c>
      <c r="T7" s="10">
        <v>273</v>
      </c>
      <c r="U7" s="10">
        <v>168</v>
      </c>
      <c r="V7" s="10">
        <v>181</v>
      </c>
      <c r="W7" s="10">
        <v>143</v>
      </c>
      <c r="X7" s="10">
        <v>167</v>
      </c>
      <c r="Y7" s="10">
        <v>156</v>
      </c>
      <c r="Z7" s="10">
        <v>90</v>
      </c>
      <c r="AA7" s="10">
        <v>248</v>
      </c>
      <c r="AB7" s="10">
        <v>145</v>
      </c>
      <c r="AC7" s="10">
        <v>108</v>
      </c>
      <c r="AD7" s="10">
        <v>35</v>
      </c>
      <c r="AE7" s="10"/>
      <c r="AF7" s="10">
        <v>700</v>
      </c>
      <c r="AG7" s="10">
        <v>880</v>
      </c>
      <c r="AH7" s="10">
        <v>267</v>
      </c>
      <c r="AI7" s="10"/>
      <c r="AJ7" s="10">
        <v>729</v>
      </c>
      <c r="AK7" s="10">
        <v>608</v>
      </c>
      <c r="AL7" s="10">
        <v>148</v>
      </c>
      <c r="AM7" s="10">
        <v>26</v>
      </c>
      <c r="AN7" s="10">
        <v>240</v>
      </c>
      <c r="AO7" s="10"/>
      <c r="AP7" s="10">
        <v>385</v>
      </c>
      <c r="AQ7" s="10">
        <v>765</v>
      </c>
      <c r="AR7" s="10">
        <v>147</v>
      </c>
      <c r="AS7" s="10"/>
      <c r="AT7" s="10">
        <v>440</v>
      </c>
      <c r="AU7" s="10">
        <v>468</v>
      </c>
      <c r="AV7" s="10">
        <v>557</v>
      </c>
      <c r="AW7" s="10">
        <v>230</v>
      </c>
      <c r="AX7" s="10">
        <v>29</v>
      </c>
      <c r="AY7" s="10"/>
      <c r="AZ7" s="10">
        <v>474</v>
      </c>
      <c r="BA7" s="10">
        <v>608</v>
      </c>
      <c r="BB7" s="10">
        <v>231</v>
      </c>
      <c r="BC7" s="10">
        <v>360</v>
      </c>
      <c r="BD7" s="10">
        <v>226</v>
      </c>
      <c r="BE7" s="10">
        <v>108</v>
      </c>
      <c r="BF7" s="10"/>
      <c r="BG7" s="10">
        <v>754</v>
      </c>
      <c r="BH7" s="10">
        <v>471</v>
      </c>
      <c r="BI7" s="10" t="s">
        <v>94</v>
      </c>
      <c r="BJ7" s="10">
        <v>138</v>
      </c>
      <c r="BK7" s="10">
        <v>160</v>
      </c>
      <c r="BL7" s="10">
        <v>401</v>
      </c>
      <c r="BM7" s="10">
        <v>59</v>
      </c>
    </row>
    <row r="8" spans="2:65" ht="30" customHeight="1" x14ac:dyDescent="0.35">
      <c r="B8" s="11" t="s">
        <v>19</v>
      </c>
      <c r="C8" s="11">
        <v>2008</v>
      </c>
      <c r="D8" s="11">
        <v>990</v>
      </c>
      <c r="E8" s="11">
        <v>1015</v>
      </c>
      <c r="F8" s="11"/>
      <c r="G8" s="11">
        <v>299</v>
      </c>
      <c r="H8" s="11">
        <v>349</v>
      </c>
      <c r="I8" s="11">
        <v>313</v>
      </c>
      <c r="J8" s="11">
        <v>349</v>
      </c>
      <c r="K8" s="11">
        <v>277</v>
      </c>
      <c r="L8" s="11">
        <v>421</v>
      </c>
      <c r="M8" s="11"/>
      <c r="N8" s="11">
        <v>538</v>
      </c>
      <c r="O8" s="11">
        <v>518</v>
      </c>
      <c r="P8" s="11">
        <v>424</v>
      </c>
      <c r="Q8" s="11">
        <v>520</v>
      </c>
      <c r="R8" s="11"/>
      <c r="S8" s="11">
        <v>300</v>
      </c>
      <c r="T8" s="11">
        <v>261</v>
      </c>
      <c r="U8" s="11">
        <v>161</v>
      </c>
      <c r="V8" s="11">
        <v>184</v>
      </c>
      <c r="W8" s="11">
        <v>138</v>
      </c>
      <c r="X8" s="11">
        <v>172</v>
      </c>
      <c r="Y8" s="11">
        <v>147</v>
      </c>
      <c r="Z8" s="11">
        <v>83</v>
      </c>
      <c r="AA8" s="11">
        <v>235</v>
      </c>
      <c r="AB8" s="11">
        <v>169</v>
      </c>
      <c r="AC8" s="11">
        <v>112</v>
      </c>
      <c r="AD8" s="11">
        <v>46</v>
      </c>
      <c r="AE8" s="11"/>
      <c r="AF8" s="11">
        <v>689</v>
      </c>
      <c r="AG8" s="11">
        <v>860</v>
      </c>
      <c r="AH8" s="11">
        <v>279</v>
      </c>
      <c r="AI8" s="11"/>
      <c r="AJ8" s="11">
        <v>712</v>
      </c>
      <c r="AK8" s="11">
        <v>604</v>
      </c>
      <c r="AL8" s="11">
        <v>143</v>
      </c>
      <c r="AM8" s="11">
        <v>25</v>
      </c>
      <c r="AN8" s="11">
        <v>253</v>
      </c>
      <c r="AO8" s="11"/>
      <c r="AP8" s="11">
        <v>378</v>
      </c>
      <c r="AQ8" s="11">
        <v>767</v>
      </c>
      <c r="AR8" s="11">
        <v>146</v>
      </c>
      <c r="AS8" s="11"/>
      <c r="AT8" s="11">
        <v>454</v>
      </c>
      <c r="AU8" s="11">
        <v>477</v>
      </c>
      <c r="AV8" s="11">
        <v>550</v>
      </c>
      <c r="AW8" s="11">
        <v>216</v>
      </c>
      <c r="AX8" s="11">
        <v>26</v>
      </c>
      <c r="AY8" s="11"/>
      <c r="AZ8" s="11">
        <v>486</v>
      </c>
      <c r="BA8" s="11">
        <v>598</v>
      </c>
      <c r="BB8" s="11">
        <v>229</v>
      </c>
      <c r="BC8" s="11">
        <v>359</v>
      </c>
      <c r="BD8" s="11">
        <v>227</v>
      </c>
      <c r="BE8" s="11">
        <v>109</v>
      </c>
      <c r="BF8" s="11"/>
      <c r="BG8" s="11">
        <v>734</v>
      </c>
      <c r="BH8" s="11">
        <v>464</v>
      </c>
      <c r="BI8" s="11" t="s">
        <v>94</v>
      </c>
      <c r="BJ8" s="11">
        <v>145</v>
      </c>
      <c r="BK8" s="11">
        <v>166</v>
      </c>
      <c r="BL8" s="11">
        <v>410</v>
      </c>
      <c r="BM8" s="11">
        <v>62</v>
      </c>
    </row>
    <row r="9" spans="2:65" x14ac:dyDescent="0.35">
      <c r="B9" s="18" t="s">
        <v>528</v>
      </c>
      <c r="C9" s="17">
        <v>8.5044202657748397E-2</v>
      </c>
      <c r="D9" s="17">
        <v>9.0920538148950805E-2</v>
      </c>
      <c r="E9" s="17">
        <v>7.8652812996358304E-2</v>
      </c>
      <c r="F9" s="17"/>
      <c r="G9" s="17">
        <v>5.1405153046700798E-2</v>
      </c>
      <c r="H9" s="17">
        <v>4.5300832090979903E-2</v>
      </c>
      <c r="I9" s="17">
        <v>7.1779646453809007E-2</v>
      </c>
      <c r="J9" s="17">
        <v>0.10109672423789701</v>
      </c>
      <c r="K9" s="17">
        <v>0.10999832221044301</v>
      </c>
      <c r="L9" s="17">
        <v>0.122105168193234</v>
      </c>
      <c r="M9" s="17"/>
      <c r="N9" s="17">
        <v>7.9371303938805704E-2</v>
      </c>
      <c r="O9" s="17">
        <v>8.7972036753375199E-2</v>
      </c>
      <c r="P9" s="17">
        <v>8.8364101697280803E-2</v>
      </c>
      <c r="Q9" s="17">
        <v>8.3403941378309795E-2</v>
      </c>
      <c r="R9" s="17"/>
      <c r="S9" s="17">
        <v>7.3028727284495207E-2</v>
      </c>
      <c r="T9" s="17">
        <v>0.105366653257415</v>
      </c>
      <c r="U9" s="17">
        <v>7.6057825174397603E-2</v>
      </c>
      <c r="V9" s="17">
        <v>5.5268978618806898E-2</v>
      </c>
      <c r="W9" s="17">
        <v>8.5419127566265005E-2</v>
      </c>
      <c r="X9" s="17">
        <v>8.2380787798582197E-2</v>
      </c>
      <c r="Y9" s="17">
        <v>8.0337402575456199E-2</v>
      </c>
      <c r="Z9" s="17">
        <v>0.21076361718887901</v>
      </c>
      <c r="AA9" s="17">
        <v>7.4178308798454898E-2</v>
      </c>
      <c r="AB9" s="17">
        <v>4.6603006636796798E-2</v>
      </c>
      <c r="AC9" s="17">
        <v>0.11793764270433101</v>
      </c>
      <c r="AD9" s="17">
        <v>0.11305851483066</v>
      </c>
      <c r="AE9" s="17"/>
      <c r="AF9" s="17">
        <v>0.12698403274524001</v>
      </c>
      <c r="AG9" s="17">
        <v>6.2745092895797494E-2</v>
      </c>
      <c r="AH9" s="17">
        <v>8.3183023519752597E-2</v>
      </c>
      <c r="AI9" s="17"/>
      <c r="AJ9" s="17">
        <v>0.106051200196115</v>
      </c>
      <c r="AK9" s="17">
        <v>4.8746374312244302E-2</v>
      </c>
      <c r="AL9" s="17">
        <v>9.9764260060647203E-2</v>
      </c>
      <c r="AM9" s="17">
        <v>0.29895487354406702</v>
      </c>
      <c r="AN9" s="17">
        <v>0.106740531205711</v>
      </c>
      <c r="AO9" s="17"/>
      <c r="AP9" s="17">
        <v>7.9567306013732797E-2</v>
      </c>
      <c r="AQ9" s="17">
        <v>5.11641644067432E-2</v>
      </c>
      <c r="AR9" s="17">
        <v>8.4764641425469203E-2</v>
      </c>
      <c r="AS9" s="17"/>
      <c r="AT9" s="17">
        <v>0.120826931214725</v>
      </c>
      <c r="AU9" s="17">
        <v>8.3017965303004204E-2</v>
      </c>
      <c r="AV9" s="17">
        <v>7.2885743038501205E-2</v>
      </c>
      <c r="AW9" s="17">
        <v>5.5778825993826497E-2</v>
      </c>
      <c r="AX9" s="17">
        <v>0.12555101891544501</v>
      </c>
      <c r="AY9" s="17"/>
      <c r="AZ9" s="17">
        <v>6.8145589203157705E-2</v>
      </c>
      <c r="BA9" s="17">
        <v>7.2918819613257801E-2</v>
      </c>
      <c r="BB9" s="17">
        <v>8.3687328125456706E-2</v>
      </c>
      <c r="BC9" s="17">
        <v>9.7074750798596607E-2</v>
      </c>
      <c r="BD9" s="17">
        <v>0.13036167241707999</v>
      </c>
      <c r="BE9" s="17">
        <v>9.58585739853971E-2</v>
      </c>
      <c r="BF9" s="17"/>
      <c r="BG9" s="17">
        <v>0.11620468375811201</v>
      </c>
      <c r="BH9" s="17">
        <v>7.8264076926710294E-2</v>
      </c>
      <c r="BI9" s="17" t="s">
        <v>95</v>
      </c>
      <c r="BJ9" s="17">
        <v>3.4373501118030399E-2</v>
      </c>
      <c r="BK9" s="17">
        <v>7.6531026774438099E-2</v>
      </c>
      <c r="BL9" s="17">
        <v>5.6247914292383398E-2</v>
      </c>
      <c r="BM9" s="17">
        <v>0.13369911354311101</v>
      </c>
    </row>
    <row r="10" spans="2:65" x14ac:dyDescent="0.35">
      <c r="B10" s="18" t="s">
        <v>289</v>
      </c>
      <c r="C10" s="17">
        <v>6.5388526269005404E-2</v>
      </c>
      <c r="D10" s="17">
        <v>6.7003702269041898E-2</v>
      </c>
      <c r="E10" s="17">
        <v>6.40057874638323E-2</v>
      </c>
      <c r="F10" s="17"/>
      <c r="G10" s="17">
        <v>5.9639403746084001E-2</v>
      </c>
      <c r="H10" s="17">
        <v>6.22436944397231E-2</v>
      </c>
      <c r="I10" s="17">
        <v>8.5976138258348198E-2</v>
      </c>
      <c r="J10" s="17">
        <v>5.05631149082875E-2</v>
      </c>
      <c r="K10" s="17">
        <v>8.3441526685619105E-2</v>
      </c>
      <c r="L10" s="17">
        <v>5.7172448902691797E-2</v>
      </c>
      <c r="M10" s="17"/>
      <c r="N10" s="17">
        <v>6.4517807142707495E-2</v>
      </c>
      <c r="O10" s="17">
        <v>5.7400874743091003E-2</v>
      </c>
      <c r="P10" s="17">
        <v>6.6882840817192493E-2</v>
      </c>
      <c r="Q10" s="17">
        <v>7.3960538569843096E-2</v>
      </c>
      <c r="R10" s="17"/>
      <c r="S10" s="17">
        <v>5.6861902271962E-2</v>
      </c>
      <c r="T10" s="17">
        <v>5.78239297729835E-2</v>
      </c>
      <c r="U10" s="17">
        <v>6.0748912033400999E-2</v>
      </c>
      <c r="V10" s="17">
        <v>7.8400487625343504E-2</v>
      </c>
      <c r="W10" s="17">
        <v>0.102005883957384</v>
      </c>
      <c r="X10" s="17">
        <v>7.0618324771589996E-2</v>
      </c>
      <c r="Y10" s="17">
        <v>6.4406288705933096E-2</v>
      </c>
      <c r="Z10" s="17">
        <v>3.1297565810433997E-2</v>
      </c>
      <c r="AA10" s="17">
        <v>4.7670184593606002E-2</v>
      </c>
      <c r="AB10" s="17">
        <v>8.60840695821119E-2</v>
      </c>
      <c r="AC10" s="17">
        <v>5.9922345032174598E-2</v>
      </c>
      <c r="AD10" s="17">
        <v>9.0941055404466203E-2</v>
      </c>
      <c r="AE10" s="17"/>
      <c r="AF10" s="17">
        <v>7.6328201861968398E-2</v>
      </c>
      <c r="AG10" s="17">
        <v>5.5592770272964297E-2</v>
      </c>
      <c r="AH10" s="17">
        <v>8.0764047890476795E-2</v>
      </c>
      <c r="AI10" s="17"/>
      <c r="AJ10" s="17">
        <v>8.30950047626281E-2</v>
      </c>
      <c r="AK10" s="17">
        <v>5.0798758821423602E-2</v>
      </c>
      <c r="AL10" s="17">
        <v>6.2711572563545995E-2</v>
      </c>
      <c r="AM10" s="17">
        <v>7.06743337828276E-2</v>
      </c>
      <c r="AN10" s="17">
        <v>7.4864159587797602E-2</v>
      </c>
      <c r="AO10" s="17"/>
      <c r="AP10" s="17">
        <v>7.5551171721554705E-2</v>
      </c>
      <c r="AQ10" s="17">
        <v>5.7843153071723698E-2</v>
      </c>
      <c r="AR10" s="17">
        <v>5.1177825997615001E-2</v>
      </c>
      <c r="AS10" s="17"/>
      <c r="AT10" s="17">
        <v>6.5675419240342994E-2</v>
      </c>
      <c r="AU10" s="17">
        <v>8.1601821444839504E-2</v>
      </c>
      <c r="AV10" s="17">
        <v>6.6697090022281594E-2</v>
      </c>
      <c r="AW10" s="17">
        <v>4.0439002735360198E-2</v>
      </c>
      <c r="AX10" s="17">
        <v>3.71588161094486E-2</v>
      </c>
      <c r="AY10" s="17"/>
      <c r="AZ10" s="17">
        <v>5.2237379295649901E-2</v>
      </c>
      <c r="BA10" s="17">
        <v>7.2319506096803501E-2</v>
      </c>
      <c r="BB10" s="17">
        <v>0.100155454255643</v>
      </c>
      <c r="BC10" s="17">
        <v>5.0849389474011998E-2</v>
      </c>
      <c r="BD10" s="17">
        <v>6.3250686614386403E-2</v>
      </c>
      <c r="BE10" s="17">
        <v>6.5368102453071203E-2</v>
      </c>
      <c r="BF10" s="17"/>
      <c r="BG10" s="17">
        <v>7.2936192142687997E-2</v>
      </c>
      <c r="BH10" s="17">
        <v>7.2932166182687594E-2</v>
      </c>
      <c r="BI10" s="17" t="s">
        <v>95</v>
      </c>
      <c r="BJ10" s="17">
        <v>7.1557001601214199E-2</v>
      </c>
      <c r="BK10" s="17">
        <v>5.7225891389733698E-2</v>
      </c>
      <c r="BL10" s="17">
        <v>5.0558063143202298E-2</v>
      </c>
      <c r="BM10" s="17">
        <v>5.2371498211500798E-2</v>
      </c>
    </row>
    <row r="11" spans="2:65" x14ac:dyDescent="0.35">
      <c r="B11" s="18" t="s">
        <v>290</v>
      </c>
      <c r="C11" s="17">
        <v>0.26769117693543498</v>
      </c>
      <c r="D11" s="17">
        <v>0.25518501193174797</v>
      </c>
      <c r="E11" s="17">
        <v>0.28068061612284001</v>
      </c>
      <c r="F11" s="17"/>
      <c r="G11" s="17">
        <v>0.32801117291029702</v>
      </c>
      <c r="H11" s="17">
        <v>0.29104687954347602</v>
      </c>
      <c r="I11" s="17">
        <v>0.27266876453372102</v>
      </c>
      <c r="J11" s="17">
        <v>0.269937943960465</v>
      </c>
      <c r="K11" s="17">
        <v>0.23060284442543699</v>
      </c>
      <c r="L11" s="17">
        <v>0.22424477767623799</v>
      </c>
      <c r="M11" s="17"/>
      <c r="N11" s="17">
        <v>0.223646374439568</v>
      </c>
      <c r="O11" s="17">
        <v>0.27075595196955698</v>
      </c>
      <c r="P11" s="17">
        <v>0.27625566260138501</v>
      </c>
      <c r="Q11" s="17">
        <v>0.29976775317620502</v>
      </c>
      <c r="R11" s="17"/>
      <c r="S11" s="17">
        <v>0.346176836836107</v>
      </c>
      <c r="T11" s="17">
        <v>0.25469336483391602</v>
      </c>
      <c r="U11" s="17">
        <v>0.28259970617839902</v>
      </c>
      <c r="V11" s="17">
        <v>0.23551750556197101</v>
      </c>
      <c r="W11" s="17">
        <v>0.25657902661177301</v>
      </c>
      <c r="X11" s="17">
        <v>0.26995347233105099</v>
      </c>
      <c r="Y11" s="17">
        <v>0.26769740603060099</v>
      </c>
      <c r="Z11" s="17">
        <v>0.13118168395969401</v>
      </c>
      <c r="AA11" s="17">
        <v>0.237722207817853</v>
      </c>
      <c r="AB11" s="17">
        <v>0.280778804288082</v>
      </c>
      <c r="AC11" s="17">
        <v>0.27394620497085198</v>
      </c>
      <c r="AD11" s="17">
        <v>0.26586748399273902</v>
      </c>
      <c r="AE11" s="17"/>
      <c r="AF11" s="17">
        <v>0.244967245094349</v>
      </c>
      <c r="AG11" s="17">
        <v>0.25321001014452799</v>
      </c>
      <c r="AH11" s="17">
        <v>0.32197701534194001</v>
      </c>
      <c r="AI11" s="17"/>
      <c r="AJ11" s="17">
        <v>0.23696103966080001</v>
      </c>
      <c r="AK11" s="17">
        <v>0.29617559198138699</v>
      </c>
      <c r="AL11" s="17">
        <v>0.23224791265837599</v>
      </c>
      <c r="AM11" s="17">
        <v>0.167497747229262</v>
      </c>
      <c r="AN11" s="17">
        <v>0.28473914675620599</v>
      </c>
      <c r="AO11" s="17"/>
      <c r="AP11" s="17">
        <v>0.237867960307417</v>
      </c>
      <c r="AQ11" s="17">
        <v>0.264329227932106</v>
      </c>
      <c r="AR11" s="17">
        <v>0.23706417219304601</v>
      </c>
      <c r="AS11" s="17"/>
      <c r="AT11" s="17">
        <v>0.28421205850129999</v>
      </c>
      <c r="AU11" s="17">
        <v>0.2599720188529</v>
      </c>
      <c r="AV11" s="17">
        <v>0.24099551077274101</v>
      </c>
      <c r="AW11" s="17">
        <v>0.31528852523958401</v>
      </c>
      <c r="AX11" s="17">
        <v>0.126316602055463</v>
      </c>
      <c r="AY11" s="17"/>
      <c r="AZ11" s="17">
        <v>0.32042742672695601</v>
      </c>
      <c r="BA11" s="17">
        <v>0.26693881904498001</v>
      </c>
      <c r="BB11" s="17">
        <v>0.23382555515956899</v>
      </c>
      <c r="BC11" s="17">
        <v>0.249816587843393</v>
      </c>
      <c r="BD11" s="17">
        <v>0.219302278242476</v>
      </c>
      <c r="BE11" s="17">
        <v>0.26717772411558899</v>
      </c>
      <c r="BF11" s="17"/>
      <c r="BG11" s="17">
        <v>0.219203912202213</v>
      </c>
      <c r="BH11" s="17">
        <v>0.25765718436506302</v>
      </c>
      <c r="BI11" s="17" t="s">
        <v>95</v>
      </c>
      <c r="BJ11" s="17">
        <v>0.34877741793593298</v>
      </c>
      <c r="BK11" s="17">
        <v>0.33179974330415402</v>
      </c>
      <c r="BL11" s="17">
        <v>0.28929674850729298</v>
      </c>
      <c r="BM11" s="17">
        <v>0.30628076299495</v>
      </c>
    </row>
    <row r="12" spans="2:65" x14ac:dyDescent="0.35">
      <c r="B12" s="18" t="s">
        <v>291</v>
      </c>
      <c r="C12" s="17">
        <v>0.27620735796315399</v>
      </c>
      <c r="D12" s="17">
        <v>0.27979210528494702</v>
      </c>
      <c r="E12" s="17">
        <v>0.27253810779454501</v>
      </c>
      <c r="F12" s="17"/>
      <c r="G12" s="17">
        <v>0.32357134193967302</v>
      </c>
      <c r="H12" s="17">
        <v>0.31486126385121399</v>
      </c>
      <c r="I12" s="17">
        <v>0.26511990377372202</v>
      </c>
      <c r="J12" s="17">
        <v>0.26149894517837102</v>
      </c>
      <c r="K12" s="17">
        <v>0.23793932102916299</v>
      </c>
      <c r="L12" s="17">
        <v>0.256044153868282</v>
      </c>
      <c r="M12" s="17"/>
      <c r="N12" s="17">
        <v>0.29542246715332399</v>
      </c>
      <c r="O12" s="17">
        <v>0.29926666162473797</v>
      </c>
      <c r="P12" s="17">
        <v>0.25388481954501602</v>
      </c>
      <c r="Q12" s="17">
        <v>0.253431397292598</v>
      </c>
      <c r="R12" s="17"/>
      <c r="S12" s="17">
        <v>0.30420192732732898</v>
      </c>
      <c r="T12" s="17">
        <v>0.27448350246817999</v>
      </c>
      <c r="U12" s="17">
        <v>0.23461657714679099</v>
      </c>
      <c r="V12" s="17">
        <v>0.28255404999237499</v>
      </c>
      <c r="W12" s="17">
        <v>0.25962539172782001</v>
      </c>
      <c r="X12" s="17">
        <v>0.268762592371595</v>
      </c>
      <c r="Y12" s="17">
        <v>0.306403713389724</v>
      </c>
      <c r="Z12" s="17">
        <v>0.33386178352905999</v>
      </c>
      <c r="AA12" s="17">
        <v>0.25369536568097001</v>
      </c>
      <c r="AB12" s="17">
        <v>0.259320431792117</v>
      </c>
      <c r="AC12" s="17">
        <v>0.25165652480630302</v>
      </c>
      <c r="AD12" s="17">
        <v>0.33842893787648198</v>
      </c>
      <c r="AE12" s="17"/>
      <c r="AF12" s="17">
        <v>0.25339497921009502</v>
      </c>
      <c r="AG12" s="17">
        <v>0.28197990125393502</v>
      </c>
      <c r="AH12" s="17">
        <v>0.28929064135388899</v>
      </c>
      <c r="AI12" s="17"/>
      <c r="AJ12" s="17">
        <v>0.26326890071738801</v>
      </c>
      <c r="AK12" s="17">
        <v>0.27826733205714499</v>
      </c>
      <c r="AL12" s="17">
        <v>0.25826262063441502</v>
      </c>
      <c r="AM12" s="17">
        <v>0.181947130023146</v>
      </c>
      <c r="AN12" s="17">
        <v>0.33326364568763001</v>
      </c>
      <c r="AO12" s="17"/>
      <c r="AP12" s="17">
        <v>0.28743589331903102</v>
      </c>
      <c r="AQ12" s="17">
        <v>0.30443065897455301</v>
      </c>
      <c r="AR12" s="17">
        <v>0.25507368482988901</v>
      </c>
      <c r="AS12" s="17"/>
      <c r="AT12" s="17">
        <v>0.23118737142376</v>
      </c>
      <c r="AU12" s="17">
        <v>0.26669967339205802</v>
      </c>
      <c r="AV12" s="17">
        <v>0.326861533286188</v>
      </c>
      <c r="AW12" s="17">
        <v>0.274310601615604</v>
      </c>
      <c r="AX12" s="17">
        <v>0.28760141447279303</v>
      </c>
      <c r="AY12" s="17"/>
      <c r="AZ12" s="17">
        <v>0.29414099887443801</v>
      </c>
      <c r="BA12" s="17">
        <v>0.286426376270427</v>
      </c>
      <c r="BB12" s="17">
        <v>0.28977284713489099</v>
      </c>
      <c r="BC12" s="17">
        <v>0.27129284361602901</v>
      </c>
      <c r="BD12" s="17">
        <v>0.20436295544019301</v>
      </c>
      <c r="BE12" s="17">
        <v>0.27729681389828398</v>
      </c>
      <c r="BF12" s="17"/>
      <c r="BG12" s="17">
        <v>0.25649607062166802</v>
      </c>
      <c r="BH12" s="17">
        <v>0.24167402538066499</v>
      </c>
      <c r="BI12" s="17" t="s">
        <v>95</v>
      </c>
      <c r="BJ12" s="17">
        <v>0.26724455458458801</v>
      </c>
      <c r="BK12" s="17">
        <v>0.29296129831978501</v>
      </c>
      <c r="BL12" s="17">
        <v>0.35561448317396999</v>
      </c>
      <c r="BM12" s="17">
        <v>0.233816215403338</v>
      </c>
    </row>
    <row r="13" spans="2:65" x14ac:dyDescent="0.35">
      <c r="B13" s="18" t="s">
        <v>529</v>
      </c>
      <c r="C13" s="19">
        <v>0.30566873617465801</v>
      </c>
      <c r="D13" s="19">
        <v>0.30709864236531198</v>
      </c>
      <c r="E13" s="19">
        <v>0.30412267562242401</v>
      </c>
      <c r="F13" s="19"/>
      <c r="G13" s="19">
        <v>0.23737292835724499</v>
      </c>
      <c r="H13" s="19">
        <v>0.28654733007460698</v>
      </c>
      <c r="I13" s="19">
        <v>0.3044555469804</v>
      </c>
      <c r="J13" s="19">
        <v>0.31690327171497901</v>
      </c>
      <c r="K13" s="19">
        <v>0.33801798564933899</v>
      </c>
      <c r="L13" s="19">
        <v>0.340433451359554</v>
      </c>
      <c r="M13" s="19"/>
      <c r="N13" s="19">
        <v>0.33704204732559501</v>
      </c>
      <c r="O13" s="19">
        <v>0.28460447490923801</v>
      </c>
      <c r="P13" s="19">
        <v>0.31461257533912501</v>
      </c>
      <c r="Q13" s="19">
        <v>0.28943636958304397</v>
      </c>
      <c r="R13" s="19"/>
      <c r="S13" s="19">
        <v>0.21973060628010699</v>
      </c>
      <c r="T13" s="19">
        <v>0.30763254966750597</v>
      </c>
      <c r="U13" s="19">
        <v>0.345976979467012</v>
      </c>
      <c r="V13" s="19">
        <v>0.34825897820150398</v>
      </c>
      <c r="W13" s="19">
        <v>0.29637057013675699</v>
      </c>
      <c r="X13" s="19">
        <v>0.308284822727182</v>
      </c>
      <c r="Y13" s="19">
        <v>0.28115518929828598</v>
      </c>
      <c r="Z13" s="19">
        <v>0.29289534951193402</v>
      </c>
      <c r="AA13" s="19">
        <v>0.38673393310911602</v>
      </c>
      <c r="AB13" s="19">
        <v>0.32721368770089199</v>
      </c>
      <c r="AC13" s="19">
        <v>0.29653728248633998</v>
      </c>
      <c r="AD13" s="19">
        <v>0.19170400789565301</v>
      </c>
      <c r="AE13" s="19"/>
      <c r="AF13" s="19">
        <v>0.29832554108834702</v>
      </c>
      <c r="AG13" s="19">
        <v>0.34647222543277501</v>
      </c>
      <c r="AH13" s="19">
        <v>0.22478527189394201</v>
      </c>
      <c r="AI13" s="19"/>
      <c r="AJ13" s="19">
        <v>0.31062385466306902</v>
      </c>
      <c r="AK13" s="19">
        <v>0.32601194282779999</v>
      </c>
      <c r="AL13" s="19">
        <v>0.347013634083016</v>
      </c>
      <c r="AM13" s="19">
        <v>0.280925915420697</v>
      </c>
      <c r="AN13" s="19">
        <v>0.20039251676265599</v>
      </c>
      <c r="AO13" s="19"/>
      <c r="AP13" s="19">
        <v>0.31957766863826398</v>
      </c>
      <c r="AQ13" s="19">
        <v>0.322232795614874</v>
      </c>
      <c r="AR13" s="19">
        <v>0.37191967555398098</v>
      </c>
      <c r="AS13" s="19"/>
      <c r="AT13" s="19">
        <v>0.29809821961987198</v>
      </c>
      <c r="AU13" s="19">
        <v>0.30870852100719898</v>
      </c>
      <c r="AV13" s="19">
        <v>0.29256012288028799</v>
      </c>
      <c r="AW13" s="19">
        <v>0.314183044415625</v>
      </c>
      <c r="AX13" s="19">
        <v>0.423372148446851</v>
      </c>
      <c r="AY13" s="19"/>
      <c r="AZ13" s="19">
        <v>0.26504860589979801</v>
      </c>
      <c r="BA13" s="19">
        <v>0.30139647897453098</v>
      </c>
      <c r="BB13" s="19">
        <v>0.29255881532444</v>
      </c>
      <c r="BC13" s="19">
        <v>0.33096642826796902</v>
      </c>
      <c r="BD13" s="19">
        <v>0.38272240728586399</v>
      </c>
      <c r="BE13" s="19">
        <v>0.29429878554765798</v>
      </c>
      <c r="BF13" s="19"/>
      <c r="BG13" s="19">
        <v>0.33515914127531898</v>
      </c>
      <c r="BH13" s="19">
        <v>0.34947254714487402</v>
      </c>
      <c r="BI13" s="19" t="s">
        <v>95</v>
      </c>
      <c r="BJ13" s="19">
        <v>0.27804752476023398</v>
      </c>
      <c r="BK13" s="19">
        <v>0.24148204021188899</v>
      </c>
      <c r="BL13" s="19">
        <v>0.248282790883152</v>
      </c>
      <c r="BM13" s="19">
        <v>0.273832409847101</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2007</v>
      </c>
      <c r="D7" s="10">
        <v>975</v>
      </c>
      <c r="E7" s="10">
        <v>1029</v>
      </c>
      <c r="F7" s="10"/>
      <c r="G7" s="10">
        <v>251</v>
      </c>
      <c r="H7" s="10">
        <v>357</v>
      </c>
      <c r="I7" s="10">
        <v>322</v>
      </c>
      <c r="J7" s="10">
        <v>356</v>
      </c>
      <c r="K7" s="10">
        <v>287</v>
      </c>
      <c r="L7" s="10">
        <v>434</v>
      </c>
      <c r="M7" s="10"/>
      <c r="N7" s="10">
        <v>586</v>
      </c>
      <c r="O7" s="10">
        <v>553</v>
      </c>
      <c r="P7" s="10">
        <v>381</v>
      </c>
      <c r="Q7" s="10">
        <v>480</v>
      </c>
      <c r="R7" s="10"/>
      <c r="S7" s="10">
        <v>293</v>
      </c>
      <c r="T7" s="10">
        <v>273</v>
      </c>
      <c r="U7" s="10">
        <v>168</v>
      </c>
      <c r="V7" s="10">
        <v>181</v>
      </c>
      <c r="W7" s="10">
        <v>143</v>
      </c>
      <c r="X7" s="10">
        <v>167</v>
      </c>
      <c r="Y7" s="10">
        <v>156</v>
      </c>
      <c r="Z7" s="10">
        <v>90</v>
      </c>
      <c r="AA7" s="10">
        <v>248</v>
      </c>
      <c r="AB7" s="10">
        <v>145</v>
      </c>
      <c r="AC7" s="10">
        <v>108</v>
      </c>
      <c r="AD7" s="10">
        <v>35</v>
      </c>
      <c r="AE7" s="10"/>
      <c r="AF7" s="10">
        <v>700</v>
      </c>
      <c r="AG7" s="10">
        <v>880</v>
      </c>
      <c r="AH7" s="10">
        <v>267</v>
      </c>
      <c r="AI7" s="10"/>
      <c r="AJ7" s="10">
        <v>729</v>
      </c>
      <c r="AK7" s="10">
        <v>608</v>
      </c>
      <c r="AL7" s="10">
        <v>148</v>
      </c>
      <c r="AM7" s="10">
        <v>26</v>
      </c>
      <c r="AN7" s="10">
        <v>240</v>
      </c>
      <c r="AO7" s="10"/>
      <c r="AP7" s="10">
        <v>385</v>
      </c>
      <c r="AQ7" s="10">
        <v>765</v>
      </c>
      <c r="AR7" s="10">
        <v>147</v>
      </c>
      <c r="AS7" s="10"/>
      <c r="AT7" s="10">
        <v>440</v>
      </c>
      <c r="AU7" s="10">
        <v>468</v>
      </c>
      <c r="AV7" s="10">
        <v>557</v>
      </c>
      <c r="AW7" s="10">
        <v>230</v>
      </c>
      <c r="AX7" s="10">
        <v>29</v>
      </c>
      <c r="AY7" s="10"/>
      <c r="AZ7" s="10">
        <v>474</v>
      </c>
      <c r="BA7" s="10">
        <v>608</v>
      </c>
      <c r="BB7" s="10">
        <v>231</v>
      </c>
      <c r="BC7" s="10">
        <v>360</v>
      </c>
      <c r="BD7" s="10">
        <v>226</v>
      </c>
      <c r="BE7" s="10">
        <v>108</v>
      </c>
      <c r="BF7" s="10"/>
      <c r="BG7" s="10">
        <v>754</v>
      </c>
      <c r="BH7" s="10">
        <v>471</v>
      </c>
      <c r="BI7" s="10" t="s">
        <v>94</v>
      </c>
      <c r="BJ7" s="10">
        <v>138</v>
      </c>
      <c r="BK7" s="10">
        <v>160</v>
      </c>
      <c r="BL7" s="10">
        <v>401</v>
      </c>
      <c r="BM7" s="10">
        <v>59</v>
      </c>
    </row>
    <row r="8" spans="2:65" ht="30" customHeight="1" x14ac:dyDescent="0.35">
      <c r="B8" s="11" t="s">
        <v>19</v>
      </c>
      <c r="C8" s="11">
        <v>2008</v>
      </c>
      <c r="D8" s="11">
        <v>990</v>
      </c>
      <c r="E8" s="11">
        <v>1015</v>
      </c>
      <c r="F8" s="11"/>
      <c r="G8" s="11">
        <v>299</v>
      </c>
      <c r="H8" s="11">
        <v>349</v>
      </c>
      <c r="I8" s="11">
        <v>313</v>
      </c>
      <c r="J8" s="11">
        <v>349</v>
      </c>
      <c r="K8" s="11">
        <v>277</v>
      </c>
      <c r="L8" s="11">
        <v>421</v>
      </c>
      <c r="M8" s="11"/>
      <c r="N8" s="11">
        <v>538</v>
      </c>
      <c r="O8" s="11">
        <v>518</v>
      </c>
      <c r="P8" s="11">
        <v>424</v>
      </c>
      <c r="Q8" s="11">
        <v>520</v>
      </c>
      <c r="R8" s="11"/>
      <c r="S8" s="11">
        <v>300</v>
      </c>
      <c r="T8" s="11">
        <v>261</v>
      </c>
      <c r="U8" s="11">
        <v>161</v>
      </c>
      <c r="V8" s="11">
        <v>184</v>
      </c>
      <c r="W8" s="11">
        <v>138</v>
      </c>
      <c r="X8" s="11">
        <v>172</v>
      </c>
      <c r="Y8" s="11">
        <v>147</v>
      </c>
      <c r="Z8" s="11">
        <v>83</v>
      </c>
      <c r="AA8" s="11">
        <v>235</v>
      </c>
      <c r="AB8" s="11">
        <v>169</v>
      </c>
      <c r="AC8" s="11">
        <v>112</v>
      </c>
      <c r="AD8" s="11">
        <v>46</v>
      </c>
      <c r="AE8" s="11"/>
      <c r="AF8" s="11">
        <v>689</v>
      </c>
      <c r="AG8" s="11">
        <v>860</v>
      </c>
      <c r="AH8" s="11">
        <v>279</v>
      </c>
      <c r="AI8" s="11"/>
      <c r="AJ8" s="11">
        <v>712</v>
      </c>
      <c r="AK8" s="11">
        <v>604</v>
      </c>
      <c r="AL8" s="11">
        <v>143</v>
      </c>
      <c r="AM8" s="11">
        <v>25</v>
      </c>
      <c r="AN8" s="11">
        <v>253</v>
      </c>
      <c r="AO8" s="11"/>
      <c r="AP8" s="11">
        <v>378</v>
      </c>
      <c r="AQ8" s="11">
        <v>767</v>
      </c>
      <c r="AR8" s="11">
        <v>146</v>
      </c>
      <c r="AS8" s="11"/>
      <c r="AT8" s="11">
        <v>454</v>
      </c>
      <c r="AU8" s="11">
        <v>477</v>
      </c>
      <c r="AV8" s="11">
        <v>550</v>
      </c>
      <c r="AW8" s="11">
        <v>216</v>
      </c>
      <c r="AX8" s="11">
        <v>26</v>
      </c>
      <c r="AY8" s="11"/>
      <c r="AZ8" s="11">
        <v>486</v>
      </c>
      <c r="BA8" s="11">
        <v>598</v>
      </c>
      <c r="BB8" s="11">
        <v>229</v>
      </c>
      <c r="BC8" s="11">
        <v>359</v>
      </c>
      <c r="BD8" s="11">
        <v>227</v>
      </c>
      <c r="BE8" s="11">
        <v>109</v>
      </c>
      <c r="BF8" s="11"/>
      <c r="BG8" s="11">
        <v>734</v>
      </c>
      <c r="BH8" s="11">
        <v>464</v>
      </c>
      <c r="BI8" s="11" t="s">
        <v>94</v>
      </c>
      <c r="BJ8" s="11">
        <v>145</v>
      </c>
      <c r="BK8" s="11">
        <v>166</v>
      </c>
      <c r="BL8" s="11">
        <v>410</v>
      </c>
      <c r="BM8" s="11">
        <v>62</v>
      </c>
    </row>
    <row r="9" spans="2:65" x14ac:dyDescent="0.35">
      <c r="B9" s="18" t="s">
        <v>528</v>
      </c>
      <c r="C9" s="17">
        <v>5.8845329267463102E-2</v>
      </c>
      <c r="D9" s="17">
        <v>6.7437190874680503E-2</v>
      </c>
      <c r="E9" s="17">
        <v>4.9727649793639001E-2</v>
      </c>
      <c r="F9" s="17"/>
      <c r="G9" s="17">
        <v>3.9771007353124999E-2</v>
      </c>
      <c r="H9" s="17">
        <v>1.8222283712075901E-2</v>
      </c>
      <c r="I9" s="17">
        <v>5.6397935867200398E-2</v>
      </c>
      <c r="J9" s="17">
        <v>7.8078771647138404E-2</v>
      </c>
      <c r="K9" s="17">
        <v>7.7984762472246796E-2</v>
      </c>
      <c r="L9" s="17">
        <v>7.9426301629673304E-2</v>
      </c>
      <c r="M9" s="17"/>
      <c r="N9" s="17">
        <v>5.8436950161176997E-2</v>
      </c>
      <c r="O9" s="17">
        <v>4.52508146884677E-2</v>
      </c>
      <c r="P9" s="17">
        <v>7.5701150601523201E-2</v>
      </c>
      <c r="Q9" s="17">
        <v>5.9901971779064499E-2</v>
      </c>
      <c r="R9" s="17"/>
      <c r="S9" s="17">
        <v>2.6214936247037902E-2</v>
      </c>
      <c r="T9" s="17">
        <v>7.3234449698841797E-2</v>
      </c>
      <c r="U9" s="17">
        <v>3.1384659570992603E-2</v>
      </c>
      <c r="V9" s="17">
        <v>4.46001624233422E-2</v>
      </c>
      <c r="W9" s="17">
        <v>4.1090428309465299E-2</v>
      </c>
      <c r="X9" s="17">
        <v>8.0845905531798906E-2</v>
      </c>
      <c r="Y9" s="17">
        <v>0.13033219552969399</v>
      </c>
      <c r="Z9" s="17">
        <v>0.102287473296228</v>
      </c>
      <c r="AA9" s="17">
        <v>5.7733710276530598E-2</v>
      </c>
      <c r="AB9" s="17">
        <v>3.41324327325708E-2</v>
      </c>
      <c r="AC9" s="17">
        <v>7.7861364413302103E-2</v>
      </c>
      <c r="AD9" s="17">
        <v>5.8950835238657899E-2</v>
      </c>
      <c r="AE9" s="17"/>
      <c r="AF9" s="17">
        <v>0.102776322454968</v>
      </c>
      <c r="AG9" s="17">
        <v>3.5497569670155001E-2</v>
      </c>
      <c r="AH9" s="17">
        <v>3.8173568111383303E-2</v>
      </c>
      <c r="AI9" s="17"/>
      <c r="AJ9" s="17">
        <v>7.8408144861784101E-2</v>
      </c>
      <c r="AK9" s="17">
        <v>3.77545965946985E-2</v>
      </c>
      <c r="AL9" s="17">
        <v>5.1944399736001498E-2</v>
      </c>
      <c r="AM9" s="17">
        <v>0.21805053566379701</v>
      </c>
      <c r="AN9" s="17">
        <v>3.96731675942497E-2</v>
      </c>
      <c r="AO9" s="17"/>
      <c r="AP9" s="17">
        <v>5.32639708980258E-2</v>
      </c>
      <c r="AQ9" s="17">
        <v>2.8108862233637E-2</v>
      </c>
      <c r="AR9" s="17">
        <v>4.8567793274246103E-2</v>
      </c>
      <c r="AS9" s="17"/>
      <c r="AT9" s="17">
        <v>7.3715859291370603E-2</v>
      </c>
      <c r="AU9" s="17">
        <v>6.3466044257979498E-2</v>
      </c>
      <c r="AV9" s="17">
        <v>4.58187735565138E-2</v>
      </c>
      <c r="AW9" s="17">
        <v>5.6390334984119203E-2</v>
      </c>
      <c r="AX9" s="17">
        <v>6.89790957893123E-2</v>
      </c>
      <c r="AY9" s="17"/>
      <c r="AZ9" s="17">
        <v>3.2610153016738599E-2</v>
      </c>
      <c r="BA9" s="17">
        <v>4.9259872888763198E-2</v>
      </c>
      <c r="BB9" s="17">
        <v>5.4327454978720401E-2</v>
      </c>
      <c r="BC9" s="17">
        <v>8.4467476754455997E-2</v>
      </c>
      <c r="BD9" s="17">
        <v>8.6901148687777902E-2</v>
      </c>
      <c r="BE9" s="17">
        <v>9.5133384147001301E-2</v>
      </c>
      <c r="BF9" s="17"/>
      <c r="BG9" s="17">
        <v>7.8644760712687001E-2</v>
      </c>
      <c r="BH9" s="17">
        <v>5.6953274430554597E-2</v>
      </c>
      <c r="BI9" s="17" t="s">
        <v>95</v>
      </c>
      <c r="BJ9" s="17">
        <v>3.4372120522332399E-2</v>
      </c>
      <c r="BK9" s="17">
        <v>5.1469830574221498E-2</v>
      </c>
      <c r="BL9" s="17">
        <v>2.76376865956088E-2</v>
      </c>
      <c r="BM9" s="17">
        <v>8.7193070076581697E-2</v>
      </c>
    </row>
    <row r="10" spans="2:65" x14ac:dyDescent="0.35">
      <c r="B10" s="18" t="s">
        <v>289</v>
      </c>
      <c r="C10" s="17">
        <v>6.9678681594801006E-2</v>
      </c>
      <c r="D10" s="17">
        <v>8.8389878127386606E-2</v>
      </c>
      <c r="E10" s="17">
        <v>5.16313289720386E-2</v>
      </c>
      <c r="F10" s="17"/>
      <c r="G10" s="17">
        <v>7.0282472903296103E-2</v>
      </c>
      <c r="H10" s="17">
        <v>6.7354466804826305E-2</v>
      </c>
      <c r="I10" s="17">
        <v>5.4159776462321098E-2</v>
      </c>
      <c r="J10" s="17">
        <v>6.0055796985534801E-2</v>
      </c>
      <c r="K10" s="17">
        <v>7.9614507036514903E-2</v>
      </c>
      <c r="L10" s="17">
        <v>8.4138056995913493E-2</v>
      </c>
      <c r="M10" s="17"/>
      <c r="N10" s="17">
        <v>6.9392244471165404E-2</v>
      </c>
      <c r="O10" s="17">
        <v>6.3747951422550006E-2</v>
      </c>
      <c r="P10" s="17">
        <v>5.3516147266161301E-2</v>
      </c>
      <c r="Q10" s="17">
        <v>8.5135556944828106E-2</v>
      </c>
      <c r="R10" s="17"/>
      <c r="S10" s="17">
        <v>8.2395616264550706E-2</v>
      </c>
      <c r="T10" s="17">
        <v>6.9491343809488404E-2</v>
      </c>
      <c r="U10" s="17">
        <v>5.7093711832938501E-2</v>
      </c>
      <c r="V10" s="17">
        <v>0.103925475048331</v>
      </c>
      <c r="W10" s="17">
        <v>5.2900806613466397E-2</v>
      </c>
      <c r="X10" s="17">
        <v>6.8797370120077195E-2</v>
      </c>
      <c r="Y10" s="17">
        <v>6.4031878789912802E-2</v>
      </c>
      <c r="Z10" s="17">
        <v>8.4408983663880999E-2</v>
      </c>
      <c r="AA10" s="17">
        <v>5.7227784182288299E-2</v>
      </c>
      <c r="AB10" s="17">
        <v>5.6680938256256301E-2</v>
      </c>
      <c r="AC10" s="17">
        <v>5.3618954716044602E-2</v>
      </c>
      <c r="AD10" s="17">
        <v>9.0967423672958694E-2</v>
      </c>
      <c r="AE10" s="17"/>
      <c r="AF10" s="17">
        <v>8.8944490441541901E-2</v>
      </c>
      <c r="AG10" s="17">
        <v>5.3362134994912901E-2</v>
      </c>
      <c r="AH10" s="17">
        <v>8.35767303730168E-2</v>
      </c>
      <c r="AI10" s="17"/>
      <c r="AJ10" s="17">
        <v>8.0261809321018104E-2</v>
      </c>
      <c r="AK10" s="17">
        <v>5.3919674692332997E-2</v>
      </c>
      <c r="AL10" s="17">
        <v>8.0602226070534397E-2</v>
      </c>
      <c r="AM10" s="17">
        <v>7.7898326177532798E-2</v>
      </c>
      <c r="AN10" s="17">
        <v>6.4363443598546705E-2</v>
      </c>
      <c r="AO10" s="17"/>
      <c r="AP10" s="17">
        <v>7.7536071044720795E-2</v>
      </c>
      <c r="AQ10" s="17">
        <v>5.7830744701607699E-2</v>
      </c>
      <c r="AR10" s="17">
        <v>6.9870820223459307E-2</v>
      </c>
      <c r="AS10" s="17"/>
      <c r="AT10" s="17">
        <v>7.0014507540375304E-2</v>
      </c>
      <c r="AU10" s="17">
        <v>6.04631979934174E-2</v>
      </c>
      <c r="AV10" s="17">
        <v>7.8780638438663106E-2</v>
      </c>
      <c r="AW10" s="17">
        <v>6.3413518848137299E-2</v>
      </c>
      <c r="AX10" s="17">
        <v>6.5798927721817002E-2</v>
      </c>
      <c r="AY10" s="17"/>
      <c r="AZ10" s="17">
        <v>7.7959791406385301E-2</v>
      </c>
      <c r="BA10" s="17">
        <v>5.8242259292923398E-2</v>
      </c>
      <c r="BB10" s="17">
        <v>8.6520918028554994E-2</v>
      </c>
      <c r="BC10" s="17">
        <v>5.52085370520509E-2</v>
      </c>
      <c r="BD10" s="17">
        <v>7.4458832313920198E-2</v>
      </c>
      <c r="BE10" s="17">
        <v>9.7704544544933006E-2</v>
      </c>
      <c r="BF10" s="17"/>
      <c r="BG10" s="17">
        <v>8.3563731350839096E-2</v>
      </c>
      <c r="BH10" s="17">
        <v>5.3687034506967102E-2</v>
      </c>
      <c r="BI10" s="17" t="s">
        <v>95</v>
      </c>
      <c r="BJ10" s="17">
        <v>9.0248243117184296E-2</v>
      </c>
      <c r="BK10" s="17">
        <v>4.9970090715038197E-2</v>
      </c>
      <c r="BL10" s="17">
        <v>6.3594624213072395E-2</v>
      </c>
      <c r="BM10" s="17">
        <v>8.2930702294998701E-2</v>
      </c>
    </row>
    <row r="11" spans="2:65" x14ac:dyDescent="0.35">
      <c r="B11" s="18" t="s">
        <v>290</v>
      </c>
      <c r="C11" s="17">
        <v>0.27754559529632999</v>
      </c>
      <c r="D11" s="17">
        <v>0.284136412168144</v>
      </c>
      <c r="E11" s="17">
        <v>0.27193488389529902</v>
      </c>
      <c r="F11" s="17"/>
      <c r="G11" s="17">
        <v>0.292018884648032</v>
      </c>
      <c r="H11" s="17">
        <v>0.285282115278367</v>
      </c>
      <c r="I11" s="17">
        <v>0.28714415460783199</v>
      </c>
      <c r="J11" s="17">
        <v>0.276804178622093</v>
      </c>
      <c r="K11" s="17">
        <v>0.24036510738029801</v>
      </c>
      <c r="L11" s="17">
        <v>0.27880147867242999</v>
      </c>
      <c r="M11" s="17"/>
      <c r="N11" s="17">
        <v>0.25982734027624999</v>
      </c>
      <c r="O11" s="17">
        <v>0.274344093461455</v>
      </c>
      <c r="P11" s="17">
        <v>0.273502130457773</v>
      </c>
      <c r="Q11" s="17">
        <v>0.30089100166340199</v>
      </c>
      <c r="R11" s="17"/>
      <c r="S11" s="17">
        <v>0.30998710870401902</v>
      </c>
      <c r="T11" s="17">
        <v>0.28702740423148498</v>
      </c>
      <c r="U11" s="17">
        <v>0.27113036113724198</v>
      </c>
      <c r="V11" s="17">
        <v>0.248670572526168</v>
      </c>
      <c r="W11" s="17">
        <v>0.328239985093641</v>
      </c>
      <c r="X11" s="17">
        <v>0.25249615169603201</v>
      </c>
      <c r="Y11" s="17">
        <v>0.29177447488681502</v>
      </c>
      <c r="Z11" s="17">
        <v>0.29396653757879398</v>
      </c>
      <c r="AA11" s="17">
        <v>0.201929473839255</v>
      </c>
      <c r="AB11" s="17">
        <v>0.26510124442752298</v>
      </c>
      <c r="AC11" s="17">
        <v>0.31699960628576002</v>
      </c>
      <c r="AD11" s="17">
        <v>0.35279396127436802</v>
      </c>
      <c r="AE11" s="17"/>
      <c r="AF11" s="17">
        <v>0.25006623023368502</v>
      </c>
      <c r="AG11" s="17">
        <v>0.27732082352884302</v>
      </c>
      <c r="AH11" s="17">
        <v>0.35335907302626901</v>
      </c>
      <c r="AI11" s="17"/>
      <c r="AJ11" s="17">
        <v>0.27471104949796299</v>
      </c>
      <c r="AK11" s="17">
        <v>0.265252394378305</v>
      </c>
      <c r="AL11" s="17">
        <v>0.25822376976879902</v>
      </c>
      <c r="AM11" s="17">
        <v>0.24079280324587701</v>
      </c>
      <c r="AN11" s="17">
        <v>0.33351552024860998</v>
      </c>
      <c r="AO11" s="17"/>
      <c r="AP11" s="17">
        <v>0.28659030827441001</v>
      </c>
      <c r="AQ11" s="17">
        <v>0.24943296882217</v>
      </c>
      <c r="AR11" s="17">
        <v>0.22990814785496499</v>
      </c>
      <c r="AS11" s="17"/>
      <c r="AT11" s="17">
        <v>0.30842226033786202</v>
      </c>
      <c r="AU11" s="17">
        <v>0.28056508153784598</v>
      </c>
      <c r="AV11" s="17">
        <v>0.24308627344367201</v>
      </c>
      <c r="AW11" s="17">
        <v>0.25517584424930501</v>
      </c>
      <c r="AX11" s="17">
        <v>0.23095980716039699</v>
      </c>
      <c r="AY11" s="17"/>
      <c r="AZ11" s="17">
        <v>0.28791825866550003</v>
      </c>
      <c r="BA11" s="17">
        <v>0.26812022274529401</v>
      </c>
      <c r="BB11" s="17">
        <v>0.30129743307172302</v>
      </c>
      <c r="BC11" s="17">
        <v>0.30499852463327398</v>
      </c>
      <c r="BD11" s="17">
        <v>0.23692909931785999</v>
      </c>
      <c r="BE11" s="17">
        <v>0.22718517563079901</v>
      </c>
      <c r="BF11" s="17"/>
      <c r="BG11" s="17">
        <v>0.272716508944082</v>
      </c>
      <c r="BH11" s="17">
        <v>0.26299945417763099</v>
      </c>
      <c r="BI11" s="17" t="s">
        <v>95</v>
      </c>
      <c r="BJ11" s="17">
        <v>0.28230722454696</v>
      </c>
      <c r="BK11" s="17">
        <v>0.379195957457652</v>
      </c>
      <c r="BL11" s="17">
        <v>0.27698114394370099</v>
      </c>
      <c r="BM11" s="17">
        <v>0.205982969460064</v>
      </c>
    </row>
    <row r="12" spans="2:65" x14ac:dyDescent="0.35">
      <c r="B12" s="18" t="s">
        <v>291</v>
      </c>
      <c r="C12" s="17">
        <v>0.33020804309230201</v>
      </c>
      <c r="D12" s="17">
        <v>0.32670073888204199</v>
      </c>
      <c r="E12" s="17">
        <v>0.33361641526164998</v>
      </c>
      <c r="F12" s="17"/>
      <c r="G12" s="17">
        <v>0.34169229364628201</v>
      </c>
      <c r="H12" s="17">
        <v>0.34383115639359602</v>
      </c>
      <c r="I12" s="17">
        <v>0.34209293989613299</v>
      </c>
      <c r="J12" s="17">
        <v>0.30671591604096698</v>
      </c>
      <c r="K12" s="17">
        <v>0.33976121637753798</v>
      </c>
      <c r="L12" s="17">
        <v>0.31505253449044002</v>
      </c>
      <c r="M12" s="17"/>
      <c r="N12" s="17">
        <v>0.322731372646899</v>
      </c>
      <c r="O12" s="17">
        <v>0.36102108609863498</v>
      </c>
      <c r="P12" s="17">
        <v>0.31985664829758698</v>
      </c>
      <c r="Q12" s="17">
        <v>0.32033062736526602</v>
      </c>
      <c r="R12" s="17"/>
      <c r="S12" s="17">
        <v>0.330187534283373</v>
      </c>
      <c r="T12" s="17">
        <v>0.30431205950368301</v>
      </c>
      <c r="U12" s="17">
        <v>0.36603772221562503</v>
      </c>
      <c r="V12" s="17">
        <v>0.37479285777641402</v>
      </c>
      <c r="W12" s="17">
        <v>0.31454507380430002</v>
      </c>
      <c r="X12" s="17">
        <v>0.34475271157923998</v>
      </c>
      <c r="Y12" s="17">
        <v>0.268562937522283</v>
      </c>
      <c r="Z12" s="17">
        <v>0.281869237942585</v>
      </c>
      <c r="AA12" s="17">
        <v>0.35638154675078298</v>
      </c>
      <c r="AB12" s="17">
        <v>0.34135938498077101</v>
      </c>
      <c r="AC12" s="17">
        <v>0.33031544815052</v>
      </c>
      <c r="AD12" s="17">
        <v>0.27441551474418602</v>
      </c>
      <c r="AE12" s="17"/>
      <c r="AF12" s="17">
        <v>0.307576373671821</v>
      </c>
      <c r="AG12" s="17">
        <v>0.35129975692499699</v>
      </c>
      <c r="AH12" s="17">
        <v>0.29106258251255601</v>
      </c>
      <c r="AI12" s="17"/>
      <c r="AJ12" s="17">
        <v>0.30463385322743802</v>
      </c>
      <c r="AK12" s="17">
        <v>0.36919992949220498</v>
      </c>
      <c r="AL12" s="17">
        <v>0.33764086101384899</v>
      </c>
      <c r="AM12" s="17">
        <v>0.158473414571069</v>
      </c>
      <c r="AN12" s="17">
        <v>0.32505436581228703</v>
      </c>
      <c r="AO12" s="17"/>
      <c r="AP12" s="17">
        <v>0.313879384071932</v>
      </c>
      <c r="AQ12" s="17">
        <v>0.373630281018203</v>
      </c>
      <c r="AR12" s="17">
        <v>0.36256060756116698</v>
      </c>
      <c r="AS12" s="17"/>
      <c r="AT12" s="17">
        <v>0.33084179305811501</v>
      </c>
      <c r="AU12" s="17">
        <v>0.34519356004399598</v>
      </c>
      <c r="AV12" s="17">
        <v>0.32565391425599699</v>
      </c>
      <c r="AW12" s="17">
        <v>0.353936207826273</v>
      </c>
      <c r="AX12" s="17">
        <v>0.405928507992659</v>
      </c>
      <c r="AY12" s="17"/>
      <c r="AZ12" s="17">
        <v>0.33128869259030302</v>
      </c>
      <c r="BA12" s="17">
        <v>0.36224621046241401</v>
      </c>
      <c r="BB12" s="17">
        <v>0.35212778574144299</v>
      </c>
      <c r="BC12" s="17">
        <v>0.28443303488731397</v>
      </c>
      <c r="BD12" s="17">
        <v>0.311483016383096</v>
      </c>
      <c r="BE12" s="17">
        <v>0.29348785463287502</v>
      </c>
      <c r="BF12" s="17"/>
      <c r="BG12" s="17">
        <v>0.29287452560584798</v>
      </c>
      <c r="BH12" s="17">
        <v>0.34531155663291302</v>
      </c>
      <c r="BI12" s="17" t="s">
        <v>95</v>
      </c>
      <c r="BJ12" s="17">
        <v>0.36691033076016399</v>
      </c>
      <c r="BK12" s="17">
        <v>0.28623096999915199</v>
      </c>
      <c r="BL12" s="17">
        <v>0.37944872164286603</v>
      </c>
      <c r="BM12" s="17">
        <v>0.35818854121875998</v>
      </c>
    </row>
    <row r="13" spans="2:65" x14ac:dyDescent="0.35">
      <c r="B13" s="18" t="s">
        <v>529</v>
      </c>
      <c r="C13" s="19">
        <v>0.263722350749103</v>
      </c>
      <c r="D13" s="19">
        <v>0.23333577994774701</v>
      </c>
      <c r="E13" s="19">
        <v>0.29308972207737299</v>
      </c>
      <c r="F13" s="19"/>
      <c r="G13" s="19">
        <v>0.25623534144926402</v>
      </c>
      <c r="H13" s="19">
        <v>0.28530997781113498</v>
      </c>
      <c r="I13" s="19">
        <v>0.26020519316651403</v>
      </c>
      <c r="J13" s="19">
        <v>0.27834533670426698</v>
      </c>
      <c r="K13" s="19">
        <v>0.26227440673340202</v>
      </c>
      <c r="L13" s="19">
        <v>0.242581628211543</v>
      </c>
      <c r="M13" s="19"/>
      <c r="N13" s="19">
        <v>0.28961209244450897</v>
      </c>
      <c r="O13" s="19">
        <v>0.25563605432889303</v>
      </c>
      <c r="P13" s="19">
        <v>0.27742392337695598</v>
      </c>
      <c r="Q13" s="19">
        <v>0.23374084224743899</v>
      </c>
      <c r="R13" s="19"/>
      <c r="S13" s="19">
        <v>0.25121480450102002</v>
      </c>
      <c r="T13" s="19">
        <v>0.26593474275650197</v>
      </c>
      <c r="U13" s="19">
        <v>0.27435354524320199</v>
      </c>
      <c r="V13" s="19">
        <v>0.22801093222574501</v>
      </c>
      <c r="W13" s="19">
        <v>0.26322370617912699</v>
      </c>
      <c r="X13" s="19">
        <v>0.25310786107285199</v>
      </c>
      <c r="Y13" s="19">
        <v>0.24529851327129501</v>
      </c>
      <c r="Z13" s="19">
        <v>0.23746776751851301</v>
      </c>
      <c r="AA13" s="19">
        <v>0.32672748495114301</v>
      </c>
      <c r="AB13" s="19">
        <v>0.30272599960287899</v>
      </c>
      <c r="AC13" s="19">
        <v>0.221204626434372</v>
      </c>
      <c r="AD13" s="19">
        <v>0.22287226506982999</v>
      </c>
      <c r="AE13" s="19"/>
      <c r="AF13" s="19">
        <v>0.25063658319798399</v>
      </c>
      <c r="AG13" s="19">
        <v>0.28251971488109201</v>
      </c>
      <c r="AH13" s="19">
        <v>0.23382804597677501</v>
      </c>
      <c r="AI13" s="19"/>
      <c r="AJ13" s="19">
        <v>0.26198514309179599</v>
      </c>
      <c r="AK13" s="19">
        <v>0.27387340484245898</v>
      </c>
      <c r="AL13" s="19">
        <v>0.27158874341081601</v>
      </c>
      <c r="AM13" s="19">
        <v>0.304784920341723</v>
      </c>
      <c r="AN13" s="19">
        <v>0.23739350274630699</v>
      </c>
      <c r="AO13" s="19"/>
      <c r="AP13" s="19">
        <v>0.26873026571091202</v>
      </c>
      <c r="AQ13" s="19">
        <v>0.29099714322438203</v>
      </c>
      <c r="AR13" s="19">
        <v>0.28909263108616301</v>
      </c>
      <c r="AS13" s="19"/>
      <c r="AT13" s="19">
        <v>0.217005579772277</v>
      </c>
      <c r="AU13" s="19">
        <v>0.25031211616676102</v>
      </c>
      <c r="AV13" s="19">
        <v>0.30666040030515401</v>
      </c>
      <c r="AW13" s="19">
        <v>0.271084094092165</v>
      </c>
      <c r="AX13" s="19">
        <v>0.22833366133581501</v>
      </c>
      <c r="AY13" s="19"/>
      <c r="AZ13" s="19">
        <v>0.27022310432107299</v>
      </c>
      <c r="BA13" s="19">
        <v>0.26213143461060501</v>
      </c>
      <c r="BB13" s="19">
        <v>0.20572640817955901</v>
      </c>
      <c r="BC13" s="19">
        <v>0.27089242667290497</v>
      </c>
      <c r="BD13" s="19">
        <v>0.29022790329734599</v>
      </c>
      <c r="BE13" s="19">
        <v>0.28648904104439099</v>
      </c>
      <c r="BF13" s="19"/>
      <c r="BG13" s="19">
        <v>0.27220047338654402</v>
      </c>
      <c r="BH13" s="19">
        <v>0.28104868025193402</v>
      </c>
      <c r="BI13" s="19" t="s">
        <v>95</v>
      </c>
      <c r="BJ13" s="19">
        <v>0.22616208105336</v>
      </c>
      <c r="BK13" s="19">
        <v>0.23313315125393599</v>
      </c>
      <c r="BL13" s="19">
        <v>0.25233782360475199</v>
      </c>
      <c r="BM13" s="19">
        <v>0.26570471694959602</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537</v>
      </c>
      <c r="E2" s="28"/>
      <c r="F2" s="28"/>
      <c r="G2" s="28"/>
      <c r="H2" s="28"/>
    </row>
    <row r="6" spans="2:8" ht="50" customHeight="1" x14ac:dyDescent="0.35">
      <c r="B6" s="23" t="s">
        <v>14</v>
      </c>
      <c r="C6" s="23" t="s">
        <v>523</v>
      </c>
      <c r="D6" s="23" t="s">
        <v>524</v>
      </c>
      <c r="E6" s="23" t="s">
        <v>525</v>
      </c>
      <c r="F6" s="23" t="s">
        <v>536</v>
      </c>
      <c r="G6" s="23" t="s">
        <v>527</v>
      </c>
    </row>
    <row r="7" spans="2:8" x14ac:dyDescent="0.35">
      <c r="B7" s="18" t="s">
        <v>528</v>
      </c>
      <c r="C7" s="17">
        <v>4.4073183518736903E-2</v>
      </c>
      <c r="D7" s="17">
        <v>6.0343350585143299E-2</v>
      </c>
      <c r="E7" s="17">
        <v>0.201271487586963</v>
      </c>
      <c r="F7" s="17">
        <v>3.2534496466746603E-2</v>
      </c>
      <c r="G7" s="17">
        <v>3.4708290425700401E-2</v>
      </c>
    </row>
    <row r="8" spans="2:8" x14ac:dyDescent="0.35">
      <c r="B8" s="18" t="s">
        <v>289</v>
      </c>
      <c r="C8" s="17">
        <v>7.8029838088719702E-2</v>
      </c>
      <c r="D8" s="17">
        <v>8.5016780078341805E-2</v>
      </c>
      <c r="E8" s="17">
        <v>0.168983024967231</v>
      </c>
      <c r="F8" s="17">
        <v>5.1109513464376199E-2</v>
      </c>
      <c r="G8" s="17">
        <v>5.1671346674296702E-2</v>
      </c>
    </row>
    <row r="9" spans="2:8" x14ac:dyDescent="0.35">
      <c r="B9" s="18" t="s">
        <v>290</v>
      </c>
      <c r="C9" s="17">
        <v>0.31761820479085701</v>
      </c>
      <c r="D9" s="17">
        <v>0.35200239507989001</v>
      </c>
      <c r="E9" s="17">
        <v>0.32723100694816398</v>
      </c>
      <c r="F9" s="17">
        <v>0.20054606733983099</v>
      </c>
      <c r="G9" s="17">
        <v>0.25916054639182901</v>
      </c>
    </row>
    <row r="10" spans="2:8" x14ac:dyDescent="0.35">
      <c r="B10" s="18" t="s">
        <v>291</v>
      </c>
      <c r="C10" s="17">
        <v>0.33976157899098203</v>
      </c>
      <c r="D10" s="17">
        <v>0.31341333456062598</v>
      </c>
      <c r="E10" s="17">
        <v>0.182848366371479</v>
      </c>
      <c r="F10" s="17">
        <v>0.27420569728675798</v>
      </c>
      <c r="G10" s="17">
        <v>0.34729097507818402</v>
      </c>
    </row>
    <row r="11" spans="2:8" x14ac:dyDescent="0.35">
      <c r="B11" s="18" t="s">
        <v>529</v>
      </c>
      <c r="C11" s="17">
        <v>0.22051719461070399</v>
      </c>
      <c r="D11" s="17">
        <v>0.18922413969599899</v>
      </c>
      <c r="E11" s="17">
        <v>0.119666114126163</v>
      </c>
      <c r="F11" s="17">
        <v>0.441604225442288</v>
      </c>
      <c r="G11" s="17">
        <v>0.30716884142999001</v>
      </c>
    </row>
    <row r="12" spans="2:8" x14ac:dyDescent="0.35">
      <c r="B12" s="16" t="s">
        <v>253</v>
      </c>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2009</v>
      </c>
      <c r="D7" s="10">
        <v>975</v>
      </c>
      <c r="E7" s="10">
        <v>1026</v>
      </c>
      <c r="F7" s="10"/>
      <c r="G7" s="10">
        <v>223</v>
      </c>
      <c r="H7" s="10">
        <v>339</v>
      </c>
      <c r="I7" s="10">
        <v>378</v>
      </c>
      <c r="J7" s="10">
        <v>340</v>
      </c>
      <c r="K7" s="10">
        <v>295</v>
      </c>
      <c r="L7" s="10">
        <v>434</v>
      </c>
      <c r="M7" s="10"/>
      <c r="N7" s="10">
        <v>590</v>
      </c>
      <c r="O7" s="10">
        <v>554</v>
      </c>
      <c r="P7" s="10">
        <v>411</v>
      </c>
      <c r="Q7" s="10">
        <v>445</v>
      </c>
      <c r="R7" s="10"/>
      <c r="S7" s="10">
        <v>258</v>
      </c>
      <c r="T7" s="10">
        <v>274</v>
      </c>
      <c r="U7" s="10">
        <v>165</v>
      </c>
      <c r="V7" s="10">
        <v>176</v>
      </c>
      <c r="W7" s="10">
        <v>151</v>
      </c>
      <c r="X7" s="10">
        <v>184</v>
      </c>
      <c r="Y7" s="10">
        <v>188</v>
      </c>
      <c r="Z7" s="10">
        <v>87</v>
      </c>
      <c r="AA7" s="10">
        <v>220</v>
      </c>
      <c r="AB7" s="10">
        <v>164</v>
      </c>
      <c r="AC7" s="10">
        <v>85</v>
      </c>
      <c r="AD7" s="10">
        <v>57</v>
      </c>
      <c r="AE7" s="10"/>
      <c r="AF7" s="10">
        <v>756</v>
      </c>
      <c r="AG7" s="10">
        <v>797</v>
      </c>
      <c r="AH7" s="10">
        <v>295</v>
      </c>
      <c r="AI7" s="10"/>
      <c r="AJ7" s="10">
        <v>703</v>
      </c>
      <c r="AK7" s="10">
        <v>572</v>
      </c>
      <c r="AL7" s="10">
        <v>133</v>
      </c>
      <c r="AM7" s="10">
        <v>26</v>
      </c>
      <c r="AN7" s="10">
        <v>285</v>
      </c>
      <c r="AO7" s="10"/>
      <c r="AP7" s="10">
        <v>379</v>
      </c>
      <c r="AQ7" s="10">
        <v>750</v>
      </c>
      <c r="AR7" s="10">
        <v>141</v>
      </c>
      <c r="AS7" s="10"/>
      <c r="AT7" s="10">
        <v>449</v>
      </c>
      <c r="AU7" s="10">
        <v>463</v>
      </c>
      <c r="AV7" s="10">
        <v>553</v>
      </c>
      <c r="AW7" s="10">
        <v>251</v>
      </c>
      <c r="AX7" s="10">
        <v>31</v>
      </c>
      <c r="AY7" s="10"/>
      <c r="AZ7" s="10">
        <v>436</v>
      </c>
      <c r="BA7" s="10">
        <v>627</v>
      </c>
      <c r="BB7" s="10">
        <v>234</v>
      </c>
      <c r="BC7" s="10">
        <v>366</v>
      </c>
      <c r="BD7" s="10">
        <v>248</v>
      </c>
      <c r="BE7" s="10">
        <v>98</v>
      </c>
      <c r="BF7" s="10"/>
      <c r="BG7" s="10">
        <v>752</v>
      </c>
      <c r="BH7" s="10">
        <v>481</v>
      </c>
      <c r="BI7" s="10" t="s">
        <v>94</v>
      </c>
      <c r="BJ7" s="10">
        <v>134</v>
      </c>
      <c r="BK7" s="10">
        <v>161</v>
      </c>
      <c r="BL7" s="10">
        <v>399</v>
      </c>
      <c r="BM7" s="10">
        <v>58</v>
      </c>
    </row>
    <row r="8" spans="2:65" ht="30" customHeight="1" x14ac:dyDescent="0.35">
      <c r="B8" s="11" t="s">
        <v>19</v>
      </c>
      <c r="C8" s="11">
        <v>2008</v>
      </c>
      <c r="D8" s="11">
        <v>988</v>
      </c>
      <c r="E8" s="11">
        <v>1012</v>
      </c>
      <c r="F8" s="11"/>
      <c r="G8" s="11">
        <v>259</v>
      </c>
      <c r="H8" s="11">
        <v>335</v>
      </c>
      <c r="I8" s="11">
        <v>372</v>
      </c>
      <c r="J8" s="11">
        <v>335</v>
      </c>
      <c r="K8" s="11">
        <v>287</v>
      </c>
      <c r="L8" s="11">
        <v>421</v>
      </c>
      <c r="M8" s="11"/>
      <c r="N8" s="11">
        <v>542</v>
      </c>
      <c r="O8" s="11">
        <v>522</v>
      </c>
      <c r="P8" s="11">
        <v>456</v>
      </c>
      <c r="Q8" s="11">
        <v>480</v>
      </c>
      <c r="R8" s="11"/>
      <c r="S8" s="11">
        <v>262</v>
      </c>
      <c r="T8" s="11">
        <v>261</v>
      </c>
      <c r="U8" s="11">
        <v>160</v>
      </c>
      <c r="V8" s="11">
        <v>177</v>
      </c>
      <c r="W8" s="11">
        <v>143</v>
      </c>
      <c r="X8" s="11">
        <v>189</v>
      </c>
      <c r="Y8" s="11">
        <v>174</v>
      </c>
      <c r="Z8" s="11">
        <v>78</v>
      </c>
      <c r="AA8" s="11">
        <v>207</v>
      </c>
      <c r="AB8" s="11">
        <v>193</v>
      </c>
      <c r="AC8" s="11">
        <v>89</v>
      </c>
      <c r="AD8" s="11">
        <v>75</v>
      </c>
      <c r="AE8" s="11"/>
      <c r="AF8" s="11">
        <v>744</v>
      </c>
      <c r="AG8" s="11">
        <v>780</v>
      </c>
      <c r="AH8" s="11">
        <v>305</v>
      </c>
      <c r="AI8" s="11"/>
      <c r="AJ8" s="11">
        <v>683</v>
      </c>
      <c r="AK8" s="11">
        <v>568</v>
      </c>
      <c r="AL8" s="11">
        <v>126</v>
      </c>
      <c r="AM8" s="11">
        <v>26</v>
      </c>
      <c r="AN8" s="11">
        <v>293</v>
      </c>
      <c r="AO8" s="11"/>
      <c r="AP8" s="11">
        <v>368</v>
      </c>
      <c r="AQ8" s="11">
        <v>744</v>
      </c>
      <c r="AR8" s="11">
        <v>138</v>
      </c>
      <c r="AS8" s="11"/>
      <c r="AT8" s="11">
        <v>456</v>
      </c>
      <c r="AU8" s="11">
        <v>475</v>
      </c>
      <c r="AV8" s="11">
        <v>539</v>
      </c>
      <c r="AW8" s="11">
        <v>241</v>
      </c>
      <c r="AX8" s="11">
        <v>28</v>
      </c>
      <c r="AY8" s="11"/>
      <c r="AZ8" s="11">
        <v>442</v>
      </c>
      <c r="BA8" s="11">
        <v>619</v>
      </c>
      <c r="BB8" s="11">
        <v>243</v>
      </c>
      <c r="BC8" s="11">
        <v>363</v>
      </c>
      <c r="BD8" s="11">
        <v>243</v>
      </c>
      <c r="BE8" s="11">
        <v>99</v>
      </c>
      <c r="BF8" s="11"/>
      <c r="BG8" s="11">
        <v>731</v>
      </c>
      <c r="BH8" s="11">
        <v>469</v>
      </c>
      <c r="BI8" s="11" t="s">
        <v>94</v>
      </c>
      <c r="BJ8" s="11">
        <v>141</v>
      </c>
      <c r="BK8" s="11">
        <v>172</v>
      </c>
      <c r="BL8" s="11">
        <v>406</v>
      </c>
      <c r="BM8" s="11">
        <v>62</v>
      </c>
    </row>
    <row r="9" spans="2:65" x14ac:dyDescent="0.35">
      <c r="B9" s="18" t="s">
        <v>528</v>
      </c>
      <c r="C9" s="17">
        <v>4.4073183518736903E-2</v>
      </c>
      <c r="D9" s="17">
        <v>5.06010587954887E-2</v>
      </c>
      <c r="E9" s="17">
        <v>3.8049366344205998E-2</v>
      </c>
      <c r="F9" s="17"/>
      <c r="G9" s="17">
        <v>3.4546108887871699E-2</v>
      </c>
      <c r="H9" s="17">
        <v>2.5433190711062301E-2</v>
      </c>
      <c r="I9" s="17">
        <v>4.01801181776721E-2</v>
      </c>
      <c r="J9" s="17">
        <v>5.1823587655066401E-2</v>
      </c>
      <c r="K9" s="17">
        <v>6.5358618727864207E-2</v>
      </c>
      <c r="L9" s="17">
        <v>4.7533909817166702E-2</v>
      </c>
      <c r="M9" s="17"/>
      <c r="N9" s="17">
        <v>3.1466325039348902E-2</v>
      </c>
      <c r="O9" s="17">
        <v>5.5148096302064402E-2</v>
      </c>
      <c r="P9" s="17">
        <v>5.1803366674757399E-2</v>
      </c>
      <c r="Q9" s="17">
        <v>3.97275371266066E-2</v>
      </c>
      <c r="R9" s="17"/>
      <c r="S9" s="17">
        <v>2.7534173020797199E-2</v>
      </c>
      <c r="T9" s="17">
        <v>4.1173293013397998E-2</v>
      </c>
      <c r="U9" s="17">
        <v>7.3493697947989906E-2</v>
      </c>
      <c r="V9" s="17">
        <v>7.3679131206472598E-2</v>
      </c>
      <c r="W9" s="17">
        <v>4.5513815515107303E-2</v>
      </c>
      <c r="X9" s="17">
        <v>3.93019331768657E-2</v>
      </c>
      <c r="Y9" s="17">
        <v>4.7136000272877503E-2</v>
      </c>
      <c r="Z9" s="17">
        <v>3.2081501180963597E-2</v>
      </c>
      <c r="AA9" s="17">
        <v>5.1868722356800401E-2</v>
      </c>
      <c r="AB9" s="17">
        <v>1.6646968820385698E-2</v>
      </c>
      <c r="AC9" s="17">
        <v>6.6702285097637995E-2</v>
      </c>
      <c r="AD9" s="17">
        <v>1.60185271165653E-2</v>
      </c>
      <c r="AE9" s="17"/>
      <c r="AF9" s="17">
        <v>7.1677869612702505E-2</v>
      </c>
      <c r="AG9" s="17">
        <v>3.0686003337768799E-2</v>
      </c>
      <c r="AH9" s="17">
        <v>2.45599302005487E-2</v>
      </c>
      <c r="AI9" s="17"/>
      <c r="AJ9" s="17">
        <v>5.6560113082463698E-2</v>
      </c>
      <c r="AK9" s="17">
        <v>2.42272020912325E-2</v>
      </c>
      <c r="AL9" s="17">
        <v>2.3666581748455699E-2</v>
      </c>
      <c r="AM9" s="17">
        <v>0.11588601442057</v>
      </c>
      <c r="AN9" s="17">
        <v>5.7776957941113101E-2</v>
      </c>
      <c r="AO9" s="17"/>
      <c r="AP9" s="17">
        <v>4.1879862461673897E-2</v>
      </c>
      <c r="AQ9" s="17">
        <v>2.6711517725041298E-2</v>
      </c>
      <c r="AR9" s="17">
        <v>2.7483004023950101E-2</v>
      </c>
      <c r="AS9" s="17"/>
      <c r="AT9" s="17">
        <v>4.7799282616109599E-2</v>
      </c>
      <c r="AU9" s="17">
        <v>4.8699155326800997E-2</v>
      </c>
      <c r="AV9" s="17">
        <v>3.6457774300912203E-2</v>
      </c>
      <c r="AW9" s="17">
        <v>1.18199871467379E-2</v>
      </c>
      <c r="AX9" s="17">
        <v>3.4342068584346103E-2</v>
      </c>
      <c r="AY9" s="17"/>
      <c r="AZ9" s="17">
        <v>4.84355999481694E-2</v>
      </c>
      <c r="BA9" s="17">
        <v>3.7286299411333899E-2</v>
      </c>
      <c r="BB9" s="17">
        <v>4.77194660960489E-2</v>
      </c>
      <c r="BC9" s="17">
        <v>4.1723054608613599E-2</v>
      </c>
      <c r="BD9" s="17">
        <v>4.2811181741486799E-2</v>
      </c>
      <c r="BE9" s="17">
        <v>6.9825636560024607E-2</v>
      </c>
      <c r="BF9" s="17"/>
      <c r="BG9" s="17">
        <v>5.2724884713849597E-2</v>
      </c>
      <c r="BH9" s="17">
        <v>3.8181838964852201E-2</v>
      </c>
      <c r="BI9" s="17" t="s">
        <v>95</v>
      </c>
      <c r="BJ9" s="17">
        <v>4.0317828484787502E-2</v>
      </c>
      <c r="BK9" s="17">
        <v>5.8162507221260103E-2</v>
      </c>
      <c r="BL9" s="17">
        <v>3.5867754623829101E-2</v>
      </c>
      <c r="BM9" s="17">
        <v>2.8967525708693501E-2</v>
      </c>
    </row>
    <row r="10" spans="2:65" x14ac:dyDescent="0.35">
      <c r="B10" s="18" t="s">
        <v>289</v>
      </c>
      <c r="C10" s="17">
        <v>7.8029838088719702E-2</v>
      </c>
      <c r="D10" s="17">
        <v>9.2274123939994804E-2</v>
      </c>
      <c r="E10" s="17">
        <v>6.4741927820326298E-2</v>
      </c>
      <c r="F10" s="17"/>
      <c r="G10" s="17">
        <v>6.7777741103929007E-2</v>
      </c>
      <c r="H10" s="17">
        <v>8.9793263174003199E-2</v>
      </c>
      <c r="I10" s="17">
        <v>5.3022378092871698E-2</v>
      </c>
      <c r="J10" s="17">
        <v>6.99127410048241E-2</v>
      </c>
      <c r="K10" s="17">
        <v>8.2439377326343904E-2</v>
      </c>
      <c r="L10" s="17">
        <v>0.100568120557463</v>
      </c>
      <c r="M10" s="17"/>
      <c r="N10" s="17">
        <v>8.1072999547989397E-2</v>
      </c>
      <c r="O10" s="17">
        <v>7.8670842378914002E-2</v>
      </c>
      <c r="P10" s="17">
        <v>6.9824675750044501E-2</v>
      </c>
      <c r="Q10" s="17">
        <v>8.0944076462246994E-2</v>
      </c>
      <c r="R10" s="17"/>
      <c r="S10" s="17">
        <v>7.3331563413686199E-2</v>
      </c>
      <c r="T10" s="17">
        <v>4.9299950611990002E-2</v>
      </c>
      <c r="U10" s="17">
        <v>9.3255319913581505E-2</v>
      </c>
      <c r="V10" s="17">
        <v>5.9185123690812601E-2</v>
      </c>
      <c r="W10" s="17">
        <v>8.5177513516359896E-2</v>
      </c>
      <c r="X10" s="17">
        <v>4.9157066361204503E-2</v>
      </c>
      <c r="Y10" s="17">
        <v>7.9394632140887905E-2</v>
      </c>
      <c r="Z10" s="17">
        <v>9.7559009219006398E-2</v>
      </c>
      <c r="AA10" s="17">
        <v>8.5611785343666993E-2</v>
      </c>
      <c r="AB10" s="17">
        <v>0.132309356837502</v>
      </c>
      <c r="AC10" s="17">
        <v>9.1453124018294293E-2</v>
      </c>
      <c r="AD10" s="17">
        <v>6.6106314389160301E-2</v>
      </c>
      <c r="AE10" s="17"/>
      <c r="AF10" s="17">
        <v>0.100693406425749</v>
      </c>
      <c r="AG10" s="17">
        <v>6.6669941914219794E-2</v>
      </c>
      <c r="AH10" s="17">
        <v>5.8940974066701603E-2</v>
      </c>
      <c r="AI10" s="17"/>
      <c r="AJ10" s="17">
        <v>9.49619587545944E-2</v>
      </c>
      <c r="AK10" s="17">
        <v>5.8123701974582602E-2</v>
      </c>
      <c r="AL10" s="17">
        <v>5.28425128606183E-2</v>
      </c>
      <c r="AM10" s="17">
        <v>0.12280043188023</v>
      </c>
      <c r="AN10" s="17">
        <v>5.9190456662547998E-2</v>
      </c>
      <c r="AO10" s="17"/>
      <c r="AP10" s="17">
        <v>7.8090945027482206E-2</v>
      </c>
      <c r="AQ10" s="17">
        <v>5.8664401002641503E-2</v>
      </c>
      <c r="AR10" s="17">
        <v>7.6212174928301901E-2</v>
      </c>
      <c r="AS10" s="17"/>
      <c r="AT10" s="17">
        <v>8.0085993901679697E-2</v>
      </c>
      <c r="AU10" s="17">
        <v>7.3435508347050801E-2</v>
      </c>
      <c r="AV10" s="17">
        <v>9.4587574530767299E-2</v>
      </c>
      <c r="AW10" s="17">
        <v>4.3240306796688499E-2</v>
      </c>
      <c r="AX10" s="17">
        <v>3.8526902833690098E-2</v>
      </c>
      <c r="AY10" s="17"/>
      <c r="AZ10" s="17">
        <v>5.9129267488547001E-2</v>
      </c>
      <c r="BA10" s="17">
        <v>8.7242721315710106E-2</v>
      </c>
      <c r="BB10" s="17">
        <v>7.6504002366568902E-2</v>
      </c>
      <c r="BC10" s="17">
        <v>7.4837364352174293E-2</v>
      </c>
      <c r="BD10" s="17">
        <v>8.7725113871049504E-2</v>
      </c>
      <c r="BE10" s="17">
        <v>9.6467863536051301E-2</v>
      </c>
      <c r="BF10" s="17"/>
      <c r="BG10" s="17">
        <v>0.103557843482516</v>
      </c>
      <c r="BH10" s="17">
        <v>6.4644982099870005E-2</v>
      </c>
      <c r="BI10" s="17" t="s">
        <v>95</v>
      </c>
      <c r="BJ10" s="17">
        <v>6.6090685167105395E-2</v>
      </c>
      <c r="BK10" s="17">
        <v>5.9232787257119598E-2</v>
      </c>
      <c r="BL10" s="17">
        <v>6.4261327118409303E-2</v>
      </c>
      <c r="BM10" s="17">
        <v>4.0145837225640003E-2</v>
      </c>
    </row>
    <row r="11" spans="2:65" x14ac:dyDescent="0.35">
      <c r="B11" s="18" t="s">
        <v>290</v>
      </c>
      <c r="C11" s="17">
        <v>0.31761820479085701</v>
      </c>
      <c r="D11" s="17">
        <v>0.325622086918889</v>
      </c>
      <c r="E11" s="17">
        <v>0.31035893953945998</v>
      </c>
      <c r="F11" s="17"/>
      <c r="G11" s="17">
        <v>0.26441691951732699</v>
      </c>
      <c r="H11" s="17">
        <v>0.30270973595632</v>
      </c>
      <c r="I11" s="17">
        <v>0.31098727951365501</v>
      </c>
      <c r="J11" s="17">
        <v>0.33291100560255499</v>
      </c>
      <c r="K11" s="17">
        <v>0.33270485560585999</v>
      </c>
      <c r="L11" s="17">
        <v>0.34561874563467598</v>
      </c>
      <c r="M11" s="17"/>
      <c r="N11" s="17">
        <v>0.30940848225488199</v>
      </c>
      <c r="O11" s="17">
        <v>0.34565694449982998</v>
      </c>
      <c r="P11" s="17">
        <v>0.30593641056096099</v>
      </c>
      <c r="Q11" s="17">
        <v>0.30714776214195699</v>
      </c>
      <c r="R11" s="17"/>
      <c r="S11" s="17">
        <v>0.29924890156871198</v>
      </c>
      <c r="T11" s="17">
        <v>0.3069026789755</v>
      </c>
      <c r="U11" s="17">
        <v>0.35250066281832299</v>
      </c>
      <c r="V11" s="17">
        <v>0.33690428693395902</v>
      </c>
      <c r="W11" s="17">
        <v>0.302398020373015</v>
      </c>
      <c r="X11" s="17">
        <v>0.30327337449819902</v>
      </c>
      <c r="Y11" s="17">
        <v>0.31780750326947399</v>
      </c>
      <c r="Z11" s="17">
        <v>0.268518745001601</v>
      </c>
      <c r="AA11" s="17">
        <v>0.33064547166501601</v>
      </c>
      <c r="AB11" s="17">
        <v>0.33594824939055501</v>
      </c>
      <c r="AC11" s="17">
        <v>0.28797180637513597</v>
      </c>
      <c r="AD11" s="17">
        <v>0.367645595443855</v>
      </c>
      <c r="AE11" s="17"/>
      <c r="AF11" s="17">
        <v>0.32477997102589901</v>
      </c>
      <c r="AG11" s="17">
        <v>0.30800099043220802</v>
      </c>
      <c r="AH11" s="17">
        <v>0.34226357614326702</v>
      </c>
      <c r="AI11" s="17"/>
      <c r="AJ11" s="17">
        <v>0.30684272494463</v>
      </c>
      <c r="AK11" s="17">
        <v>0.30790562840360403</v>
      </c>
      <c r="AL11" s="17">
        <v>0.28190628094257397</v>
      </c>
      <c r="AM11" s="17">
        <v>0.35800331701781701</v>
      </c>
      <c r="AN11" s="17">
        <v>0.37903910796523999</v>
      </c>
      <c r="AO11" s="17"/>
      <c r="AP11" s="17">
        <v>0.29102341360383099</v>
      </c>
      <c r="AQ11" s="17">
        <v>0.29289208901921099</v>
      </c>
      <c r="AR11" s="17">
        <v>0.33944326316670598</v>
      </c>
      <c r="AS11" s="17"/>
      <c r="AT11" s="17">
        <v>0.33727606693996198</v>
      </c>
      <c r="AU11" s="17">
        <v>0.34198320293663897</v>
      </c>
      <c r="AV11" s="17">
        <v>0.300489618643278</v>
      </c>
      <c r="AW11" s="17">
        <v>0.28595721223016402</v>
      </c>
      <c r="AX11" s="17">
        <v>0.25468742941073302</v>
      </c>
      <c r="AY11" s="17"/>
      <c r="AZ11" s="17">
        <v>0.29297758525342998</v>
      </c>
      <c r="BA11" s="17">
        <v>0.33160409618980802</v>
      </c>
      <c r="BB11" s="17">
        <v>0.28130259846130401</v>
      </c>
      <c r="BC11" s="17">
        <v>0.33094341894912799</v>
      </c>
      <c r="BD11" s="17">
        <v>0.33157438159128599</v>
      </c>
      <c r="BE11" s="17">
        <v>0.34607702146233399</v>
      </c>
      <c r="BF11" s="17"/>
      <c r="BG11" s="17">
        <v>0.33284336078635701</v>
      </c>
      <c r="BH11" s="17">
        <v>0.29531709146054602</v>
      </c>
      <c r="BI11" s="17" t="s">
        <v>95</v>
      </c>
      <c r="BJ11" s="17">
        <v>0.32010861574430799</v>
      </c>
      <c r="BK11" s="17">
        <v>0.33857211388570801</v>
      </c>
      <c r="BL11" s="17">
        <v>0.29635000097591802</v>
      </c>
      <c r="BM11" s="17">
        <v>0.38893311317485801</v>
      </c>
    </row>
    <row r="12" spans="2:65" x14ac:dyDescent="0.35">
      <c r="B12" s="18" t="s">
        <v>291</v>
      </c>
      <c r="C12" s="17">
        <v>0.33976157899098203</v>
      </c>
      <c r="D12" s="17">
        <v>0.34294974150025498</v>
      </c>
      <c r="E12" s="17">
        <v>0.33530191685293997</v>
      </c>
      <c r="F12" s="17"/>
      <c r="G12" s="17">
        <v>0.40319856743848598</v>
      </c>
      <c r="H12" s="17">
        <v>0.35502295665143402</v>
      </c>
      <c r="I12" s="17">
        <v>0.34238367475218201</v>
      </c>
      <c r="J12" s="17">
        <v>0.33688082253189999</v>
      </c>
      <c r="K12" s="17">
        <v>0.29905487310421502</v>
      </c>
      <c r="L12" s="17">
        <v>0.31631888037795902</v>
      </c>
      <c r="M12" s="17"/>
      <c r="N12" s="17">
        <v>0.35980160273072698</v>
      </c>
      <c r="O12" s="17">
        <v>0.34818810464213401</v>
      </c>
      <c r="P12" s="17">
        <v>0.31684635152655199</v>
      </c>
      <c r="Q12" s="17">
        <v>0.33394212732917899</v>
      </c>
      <c r="R12" s="17"/>
      <c r="S12" s="17">
        <v>0.366584977265138</v>
      </c>
      <c r="T12" s="17">
        <v>0.41584609466468198</v>
      </c>
      <c r="U12" s="17">
        <v>0.25852874721325297</v>
      </c>
      <c r="V12" s="17">
        <v>0.32855046770256602</v>
      </c>
      <c r="W12" s="17">
        <v>0.32988892123569202</v>
      </c>
      <c r="X12" s="17">
        <v>0.36312778817811803</v>
      </c>
      <c r="Y12" s="17">
        <v>0.31889925107484501</v>
      </c>
      <c r="Z12" s="17">
        <v>0.36255657519610801</v>
      </c>
      <c r="AA12" s="17">
        <v>0.29562299648611301</v>
      </c>
      <c r="AB12" s="17">
        <v>0.35644143125212502</v>
      </c>
      <c r="AC12" s="17">
        <v>0.30902309704530501</v>
      </c>
      <c r="AD12" s="17">
        <v>0.27970495620671498</v>
      </c>
      <c r="AE12" s="17"/>
      <c r="AF12" s="17">
        <v>0.30290455474422501</v>
      </c>
      <c r="AG12" s="17">
        <v>0.36885495561107901</v>
      </c>
      <c r="AH12" s="17">
        <v>0.33566358726626799</v>
      </c>
      <c r="AI12" s="17"/>
      <c r="AJ12" s="17">
        <v>0.338612071576886</v>
      </c>
      <c r="AK12" s="17">
        <v>0.336781592449369</v>
      </c>
      <c r="AL12" s="17">
        <v>0.39519936636636599</v>
      </c>
      <c r="AM12" s="17">
        <v>0.333867896199951</v>
      </c>
      <c r="AN12" s="17">
        <v>0.33282683148153303</v>
      </c>
      <c r="AO12" s="17"/>
      <c r="AP12" s="17">
        <v>0.37565036246404099</v>
      </c>
      <c r="AQ12" s="17">
        <v>0.35682316892521299</v>
      </c>
      <c r="AR12" s="17">
        <v>0.294901471061986</v>
      </c>
      <c r="AS12" s="17"/>
      <c r="AT12" s="17">
        <v>0.30950989652647898</v>
      </c>
      <c r="AU12" s="17">
        <v>0.33221386272741399</v>
      </c>
      <c r="AV12" s="17">
        <v>0.35167282832906599</v>
      </c>
      <c r="AW12" s="17">
        <v>0.40794728224341098</v>
      </c>
      <c r="AX12" s="17">
        <v>0.34119218653323002</v>
      </c>
      <c r="AY12" s="17"/>
      <c r="AZ12" s="17">
        <v>0.37883947065100099</v>
      </c>
      <c r="BA12" s="17">
        <v>0.32653672115371302</v>
      </c>
      <c r="BB12" s="17">
        <v>0.34141716842631198</v>
      </c>
      <c r="BC12" s="17">
        <v>0.34583462123856401</v>
      </c>
      <c r="BD12" s="17">
        <v>0.31993087555128003</v>
      </c>
      <c r="BE12" s="17">
        <v>0.270295971577381</v>
      </c>
      <c r="BF12" s="17"/>
      <c r="BG12" s="17">
        <v>0.32534431837269101</v>
      </c>
      <c r="BH12" s="17">
        <v>0.35436081030807298</v>
      </c>
      <c r="BI12" s="17" t="s">
        <v>95</v>
      </c>
      <c r="BJ12" s="17">
        <v>0.279304771962608</v>
      </c>
      <c r="BK12" s="17">
        <v>0.29132921313614901</v>
      </c>
      <c r="BL12" s="17">
        <v>0.38127640333652502</v>
      </c>
      <c r="BM12" s="17">
        <v>0.34681200344553997</v>
      </c>
    </row>
    <row r="13" spans="2:65" x14ac:dyDescent="0.35">
      <c r="B13" s="18" t="s">
        <v>529</v>
      </c>
      <c r="C13" s="19">
        <v>0.22051719461070399</v>
      </c>
      <c r="D13" s="19">
        <v>0.188552988845373</v>
      </c>
      <c r="E13" s="19">
        <v>0.25154784944306802</v>
      </c>
      <c r="F13" s="19"/>
      <c r="G13" s="19">
        <v>0.23006066305238701</v>
      </c>
      <c r="H13" s="19">
        <v>0.22704085350718001</v>
      </c>
      <c r="I13" s="19">
        <v>0.25342654946361898</v>
      </c>
      <c r="J13" s="19">
        <v>0.20847184320565501</v>
      </c>
      <c r="K13" s="19">
        <v>0.22044227523571699</v>
      </c>
      <c r="L13" s="19">
        <v>0.189960343612736</v>
      </c>
      <c r="M13" s="19"/>
      <c r="N13" s="19">
        <v>0.218250590427053</v>
      </c>
      <c r="O13" s="19">
        <v>0.17233601217705799</v>
      </c>
      <c r="P13" s="19">
        <v>0.25558919548768599</v>
      </c>
      <c r="Q13" s="19">
        <v>0.23823849694001001</v>
      </c>
      <c r="R13" s="19"/>
      <c r="S13" s="19">
        <v>0.23330038473166601</v>
      </c>
      <c r="T13" s="19">
        <v>0.18677798273443</v>
      </c>
      <c r="U13" s="19">
        <v>0.222221572106853</v>
      </c>
      <c r="V13" s="19">
        <v>0.20168099046619001</v>
      </c>
      <c r="W13" s="19">
        <v>0.23702172935982599</v>
      </c>
      <c r="X13" s="19">
        <v>0.24513983778561299</v>
      </c>
      <c r="Y13" s="19">
        <v>0.236762613241916</v>
      </c>
      <c r="Z13" s="19">
        <v>0.239284169402321</v>
      </c>
      <c r="AA13" s="19">
        <v>0.23625102414840299</v>
      </c>
      <c r="AB13" s="19">
        <v>0.15865399369943101</v>
      </c>
      <c r="AC13" s="19">
        <v>0.24484968746362601</v>
      </c>
      <c r="AD13" s="19">
        <v>0.270524606843705</v>
      </c>
      <c r="AE13" s="19"/>
      <c r="AF13" s="19">
        <v>0.19994419819142401</v>
      </c>
      <c r="AG13" s="19">
        <v>0.22578810870472499</v>
      </c>
      <c r="AH13" s="19">
        <v>0.238571932323215</v>
      </c>
      <c r="AI13" s="19"/>
      <c r="AJ13" s="19">
        <v>0.20302313164142599</v>
      </c>
      <c r="AK13" s="19">
        <v>0.272961875081212</v>
      </c>
      <c r="AL13" s="19">
        <v>0.246385258081986</v>
      </c>
      <c r="AM13" s="19">
        <v>6.94423404814319E-2</v>
      </c>
      <c r="AN13" s="19">
        <v>0.17116664594956699</v>
      </c>
      <c r="AO13" s="19"/>
      <c r="AP13" s="19">
        <v>0.21335541644297201</v>
      </c>
      <c r="AQ13" s="19">
        <v>0.26490882332789301</v>
      </c>
      <c r="AR13" s="19">
        <v>0.26196008681905503</v>
      </c>
      <c r="AS13" s="19"/>
      <c r="AT13" s="19">
        <v>0.22532876001576899</v>
      </c>
      <c r="AU13" s="19">
        <v>0.203668270662096</v>
      </c>
      <c r="AV13" s="19">
        <v>0.216792204195976</v>
      </c>
      <c r="AW13" s="19">
        <v>0.25103521158299902</v>
      </c>
      <c r="AX13" s="19">
        <v>0.33125141263800001</v>
      </c>
      <c r="AY13" s="19"/>
      <c r="AZ13" s="19">
        <v>0.220618076658853</v>
      </c>
      <c r="BA13" s="19">
        <v>0.217330161929434</v>
      </c>
      <c r="BB13" s="19">
        <v>0.25305676464976601</v>
      </c>
      <c r="BC13" s="19">
        <v>0.206661540851521</v>
      </c>
      <c r="BD13" s="19">
        <v>0.21795844724489799</v>
      </c>
      <c r="BE13" s="19">
        <v>0.21733350686420799</v>
      </c>
      <c r="BF13" s="19"/>
      <c r="BG13" s="19">
        <v>0.18552959264458599</v>
      </c>
      <c r="BH13" s="19">
        <v>0.24749527716665901</v>
      </c>
      <c r="BI13" s="19" t="s">
        <v>95</v>
      </c>
      <c r="BJ13" s="19">
        <v>0.29417809864119099</v>
      </c>
      <c r="BK13" s="19">
        <v>0.25270337849976299</v>
      </c>
      <c r="BL13" s="19">
        <v>0.22224451394531899</v>
      </c>
      <c r="BM13" s="19">
        <v>0.195141520445268</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2009</v>
      </c>
      <c r="D7" s="10">
        <v>975</v>
      </c>
      <c r="E7" s="10">
        <v>1026</v>
      </c>
      <c r="F7" s="10"/>
      <c r="G7" s="10">
        <v>223</v>
      </c>
      <c r="H7" s="10">
        <v>339</v>
      </c>
      <c r="I7" s="10">
        <v>378</v>
      </c>
      <c r="J7" s="10">
        <v>340</v>
      </c>
      <c r="K7" s="10">
        <v>295</v>
      </c>
      <c r="L7" s="10">
        <v>434</v>
      </c>
      <c r="M7" s="10"/>
      <c r="N7" s="10">
        <v>590</v>
      </c>
      <c r="O7" s="10">
        <v>554</v>
      </c>
      <c r="P7" s="10">
        <v>411</v>
      </c>
      <c r="Q7" s="10">
        <v>445</v>
      </c>
      <c r="R7" s="10"/>
      <c r="S7" s="10">
        <v>258</v>
      </c>
      <c r="T7" s="10">
        <v>274</v>
      </c>
      <c r="U7" s="10">
        <v>165</v>
      </c>
      <c r="V7" s="10">
        <v>176</v>
      </c>
      <c r="W7" s="10">
        <v>151</v>
      </c>
      <c r="X7" s="10">
        <v>184</v>
      </c>
      <c r="Y7" s="10">
        <v>188</v>
      </c>
      <c r="Z7" s="10">
        <v>87</v>
      </c>
      <c r="AA7" s="10">
        <v>220</v>
      </c>
      <c r="AB7" s="10">
        <v>164</v>
      </c>
      <c r="AC7" s="10">
        <v>85</v>
      </c>
      <c r="AD7" s="10">
        <v>57</v>
      </c>
      <c r="AE7" s="10"/>
      <c r="AF7" s="10">
        <v>756</v>
      </c>
      <c r="AG7" s="10">
        <v>797</v>
      </c>
      <c r="AH7" s="10">
        <v>295</v>
      </c>
      <c r="AI7" s="10"/>
      <c r="AJ7" s="10">
        <v>703</v>
      </c>
      <c r="AK7" s="10">
        <v>572</v>
      </c>
      <c r="AL7" s="10">
        <v>133</v>
      </c>
      <c r="AM7" s="10">
        <v>26</v>
      </c>
      <c r="AN7" s="10">
        <v>285</v>
      </c>
      <c r="AO7" s="10"/>
      <c r="AP7" s="10">
        <v>379</v>
      </c>
      <c r="AQ7" s="10">
        <v>750</v>
      </c>
      <c r="AR7" s="10">
        <v>141</v>
      </c>
      <c r="AS7" s="10"/>
      <c r="AT7" s="10">
        <v>449</v>
      </c>
      <c r="AU7" s="10">
        <v>463</v>
      </c>
      <c r="AV7" s="10">
        <v>553</v>
      </c>
      <c r="AW7" s="10">
        <v>251</v>
      </c>
      <c r="AX7" s="10">
        <v>31</v>
      </c>
      <c r="AY7" s="10"/>
      <c r="AZ7" s="10">
        <v>436</v>
      </c>
      <c r="BA7" s="10">
        <v>627</v>
      </c>
      <c r="BB7" s="10">
        <v>234</v>
      </c>
      <c r="BC7" s="10">
        <v>366</v>
      </c>
      <c r="BD7" s="10">
        <v>248</v>
      </c>
      <c r="BE7" s="10">
        <v>98</v>
      </c>
      <c r="BF7" s="10"/>
      <c r="BG7" s="10">
        <v>752</v>
      </c>
      <c r="BH7" s="10">
        <v>481</v>
      </c>
      <c r="BI7" s="10" t="s">
        <v>94</v>
      </c>
      <c r="BJ7" s="10">
        <v>134</v>
      </c>
      <c r="BK7" s="10">
        <v>161</v>
      </c>
      <c r="BL7" s="10">
        <v>399</v>
      </c>
      <c r="BM7" s="10">
        <v>58</v>
      </c>
    </row>
    <row r="8" spans="2:65" ht="30" customHeight="1" x14ac:dyDescent="0.35">
      <c r="B8" s="11" t="s">
        <v>19</v>
      </c>
      <c r="C8" s="11">
        <v>2008</v>
      </c>
      <c r="D8" s="11">
        <v>988</v>
      </c>
      <c r="E8" s="11">
        <v>1012</v>
      </c>
      <c r="F8" s="11"/>
      <c r="G8" s="11">
        <v>259</v>
      </c>
      <c r="H8" s="11">
        <v>335</v>
      </c>
      <c r="I8" s="11">
        <v>372</v>
      </c>
      <c r="J8" s="11">
        <v>335</v>
      </c>
      <c r="K8" s="11">
        <v>287</v>
      </c>
      <c r="L8" s="11">
        <v>421</v>
      </c>
      <c r="M8" s="11"/>
      <c r="N8" s="11">
        <v>542</v>
      </c>
      <c r="O8" s="11">
        <v>522</v>
      </c>
      <c r="P8" s="11">
        <v>456</v>
      </c>
      <c r="Q8" s="11">
        <v>480</v>
      </c>
      <c r="R8" s="11"/>
      <c r="S8" s="11">
        <v>262</v>
      </c>
      <c r="T8" s="11">
        <v>261</v>
      </c>
      <c r="U8" s="11">
        <v>160</v>
      </c>
      <c r="V8" s="11">
        <v>177</v>
      </c>
      <c r="W8" s="11">
        <v>143</v>
      </c>
      <c r="X8" s="11">
        <v>189</v>
      </c>
      <c r="Y8" s="11">
        <v>174</v>
      </c>
      <c r="Z8" s="11">
        <v>78</v>
      </c>
      <c r="AA8" s="11">
        <v>207</v>
      </c>
      <c r="AB8" s="11">
        <v>193</v>
      </c>
      <c r="AC8" s="11">
        <v>89</v>
      </c>
      <c r="AD8" s="11">
        <v>75</v>
      </c>
      <c r="AE8" s="11"/>
      <c r="AF8" s="11">
        <v>744</v>
      </c>
      <c r="AG8" s="11">
        <v>780</v>
      </c>
      <c r="AH8" s="11">
        <v>305</v>
      </c>
      <c r="AI8" s="11"/>
      <c r="AJ8" s="11">
        <v>683</v>
      </c>
      <c r="AK8" s="11">
        <v>568</v>
      </c>
      <c r="AL8" s="11">
        <v>126</v>
      </c>
      <c r="AM8" s="11">
        <v>26</v>
      </c>
      <c r="AN8" s="11">
        <v>293</v>
      </c>
      <c r="AO8" s="11"/>
      <c r="AP8" s="11">
        <v>368</v>
      </c>
      <c r="AQ8" s="11">
        <v>744</v>
      </c>
      <c r="AR8" s="11">
        <v>138</v>
      </c>
      <c r="AS8" s="11"/>
      <c r="AT8" s="11">
        <v>456</v>
      </c>
      <c r="AU8" s="11">
        <v>475</v>
      </c>
      <c r="AV8" s="11">
        <v>539</v>
      </c>
      <c r="AW8" s="11">
        <v>241</v>
      </c>
      <c r="AX8" s="11">
        <v>28</v>
      </c>
      <c r="AY8" s="11"/>
      <c r="AZ8" s="11">
        <v>442</v>
      </c>
      <c r="BA8" s="11">
        <v>619</v>
      </c>
      <c r="BB8" s="11">
        <v>243</v>
      </c>
      <c r="BC8" s="11">
        <v>363</v>
      </c>
      <c r="BD8" s="11">
        <v>243</v>
      </c>
      <c r="BE8" s="11">
        <v>99</v>
      </c>
      <c r="BF8" s="11"/>
      <c r="BG8" s="11">
        <v>731</v>
      </c>
      <c r="BH8" s="11">
        <v>469</v>
      </c>
      <c r="BI8" s="11" t="s">
        <v>94</v>
      </c>
      <c r="BJ8" s="11">
        <v>141</v>
      </c>
      <c r="BK8" s="11">
        <v>172</v>
      </c>
      <c r="BL8" s="11">
        <v>406</v>
      </c>
      <c r="BM8" s="11">
        <v>62</v>
      </c>
    </row>
    <row r="9" spans="2:65" x14ac:dyDescent="0.35">
      <c r="B9" s="18" t="s">
        <v>528</v>
      </c>
      <c r="C9" s="17">
        <v>6.0343350585143299E-2</v>
      </c>
      <c r="D9" s="17">
        <v>7.2029144234645195E-2</v>
      </c>
      <c r="E9" s="17">
        <v>4.9413110132868802E-2</v>
      </c>
      <c r="F9" s="17"/>
      <c r="G9" s="17">
        <v>4.5471789283899E-2</v>
      </c>
      <c r="H9" s="17">
        <v>4.5190832389219303E-2</v>
      </c>
      <c r="I9" s="17">
        <v>4.1853531103320601E-2</v>
      </c>
      <c r="J9" s="17">
        <v>6.2125365794198001E-2</v>
      </c>
      <c r="K9" s="17">
        <v>9.4626518409614793E-2</v>
      </c>
      <c r="L9" s="17">
        <v>7.3129405744327206E-2</v>
      </c>
      <c r="M9" s="17"/>
      <c r="N9" s="17">
        <v>4.7728586605299397E-2</v>
      </c>
      <c r="O9" s="17">
        <v>5.6049018092494803E-2</v>
      </c>
      <c r="P9" s="17">
        <v>8.0061396726581399E-2</v>
      </c>
      <c r="Q9" s="17">
        <v>6.1615155553870003E-2</v>
      </c>
      <c r="R9" s="17"/>
      <c r="S9" s="17">
        <v>3.37149923554576E-2</v>
      </c>
      <c r="T9" s="17">
        <v>4.5241336073894398E-2</v>
      </c>
      <c r="U9" s="17">
        <v>9.1425271133903696E-2</v>
      </c>
      <c r="V9" s="17">
        <v>8.3106861505739399E-2</v>
      </c>
      <c r="W9" s="17">
        <v>4.8485315361810298E-2</v>
      </c>
      <c r="X9" s="17">
        <v>5.3202153558459198E-2</v>
      </c>
      <c r="Y9" s="17">
        <v>7.9141186387915105E-2</v>
      </c>
      <c r="Z9" s="17">
        <v>5.5965978885486302E-2</v>
      </c>
      <c r="AA9" s="17">
        <v>6.0774197657351502E-2</v>
      </c>
      <c r="AB9" s="17">
        <v>5.1184625646799903E-2</v>
      </c>
      <c r="AC9" s="17">
        <v>9.5164845635201306E-2</v>
      </c>
      <c r="AD9" s="17">
        <v>6.8526072560959994E-2</v>
      </c>
      <c r="AE9" s="17"/>
      <c r="AF9" s="17">
        <v>8.8887373255354701E-2</v>
      </c>
      <c r="AG9" s="17">
        <v>4.5068430599770802E-2</v>
      </c>
      <c r="AH9" s="17">
        <v>4.9457537837871997E-2</v>
      </c>
      <c r="AI9" s="17"/>
      <c r="AJ9" s="17">
        <v>6.8819179537776207E-2</v>
      </c>
      <c r="AK9" s="17">
        <v>3.6785807907069201E-2</v>
      </c>
      <c r="AL9" s="17">
        <v>3.1197717929015899E-2</v>
      </c>
      <c r="AM9" s="17">
        <v>0.15960420081084301</v>
      </c>
      <c r="AN9" s="17">
        <v>9.2813078054805001E-2</v>
      </c>
      <c r="AO9" s="17"/>
      <c r="AP9" s="17">
        <v>4.6228603426195003E-2</v>
      </c>
      <c r="AQ9" s="17">
        <v>4.1028023775133197E-2</v>
      </c>
      <c r="AR9" s="17">
        <v>3.6523391503367898E-2</v>
      </c>
      <c r="AS9" s="17"/>
      <c r="AT9" s="17">
        <v>7.4436392175884394E-2</v>
      </c>
      <c r="AU9" s="17">
        <v>6.2397652827236999E-2</v>
      </c>
      <c r="AV9" s="17">
        <v>4.3917824842310001E-2</v>
      </c>
      <c r="AW9" s="17">
        <v>2.8702674796858601E-2</v>
      </c>
      <c r="AX9" s="17">
        <v>3.4342068584346103E-2</v>
      </c>
      <c r="AY9" s="17"/>
      <c r="AZ9" s="17">
        <v>5.53346474350037E-2</v>
      </c>
      <c r="BA9" s="17">
        <v>4.9077716649800603E-2</v>
      </c>
      <c r="BB9" s="17">
        <v>6.9845150897032998E-2</v>
      </c>
      <c r="BC9" s="17">
        <v>5.8170778261745999E-2</v>
      </c>
      <c r="BD9" s="17">
        <v>6.6861891564992504E-2</v>
      </c>
      <c r="BE9" s="17">
        <v>0.121864393017133</v>
      </c>
      <c r="BF9" s="17"/>
      <c r="BG9" s="17">
        <v>7.3695138424707096E-2</v>
      </c>
      <c r="BH9" s="17">
        <v>6.3394750930285695E-2</v>
      </c>
      <c r="BI9" s="17" t="s">
        <v>95</v>
      </c>
      <c r="BJ9" s="17">
        <v>3.9291826459502799E-2</v>
      </c>
      <c r="BK9" s="17">
        <v>7.7054316635173301E-2</v>
      </c>
      <c r="BL9" s="17">
        <v>3.6055531013276299E-2</v>
      </c>
      <c r="BM9" s="17">
        <v>6.6540946350707605E-2</v>
      </c>
    </row>
    <row r="10" spans="2:65" x14ac:dyDescent="0.35">
      <c r="B10" s="18" t="s">
        <v>289</v>
      </c>
      <c r="C10" s="17">
        <v>8.5016780078341805E-2</v>
      </c>
      <c r="D10" s="17">
        <v>0.100122670310981</v>
      </c>
      <c r="E10" s="17">
        <v>7.0943049605115105E-2</v>
      </c>
      <c r="F10" s="17"/>
      <c r="G10" s="17">
        <v>5.5555310245838999E-2</v>
      </c>
      <c r="H10" s="17">
        <v>9.9600644845787706E-2</v>
      </c>
      <c r="I10" s="17">
        <v>6.8985543304529301E-2</v>
      </c>
      <c r="J10" s="17">
        <v>8.2406215620946494E-2</v>
      </c>
      <c r="K10" s="17">
        <v>8.4466034454900807E-2</v>
      </c>
      <c r="L10" s="17">
        <v>0.108180227915064</v>
      </c>
      <c r="M10" s="17"/>
      <c r="N10" s="17">
        <v>9.0880565045448794E-2</v>
      </c>
      <c r="O10" s="17">
        <v>9.3251077343662295E-2</v>
      </c>
      <c r="P10" s="17">
        <v>8.4017542098187098E-2</v>
      </c>
      <c r="Q10" s="17">
        <v>6.9785948490484695E-2</v>
      </c>
      <c r="R10" s="17"/>
      <c r="S10" s="17">
        <v>8.7206866898465393E-2</v>
      </c>
      <c r="T10" s="17">
        <v>7.6505531234898894E-2</v>
      </c>
      <c r="U10" s="17">
        <v>8.88142562048954E-2</v>
      </c>
      <c r="V10" s="17">
        <v>9.7055950365131802E-2</v>
      </c>
      <c r="W10" s="17">
        <v>4.9101320995154699E-2</v>
      </c>
      <c r="X10" s="17">
        <v>9.4586566649785403E-2</v>
      </c>
      <c r="Y10" s="17">
        <v>9.1679053829793605E-2</v>
      </c>
      <c r="Z10" s="17">
        <v>6.7890137984126006E-2</v>
      </c>
      <c r="AA10" s="17">
        <v>8.0686400103919795E-2</v>
      </c>
      <c r="AB10" s="17">
        <v>9.6963645096726794E-2</v>
      </c>
      <c r="AC10" s="17">
        <v>0.11232421764078999</v>
      </c>
      <c r="AD10" s="17">
        <v>6.5943374682047307E-2</v>
      </c>
      <c r="AE10" s="17"/>
      <c r="AF10" s="17">
        <v>0.100486895477661</v>
      </c>
      <c r="AG10" s="17">
        <v>8.0688174759093095E-2</v>
      </c>
      <c r="AH10" s="17">
        <v>8.20299381516328E-2</v>
      </c>
      <c r="AI10" s="17"/>
      <c r="AJ10" s="17">
        <v>0.10433933053899901</v>
      </c>
      <c r="AK10" s="17">
        <v>7.9602697842930004E-2</v>
      </c>
      <c r="AL10" s="17">
        <v>6.4619081431265296E-2</v>
      </c>
      <c r="AM10" s="17">
        <v>0.121158537656553</v>
      </c>
      <c r="AN10" s="17">
        <v>7.5250253827877006E-2</v>
      </c>
      <c r="AO10" s="17"/>
      <c r="AP10" s="17">
        <v>8.5505107166957001E-2</v>
      </c>
      <c r="AQ10" s="17">
        <v>7.7735843118863196E-2</v>
      </c>
      <c r="AR10" s="17">
        <v>0.10790834597257799</v>
      </c>
      <c r="AS10" s="17"/>
      <c r="AT10" s="17">
        <v>8.0060127076158505E-2</v>
      </c>
      <c r="AU10" s="17">
        <v>8.7231707263824801E-2</v>
      </c>
      <c r="AV10" s="17">
        <v>9.9171531902886897E-2</v>
      </c>
      <c r="AW10" s="17">
        <v>6.6071846425011294E-2</v>
      </c>
      <c r="AX10" s="17">
        <v>6.9212066692693405E-2</v>
      </c>
      <c r="AY10" s="17"/>
      <c r="AZ10" s="17">
        <v>7.0354419749331307E-2</v>
      </c>
      <c r="BA10" s="17">
        <v>8.5036495912746896E-2</v>
      </c>
      <c r="BB10" s="17">
        <v>9.2472222869463203E-2</v>
      </c>
      <c r="BC10" s="17">
        <v>8.0733132580647099E-2</v>
      </c>
      <c r="BD10" s="17">
        <v>0.101574839953184</v>
      </c>
      <c r="BE10" s="17">
        <v>0.107180307591801</v>
      </c>
      <c r="BF10" s="17"/>
      <c r="BG10" s="17">
        <v>0.10566786906500999</v>
      </c>
      <c r="BH10" s="17">
        <v>7.4034766301174407E-2</v>
      </c>
      <c r="BI10" s="17" t="s">
        <v>95</v>
      </c>
      <c r="BJ10" s="17">
        <v>8.4644006131369701E-2</v>
      </c>
      <c r="BK10" s="17">
        <v>6.8128596270186803E-2</v>
      </c>
      <c r="BL10" s="17">
        <v>6.7451326536197301E-2</v>
      </c>
      <c r="BM10" s="17">
        <v>8.2898862617338503E-2</v>
      </c>
    </row>
    <row r="11" spans="2:65" x14ac:dyDescent="0.35">
      <c r="B11" s="18" t="s">
        <v>290</v>
      </c>
      <c r="C11" s="17">
        <v>0.35200239507989001</v>
      </c>
      <c r="D11" s="17">
        <v>0.33188694565764998</v>
      </c>
      <c r="E11" s="17">
        <v>0.36950740704527502</v>
      </c>
      <c r="F11" s="17"/>
      <c r="G11" s="17">
        <v>0.32451042687117099</v>
      </c>
      <c r="H11" s="17">
        <v>0.35132715672926201</v>
      </c>
      <c r="I11" s="17">
        <v>0.32694886893913</v>
      </c>
      <c r="J11" s="17">
        <v>0.331677696183175</v>
      </c>
      <c r="K11" s="17">
        <v>0.36806640784543998</v>
      </c>
      <c r="L11" s="17">
        <v>0.39684231272319298</v>
      </c>
      <c r="M11" s="17"/>
      <c r="N11" s="17">
        <v>0.32095391313312499</v>
      </c>
      <c r="O11" s="17">
        <v>0.377610408761481</v>
      </c>
      <c r="P11" s="17">
        <v>0.35872012837068501</v>
      </c>
      <c r="Q11" s="17">
        <v>0.351147770789001</v>
      </c>
      <c r="R11" s="17"/>
      <c r="S11" s="17">
        <v>0.372764650460717</v>
      </c>
      <c r="T11" s="17">
        <v>0.34380649628126497</v>
      </c>
      <c r="U11" s="17">
        <v>0.292442837949279</v>
      </c>
      <c r="V11" s="17">
        <v>0.38544863094250997</v>
      </c>
      <c r="W11" s="17">
        <v>0.392571943824229</v>
      </c>
      <c r="X11" s="17">
        <v>0.31747881571618902</v>
      </c>
      <c r="Y11" s="17">
        <v>0.31131820235656399</v>
      </c>
      <c r="Z11" s="17">
        <v>0.324386637315909</v>
      </c>
      <c r="AA11" s="17">
        <v>0.37017743664813502</v>
      </c>
      <c r="AB11" s="17">
        <v>0.43026452635273399</v>
      </c>
      <c r="AC11" s="17">
        <v>0.264349134024846</v>
      </c>
      <c r="AD11" s="17">
        <v>0.34155693271568099</v>
      </c>
      <c r="AE11" s="17"/>
      <c r="AF11" s="17">
        <v>0.35899788552119599</v>
      </c>
      <c r="AG11" s="17">
        <v>0.33707589779622099</v>
      </c>
      <c r="AH11" s="17">
        <v>0.35538702687172602</v>
      </c>
      <c r="AI11" s="17"/>
      <c r="AJ11" s="17">
        <v>0.35392662514933199</v>
      </c>
      <c r="AK11" s="17">
        <v>0.31198673961280599</v>
      </c>
      <c r="AL11" s="17">
        <v>0.35534882839391202</v>
      </c>
      <c r="AM11" s="17">
        <v>0.467087057563568</v>
      </c>
      <c r="AN11" s="17">
        <v>0.372631717281735</v>
      </c>
      <c r="AO11" s="17"/>
      <c r="AP11" s="17">
        <v>0.33912080221302998</v>
      </c>
      <c r="AQ11" s="17">
        <v>0.30715970714114299</v>
      </c>
      <c r="AR11" s="17">
        <v>0.320598721800193</v>
      </c>
      <c r="AS11" s="17"/>
      <c r="AT11" s="17">
        <v>0.38013131834674602</v>
      </c>
      <c r="AU11" s="17">
        <v>0.371938884148107</v>
      </c>
      <c r="AV11" s="17">
        <v>0.340708426985386</v>
      </c>
      <c r="AW11" s="17">
        <v>0.299568168670724</v>
      </c>
      <c r="AX11" s="17">
        <v>0.30191274796488299</v>
      </c>
      <c r="AY11" s="17"/>
      <c r="AZ11" s="17">
        <v>0.30955598847028898</v>
      </c>
      <c r="BA11" s="17">
        <v>0.38171563457259999</v>
      </c>
      <c r="BB11" s="17">
        <v>0.32364927018253797</v>
      </c>
      <c r="BC11" s="17">
        <v>0.370406945426203</v>
      </c>
      <c r="BD11" s="17">
        <v>0.36287898901244398</v>
      </c>
      <c r="BE11" s="17">
        <v>0.33099676735269801</v>
      </c>
      <c r="BF11" s="17"/>
      <c r="BG11" s="17">
        <v>0.370455036649115</v>
      </c>
      <c r="BH11" s="17">
        <v>0.32430773660815199</v>
      </c>
      <c r="BI11" s="17" t="s">
        <v>95</v>
      </c>
      <c r="BJ11" s="17">
        <v>0.38100266344632699</v>
      </c>
      <c r="BK11" s="17">
        <v>0.33614870061538499</v>
      </c>
      <c r="BL11" s="17">
        <v>0.33317521420415602</v>
      </c>
      <c r="BM11" s="17">
        <v>0.43410315564417901</v>
      </c>
    </row>
    <row r="12" spans="2:65" x14ac:dyDescent="0.35">
      <c r="B12" s="18" t="s">
        <v>291</v>
      </c>
      <c r="C12" s="17">
        <v>0.31341333456062598</v>
      </c>
      <c r="D12" s="17">
        <v>0.31644587699585303</v>
      </c>
      <c r="E12" s="17">
        <v>0.31077295199962401</v>
      </c>
      <c r="F12" s="17"/>
      <c r="G12" s="17">
        <v>0.32281706082913703</v>
      </c>
      <c r="H12" s="17">
        <v>0.31176110155336301</v>
      </c>
      <c r="I12" s="17">
        <v>0.35357200977599501</v>
      </c>
      <c r="J12" s="17">
        <v>0.34949390785384199</v>
      </c>
      <c r="K12" s="17">
        <v>0.26854933663841701</v>
      </c>
      <c r="L12" s="17">
        <v>0.27526882421659898</v>
      </c>
      <c r="M12" s="17"/>
      <c r="N12" s="17">
        <v>0.32013367230949302</v>
      </c>
      <c r="O12" s="17">
        <v>0.32400419383724999</v>
      </c>
      <c r="P12" s="17">
        <v>0.28146114697653601</v>
      </c>
      <c r="Q12" s="17">
        <v>0.326302157242226</v>
      </c>
      <c r="R12" s="17"/>
      <c r="S12" s="17">
        <v>0.28235320902848698</v>
      </c>
      <c r="T12" s="17">
        <v>0.39682682097315503</v>
      </c>
      <c r="U12" s="17">
        <v>0.33030782900050498</v>
      </c>
      <c r="V12" s="17">
        <v>0.30958767125325198</v>
      </c>
      <c r="W12" s="17">
        <v>0.27527172888602203</v>
      </c>
      <c r="X12" s="17">
        <v>0.32511981038514798</v>
      </c>
      <c r="Y12" s="17">
        <v>0.29295245578948198</v>
      </c>
      <c r="Z12" s="17">
        <v>0.335371139660947</v>
      </c>
      <c r="AA12" s="17">
        <v>0.274760540002012</v>
      </c>
      <c r="AB12" s="17">
        <v>0.27343374452372499</v>
      </c>
      <c r="AC12" s="17">
        <v>0.308621311251774</v>
      </c>
      <c r="AD12" s="17">
        <v>0.38721482377434702</v>
      </c>
      <c r="AE12" s="17"/>
      <c r="AF12" s="17">
        <v>0.28814887320735599</v>
      </c>
      <c r="AG12" s="17">
        <v>0.33181897634996399</v>
      </c>
      <c r="AH12" s="17">
        <v>0.32962976168807201</v>
      </c>
      <c r="AI12" s="17"/>
      <c r="AJ12" s="17">
        <v>0.28615418504642998</v>
      </c>
      <c r="AK12" s="17">
        <v>0.33882348124940298</v>
      </c>
      <c r="AL12" s="17">
        <v>0.37472477313931302</v>
      </c>
      <c r="AM12" s="17">
        <v>0.21736279805803799</v>
      </c>
      <c r="AN12" s="17">
        <v>0.30898723652488302</v>
      </c>
      <c r="AO12" s="17"/>
      <c r="AP12" s="17">
        <v>0.324015518640904</v>
      </c>
      <c r="AQ12" s="17">
        <v>0.338571490830263</v>
      </c>
      <c r="AR12" s="17">
        <v>0.32664927660986998</v>
      </c>
      <c r="AS12" s="17"/>
      <c r="AT12" s="17">
        <v>0.283389234414751</v>
      </c>
      <c r="AU12" s="17">
        <v>0.30613949430339099</v>
      </c>
      <c r="AV12" s="17">
        <v>0.32319206872746198</v>
      </c>
      <c r="AW12" s="17">
        <v>0.35862373697533101</v>
      </c>
      <c r="AX12" s="17">
        <v>0.33829978035748598</v>
      </c>
      <c r="AY12" s="17"/>
      <c r="AZ12" s="17">
        <v>0.34426952044318798</v>
      </c>
      <c r="BA12" s="17">
        <v>0.30667150013349498</v>
      </c>
      <c r="BB12" s="17">
        <v>0.31956879789783899</v>
      </c>
      <c r="BC12" s="17">
        <v>0.30487350057324503</v>
      </c>
      <c r="BD12" s="17">
        <v>0.292129446398465</v>
      </c>
      <c r="BE12" s="17">
        <v>0.28624989091907699</v>
      </c>
      <c r="BF12" s="17"/>
      <c r="BG12" s="17">
        <v>0.27876557235437799</v>
      </c>
      <c r="BH12" s="17">
        <v>0.34493680587164099</v>
      </c>
      <c r="BI12" s="17" t="s">
        <v>95</v>
      </c>
      <c r="BJ12" s="17">
        <v>0.31014903838461499</v>
      </c>
      <c r="BK12" s="17">
        <v>0.29855535150677698</v>
      </c>
      <c r="BL12" s="17">
        <v>0.34728786236172399</v>
      </c>
      <c r="BM12" s="17">
        <v>0.26269382492809301</v>
      </c>
    </row>
    <row r="13" spans="2:65" x14ac:dyDescent="0.35">
      <c r="B13" s="18" t="s">
        <v>529</v>
      </c>
      <c r="C13" s="19">
        <v>0.18922413969599899</v>
      </c>
      <c r="D13" s="19">
        <v>0.17951536280086999</v>
      </c>
      <c r="E13" s="19">
        <v>0.199363481217117</v>
      </c>
      <c r="F13" s="19"/>
      <c r="G13" s="19">
        <v>0.251645412769954</v>
      </c>
      <c r="H13" s="19">
        <v>0.19212026448236799</v>
      </c>
      <c r="I13" s="19">
        <v>0.208640046877026</v>
      </c>
      <c r="J13" s="19">
        <v>0.17429681454783899</v>
      </c>
      <c r="K13" s="19">
        <v>0.184291702651627</v>
      </c>
      <c r="L13" s="19">
        <v>0.146579229400817</v>
      </c>
      <c r="M13" s="19"/>
      <c r="N13" s="19">
        <v>0.22030326290663399</v>
      </c>
      <c r="O13" s="19">
        <v>0.14908530196511199</v>
      </c>
      <c r="P13" s="19">
        <v>0.19573978582801099</v>
      </c>
      <c r="Q13" s="19">
        <v>0.19114896792441899</v>
      </c>
      <c r="R13" s="19"/>
      <c r="S13" s="19">
        <v>0.22396028125687301</v>
      </c>
      <c r="T13" s="19">
        <v>0.137619815436787</v>
      </c>
      <c r="U13" s="19">
        <v>0.19700980571141799</v>
      </c>
      <c r="V13" s="19">
        <v>0.124800885933367</v>
      </c>
      <c r="W13" s="19">
        <v>0.23456969093278399</v>
      </c>
      <c r="X13" s="19">
        <v>0.20961265369041801</v>
      </c>
      <c r="Y13" s="19">
        <v>0.224909101636245</v>
      </c>
      <c r="Z13" s="19">
        <v>0.21638610615353199</v>
      </c>
      <c r="AA13" s="19">
        <v>0.213601425588581</v>
      </c>
      <c r="AB13" s="19">
        <v>0.14815345838001401</v>
      </c>
      <c r="AC13" s="19">
        <v>0.21954049144738799</v>
      </c>
      <c r="AD13" s="19">
        <v>0.13675879626696499</v>
      </c>
      <c r="AE13" s="19"/>
      <c r="AF13" s="19">
        <v>0.16347897253843199</v>
      </c>
      <c r="AG13" s="19">
        <v>0.205348520494951</v>
      </c>
      <c r="AH13" s="19">
        <v>0.183495735450697</v>
      </c>
      <c r="AI13" s="19"/>
      <c r="AJ13" s="19">
        <v>0.18676067972746299</v>
      </c>
      <c r="AK13" s="19">
        <v>0.232801273387792</v>
      </c>
      <c r="AL13" s="19">
        <v>0.17410959910649401</v>
      </c>
      <c r="AM13" s="19">
        <v>3.4787405910997701E-2</v>
      </c>
      <c r="AN13" s="19">
        <v>0.15031771431070001</v>
      </c>
      <c r="AO13" s="19"/>
      <c r="AP13" s="19">
        <v>0.20512996855291399</v>
      </c>
      <c r="AQ13" s="19">
        <v>0.235504935134597</v>
      </c>
      <c r="AR13" s="19">
        <v>0.20832026411398999</v>
      </c>
      <c r="AS13" s="19"/>
      <c r="AT13" s="19">
        <v>0.18198292798646101</v>
      </c>
      <c r="AU13" s="19">
        <v>0.172292261457441</v>
      </c>
      <c r="AV13" s="19">
        <v>0.193010147541955</v>
      </c>
      <c r="AW13" s="19">
        <v>0.247033573132075</v>
      </c>
      <c r="AX13" s="19">
        <v>0.25623333640059098</v>
      </c>
      <c r="AY13" s="19"/>
      <c r="AZ13" s="19">
        <v>0.220485423902188</v>
      </c>
      <c r="BA13" s="19">
        <v>0.17749865273135801</v>
      </c>
      <c r="BB13" s="19">
        <v>0.19446455815312599</v>
      </c>
      <c r="BC13" s="19">
        <v>0.18581564315815899</v>
      </c>
      <c r="BD13" s="19">
        <v>0.17655483307091499</v>
      </c>
      <c r="BE13" s="19">
        <v>0.153708641119291</v>
      </c>
      <c r="BF13" s="19"/>
      <c r="BG13" s="19">
        <v>0.17141638350678901</v>
      </c>
      <c r="BH13" s="19">
        <v>0.193325940288747</v>
      </c>
      <c r="BI13" s="19" t="s">
        <v>95</v>
      </c>
      <c r="BJ13" s="19">
        <v>0.184912465578185</v>
      </c>
      <c r="BK13" s="19">
        <v>0.220113034972477</v>
      </c>
      <c r="BL13" s="19">
        <v>0.21603006588464599</v>
      </c>
      <c r="BM13" s="19">
        <v>0.153763210459682</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2009</v>
      </c>
      <c r="D7" s="10">
        <v>975</v>
      </c>
      <c r="E7" s="10">
        <v>1026</v>
      </c>
      <c r="F7" s="10"/>
      <c r="G7" s="10">
        <v>223</v>
      </c>
      <c r="H7" s="10">
        <v>339</v>
      </c>
      <c r="I7" s="10">
        <v>378</v>
      </c>
      <c r="J7" s="10">
        <v>340</v>
      </c>
      <c r="K7" s="10">
        <v>295</v>
      </c>
      <c r="L7" s="10">
        <v>434</v>
      </c>
      <c r="M7" s="10"/>
      <c r="N7" s="10">
        <v>590</v>
      </c>
      <c r="O7" s="10">
        <v>554</v>
      </c>
      <c r="P7" s="10">
        <v>411</v>
      </c>
      <c r="Q7" s="10">
        <v>445</v>
      </c>
      <c r="R7" s="10"/>
      <c r="S7" s="10">
        <v>258</v>
      </c>
      <c r="T7" s="10">
        <v>274</v>
      </c>
      <c r="U7" s="10">
        <v>165</v>
      </c>
      <c r="V7" s="10">
        <v>176</v>
      </c>
      <c r="W7" s="10">
        <v>151</v>
      </c>
      <c r="X7" s="10">
        <v>184</v>
      </c>
      <c r="Y7" s="10">
        <v>188</v>
      </c>
      <c r="Z7" s="10">
        <v>87</v>
      </c>
      <c r="AA7" s="10">
        <v>220</v>
      </c>
      <c r="AB7" s="10">
        <v>164</v>
      </c>
      <c r="AC7" s="10">
        <v>85</v>
      </c>
      <c r="AD7" s="10">
        <v>57</v>
      </c>
      <c r="AE7" s="10"/>
      <c r="AF7" s="10">
        <v>756</v>
      </c>
      <c r="AG7" s="10">
        <v>797</v>
      </c>
      <c r="AH7" s="10">
        <v>295</v>
      </c>
      <c r="AI7" s="10"/>
      <c r="AJ7" s="10">
        <v>703</v>
      </c>
      <c r="AK7" s="10">
        <v>572</v>
      </c>
      <c r="AL7" s="10">
        <v>133</v>
      </c>
      <c r="AM7" s="10">
        <v>26</v>
      </c>
      <c r="AN7" s="10">
        <v>285</v>
      </c>
      <c r="AO7" s="10"/>
      <c r="AP7" s="10">
        <v>379</v>
      </c>
      <c r="AQ7" s="10">
        <v>750</v>
      </c>
      <c r="AR7" s="10">
        <v>141</v>
      </c>
      <c r="AS7" s="10"/>
      <c r="AT7" s="10">
        <v>449</v>
      </c>
      <c r="AU7" s="10">
        <v>463</v>
      </c>
      <c r="AV7" s="10">
        <v>553</v>
      </c>
      <c r="AW7" s="10">
        <v>251</v>
      </c>
      <c r="AX7" s="10">
        <v>31</v>
      </c>
      <c r="AY7" s="10"/>
      <c r="AZ7" s="10">
        <v>436</v>
      </c>
      <c r="BA7" s="10">
        <v>627</v>
      </c>
      <c r="BB7" s="10">
        <v>234</v>
      </c>
      <c r="BC7" s="10">
        <v>366</v>
      </c>
      <c r="BD7" s="10">
        <v>248</v>
      </c>
      <c r="BE7" s="10">
        <v>98</v>
      </c>
      <c r="BF7" s="10"/>
      <c r="BG7" s="10">
        <v>752</v>
      </c>
      <c r="BH7" s="10">
        <v>481</v>
      </c>
      <c r="BI7" s="10" t="s">
        <v>94</v>
      </c>
      <c r="BJ7" s="10">
        <v>134</v>
      </c>
      <c r="BK7" s="10">
        <v>161</v>
      </c>
      <c r="BL7" s="10">
        <v>399</v>
      </c>
      <c r="BM7" s="10">
        <v>58</v>
      </c>
    </row>
    <row r="8" spans="2:65" ht="30" customHeight="1" x14ac:dyDescent="0.35">
      <c r="B8" s="11" t="s">
        <v>19</v>
      </c>
      <c r="C8" s="11">
        <v>2008</v>
      </c>
      <c r="D8" s="11">
        <v>988</v>
      </c>
      <c r="E8" s="11">
        <v>1012</v>
      </c>
      <c r="F8" s="11"/>
      <c r="G8" s="11">
        <v>259</v>
      </c>
      <c r="H8" s="11">
        <v>335</v>
      </c>
      <c r="I8" s="11">
        <v>372</v>
      </c>
      <c r="J8" s="11">
        <v>335</v>
      </c>
      <c r="K8" s="11">
        <v>287</v>
      </c>
      <c r="L8" s="11">
        <v>421</v>
      </c>
      <c r="M8" s="11"/>
      <c r="N8" s="11">
        <v>542</v>
      </c>
      <c r="O8" s="11">
        <v>522</v>
      </c>
      <c r="P8" s="11">
        <v>456</v>
      </c>
      <c r="Q8" s="11">
        <v>480</v>
      </c>
      <c r="R8" s="11"/>
      <c r="S8" s="11">
        <v>262</v>
      </c>
      <c r="T8" s="11">
        <v>261</v>
      </c>
      <c r="U8" s="11">
        <v>160</v>
      </c>
      <c r="V8" s="11">
        <v>177</v>
      </c>
      <c r="W8" s="11">
        <v>143</v>
      </c>
      <c r="X8" s="11">
        <v>189</v>
      </c>
      <c r="Y8" s="11">
        <v>174</v>
      </c>
      <c r="Z8" s="11">
        <v>78</v>
      </c>
      <c r="AA8" s="11">
        <v>207</v>
      </c>
      <c r="AB8" s="11">
        <v>193</v>
      </c>
      <c r="AC8" s="11">
        <v>89</v>
      </c>
      <c r="AD8" s="11">
        <v>75</v>
      </c>
      <c r="AE8" s="11"/>
      <c r="AF8" s="11">
        <v>744</v>
      </c>
      <c r="AG8" s="11">
        <v>780</v>
      </c>
      <c r="AH8" s="11">
        <v>305</v>
      </c>
      <c r="AI8" s="11"/>
      <c r="AJ8" s="11">
        <v>683</v>
      </c>
      <c r="AK8" s="11">
        <v>568</v>
      </c>
      <c r="AL8" s="11">
        <v>126</v>
      </c>
      <c r="AM8" s="11">
        <v>26</v>
      </c>
      <c r="AN8" s="11">
        <v>293</v>
      </c>
      <c r="AO8" s="11"/>
      <c r="AP8" s="11">
        <v>368</v>
      </c>
      <c r="AQ8" s="11">
        <v>744</v>
      </c>
      <c r="AR8" s="11">
        <v>138</v>
      </c>
      <c r="AS8" s="11"/>
      <c r="AT8" s="11">
        <v>456</v>
      </c>
      <c r="AU8" s="11">
        <v>475</v>
      </c>
      <c r="AV8" s="11">
        <v>539</v>
      </c>
      <c r="AW8" s="11">
        <v>241</v>
      </c>
      <c r="AX8" s="11">
        <v>28</v>
      </c>
      <c r="AY8" s="11"/>
      <c r="AZ8" s="11">
        <v>442</v>
      </c>
      <c r="BA8" s="11">
        <v>619</v>
      </c>
      <c r="BB8" s="11">
        <v>243</v>
      </c>
      <c r="BC8" s="11">
        <v>363</v>
      </c>
      <c r="BD8" s="11">
        <v>243</v>
      </c>
      <c r="BE8" s="11">
        <v>99</v>
      </c>
      <c r="BF8" s="11"/>
      <c r="BG8" s="11">
        <v>731</v>
      </c>
      <c r="BH8" s="11">
        <v>469</v>
      </c>
      <c r="BI8" s="11" t="s">
        <v>94</v>
      </c>
      <c r="BJ8" s="11">
        <v>141</v>
      </c>
      <c r="BK8" s="11">
        <v>172</v>
      </c>
      <c r="BL8" s="11">
        <v>406</v>
      </c>
      <c r="BM8" s="11">
        <v>62</v>
      </c>
    </row>
    <row r="9" spans="2:65" x14ac:dyDescent="0.35">
      <c r="B9" s="18" t="s">
        <v>528</v>
      </c>
      <c r="C9" s="17">
        <v>0.201271487586963</v>
      </c>
      <c r="D9" s="17">
        <v>0.18102431168300601</v>
      </c>
      <c r="E9" s="17">
        <v>0.22157317175663099</v>
      </c>
      <c r="F9" s="17"/>
      <c r="G9" s="17">
        <v>0.12090751414117901</v>
      </c>
      <c r="H9" s="17">
        <v>0.16623776312074801</v>
      </c>
      <c r="I9" s="17">
        <v>0.180175207902984</v>
      </c>
      <c r="J9" s="17">
        <v>0.19429974402932401</v>
      </c>
      <c r="K9" s="17">
        <v>0.221796235535521</v>
      </c>
      <c r="L9" s="17">
        <v>0.28878539180537899</v>
      </c>
      <c r="M9" s="17"/>
      <c r="N9" s="17">
        <v>0.183207305774468</v>
      </c>
      <c r="O9" s="17">
        <v>0.19639602419136701</v>
      </c>
      <c r="P9" s="17">
        <v>0.220601854557228</v>
      </c>
      <c r="Q9" s="17">
        <v>0.20805913770395401</v>
      </c>
      <c r="R9" s="17"/>
      <c r="S9" s="17">
        <v>0.120838589422474</v>
      </c>
      <c r="T9" s="17">
        <v>0.18123545325708201</v>
      </c>
      <c r="U9" s="17">
        <v>0.20366959656422001</v>
      </c>
      <c r="V9" s="17">
        <v>0.20402823783870699</v>
      </c>
      <c r="W9" s="17">
        <v>0.21482589445862599</v>
      </c>
      <c r="X9" s="17">
        <v>0.18790995898452301</v>
      </c>
      <c r="Y9" s="17">
        <v>0.22442239128562699</v>
      </c>
      <c r="Z9" s="17">
        <v>0.119520098588057</v>
      </c>
      <c r="AA9" s="17">
        <v>0.222584497632759</v>
      </c>
      <c r="AB9" s="17">
        <v>0.26966425357562401</v>
      </c>
      <c r="AC9" s="17">
        <v>0.30478190159749002</v>
      </c>
      <c r="AD9" s="17">
        <v>0.22248929902015199</v>
      </c>
      <c r="AE9" s="17"/>
      <c r="AF9" s="17">
        <v>0.27400043414273201</v>
      </c>
      <c r="AG9" s="17">
        <v>0.13970041658521501</v>
      </c>
      <c r="AH9" s="17">
        <v>0.18515372797714799</v>
      </c>
      <c r="AI9" s="17"/>
      <c r="AJ9" s="17">
        <v>0.25148362205956798</v>
      </c>
      <c r="AK9" s="17">
        <v>0.13189249494573799</v>
      </c>
      <c r="AL9" s="17">
        <v>0.18384434629017299</v>
      </c>
      <c r="AM9" s="17">
        <v>0.279426901962055</v>
      </c>
      <c r="AN9" s="17">
        <v>0.228578399532579</v>
      </c>
      <c r="AO9" s="17"/>
      <c r="AP9" s="17">
        <v>0.19393547467972899</v>
      </c>
      <c r="AQ9" s="17">
        <v>0.14901377390582499</v>
      </c>
      <c r="AR9" s="17">
        <v>0.18571499235057201</v>
      </c>
      <c r="AS9" s="17"/>
      <c r="AT9" s="17">
        <v>0.24255234462171499</v>
      </c>
      <c r="AU9" s="17">
        <v>0.178561278126385</v>
      </c>
      <c r="AV9" s="17">
        <v>0.173220028513136</v>
      </c>
      <c r="AW9" s="17">
        <v>0.17235357289473599</v>
      </c>
      <c r="AX9" s="17">
        <v>0.15484408432833899</v>
      </c>
      <c r="AY9" s="17"/>
      <c r="AZ9" s="17">
        <v>0.17047792237536299</v>
      </c>
      <c r="BA9" s="17">
        <v>0.183656676282349</v>
      </c>
      <c r="BB9" s="17">
        <v>0.20061223494187899</v>
      </c>
      <c r="BC9" s="17">
        <v>0.22823095415254499</v>
      </c>
      <c r="BD9" s="17">
        <v>0.24680708327305201</v>
      </c>
      <c r="BE9" s="17">
        <v>0.23996626740969901</v>
      </c>
      <c r="BF9" s="17"/>
      <c r="BG9" s="17">
        <v>0.23902173607658</v>
      </c>
      <c r="BH9" s="17">
        <v>0.167662890457833</v>
      </c>
      <c r="BI9" s="17" t="s">
        <v>95</v>
      </c>
      <c r="BJ9" s="17">
        <v>0.187912898211474</v>
      </c>
      <c r="BK9" s="17">
        <v>0.15570716727270101</v>
      </c>
      <c r="BL9" s="17">
        <v>0.18642159595476199</v>
      </c>
      <c r="BM9" s="17">
        <v>0.26158501145200902</v>
      </c>
    </row>
    <row r="10" spans="2:65" x14ac:dyDescent="0.35">
      <c r="B10" s="18" t="s">
        <v>289</v>
      </c>
      <c r="C10" s="17">
        <v>0.168983024967231</v>
      </c>
      <c r="D10" s="17">
        <v>0.17237698367461601</v>
      </c>
      <c r="E10" s="17">
        <v>0.165929132202351</v>
      </c>
      <c r="F10" s="17"/>
      <c r="G10" s="17">
        <v>0.225659930095408</v>
      </c>
      <c r="H10" s="17">
        <v>0.174915063043763</v>
      </c>
      <c r="I10" s="17">
        <v>0.15761032565276101</v>
      </c>
      <c r="J10" s="17">
        <v>0.16395628027358999</v>
      </c>
      <c r="K10" s="17">
        <v>0.117357482230315</v>
      </c>
      <c r="L10" s="17">
        <v>0.17865001542837899</v>
      </c>
      <c r="M10" s="17"/>
      <c r="N10" s="17">
        <v>0.16509166507345799</v>
      </c>
      <c r="O10" s="17">
        <v>0.19187050828306301</v>
      </c>
      <c r="P10" s="17">
        <v>0.15767232675078</v>
      </c>
      <c r="Q10" s="17">
        <v>0.158373691447039</v>
      </c>
      <c r="R10" s="17"/>
      <c r="S10" s="17">
        <v>0.17974793515875401</v>
      </c>
      <c r="T10" s="17">
        <v>0.164266098497799</v>
      </c>
      <c r="U10" s="17">
        <v>0.21708254451832101</v>
      </c>
      <c r="V10" s="17">
        <v>0.160333296225218</v>
      </c>
      <c r="W10" s="17">
        <v>0.151414761564824</v>
      </c>
      <c r="X10" s="17">
        <v>0.16788880450079199</v>
      </c>
      <c r="Y10" s="17">
        <v>0.19124788461943101</v>
      </c>
      <c r="Z10" s="17">
        <v>0.26542990851235798</v>
      </c>
      <c r="AA10" s="17">
        <v>0.14514544709428301</v>
      </c>
      <c r="AB10" s="17">
        <v>0.13468037400670499</v>
      </c>
      <c r="AC10" s="17">
        <v>0.14050992844548199</v>
      </c>
      <c r="AD10" s="17">
        <v>0.13727595863144201</v>
      </c>
      <c r="AE10" s="17"/>
      <c r="AF10" s="17">
        <v>0.15580531278964199</v>
      </c>
      <c r="AG10" s="17">
        <v>0.171256088105598</v>
      </c>
      <c r="AH10" s="17">
        <v>0.17044782792395599</v>
      </c>
      <c r="AI10" s="17"/>
      <c r="AJ10" s="17">
        <v>0.14492263685301901</v>
      </c>
      <c r="AK10" s="17">
        <v>0.179240254430968</v>
      </c>
      <c r="AL10" s="17">
        <v>0.14904323180732301</v>
      </c>
      <c r="AM10" s="17">
        <v>0.14995258014910601</v>
      </c>
      <c r="AN10" s="17">
        <v>0.20846073834874401</v>
      </c>
      <c r="AO10" s="17"/>
      <c r="AP10" s="17">
        <v>0.13977041008050201</v>
      </c>
      <c r="AQ10" s="17">
        <v>0.173771775185731</v>
      </c>
      <c r="AR10" s="17">
        <v>0.17094425359146001</v>
      </c>
      <c r="AS10" s="17"/>
      <c r="AT10" s="17">
        <v>0.15961598299598201</v>
      </c>
      <c r="AU10" s="17">
        <v>0.186349838922129</v>
      </c>
      <c r="AV10" s="17">
        <v>0.171953299117825</v>
      </c>
      <c r="AW10" s="17">
        <v>0.15949715627171299</v>
      </c>
      <c r="AX10" s="17">
        <v>7.0866269785831201E-2</v>
      </c>
      <c r="AY10" s="17"/>
      <c r="AZ10" s="17">
        <v>0.16245135914682801</v>
      </c>
      <c r="BA10" s="17">
        <v>0.168624826727512</v>
      </c>
      <c r="BB10" s="17">
        <v>0.16018179010316499</v>
      </c>
      <c r="BC10" s="17">
        <v>0.19266184933550301</v>
      </c>
      <c r="BD10" s="17">
        <v>0.15185926953603901</v>
      </c>
      <c r="BE10" s="17">
        <v>0.177123253054318</v>
      </c>
      <c r="BF10" s="17"/>
      <c r="BG10" s="17">
        <v>0.15088680894281001</v>
      </c>
      <c r="BH10" s="17">
        <v>0.14023475512821501</v>
      </c>
      <c r="BI10" s="17" t="s">
        <v>95</v>
      </c>
      <c r="BJ10" s="17">
        <v>0.21206061258598199</v>
      </c>
      <c r="BK10" s="17">
        <v>0.19677396808250799</v>
      </c>
      <c r="BL10" s="17">
        <v>0.195101694763547</v>
      </c>
      <c r="BM10" s="17">
        <v>0.24622178442438</v>
      </c>
    </row>
    <row r="11" spans="2:65" x14ac:dyDescent="0.35">
      <c r="B11" s="18" t="s">
        <v>290</v>
      </c>
      <c r="C11" s="17">
        <v>0.32723100694816398</v>
      </c>
      <c r="D11" s="17">
        <v>0.29266074784035601</v>
      </c>
      <c r="E11" s="17">
        <v>0.360773190824343</v>
      </c>
      <c r="F11" s="17"/>
      <c r="G11" s="17">
        <v>0.30839358440257297</v>
      </c>
      <c r="H11" s="17">
        <v>0.32314563694272003</v>
      </c>
      <c r="I11" s="17">
        <v>0.35536550247716198</v>
      </c>
      <c r="J11" s="17">
        <v>0.31850897798947803</v>
      </c>
      <c r="K11" s="17">
        <v>0.34510210405748598</v>
      </c>
      <c r="L11" s="17">
        <v>0.31192008968099</v>
      </c>
      <c r="M11" s="17"/>
      <c r="N11" s="17">
        <v>0.29550812991542502</v>
      </c>
      <c r="O11" s="17">
        <v>0.304192891285681</v>
      </c>
      <c r="P11" s="17">
        <v>0.34787969037480199</v>
      </c>
      <c r="Q11" s="17">
        <v>0.36625078917293402</v>
      </c>
      <c r="R11" s="17"/>
      <c r="S11" s="17">
        <v>0.33644279168569302</v>
      </c>
      <c r="T11" s="17">
        <v>0.30922625240464302</v>
      </c>
      <c r="U11" s="17">
        <v>0.318316825223389</v>
      </c>
      <c r="V11" s="17">
        <v>0.34579058197468898</v>
      </c>
      <c r="W11" s="17">
        <v>0.32278839622889999</v>
      </c>
      <c r="X11" s="17">
        <v>0.34408935094087201</v>
      </c>
      <c r="Y11" s="17">
        <v>0.30998688257836199</v>
      </c>
      <c r="Z11" s="17">
        <v>0.377314129751323</v>
      </c>
      <c r="AA11" s="17">
        <v>0.33440648251240401</v>
      </c>
      <c r="AB11" s="17">
        <v>0.28416762554393299</v>
      </c>
      <c r="AC11" s="17">
        <v>0.34881003586824799</v>
      </c>
      <c r="AD11" s="17">
        <v>0.35212044856625402</v>
      </c>
      <c r="AE11" s="17"/>
      <c r="AF11" s="17">
        <v>0.31259653963009298</v>
      </c>
      <c r="AG11" s="17">
        <v>0.31573084249908501</v>
      </c>
      <c r="AH11" s="17">
        <v>0.40889572950768499</v>
      </c>
      <c r="AI11" s="17"/>
      <c r="AJ11" s="17">
        <v>0.31627837839235801</v>
      </c>
      <c r="AK11" s="17">
        <v>0.33354400078220697</v>
      </c>
      <c r="AL11" s="17">
        <v>0.330357968877384</v>
      </c>
      <c r="AM11" s="17">
        <v>0.32174500423896801</v>
      </c>
      <c r="AN11" s="17">
        <v>0.360395368939123</v>
      </c>
      <c r="AO11" s="17"/>
      <c r="AP11" s="17">
        <v>0.33492262230450098</v>
      </c>
      <c r="AQ11" s="17">
        <v>0.32862776924290399</v>
      </c>
      <c r="AR11" s="17">
        <v>0.33890223012097997</v>
      </c>
      <c r="AS11" s="17"/>
      <c r="AT11" s="17">
        <v>0.34805788550126199</v>
      </c>
      <c r="AU11" s="17">
        <v>0.35273497361052297</v>
      </c>
      <c r="AV11" s="17">
        <v>0.30592474880248499</v>
      </c>
      <c r="AW11" s="17">
        <v>0.31843024687552701</v>
      </c>
      <c r="AX11" s="17">
        <v>0.35089844709033702</v>
      </c>
      <c r="AY11" s="17"/>
      <c r="AZ11" s="17">
        <v>0.32629265963833098</v>
      </c>
      <c r="BA11" s="17">
        <v>0.35035485574214498</v>
      </c>
      <c r="BB11" s="17">
        <v>0.31412130309606001</v>
      </c>
      <c r="BC11" s="17">
        <v>0.29725157705572902</v>
      </c>
      <c r="BD11" s="17">
        <v>0.32957400177535701</v>
      </c>
      <c r="BE11" s="17">
        <v>0.32313903997997301</v>
      </c>
      <c r="BF11" s="17"/>
      <c r="BG11" s="17">
        <v>0.31707191188825101</v>
      </c>
      <c r="BH11" s="17">
        <v>0.30595731061693798</v>
      </c>
      <c r="BI11" s="17" t="s">
        <v>95</v>
      </c>
      <c r="BJ11" s="17">
        <v>0.33025194023389898</v>
      </c>
      <c r="BK11" s="17">
        <v>0.34658003104852297</v>
      </c>
      <c r="BL11" s="17">
        <v>0.35479851487250502</v>
      </c>
      <c r="BM11" s="17">
        <v>0.32217629256383401</v>
      </c>
    </row>
    <row r="12" spans="2:65" x14ac:dyDescent="0.35">
      <c r="B12" s="18" t="s">
        <v>291</v>
      </c>
      <c r="C12" s="17">
        <v>0.182848366371479</v>
      </c>
      <c r="D12" s="17">
        <v>0.21894449098031099</v>
      </c>
      <c r="E12" s="17">
        <v>0.147156101574274</v>
      </c>
      <c r="F12" s="17"/>
      <c r="G12" s="17">
        <v>0.22729459079998701</v>
      </c>
      <c r="H12" s="17">
        <v>0.20598234265623999</v>
      </c>
      <c r="I12" s="17">
        <v>0.18976552495354199</v>
      </c>
      <c r="J12" s="17">
        <v>0.19407685328810501</v>
      </c>
      <c r="K12" s="17">
        <v>0.18482684783020301</v>
      </c>
      <c r="L12" s="17">
        <v>0.120718951018325</v>
      </c>
      <c r="M12" s="17"/>
      <c r="N12" s="17">
        <v>0.19932442177666601</v>
      </c>
      <c r="O12" s="17">
        <v>0.20764142535761401</v>
      </c>
      <c r="P12" s="17">
        <v>0.17504663728057701</v>
      </c>
      <c r="Q12" s="17">
        <v>0.146199345964765</v>
      </c>
      <c r="R12" s="17"/>
      <c r="S12" s="17">
        <v>0.201925124900108</v>
      </c>
      <c r="T12" s="17">
        <v>0.219909077775751</v>
      </c>
      <c r="U12" s="17">
        <v>0.149074228319485</v>
      </c>
      <c r="V12" s="17">
        <v>0.19688398651233499</v>
      </c>
      <c r="W12" s="17">
        <v>0.215885978795685</v>
      </c>
      <c r="X12" s="17">
        <v>0.16910033516915501</v>
      </c>
      <c r="Y12" s="17">
        <v>0.16702584937934101</v>
      </c>
      <c r="Z12" s="17">
        <v>0.174675315627526</v>
      </c>
      <c r="AA12" s="17">
        <v>0.18851377991514501</v>
      </c>
      <c r="AB12" s="17">
        <v>0.15835130292066699</v>
      </c>
      <c r="AC12" s="17">
        <v>0.112427972177828</v>
      </c>
      <c r="AD12" s="17">
        <v>0.173509459198915</v>
      </c>
      <c r="AE12" s="17"/>
      <c r="AF12" s="17">
        <v>0.15271997628193201</v>
      </c>
      <c r="AG12" s="17">
        <v>0.222868096693425</v>
      </c>
      <c r="AH12" s="17">
        <v>0.135556263641219</v>
      </c>
      <c r="AI12" s="17"/>
      <c r="AJ12" s="17">
        <v>0.15849342012925099</v>
      </c>
      <c r="AK12" s="17">
        <v>0.22143573751461601</v>
      </c>
      <c r="AL12" s="17">
        <v>0.234351106926488</v>
      </c>
      <c r="AM12" s="17">
        <v>0.21408810773887299</v>
      </c>
      <c r="AN12" s="17">
        <v>0.123840248940902</v>
      </c>
      <c r="AO12" s="17"/>
      <c r="AP12" s="17">
        <v>0.174114775704382</v>
      </c>
      <c r="AQ12" s="17">
        <v>0.219159679346733</v>
      </c>
      <c r="AR12" s="17">
        <v>0.177773345830502</v>
      </c>
      <c r="AS12" s="17"/>
      <c r="AT12" s="17">
        <v>0.13554793754111699</v>
      </c>
      <c r="AU12" s="17">
        <v>0.16531455650452401</v>
      </c>
      <c r="AV12" s="17">
        <v>0.21738725682771701</v>
      </c>
      <c r="AW12" s="17">
        <v>0.22516376157639501</v>
      </c>
      <c r="AX12" s="17">
        <v>0.275203174523937</v>
      </c>
      <c r="AY12" s="17"/>
      <c r="AZ12" s="17">
        <v>0.21626944500480799</v>
      </c>
      <c r="BA12" s="17">
        <v>0.18454609516610301</v>
      </c>
      <c r="BB12" s="17">
        <v>0.18611665708668201</v>
      </c>
      <c r="BC12" s="17">
        <v>0.171229956941675</v>
      </c>
      <c r="BD12" s="17">
        <v>0.141493756619292</v>
      </c>
      <c r="BE12" s="17">
        <v>0.15905637118181901</v>
      </c>
      <c r="BF12" s="17"/>
      <c r="BG12" s="17">
        <v>0.16586950892237501</v>
      </c>
      <c r="BH12" s="17">
        <v>0.22900532086966499</v>
      </c>
      <c r="BI12" s="17" t="s">
        <v>95</v>
      </c>
      <c r="BJ12" s="17">
        <v>0.14042226831798199</v>
      </c>
      <c r="BK12" s="17">
        <v>0.192367873321802</v>
      </c>
      <c r="BL12" s="17">
        <v>0.17973317406110501</v>
      </c>
      <c r="BM12" s="17">
        <v>0.12776625481217499</v>
      </c>
    </row>
    <row r="13" spans="2:65" x14ac:dyDescent="0.35">
      <c r="B13" s="18" t="s">
        <v>529</v>
      </c>
      <c r="C13" s="19">
        <v>0.119666114126163</v>
      </c>
      <c r="D13" s="19">
        <v>0.13499346582171201</v>
      </c>
      <c r="E13" s="19">
        <v>0.104568403642402</v>
      </c>
      <c r="F13" s="19"/>
      <c r="G13" s="19">
        <v>0.117744380560853</v>
      </c>
      <c r="H13" s="19">
        <v>0.12971919423653</v>
      </c>
      <c r="I13" s="19">
        <v>0.11708343901355101</v>
      </c>
      <c r="J13" s="19">
        <v>0.12915814441950399</v>
      </c>
      <c r="K13" s="19">
        <v>0.13091733034647501</v>
      </c>
      <c r="L13" s="19">
        <v>9.9925552066927104E-2</v>
      </c>
      <c r="M13" s="19"/>
      <c r="N13" s="19">
        <v>0.156868477459983</v>
      </c>
      <c r="O13" s="19">
        <v>9.9899150882274204E-2</v>
      </c>
      <c r="P13" s="19">
        <v>9.8799491036612702E-2</v>
      </c>
      <c r="Q13" s="19">
        <v>0.121117035711308</v>
      </c>
      <c r="R13" s="19"/>
      <c r="S13" s="19">
        <v>0.161045558832971</v>
      </c>
      <c r="T13" s="19">
        <v>0.125363118064725</v>
      </c>
      <c r="U13" s="19">
        <v>0.11185680537458501</v>
      </c>
      <c r="V13" s="19">
        <v>9.2963897449050897E-2</v>
      </c>
      <c r="W13" s="19">
        <v>9.5084968951964804E-2</v>
      </c>
      <c r="X13" s="19">
        <v>0.13101155040465801</v>
      </c>
      <c r="Y13" s="19">
        <v>0.107316992137239</v>
      </c>
      <c r="Z13" s="19">
        <v>6.3060547520736296E-2</v>
      </c>
      <c r="AA13" s="19">
        <v>0.10934979284540799</v>
      </c>
      <c r="AB13" s="19">
        <v>0.15313644395307099</v>
      </c>
      <c r="AC13" s="19">
        <v>9.3470161910952906E-2</v>
      </c>
      <c r="AD13" s="19">
        <v>0.114604834583237</v>
      </c>
      <c r="AE13" s="19"/>
      <c r="AF13" s="19">
        <v>0.104877737155601</v>
      </c>
      <c r="AG13" s="19">
        <v>0.15044455611667601</v>
      </c>
      <c r="AH13" s="19">
        <v>9.99464509499918E-2</v>
      </c>
      <c r="AI13" s="19"/>
      <c r="AJ13" s="19">
        <v>0.12882194256580401</v>
      </c>
      <c r="AK13" s="19">
        <v>0.133887512326471</v>
      </c>
      <c r="AL13" s="19">
        <v>0.102403346098632</v>
      </c>
      <c r="AM13" s="19">
        <v>3.4787405910997701E-2</v>
      </c>
      <c r="AN13" s="19">
        <v>7.8725244238651904E-2</v>
      </c>
      <c r="AO13" s="19"/>
      <c r="AP13" s="19">
        <v>0.15725671723088699</v>
      </c>
      <c r="AQ13" s="19">
        <v>0.12942700231880699</v>
      </c>
      <c r="AR13" s="19">
        <v>0.126665178106486</v>
      </c>
      <c r="AS13" s="19"/>
      <c r="AT13" s="19">
        <v>0.114225849339924</v>
      </c>
      <c r="AU13" s="19">
        <v>0.117039352836438</v>
      </c>
      <c r="AV13" s="19">
        <v>0.13151466673883699</v>
      </c>
      <c r="AW13" s="19">
        <v>0.12455526238162901</v>
      </c>
      <c r="AX13" s="19">
        <v>0.148188024271557</v>
      </c>
      <c r="AY13" s="19"/>
      <c r="AZ13" s="19">
        <v>0.12450861383467</v>
      </c>
      <c r="BA13" s="19">
        <v>0.112817546081892</v>
      </c>
      <c r="BB13" s="19">
        <v>0.13896801477221299</v>
      </c>
      <c r="BC13" s="19">
        <v>0.110625662514548</v>
      </c>
      <c r="BD13" s="19">
        <v>0.130265888796259</v>
      </c>
      <c r="BE13" s="19">
        <v>0.100715068374191</v>
      </c>
      <c r="BF13" s="19"/>
      <c r="BG13" s="19">
        <v>0.12715003416998499</v>
      </c>
      <c r="BH13" s="19">
        <v>0.15713972292734901</v>
      </c>
      <c r="BI13" s="19" t="s">
        <v>95</v>
      </c>
      <c r="BJ13" s="19">
        <v>0.12935228065066301</v>
      </c>
      <c r="BK13" s="19">
        <v>0.108570960274466</v>
      </c>
      <c r="BL13" s="19">
        <v>8.3945020348082294E-2</v>
      </c>
      <c r="BM13" s="19">
        <v>4.2250656747602498E-2</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2009</v>
      </c>
      <c r="D7" s="10">
        <v>975</v>
      </c>
      <c r="E7" s="10">
        <v>1026</v>
      </c>
      <c r="F7" s="10"/>
      <c r="G7" s="10">
        <v>223</v>
      </c>
      <c r="H7" s="10">
        <v>339</v>
      </c>
      <c r="I7" s="10">
        <v>378</v>
      </c>
      <c r="J7" s="10">
        <v>340</v>
      </c>
      <c r="K7" s="10">
        <v>295</v>
      </c>
      <c r="L7" s="10">
        <v>434</v>
      </c>
      <c r="M7" s="10"/>
      <c r="N7" s="10">
        <v>590</v>
      </c>
      <c r="O7" s="10">
        <v>554</v>
      </c>
      <c r="P7" s="10">
        <v>411</v>
      </c>
      <c r="Q7" s="10">
        <v>445</v>
      </c>
      <c r="R7" s="10"/>
      <c r="S7" s="10">
        <v>258</v>
      </c>
      <c r="T7" s="10">
        <v>274</v>
      </c>
      <c r="U7" s="10">
        <v>165</v>
      </c>
      <c r="V7" s="10">
        <v>176</v>
      </c>
      <c r="W7" s="10">
        <v>151</v>
      </c>
      <c r="X7" s="10">
        <v>184</v>
      </c>
      <c r="Y7" s="10">
        <v>188</v>
      </c>
      <c r="Z7" s="10">
        <v>87</v>
      </c>
      <c r="AA7" s="10">
        <v>220</v>
      </c>
      <c r="AB7" s="10">
        <v>164</v>
      </c>
      <c r="AC7" s="10">
        <v>85</v>
      </c>
      <c r="AD7" s="10">
        <v>57</v>
      </c>
      <c r="AE7" s="10"/>
      <c r="AF7" s="10">
        <v>756</v>
      </c>
      <c r="AG7" s="10">
        <v>797</v>
      </c>
      <c r="AH7" s="10">
        <v>295</v>
      </c>
      <c r="AI7" s="10"/>
      <c r="AJ7" s="10">
        <v>703</v>
      </c>
      <c r="AK7" s="10">
        <v>572</v>
      </c>
      <c r="AL7" s="10">
        <v>133</v>
      </c>
      <c r="AM7" s="10">
        <v>26</v>
      </c>
      <c r="AN7" s="10">
        <v>285</v>
      </c>
      <c r="AO7" s="10"/>
      <c r="AP7" s="10">
        <v>379</v>
      </c>
      <c r="AQ7" s="10">
        <v>750</v>
      </c>
      <c r="AR7" s="10">
        <v>141</v>
      </c>
      <c r="AS7" s="10"/>
      <c r="AT7" s="10">
        <v>449</v>
      </c>
      <c r="AU7" s="10">
        <v>463</v>
      </c>
      <c r="AV7" s="10">
        <v>553</v>
      </c>
      <c r="AW7" s="10">
        <v>251</v>
      </c>
      <c r="AX7" s="10">
        <v>31</v>
      </c>
      <c r="AY7" s="10"/>
      <c r="AZ7" s="10">
        <v>436</v>
      </c>
      <c r="BA7" s="10">
        <v>627</v>
      </c>
      <c r="BB7" s="10">
        <v>234</v>
      </c>
      <c r="BC7" s="10">
        <v>366</v>
      </c>
      <c r="BD7" s="10">
        <v>248</v>
      </c>
      <c r="BE7" s="10">
        <v>98</v>
      </c>
      <c r="BF7" s="10"/>
      <c r="BG7" s="10">
        <v>752</v>
      </c>
      <c r="BH7" s="10">
        <v>481</v>
      </c>
      <c r="BI7" s="10" t="s">
        <v>94</v>
      </c>
      <c r="BJ7" s="10">
        <v>134</v>
      </c>
      <c r="BK7" s="10">
        <v>161</v>
      </c>
      <c r="BL7" s="10">
        <v>399</v>
      </c>
      <c r="BM7" s="10">
        <v>58</v>
      </c>
    </row>
    <row r="8" spans="2:65" ht="30" customHeight="1" x14ac:dyDescent="0.35">
      <c r="B8" s="11" t="s">
        <v>19</v>
      </c>
      <c r="C8" s="11">
        <v>2008</v>
      </c>
      <c r="D8" s="11">
        <v>988</v>
      </c>
      <c r="E8" s="11">
        <v>1012</v>
      </c>
      <c r="F8" s="11"/>
      <c r="G8" s="11">
        <v>259</v>
      </c>
      <c r="H8" s="11">
        <v>335</v>
      </c>
      <c r="I8" s="11">
        <v>372</v>
      </c>
      <c r="J8" s="11">
        <v>335</v>
      </c>
      <c r="K8" s="11">
        <v>287</v>
      </c>
      <c r="L8" s="11">
        <v>421</v>
      </c>
      <c r="M8" s="11"/>
      <c r="N8" s="11">
        <v>542</v>
      </c>
      <c r="O8" s="11">
        <v>522</v>
      </c>
      <c r="P8" s="11">
        <v>456</v>
      </c>
      <c r="Q8" s="11">
        <v>480</v>
      </c>
      <c r="R8" s="11"/>
      <c r="S8" s="11">
        <v>262</v>
      </c>
      <c r="T8" s="11">
        <v>261</v>
      </c>
      <c r="U8" s="11">
        <v>160</v>
      </c>
      <c r="V8" s="11">
        <v>177</v>
      </c>
      <c r="W8" s="11">
        <v>143</v>
      </c>
      <c r="X8" s="11">
        <v>189</v>
      </c>
      <c r="Y8" s="11">
        <v>174</v>
      </c>
      <c r="Z8" s="11">
        <v>78</v>
      </c>
      <c r="AA8" s="11">
        <v>207</v>
      </c>
      <c r="AB8" s="11">
        <v>193</v>
      </c>
      <c r="AC8" s="11">
        <v>89</v>
      </c>
      <c r="AD8" s="11">
        <v>75</v>
      </c>
      <c r="AE8" s="11"/>
      <c r="AF8" s="11">
        <v>744</v>
      </c>
      <c r="AG8" s="11">
        <v>780</v>
      </c>
      <c r="AH8" s="11">
        <v>305</v>
      </c>
      <c r="AI8" s="11"/>
      <c r="AJ8" s="11">
        <v>683</v>
      </c>
      <c r="AK8" s="11">
        <v>568</v>
      </c>
      <c r="AL8" s="11">
        <v>126</v>
      </c>
      <c r="AM8" s="11">
        <v>26</v>
      </c>
      <c r="AN8" s="11">
        <v>293</v>
      </c>
      <c r="AO8" s="11"/>
      <c r="AP8" s="11">
        <v>368</v>
      </c>
      <c r="AQ8" s="11">
        <v>744</v>
      </c>
      <c r="AR8" s="11">
        <v>138</v>
      </c>
      <c r="AS8" s="11"/>
      <c r="AT8" s="11">
        <v>456</v>
      </c>
      <c r="AU8" s="11">
        <v>475</v>
      </c>
      <c r="AV8" s="11">
        <v>539</v>
      </c>
      <c r="AW8" s="11">
        <v>241</v>
      </c>
      <c r="AX8" s="11">
        <v>28</v>
      </c>
      <c r="AY8" s="11"/>
      <c r="AZ8" s="11">
        <v>442</v>
      </c>
      <c r="BA8" s="11">
        <v>619</v>
      </c>
      <c r="BB8" s="11">
        <v>243</v>
      </c>
      <c r="BC8" s="11">
        <v>363</v>
      </c>
      <c r="BD8" s="11">
        <v>243</v>
      </c>
      <c r="BE8" s="11">
        <v>99</v>
      </c>
      <c r="BF8" s="11"/>
      <c r="BG8" s="11">
        <v>731</v>
      </c>
      <c r="BH8" s="11">
        <v>469</v>
      </c>
      <c r="BI8" s="11" t="s">
        <v>94</v>
      </c>
      <c r="BJ8" s="11">
        <v>141</v>
      </c>
      <c r="BK8" s="11">
        <v>172</v>
      </c>
      <c r="BL8" s="11">
        <v>406</v>
      </c>
      <c r="BM8" s="11">
        <v>62</v>
      </c>
    </row>
    <row r="9" spans="2:65" x14ac:dyDescent="0.35">
      <c r="B9" s="18" t="s">
        <v>528</v>
      </c>
      <c r="C9" s="17">
        <v>3.2534496466746603E-2</v>
      </c>
      <c r="D9" s="17">
        <v>4.1528328200766997E-2</v>
      </c>
      <c r="E9" s="17">
        <v>2.4012139422603999E-2</v>
      </c>
      <c r="F9" s="17"/>
      <c r="G9" s="17">
        <v>3.5510703426233498E-2</v>
      </c>
      <c r="H9" s="17">
        <v>2.4682969295988101E-2</v>
      </c>
      <c r="I9" s="17">
        <v>4.0939675413421903E-2</v>
      </c>
      <c r="J9" s="17">
        <v>2.4889211272686899E-2</v>
      </c>
      <c r="K9" s="17">
        <v>4.77212385963766E-2</v>
      </c>
      <c r="L9" s="17">
        <v>2.5240328701377601E-2</v>
      </c>
      <c r="M9" s="17"/>
      <c r="N9" s="17">
        <v>2.25048532954473E-2</v>
      </c>
      <c r="O9" s="17">
        <v>4.45594278606046E-2</v>
      </c>
      <c r="P9" s="17">
        <v>3.6816065803378401E-2</v>
      </c>
      <c r="Q9" s="17">
        <v>2.7313940411253901E-2</v>
      </c>
      <c r="R9" s="17"/>
      <c r="S9" s="17">
        <v>4.5383954326710801E-3</v>
      </c>
      <c r="T9" s="17">
        <v>3.7010700292897498E-2</v>
      </c>
      <c r="U9" s="17">
        <v>3.0043164116131098E-2</v>
      </c>
      <c r="V9" s="17">
        <v>4.8460111796480798E-2</v>
      </c>
      <c r="W9" s="17">
        <v>4.05200422044317E-2</v>
      </c>
      <c r="X9" s="17">
        <v>2.44723799895076E-2</v>
      </c>
      <c r="Y9" s="17">
        <v>4.97374727651776E-2</v>
      </c>
      <c r="Z9" s="17">
        <v>3.0955465958840599E-2</v>
      </c>
      <c r="AA9" s="17">
        <v>4.2844958887170603E-2</v>
      </c>
      <c r="AB9" s="17">
        <v>3.56008852685928E-2</v>
      </c>
      <c r="AC9" s="17">
        <v>1.3403606765698401E-2</v>
      </c>
      <c r="AD9" s="17">
        <v>3.5455243966274801E-2</v>
      </c>
      <c r="AE9" s="17"/>
      <c r="AF9" s="17">
        <v>4.7127265416301002E-2</v>
      </c>
      <c r="AG9" s="17">
        <v>1.76739767840003E-2</v>
      </c>
      <c r="AH9" s="17">
        <v>3.2376009782369999E-2</v>
      </c>
      <c r="AI9" s="17"/>
      <c r="AJ9" s="17">
        <v>3.7277213300727099E-2</v>
      </c>
      <c r="AK9" s="17">
        <v>2.6233085706490002E-2</v>
      </c>
      <c r="AL9" s="17">
        <v>2.03578032821361E-2</v>
      </c>
      <c r="AM9" s="17">
        <v>8.1254193777956701E-2</v>
      </c>
      <c r="AN9" s="17">
        <v>3.9366007928704198E-2</v>
      </c>
      <c r="AO9" s="17"/>
      <c r="AP9" s="17">
        <v>3.5282457248536701E-2</v>
      </c>
      <c r="AQ9" s="17">
        <v>2.43240621544457E-2</v>
      </c>
      <c r="AR9" s="17">
        <v>1.87155329902827E-2</v>
      </c>
      <c r="AS9" s="17"/>
      <c r="AT9" s="17">
        <v>4.3777700706535201E-2</v>
      </c>
      <c r="AU9" s="17">
        <v>3.8117054354626499E-2</v>
      </c>
      <c r="AV9" s="17">
        <v>1.9656822447721999E-2</v>
      </c>
      <c r="AW9" s="17">
        <v>1.8073467837452801E-2</v>
      </c>
      <c r="AX9" s="17">
        <v>0</v>
      </c>
      <c r="AY9" s="17"/>
      <c r="AZ9" s="17">
        <v>3.6170147435934899E-2</v>
      </c>
      <c r="BA9" s="17">
        <v>2.3485239563534099E-2</v>
      </c>
      <c r="BB9" s="17">
        <v>4.0348913593230999E-2</v>
      </c>
      <c r="BC9" s="17">
        <v>3.0599485345719199E-2</v>
      </c>
      <c r="BD9" s="17">
        <v>5.0679449737780199E-2</v>
      </c>
      <c r="BE9" s="17">
        <v>1.6323661012630501E-2</v>
      </c>
      <c r="BF9" s="17"/>
      <c r="BG9" s="17">
        <v>3.8055550908422102E-2</v>
      </c>
      <c r="BH9" s="17">
        <v>3.2061435326127298E-2</v>
      </c>
      <c r="BI9" s="17" t="s">
        <v>95</v>
      </c>
      <c r="BJ9" s="17">
        <v>6.0184253587906501E-2</v>
      </c>
      <c r="BK9" s="17">
        <v>2.8260967488847401E-2</v>
      </c>
      <c r="BL9" s="17">
        <v>1.4488104711749101E-2</v>
      </c>
      <c r="BM9" s="17">
        <v>5.2444864942306102E-2</v>
      </c>
    </row>
    <row r="10" spans="2:65" x14ac:dyDescent="0.35">
      <c r="B10" s="18" t="s">
        <v>289</v>
      </c>
      <c r="C10" s="17">
        <v>5.1109513464376199E-2</v>
      </c>
      <c r="D10" s="17">
        <v>4.9897330049891699E-2</v>
      </c>
      <c r="E10" s="17">
        <v>5.2697173862066501E-2</v>
      </c>
      <c r="F10" s="17"/>
      <c r="G10" s="17">
        <v>6.0667377588620598E-2</v>
      </c>
      <c r="H10" s="17">
        <v>8.2513572461374599E-2</v>
      </c>
      <c r="I10" s="17">
        <v>6.4591809211373405E-2</v>
      </c>
      <c r="J10" s="17">
        <v>5.0027719391142103E-2</v>
      </c>
      <c r="K10" s="17">
        <v>1.79368118661467E-2</v>
      </c>
      <c r="L10" s="17">
        <v>3.1787686228417399E-2</v>
      </c>
      <c r="M10" s="17"/>
      <c r="N10" s="17">
        <v>4.8672690852283901E-2</v>
      </c>
      <c r="O10" s="17">
        <v>4.9532587410635202E-2</v>
      </c>
      <c r="P10" s="17">
        <v>5.6326999899311198E-2</v>
      </c>
      <c r="Q10" s="17">
        <v>5.1541167340401699E-2</v>
      </c>
      <c r="R10" s="17"/>
      <c r="S10" s="17">
        <v>4.4862366839507499E-2</v>
      </c>
      <c r="T10" s="17">
        <v>3.3416341709258598E-2</v>
      </c>
      <c r="U10" s="17">
        <v>3.1564892592393402E-2</v>
      </c>
      <c r="V10" s="17">
        <v>6.5189106094736896E-2</v>
      </c>
      <c r="W10" s="17">
        <v>4.1796747535761403E-2</v>
      </c>
      <c r="X10" s="17">
        <v>4.5413965119539303E-2</v>
      </c>
      <c r="Y10" s="17">
        <v>3.0070180326659899E-2</v>
      </c>
      <c r="Z10" s="17">
        <v>4.1957884329408703E-2</v>
      </c>
      <c r="AA10" s="17">
        <v>4.9605795808505E-2</v>
      </c>
      <c r="AB10" s="17">
        <v>0.10257571563983101</v>
      </c>
      <c r="AC10" s="17">
        <v>0.111268897896943</v>
      </c>
      <c r="AD10" s="17">
        <v>3.3936231735535997E-2</v>
      </c>
      <c r="AE10" s="17"/>
      <c r="AF10" s="17">
        <v>5.3313110182719503E-2</v>
      </c>
      <c r="AG10" s="17">
        <v>4.2645369286763601E-2</v>
      </c>
      <c r="AH10" s="17">
        <v>6.8038913471430207E-2</v>
      </c>
      <c r="AI10" s="17"/>
      <c r="AJ10" s="17">
        <v>4.2417508312087203E-2</v>
      </c>
      <c r="AK10" s="17">
        <v>5.93813371674837E-2</v>
      </c>
      <c r="AL10" s="17">
        <v>7.2638623356197404E-2</v>
      </c>
      <c r="AM10" s="17">
        <v>0</v>
      </c>
      <c r="AN10" s="17">
        <v>5.0820590120383799E-2</v>
      </c>
      <c r="AO10" s="17"/>
      <c r="AP10" s="17">
        <v>5.3470388304716697E-2</v>
      </c>
      <c r="AQ10" s="17">
        <v>5.3029257805794497E-2</v>
      </c>
      <c r="AR10" s="17">
        <v>8.7053616645801302E-2</v>
      </c>
      <c r="AS10" s="17"/>
      <c r="AT10" s="17">
        <v>3.8069207490065503E-2</v>
      </c>
      <c r="AU10" s="17">
        <v>6.9223953337351707E-2</v>
      </c>
      <c r="AV10" s="17">
        <v>4.4297680656813901E-2</v>
      </c>
      <c r="AW10" s="17">
        <v>6.7406664746605199E-2</v>
      </c>
      <c r="AX10" s="17">
        <v>8.8343342714681306E-2</v>
      </c>
      <c r="AY10" s="17"/>
      <c r="AZ10" s="17">
        <v>6.30500316924517E-2</v>
      </c>
      <c r="BA10" s="17">
        <v>4.2179615901346203E-2</v>
      </c>
      <c r="BB10" s="17">
        <v>6.3712328055678197E-2</v>
      </c>
      <c r="BC10" s="17">
        <v>5.5215739266040301E-2</v>
      </c>
      <c r="BD10" s="17">
        <v>4.6563610595570099E-2</v>
      </c>
      <c r="BE10" s="17">
        <v>1.8839052808904602E-2</v>
      </c>
      <c r="BF10" s="17"/>
      <c r="BG10" s="17">
        <v>3.4992556554246199E-2</v>
      </c>
      <c r="BH10" s="17">
        <v>5.4731979602215299E-2</v>
      </c>
      <c r="BI10" s="17" t="s">
        <v>95</v>
      </c>
      <c r="BJ10" s="17">
        <v>7.8269152827541294E-2</v>
      </c>
      <c r="BK10" s="17">
        <v>4.5755811767869303E-2</v>
      </c>
      <c r="BL10" s="17">
        <v>5.57767452622435E-2</v>
      </c>
      <c r="BM10" s="17">
        <v>9.1181713845033499E-2</v>
      </c>
    </row>
    <row r="11" spans="2:65" x14ac:dyDescent="0.35">
      <c r="B11" s="18" t="s">
        <v>290</v>
      </c>
      <c r="C11" s="17">
        <v>0.20054606733983099</v>
      </c>
      <c r="D11" s="17">
        <v>0.19651667291949501</v>
      </c>
      <c r="E11" s="17">
        <v>0.20221637165366901</v>
      </c>
      <c r="F11" s="17"/>
      <c r="G11" s="17">
        <v>0.24784258823995201</v>
      </c>
      <c r="H11" s="17">
        <v>0.197496469079948</v>
      </c>
      <c r="I11" s="17">
        <v>0.22329874151074999</v>
      </c>
      <c r="J11" s="17">
        <v>0.24338560346402499</v>
      </c>
      <c r="K11" s="17">
        <v>0.19434592056684899</v>
      </c>
      <c r="L11" s="17">
        <v>0.123899192448058</v>
      </c>
      <c r="M11" s="17"/>
      <c r="N11" s="17">
        <v>0.16569308601368801</v>
      </c>
      <c r="O11" s="17">
        <v>0.19368441076953299</v>
      </c>
      <c r="P11" s="17">
        <v>0.24342616055921701</v>
      </c>
      <c r="Q11" s="17">
        <v>0.20613006027972999</v>
      </c>
      <c r="R11" s="17"/>
      <c r="S11" s="17">
        <v>0.24986158824328999</v>
      </c>
      <c r="T11" s="17">
        <v>0.168642997680747</v>
      </c>
      <c r="U11" s="17">
        <v>0.22546171397144801</v>
      </c>
      <c r="V11" s="17">
        <v>0.201258160629503</v>
      </c>
      <c r="W11" s="17">
        <v>0.19256001796616601</v>
      </c>
      <c r="X11" s="17">
        <v>0.18977584036936801</v>
      </c>
      <c r="Y11" s="17">
        <v>0.16844182452814699</v>
      </c>
      <c r="Z11" s="17">
        <v>0.17838441102341801</v>
      </c>
      <c r="AA11" s="17">
        <v>0.22478060501582001</v>
      </c>
      <c r="AB11" s="17">
        <v>0.19521531448222099</v>
      </c>
      <c r="AC11" s="17">
        <v>0.15984951827157701</v>
      </c>
      <c r="AD11" s="17">
        <v>0.22040710315378501</v>
      </c>
      <c r="AE11" s="17"/>
      <c r="AF11" s="17">
        <v>0.20720262411368001</v>
      </c>
      <c r="AG11" s="17">
        <v>0.16419035955111899</v>
      </c>
      <c r="AH11" s="17">
        <v>0.26173963479373902</v>
      </c>
      <c r="AI11" s="17"/>
      <c r="AJ11" s="17">
        <v>0.18594362563598099</v>
      </c>
      <c r="AK11" s="17">
        <v>0.18861394368444001</v>
      </c>
      <c r="AL11" s="17">
        <v>0.13679456357984199</v>
      </c>
      <c r="AM11" s="17">
        <v>0.301627543382324</v>
      </c>
      <c r="AN11" s="17">
        <v>0.24790045815917</v>
      </c>
      <c r="AO11" s="17"/>
      <c r="AP11" s="17">
        <v>0.18416965856692499</v>
      </c>
      <c r="AQ11" s="17">
        <v>0.17960575767068299</v>
      </c>
      <c r="AR11" s="17">
        <v>0.12719562055676301</v>
      </c>
      <c r="AS11" s="17"/>
      <c r="AT11" s="17">
        <v>0.22423396386364799</v>
      </c>
      <c r="AU11" s="17">
        <v>0.20038209351387701</v>
      </c>
      <c r="AV11" s="17">
        <v>0.18847020325053901</v>
      </c>
      <c r="AW11" s="17">
        <v>0.16015307897756501</v>
      </c>
      <c r="AX11" s="17">
        <v>0.13236305629560099</v>
      </c>
      <c r="AY11" s="17"/>
      <c r="AZ11" s="17">
        <v>0.23910579233378401</v>
      </c>
      <c r="BA11" s="17">
        <v>0.21387441297791299</v>
      </c>
      <c r="BB11" s="17">
        <v>0.210255499498927</v>
      </c>
      <c r="BC11" s="17">
        <v>0.16105943112284199</v>
      </c>
      <c r="BD11" s="17">
        <v>0.15247882974770299</v>
      </c>
      <c r="BE11" s="17">
        <v>0.18396230534000599</v>
      </c>
      <c r="BF11" s="17"/>
      <c r="BG11" s="17">
        <v>0.17293938103839801</v>
      </c>
      <c r="BH11" s="17">
        <v>0.21404578636806099</v>
      </c>
      <c r="BI11" s="17" t="s">
        <v>95</v>
      </c>
      <c r="BJ11" s="17">
        <v>0.21078900637164</v>
      </c>
      <c r="BK11" s="17">
        <v>0.235392380011853</v>
      </c>
      <c r="BL11" s="17">
        <v>0.21854446842935099</v>
      </c>
      <c r="BM11" s="17">
        <v>0.15643510497011801</v>
      </c>
    </row>
    <row r="12" spans="2:65" x14ac:dyDescent="0.35">
      <c r="B12" s="18" t="s">
        <v>291</v>
      </c>
      <c r="C12" s="17">
        <v>0.27420569728675798</v>
      </c>
      <c r="D12" s="17">
        <v>0.30225789291204203</v>
      </c>
      <c r="E12" s="17">
        <v>0.24899052931457999</v>
      </c>
      <c r="F12" s="17"/>
      <c r="G12" s="17">
        <v>0.30725918566028698</v>
      </c>
      <c r="H12" s="17">
        <v>0.32790798683039002</v>
      </c>
      <c r="I12" s="17">
        <v>0.27376592720945397</v>
      </c>
      <c r="J12" s="17">
        <v>0.26014034706056799</v>
      </c>
      <c r="K12" s="17">
        <v>0.23457440021415599</v>
      </c>
      <c r="L12" s="17">
        <v>0.249753635629476</v>
      </c>
      <c r="M12" s="17"/>
      <c r="N12" s="17">
        <v>0.28863793776032798</v>
      </c>
      <c r="O12" s="17">
        <v>0.29479822337169898</v>
      </c>
      <c r="P12" s="17">
        <v>0.25352568014865201</v>
      </c>
      <c r="Q12" s="17">
        <v>0.25612112879188098</v>
      </c>
      <c r="R12" s="17"/>
      <c r="S12" s="17">
        <v>0.28221356647961898</v>
      </c>
      <c r="T12" s="17">
        <v>0.29612155544372298</v>
      </c>
      <c r="U12" s="17">
        <v>0.26979747234552898</v>
      </c>
      <c r="V12" s="17">
        <v>0.19429616151009799</v>
      </c>
      <c r="W12" s="17">
        <v>0.27744124666213199</v>
      </c>
      <c r="X12" s="17">
        <v>0.24784281057475499</v>
      </c>
      <c r="Y12" s="17">
        <v>0.28466102063044901</v>
      </c>
      <c r="Z12" s="17">
        <v>0.32084502472389997</v>
      </c>
      <c r="AA12" s="17">
        <v>0.29716580223234101</v>
      </c>
      <c r="AB12" s="17">
        <v>0.29856795789131102</v>
      </c>
      <c r="AC12" s="17">
        <v>0.25376156002626798</v>
      </c>
      <c r="AD12" s="17">
        <v>0.25395762685617301</v>
      </c>
      <c r="AE12" s="17"/>
      <c r="AF12" s="17">
        <v>0.239122440283141</v>
      </c>
      <c r="AG12" s="17">
        <v>0.32292825547045001</v>
      </c>
      <c r="AH12" s="17">
        <v>0.23757651001305699</v>
      </c>
      <c r="AI12" s="17"/>
      <c r="AJ12" s="17">
        <v>0.243030880343133</v>
      </c>
      <c r="AK12" s="17">
        <v>0.29891675234152398</v>
      </c>
      <c r="AL12" s="17">
        <v>0.328938117690736</v>
      </c>
      <c r="AM12" s="17">
        <v>0.347419302543585</v>
      </c>
      <c r="AN12" s="17">
        <v>0.25158049938119598</v>
      </c>
      <c r="AO12" s="17"/>
      <c r="AP12" s="17">
        <v>0.24378890036274101</v>
      </c>
      <c r="AQ12" s="17">
        <v>0.29465145783900298</v>
      </c>
      <c r="AR12" s="17">
        <v>0.36990704510385503</v>
      </c>
      <c r="AS12" s="17"/>
      <c r="AT12" s="17">
        <v>0.222813124567244</v>
      </c>
      <c r="AU12" s="17">
        <v>0.28773040607492201</v>
      </c>
      <c r="AV12" s="17">
        <v>0.30472321943400998</v>
      </c>
      <c r="AW12" s="17">
        <v>0.30489401965426599</v>
      </c>
      <c r="AX12" s="17">
        <v>0.197454640358426</v>
      </c>
      <c r="AY12" s="17"/>
      <c r="AZ12" s="17">
        <v>0.301902419638375</v>
      </c>
      <c r="BA12" s="17">
        <v>0.28079484341447902</v>
      </c>
      <c r="BB12" s="17">
        <v>0.238810095598499</v>
      </c>
      <c r="BC12" s="17">
        <v>0.26382635149557998</v>
      </c>
      <c r="BD12" s="17">
        <v>0.234048985646897</v>
      </c>
      <c r="BE12" s="17">
        <v>0.33268700609288998</v>
      </c>
      <c r="BF12" s="17"/>
      <c r="BG12" s="17">
        <v>0.25786116468405301</v>
      </c>
      <c r="BH12" s="17">
        <v>0.30516069898273501</v>
      </c>
      <c r="BI12" s="17" t="s">
        <v>95</v>
      </c>
      <c r="BJ12" s="17">
        <v>0.23606015617687301</v>
      </c>
      <c r="BK12" s="17">
        <v>0.28253931513758102</v>
      </c>
      <c r="BL12" s="17">
        <v>0.26868363471168999</v>
      </c>
      <c r="BM12" s="17">
        <v>0.33586869420934101</v>
      </c>
    </row>
    <row r="13" spans="2:65" x14ac:dyDescent="0.35">
      <c r="B13" s="18" t="s">
        <v>529</v>
      </c>
      <c r="C13" s="19">
        <v>0.441604225442288</v>
      </c>
      <c r="D13" s="19">
        <v>0.40979977591780398</v>
      </c>
      <c r="E13" s="19">
        <v>0.47208378574707999</v>
      </c>
      <c r="F13" s="19"/>
      <c r="G13" s="19">
        <v>0.34872014508490701</v>
      </c>
      <c r="H13" s="19">
        <v>0.3673990023323</v>
      </c>
      <c r="I13" s="19">
        <v>0.397403846655</v>
      </c>
      <c r="J13" s="19">
        <v>0.42155711881157798</v>
      </c>
      <c r="K13" s="19">
        <v>0.50542162875647101</v>
      </c>
      <c r="L13" s="19">
        <v>0.56931915699267199</v>
      </c>
      <c r="M13" s="19"/>
      <c r="N13" s="19">
        <v>0.47449143207825301</v>
      </c>
      <c r="O13" s="19">
        <v>0.417425350587528</v>
      </c>
      <c r="P13" s="19">
        <v>0.40990509358944099</v>
      </c>
      <c r="Q13" s="19">
        <v>0.458893703176733</v>
      </c>
      <c r="R13" s="19"/>
      <c r="S13" s="19">
        <v>0.41852408300491301</v>
      </c>
      <c r="T13" s="19">
        <v>0.46480840487337399</v>
      </c>
      <c r="U13" s="19">
        <v>0.443132756974499</v>
      </c>
      <c r="V13" s="19">
        <v>0.49079645996918098</v>
      </c>
      <c r="W13" s="19">
        <v>0.44768194563150898</v>
      </c>
      <c r="X13" s="19">
        <v>0.49249500394682999</v>
      </c>
      <c r="Y13" s="19">
        <v>0.46708950174956598</v>
      </c>
      <c r="Z13" s="19">
        <v>0.42785721396443299</v>
      </c>
      <c r="AA13" s="19">
        <v>0.38560283805616402</v>
      </c>
      <c r="AB13" s="19">
        <v>0.36804012671804498</v>
      </c>
      <c r="AC13" s="19">
        <v>0.46171641703951399</v>
      </c>
      <c r="AD13" s="19">
        <v>0.45624379428823097</v>
      </c>
      <c r="AE13" s="19"/>
      <c r="AF13" s="19">
        <v>0.45323456000415802</v>
      </c>
      <c r="AG13" s="19">
        <v>0.452562038907667</v>
      </c>
      <c r="AH13" s="19">
        <v>0.40026893193940299</v>
      </c>
      <c r="AI13" s="19"/>
      <c r="AJ13" s="19">
        <v>0.49133077240807199</v>
      </c>
      <c r="AK13" s="19">
        <v>0.42685488110006298</v>
      </c>
      <c r="AL13" s="19">
        <v>0.441270892091088</v>
      </c>
      <c r="AM13" s="19">
        <v>0.26969896029613399</v>
      </c>
      <c r="AN13" s="19">
        <v>0.410332444410546</v>
      </c>
      <c r="AO13" s="19"/>
      <c r="AP13" s="19">
        <v>0.48328859551708098</v>
      </c>
      <c r="AQ13" s="19">
        <v>0.448389464530074</v>
      </c>
      <c r="AR13" s="19">
        <v>0.39712818470329803</v>
      </c>
      <c r="AS13" s="19"/>
      <c r="AT13" s="19">
        <v>0.47110600337250802</v>
      </c>
      <c r="AU13" s="19">
        <v>0.404546492719222</v>
      </c>
      <c r="AV13" s="19">
        <v>0.44285207421091599</v>
      </c>
      <c r="AW13" s="19">
        <v>0.44947276878411102</v>
      </c>
      <c r="AX13" s="19">
        <v>0.58183896063129104</v>
      </c>
      <c r="AY13" s="19"/>
      <c r="AZ13" s="19">
        <v>0.35977160889945398</v>
      </c>
      <c r="BA13" s="19">
        <v>0.439665888142727</v>
      </c>
      <c r="BB13" s="19">
        <v>0.446873163253665</v>
      </c>
      <c r="BC13" s="19">
        <v>0.48929899276981897</v>
      </c>
      <c r="BD13" s="19">
        <v>0.51622912427204903</v>
      </c>
      <c r="BE13" s="19">
        <v>0.44818797474556998</v>
      </c>
      <c r="BF13" s="19"/>
      <c r="BG13" s="19">
        <v>0.49615134681488099</v>
      </c>
      <c r="BH13" s="19">
        <v>0.39400009972086197</v>
      </c>
      <c r="BI13" s="19" t="s">
        <v>95</v>
      </c>
      <c r="BJ13" s="19">
        <v>0.41469743103603901</v>
      </c>
      <c r="BK13" s="19">
        <v>0.408051525593849</v>
      </c>
      <c r="BL13" s="19">
        <v>0.442507046884967</v>
      </c>
      <c r="BM13" s="19">
        <v>0.36406962203320198</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2009</v>
      </c>
      <c r="D7" s="10">
        <v>975</v>
      </c>
      <c r="E7" s="10">
        <v>1026</v>
      </c>
      <c r="F7" s="10"/>
      <c r="G7" s="10">
        <v>223</v>
      </c>
      <c r="H7" s="10">
        <v>339</v>
      </c>
      <c r="I7" s="10">
        <v>378</v>
      </c>
      <c r="J7" s="10">
        <v>340</v>
      </c>
      <c r="K7" s="10">
        <v>295</v>
      </c>
      <c r="L7" s="10">
        <v>434</v>
      </c>
      <c r="M7" s="10"/>
      <c r="N7" s="10">
        <v>590</v>
      </c>
      <c r="O7" s="10">
        <v>554</v>
      </c>
      <c r="P7" s="10">
        <v>411</v>
      </c>
      <c r="Q7" s="10">
        <v>445</v>
      </c>
      <c r="R7" s="10"/>
      <c r="S7" s="10">
        <v>258</v>
      </c>
      <c r="T7" s="10">
        <v>274</v>
      </c>
      <c r="U7" s="10">
        <v>165</v>
      </c>
      <c r="V7" s="10">
        <v>176</v>
      </c>
      <c r="W7" s="10">
        <v>151</v>
      </c>
      <c r="X7" s="10">
        <v>184</v>
      </c>
      <c r="Y7" s="10">
        <v>188</v>
      </c>
      <c r="Z7" s="10">
        <v>87</v>
      </c>
      <c r="AA7" s="10">
        <v>220</v>
      </c>
      <c r="AB7" s="10">
        <v>164</v>
      </c>
      <c r="AC7" s="10">
        <v>85</v>
      </c>
      <c r="AD7" s="10">
        <v>57</v>
      </c>
      <c r="AE7" s="10"/>
      <c r="AF7" s="10">
        <v>756</v>
      </c>
      <c r="AG7" s="10">
        <v>797</v>
      </c>
      <c r="AH7" s="10">
        <v>295</v>
      </c>
      <c r="AI7" s="10"/>
      <c r="AJ7" s="10">
        <v>703</v>
      </c>
      <c r="AK7" s="10">
        <v>572</v>
      </c>
      <c r="AL7" s="10">
        <v>133</v>
      </c>
      <c r="AM7" s="10">
        <v>26</v>
      </c>
      <c r="AN7" s="10">
        <v>285</v>
      </c>
      <c r="AO7" s="10"/>
      <c r="AP7" s="10">
        <v>379</v>
      </c>
      <c r="AQ7" s="10">
        <v>750</v>
      </c>
      <c r="AR7" s="10">
        <v>141</v>
      </c>
      <c r="AS7" s="10"/>
      <c r="AT7" s="10">
        <v>449</v>
      </c>
      <c r="AU7" s="10">
        <v>463</v>
      </c>
      <c r="AV7" s="10">
        <v>553</v>
      </c>
      <c r="AW7" s="10">
        <v>251</v>
      </c>
      <c r="AX7" s="10">
        <v>31</v>
      </c>
      <c r="AY7" s="10"/>
      <c r="AZ7" s="10">
        <v>436</v>
      </c>
      <c r="BA7" s="10">
        <v>627</v>
      </c>
      <c r="BB7" s="10">
        <v>234</v>
      </c>
      <c r="BC7" s="10">
        <v>366</v>
      </c>
      <c r="BD7" s="10">
        <v>248</v>
      </c>
      <c r="BE7" s="10">
        <v>98</v>
      </c>
      <c r="BF7" s="10"/>
      <c r="BG7" s="10">
        <v>752</v>
      </c>
      <c r="BH7" s="10">
        <v>481</v>
      </c>
      <c r="BI7" s="10" t="s">
        <v>94</v>
      </c>
      <c r="BJ7" s="10">
        <v>134</v>
      </c>
      <c r="BK7" s="10">
        <v>161</v>
      </c>
      <c r="BL7" s="10">
        <v>399</v>
      </c>
      <c r="BM7" s="10">
        <v>58</v>
      </c>
    </row>
    <row r="8" spans="2:65" ht="30" customHeight="1" x14ac:dyDescent="0.35">
      <c r="B8" s="11" t="s">
        <v>19</v>
      </c>
      <c r="C8" s="11">
        <v>2008</v>
      </c>
      <c r="D8" s="11">
        <v>988</v>
      </c>
      <c r="E8" s="11">
        <v>1012</v>
      </c>
      <c r="F8" s="11"/>
      <c r="G8" s="11">
        <v>259</v>
      </c>
      <c r="H8" s="11">
        <v>335</v>
      </c>
      <c r="I8" s="11">
        <v>372</v>
      </c>
      <c r="J8" s="11">
        <v>335</v>
      </c>
      <c r="K8" s="11">
        <v>287</v>
      </c>
      <c r="L8" s="11">
        <v>421</v>
      </c>
      <c r="M8" s="11"/>
      <c r="N8" s="11">
        <v>542</v>
      </c>
      <c r="O8" s="11">
        <v>522</v>
      </c>
      <c r="P8" s="11">
        <v>456</v>
      </c>
      <c r="Q8" s="11">
        <v>480</v>
      </c>
      <c r="R8" s="11"/>
      <c r="S8" s="11">
        <v>262</v>
      </c>
      <c r="T8" s="11">
        <v>261</v>
      </c>
      <c r="U8" s="11">
        <v>160</v>
      </c>
      <c r="V8" s="11">
        <v>177</v>
      </c>
      <c r="W8" s="11">
        <v>143</v>
      </c>
      <c r="X8" s="11">
        <v>189</v>
      </c>
      <c r="Y8" s="11">
        <v>174</v>
      </c>
      <c r="Z8" s="11">
        <v>78</v>
      </c>
      <c r="AA8" s="11">
        <v>207</v>
      </c>
      <c r="AB8" s="11">
        <v>193</v>
      </c>
      <c r="AC8" s="11">
        <v>89</v>
      </c>
      <c r="AD8" s="11">
        <v>75</v>
      </c>
      <c r="AE8" s="11"/>
      <c r="AF8" s="11">
        <v>744</v>
      </c>
      <c r="AG8" s="11">
        <v>780</v>
      </c>
      <c r="AH8" s="11">
        <v>305</v>
      </c>
      <c r="AI8" s="11"/>
      <c r="AJ8" s="11">
        <v>683</v>
      </c>
      <c r="AK8" s="11">
        <v>568</v>
      </c>
      <c r="AL8" s="11">
        <v>126</v>
      </c>
      <c r="AM8" s="11">
        <v>26</v>
      </c>
      <c r="AN8" s="11">
        <v>293</v>
      </c>
      <c r="AO8" s="11"/>
      <c r="AP8" s="11">
        <v>368</v>
      </c>
      <c r="AQ8" s="11">
        <v>744</v>
      </c>
      <c r="AR8" s="11">
        <v>138</v>
      </c>
      <c r="AS8" s="11"/>
      <c r="AT8" s="11">
        <v>456</v>
      </c>
      <c r="AU8" s="11">
        <v>475</v>
      </c>
      <c r="AV8" s="11">
        <v>539</v>
      </c>
      <c r="AW8" s="11">
        <v>241</v>
      </c>
      <c r="AX8" s="11">
        <v>28</v>
      </c>
      <c r="AY8" s="11"/>
      <c r="AZ8" s="11">
        <v>442</v>
      </c>
      <c r="BA8" s="11">
        <v>619</v>
      </c>
      <c r="BB8" s="11">
        <v>243</v>
      </c>
      <c r="BC8" s="11">
        <v>363</v>
      </c>
      <c r="BD8" s="11">
        <v>243</v>
      </c>
      <c r="BE8" s="11">
        <v>99</v>
      </c>
      <c r="BF8" s="11"/>
      <c r="BG8" s="11">
        <v>731</v>
      </c>
      <c r="BH8" s="11">
        <v>469</v>
      </c>
      <c r="BI8" s="11" t="s">
        <v>94</v>
      </c>
      <c r="BJ8" s="11">
        <v>141</v>
      </c>
      <c r="BK8" s="11">
        <v>172</v>
      </c>
      <c r="BL8" s="11">
        <v>406</v>
      </c>
      <c r="BM8" s="11">
        <v>62</v>
      </c>
    </row>
    <row r="9" spans="2:65" x14ac:dyDescent="0.35">
      <c r="B9" s="18" t="s">
        <v>528</v>
      </c>
      <c r="C9" s="17">
        <v>3.4708290425700401E-2</v>
      </c>
      <c r="D9" s="17">
        <v>4.5865979517077798E-2</v>
      </c>
      <c r="E9" s="17">
        <v>2.4090782077804299E-2</v>
      </c>
      <c r="F9" s="17"/>
      <c r="G9" s="17">
        <v>4.70591890952793E-2</v>
      </c>
      <c r="H9" s="17">
        <v>2.0552732375623502E-2</v>
      </c>
      <c r="I9" s="17">
        <v>3.3064148378903202E-2</v>
      </c>
      <c r="J9" s="17">
        <v>3.6715781702954003E-2</v>
      </c>
      <c r="K9" s="17">
        <v>5.1866143253813099E-2</v>
      </c>
      <c r="L9" s="17">
        <v>2.6537571900009601E-2</v>
      </c>
      <c r="M9" s="17"/>
      <c r="N9" s="17">
        <v>2.7578634737827099E-2</v>
      </c>
      <c r="O9" s="17">
        <v>4.2836256917178697E-2</v>
      </c>
      <c r="P9" s="17">
        <v>3.9464929424925299E-2</v>
      </c>
      <c r="Q9" s="17">
        <v>3.00361854586026E-2</v>
      </c>
      <c r="R9" s="17"/>
      <c r="S9" s="17">
        <v>1.18733468042676E-2</v>
      </c>
      <c r="T9" s="17">
        <v>4.3250138317686503E-2</v>
      </c>
      <c r="U9" s="17">
        <v>6.0608133584711302E-2</v>
      </c>
      <c r="V9" s="17">
        <v>6.4443543592598906E-2</v>
      </c>
      <c r="W9" s="17">
        <v>2.6692574122959799E-2</v>
      </c>
      <c r="X9" s="17">
        <v>3.37862231019656E-2</v>
      </c>
      <c r="Y9" s="17">
        <v>2.4046658617613799E-2</v>
      </c>
      <c r="Z9" s="17">
        <v>3.01089480903735E-2</v>
      </c>
      <c r="AA9" s="17">
        <v>3.1955546936451001E-2</v>
      </c>
      <c r="AB9" s="17">
        <v>2.8041852809517299E-2</v>
      </c>
      <c r="AC9" s="17">
        <v>3.3055766513947697E-2</v>
      </c>
      <c r="AD9" s="17">
        <v>3.3077220210546501E-2</v>
      </c>
      <c r="AE9" s="17"/>
      <c r="AF9" s="17">
        <v>4.9189666657324799E-2</v>
      </c>
      <c r="AG9" s="17">
        <v>2.0135690989818E-2</v>
      </c>
      <c r="AH9" s="17">
        <v>3.8372101090084799E-2</v>
      </c>
      <c r="AI9" s="17"/>
      <c r="AJ9" s="17">
        <v>3.8636969256712402E-2</v>
      </c>
      <c r="AK9" s="17">
        <v>1.9064637568792699E-2</v>
      </c>
      <c r="AL9" s="17">
        <v>2.2453655555669801E-2</v>
      </c>
      <c r="AM9" s="17">
        <v>8.1254193777956701E-2</v>
      </c>
      <c r="AN9" s="17">
        <v>4.2928424607264502E-2</v>
      </c>
      <c r="AO9" s="17"/>
      <c r="AP9" s="17">
        <v>3.6811343133899797E-2</v>
      </c>
      <c r="AQ9" s="17">
        <v>2.29061238629059E-2</v>
      </c>
      <c r="AR9" s="17">
        <v>3.4943479937101098E-2</v>
      </c>
      <c r="AS9" s="17"/>
      <c r="AT9" s="17">
        <v>3.8436755179695997E-2</v>
      </c>
      <c r="AU9" s="17">
        <v>3.50907767903261E-2</v>
      </c>
      <c r="AV9" s="17">
        <v>2.37962071376276E-2</v>
      </c>
      <c r="AW9" s="17">
        <v>2.6177578907928701E-2</v>
      </c>
      <c r="AX9" s="17">
        <v>3.4342068584346103E-2</v>
      </c>
      <c r="AY9" s="17"/>
      <c r="AZ9" s="17">
        <v>3.0311973057086199E-2</v>
      </c>
      <c r="BA9" s="17">
        <v>3.3034438351207097E-2</v>
      </c>
      <c r="BB9" s="17">
        <v>3.9241608060036702E-2</v>
      </c>
      <c r="BC9" s="17">
        <v>3.52896458968497E-2</v>
      </c>
      <c r="BD9" s="17">
        <v>3.6672693120346503E-2</v>
      </c>
      <c r="BE9" s="17">
        <v>4.6745381765978401E-2</v>
      </c>
      <c r="BF9" s="17"/>
      <c r="BG9" s="17">
        <v>3.6509949923701997E-2</v>
      </c>
      <c r="BH9" s="17">
        <v>3.2712366176822799E-2</v>
      </c>
      <c r="BI9" s="17" t="s">
        <v>95</v>
      </c>
      <c r="BJ9" s="17">
        <v>4.94348669199597E-2</v>
      </c>
      <c r="BK9" s="17">
        <v>3.9902877291851102E-2</v>
      </c>
      <c r="BL9" s="17">
        <v>2.2663319119937599E-2</v>
      </c>
      <c r="BM9" s="17">
        <v>4.3286477724531501E-2</v>
      </c>
    </row>
    <row r="10" spans="2:65" x14ac:dyDescent="0.35">
      <c r="B10" s="18" t="s">
        <v>289</v>
      </c>
      <c r="C10" s="17">
        <v>5.1671346674296702E-2</v>
      </c>
      <c r="D10" s="17">
        <v>5.614470255719E-2</v>
      </c>
      <c r="E10" s="17">
        <v>4.7713252401941901E-2</v>
      </c>
      <c r="F10" s="17"/>
      <c r="G10" s="17">
        <v>7.2373243363867398E-2</v>
      </c>
      <c r="H10" s="17">
        <v>5.1246303934108201E-2</v>
      </c>
      <c r="I10" s="17">
        <v>4.3336011549885499E-2</v>
      </c>
      <c r="J10" s="17">
        <v>5.8288674816423303E-2</v>
      </c>
      <c r="K10" s="17">
        <v>5.04548972324559E-2</v>
      </c>
      <c r="L10" s="17">
        <v>4.2222725853234798E-2</v>
      </c>
      <c r="M10" s="17"/>
      <c r="N10" s="17">
        <v>5.2984590492457899E-2</v>
      </c>
      <c r="O10" s="17">
        <v>4.9827478863068E-2</v>
      </c>
      <c r="P10" s="17">
        <v>4.3267891031866297E-2</v>
      </c>
      <c r="Q10" s="17">
        <v>6.1100149316770699E-2</v>
      </c>
      <c r="R10" s="17"/>
      <c r="S10" s="17">
        <v>5.5622435220447797E-2</v>
      </c>
      <c r="T10" s="17">
        <v>3.1465803487963601E-2</v>
      </c>
      <c r="U10" s="17">
        <v>5.3539928444385702E-2</v>
      </c>
      <c r="V10" s="17">
        <v>7.0079558080239704E-2</v>
      </c>
      <c r="W10" s="17">
        <v>7.2593881401455104E-2</v>
      </c>
      <c r="X10" s="17">
        <v>2.0470601551687399E-2</v>
      </c>
      <c r="Y10" s="17">
        <v>5.4670545919731597E-2</v>
      </c>
      <c r="Z10" s="17">
        <v>4.5294409692275502E-2</v>
      </c>
      <c r="AA10" s="17">
        <v>5.6033009912186599E-2</v>
      </c>
      <c r="AB10" s="17">
        <v>7.49328343373004E-2</v>
      </c>
      <c r="AC10" s="17">
        <v>4.72038686712353E-2</v>
      </c>
      <c r="AD10" s="17">
        <v>3.2690005056502797E-2</v>
      </c>
      <c r="AE10" s="17"/>
      <c r="AF10" s="17">
        <v>7.1336545237621299E-2</v>
      </c>
      <c r="AG10" s="17">
        <v>4.00169430141427E-2</v>
      </c>
      <c r="AH10" s="17">
        <v>3.9712639688883403E-2</v>
      </c>
      <c r="AI10" s="17"/>
      <c r="AJ10" s="17">
        <v>6.1762224135661403E-2</v>
      </c>
      <c r="AK10" s="17">
        <v>4.18696787579717E-2</v>
      </c>
      <c r="AL10" s="17">
        <v>1.4689325221334299E-2</v>
      </c>
      <c r="AM10" s="17">
        <v>4.3718186390272903E-2</v>
      </c>
      <c r="AN10" s="17">
        <v>5.4902408451843097E-2</v>
      </c>
      <c r="AO10" s="17"/>
      <c r="AP10" s="17">
        <v>5.60667365501029E-2</v>
      </c>
      <c r="AQ10" s="17">
        <v>2.9879608856162899E-2</v>
      </c>
      <c r="AR10" s="17">
        <v>3.65648188071898E-2</v>
      </c>
      <c r="AS10" s="17"/>
      <c r="AT10" s="17">
        <v>4.9051103797496401E-2</v>
      </c>
      <c r="AU10" s="17">
        <v>5.9489372650406297E-2</v>
      </c>
      <c r="AV10" s="17">
        <v>5.7297298787046202E-2</v>
      </c>
      <c r="AW10" s="17">
        <v>4.553661411828E-2</v>
      </c>
      <c r="AX10" s="17">
        <v>7.7046710610281802E-2</v>
      </c>
      <c r="AY10" s="17"/>
      <c r="AZ10" s="17">
        <v>6.7793630827727797E-2</v>
      </c>
      <c r="BA10" s="17">
        <v>4.6043543180600902E-2</v>
      </c>
      <c r="BB10" s="17">
        <v>5.6678678542961998E-2</v>
      </c>
      <c r="BC10" s="17">
        <v>3.8548605096698697E-2</v>
      </c>
      <c r="BD10" s="17">
        <v>4.3822193710717598E-2</v>
      </c>
      <c r="BE10" s="17">
        <v>7.0000438921472494E-2</v>
      </c>
      <c r="BF10" s="17"/>
      <c r="BG10" s="17">
        <v>5.3740212353289303E-2</v>
      </c>
      <c r="BH10" s="17">
        <v>4.2845395512828399E-2</v>
      </c>
      <c r="BI10" s="17" t="s">
        <v>95</v>
      </c>
      <c r="BJ10" s="17">
        <v>9.3586900322182004E-2</v>
      </c>
      <c r="BK10" s="17">
        <v>6.6232505126225194E-2</v>
      </c>
      <c r="BL10" s="17">
        <v>4.7115013240990003E-2</v>
      </c>
      <c r="BM10" s="17">
        <v>1.07563090362255E-2</v>
      </c>
    </row>
    <row r="11" spans="2:65" x14ac:dyDescent="0.35">
      <c r="B11" s="18" t="s">
        <v>290</v>
      </c>
      <c r="C11" s="17">
        <v>0.25916054639182901</v>
      </c>
      <c r="D11" s="17">
        <v>0.25759221542503802</v>
      </c>
      <c r="E11" s="17">
        <v>0.25871576495369197</v>
      </c>
      <c r="F11" s="17"/>
      <c r="G11" s="17">
        <v>0.24728208977798</v>
      </c>
      <c r="H11" s="17">
        <v>0.26129577198124998</v>
      </c>
      <c r="I11" s="17">
        <v>0.28316585760509499</v>
      </c>
      <c r="J11" s="17">
        <v>0.27287565890765603</v>
      </c>
      <c r="K11" s="17">
        <v>0.262858624796593</v>
      </c>
      <c r="L11" s="17">
        <v>0.230091306016803</v>
      </c>
      <c r="M11" s="17"/>
      <c r="N11" s="17">
        <v>0.237956634444313</v>
      </c>
      <c r="O11" s="17">
        <v>0.25795317720453698</v>
      </c>
      <c r="P11" s="17">
        <v>0.26859841491283898</v>
      </c>
      <c r="Q11" s="17">
        <v>0.27402121592277401</v>
      </c>
      <c r="R11" s="17"/>
      <c r="S11" s="17">
        <v>0.23428771616566399</v>
      </c>
      <c r="T11" s="17">
        <v>0.26068350989449202</v>
      </c>
      <c r="U11" s="17">
        <v>0.21857253074458999</v>
      </c>
      <c r="V11" s="17">
        <v>0.26184206093941298</v>
      </c>
      <c r="W11" s="17">
        <v>0.26853525217937702</v>
      </c>
      <c r="X11" s="17">
        <v>0.34327843046350998</v>
      </c>
      <c r="Y11" s="17">
        <v>0.224710344019104</v>
      </c>
      <c r="Z11" s="17">
        <v>0.26674320646747801</v>
      </c>
      <c r="AA11" s="17">
        <v>0.26373991364011901</v>
      </c>
      <c r="AB11" s="17">
        <v>0.30074039255411</v>
      </c>
      <c r="AC11" s="17">
        <v>0.19111077227992099</v>
      </c>
      <c r="AD11" s="17">
        <v>0.224032748920098</v>
      </c>
      <c r="AE11" s="17"/>
      <c r="AF11" s="17">
        <v>0.25956220227996502</v>
      </c>
      <c r="AG11" s="17">
        <v>0.247913902010686</v>
      </c>
      <c r="AH11" s="17">
        <v>0.28995305895877199</v>
      </c>
      <c r="AI11" s="17"/>
      <c r="AJ11" s="17">
        <v>0.24762507671758099</v>
      </c>
      <c r="AK11" s="17">
        <v>0.24812963946772201</v>
      </c>
      <c r="AL11" s="17">
        <v>0.19923263919354101</v>
      </c>
      <c r="AM11" s="17">
        <v>0.44601424713089799</v>
      </c>
      <c r="AN11" s="17">
        <v>0.296877662773744</v>
      </c>
      <c r="AO11" s="17"/>
      <c r="AP11" s="17">
        <v>0.239780339741756</v>
      </c>
      <c r="AQ11" s="17">
        <v>0.24604608789885801</v>
      </c>
      <c r="AR11" s="17">
        <v>0.24167386714417699</v>
      </c>
      <c r="AS11" s="17"/>
      <c r="AT11" s="17">
        <v>0.28456211351738497</v>
      </c>
      <c r="AU11" s="17">
        <v>0.24369008839609699</v>
      </c>
      <c r="AV11" s="17">
        <v>0.247295091595886</v>
      </c>
      <c r="AW11" s="17">
        <v>0.24468398454052701</v>
      </c>
      <c r="AX11" s="17">
        <v>0.18271572496351501</v>
      </c>
      <c r="AY11" s="17"/>
      <c r="AZ11" s="17">
        <v>0.225285071996603</v>
      </c>
      <c r="BA11" s="17">
        <v>0.31231015560605901</v>
      </c>
      <c r="BB11" s="17">
        <v>0.264251254235087</v>
      </c>
      <c r="BC11" s="17">
        <v>0.225060527973865</v>
      </c>
      <c r="BD11" s="17">
        <v>0.23692278198029901</v>
      </c>
      <c r="BE11" s="17">
        <v>0.24514093123449901</v>
      </c>
      <c r="BF11" s="17"/>
      <c r="BG11" s="17">
        <v>0.24124258096092999</v>
      </c>
      <c r="BH11" s="17">
        <v>0.234727849825208</v>
      </c>
      <c r="BI11" s="17" t="s">
        <v>95</v>
      </c>
      <c r="BJ11" s="17">
        <v>0.247314945018345</v>
      </c>
      <c r="BK11" s="17">
        <v>0.32883588383953799</v>
      </c>
      <c r="BL11" s="17">
        <v>0.27071947370724198</v>
      </c>
      <c r="BM11" s="17">
        <v>0.32557781997585999</v>
      </c>
    </row>
    <row r="12" spans="2:65" x14ac:dyDescent="0.35">
      <c r="B12" s="18" t="s">
        <v>291</v>
      </c>
      <c r="C12" s="17">
        <v>0.34729097507818402</v>
      </c>
      <c r="D12" s="17">
        <v>0.36693294062988502</v>
      </c>
      <c r="E12" s="17">
        <v>0.329951952508168</v>
      </c>
      <c r="F12" s="17"/>
      <c r="G12" s="17">
        <v>0.38081839030048398</v>
      </c>
      <c r="H12" s="17">
        <v>0.36969679980136499</v>
      </c>
      <c r="I12" s="17">
        <v>0.31149766894674802</v>
      </c>
      <c r="J12" s="17">
        <v>0.31523610416739201</v>
      </c>
      <c r="K12" s="17">
        <v>0.31958061961205902</v>
      </c>
      <c r="L12" s="17">
        <v>0.38491269649172299</v>
      </c>
      <c r="M12" s="17"/>
      <c r="N12" s="17">
        <v>0.34765440001311099</v>
      </c>
      <c r="O12" s="17">
        <v>0.37871970106311098</v>
      </c>
      <c r="P12" s="17">
        <v>0.32050730795702698</v>
      </c>
      <c r="Q12" s="17">
        <v>0.33834384890878799</v>
      </c>
      <c r="R12" s="17"/>
      <c r="S12" s="17">
        <v>0.38926139197844201</v>
      </c>
      <c r="T12" s="17">
        <v>0.35979450871672403</v>
      </c>
      <c r="U12" s="17">
        <v>0.366046254811</v>
      </c>
      <c r="V12" s="17">
        <v>0.34622615448939698</v>
      </c>
      <c r="W12" s="17">
        <v>0.31192960252763202</v>
      </c>
      <c r="X12" s="17">
        <v>0.30950725377249599</v>
      </c>
      <c r="Y12" s="17">
        <v>0.38812694794712299</v>
      </c>
      <c r="Z12" s="17">
        <v>0.39787473817090802</v>
      </c>
      <c r="AA12" s="17">
        <v>0.34514752847544</v>
      </c>
      <c r="AB12" s="17">
        <v>0.30803120420146901</v>
      </c>
      <c r="AC12" s="17">
        <v>0.31431741441757999</v>
      </c>
      <c r="AD12" s="17">
        <v>0.280325863216563</v>
      </c>
      <c r="AE12" s="17"/>
      <c r="AF12" s="17">
        <v>0.32275160454726998</v>
      </c>
      <c r="AG12" s="17">
        <v>0.37205190409059502</v>
      </c>
      <c r="AH12" s="17">
        <v>0.319348987043861</v>
      </c>
      <c r="AI12" s="17"/>
      <c r="AJ12" s="17">
        <v>0.33529908294361299</v>
      </c>
      <c r="AK12" s="17">
        <v>0.37114905360177503</v>
      </c>
      <c r="AL12" s="17">
        <v>0.40439954728222199</v>
      </c>
      <c r="AM12" s="17">
        <v>0.26631477014332899</v>
      </c>
      <c r="AN12" s="17">
        <v>0.33954511827829398</v>
      </c>
      <c r="AO12" s="17"/>
      <c r="AP12" s="17">
        <v>0.365792367290803</v>
      </c>
      <c r="AQ12" s="17">
        <v>0.383972049611919</v>
      </c>
      <c r="AR12" s="17">
        <v>0.30229404408598098</v>
      </c>
      <c r="AS12" s="17"/>
      <c r="AT12" s="17">
        <v>0.30693261859394499</v>
      </c>
      <c r="AU12" s="17">
        <v>0.36114954569396701</v>
      </c>
      <c r="AV12" s="17">
        <v>0.37533646023685302</v>
      </c>
      <c r="AW12" s="17">
        <v>0.31061270678890202</v>
      </c>
      <c r="AX12" s="17">
        <v>0.32495837902128899</v>
      </c>
      <c r="AY12" s="17"/>
      <c r="AZ12" s="17">
        <v>0.37576591814494298</v>
      </c>
      <c r="BA12" s="17">
        <v>0.31014032428983501</v>
      </c>
      <c r="BB12" s="17">
        <v>0.315697414538881</v>
      </c>
      <c r="BC12" s="17">
        <v>0.40321908091214698</v>
      </c>
      <c r="BD12" s="17">
        <v>0.37381650825058799</v>
      </c>
      <c r="BE12" s="17">
        <v>0.25972598985894901</v>
      </c>
      <c r="BF12" s="17"/>
      <c r="BG12" s="17">
        <v>0.35330648418968102</v>
      </c>
      <c r="BH12" s="17">
        <v>0.346898336178527</v>
      </c>
      <c r="BI12" s="17" t="s">
        <v>95</v>
      </c>
      <c r="BJ12" s="17">
        <v>0.240589747510741</v>
      </c>
      <c r="BK12" s="17">
        <v>0.307362789162553</v>
      </c>
      <c r="BL12" s="17">
        <v>0.38380822602622999</v>
      </c>
      <c r="BM12" s="17">
        <v>0.414866119291387</v>
      </c>
    </row>
    <row r="13" spans="2:65" x14ac:dyDescent="0.35">
      <c r="B13" s="18" t="s">
        <v>529</v>
      </c>
      <c r="C13" s="19">
        <v>0.30716884142999001</v>
      </c>
      <c r="D13" s="19">
        <v>0.27346416187080902</v>
      </c>
      <c r="E13" s="19">
        <v>0.33952824805839399</v>
      </c>
      <c r="F13" s="19"/>
      <c r="G13" s="19">
        <v>0.25246708746238899</v>
      </c>
      <c r="H13" s="19">
        <v>0.29720839190765402</v>
      </c>
      <c r="I13" s="19">
        <v>0.32893631351936797</v>
      </c>
      <c r="J13" s="19">
        <v>0.31688378040557502</v>
      </c>
      <c r="K13" s="19">
        <v>0.31523971510507898</v>
      </c>
      <c r="L13" s="19">
        <v>0.31623569973823001</v>
      </c>
      <c r="M13" s="19"/>
      <c r="N13" s="19">
        <v>0.33382574031229101</v>
      </c>
      <c r="O13" s="19">
        <v>0.27066338595210498</v>
      </c>
      <c r="P13" s="19">
        <v>0.32816145667334201</v>
      </c>
      <c r="Q13" s="19">
        <v>0.29649860039306503</v>
      </c>
      <c r="R13" s="19"/>
      <c r="S13" s="19">
        <v>0.30895510983117802</v>
      </c>
      <c r="T13" s="19">
        <v>0.30480603958313401</v>
      </c>
      <c r="U13" s="19">
        <v>0.30123315241531301</v>
      </c>
      <c r="V13" s="19">
        <v>0.257408682898351</v>
      </c>
      <c r="W13" s="19">
        <v>0.32024868976857601</v>
      </c>
      <c r="X13" s="19">
        <v>0.29295749111034097</v>
      </c>
      <c r="Y13" s="19">
        <v>0.30844550349642802</v>
      </c>
      <c r="Z13" s="19">
        <v>0.25997869757896502</v>
      </c>
      <c r="AA13" s="19">
        <v>0.303124001035804</v>
      </c>
      <c r="AB13" s="19">
        <v>0.28825371609760297</v>
      </c>
      <c r="AC13" s="19">
        <v>0.41431217811731602</v>
      </c>
      <c r="AD13" s="19">
        <v>0.42987416259629002</v>
      </c>
      <c r="AE13" s="19"/>
      <c r="AF13" s="19">
        <v>0.29715998127781901</v>
      </c>
      <c r="AG13" s="19">
        <v>0.31988155989475803</v>
      </c>
      <c r="AH13" s="19">
        <v>0.31261321321839902</v>
      </c>
      <c r="AI13" s="19"/>
      <c r="AJ13" s="19">
        <v>0.31667664694643199</v>
      </c>
      <c r="AK13" s="19">
        <v>0.319786990603739</v>
      </c>
      <c r="AL13" s="19">
        <v>0.35922483274723199</v>
      </c>
      <c r="AM13" s="19">
        <v>0.16269860255754301</v>
      </c>
      <c r="AN13" s="19">
        <v>0.26574638588885402</v>
      </c>
      <c r="AO13" s="19"/>
      <c r="AP13" s="19">
        <v>0.30154921328343898</v>
      </c>
      <c r="AQ13" s="19">
        <v>0.31719612977015399</v>
      </c>
      <c r="AR13" s="19">
        <v>0.38452379002555098</v>
      </c>
      <c r="AS13" s="19"/>
      <c r="AT13" s="19">
        <v>0.32101740891147701</v>
      </c>
      <c r="AU13" s="19">
        <v>0.30058021646920402</v>
      </c>
      <c r="AV13" s="19">
        <v>0.29627494224258799</v>
      </c>
      <c r="AW13" s="19">
        <v>0.37298911564436199</v>
      </c>
      <c r="AX13" s="19">
        <v>0.38093711682056802</v>
      </c>
      <c r="AY13" s="19"/>
      <c r="AZ13" s="19">
        <v>0.30084340597364001</v>
      </c>
      <c r="BA13" s="19">
        <v>0.29847153857229802</v>
      </c>
      <c r="BB13" s="19">
        <v>0.32413104462303399</v>
      </c>
      <c r="BC13" s="19">
        <v>0.29788214012044001</v>
      </c>
      <c r="BD13" s="19">
        <v>0.308765822938048</v>
      </c>
      <c r="BE13" s="19">
        <v>0.37838725821910002</v>
      </c>
      <c r="BF13" s="19"/>
      <c r="BG13" s="19">
        <v>0.31520077257239798</v>
      </c>
      <c r="BH13" s="19">
        <v>0.34281605230661399</v>
      </c>
      <c r="BI13" s="19" t="s">
        <v>95</v>
      </c>
      <c r="BJ13" s="19">
        <v>0.36907354022877198</v>
      </c>
      <c r="BK13" s="19">
        <v>0.257665944579833</v>
      </c>
      <c r="BL13" s="19">
        <v>0.27569396790560002</v>
      </c>
      <c r="BM13" s="19">
        <v>0.20551327397199601</v>
      </c>
    </row>
    <row r="14" spans="2:65" x14ac:dyDescent="0.35">
      <c r="B14" s="16" t="s">
        <v>253</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546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543</v>
      </c>
      <c r="C9" s="17">
        <v>0.53926255536723899</v>
      </c>
      <c r="D9" s="17">
        <v>0.48261290109124799</v>
      </c>
      <c r="E9" s="17">
        <v>0.59397365838875904</v>
      </c>
      <c r="F9" s="17"/>
      <c r="G9" s="17">
        <v>0.52239025245802895</v>
      </c>
      <c r="H9" s="17">
        <v>0.45308011198586301</v>
      </c>
      <c r="I9" s="17">
        <v>0.495331063369641</v>
      </c>
      <c r="J9" s="17">
        <v>0.56181715850691205</v>
      </c>
      <c r="K9" s="17">
        <v>0.56019035816672302</v>
      </c>
      <c r="L9" s="17">
        <v>0.630518048064029</v>
      </c>
      <c r="M9" s="17"/>
      <c r="N9" s="17">
        <v>0.45356973547580598</v>
      </c>
      <c r="O9" s="17">
        <v>0.58543073622650699</v>
      </c>
      <c r="P9" s="17">
        <v>0.552789008848101</v>
      </c>
      <c r="Q9" s="17">
        <v>0.57723895745726495</v>
      </c>
      <c r="R9" s="17"/>
      <c r="S9" s="17">
        <v>0.48193553481989199</v>
      </c>
      <c r="T9" s="17">
        <v>0.51967348779157796</v>
      </c>
      <c r="U9" s="17">
        <v>0.56636032613162202</v>
      </c>
      <c r="V9" s="17">
        <v>0.56566888872949495</v>
      </c>
      <c r="W9" s="17">
        <v>0.49954690155392401</v>
      </c>
      <c r="X9" s="17">
        <v>0.527768778427953</v>
      </c>
      <c r="Y9" s="17">
        <v>0.54949816814961705</v>
      </c>
      <c r="Z9" s="17">
        <v>0.45780322792787997</v>
      </c>
      <c r="AA9" s="17">
        <v>0.543466021192889</v>
      </c>
      <c r="AB9" s="17">
        <v>0.58480385359720999</v>
      </c>
      <c r="AC9" s="17">
        <v>0.59204415849770597</v>
      </c>
      <c r="AD9" s="17">
        <v>0.68742073661759195</v>
      </c>
      <c r="AE9" s="17"/>
      <c r="AF9" s="17">
        <v>0.58298260615312203</v>
      </c>
      <c r="AG9" s="17">
        <v>0.46844252662154201</v>
      </c>
      <c r="AH9" s="17">
        <v>0.58773881866807198</v>
      </c>
      <c r="AI9" s="17"/>
      <c r="AJ9" s="17">
        <v>0.53184138672140002</v>
      </c>
      <c r="AK9" s="17">
        <v>0.48247554331863701</v>
      </c>
      <c r="AL9" s="17">
        <v>0.51519384533493995</v>
      </c>
      <c r="AM9" s="17">
        <v>0.58491400011307904</v>
      </c>
      <c r="AN9" s="17">
        <v>0.60078038249033106</v>
      </c>
      <c r="AO9" s="17"/>
      <c r="AP9" s="17">
        <v>0.48204510889768099</v>
      </c>
      <c r="AQ9" s="17">
        <v>0.51466054576902298</v>
      </c>
      <c r="AR9" s="17">
        <v>0.43995913973498002</v>
      </c>
      <c r="AS9" s="17"/>
      <c r="AT9" s="17">
        <v>0.63459788240549198</v>
      </c>
      <c r="AU9" s="17">
        <v>0.55332428529907496</v>
      </c>
      <c r="AV9" s="17">
        <v>0.48886853709094003</v>
      </c>
      <c r="AW9" s="17">
        <v>0.42114267805566202</v>
      </c>
      <c r="AX9" s="17">
        <v>0.29167641037648101</v>
      </c>
      <c r="AY9" s="17"/>
      <c r="AZ9" s="17">
        <v>0.48735606718895202</v>
      </c>
      <c r="BA9" s="17">
        <v>0.55038252584456204</v>
      </c>
      <c r="BB9" s="17">
        <v>0.50927688980100505</v>
      </c>
      <c r="BC9" s="17">
        <v>0.57210111190921198</v>
      </c>
      <c r="BD9" s="17">
        <v>0.59475446906298601</v>
      </c>
      <c r="BE9" s="17">
        <v>0.54504089824949398</v>
      </c>
      <c r="BF9" s="17"/>
      <c r="BG9" s="17">
        <v>0.54333854023611405</v>
      </c>
      <c r="BH9" s="17">
        <v>0.52105060261337099</v>
      </c>
      <c r="BI9" s="17" t="s">
        <v>95</v>
      </c>
      <c r="BJ9" s="17">
        <v>0.57636918250527003</v>
      </c>
      <c r="BK9" s="17">
        <v>0.53668662673168999</v>
      </c>
      <c r="BL9" s="17">
        <v>0.53580262792646205</v>
      </c>
      <c r="BM9" s="17">
        <v>0.54049356031291895</v>
      </c>
    </row>
    <row r="10" spans="2:65" ht="29" x14ac:dyDescent="0.35">
      <c r="B10" s="18" t="s">
        <v>544</v>
      </c>
      <c r="C10" s="17">
        <v>0.22236020545184701</v>
      </c>
      <c r="D10" s="17">
        <v>0.26980548010171501</v>
      </c>
      <c r="E10" s="17">
        <v>0.17780354778346699</v>
      </c>
      <c r="F10" s="17"/>
      <c r="G10" s="17">
        <v>0.240870512497701</v>
      </c>
      <c r="H10" s="17">
        <v>0.271093037671158</v>
      </c>
      <c r="I10" s="17">
        <v>0.227764707533372</v>
      </c>
      <c r="J10" s="17">
        <v>0.208040646948116</v>
      </c>
      <c r="K10" s="17">
        <v>0.18581238422469401</v>
      </c>
      <c r="L10" s="17">
        <v>0.19807791932413699</v>
      </c>
      <c r="M10" s="17"/>
      <c r="N10" s="17">
        <v>0.27079849770984199</v>
      </c>
      <c r="O10" s="17">
        <v>0.22583600056245901</v>
      </c>
      <c r="P10" s="17">
        <v>0.187657330617126</v>
      </c>
      <c r="Q10" s="17">
        <v>0.19176207547122301</v>
      </c>
      <c r="R10" s="17"/>
      <c r="S10" s="17">
        <v>0.258837164001119</v>
      </c>
      <c r="T10" s="17">
        <v>0.23503255140717499</v>
      </c>
      <c r="U10" s="17">
        <v>0.17978978110350899</v>
      </c>
      <c r="V10" s="17">
        <v>0.22109971809082599</v>
      </c>
      <c r="W10" s="17">
        <v>0.25503765961074598</v>
      </c>
      <c r="X10" s="17">
        <v>0.23211022782265001</v>
      </c>
      <c r="Y10" s="17">
        <v>0.21004488741611499</v>
      </c>
      <c r="Z10" s="17">
        <v>0.22427498672087401</v>
      </c>
      <c r="AA10" s="17">
        <v>0.25261473241461702</v>
      </c>
      <c r="AB10" s="17">
        <v>0.16595205134646801</v>
      </c>
      <c r="AC10" s="17">
        <v>0.214071482093739</v>
      </c>
      <c r="AD10" s="17">
        <v>0.142445800934101</v>
      </c>
      <c r="AE10" s="17"/>
      <c r="AF10" s="17">
        <v>0.20289724201182299</v>
      </c>
      <c r="AG10" s="17">
        <v>0.25488004924552699</v>
      </c>
      <c r="AH10" s="17">
        <v>0.191911943278497</v>
      </c>
      <c r="AI10" s="17"/>
      <c r="AJ10" s="17">
        <v>0.23359542574483699</v>
      </c>
      <c r="AK10" s="17">
        <v>0.25776123223051001</v>
      </c>
      <c r="AL10" s="17">
        <v>0.251473004572217</v>
      </c>
      <c r="AM10" s="17">
        <v>0.146616660345324</v>
      </c>
      <c r="AN10" s="17">
        <v>0.175389182666078</v>
      </c>
      <c r="AO10" s="17"/>
      <c r="AP10" s="17">
        <v>0.25745701802739901</v>
      </c>
      <c r="AQ10" s="17">
        <v>0.25632171362996198</v>
      </c>
      <c r="AR10" s="17">
        <v>0.268036971838089</v>
      </c>
      <c r="AS10" s="17"/>
      <c r="AT10" s="17">
        <v>0.17961798439035301</v>
      </c>
      <c r="AU10" s="17">
        <v>0.212936713075807</v>
      </c>
      <c r="AV10" s="17">
        <v>0.25955174269377601</v>
      </c>
      <c r="AW10" s="17">
        <v>0.25593325441583697</v>
      </c>
      <c r="AX10" s="17">
        <v>0.45559565946675301</v>
      </c>
      <c r="AY10" s="17"/>
      <c r="AZ10" s="17">
        <v>0.25979597471879901</v>
      </c>
      <c r="BA10" s="17">
        <v>0.22927376159601301</v>
      </c>
      <c r="BB10" s="17">
        <v>0.22479352191183299</v>
      </c>
      <c r="BC10" s="17">
        <v>0.17975871561436499</v>
      </c>
      <c r="BD10" s="17">
        <v>0.16808992559348701</v>
      </c>
      <c r="BE10" s="17">
        <v>0.26779563503521497</v>
      </c>
      <c r="BF10" s="17"/>
      <c r="BG10" s="17">
        <v>0.226922539503293</v>
      </c>
      <c r="BH10" s="17">
        <v>0.21863095390850501</v>
      </c>
      <c r="BI10" s="17" t="s">
        <v>95</v>
      </c>
      <c r="BJ10" s="17">
        <v>0.21533365076670899</v>
      </c>
      <c r="BK10" s="17">
        <v>0.22557267864099501</v>
      </c>
      <c r="BL10" s="17">
        <v>0.22749204767484299</v>
      </c>
      <c r="BM10" s="17">
        <v>0.22835944625160401</v>
      </c>
    </row>
    <row r="11" spans="2:65" ht="29" x14ac:dyDescent="0.35">
      <c r="B11" s="18" t="s">
        <v>545</v>
      </c>
      <c r="C11" s="17">
        <v>0.11586257008513801</v>
      </c>
      <c r="D11" s="17">
        <v>0.14663598064877301</v>
      </c>
      <c r="E11" s="17">
        <v>8.5866700261610807E-2</v>
      </c>
      <c r="F11" s="17"/>
      <c r="G11" s="17">
        <v>0.110501821107239</v>
      </c>
      <c r="H11" s="17">
        <v>0.134374801126771</v>
      </c>
      <c r="I11" s="17">
        <v>0.13159269190660899</v>
      </c>
      <c r="J11" s="17">
        <v>0.119596425270401</v>
      </c>
      <c r="K11" s="17">
        <v>0.119397086188575</v>
      </c>
      <c r="L11" s="17">
        <v>8.5411984600345103E-2</v>
      </c>
      <c r="M11" s="17"/>
      <c r="N11" s="17">
        <v>0.163869133290549</v>
      </c>
      <c r="O11" s="17">
        <v>9.16534499221313E-2</v>
      </c>
      <c r="P11" s="17">
        <v>0.128220677695182</v>
      </c>
      <c r="Q11" s="17">
        <v>7.8227916502761202E-2</v>
      </c>
      <c r="R11" s="17"/>
      <c r="S11" s="17">
        <v>0.11837518433064199</v>
      </c>
      <c r="T11" s="17">
        <v>0.113998394588845</v>
      </c>
      <c r="U11" s="17">
        <v>0.10413868944113901</v>
      </c>
      <c r="V11" s="17">
        <v>0.14234997119503401</v>
      </c>
      <c r="W11" s="17">
        <v>9.7615077790225005E-2</v>
      </c>
      <c r="X11" s="17">
        <v>0.109440865541344</v>
      </c>
      <c r="Y11" s="17">
        <v>0.12701230559535101</v>
      </c>
      <c r="Z11" s="17">
        <v>0.13725047431623799</v>
      </c>
      <c r="AA11" s="17">
        <v>0.116629761062694</v>
      </c>
      <c r="AB11" s="17">
        <v>0.12107063493406101</v>
      </c>
      <c r="AC11" s="17">
        <v>0.11749298893145201</v>
      </c>
      <c r="AD11" s="17">
        <v>2.2296598594413498E-2</v>
      </c>
      <c r="AE11" s="17"/>
      <c r="AF11" s="17">
        <v>0.11144278138413399</v>
      </c>
      <c r="AG11" s="17">
        <v>0.13852564985483701</v>
      </c>
      <c r="AH11" s="17">
        <v>9.0783889514093802E-2</v>
      </c>
      <c r="AI11" s="17"/>
      <c r="AJ11" s="17">
        <v>0.11585252187945901</v>
      </c>
      <c r="AK11" s="17">
        <v>0.13639927965454501</v>
      </c>
      <c r="AL11" s="17">
        <v>0.137388226943856</v>
      </c>
      <c r="AM11" s="17">
        <v>0.15015254968363401</v>
      </c>
      <c r="AN11" s="17">
        <v>7.3728487814814406E-2</v>
      </c>
      <c r="AO11" s="17"/>
      <c r="AP11" s="17">
        <v>0.14422392948724799</v>
      </c>
      <c r="AQ11" s="17">
        <v>0.11415449244943</v>
      </c>
      <c r="AR11" s="17">
        <v>0.13971185243376399</v>
      </c>
      <c r="AS11" s="17"/>
      <c r="AT11" s="17">
        <v>5.5263019955819503E-2</v>
      </c>
      <c r="AU11" s="17">
        <v>0.109805080170295</v>
      </c>
      <c r="AV11" s="17">
        <v>0.140481974397305</v>
      </c>
      <c r="AW11" s="17">
        <v>0.16438361663757201</v>
      </c>
      <c r="AX11" s="17">
        <v>0.21833802330157601</v>
      </c>
      <c r="AY11" s="17"/>
      <c r="AZ11" s="17">
        <v>0.12746075894817599</v>
      </c>
      <c r="BA11" s="17">
        <v>0.121942436459445</v>
      </c>
      <c r="BB11" s="17">
        <v>0.12362908234693699</v>
      </c>
      <c r="BC11" s="17">
        <v>8.9212508079230701E-2</v>
      </c>
      <c r="BD11" s="17">
        <v>0.13889684551474399</v>
      </c>
      <c r="BE11" s="17">
        <v>5.6874559621930401E-2</v>
      </c>
      <c r="BF11" s="17"/>
      <c r="BG11" s="17">
        <v>0.12026586920354999</v>
      </c>
      <c r="BH11" s="17">
        <v>0.146579271415858</v>
      </c>
      <c r="BI11" s="17" t="s">
        <v>95</v>
      </c>
      <c r="BJ11" s="17">
        <v>8.2127698740098107E-2</v>
      </c>
      <c r="BK11" s="17">
        <v>0.10138345053917699</v>
      </c>
      <c r="BL11" s="17">
        <v>9.5576817180380594E-2</v>
      </c>
      <c r="BM11" s="17">
        <v>0.109188717330513</v>
      </c>
    </row>
    <row r="12" spans="2:65" x14ac:dyDescent="0.35">
      <c r="B12" s="18" t="s">
        <v>143</v>
      </c>
      <c r="C12" s="19">
        <v>0.122514669095776</v>
      </c>
      <c r="D12" s="19">
        <v>0.100945638158264</v>
      </c>
      <c r="E12" s="19">
        <v>0.14235609356616299</v>
      </c>
      <c r="F12" s="19"/>
      <c r="G12" s="19">
        <v>0.126237413937031</v>
      </c>
      <c r="H12" s="19">
        <v>0.14145204921620899</v>
      </c>
      <c r="I12" s="19">
        <v>0.14531153719037801</v>
      </c>
      <c r="J12" s="19">
        <v>0.11054576927456999</v>
      </c>
      <c r="K12" s="19">
        <v>0.13460017142000799</v>
      </c>
      <c r="L12" s="19">
        <v>8.5992048011488798E-2</v>
      </c>
      <c r="M12" s="19"/>
      <c r="N12" s="19">
        <v>0.111762633523803</v>
      </c>
      <c r="O12" s="19">
        <v>9.7079813288902098E-2</v>
      </c>
      <c r="P12" s="19">
        <v>0.13133298283959099</v>
      </c>
      <c r="Q12" s="19">
        <v>0.15277105056875101</v>
      </c>
      <c r="R12" s="19"/>
      <c r="S12" s="19">
        <v>0.140852116848347</v>
      </c>
      <c r="T12" s="19">
        <v>0.13129556621240099</v>
      </c>
      <c r="U12" s="19">
        <v>0.149711203323729</v>
      </c>
      <c r="V12" s="19">
        <v>7.0881421984645102E-2</v>
      </c>
      <c r="W12" s="19">
        <v>0.14780036104510499</v>
      </c>
      <c r="X12" s="19">
        <v>0.130680128208052</v>
      </c>
      <c r="Y12" s="19">
        <v>0.11344463883891701</v>
      </c>
      <c r="Z12" s="19">
        <v>0.180671311035007</v>
      </c>
      <c r="AA12" s="19">
        <v>8.7289485329800201E-2</v>
      </c>
      <c r="AB12" s="19">
        <v>0.12817346012226</v>
      </c>
      <c r="AC12" s="19">
        <v>7.6391370477102594E-2</v>
      </c>
      <c r="AD12" s="19">
        <v>0.147836863853893</v>
      </c>
      <c r="AE12" s="19"/>
      <c r="AF12" s="19">
        <v>0.102677370450921</v>
      </c>
      <c r="AG12" s="19">
        <v>0.138151774278095</v>
      </c>
      <c r="AH12" s="19">
        <v>0.12956534853933799</v>
      </c>
      <c r="AI12" s="19"/>
      <c r="AJ12" s="19">
        <v>0.11871066565430401</v>
      </c>
      <c r="AK12" s="19">
        <v>0.12336394479630799</v>
      </c>
      <c r="AL12" s="19">
        <v>9.5944923148986602E-2</v>
      </c>
      <c r="AM12" s="19">
        <v>0.118316789857963</v>
      </c>
      <c r="AN12" s="19">
        <v>0.15010194702877699</v>
      </c>
      <c r="AO12" s="19"/>
      <c r="AP12" s="19">
        <v>0.116273943587672</v>
      </c>
      <c r="AQ12" s="19">
        <v>0.114863248151585</v>
      </c>
      <c r="AR12" s="19">
        <v>0.15229203599316701</v>
      </c>
      <c r="AS12" s="19"/>
      <c r="AT12" s="19">
        <v>0.13052111324833601</v>
      </c>
      <c r="AU12" s="19">
        <v>0.123933921454823</v>
      </c>
      <c r="AV12" s="19">
        <v>0.111097745817978</v>
      </c>
      <c r="AW12" s="19">
        <v>0.158540450890929</v>
      </c>
      <c r="AX12" s="19">
        <v>3.4389906855190097E-2</v>
      </c>
      <c r="AY12" s="19"/>
      <c r="AZ12" s="19">
        <v>0.12538719914407401</v>
      </c>
      <c r="BA12" s="19">
        <v>9.8401276099979798E-2</v>
      </c>
      <c r="BB12" s="19">
        <v>0.142300505940225</v>
      </c>
      <c r="BC12" s="19">
        <v>0.158927664397193</v>
      </c>
      <c r="BD12" s="19">
        <v>9.8258759828782294E-2</v>
      </c>
      <c r="BE12" s="19">
        <v>0.13028890709336099</v>
      </c>
      <c r="BF12" s="19"/>
      <c r="BG12" s="19">
        <v>0.109473051057042</v>
      </c>
      <c r="BH12" s="19">
        <v>0.113739172062265</v>
      </c>
      <c r="BI12" s="19" t="s">
        <v>95</v>
      </c>
      <c r="BJ12" s="19">
        <v>0.126169467987923</v>
      </c>
      <c r="BK12" s="19">
        <v>0.13635724408813801</v>
      </c>
      <c r="BL12" s="19">
        <v>0.14112850721831499</v>
      </c>
      <c r="BM12" s="19">
        <v>0.121958276104965</v>
      </c>
    </row>
    <row r="13" spans="2:65" x14ac:dyDescent="0.35">
      <c r="B13" s="16" t="s">
        <v>221</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ht="29" x14ac:dyDescent="0.35">
      <c r="B9" s="18" t="s">
        <v>547</v>
      </c>
      <c r="C9" s="17">
        <v>0.37229343674374199</v>
      </c>
      <c r="D9" s="17">
        <v>0.40764131927151898</v>
      </c>
      <c r="E9" s="17">
        <v>0.33954712544955101</v>
      </c>
      <c r="F9" s="17"/>
      <c r="G9" s="17">
        <v>0.19337994671870601</v>
      </c>
      <c r="H9" s="17">
        <v>0.33476752296178103</v>
      </c>
      <c r="I9" s="17">
        <v>0.39940225504105198</v>
      </c>
      <c r="J9" s="17">
        <v>0.391128371590929</v>
      </c>
      <c r="K9" s="17">
        <v>0.46775969722573502</v>
      </c>
      <c r="L9" s="17">
        <v>0.43577493576783</v>
      </c>
      <c r="M9" s="17"/>
      <c r="N9" s="17">
        <v>0.426316107278431</v>
      </c>
      <c r="O9" s="17">
        <v>0.34461990566171902</v>
      </c>
      <c r="P9" s="17">
        <v>0.35130999808567798</v>
      </c>
      <c r="Q9" s="17">
        <v>0.364775658103003</v>
      </c>
      <c r="R9" s="17"/>
      <c r="S9" s="17">
        <v>0.35070195473113902</v>
      </c>
      <c r="T9" s="17">
        <v>0.38358468162779802</v>
      </c>
      <c r="U9" s="17">
        <v>0.38504991319292597</v>
      </c>
      <c r="V9" s="17">
        <v>0.42710405979657701</v>
      </c>
      <c r="W9" s="17">
        <v>0.38472686519315702</v>
      </c>
      <c r="X9" s="17">
        <v>0.376523648722914</v>
      </c>
      <c r="Y9" s="17">
        <v>0.38341794109998201</v>
      </c>
      <c r="Z9" s="17">
        <v>0.34355642203604497</v>
      </c>
      <c r="AA9" s="17">
        <v>0.34215193407836397</v>
      </c>
      <c r="AB9" s="17">
        <v>0.37216239716261301</v>
      </c>
      <c r="AC9" s="17">
        <v>0.44623740984860799</v>
      </c>
      <c r="AD9" s="17">
        <v>0.146125379344196</v>
      </c>
      <c r="AE9" s="17"/>
      <c r="AF9" s="17">
        <v>0.40992580736919498</v>
      </c>
      <c r="AG9" s="17">
        <v>0.424028733130281</v>
      </c>
      <c r="AH9" s="17">
        <v>0.28702067003931703</v>
      </c>
      <c r="AI9" s="17"/>
      <c r="AJ9" s="17">
        <v>0.44221726751336199</v>
      </c>
      <c r="AK9" s="17">
        <v>0.36401134855585499</v>
      </c>
      <c r="AL9" s="17">
        <v>0.46562130936414398</v>
      </c>
      <c r="AM9" s="17">
        <v>0.43547885565773697</v>
      </c>
      <c r="AN9" s="17">
        <v>0.29671709792766099</v>
      </c>
      <c r="AO9" s="17"/>
      <c r="AP9" s="17">
        <v>0.465288549865704</v>
      </c>
      <c r="AQ9" s="17">
        <v>0.351252727371624</v>
      </c>
      <c r="AR9" s="17">
        <v>0.34575855031811797</v>
      </c>
      <c r="AS9" s="17"/>
      <c r="AT9" s="17">
        <v>0.33378345113087599</v>
      </c>
      <c r="AU9" s="17">
        <v>0.36777070753167102</v>
      </c>
      <c r="AV9" s="17">
        <v>0.401661602325462</v>
      </c>
      <c r="AW9" s="17">
        <v>0.41343059590013898</v>
      </c>
      <c r="AX9" s="17">
        <v>0.51367941068732503</v>
      </c>
      <c r="AY9" s="17"/>
      <c r="AZ9" s="17">
        <v>0.33631408166443399</v>
      </c>
      <c r="BA9" s="17">
        <v>0.37225649116846599</v>
      </c>
      <c r="BB9" s="17">
        <v>0.426641663271077</v>
      </c>
      <c r="BC9" s="17">
        <v>0.37600132903681999</v>
      </c>
      <c r="BD9" s="17">
        <v>0.393320013732461</v>
      </c>
      <c r="BE9" s="17">
        <v>0.35750680499529802</v>
      </c>
      <c r="BF9" s="17"/>
      <c r="BG9" s="17">
        <v>0.45148098820021099</v>
      </c>
      <c r="BH9" s="17">
        <v>0.38153400324027398</v>
      </c>
      <c r="BI9" s="17" t="s">
        <v>95</v>
      </c>
      <c r="BJ9" s="17">
        <v>0.30534098013165201</v>
      </c>
      <c r="BK9" s="17">
        <v>0.31260203291417499</v>
      </c>
      <c r="BL9" s="17">
        <v>0.31073776057777402</v>
      </c>
      <c r="BM9" s="17">
        <v>0.18446134888104099</v>
      </c>
    </row>
    <row r="10" spans="2:65" ht="29" x14ac:dyDescent="0.35">
      <c r="B10" s="18" t="s">
        <v>548</v>
      </c>
      <c r="C10" s="17">
        <v>0.55161719219417704</v>
      </c>
      <c r="D10" s="17">
        <v>0.522713220320841</v>
      </c>
      <c r="E10" s="17">
        <v>0.57866527027398396</v>
      </c>
      <c r="F10" s="17"/>
      <c r="G10" s="17">
        <v>0.73121681828910401</v>
      </c>
      <c r="H10" s="17">
        <v>0.59356946634760799</v>
      </c>
      <c r="I10" s="17">
        <v>0.50584335947514603</v>
      </c>
      <c r="J10" s="17">
        <v>0.52851441617917905</v>
      </c>
      <c r="K10" s="17">
        <v>0.46546941848057499</v>
      </c>
      <c r="L10" s="17">
        <v>0.49720241441746299</v>
      </c>
      <c r="M10" s="17"/>
      <c r="N10" s="17">
        <v>0.51968588346028999</v>
      </c>
      <c r="O10" s="17">
        <v>0.58210892669095005</v>
      </c>
      <c r="P10" s="17">
        <v>0.57092181251440999</v>
      </c>
      <c r="Q10" s="17">
        <v>0.53580659444230305</v>
      </c>
      <c r="R10" s="17"/>
      <c r="S10" s="17">
        <v>0.55506339187515596</v>
      </c>
      <c r="T10" s="17">
        <v>0.53693936682637999</v>
      </c>
      <c r="U10" s="17">
        <v>0.535819007990747</v>
      </c>
      <c r="V10" s="17">
        <v>0.510100078919555</v>
      </c>
      <c r="W10" s="17">
        <v>0.55954609573790204</v>
      </c>
      <c r="X10" s="17">
        <v>0.54708627014993605</v>
      </c>
      <c r="Y10" s="17">
        <v>0.56219874445694695</v>
      </c>
      <c r="Z10" s="17">
        <v>0.56603139140819103</v>
      </c>
      <c r="AA10" s="17">
        <v>0.58524582769953304</v>
      </c>
      <c r="AB10" s="17">
        <v>0.54780453743343904</v>
      </c>
      <c r="AC10" s="17">
        <v>0.50168726193748803</v>
      </c>
      <c r="AD10" s="17">
        <v>0.715620851395395</v>
      </c>
      <c r="AE10" s="17"/>
      <c r="AF10" s="17">
        <v>0.51191383830609705</v>
      </c>
      <c r="AG10" s="17">
        <v>0.51833090338898102</v>
      </c>
      <c r="AH10" s="17">
        <v>0.59611667932581602</v>
      </c>
      <c r="AI10" s="17"/>
      <c r="AJ10" s="17">
        <v>0.498859403928267</v>
      </c>
      <c r="AK10" s="17">
        <v>0.55796604930990801</v>
      </c>
      <c r="AL10" s="17">
        <v>0.45045215477953299</v>
      </c>
      <c r="AM10" s="17">
        <v>0.40763570609670002</v>
      </c>
      <c r="AN10" s="17">
        <v>0.59838037031596802</v>
      </c>
      <c r="AO10" s="17"/>
      <c r="AP10" s="17">
        <v>0.48031915599833702</v>
      </c>
      <c r="AQ10" s="17">
        <v>0.573698752184433</v>
      </c>
      <c r="AR10" s="17">
        <v>0.56271542095610305</v>
      </c>
      <c r="AS10" s="17"/>
      <c r="AT10" s="17">
        <v>0.58083801190763895</v>
      </c>
      <c r="AU10" s="17">
        <v>0.55000125487298901</v>
      </c>
      <c r="AV10" s="17">
        <v>0.53495678616183095</v>
      </c>
      <c r="AW10" s="17">
        <v>0.51495587493176498</v>
      </c>
      <c r="AX10" s="17">
        <v>0.36969425971255998</v>
      </c>
      <c r="AY10" s="17"/>
      <c r="AZ10" s="17">
        <v>0.58395292914877694</v>
      </c>
      <c r="BA10" s="17">
        <v>0.54374380340457795</v>
      </c>
      <c r="BB10" s="17">
        <v>0.52336133394967299</v>
      </c>
      <c r="BC10" s="17">
        <v>0.55569453452258599</v>
      </c>
      <c r="BD10" s="17">
        <v>0.53157995946473102</v>
      </c>
      <c r="BE10" s="17">
        <v>0.54279405533409997</v>
      </c>
      <c r="BF10" s="17"/>
      <c r="BG10" s="17">
        <v>0.47901396778340499</v>
      </c>
      <c r="BH10" s="17">
        <v>0.55017502902903803</v>
      </c>
      <c r="BI10" s="17" t="s">
        <v>95</v>
      </c>
      <c r="BJ10" s="17">
        <v>0.62376364363599601</v>
      </c>
      <c r="BK10" s="17">
        <v>0.56946174339776401</v>
      </c>
      <c r="BL10" s="17">
        <v>0.60832833887389004</v>
      </c>
      <c r="BM10" s="17">
        <v>0.75125062336002002</v>
      </c>
    </row>
    <row r="11" spans="2:65" x14ac:dyDescent="0.35">
      <c r="B11" s="18" t="s">
        <v>143</v>
      </c>
      <c r="C11" s="19">
        <v>7.6089371062080899E-2</v>
      </c>
      <c r="D11" s="19">
        <v>6.9645460407639997E-2</v>
      </c>
      <c r="E11" s="19">
        <v>8.1787604276465198E-2</v>
      </c>
      <c r="F11" s="19"/>
      <c r="G11" s="19">
        <v>7.5403234992189899E-2</v>
      </c>
      <c r="H11" s="19">
        <v>7.1663010690611095E-2</v>
      </c>
      <c r="I11" s="19">
        <v>9.4754385483801898E-2</v>
      </c>
      <c r="J11" s="19">
        <v>8.0357212229892602E-2</v>
      </c>
      <c r="K11" s="19">
        <v>6.6770884293690103E-2</v>
      </c>
      <c r="L11" s="19">
        <v>6.70226498147065E-2</v>
      </c>
      <c r="M11" s="19"/>
      <c r="N11" s="19">
        <v>5.39980092612787E-2</v>
      </c>
      <c r="O11" s="19">
        <v>7.3271167647331506E-2</v>
      </c>
      <c r="P11" s="19">
        <v>7.7768189399911494E-2</v>
      </c>
      <c r="Q11" s="19">
        <v>9.9417747454693894E-2</v>
      </c>
      <c r="R11" s="19"/>
      <c r="S11" s="19">
        <v>9.4234653393705306E-2</v>
      </c>
      <c r="T11" s="19">
        <v>7.94759515458211E-2</v>
      </c>
      <c r="U11" s="19">
        <v>7.9131078816326805E-2</v>
      </c>
      <c r="V11" s="19">
        <v>6.2795861283867896E-2</v>
      </c>
      <c r="W11" s="19">
        <v>5.5727039068940602E-2</v>
      </c>
      <c r="X11" s="19">
        <v>7.6390081127149498E-2</v>
      </c>
      <c r="Y11" s="19">
        <v>5.4383314443071401E-2</v>
      </c>
      <c r="Z11" s="19">
        <v>9.0412186555764398E-2</v>
      </c>
      <c r="AA11" s="19">
        <v>7.2602238222102697E-2</v>
      </c>
      <c r="AB11" s="19">
        <v>8.0033065403948098E-2</v>
      </c>
      <c r="AC11" s="19">
        <v>5.2075328213903697E-2</v>
      </c>
      <c r="AD11" s="19">
        <v>0.138253769260409</v>
      </c>
      <c r="AE11" s="19"/>
      <c r="AF11" s="19">
        <v>7.8160354324708303E-2</v>
      </c>
      <c r="AG11" s="19">
        <v>5.76403634807384E-2</v>
      </c>
      <c r="AH11" s="19">
        <v>0.116862650634867</v>
      </c>
      <c r="AI11" s="19"/>
      <c r="AJ11" s="19">
        <v>5.8923328558370701E-2</v>
      </c>
      <c r="AK11" s="19">
        <v>7.8022602134236202E-2</v>
      </c>
      <c r="AL11" s="19">
        <v>8.3926535856322898E-2</v>
      </c>
      <c r="AM11" s="19">
        <v>0.156885438245564</v>
      </c>
      <c r="AN11" s="19">
        <v>0.104902531756371</v>
      </c>
      <c r="AO11" s="19"/>
      <c r="AP11" s="19">
        <v>5.4392294135959099E-2</v>
      </c>
      <c r="AQ11" s="19">
        <v>7.5048520443943195E-2</v>
      </c>
      <c r="AR11" s="19">
        <v>9.1526028725778794E-2</v>
      </c>
      <c r="AS11" s="19"/>
      <c r="AT11" s="19">
        <v>8.5378536961485202E-2</v>
      </c>
      <c r="AU11" s="19">
        <v>8.2228037595340697E-2</v>
      </c>
      <c r="AV11" s="19">
        <v>6.3381611512707103E-2</v>
      </c>
      <c r="AW11" s="19">
        <v>7.1613529168096393E-2</v>
      </c>
      <c r="AX11" s="19">
        <v>0.116626329600115</v>
      </c>
      <c r="AY11" s="19"/>
      <c r="AZ11" s="19">
        <v>7.9732989186788797E-2</v>
      </c>
      <c r="BA11" s="19">
        <v>8.3999705426955701E-2</v>
      </c>
      <c r="BB11" s="19">
        <v>4.9997002779250697E-2</v>
      </c>
      <c r="BC11" s="19">
        <v>6.8304136440593799E-2</v>
      </c>
      <c r="BD11" s="19">
        <v>7.5100026802807904E-2</v>
      </c>
      <c r="BE11" s="19">
        <v>9.9699139670602094E-2</v>
      </c>
      <c r="BF11" s="19"/>
      <c r="BG11" s="19">
        <v>6.9505044016384104E-2</v>
      </c>
      <c r="BH11" s="19">
        <v>6.8290967730688198E-2</v>
      </c>
      <c r="BI11" s="19" t="s">
        <v>95</v>
      </c>
      <c r="BJ11" s="19">
        <v>7.0895376232352106E-2</v>
      </c>
      <c r="BK11" s="19">
        <v>0.11793622368806</v>
      </c>
      <c r="BL11" s="19">
        <v>8.0933900548336199E-2</v>
      </c>
      <c r="BM11" s="19">
        <v>6.4288027758939104E-2</v>
      </c>
    </row>
    <row r="12" spans="2:65" x14ac:dyDescent="0.35">
      <c r="B12" s="16" t="s">
        <v>221</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ht="29" x14ac:dyDescent="0.35">
      <c r="B9" s="18" t="s">
        <v>550</v>
      </c>
      <c r="C9" s="17">
        <v>0.270542253793014</v>
      </c>
      <c r="D9" s="17">
        <v>0.27274134947829298</v>
      </c>
      <c r="E9" s="17">
        <v>0.26844647673031502</v>
      </c>
      <c r="F9" s="17"/>
      <c r="G9" s="17">
        <v>0.20446199353069799</v>
      </c>
      <c r="H9" s="17">
        <v>0.22691729394101201</v>
      </c>
      <c r="I9" s="17">
        <v>0.26760070344322501</v>
      </c>
      <c r="J9" s="17">
        <v>0.295393263446869</v>
      </c>
      <c r="K9" s="17">
        <v>0.308944400128084</v>
      </c>
      <c r="L9" s="17">
        <v>0.31385959768475602</v>
      </c>
      <c r="M9" s="17"/>
      <c r="N9" s="17">
        <v>0.30965539840872303</v>
      </c>
      <c r="O9" s="17">
        <v>0.26998366993036199</v>
      </c>
      <c r="P9" s="17">
        <v>0.268962063557943</v>
      </c>
      <c r="Q9" s="17">
        <v>0.23044823373103901</v>
      </c>
      <c r="R9" s="17"/>
      <c r="S9" s="17">
        <v>0.23260805700547901</v>
      </c>
      <c r="T9" s="17">
        <v>0.29619820686699799</v>
      </c>
      <c r="U9" s="17">
        <v>0.26993630764071502</v>
      </c>
      <c r="V9" s="17">
        <v>0.28629018490005298</v>
      </c>
      <c r="W9" s="17">
        <v>0.26787021296184299</v>
      </c>
      <c r="X9" s="17">
        <v>0.28917514977705799</v>
      </c>
      <c r="Y9" s="17">
        <v>0.28624438352096998</v>
      </c>
      <c r="Z9" s="17">
        <v>0.25955321338862902</v>
      </c>
      <c r="AA9" s="17">
        <v>0.30243566023861401</v>
      </c>
      <c r="AB9" s="17">
        <v>0.237544669500003</v>
      </c>
      <c r="AC9" s="17">
        <v>0.26270502112018701</v>
      </c>
      <c r="AD9" s="17">
        <v>0.215432162940283</v>
      </c>
      <c r="AE9" s="17"/>
      <c r="AF9" s="17">
        <v>0.27790554673135398</v>
      </c>
      <c r="AG9" s="17">
        <v>0.31104962532229702</v>
      </c>
      <c r="AH9" s="17">
        <v>0.20703568861615501</v>
      </c>
      <c r="AI9" s="17"/>
      <c r="AJ9" s="17">
        <v>0.28305068604196099</v>
      </c>
      <c r="AK9" s="17">
        <v>0.29095346044571702</v>
      </c>
      <c r="AL9" s="17">
        <v>0.32114399721633602</v>
      </c>
      <c r="AM9" s="17">
        <v>0.34058932904435402</v>
      </c>
      <c r="AN9" s="17">
        <v>0.21285619475849701</v>
      </c>
      <c r="AO9" s="17"/>
      <c r="AP9" s="17">
        <v>0.31501660244263402</v>
      </c>
      <c r="AQ9" s="17">
        <v>0.270503620836057</v>
      </c>
      <c r="AR9" s="17">
        <v>0.26126340285379002</v>
      </c>
      <c r="AS9" s="17"/>
      <c r="AT9" s="17">
        <v>0.23903715522261201</v>
      </c>
      <c r="AU9" s="17">
        <v>0.248092126260155</v>
      </c>
      <c r="AV9" s="17">
        <v>0.291089643267119</v>
      </c>
      <c r="AW9" s="17">
        <v>0.312819370081863</v>
      </c>
      <c r="AX9" s="17">
        <v>0.26591831046152198</v>
      </c>
      <c r="AY9" s="17"/>
      <c r="AZ9" s="17">
        <v>0.23558519348575299</v>
      </c>
      <c r="BA9" s="17">
        <v>0.26865910259408299</v>
      </c>
      <c r="BB9" s="17">
        <v>0.31421336175322701</v>
      </c>
      <c r="BC9" s="17">
        <v>0.26766560851066201</v>
      </c>
      <c r="BD9" s="17">
        <v>0.32718915332478199</v>
      </c>
      <c r="BE9" s="17">
        <v>0.23289396198927401</v>
      </c>
      <c r="BF9" s="17"/>
      <c r="BG9" s="17">
        <v>0.29245511993800999</v>
      </c>
      <c r="BH9" s="17">
        <v>0.26922638901755402</v>
      </c>
      <c r="BI9" s="17" t="s">
        <v>95</v>
      </c>
      <c r="BJ9" s="17">
        <v>0.23124757490588799</v>
      </c>
      <c r="BK9" s="17">
        <v>0.30486475647512101</v>
      </c>
      <c r="BL9" s="17">
        <v>0.26082640797627199</v>
      </c>
      <c r="BM9" s="17">
        <v>0.20403562967939501</v>
      </c>
    </row>
    <row r="10" spans="2:65" ht="29" x14ac:dyDescent="0.35">
      <c r="B10" s="18" t="s">
        <v>551</v>
      </c>
      <c r="C10" s="17">
        <v>0.46008890284618598</v>
      </c>
      <c r="D10" s="17">
        <v>0.45626798131200202</v>
      </c>
      <c r="E10" s="17">
        <v>0.46493435568270902</v>
      </c>
      <c r="F10" s="17"/>
      <c r="G10" s="17">
        <v>0.49681192212314801</v>
      </c>
      <c r="H10" s="17">
        <v>0.46308688283996202</v>
      </c>
      <c r="I10" s="17">
        <v>0.50543157203948796</v>
      </c>
      <c r="J10" s="17">
        <v>0.46561142494290902</v>
      </c>
      <c r="K10" s="17">
        <v>0.41937157792054203</v>
      </c>
      <c r="L10" s="17">
        <v>0.41372744820110102</v>
      </c>
      <c r="M10" s="17"/>
      <c r="N10" s="17">
        <v>0.43879183135583399</v>
      </c>
      <c r="O10" s="17">
        <v>0.46996210691766499</v>
      </c>
      <c r="P10" s="17">
        <v>0.47002415418917098</v>
      </c>
      <c r="Q10" s="17">
        <v>0.46412040980470398</v>
      </c>
      <c r="R10" s="17"/>
      <c r="S10" s="17">
        <v>0.48718001776969799</v>
      </c>
      <c r="T10" s="17">
        <v>0.43928812145186702</v>
      </c>
      <c r="U10" s="17">
        <v>0.43162717090947</v>
      </c>
      <c r="V10" s="17">
        <v>0.47672889701348198</v>
      </c>
      <c r="W10" s="17">
        <v>0.47618264065176102</v>
      </c>
      <c r="X10" s="17">
        <v>0.40035727984716302</v>
      </c>
      <c r="Y10" s="17">
        <v>0.44500261572239003</v>
      </c>
      <c r="Z10" s="17">
        <v>0.48568700476048998</v>
      </c>
      <c r="AA10" s="17">
        <v>0.45536246501608202</v>
      </c>
      <c r="AB10" s="17">
        <v>0.50987941720338703</v>
      </c>
      <c r="AC10" s="17">
        <v>0.44479749767695798</v>
      </c>
      <c r="AD10" s="17">
        <v>0.45255377085397502</v>
      </c>
      <c r="AE10" s="17"/>
      <c r="AF10" s="17">
        <v>0.42225237692636503</v>
      </c>
      <c r="AG10" s="17">
        <v>0.477831460373282</v>
      </c>
      <c r="AH10" s="17">
        <v>0.48989112258454998</v>
      </c>
      <c r="AI10" s="17"/>
      <c r="AJ10" s="17">
        <v>0.42214323927128899</v>
      </c>
      <c r="AK10" s="17">
        <v>0.50447438293817404</v>
      </c>
      <c r="AL10" s="17">
        <v>0.50696006361912105</v>
      </c>
      <c r="AM10" s="17">
        <v>0.24174607429453501</v>
      </c>
      <c r="AN10" s="17">
        <v>0.46906996839023202</v>
      </c>
      <c r="AO10" s="17"/>
      <c r="AP10" s="17">
        <v>0.42324849051907698</v>
      </c>
      <c r="AQ10" s="17">
        <v>0.51202930880082698</v>
      </c>
      <c r="AR10" s="17">
        <v>0.55482324530964899</v>
      </c>
      <c r="AS10" s="17"/>
      <c r="AT10" s="17">
        <v>0.44976948925642601</v>
      </c>
      <c r="AU10" s="17">
        <v>0.43768715803889602</v>
      </c>
      <c r="AV10" s="17">
        <v>0.49040827811399401</v>
      </c>
      <c r="AW10" s="17">
        <v>0.45377783061080301</v>
      </c>
      <c r="AX10" s="17">
        <v>0.46875963381382302</v>
      </c>
      <c r="AY10" s="17"/>
      <c r="AZ10" s="17">
        <v>0.50073806228544604</v>
      </c>
      <c r="BA10" s="17">
        <v>0.48337415890558999</v>
      </c>
      <c r="BB10" s="17">
        <v>0.41890286239837099</v>
      </c>
      <c r="BC10" s="17">
        <v>0.43221763360276699</v>
      </c>
      <c r="BD10" s="17">
        <v>0.39374972525531399</v>
      </c>
      <c r="BE10" s="17">
        <v>0.47185801948157402</v>
      </c>
      <c r="BF10" s="17"/>
      <c r="BG10" s="17">
        <v>0.42666551194035002</v>
      </c>
      <c r="BH10" s="17">
        <v>0.49675548669444303</v>
      </c>
      <c r="BI10" s="17" t="s">
        <v>95</v>
      </c>
      <c r="BJ10" s="17">
        <v>0.42129128747465</v>
      </c>
      <c r="BK10" s="17">
        <v>0.414076585630266</v>
      </c>
      <c r="BL10" s="17">
        <v>0.49597556150680799</v>
      </c>
      <c r="BM10" s="17">
        <v>0.50167775741321097</v>
      </c>
    </row>
    <row r="11" spans="2:65" ht="29" x14ac:dyDescent="0.35">
      <c r="B11" s="18" t="s">
        <v>552</v>
      </c>
      <c r="C11" s="17">
        <v>0.124581593256003</v>
      </c>
      <c r="D11" s="17">
        <v>0.13551695026515301</v>
      </c>
      <c r="E11" s="17">
        <v>0.113885166129416</v>
      </c>
      <c r="F11" s="17"/>
      <c r="G11" s="17">
        <v>0.14315438253909099</v>
      </c>
      <c r="H11" s="17">
        <v>0.129891892470337</v>
      </c>
      <c r="I11" s="17">
        <v>0.115686946770148</v>
      </c>
      <c r="J11" s="17">
        <v>9.6290454880926496E-2</v>
      </c>
      <c r="K11" s="17">
        <v>0.128968510208675</v>
      </c>
      <c r="L11" s="17">
        <v>0.13381807646545499</v>
      </c>
      <c r="M11" s="17"/>
      <c r="N11" s="17">
        <v>0.13146093316629301</v>
      </c>
      <c r="O11" s="17">
        <v>0.122647737286829</v>
      </c>
      <c r="P11" s="17">
        <v>0.11809028025168899</v>
      </c>
      <c r="Q11" s="17">
        <v>0.123226484129259</v>
      </c>
      <c r="R11" s="17"/>
      <c r="S11" s="17">
        <v>0.120904625743738</v>
      </c>
      <c r="T11" s="17">
        <v>0.108372437608918</v>
      </c>
      <c r="U11" s="17">
        <v>0.13915734461332999</v>
      </c>
      <c r="V11" s="17">
        <v>0.13947324402858</v>
      </c>
      <c r="W11" s="17">
        <v>0.14586099973858899</v>
      </c>
      <c r="X11" s="17">
        <v>9.6661979142153201E-2</v>
      </c>
      <c r="Y11" s="17">
        <v>0.15016420140468001</v>
      </c>
      <c r="Z11" s="17">
        <v>9.13630261914289E-2</v>
      </c>
      <c r="AA11" s="17">
        <v>9.8613089719062894E-2</v>
      </c>
      <c r="AB11" s="17">
        <v>9.6431011927186394E-2</v>
      </c>
      <c r="AC11" s="17">
        <v>0.16060455810295199</v>
      </c>
      <c r="AD11" s="17">
        <v>0.28601409463634803</v>
      </c>
      <c r="AE11" s="17"/>
      <c r="AF11" s="17">
        <v>0.14600371953720501</v>
      </c>
      <c r="AG11" s="17">
        <v>9.7748962512038004E-2</v>
      </c>
      <c r="AH11" s="17">
        <v>0.14354579633039299</v>
      </c>
      <c r="AI11" s="17"/>
      <c r="AJ11" s="17">
        <v>0.15251845960111901</v>
      </c>
      <c r="AK11" s="17">
        <v>7.0538155053755505E-2</v>
      </c>
      <c r="AL11" s="17">
        <v>7.1426046069973395E-2</v>
      </c>
      <c r="AM11" s="17">
        <v>0.32853978229747299</v>
      </c>
      <c r="AN11" s="17">
        <v>0.12877502987757899</v>
      </c>
      <c r="AO11" s="17"/>
      <c r="AP11" s="17">
        <v>0.118852677091441</v>
      </c>
      <c r="AQ11" s="17">
        <v>7.9831744779980507E-2</v>
      </c>
      <c r="AR11" s="17">
        <v>0.103488598274739</v>
      </c>
      <c r="AS11" s="17"/>
      <c r="AT11" s="17">
        <v>0.14031134540092399</v>
      </c>
      <c r="AU11" s="17">
        <v>0.13316326730073799</v>
      </c>
      <c r="AV11" s="17">
        <v>0.11126559622752</v>
      </c>
      <c r="AW11" s="17">
        <v>8.44149761072987E-2</v>
      </c>
      <c r="AX11" s="17">
        <v>0.146830613301277</v>
      </c>
      <c r="AY11" s="17"/>
      <c r="AZ11" s="17">
        <v>0.12031024266000601</v>
      </c>
      <c r="BA11" s="17">
        <v>9.8121837013910806E-2</v>
      </c>
      <c r="BB11" s="17">
        <v>0.10257971476422401</v>
      </c>
      <c r="BC11" s="17">
        <v>0.14988021844419899</v>
      </c>
      <c r="BD11" s="17">
        <v>0.169693758179502</v>
      </c>
      <c r="BE11" s="17">
        <v>0.158433753188507</v>
      </c>
      <c r="BF11" s="17"/>
      <c r="BG11" s="17">
        <v>0.144481136289559</v>
      </c>
      <c r="BH11" s="17">
        <v>9.5904324306347599E-2</v>
      </c>
      <c r="BI11" s="17" t="s">
        <v>95</v>
      </c>
      <c r="BJ11" s="17">
        <v>0.17962402347412901</v>
      </c>
      <c r="BK11" s="17">
        <v>0.11060682645294601</v>
      </c>
      <c r="BL11" s="17">
        <v>0.105095884906862</v>
      </c>
      <c r="BM11" s="17">
        <v>0.17003301789983999</v>
      </c>
    </row>
    <row r="12" spans="2:65" x14ac:dyDescent="0.35">
      <c r="B12" s="18" t="s">
        <v>143</v>
      </c>
      <c r="C12" s="19">
        <v>0.14478725010479701</v>
      </c>
      <c r="D12" s="19">
        <v>0.13547371894455201</v>
      </c>
      <c r="E12" s="19">
        <v>0.152734001457559</v>
      </c>
      <c r="F12" s="19"/>
      <c r="G12" s="19">
        <v>0.15557170180706301</v>
      </c>
      <c r="H12" s="19">
        <v>0.180103930748689</v>
      </c>
      <c r="I12" s="19">
        <v>0.111280777747139</v>
      </c>
      <c r="J12" s="19">
        <v>0.142704856729296</v>
      </c>
      <c r="K12" s="19">
        <v>0.142715511742698</v>
      </c>
      <c r="L12" s="19">
        <v>0.138594877648689</v>
      </c>
      <c r="M12" s="19"/>
      <c r="N12" s="19">
        <v>0.120091837069149</v>
      </c>
      <c r="O12" s="19">
        <v>0.13740648586514401</v>
      </c>
      <c r="P12" s="19">
        <v>0.14292350200119699</v>
      </c>
      <c r="Q12" s="19">
        <v>0.18220487233499799</v>
      </c>
      <c r="R12" s="19"/>
      <c r="S12" s="19">
        <v>0.15930729948108499</v>
      </c>
      <c r="T12" s="19">
        <v>0.156141234072217</v>
      </c>
      <c r="U12" s="19">
        <v>0.15927917683648499</v>
      </c>
      <c r="V12" s="19">
        <v>9.7507674057884103E-2</v>
      </c>
      <c r="W12" s="19">
        <v>0.110086146647808</v>
      </c>
      <c r="X12" s="19">
        <v>0.213805591233626</v>
      </c>
      <c r="Y12" s="19">
        <v>0.118588799351961</v>
      </c>
      <c r="Z12" s="19">
        <v>0.163396755659451</v>
      </c>
      <c r="AA12" s="19">
        <v>0.14358878502624201</v>
      </c>
      <c r="AB12" s="19">
        <v>0.15614490136942299</v>
      </c>
      <c r="AC12" s="19">
        <v>0.131892923099904</v>
      </c>
      <c r="AD12" s="19">
        <v>4.5999971569394699E-2</v>
      </c>
      <c r="AE12" s="19"/>
      <c r="AF12" s="19">
        <v>0.15383835680507699</v>
      </c>
      <c r="AG12" s="19">
        <v>0.113369951792383</v>
      </c>
      <c r="AH12" s="19">
        <v>0.15952739246890199</v>
      </c>
      <c r="AI12" s="19"/>
      <c r="AJ12" s="19">
        <v>0.14228761508563101</v>
      </c>
      <c r="AK12" s="19">
        <v>0.13403400156235301</v>
      </c>
      <c r="AL12" s="19">
        <v>0.10046989309457</v>
      </c>
      <c r="AM12" s="19">
        <v>8.9124814363638297E-2</v>
      </c>
      <c r="AN12" s="19">
        <v>0.189298806973692</v>
      </c>
      <c r="AO12" s="19"/>
      <c r="AP12" s="19">
        <v>0.14288222994684799</v>
      </c>
      <c r="AQ12" s="19">
        <v>0.13763532558313499</v>
      </c>
      <c r="AR12" s="19">
        <v>8.0424753561821605E-2</v>
      </c>
      <c r="AS12" s="19"/>
      <c r="AT12" s="19">
        <v>0.17088201012003801</v>
      </c>
      <c r="AU12" s="19">
        <v>0.18105744840021101</v>
      </c>
      <c r="AV12" s="19">
        <v>0.107236482391367</v>
      </c>
      <c r="AW12" s="19">
        <v>0.14898782320003601</v>
      </c>
      <c r="AX12" s="19">
        <v>0.118491442423378</v>
      </c>
      <c r="AY12" s="19"/>
      <c r="AZ12" s="19">
        <v>0.14336650156879499</v>
      </c>
      <c r="BA12" s="19">
        <v>0.14984490148641599</v>
      </c>
      <c r="BB12" s="19">
        <v>0.164304061084178</v>
      </c>
      <c r="BC12" s="19">
        <v>0.150236539442372</v>
      </c>
      <c r="BD12" s="19">
        <v>0.109367363240402</v>
      </c>
      <c r="BE12" s="19">
        <v>0.136814265340645</v>
      </c>
      <c r="BF12" s="19"/>
      <c r="BG12" s="19">
        <v>0.13639823183208</v>
      </c>
      <c r="BH12" s="19">
        <v>0.13811379998165599</v>
      </c>
      <c r="BI12" s="19" t="s">
        <v>95</v>
      </c>
      <c r="BJ12" s="19">
        <v>0.16783711414533301</v>
      </c>
      <c r="BK12" s="19">
        <v>0.17045183144166701</v>
      </c>
      <c r="BL12" s="19">
        <v>0.13810214561005801</v>
      </c>
      <c r="BM12" s="19">
        <v>0.12425359500755399</v>
      </c>
    </row>
    <row r="13" spans="2:65" x14ac:dyDescent="0.35">
      <c r="B13" s="16" t="s">
        <v>221</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554</v>
      </c>
      <c r="C9" s="17">
        <v>0.77742981472884198</v>
      </c>
      <c r="D9" s="17">
        <v>0.76814186729005896</v>
      </c>
      <c r="E9" s="17">
        <v>0.78588425213692903</v>
      </c>
      <c r="F9" s="17"/>
      <c r="G9" s="17">
        <v>0.79678262771777197</v>
      </c>
      <c r="H9" s="17">
        <v>0.74949188147438806</v>
      </c>
      <c r="I9" s="17">
        <v>0.79333288096577403</v>
      </c>
      <c r="J9" s="17">
        <v>0.81316161003724996</v>
      </c>
      <c r="K9" s="17">
        <v>0.78739745454037802</v>
      </c>
      <c r="L9" s="17">
        <v>0.73805630380904697</v>
      </c>
      <c r="M9" s="17"/>
      <c r="N9" s="17">
        <v>0.75012569275694196</v>
      </c>
      <c r="O9" s="17">
        <v>0.78509380094771497</v>
      </c>
      <c r="P9" s="17">
        <v>0.794193773265643</v>
      </c>
      <c r="Q9" s="17">
        <v>0.78577284184860596</v>
      </c>
      <c r="R9" s="17"/>
      <c r="S9" s="17">
        <v>0.78866715634194995</v>
      </c>
      <c r="T9" s="17">
        <v>0.77696008930034299</v>
      </c>
      <c r="U9" s="17">
        <v>0.75662082546442799</v>
      </c>
      <c r="V9" s="17">
        <v>0.81375777337648902</v>
      </c>
      <c r="W9" s="17">
        <v>0.79144628964669705</v>
      </c>
      <c r="X9" s="17">
        <v>0.763104215439664</v>
      </c>
      <c r="Y9" s="17">
        <v>0.75070076763356397</v>
      </c>
      <c r="Z9" s="17">
        <v>0.69496111273204497</v>
      </c>
      <c r="AA9" s="17">
        <v>0.76529102625821299</v>
      </c>
      <c r="AB9" s="17">
        <v>0.81746443741943897</v>
      </c>
      <c r="AC9" s="17">
        <v>0.728300173596793</v>
      </c>
      <c r="AD9" s="17">
        <v>0.86184633945882905</v>
      </c>
      <c r="AE9" s="17"/>
      <c r="AF9" s="17">
        <v>0.75871616668997499</v>
      </c>
      <c r="AG9" s="17">
        <v>0.75658938529336806</v>
      </c>
      <c r="AH9" s="17">
        <v>0.83465927245448701</v>
      </c>
      <c r="AI9" s="17"/>
      <c r="AJ9" s="17">
        <v>0.73973840589018702</v>
      </c>
      <c r="AK9" s="17">
        <v>0.77448746414276903</v>
      </c>
      <c r="AL9" s="17">
        <v>0.73644913228829201</v>
      </c>
      <c r="AM9" s="17">
        <v>0.77210584516716696</v>
      </c>
      <c r="AN9" s="17">
        <v>0.84158288727692498</v>
      </c>
      <c r="AO9" s="17"/>
      <c r="AP9" s="17">
        <v>0.74736750612657898</v>
      </c>
      <c r="AQ9" s="17">
        <v>0.78422540110365602</v>
      </c>
      <c r="AR9" s="17">
        <v>0.80877200438454899</v>
      </c>
      <c r="AS9" s="17"/>
      <c r="AT9" s="17">
        <v>0.79595802204037303</v>
      </c>
      <c r="AU9" s="17">
        <v>0.79821460008101797</v>
      </c>
      <c r="AV9" s="17">
        <v>0.75663755308494796</v>
      </c>
      <c r="AW9" s="17">
        <v>0.72173235126304902</v>
      </c>
      <c r="AX9" s="17">
        <v>0.72376733595475495</v>
      </c>
      <c r="AY9" s="17"/>
      <c r="AZ9" s="17">
        <v>0.76926389018887598</v>
      </c>
      <c r="BA9" s="17">
        <v>0.797447737827086</v>
      </c>
      <c r="BB9" s="17">
        <v>0.73084357377276499</v>
      </c>
      <c r="BC9" s="17">
        <v>0.78847943780240104</v>
      </c>
      <c r="BD9" s="17">
        <v>0.73950531236889405</v>
      </c>
      <c r="BE9" s="17">
        <v>0.84296127581084701</v>
      </c>
      <c r="BF9" s="17"/>
      <c r="BG9" s="17">
        <v>0.75516777509204602</v>
      </c>
      <c r="BH9" s="17">
        <v>0.76956580455645096</v>
      </c>
      <c r="BI9" s="17" t="s">
        <v>95</v>
      </c>
      <c r="BJ9" s="17">
        <v>0.74278039070795498</v>
      </c>
      <c r="BK9" s="17">
        <v>0.78457707280575895</v>
      </c>
      <c r="BL9" s="17">
        <v>0.80846694780781403</v>
      </c>
      <c r="BM9" s="17">
        <v>0.89438001340296402</v>
      </c>
    </row>
    <row r="10" spans="2:65" x14ac:dyDescent="0.35">
      <c r="B10" s="18" t="s">
        <v>555</v>
      </c>
      <c r="C10" s="17">
        <v>0.17457637748449101</v>
      </c>
      <c r="D10" s="17">
        <v>0.18309688326218501</v>
      </c>
      <c r="E10" s="17">
        <v>0.166550661586889</v>
      </c>
      <c r="F10" s="17"/>
      <c r="G10" s="17">
        <v>0.13832890179389001</v>
      </c>
      <c r="H10" s="17">
        <v>0.167304926036659</v>
      </c>
      <c r="I10" s="17">
        <v>0.15660499805425099</v>
      </c>
      <c r="J10" s="17">
        <v>0.14354748573114701</v>
      </c>
      <c r="K10" s="17">
        <v>0.189355102502723</v>
      </c>
      <c r="L10" s="17">
        <v>0.23812784584645999</v>
      </c>
      <c r="M10" s="17"/>
      <c r="N10" s="17">
        <v>0.20566819641018799</v>
      </c>
      <c r="O10" s="17">
        <v>0.16361926117559</v>
      </c>
      <c r="P10" s="17">
        <v>0.15197019566855399</v>
      </c>
      <c r="Q10" s="17">
        <v>0.17184174301563401</v>
      </c>
      <c r="R10" s="17"/>
      <c r="S10" s="17">
        <v>0.14572162814718401</v>
      </c>
      <c r="T10" s="17">
        <v>0.197109419475861</v>
      </c>
      <c r="U10" s="17">
        <v>0.20304351649504701</v>
      </c>
      <c r="V10" s="17">
        <v>0.16993494709139201</v>
      </c>
      <c r="W10" s="17">
        <v>0.173297729137808</v>
      </c>
      <c r="X10" s="17">
        <v>0.18298853765964501</v>
      </c>
      <c r="Y10" s="17">
        <v>0.15603812827938601</v>
      </c>
      <c r="Z10" s="17">
        <v>0.250584340526184</v>
      </c>
      <c r="AA10" s="17">
        <v>0.17603772735120801</v>
      </c>
      <c r="AB10" s="17">
        <v>0.13981584390409399</v>
      </c>
      <c r="AC10" s="17">
        <v>0.21979841505234901</v>
      </c>
      <c r="AD10" s="17">
        <v>9.2319574272614099E-2</v>
      </c>
      <c r="AE10" s="17"/>
      <c r="AF10" s="17">
        <v>0.19757942580244001</v>
      </c>
      <c r="AG10" s="17">
        <v>0.20232352101405901</v>
      </c>
      <c r="AH10" s="17">
        <v>9.8588713954281204E-2</v>
      </c>
      <c r="AI10" s="17"/>
      <c r="AJ10" s="17">
        <v>0.22674453621158</v>
      </c>
      <c r="AK10" s="17">
        <v>0.16877977337446801</v>
      </c>
      <c r="AL10" s="17">
        <v>0.226026706512788</v>
      </c>
      <c r="AM10" s="17">
        <v>0.22789415483283301</v>
      </c>
      <c r="AN10" s="17">
        <v>0.106744265924807</v>
      </c>
      <c r="AO10" s="17"/>
      <c r="AP10" s="17">
        <v>0.23856417442622299</v>
      </c>
      <c r="AQ10" s="17">
        <v>0.16385867503760199</v>
      </c>
      <c r="AR10" s="17">
        <v>0.14105636632719601</v>
      </c>
      <c r="AS10" s="17"/>
      <c r="AT10" s="17">
        <v>0.162218928402698</v>
      </c>
      <c r="AU10" s="17">
        <v>0.16176977913159099</v>
      </c>
      <c r="AV10" s="17">
        <v>0.190094803997996</v>
      </c>
      <c r="AW10" s="17">
        <v>0.203198167127152</v>
      </c>
      <c r="AX10" s="17">
        <v>0.24184275719005499</v>
      </c>
      <c r="AY10" s="17"/>
      <c r="AZ10" s="17">
        <v>0.15861586756011201</v>
      </c>
      <c r="BA10" s="17">
        <v>0.15941556531241</v>
      </c>
      <c r="BB10" s="17">
        <v>0.221766834264466</v>
      </c>
      <c r="BC10" s="17">
        <v>0.18169972359513401</v>
      </c>
      <c r="BD10" s="17">
        <v>0.208564250707927</v>
      </c>
      <c r="BE10" s="17">
        <v>0.133712341587123</v>
      </c>
      <c r="BF10" s="17"/>
      <c r="BG10" s="17">
        <v>0.21463440069529</v>
      </c>
      <c r="BH10" s="17">
        <v>0.193179700659424</v>
      </c>
      <c r="BI10" s="17" t="s">
        <v>95</v>
      </c>
      <c r="BJ10" s="17">
        <v>0.18891195272879099</v>
      </c>
      <c r="BK10" s="17">
        <v>0.145193925269018</v>
      </c>
      <c r="BL10" s="17">
        <v>0.116801577766869</v>
      </c>
      <c r="BM10" s="17">
        <v>5.9284750995029001E-2</v>
      </c>
    </row>
    <row r="11" spans="2:65" x14ac:dyDescent="0.35">
      <c r="B11" s="18" t="s">
        <v>143</v>
      </c>
      <c r="C11" s="19">
        <v>4.7993807786667397E-2</v>
      </c>
      <c r="D11" s="19">
        <v>4.8761249447756103E-2</v>
      </c>
      <c r="E11" s="19">
        <v>4.7565086276181397E-2</v>
      </c>
      <c r="F11" s="19"/>
      <c r="G11" s="19">
        <v>6.4888470488338706E-2</v>
      </c>
      <c r="H11" s="19">
        <v>8.3203192488953706E-2</v>
      </c>
      <c r="I11" s="19">
        <v>5.00621209799752E-2</v>
      </c>
      <c r="J11" s="19">
        <v>4.3290904231602499E-2</v>
      </c>
      <c r="K11" s="19">
        <v>2.32474429568988E-2</v>
      </c>
      <c r="L11" s="19">
        <v>2.38158503444936E-2</v>
      </c>
      <c r="M11" s="19"/>
      <c r="N11" s="19">
        <v>4.4206110832870099E-2</v>
      </c>
      <c r="O11" s="19">
        <v>5.1286937876694499E-2</v>
      </c>
      <c r="P11" s="19">
        <v>5.3836031065803203E-2</v>
      </c>
      <c r="Q11" s="19">
        <v>4.2385415135759802E-2</v>
      </c>
      <c r="R11" s="19"/>
      <c r="S11" s="19">
        <v>6.56112155108656E-2</v>
      </c>
      <c r="T11" s="19">
        <v>2.5930491223795898E-2</v>
      </c>
      <c r="U11" s="19">
        <v>4.0335658040524698E-2</v>
      </c>
      <c r="V11" s="19">
        <v>1.6307279532119599E-2</v>
      </c>
      <c r="W11" s="19">
        <v>3.5255981215495502E-2</v>
      </c>
      <c r="X11" s="19">
        <v>5.3907246900691597E-2</v>
      </c>
      <c r="Y11" s="19">
        <v>9.3261104087050503E-2</v>
      </c>
      <c r="Z11" s="19">
        <v>5.4454546741770603E-2</v>
      </c>
      <c r="AA11" s="19">
        <v>5.8671246390579398E-2</v>
      </c>
      <c r="AB11" s="19">
        <v>4.27197186764669E-2</v>
      </c>
      <c r="AC11" s="19">
        <v>5.1901411350857303E-2</v>
      </c>
      <c r="AD11" s="19">
        <v>4.5834086268556798E-2</v>
      </c>
      <c r="AE11" s="19"/>
      <c r="AF11" s="19">
        <v>4.3704407507584898E-2</v>
      </c>
      <c r="AG11" s="19">
        <v>4.1087093692573101E-2</v>
      </c>
      <c r="AH11" s="19">
        <v>6.6752013591231604E-2</v>
      </c>
      <c r="AI11" s="19"/>
      <c r="AJ11" s="19">
        <v>3.3517057898233699E-2</v>
      </c>
      <c r="AK11" s="19">
        <v>5.6732762482762697E-2</v>
      </c>
      <c r="AL11" s="19">
        <v>3.7524161198920401E-2</v>
      </c>
      <c r="AM11" s="19">
        <v>0</v>
      </c>
      <c r="AN11" s="19">
        <v>5.1672846798268002E-2</v>
      </c>
      <c r="AO11" s="19"/>
      <c r="AP11" s="19">
        <v>1.40683194471982E-2</v>
      </c>
      <c r="AQ11" s="19">
        <v>5.1915923858742198E-2</v>
      </c>
      <c r="AR11" s="19">
        <v>5.0171629288254603E-2</v>
      </c>
      <c r="AS11" s="19"/>
      <c r="AT11" s="19">
        <v>4.1823049556929198E-2</v>
      </c>
      <c r="AU11" s="19">
        <v>4.00156207873908E-2</v>
      </c>
      <c r="AV11" s="19">
        <v>5.3267642917055297E-2</v>
      </c>
      <c r="AW11" s="19">
        <v>7.5069481609799399E-2</v>
      </c>
      <c r="AX11" s="19">
        <v>3.4389906855190097E-2</v>
      </c>
      <c r="AY11" s="19"/>
      <c r="AZ11" s="19">
        <v>7.2120242251012198E-2</v>
      </c>
      <c r="BA11" s="19">
        <v>4.3136696860504302E-2</v>
      </c>
      <c r="BB11" s="19">
        <v>4.7389591962769199E-2</v>
      </c>
      <c r="BC11" s="19">
        <v>2.9820838602464199E-2</v>
      </c>
      <c r="BD11" s="19">
        <v>5.1930436923178801E-2</v>
      </c>
      <c r="BE11" s="19">
        <v>2.3326382602030599E-2</v>
      </c>
      <c r="BF11" s="19"/>
      <c r="BG11" s="19">
        <v>3.0197824212663298E-2</v>
      </c>
      <c r="BH11" s="19">
        <v>3.7254494784125E-2</v>
      </c>
      <c r="BI11" s="19" t="s">
        <v>95</v>
      </c>
      <c r="BJ11" s="19">
        <v>6.8307656563254202E-2</v>
      </c>
      <c r="BK11" s="19">
        <v>7.0229001925222703E-2</v>
      </c>
      <c r="BL11" s="19">
        <v>7.4731474425317093E-2</v>
      </c>
      <c r="BM11" s="19">
        <v>4.6335235602007599E-2</v>
      </c>
    </row>
    <row r="12" spans="2:65" x14ac:dyDescent="0.35">
      <c r="B12" s="16" t="s">
        <v>221</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G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566</v>
      </c>
      <c r="E2" s="28"/>
      <c r="F2" s="28"/>
      <c r="G2" s="28"/>
    </row>
    <row r="6" spans="2:7" ht="50" customHeight="1" x14ac:dyDescent="0.35">
      <c r="B6" s="23" t="s">
        <v>14</v>
      </c>
      <c r="C6" s="23" t="s">
        <v>557</v>
      </c>
      <c r="D6" s="23" t="s">
        <v>558</v>
      </c>
      <c r="E6" s="23" t="s">
        <v>559</v>
      </c>
      <c r="F6" s="23" t="s">
        <v>560</v>
      </c>
    </row>
    <row r="7" spans="2:7" x14ac:dyDescent="0.35">
      <c r="B7" s="18" t="s">
        <v>561</v>
      </c>
      <c r="C7" s="17">
        <v>0.21844885263101599</v>
      </c>
      <c r="D7" s="17">
        <v>0.33101506748604398</v>
      </c>
      <c r="E7" s="17">
        <v>0.35094055292853998</v>
      </c>
      <c r="F7" s="17">
        <v>0.37247473807668402</v>
      </c>
    </row>
    <row r="8" spans="2:7" x14ac:dyDescent="0.35">
      <c r="B8" s="18" t="s">
        <v>562</v>
      </c>
      <c r="C8" s="17">
        <v>0.36630440516886997</v>
      </c>
      <c r="D8" s="17">
        <v>0.44092468598649498</v>
      </c>
      <c r="E8" s="17">
        <v>0.45513411937453702</v>
      </c>
      <c r="F8" s="17">
        <v>0.437842335123313</v>
      </c>
    </row>
    <row r="9" spans="2:7" x14ac:dyDescent="0.35">
      <c r="B9" s="18" t="s">
        <v>563</v>
      </c>
      <c r="C9" s="17">
        <v>0.166995282934467</v>
      </c>
      <c r="D9" s="17">
        <v>0.10449508002407901</v>
      </c>
      <c r="E9" s="17">
        <v>9.2796538220943706E-2</v>
      </c>
      <c r="F9" s="17">
        <v>0.10043802551776</v>
      </c>
    </row>
    <row r="10" spans="2:7" x14ac:dyDescent="0.35">
      <c r="B10" s="18" t="s">
        <v>564</v>
      </c>
      <c r="C10" s="17">
        <v>0.114616019231904</v>
      </c>
      <c r="D10" s="17">
        <v>4.3913736880363999E-2</v>
      </c>
      <c r="E10" s="17">
        <v>3.64225514022209E-2</v>
      </c>
      <c r="F10" s="17">
        <v>3.6550521032408398E-2</v>
      </c>
    </row>
    <row r="11" spans="2:7" x14ac:dyDescent="0.35">
      <c r="B11" s="22" t="s">
        <v>114</v>
      </c>
      <c r="C11" s="20">
        <v>0.133635440033742</v>
      </c>
      <c r="D11" s="20">
        <v>7.9651429623018299E-2</v>
      </c>
      <c r="E11" s="20">
        <v>6.4706238073758193E-2</v>
      </c>
      <c r="F11" s="20">
        <v>5.2694380249833903E-2</v>
      </c>
    </row>
    <row r="12" spans="2:7" x14ac:dyDescent="0.35">
      <c r="B12" s="22" t="s">
        <v>565</v>
      </c>
      <c r="C12" s="20">
        <v>0.58475325779988696</v>
      </c>
      <c r="D12" s="20">
        <v>0.77193975347253896</v>
      </c>
      <c r="E12" s="20">
        <v>0.80607467230307694</v>
      </c>
      <c r="F12" s="20">
        <v>0.81031707319999702</v>
      </c>
    </row>
    <row r="13" spans="2:7" x14ac:dyDescent="0.35">
      <c r="B13" s="22" t="s">
        <v>168</v>
      </c>
      <c r="C13" s="21">
        <v>-0.45111781776614501</v>
      </c>
      <c r="D13" s="21">
        <v>-0.69228832384951999</v>
      </c>
      <c r="E13" s="21">
        <v>-0.74136843422931897</v>
      </c>
      <c r="F13" s="21">
        <v>-0.75762269295016305</v>
      </c>
    </row>
    <row r="14" spans="2:7" x14ac:dyDescent="0.35">
      <c r="B14" s="16" t="s">
        <v>221</v>
      </c>
      <c r="C14" s="16"/>
      <c r="D14" s="16"/>
      <c r="E14" s="16"/>
      <c r="F14" s="16"/>
    </row>
    <row r="15" spans="2:7" x14ac:dyDescent="0.35">
      <c r="B15" t="s">
        <v>98</v>
      </c>
    </row>
    <row r="16" spans="2:7" x14ac:dyDescent="0.35">
      <c r="B16" t="s">
        <v>99</v>
      </c>
    </row>
    <row r="20" spans="2:2" x14ac:dyDescent="0.35">
      <c r="B20"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561</v>
      </c>
      <c r="C9" s="17">
        <v>0.37247473807668402</v>
      </c>
      <c r="D9" s="17">
        <v>0.35739927388245402</v>
      </c>
      <c r="E9" s="17">
        <v>0.38863727522656799</v>
      </c>
      <c r="F9" s="17"/>
      <c r="G9" s="17">
        <v>0.30443977525364302</v>
      </c>
      <c r="H9" s="17">
        <v>0.35263902334091601</v>
      </c>
      <c r="I9" s="17">
        <v>0.41181238028955203</v>
      </c>
      <c r="J9" s="17">
        <v>0.39692466106339203</v>
      </c>
      <c r="K9" s="17">
        <v>0.413892882711618</v>
      </c>
      <c r="L9" s="17">
        <v>0.359319101325631</v>
      </c>
      <c r="M9" s="17"/>
      <c r="N9" s="17">
        <v>0.427538255533151</v>
      </c>
      <c r="O9" s="17">
        <v>0.364996095661072</v>
      </c>
      <c r="P9" s="17">
        <v>0.37773044706977699</v>
      </c>
      <c r="Q9" s="17">
        <v>0.31548824330287401</v>
      </c>
      <c r="R9" s="17"/>
      <c r="S9" s="17">
        <v>0.33995372158771497</v>
      </c>
      <c r="T9" s="17">
        <v>0.396663617710038</v>
      </c>
      <c r="U9" s="17">
        <v>0.38855240079571901</v>
      </c>
      <c r="V9" s="17">
        <v>0.35406043771885098</v>
      </c>
      <c r="W9" s="17">
        <v>0.29030196263629099</v>
      </c>
      <c r="X9" s="17">
        <v>0.35580695109319699</v>
      </c>
      <c r="Y9" s="17">
        <v>0.34879564528934598</v>
      </c>
      <c r="Z9" s="17">
        <v>0.41994072041133301</v>
      </c>
      <c r="AA9" s="17">
        <v>0.42597654384661798</v>
      </c>
      <c r="AB9" s="17">
        <v>0.40444717377836498</v>
      </c>
      <c r="AC9" s="17">
        <v>0.29778241348623702</v>
      </c>
      <c r="AD9" s="17">
        <v>0.47483525388305098</v>
      </c>
      <c r="AE9" s="17"/>
      <c r="AF9" s="17">
        <v>0.37136291882948302</v>
      </c>
      <c r="AG9" s="17">
        <v>0.40735519906217499</v>
      </c>
      <c r="AH9" s="17">
        <v>0.32893054018404799</v>
      </c>
      <c r="AI9" s="17"/>
      <c r="AJ9" s="17">
        <v>0.37221245140124298</v>
      </c>
      <c r="AK9" s="17">
        <v>0.38565196248059502</v>
      </c>
      <c r="AL9" s="17">
        <v>0.43977111838399602</v>
      </c>
      <c r="AM9" s="17">
        <v>0.41995039035247</v>
      </c>
      <c r="AN9" s="17">
        <v>0.32014912680999003</v>
      </c>
      <c r="AO9" s="17"/>
      <c r="AP9" s="17">
        <v>0.36982145413142897</v>
      </c>
      <c r="AQ9" s="17">
        <v>0.38286803270408698</v>
      </c>
      <c r="AR9" s="17">
        <v>0.42718989576021998</v>
      </c>
      <c r="AS9" s="17"/>
      <c r="AT9" s="17">
        <v>0.31419437774460601</v>
      </c>
      <c r="AU9" s="17">
        <v>0.32768562012948399</v>
      </c>
      <c r="AV9" s="17">
        <v>0.40181164272076603</v>
      </c>
      <c r="AW9" s="17">
        <v>0.45804893173060501</v>
      </c>
      <c r="AX9" s="17">
        <v>0.47230389117375698</v>
      </c>
      <c r="AY9" s="17"/>
      <c r="AZ9" s="17">
        <v>0.34980027874735098</v>
      </c>
      <c r="BA9" s="17">
        <v>0.36463764762998702</v>
      </c>
      <c r="BB9" s="17">
        <v>0.39477643782530403</v>
      </c>
      <c r="BC9" s="17">
        <v>0.35778604212981802</v>
      </c>
      <c r="BD9" s="17">
        <v>0.422226515568705</v>
      </c>
      <c r="BE9" s="17">
        <v>0.41134118882259801</v>
      </c>
      <c r="BF9" s="17"/>
      <c r="BG9" s="17">
        <v>0.37769167538220899</v>
      </c>
      <c r="BH9" s="17">
        <v>0.45222687700664899</v>
      </c>
      <c r="BI9" s="17" t="s">
        <v>95</v>
      </c>
      <c r="BJ9" s="17">
        <v>0.30939235653087599</v>
      </c>
      <c r="BK9" s="17">
        <v>0.324909626363102</v>
      </c>
      <c r="BL9" s="17">
        <v>0.34940474632366503</v>
      </c>
      <c r="BM9" s="17">
        <v>0.216529460323301</v>
      </c>
    </row>
    <row r="10" spans="2:65" x14ac:dyDescent="0.35">
      <c r="B10" s="18" t="s">
        <v>562</v>
      </c>
      <c r="C10" s="17">
        <v>0.437842335123313</v>
      </c>
      <c r="D10" s="17">
        <v>0.43271780961278999</v>
      </c>
      <c r="E10" s="17">
        <v>0.44198661479701701</v>
      </c>
      <c r="F10" s="17"/>
      <c r="G10" s="17">
        <v>0.41065612760100001</v>
      </c>
      <c r="H10" s="17">
        <v>0.45340408158548801</v>
      </c>
      <c r="I10" s="17">
        <v>0.41239131045884198</v>
      </c>
      <c r="J10" s="17">
        <v>0.42410084742291798</v>
      </c>
      <c r="K10" s="17">
        <v>0.44060082356379998</v>
      </c>
      <c r="L10" s="17">
        <v>0.47572392337195202</v>
      </c>
      <c r="M10" s="17"/>
      <c r="N10" s="17">
        <v>0.42923721130065901</v>
      </c>
      <c r="O10" s="17">
        <v>0.43752505244230899</v>
      </c>
      <c r="P10" s="17">
        <v>0.442700205796068</v>
      </c>
      <c r="Q10" s="17">
        <v>0.44436249248537901</v>
      </c>
      <c r="R10" s="17"/>
      <c r="S10" s="17">
        <v>0.47599514808156801</v>
      </c>
      <c r="T10" s="17">
        <v>0.41082872165400303</v>
      </c>
      <c r="U10" s="17">
        <v>0.34680905349062502</v>
      </c>
      <c r="V10" s="17">
        <v>0.47058829572676403</v>
      </c>
      <c r="W10" s="17">
        <v>0.47655189435369699</v>
      </c>
      <c r="X10" s="17">
        <v>0.457982765311995</v>
      </c>
      <c r="Y10" s="17">
        <v>0.50066956495685599</v>
      </c>
      <c r="Z10" s="17">
        <v>0.40491319908132301</v>
      </c>
      <c r="AA10" s="17">
        <v>0.40154984886995598</v>
      </c>
      <c r="AB10" s="17">
        <v>0.43796085090875603</v>
      </c>
      <c r="AC10" s="17">
        <v>0.44765665974176</v>
      </c>
      <c r="AD10" s="17">
        <v>0.38236001058392399</v>
      </c>
      <c r="AE10" s="17"/>
      <c r="AF10" s="17">
        <v>0.424054591489403</v>
      </c>
      <c r="AG10" s="17">
        <v>0.44289085715506299</v>
      </c>
      <c r="AH10" s="17">
        <v>0.47832204283881402</v>
      </c>
      <c r="AI10" s="17"/>
      <c r="AJ10" s="17">
        <v>0.43174852840379202</v>
      </c>
      <c r="AK10" s="17">
        <v>0.456776329304171</v>
      </c>
      <c r="AL10" s="17">
        <v>0.46218613279895598</v>
      </c>
      <c r="AM10" s="17">
        <v>0.24798668383309</v>
      </c>
      <c r="AN10" s="17">
        <v>0.46361248387211501</v>
      </c>
      <c r="AO10" s="17"/>
      <c r="AP10" s="17">
        <v>0.41968122019941101</v>
      </c>
      <c r="AQ10" s="17">
        <v>0.46364742685746202</v>
      </c>
      <c r="AR10" s="17">
        <v>0.43117212504531899</v>
      </c>
      <c r="AS10" s="17"/>
      <c r="AT10" s="17">
        <v>0.43628146551391001</v>
      </c>
      <c r="AU10" s="17">
        <v>0.42680806652604902</v>
      </c>
      <c r="AV10" s="17">
        <v>0.47220994206537198</v>
      </c>
      <c r="AW10" s="17">
        <v>0.405083931418253</v>
      </c>
      <c r="AX10" s="17">
        <v>0.35541351807579802</v>
      </c>
      <c r="AY10" s="17"/>
      <c r="AZ10" s="17">
        <v>0.43041460963939998</v>
      </c>
      <c r="BA10" s="17">
        <v>0.45007922740399697</v>
      </c>
      <c r="BB10" s="17">
        <v>0.43140315272621299</v>
      </c>
      <c r="BC10" s="17">
        <v>0.450781587479887</v>
      </c>
      <c r="BD10" s="17">
        <v>0.42565560861193502</v>
      </c>
      <c r="BE10" s="17">
        <v>0.39996816728032097</v>
      </c>
      <c r="BF10" s="17"/>
      <c r="BG10" s="17">
        <v>0.45553919141851401</v>
      </c>
      <c r="BH10" s="17">
        <v>0.36091061751590803</v>
      </c>
      <c r="BI10" s="17" t="s">
        <v>95</v>
      </c>
      <c r="BJ10" s="17">
        <v>0.44306135795301999</v>
      </c>
      <c r="BK10" s="17">
        <v>0.46557822932572202</v>
      </c>
      <c r="BL10" s="17">
        <v>0.46260452223082399</v>
      </c>
      <c r="BM10" s="17">
        <v>0.49342530257309702</v>
      </c>
    </row>
    <row r="11" spans="2:65" x14ac:dyDescent="0.35">
      <c r="B11" s="18" t="s">
        <v>563</v>
      </c>
      <c r="C11" s="17">
        <v>0.10043802551776</v>
      </c>
      <c r="D11" s="17">
        <v>0.12145762104890399</v>
      </c>
      <c r="E11" s="17">
        <v>7.8749283156540506E-2</v>
      </c>
      <c r="F11" s="17"/>
      <c r="G11" s="17">
        <v>0.19066331320750199</v>
      </c>
      <c r="H11" s="17">
        <v>0.108461986736564</v>
      </c>
      <c r="I11" s="17">
        <v>8.2923011503250696E-2</v>
      </c>
      <c r="J11" s="17">
        <v>7.4274475079651806E-2</v>
      </c>
      <c r="K11" s="17">
        <v>6.9287742018727297E-2</v>
      </c>
      <c r="L11" s="17">
        <v>8.3253397438647403E-2</v>
      </c>
      <c r="M11" s="17"/>
      <c r="N11" s="17">
        <v>9.6244942973526898E-2</v>
      </c>
      <c r="O11" s="17">
        <v>9.4315524888995694E-2</v>
      </c>
      <c r="P11" s="17">
        <v>9.6788728982845407E-2</v>
      </c>
      <c r="Q11" s="17">
        <v>0.11467393097213199</v>
      </c>
      <c r="R11" s="17"/>
      <c r="S11" s="17">
        <v>0.12245054476473401</v>
      </c>
      <c r="T11" s="17">
        <v>0.10463326731233</v>
      </c>
      <c r="U11" s="17">
        <v>0.10962411645964699</v>
      </c>
      <c r="V11" s="17">
        <v>0.113931653172794</v>
      </c>
      <c r="W11" s="17">
        <v>0.121558270581113</v>
      </c>
      <c r="X11" s="17">
        <v>0.11085425373633</v>
      </c>
      <c r="Y11" s="17">
        <v>6.0497319107049898E-2</v>
      </c>
      <c r="Z11" s="17">
        <v>8.0410350531239405E-2</v>
      </c>
      <c r="AA11" s="17">
        <v>6.8491635456793404E-2</v>
      </c>
      <c r="AB11" s="17">
        <v>8.7990980166359797E-2</v>
      </c>
      <c r="AC11" s="17">
        <v>0.108537562949709</v>
      </c>
      <c r="AD11" s="17">
        <v>0.119713210574744</v>
      </c>
      <c r="AE11" s="17"/>
      <c r="AF11" s="17">
        <v>0.101568056049314</v>
      </c>
      <c r="AG11" s="17">
        <v>8.8041941125527698E-2</v>
      </c>
      <c r="AH11" s="17">
        <v>7.7918515166743099E-2</v>
      </c>
      <c r="AI11" s="17"/>
      <c r="AJ11" s="17">
        <v>9.8568738821916302E-2</v>
      </c>
      <c r="AK11" s="17">
        <v>8.5679108882577307E-2</v>
      </c>
      <c r="AL11" s="17">
        <v>9.01451257985557E-2</v>
      </c>
      <c r="AM11" s="17">
        <v>0.25343947594606597</v>
      </c>
      <c r="AN11" s="17">
        <v>9.2744630646015902E-2</v>
      </c>
      <c r="AO11" s="17"/>
      <c r="AP11" s="17">
        <v>0.11481643097484601</v>
      </c>
      <c r="AQ11" s="17">
        <v>8.4905836767015894E-2</v>
      </c>
      <c r="AR11" s="17">
        <v>9.8828375605862301E-2</v>
      </c>
      <c r="AS11" s="17"/>
      <c r="AT11" s="17">
        <v>0.104744107559245</v>
      </c>
      <c r="AU11" s="17">
        <v>0.14683001172489399</v>
      </c>
      <c r="AV11" s="17">
        <v>6.8004982492930702E-2</v>
      </c>
      <c r="AW11" s="17">
        <v>0.10383334680216701</v>
      </c>
      <c r="AX11" s="17">
        <v>9.0683812869592997E-2</v>
      </c>
      <c r="AY11" s="17"/>
      <c r="AZ11" s="17">
        <v>0.13060835854889599</v>
      </c>
      <c r="BA11" s="17">
        <v>9.8932976802494105E-2</v>
      </c>
      <c r="BB11" s="17">
        <v>8.5632670383822801E-2</v>
      </c>
      <c r="BC11" s="17">
        <v>7.40704742417366E-2</v>
      </c>
      <c r="BD11" s="17">
        <v>8.5773364141820296E-2</v>
      </c>
      <c r="BE11" s="17">
        <v>0.12575262966395301</v>
      </c>
      <c r="BF11" s="17"/>
      <c r="BG11" s="17">
        <v>9.0657295977454297E-2</v>
      </c>
      <c r="BH11" s="17">
        <v>9.6153453356850105E-2</v>
      </c>
      <c r="BI11" s="17" t="s">
        <v>95</v>
      </c>
      <c r="BJ11" s="17">
        <v>0.13721534379808201</v>
      </c>
      <c r="BK11" s="17">
        <v>8.6575979967539005E-2</v>
      </c>
      <c r="BL11" s="17">
        <v>9.5521837569696899E-2</v>
      </c>
      <c r="BM11" s="17">
        <v>0.18576244546509599</v>
      </c>
    </row>
    <row r="12" spans="2:65" x14ac:dyDescent="0.35">
      <c r="B12" s="18" t="s">
        <v>564</v>
      </c>
      <c r="C12" s="17">
        <v>3.6550521032408398E-2</v>
      </c>
      <c r="D12" s="17">
        <v>3.74011797077883E-2</v>
      </c>
      <c r="E12" s="17">
        <v>3.5965822382449997E-2</v>
      </c>
      <c r="F12" s="17"/>
      <c r="G12" s="17">
        <v>3.3707609399994003E-2</v>
      </c>
      <c r="H12" s="17">
        <v>4.3212302101508698E-2</v>
      </c>
      <c r="I12" s="17">
        <v>3.2022078731215799E-2</v>
      </c>
      <c r="J12" s="17">
        <v>4.5728016285958802E-2</v>
      </c>
      <c r="K12" s="17">
        <v>3.39465278968068E-2</v>
      </c>
      <c r="L12" s="17">
        <v>3.1214403053881401E-2</v>
      </c>
      <c r="M12" s="17"/>
      <c r="N12" s="17">
        <v>2.77615794496671E-2</v>
      </c>
      <c r="O12" s="17">
        <v>4.8239040416352803E-2</v>
      </c>
      <c r="P12" s="17">
        <v>2.7249628415770302E-2</v>
      </c>
      <c r="Q12" s="17">
        <v>4.15182744868575E-2</v>
      </c>
      <c r="R12" s="17"/>
      <c r="S12" s="17">
        <v>2.53062176588012E-2</v>
      </c>
      <c r="T12" s="17">
        <v>2.8408100353118401E-2</v>
      </c>
      <c r="U12" s="17">
        <v>8.1221312688037201E-2</v>
      </c>
      <c r="V12" s="17">
        <v>1.8897609725156798E-2</v>
      </c>
      <c r="W12" s="17">
        <v>5.8231742257234702E-2</v>
      </c>
      <c r="X12" s="17">
        <v>1.9085787507950001E-2</v>
      </c>
      <c r="Y12" s="17">
        <v>2.83398608872216E-2</v>
      </c>
      <c r="Z12" s="17">
        <v>3.2710685651829302E-2</v>
      </c>
      <c r="AA12" s="17">
        <v>3.23860313838343E-2</v>
      </c>
      <c r="AB12" s="17">
        <v>3.9590917436558702E-2</v>
      </c>
      <c r="AC12" s="17">
        <v>7.6337853737652797E-2</v>
      </c>
      <c r="AD12" s="17">
        <v>2.30915249582801E-2</v>
      </c>
      <c r="AE12" s="17"/>
      <c r="AF12" s="17">
        <v>4.4418355175150297E-2</v>
      </c>
      <c r="AG12" s="17">
        <v>2.7721413700955402E-2</v>
      </c>
      <c r="AH12" s="17">
        <v>4.4588978318584403E-2</v>
      </c>
      <c r="AI12" s="17"/>
      <c r="AJ12" s="17">
        <v>4.5976785510397501E-2</v>
      </c>
      <c r="AK12" s="17">
        <v>2.0385391436037299E-2</v>
      </c>
      <c r="AL12" s="17">
        <v>7.8976230184920598E-3</v>
      </c>
      <c r="AM12" s="17">
        <v>4.1556988947446E-2</v>
      </c>
      <c r="AN12" s="17">
        <v>4.6104379005472602E-2</v>
      </c>
      <c r="AO12" s="17"/>
      <c r="AP12" s="17">
        <v>5.3726469154535203E-2</v>
      </c>
      <c r="AQ12" s="17">
        <v>2.1117849934132099E-2</v>
      </c>
      <c r="AR12" s="17">
        <v>4.2809603588599102E-2</v>
      </c>
      <c r="AS12" s="17"/>
      <c r="AT12" s="17">
        <v>5.3869187544930301E-2</v>
      </c>
      <c r="AU12" s="17">
        <v>3.6898287630748601E-2</v>
      </c>
      <c r="AV12" s="17">
        <v>2.8514547953965901E-2</v>
      </c>
      <c r="AW12" s="17">
        <v>1.2260966273607799E-2</v>
      </c>
      <c r="AX12" s="17">
        <v>5.5160866387146498E-2</v>
      </c>
      <c r="AY12" s="17"/>
      <c r="AZ12" s="17">
        <v>4.6735365220533502E-2</v>
      </c>
      <c r="BA12" s="17">
        <v>3.3312677101520402E-2</v>
      </c>
      <c r="BB12" s="17">
        <v>2.7694455052605899E-2</v>
      </c>
      <c r="BC12" s="17">
        <v>3.6194371647112401E-2</v>
      </c>
      <c r="BD12" s="17">
        <v>2.8817929220366901E-2</v>
      </c>
      <c r="BE12" s="17">
        <v>4.5927137619544402E-2</v>
      </c>
      <c r="BF12" s="17"/>
      <c r="BG12" s="17">
        <v>2.5695366536941999E-2</v>
      </c>
      <c r="BH12" s="17">
        <v>3.8228390172713199E-2</v>
      </c>
      <c r="BI12" s="17" t="s">
        <v>95</v>
      </c>
      <c r="BJ12" s="17">
        <v>4.5347683246191199E-2</v>
      </c>
      <c r="BK12" s="17">
        <v>4.5318158758810602E-2</v>
      </c>
      <c r="BL12" s="17">
        <v>4.5402401048980398E-2</v>
      </c>
      <c r="BM12" s="17">
        <v>6.0088603698427799E-2</v>
      </c>
    </row>
    <row r="13" spans="2:65" x14ac:dyDescent="0.35">
      <c r="B13" s="18" t="s">
        <v>114</v>
      </c>
      <c r="C13" s="20">
        <v>5.2694380249833903E-2</v>
      </c>
      <c r="D13" s="20">
        <v>5.1024115748063703E-2</v>
      </c>
      <c r="E13" s="20">
        <v>5.46610044374242E-2</v>
      </c>
      <c r="F13" s="20"/>
      <c r="G13" s="20">
        <v>6.0533174537861403E-2</v>
      </c>
      <c r="H13" s="20">
        <v>4.2282606235523303E-2</v>
      </c>
      <c r="I13" s="20">
        <v>6.0851219017139802E-2</v>
      </c>
      <c r="J13" s="20">
        <v>5.8972000148079302E-2</v>
      </c>
      <c r="K13" s="20">
        <v>4.2272023809048702E-2</v>
      </c>
      <c r="L13" s="20">
        <v>5.0489174809888203E-2</v>
      </c>
      <c r="M13" s="20"/>
      <c r="N13" s="20">
        <v>1.92180107429956E-2</v>
      </c>
      <c r="O13" s="20">
        <v>5.4924286591270501E-2</v>
      </c>
      <c r="P13" s="20">
        <v>5.55309897355395E-2</v>
      </c>
      <c r="Q13" s="20">
        <v>8.3957058752757205E-2</v>
      </c>
      <c r="R13" s="20"/>
      <c r="S13" s="20">
        <v>3.6294367907182101E-2</v>
      </c>
      <c r="T13" s="20">
        <v>5.9466292970510301E-2</v>
      </c>
      <c r="U13" s="20">
        <v>7.3793116565970707E-2</v>
      </c>
      <c r="V13" s="20">
        <v>4.2522003656434798E-2</v>
      </c>
      <c r="W13" s="20">
        <v>5.3356130171663602E-2</v>
      </c>
      <c r="X13" s="20">
        <v>5.6270242350528403E-2</v>
      </c>
      <c r="Y13" s="20">
        <v>6.1697609759526997E-2</v>
      </c>
      <c r="Z13" s="20">
        <v>6.2025044324275198E-2</v>
      </c>
      <c r="AA13" s="20">
        <v>7.1595940442798905E-2</v>
      </c>
      <c r="AB13" s="20">
        <v>3.0010077709960298E-2</v>
      </c>
      <c r="AC13" s="20">
        <v>6.9685510084641203E-2</v>
      </c>
      <c r="AD13" s="20">
        <v>0</v>
      </c>
      <c r="AE13" s="20"/>
      <c r="AF13" s="20">
        <v>5.8596078456649901E-2</v>
      </c>
      <c r="AG13" s="20">
        <v>3.3990588956278399E-2</v>
      </c>
      <c r="AH13" s="20">
        <v>7.0239923491810005E-2</v>
      </c>
      <c r="AI13" s="20"/>
      <c r="AJ13" s="20">
        <v>5.1493495862651603E-2</v>
      </c>
      <c r="AK13" s="20">
        <v>5.1507207896619799E-2</v>
      </c>
      <c r="AL13" s="20">
        <v>0</v>
      </c>
      <c r="AM13" s="20">
        <v>3.7066460920928697E-2</v>
      </c>
      <c r="AN13" s="20">
        <v>7.7389379666406494E-2</v>
      </c>
      <c r="AO13" s="20"/>
      <c r="AP13" s="20">
        <v>4.1954425539779502E-2</v>
      </c>
      <c r="AQ13" s="20">
        <v>4.7460853737303001E-2</v>
      </c>
      <c r="AR13" s="20">
        <v>0</v>
      </c>
      <c r="AS13" s="20"/>
      <c r="AT13" s="20">
        <v>9.0910861637308604E-2</v>
      </c>
      <c r="AU13" s="20">
        <v>6.17780139888243E-2</v>
      </c>
      <c r="AV13" s="20">
        <v>2.94588847669656E-2</v>
      </c>
      <c r="AW13" s="20">
        <v>2.07728237753671E-2</v>
      </c>
      <c r="AX13" s="20">
        <v>2.6437911493705401E-2</v>
      </c>
      <c r="AY13" s="20"/>
      <c r="AZ13" s="20">
        <v>4.2441387843819102E-2</v>
      </c>
      <c r="BA13" s="20">
        <v>5.3037471062001199E-2</v>
      </c>
      <c r="BB13" s="20">
        <v>6.04932840120537E-2</v>
      </c>
      <c r="BC13" s="20">
        <v>8.1167524501445501E-2</v>
      </c>
      <c r="BD13" s="20">
        <v>3.7526582457172698E-2</v>
      </c>
      <c r="BE13" s="20">
        <v>1.70108766135833E-2</v>
      </c>
      <c r="BF13" s="20"/>
      <c r="BG13" s="20">
        <v>5.0416470684880602E-2</v>
      </c>
      <c r="BH13" s="20">
        <v>5.2480661947880002E-2</v>
      </c>
      <c r="BI13" s="20" t="s">
        <v>95</v>
      </c>
      <c r="BJ13" s="20">
        <v>6.4983258471830896E-2</v>
      </c>
      <c r="BK13" s="20">
        <v>7.7618005584826594E-2</v>
      </c>
      <c r="BL13" s="20">
        <v>4.7066492826833999E-2</v>
      </c>
      <c r="BM13" s="20">
        <v>4.4194187940078601E-2</v>
      </c>
    </row>
    <row r="14" spans="2:65" x14ac:dyDescent="0.35">
      <c r="B14" s="18" t="s">
        <v>565</v>
      </c>
      <c r="C14" s="20">
        <v>0.81031707319999702</v>
      </c>
      <c r="D14" s="20">
        <v>0.79011708349524401</v>
      </c>
      <c r="E14" s="20">
        <v>0.83062389002358505</v>
      </c>
      <c r="F14" s="20"/>
      <c r="G14" s="20">
        <v>0.71509590285464197</v>
      </c>
      <c r="H14" s="20">
        <v>0.80604310492640396</v>
      </c>
      <c r="I14" s="20">
        <v>0.82420369074839395</v>
      </c>
      <c r="J14" s="20">
        <v>0.82102550848630995</v>
      </c>
      <c r="K14" s="20">
        <v>0.85449370627541699</v>
      </c>
      <c r="L14" s="20">
        <v>0.83504302469758296</v>
      </c>
      <c r="M14" s="20"/>
      <c r="N14" s="20">
        <v>0.85677546683381001</v>
      </c>
      <c r="O14" s="20">
        <v>0.80252114810338104</v>
      </c>
      <c r="P14" s="20">
        <v>0.82043065286584504</v>
      </c>
      <c r="Q14" s="20">
        <v>0.75985073578825402</v>
      </c>
      <c r="R14" s="20"/>
      <c r="S14" s="20">
        <v>0.81594886966928304</v>
      </c>
      <c r="T14" s="20">
        <v>0.80749233936404097</v>
      </c>
      <c r="U14" s="20">
        <v>0.73536145428634403</v>
      </c>
      <c r="V14" s="20">
        <v>0.82464873344561496</v>
      </c>
      <c r="W14" s="20">
        <v>0.76685385698998898</v>
      </c>
      <c r="X14" s="20">
        <v>0.81378971640519204</v>
      </c>
      <c r="Y14" s="20">
        <v>0.84946521024620103</v>
      </c>
      <c r="Z14" s="20">
        <v>0.82485391949265596</v>
      </c>
      <c r="AA14" s="20">
        <v>0.82752639271657302</v>
      </c>
      <c r="AB14" s="20">
        <v>0.84240802468712095</v>
      </c>
      <c r="AC14" s="20">
        <v>0.74543907322799696</v>
      </c>
      <c r="AD14" s="20">
        <v>0.85719526446697603</v>
      </c>
      <c r="AE14" s="20"/>
      <c r="AF14" s="20">
        <v>0.79541751031888597</v>
      </c>
      <c r="AG14" s="20">
        <v>0.85024605621723803</v>
      </c>
      <c r="AH14" s="20">
        <v>0.80725258302286196</v>
      </c>
      <c r="AI14" s="20"/>
      <c r="AJ14" s="20">
        <v>0.803960979805035</v>
      </c>
      <c r="AK14" s="20">
        <v>0.84242829178476597</v>
      </c>
      <c r="AL14" s="20">
        <v>0.901957251182952</v>
      </c>
      <c r="AM14" s="20">
        <v>0.66793707418556003</v>
      </c>
      <c r="AN14" s="20">
        <v>0.78376161068210504</v>
      </c>
      <c r="AO14" s="20"/>
      <c r="AP14" s="20">
        <v>0.78950267433083998</v>
      </c>
      <c r="AQ14" s="20">
        <v>0.84651545956154906</v>
      </c>
      <c r="AR14" s="20">
        <v>0.85836202080553803</v>
      </c>
      <c r="AS14" s="20"/>
      <c r="AT14" s="20">
        <v>0.75047584325851602</v>
      </c>
      <c r="AU14" s="20">
        <v>0.75449368665553296</v>
      </c>
      <c r="AV14" s="20">
        <v>0.87402158478613801</v>
      </c>
      <c r="AW14" s="20">
        <v>0.86313286314885895</v>
      </c>
      <c r="AX14" s="20">
        <v>0.82771740924955495</v>
      </c>
      <c r="AY14" s="20"/>
      <c r="AZ14" s="20">
        <v>0.78021488838675102</v>
      </c>
      <c r="BA14" s="20">
        <v>0.81471687503398404</v>
      </c>
      <c r="BB14" s="20">
        <v>0.82617959055151802</v>
      </c>
      <c r="BC14" s="20">
        <v>0.80856762960970596</v>
      </c>
      <c r="BD14" s="20">
        <v>0.84788212418064002</v>
      </c>
      <c r="BE14" s="20">
        <v>0.81130935610291899</v>
      </c>
      <c r="BF14" s="20"/>
      <c r="BG14" s="20">
        <v>0.833230866800723</v>
      </c>
      <c r="BH14" s="20">
        <v>0.81313749452255701</v>
      </c>
      <c r="BI14" s="20" t="s">
        <v>95</v>
      </c>
      <c r="BJ14" s="20">
        <v>0.75245371448389597</v>
      </c>
      <c r="BK14" s="20">
        <v>0.79048785568882396</v>
      </c>
      <c r="BL14" s="20">
        <v>0.81200926855448896</v>
      </c>
      <c r="BM14" s="20">
        <v>0.70995476289639703</v>
      </c>
    </row>
    <row r="15" spans="2:65" x14ac:dyDescent="0.35">
      <c r="B15" s="18" t="s">
        <v>168</v>
      </c>
      <c r="C15" s="21">
        <v>-0.75762269295016305</v>
      </c>
      <c r="D15" s="21">
        <v>-0.73909296774718103</v>
      </c>
      <c r="E15" s="21">
        <v>-0.775962885586161</v>
      </c>
      <c r="F15" s="21"/>
      <c r="G15" s="21">
        <v>-0.65456272831678097</v>
      </c>
      <c r="H15" s="21">
        <v>-0.76376049869088103</v>
      </c>
      <c r="I15" s="21">
        <v>-0.76335247173125398</v>
      </c>
      <c r="J15" s="21">
        <v>-0.76205350833823104</v>
      </c>
      <c r="K15" s="21">
        <v>-0.81222168246636905</v>
      </c>
      <c r="L15" s="21">
        <v>-0.78455384988769505</v>
      </c>
      <c r="M15" s="21"/>
      <c r="N15" s="21">
        <v>-0.837557456090815</v>
      </c>
      <c r="O15" s="21">
        <v>-0.74759686151211002</v>
      </c>
      <c r="P15" s="21">
        <v>-0.764899663130305</v>
      </c>
      <c r="Q15" s="21">
        <v>-0.67589367703549597</v>
      </c>
      <c r="R15" s="21"/>
      <c r="S15" s="21">
        <v>-0.77965450176210105</v>
      </c>
      <c r="T15" s="21">
        <v>-0.74802604639353099</v>
      </c>
      <c r="U15" s="21">
        <v>-0.66156833772037404</v>
      </c>
      <c r="V15" s="21">
        <v>-0.78212672978917996</v>
      </c>
      <c r="W15" s="21">
        <v>-0.71349772681832502</v>
      </c>
      <c r="X15" s="21">
        <v>-0.75751947405466402</v>
      </c>
      <c r="Y15" s="21">
        <v>-0.78776760048667405</v>
      </c>
      <c r="Z15" s="21">
        <v>-0.76282887516838105</v>
      </c>
      <c r="AA15" s="21">
        <v>-0.75593045227377498</v>
      </c>
      <c r="AB15" s="21">
        <v>-0.81239794697716095</v>
      </c>
      <c r="AC15" s="21">
        <v>-0.675753563143356</v>
      </c>
      <c r="AD15" s="21">
        <v>-0.85719526446697603</v>
      </c>
      <c r="AE15" s="21"/>
      <c r="AF15" s="21">
        <v>-0.73682143186223603</v>
      </c>
      <c r="AG15" s="21">
        <v>-0.81625546726095999</v>
      </c>
      <c r="AH15" s="21">
        <v>-0.73701265953105199</v>
      </c>
      <c r="AI15" s="21"/>
      <c r="AJ15" s="21">
        <v>-0.75246748394238305</v>
      </c>
      <c r="AK15" s="21">
        <v>-0.79092108388814597</v>
      </c>
      <c r="AL15" s="21">
        <v>-0.901957251182952</v>
      </c>
      <c r="AM15" s="21">
        <v>-0.63087061326463101</v>
      </c>
      <c r="AN15" s="21">
        <v>-0.70637223101569901</v>
      </c>
      <c r="AO15" s="21"/>
      <c r="AP15" s="21">
        <v>-0.74754824879105997</v>
      </c>
      <c r="AQ15" s="21">
        <v>-0.79905460582424603</v>
      </c>
      <c r="AR15" s="21">
        <v>-0.85836202080553803</v>
      </c>
      <c r="AS15" s="21"/>
      <c r="AT15" s="21">
        <v>-0.65956498162120702</v>
      </c>
      <c r="AU15" s="21">
        <v>-0.69271567266670897</v>
      </c>
      <c r="AV15" s="21">
        <v>-0.844562700019172</v>
      </c>
      <c r="AW15" s="21">
        <v>-0.84236003937349102</v>
      </c>
      <c r="AX15" s="21">
        <v>-0.80127949775584995</v>
      </c>
      <c r="AY15" s="21"/>
      <c r="AZ15" s="21">
        <v>-0.737773500542932</v>
      </c>
      <c r="BA15" s="21">
        <v>-0.76167940397198297</v>
      </c>
      <c r="BB15" s="21">
        <v>-0.76568630653946401</v>
      </c>
      <c r="BC15" s="21">
        <v>-0.72740010510826003</v>
      </c>
      <c r="BD15" s="21">
        <v>-0.81035554172346702</v>
      </c>
      <c r="BE15" s="21">
        <v>-0.79429847948933496</v>
      </c>
      <c r="BF15" s="21"/>
      <c r="BG15" s="21">
        <v>-0.78281439611584203</v>
      </c>
      <c r="BH15" s="21">
        <v>-0.76065683257467698</v>
      </c>
      <c r="BI15" s="21" t="s">
        <v>95</v>
      </c>
      <c r="BJ15" s="21">
        <v>-0.68747045601206502</v>
      </c>
      <c r="BK15" s="21">
        <v>-0.71286985010399695</v>
      </c>
      <c r="BL15" s="21">
        <v>-0.76494277572765501</v>
      </c>
      <c r="BM15" s="21">
        <v>-0.66576057495631902</v>
      </c>
    </row>
    <row r="16" spans="2:65" x14ac:dyDescent="0.35">
      <c r="B16" s="16" t="s">
        <v>221</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561</v>
      </c>
      <c r="C9" s="17">
        <v>0.35094055292853998</v>
      </c>
      <c r="D9" s="17">
        <v>0.360288403676081</v>
      </c>
      <c r="E9" s="17">
        <v>0.34327229438016599</v>
      </c>
      <c r="F9" s="17"/>
      <c r="G9" s="17">
        <v>0.29727077851581901</v>
      </c>
      <c r="H9" s="17">
        <v>0.34213165179361599</v>
      </c>
      <c r="I9" s="17">
        <v>0.377619911476055</v>
      </c>
      <c r="J9" s="17">
        <v>0.37483665771414998</v>
      </c>
      <c r="K9" s="17">
        <v>0.36188546058948201</v>
      </c>
      <c r="L9" s="17">
        <v>0.34892661039978601</v>
      </c>
      <c r="M9" s="17"/>
      <c r="N9" s="17">
        <v>0.41606703999105199</v>
      </c>
      <c r="O9" s="17">
        <v>0.35480223004336597</v>
      </c>
      <c r="P9" s="17">
        <v>0.33165075331301302</v>
      </c>
      <c r="Q9" s="17">
        <v>0.29508588066161501</v>
      </c>
      <c r="R9" s="17"/>
      <c r="S9" s="17">
        <v>0.335270298331384</v>
      </c>
      <c r="T9" s="17">
        <v>0.37152104935790398</v>
      </c>
      <c r="U9" s="17">
        <v>0.36520963444458499</v>
      </c>
      <c r="V9" s="17">
        <v>0.32145784869280902</v>
      </c>
      <c r="W9" s="17">
        <v>0.33763254181468799</v>
      </c>
      <c r="X9" s="17">
        <v>0.31902704358740902</v>
      </c>
      <c r="Y9" s="17">
        <v>0.33706959773447298</v>
      </c>
      <c r="Z9" s="17">
        <v>0.39764073173748399</v>
      </c>
      <c r="AA9" s="17">
        <v>0.40032412018586999</v>
      </c>
      <c r="AB9" s="17">
        <v>0.35281518970135101</v>
      </c>
      <c r="AC9" s="17">
        <v>0.30982584371157001</v>
      </c>
      <c r="AD9" s="17">
        <v>0.35536463767208298</v>
      </c>
      <c r="AE9" s="17"/>
      <c r="AF9" s="17">
        <v>0.35340111976414501</v>
      </c>
      <c r="AG9" s="17">
        <v>0.381028058294275</v>
      </c>
      <c r="AH9" s="17">
        <v>0.31952842912705098</v>
      </c>
      <c r="AI9" s="17"/>
      <c r="AJ9" s="17">
        <v>0.36409202942149999</v>
      </c>
      <c r="AK9" s="17">
        <v>0.37178332339848602</v>
      </c>
      <c r="AL9" s="17">
        <v>0.335476665110235</v>
      </c>
      <c r="AM9" s="17">
        <v>0.37425212987609602</v>
      </c>
      <c r="AN9" s="17">
        <v>0.33219545476204698</v>
      </c>
      <c r="AO9" s="17"/>
      <c r="AP9" s="17">
        <v>0.38761712421761602</v>
      </c>
      <c r="AQ9" s="17">
        <v>0.37150571403729399</v>
      </c>
      <c r="AR9" s="17">
        <v>0.378449481977227</v>
      </c>
      <c r="AS9" s="17"/>
      <c r="AT9" s="17">
        <v>0.29009511899060803</v>
      </c>
      <c r="AU9" s="17">
        <v>0.29885154839397299</v>
      </c>
      <c r="AV9" s="17">
        <v>0.40411886174042699</v>
      </c>
      <c r="AW9" s="17">
        <v>0.42465572693256298</v>
      </c>
      <c r="AX9" s="17">
        <v>0.441367785401723</v>
      </c>
      <c r="AY9" s="17"/>
      <c r="AZ9" s="17">
        <v>0.33401028473906402</v>
      </c>
      <c r="BA9" s="17">
        <v>0.34626171706464998</v>
      </c>
      <c r="BB9" s="17">
        <v>0.35673157016152801</v>
      </c>
      <c r="BC9" s="17">
        <v>0.35655860049610699</v>
      </c>
      <c r="BD9" s="17">
        <v>0.40253436520052799</v>
      </c>
      <c r="BE9" s="17">
        <v>0.31365615111904499</v>
      </c>
      <c r="BF9" s="17"/>
      <c r="BG9" s="17">
        <v>0.35223689651092999</v>
      </c>
      <c r="BH9" s="17">
        <v>0.43787223941877401</v>
      </c>
      <c r="BI9" s="17" t="s">
        <v>95</v>
      </c>
      <c r="BJ9" s="17">
        <v>0.29145982058606801</v>
      </c>
      <c r="BK9" s="17">
        <v>0.31670783977952399</v>
      </c>
      <c r="BL9" s="17">
        <v>0.31973376999235698</v>
      </c>
      <c r="BM9" s="17">
        <v>0.20168669757243499</v>
      </c>
    </row>
    <row r="10" spans="2:65" x14ac:dyDescent="0.35">
      <c r="B10" s="18" t="s">
        <v>562</v>
      </c>
      <c r="C10" s="17">
        <v>0.45513411937453702</v>
      </c>
      <c r="D10" s="17">
        <v>0.44009905296832302</v>
      </c>
      <c r="E10" s="17">
        <v>0.46998220219423897</v>
      </c>
      <c r="F10" s="17"/>
      <c r="G10" s="17">
        <v>0.45596602639860301</v>
      </c>
      <c r="H10" s="17">
        <v>0.47800476743943598</v>
      </c>
      <c r="I10" s="17">
        <v>0.42583380183283298</v>
      </c>
      <c r="J10" s="17">
        <v>0.43106545950381198</v>
      </c>
      <c r="K10" s="17">
        <v>0.48000100005151902</v>
      </c>
      <c r="L10" s="17">
        <v>0.46334502292251001</v>
      </c>
      <c r="M10" s="17"/>
      <c r="N10" s="17">
        <v>0.42362851593442702</v>
      </c>
      <c r="O10" s="17">
        <v>0.47038873232835698</v>
      </c>
      <c r="P10" s="17">
        <v>0.49196310234273599</v>
      </c>
      <c r="Q10" s="17">
        <v>0.44562324787524699</v>
      </c>
      <c r="R10" s="17"/>
      <c r="S10" s="17">
        <v>0.43620688483862302</v>
      </c>
      <c r="T10" s="17">
        <v>0.42711030338758199</v>
      </c>
      <c r="U10" s="17">
        <v>0.41888483024725098</v>
      </c>
      <c r="V10" s="17">
        <v>0.48429586225577698</v>
      </c>
      <c r="W10" s="17">
        <v>0.48126671263656801</v>
      </c>
      <c r="X10" s="17">
        <v>0.506653928807549</v>
      </c>
      <c r="Y10" s="17">
        <v>0.49087710451467298</v>
      </c>
      <c r="Z10" s="17">
        <v>0.458743991000719</v>
      </c>
      <c r="AA10" s="17">
        <v>0.40514382183132902</v>
      </c>
      <c r="AB10" s="17">
        <v>0.47935896758687901</v>
      </c>
      <c r="AC10" s="17">
        <v>0.47670500340364003</v>
      </c>
      <c r="AD10" s="17">
        <v>0.43343725395294302</v>
      </c>
      <c r="AE10" s="17"/>
      <c r="AF10" s="17">
        <v>0.43786139685261799</v>
      </c>
      <c r="AG10" s="17">
        <v>0.47089324787923198</v>
      </c>
      <c r="AH10" s="17">
        <v>0.44442912421158498</v>
      </c>
      <c r="AI10" s="17"/>
      <c r="AJ10" s="17">
        <v>0.43440446632624302</v>
      </c>
      <c r="AK10" s="17">
        <v>0.46440199280979599</v>
      </c>
      <c r="AL10" s="17">
        <v>0.513003989431286</v>
      </c>
      <c r="AM10" s="17">
        <v>0.25007431778759198</v>
      </c>
      <c r="AN10" s="17">
        <v>0.44575790149973699</v>
      </c>
      <c r="AO10" s="17"/>
      <c r="AP10" s="17">
        <v>0.40373339945847297</v>
      </c>
      <c r="AQ10" s="17">
        <v>0.48418965297387201</v>
      </c>
      <c r="AR10" s="17">
        <v>0.47177659545021899</v>
      </c>
      <c r="AS10" s="17"/>
      <c r="AT10" s="17">
        <v>0.47612308414182702</v>
      </c>
      <c r="AU10" s="17">
        <v>0.46276714441411898</v>
      </c>
      <c r="AV10" s="17">
        <v>0.4462081535695</v>
      </c>
      <c r="AW10" s="17">
        <v>0.45404148745767398</v>
      </c>
      <c r="AX10" s="17">
        <v>0.37269175392221499</v>
      </c>
      <c r="AY10" s="17"/>
      <c r="AZ10" s="17">
        <v>0.44352523041208503</v>
      </c>
      <c r="BA10" s="17">
        <v>0.466667821886948</v>
      </c>
      <c r="BB10" s="17">
        <v>0.442877066798335</v>
      </c>
      <c r="BC10" s="17">
        <v>0.46628665531388402</v>
      </c>
      <c r="BD10" s="17">
        <v>0.43044992604550403</v>
      </c>
      <c r="BE10" s="17">
        <v>0.48206344923898797</v>
      </c>
      <c r="BF10" s="17"/>
      <c r="BG10" s="17">
        <v>0.47485832450257598</v>
      </c>
      <c r="BH10" s="17">
        <v>0.39304270225173099</v>
      </c>
      <c r="BI10" s="17" t="s">
        <v>95</v>
      </c>
      <c r="BJ10" s="17">
        <v>0.46843085302901399</v>
      </c>
      <c r="BK10" s="17">
        <v>0.43900850229370397</v>
      </c>
      <c r="BL10" s="17">
        <v>0.48861148153732897</v>
      </c>
      <c r="BM10" s="17">
        <v>0.441798142218154</v>
      </c>
    </row>
    <row r="11" spans="2:65" x14ac:dyDescent="0.35">
      <c r="B11" s="18" t="s">
        <v>563</v>
      </c>
      <c r="C11" s="17">
        <v>9.2796538220943706E-2</v>
      </c>
      <c r="D11" s="17">
        <v>0.10582762591026899</v>
      </c>
      <c r="E11" s="17">
        <v>7.8815141698172705E-2</v>
      </c>
      <c r="F11" s="17"/>
      <c r="G11" s="17">
        <v>0.15494921846534801</v>
      </c>
      <c r="H11" s="17">
        <v>9.3550376550560893E-2</v>
      </c>
      <c r="I11" s="17">
        <v>8.2644301543969706E-2</v>
      </c>
      <c r="J11" s="17">
        <v>6.9649184429514899E-2</v>
      </c>
      <c r="K11" s="17">
        <v>7.4683635702539899E-2</v>
      </c>
      <c r="L11" s="17">
        <v>8.5298171905554804E-2</v>
      </c>
      <c r="M11" s="17"/>
      <c r="N11" s="17">
        <v>9.1907706173620596E-2</v>
      </c>
      <c r="O11" s="17">
        <v>7.8774195569120006E-2</v>
      </c>
      <c r="P11" s="17">
        <v>8.3926566146401801E-2</v>
      </c>
      <c r="Q11" s="17">
        <v>0.11085875104217</v>
      </c>
      <c r="R11" s="17"/>
      <c r="S11" s="17">
        <v>0.12536064444915301</v>
      </c>
      <c r="T11" s="17">
        <v>8.6502223406082795E-2</v>
      </c>
      <c r="U11" s="17">
        <v>9.7500569840969997E-2</v>
      </c>
      <c r="V11" s="17">
        <v>0.11617113277892099</v>
      </c>
      <c r="W11" s="17">
        <v>8.6886712509354203E-2</v>
      </c>
      <c r="X11" s="17">
        <v>8.1742195271872806E-2</v>
      </c>
      <c r="Y11" s="17">
        <v>8.0297899740220502E-2</v>
      </c>
      <c r="Z11" s="17">
        <v>3.8307205744810703E-2</v>
      </c>
      <c r="AA11" s="17">
        <v>7.4308821920829396E-2</v>
      </c>
      <c r="AB11" s="17">
        <v>8.6505671854185007E-2</v>
      </c>
      <c r="AC11" s="17">
        <v>9.2357681202276498E-2</v>
      </c>
      <c r="AD11" s="17">
        <v>0.13224893131689799</v>
      </c>
      <c r="AE11" s="17"/>
      <c r="AF11" s="17">
        <v>8.9213791369487899E-2</v>
      </c>
      <c r="AG11" s="17">
        <v>7.2963661953252795E-2</v>
      </c>
      <c r="AH11" s="17">
        <v>0.116864030957151</v>
      </c>
      <c r="AI11" s="17"/>
      <c r="AJ11" s="17">
        <v>0.104046360886274</v>
      </c>
      <c r="AK11" s="17">
        <v>6.6537077912518103E-2</v>
      </c>
      <c r="AL11" s="17">
        <v>8.26073434890542E-2</v>
      </c>
      <c r="AM11" s="17">
        <v>0.25135184199156302</v>
      </c>
      <c r="AN11" s="17">
        <v>0.10124543224436899</v>
      </c>
      <c r="AO11" s="17"/>
      <c r="AP11" s="17">
        <v>0.110411461584156</v>
      </c>
      <c r="AQ11" s="17">
        <v>6.23135574069619E-2</v>
      </c>
      <c r="AR11" s="17">
        <v>9.0490976672643303E-2</v>
      </c>
      <c r="AS11" s="17"/>
      <c r="AT11" s="17">
        <v>7.7685816182304399E-2</v>
      </c>
      <c r="AU11" s="17">
        <v>0.132177255249745</v>
      </c>
      <c r="AV11" s="17">
        <v>7.9020676840118501E-2</v>
      </c>
      <c r="AW11" s="17">
        <v>7.2100108060921694E-2</v>
      </c>
      <c r="AX11" s="17">
        <v>4.4605829132352302E-2</v>
      </c>
      <c r="AY11" s="17"/>
      <c r="AZ11" s="17">
        <v>0.130422160702132</v>
      </c>
      <c r="BA11" s="17">
        <v>9.05824444537245E-2</v>
      </c>
      <c r="BB11" s="17">
        <v>7.0940072644678207E-2</v>
      </c>
      <c r="BC11" s="17">
        <v>6.5528184957625801E-2</v>
      </c>
      <c r="BD11" s="17">
        <v>7.0835451121766202E-2</v>
      </c>
      <c r="BE11" s="17">
        <v>0.12259492768624999</v>
      </c>
      <c r="BF11" s="17"/>
      <c r="BG11" s="17">
        <v>8.1159100801763903E-2</v>
      </c>
      <c r="BH11" s="17">
        <v>8.8161292517156306E-2</v>
      </c>
      <c r="BI11" s="17" t="s">
        <v>95</v>
      </c>
      <c r="BJ11" s="17">
        <v>0.112953741712325</v>
      </c>
      <c r="BK11" s="17">
        <v>8.0291024982074202E-2</v>
      </c>
      <c r="BL11" s="17">
        <v>9.4896153411135997E-2</v>
      </c>
      <c r="BM11" s="17">
        <v>0.20668679262523601</v>
      </c>
    </row>
    <row r="12" spans="2:65" x14ac:dyDescent="0.35">
      <c r="B12" s="18" t="s">
        <v>564</v>
      </c>
      <c r="C12" s="17">
        <v>3.64225514022209E-2</v>
      </c>
      <c r="D12" s="17">
        <v>3.7945284341866899E-2</v>
      </c>
      <c r="E12" s="17">
        <v>3.5185138926375203E-2</v>
      </c>
      <c r="F12" s="17"/>
      <c r="G12" s="17">
        <v>3.8013607144304601E-2</v>
      </c>
      <c r="H12" s="17">
        <v>4.1579927291026303E-2</v>
      </c>
      <c r="I12" s="17">
        <v>5.2508682631655097E-2</v>
      </c>
      <c r="J12" s="17">
        <v>3.9386013929512902E-2</v>
      </c>
      <c r="K12" s="17">
        <v>2.2409761629226199E-2</v>
      </c>
      <c r="L12" s="17">
        <v>2.3866306895797398E-2</v>
      </c>
      <c r="M12" s="17"/>
      <c r="N12" s="17">
        <v>3.41953028568351E-2</v>
      </c>
      <c r="O12" s="17">
        <v>3.8410209419888902E-2</v>
      </c>
      <c r="P12" s="17">
        <v>2.1795838674520299E-2</v>
      </c>
      <c r="Q12" s="17">
        <v>4.8861312850744902E-2</v>
      </c>
      <c r="R12" s="17"/>
      <c r="S12" s="17">
        <v>4.6693090003572101E-2</v>
      </c>
      <c r="T12" s="17">
        <v>3.5627285999682901E-2</v>
      </c>
      <c r="U12" s="17">
        <v>5.1634787884128903E-2</v>
      </c>
      <c r="V12" s="17">
        <v>2.6142543898634098E-2</v>
      </c>
      <c r="W12" s="17">
        <v>3.4768027387769899E-2</v>
      </c>
      <c r="X12" s="17">
        <v>2.3722975989171498E-2</v>
      </c>
      <c r="Y12" s="17">
        <v>1.74478113347043E-2</v>
      </c>
      <c r="Z12" s="17">
        <v>4.2768277692202698E-2</v>
      </c>
      <c r="AA12" s="17">
        <v>3.5419747676582999E-2</v>
      </c>
      <c r="AB12" s="17">
        <v>3.3344782968804498E-2</v>
      </c>
      <c r="AC12" s="17">
        <v>5.2531673878403497E-2</v>
      </c>
      <c r="AD12" s="17">
        <v>5.22467037703351E-2</v>
      </c>
      <c r="AE12" s="17"/>
      <c r="AF12" s="17">
        <v>4.4673474575930398E-2</v>
      </c>
      <c r="AG12" s="17">
        <v>2.8001318839392001E-2</v>
      </c>
      <c r="AH12" s="17">
        <v>4.4947079719499801E-2</v>
      </c>
      <c r="AI12" s="17"/>
      <c r="AJ12" s="17">
        <v>3.55750262876404E-2</v>
      </c>
      <c r="AK12" s="17">
        <v>3.5278275130295599E-2</v>
      </c>
      <c r="AL12" s="17">
        <v>2.5212888544939499E-2</v>
      </c>
      <c r="AM12" s="17">
        <v>4.5698260476373903E-2</v>
      </c>
      <c r="AN12" s="17">
        <v>3.9158888228906501E-2</v>
      </c>
      <c r="AO12" s="17"/>
      <c r="AP12" s="17">
        <v>4.3287185734082897E-2</v>
      </c>
      <c r="AQ12" s="17">
        <v>2.9025811038120099E-2</v>
      </c>
      <c r="AR12" s="17">
        <v>2.8934310505784499E-2</v>
      </c>
      <c r="AS12" s="17"/>
      <c r="AT12" s="17">
        <v>4.9484041965500901E-2</v>
      </c>
      <c r="AU12" s="17">
        <v>2.96430977055262E-2</v>
      </c>
      <c r="AV12" s="17">
        <v>3.2323460722251098E-2</v>
      </c>
      <c r="AW12" s="17">
        <v>3.2921473899435102E-2</v>
      </c>
      <c r="AX12" s="17">
        <v>5.92479382940772E-2</v>
      </c>
      <c r="AY12" s="17"/>
      <c r="AZ12" s="17">
        <v>4.4841214895851397E-2</v>
      </c>
      <c r="BA12" s="17">
        <v>3.10204035807055E-2</v>
      </c>
      <c r="BB12" s="17">
        <v>4.6479776556570103E-2</v>
      </c>
      <c r="BC12" s="17">
        <v>2.5244419504020701E-2</v>
      </c>
      <c r="BD12" s="17">
        <v>3.6749013128541202E-2</v>
      </c>
      <c r="BE12" s="17">
        <v>4.4009778194709498E-2</v>
      </c>
      <c r="BF12" s="17"/>
      <c r="BG12" s="17">
        <v>2.5780478837694399E-2</v>
      </c>
      <c r="BH12" s="17">
        <v>2.98399271086228E-2</v>
      </c>
      <c r="BI12" s="17" t="s">
        <v>95</v>
      </c>
      <c r="BJ12" s="17">
        <v>4.9707231954262798E-2</v>
      </c>
      <c r="BK12" s="17">
        <v>5.18634200066539E-2</v>
      </c>
      <c r="BL12" s="17">
        <v>4.7996502744635898E-2</v>
      </c>
      <c r="BM12" s="17">
        <v>7.3387374383002094E-2</v>
      </c>
    </row>
    <row r="13" spans="2:65" x14ac:dyDescent="0.35">
      <c r="B13" s="18" t="s">
        <v>114</v>
      </c>
      <c r="C13" s="20">
        <v>6.4706238073758193E-2</v>
      </c>
      <c r="D13" s="20">
        <v>5.5839633103460698E-2</v>
      </c>
      <c r="E13" s="20">
        <v>7.2745222801046797E-2</v>
      </c>
      <c r="F13" s="20"/>
      <c r="G13" s="20">
        <v>5.38003694759265E-2</v>
      </c>
      <c r="H13" s="20">
        <v>4.4733276925360797E-2</v>
      </c>
      <c r="I13" s="20">
        <v>6.1393302515486997E-2</v>
      </c>
      <c r="J13" s="20">
        <v>8.5062684423009502E-2</v>
      </c>
      <c r="K13" s="20">
        <v>6.10201420272335E-2</v>
      </c>
      <c r="L13" s="20">
        <v>7.8563887876351698E-2</v>
      </c>
      <c r="M13" s="20"/>
      <c r="N13" s="20">
        <v>3.4201435044065601E-2</v>
      </c>
      <c r="O13" s="20">
        <v>5.7624632639268099E-2</v>
      </c>
      <c r="P13" s="20">
        <v>7.0663739523328994E-2</v>
      </c>
      <c r="Q13" s="20">
        <v>9.9570807570223199E-2</v>
      </c>
      <c r="R13" s="20"/>
      <c r="S13" s="20">
        <v>5.6469082377267797E-2</v>
      </c>
      <c r="T13" s="20">
        <v>7.9239137848747906E-2</v>
      </c>
      <c r="U13" s="20">
        <v>6.6770177583065096E-2</v>
      </c>
      <c r="V13" s="20">
        <v>5.1932612373859599E-2</v>
      </c>
      <c r="W13" s="20">
        <v>5.9446005651620101E-2</v>
      </c>
      <c r="X13" s="20">
        <v>6.8853856343997905E-2</v>
      </c>
      <c r="Y13" s="20">
        <v>7.4307586675929793E-2</v>
      </c>
      <c r="Z13" s="20">
        <v>6.2539793824782905E-2</v>
      </c>
      <c r="AA13" s="20">
        <v>8.4803488385388801E-2</v>
      </c>
      <c r="AB13" s="20">
        <v>4.7975387888781203E-2</v>
      </c>
      <c r="AC13" s="20">
        <v>6.8579797804110595E-2</v>
      </c>
      <c r="AD13" s="20">
        <v>2.6702473287740901E-2</v>
      </c>
      <c r="AE13" s="20"/>
      <c r="AF13" s="20">
        <v>7.4850217437818403E-2</v>
      </c>
      <c r="AG13" s="20">
        <v>4.7113713033848897E-2</v>
      </c>
      <c r="AH13" s="20">
        <v>7.4231335984713404E-2</v>
      </c>
      <c r="AI13" s="20"/>
      <c r="AJ13" s="20">
        <v>6.1882117078341799E-2</v>
      </c>
      <c r="AK13" s="20">
        <v>6.1999330748903701E-2</v>
      </c>
      <c r="AL13" s="20">
        <v>4.3699113424485299E-2</v>
      </c>
      <c r="AM13" s="20">
        <v>7.8623449868374704E-2</v>
      </c>
      <c r="AN13" s="20">
        <v>8.1642323264940198E-2</v>
      </c>
      <c r="AO13" s="20"/>
      <c r="AP13" s="20">
        <v>5.4950829005672198E-2</v>
      </c>
      <c r="AQ13" s="20">
        <v>5.2965264543752097E-2</v>
      </c>
      <c r="AR13" s="20">
        <v>3.03486353941258E-2</v>
      </c>
      <c r="AS13" s="20"/>
      <c r="AT13" s="20">
        <v>0.10661193871976</v>
      </c>
      <c r="AU13" s="20">
        <v>7.6560954236636503E-2</v>
      </c>
      <c r="AV13" s="20">
        <v>3.8328847127703999E-2</v>
      </c>
      <c r="AW13" s="20">
        <v>1.6281203649406599E-2</v>
      </c>
      <c r="AX13" s="20">
        <v>8.20866932496329E-2</v>
      </c>
      <c r="AY13" s="20"/>
      <c r="AZ13" s="20">
        <v>4.7201109250866999E-2</v>
      </c>
      <c r="BA13" s="20">
        <v>6.5467613013971998E-2</v>
      </c>
      <c r="BB13" s="20">
        <v>8.2971513838888802E-2</v>
      </c>
      <c r="BC13" s="20">
        <v>8.6382139728361701E-2</v>
      </c>
      <c r="BD13" s="20">
        <v>5.9431244503661398E-2</v>
      </c>
      <c r="BE13" s="20">
        <v>3.7675693761007302E-2</v>
      </c>
      <c r="BF13" s="20"/>
      <c r="BG13" s="20">
        <v>6.5965199347035403E-2</v>
      </c>
      <c r="BH13" s="20">
        <v>5.1083838703715703E-2</v>
      </c>
      <c r="BI13" s="20" t="s">
        <v>95</v>
      </c>
      <c r="BJ13" s="20">
        <v>7.7448352718329894E-2</v>
      </c>
      <c r="BK13" s="20">
        <v>0.112129212938044</v>
      </c>
      <c r="BL13" s="20">
        <v>4.8762092314542302E-2</v>
      </c>
      <c r="BM13" s="20">
        <v>7.6440993201172702E-2</v>
      </c>
    </row>
    <row r="14" spans="2:65" x14ac:dyDescent="0.35">
      <c r="B14" s="18" t="s">
        <v>565</v>
      </c>
      <c r="C14" s="20">
        <v>0.80607467230307694</v>
      </c>
      <c r="D14" s="20">
        <v>0.80038745664440303</v>
      </c>
      <c r="E14" s="20">
        <v>0.81325449657440496</v>
      </c>
      <c r="F14" s="20"/>
      <c r="G14" s="20">
        <v>0.75323680491442102</v>
      </c>
      <c r="H14" s="20">
        <v>0.82013641923305203</v>
      </c>
      <c r="I14" s="20">
        <v>0.80345371330888804</v>
      </c>
      <c r="J14" s="20">
        <v>0.80590211721796301</v>
      </c>
      <c r="K14" s="20">
        <v>0.84188646064100103</v>
      </c>
      <c r="L14" s="20">
        <v>0.81227163332229602</v>
      </c>
      <c r="M14" s="20"/>
      <c r="N14" s="20">
        <v>0.83969555592547895</v>
      </c>
      <c r="O14" s="20">
        <v>0.82519096237172296</v>
      </c>
      <c r="P14" s="20">
        <v>0.82361385565574896</v>
      </c>
      <c r="Q14" s="20">
        <v>0.74070912853686199</v>
      </c>
      <c r="R14" s="20"/>
      <c r="S14" s="20">
        <v>0.77147718317000702</v>
      </c>
      <c r="T14" s="20">
        <v>0.79863135274548602</v>
      </c>
      <c r="U14" s="20">
        <v>0.78409446469183597</v>
      </c>
      <c r="V14" s="20">
        <v>0.80575371094858605</v>
      </c>
      <c r="W14" s="20">
        <v>0.818899254451256</v>
      </c>
      <c r="X14" s="20">
        <v>0.82568097239495797</v>
      </c>
      <c r="Y14" s="20">
        <v>0.82794670224914502</v>
      </c>
      <c r="Z14" s="20">
        <v>0.85638472273820399</v>
      </c>
      <c r="AA14" s="20">
        <v>0.80546794201719896</v>
      </c>
      <c r="AB14" s="20">
        <v>0.83217415728822897</v>
      </c>
      <c r="AC14" s="20">
        <v>0.78653084711520904</v>
      </c>
      <c r="AD14" s="20">
        <v>0.78880189162502601</v>
      </c>
      <c r="AE14" s="20"/>
      <c r="AF14" s="20">
        <v>0.79126251661676394</v>
      </c>
      <c r="AG14" s="20">
        <v>0.85192130617350603</v>
      </c>
      <c r="AH14" s="20">
        <v>0.76395755333863602</v>
      </c>
      <c r="AI14" s="20"/>
      <c r="AJ14" s="20">
        <v>0.79849649574774395</v>
      </c>
      <c r="AK14" s="20">
        <v>0.83618531620828196</v>
      </c>
      <c r="AL14" s="20">
        <v>0.848480654541521</v>
      </c>
      <c r="AM14" s="20">
        <v>0.62432644766368794</v>
      </c>
      <c r="AN14" s="20">
        <v>0.77795335626178397</v>
      </c>
      <c r="AO14" s="20"/>
      <c r="AP14" s="20">
        <v>0.79135052367608905</v>
      </c>
      <c r="AQ14" s="20">
        <v>0.855695367011166</v>
      </c>
      <c r="AR14" s="20">
        <v>0.85022607742744605</v>
      </c>
      <c r="AS14" s="20"/>
      <c r="AT14" s="20">
        <v>0.76621820313243405</v>
      </c>
      <c r="AU14" s="20">
        <v>0.76161869280809202</v>
      </c>
      <c r="AV14" s="20">
        <v>0.85032701530992605</v>
      </c>
      <c r="AW14" s="20">
        <v>0.87869721439023696</v>
      </c>
      <c r="AX14" s="20">
        <v>0.81405953932393804</v>
      </c>
      <c r="AY14" s="20"/>
      <c r="AZ14" s="20">
        <v>0.77753551515114905</v>
      </c>
      <c r="BA14" s="20">
        <v>0.81292953895159803</v>
      </c>
      <c r="BB14" s="20">
        <v>0.79960863695986295</v>
      </c>
      <c r="BC14" s="20">
        <v>0.82284525580999202</v>
      </c>
      <c r="BD14" s="20">
        <v>0.83298429124603102</v>
      </c>
      <c r="BE14" s="20">
        <v>0.79571960035803302</v>
      </c>
      <c r="BF14" s="20"/>
      <c r="BG14" s="20">
        <v>0.82709522101350597</v>
      </c>
      <c r="BH14" s="20">
        <v>0.83091494167050495</v>
      </c>
      <c r="BI14" s="20" t="s">
        <v>95</v>
      </c>
      <c r="BJ14" s="20">
        <v>0.759890673615082</v>
      </c>
      <c r="BK14" s="20">
        <v>0.75571634207322802</v>
      </c>
      <c r="BL14" s="20">
        <v>0.80834525152968595</v>
      </c>
      <c r="BM14" s="20">
        <v>0.64348483979058901</v>
      </c>
    </row>
    <row r="15" spans="2:65" x14ac:dyDescent="0.35">
      <c r="B15" s="18" t="s">
        <v>168</v>
      </c>
      <c r="C15" s="21">
        <v>-0.74136843422931897</v>
      </c>
      <c r="D15" s="21">
        <v>-0.74454782354094295</v>
      </c>
      <c r="E15" s="21">
        <v>-0.74050927377335796</v>
      </c>
      <c r="F15" s="21"/>
      <c r="G15" s="21">
        <v>-0.69943643543849499</v>
      </c>
      <c r="H15" s="21">
        <v>-0.77540314230769103</v>
      </c>
      <c r="I15" s="21">
        <v>-0.74206041079340102</v>
      </c>
      <c r="J15" s="21">
        <v>-0.72083943279495299</v>
      </c>
      <c r="K15" s="21">
        <v>-0.78086631861376699</v>
      </c>
      <c r="L15" s="21">
        <v>-0.73370774544594397</v>
      </c>
      <c r="M15" s="21"/>
      <c r="N15" s="21">
        <v>-0.80549412088141303</v>
      </c>
      <c r="O15" s="21">
        <v>-0.76756632973245498</v>
      </c>
      <c r="P15" s="21">
        <v>-0.75295011613242002</v>
      </c>
      <c r="Q15" s="21">
        <v>-0.64113832096663803</v>
      </c>
      <c r="R15" s="21"/>
      <c r="S15" s="21">
        <v>-0.71500810079273902</v>
      </c>
      <c r="T15" s="21">
        <v>-0.71939221489673799</v>
      </c>
      <c r="U15" s="21">
        <v>-0.71732428710877105</v>
      </c>
      <c r="V15" s="21">
        <v>-0.75382109857472601</v>
      </c>
      <c r="W15" s="21">
        <v>-0.75945324879963605</v>
      </c>
      <c r="X15" s="21">
        <v>-0.75682711605095998</v>
      </c>
      <c r="Y15" s="21">
        <v>-0.75363911557321595</v>
      </c>
      <c r="Z15" s="21">
        <v>-0.79384492891342096</v>
      </c>
      <c r="AA15" s="21">
        <v>-0.72066445363180998</v>
      </c>
      <c r="AB15" s="21">
        <v>-0.78419876939944799</v>
      </c>
      <c r="AC15" s="21">
        <v>-0.71795104931109899</v>
      </c>
      <c r="AD15" s="21">
        <v>-0.76209941833728501</v>
      </c>
      <c r="AE15" s="21"/>
      <c r="AF15" s="21">
        <v>-0.716412299178945</v>
      </c>
      <c r="AG15" s="21">
        <v>-0.804807593139657</v>
      </c>
      <c r="AH15" s="21">
        <v>-0.68972621735392203</v>
      </c>
      <c r="AI15" s="21"/>
      <c r="AJ15" s="21">
        <v>-0.73661437866940205</v>
      </c>
      <c r="AK15" s="21">
        <v>-0.774185985459379</v>
      </c>
      <c r="AL15" s="21">
        <v>-0.80478154111703604</v>
      </c>
      <c r="AM15" s="21">
        <v>-0.54570299779531395</v>
      </c>
      <c r="AN15" s="21">
        <v>-0.69631103299684405</v>
      </c>
      <c r="AO15" s="21"/>
      <c r="AP15" s="21">
        <v>-0.73639969467041599</v>
      </c>
      <c r="AQ15" s="21">
        <v>-0.80273010246741405</v>
      </c>
      <c r="AR15" s="21">
        <v>-0.81987744203332102</v>
      </c>
      <c r="AS15" s="21"/>
      <c r="AT15" s="21">
        <v>-0.659606264412674</v>
      </c>
      <c r="AU15" s="21">
        <v>-0.68505773857145602</v>
      </c>
      <c r="AV15" s="21">
        <v>-0.81199816818222204</v>
      </c>
      <c r="AW15" s="21">
        <v>-0.86241601074082996</v>
      </c>
      <c r="AX15" s="21">
        <v>-0.73197284607430502</v>
      </c>
      <c r="AY15" s="21"/>
      <c r="AZ15" s="21">
        <v>-0.73033440590028198</v>
      </c>
      <c r="BA15" s="21">
        <v>-0.74746192593762595</v>
      </c>
      <c r="BB15" s="21">
        <v>-0.71663712312097405</v>
      </c>
      <c r="BC15" s="21">
        <v>-0.73646311608162995</v>
      </c>
      <c r="BD15" s="21">
        <v>-0.77355304674237002</v>
      </c>
      <c r="BE15" s="21">
        <v>-0.75804390659702603</v>
      </c>
      <c r="BF15" s="21"/>
      <c r="BG15" s="21">
        <v>-0.76113002166647103</v>
      </c>
      <c r="BH15" s="21">
        <v>-0.77983110296679004</v>
      </c>
      <c r="BI15" s="21" t="s">
        <v>95</v>
      </c>
      <c r="BJ15" s="21">
        <v>-0.68244232089675205</v>
      </c>
      <c r="BK15" s="21">
        <v>-0.64358712913518401</v>
      </c>
      <c r="BL15" s="21">
        <v>-0.75958315921514397</v>
      </c>
      <c r="BM15" s="21">
        <v>-0.56704384658941698</v>
      </c>
    </row>
    <row r="16" spans="2:65" x14ac:dyDescent="0.35">
      <c r="B16" s="16" t="s">
        <v>221</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561</v>
      </c>
      <c r="C9" s="17">
        <v>0.33101506748604398</v>
      </c>
      <c r="D9" s="17">
        <v>0.34048261618683101</v>
      </c>
      <c r="E9" s="17">
        <v>0.32400916600874702</v>
      </c>
      <c r="F9" s="17"/>
      <c r="G9" s="17">
        <v>0.27445539285347997</v>
      </c>
      <c r="H9" s="17">
        <v>0.325985765965143</v>
      </c>
      <c r="I9" s="17">
        <v>0.36724246397628801</v>
      </c>
      <c r="J9" s="17">
        <v>0.36063630426069199</v>
      </c>
      <c r="K9" s="17">
        <v>0.32656025295723601</v>
      </c>
      <c r="L9" s="17">
        <v>0.32519469600338902</v>
      </c>
      <c r="M9" s="17"/>
      <c r="N9" s="17">
        <v>0.379628679073095</v>
      </c>
      <c r="O9" s="17">
        <v>0.325275555472682</v>
      </c>
      <c r="P9" s="17">
        <v>0.322245651785595</v>
      </c>
      <c r="Q9" s="17">
        <v>0.28627477791449601</v>
      </c>
      <c r="R9" s="17"/>
      <c r="S9" s="17">
        <v>0.33493670517385499</v>
      </c>
      <c r="T9" s="17">
        <v>0.339809930548304</v>
      </c>
      <c r="U9" s="17">
        <v>0.36030075753319102</v>
      </c>
      <c r="V9" s="17">
        <v>0.37220168626813399</v>
      </c>
      <c r="W9" s="17">
        <v>0.25428336834179599</v>
      </c>
      <c r="X9" s="17">
        <v>0.32214246137408398</v>
      </c>
      <c r="Y9" s="17">
        <v>0.35119037784385898</v>
      </c>
      <c r="Z9" s="17">
        <v>0.355143518658872</v>
      </c>
      <c r="AA9" s="17">
        <v>0.34899421176693701</v>
      </c>
      <c r="AB9" s="17">
        <v>0.302268267591696</v>
      </c>
      <c r="AC9" s="17">
        <v>0.249107236917914</v>
      </c>
      <c r="AD9" s="17">
        <v>0.334921425321621</v>
      </c>
      <c r="AE9" s="17"/>
      <c r="AF9" s="17">
        <v>0.30673070896863502</v>
      </c>
      <c r="AG9" s="17">
        <v>0.39941842242009901</v>
      </c>
      <c r="AH9" s="17">
        <v>0.25796390919790302</v>
      </c>
      <c r="AI9" s="17"/>
      <c r="AJ9" s="17">
        <v>0.310708698117381</v>
      </c>
      <c r="AK9" s="17">
        <v>0.37039766458787798</v>
      </c>
      <c r="AL9" s="17">
        <v>0.40342773449281299</v>
      </c>
      <c r="AM9" s="17">
        <v>0.25762998740316301</v>
      </c>
      <c r="AN9" s="17">
        <v>0.28850787208529499</v>
      </c>
      <c r="AO9" s="17"/>
      <c r="AP9" s="17">
        <v>0.35076491171692598</v>
      </c>
      <c r="AQ9" s="17">
        <v>0.35054938493673998</v>
      </c>
      <c r="AR9" s="17">
        <v>0.39276649602653302</v>
      </c>
      <c r="AS9" s="17"/>
      <c r="AT9" s="17">
        <v>0.273633018101619</v>
      </c>
      <c r="AU9" s="17">
        <v>0.28810467159202202</v>
      </c>
      <c r="AV9" s="17">
        <v>0.36309480926037402</v>
      </c>
      <c r="AW9" s="17">
        <v>0.423416872370389</v>
      </c>
      <c r="AX9" s="17">
        <v>0.41582869821874802</v>
      </c>
      <c r="AY9" s="17"/>
      <c r="AZ9" s="17">
        <v>0.33568606881840901</v>
      </c>
      <c r="BA9" s="17">
        <v>0.34204259084863298</v>
      </c>
      <c r="BB9" s="17">
        <v>0.31625646794177598</v>
      </c>
      <c r="BC9" s="17">
        <v>0.31107550956672197</v>
      </c>
      <c r="BD9" s="17">
        <v>0.367287196845417</v>
      </c>
      <c r="BE9" s="17">
        <v>0.27360761308828102</v>
      </c>
      <c r="BF9" s="17"/>
      <c r="BG9" s="17">
        <v>0.33501450469514998</v>
      </c>
      <c r="BH9" s="17">
        <v>0.35112106515055702</v>
      </c>
      <c r="BI9" s="17" t="s">
        <v>95</v>
      </c>
      <c r="BJ9" s="17">
        <v>0.27761126756527099</v>
      </c>
      <c r="BK9" s="17">
        <v>0.25684764407631899</v>
      </c>
      <c r="BL9" s="17">
        <v>0.36139511647837702</v>
      </c>
      <c r="BM9" s="17">
        <v>0.32847931800605801</v>
      </c>
    </row>
    <row r="10" spans="2:65" x14ac:dyDescent="0.35">
      <c r="B10" s="18" t="s">
        <v>562</v>
      </c>
      <c r="C10" s="17">
        <v>0.44092468598649498</v>
      </c>
      <c r="D10" s="17">
        <v>0.42306422562324603</v>
      </c>
      <c r="E10" s="17">
        <v>0.45841977909563197</v>
      </c>
      <c r="F10" s="17"/>
      <c r="G10" s="17">
        <v>0.47659978188949398</v>
      </c>
      <c r="H10" s="17">
        <v>0.48866004038602701</v>
      </c>
      <c r="I10" s="17">
        <v>0.41431230171543099</v>
      </c>
      <c r="J10" s="17">
        <v>0.45283425045748399</v>
      </c>
      <c r="K10" s="17">
        <v>0.40679249878183399</v>
      </c>
      <c r="L10" s="17">
        <v>0.40957792591661402</v>
      </c>
      <c r="M10" s="17"/>
      <c r="N10" s="17">
        <v>0.42248954669417699</v>
      </c>
      <c r="O10" s="17">
        <v>0.45320930080917898</v>
      </c>
      <c r="P10" s="17">
        <v>0.44626589680309697</v>
      </c>
      <c r="Q10" s="17">
        <v>0.45028324137011899</v>
      </c>
      <c r="R10" s="17"/>
      <c r="S10" s="17">
        <v>0.40737870960635802</v>
      </c>
      <c r="T10" s="17">
        <v>0.41952207600462599</v>
      </c>
      <c r="U10" s="17">
        <v>0.40715300382843</v>
      </c>
      <c r="V10" s="17">
        <v>0.432254966758509</v>
      </c>
      <c r="W10" s="17">
        <v>0.50497586208565703</v>
      </c>
      <c r="X10" s="17">
        <v>0.46723700590096301</v>
      </c>
      <c r="Y10" s="17">
        <v>0.45315427515246498</v>
      </c>
      <c r="Z10" s="17">
        <v>0.47753092163703598</v>
      </c>
      <c r="AA10" s="17">
        <v>0.41829581739124799</v>
      </c>
      <c r="AB10" s="17">
        <v>0.451483026127872</v>
      </c>
      <c r="AC10" s="17">
        <v>0.468878671877557</v>
      </c>
      <c r="AD10" s="17">
        <v>0.51959035994636804</v>
      </c>
      <c r="AE10" s="17"/>
      <c r="AF10" s="17">
        <v>0.43008737349781201</v>
      </c>
      <c r="AG10" s="17">
        <v>0.42593591748175402</v>
      </c>
      <c r="AH10" s="17">
        <v>0.483049731770055</v>
      </c>
      <c r="AI10" s="17"/>
      <c r="AJ10" s="17">
        <v>0.43324219795888802</v>
      </c>
      <c r="AK10" s="17">
        <v>0.44453503301502401</v>
      </c>
      <c r="AL10" s="17">
        <v>0.448677085218737</v>
      </c>
      <c r="AM10" s="17">
        <v>0.29185814803423599</v>
      </c>
      <c r="AN10" s="17">
        <v>0.44165030033382702</v>
      </c>
      <c r="AO10" s="17"/>
      <c r="AP10" s="17">
        <v>0.39509115319156801</v>
      </c>
      <c r="AQ10" s="17">
        <v>0.47350458689078601</v>
      </c>
      <c r="AR10" s="17">
        <v>0.48284543118134599</v>
      </c>
      <c r="AS10" s="17"/>
      <c r="AT10" s="17">
        <v>0.44932434166900198</v>
      </c>
      <c r="AU10" s="17">
        <v>0.435128651598439</v>
      </c>
      <c r="AV10" s="17">
        <v>0.46975555266670599</v>
      </c>
      <c r="AW10" s="17">
        <v>0.39046848497387898</v>
      </c>
      <c r="AX10" s="17">
        <v>0.34192890034811002</v>
      </c>
      <c r="AY10" s="17"/>
      <c r="AZ10" s="17">
        <v>0.42758066429892899</v>
      </c>
      <c r="BA10" s="17">
        <v>0.44862482109355001</v>
      </c>
      <c r="BB10" s="17">
        <v>0.42898288295929898</v>
      </c>
      <c r="BC10" s="17">
        <v>0.44095426594989401</v>
      </c>
      <c r="BD10" s="17">
        <v>0.44262306087332498</v>
      </c>
      <c r="BE10" s="17">
        <v>0.47775457159414703</v>
      </c>
      <c r="BF10" s="17"/>
      <c r="BG10" s="17">
        <v>0.42157501779087198</v>
      </c>
      <c r="BH10" s="17">
        <v>0.45172592718655502</v>
      </c>
      <c r="BI10" s="17" t="s">
        <v>95</v>
      </c>
      <c r="BJ10" s="17">
        <v>0.44671401449808001</v>
      </c>
      <c r="BK10" s="17">
        <v>0.47961452865800203</v>
      </c>
      <c r="BL10" s="17">
        <v>0.44751784536340899</v>
      </c>
      <c r="BM10" s="17">
        <v>0.34635035461246899</v>
      </c>
    </row>
    <row r="11" spans="2:65" x14ac:dyDescent="0.35">
      <c r="B11" s="18" t="s">
        <v>563</v>
      </c>
      <c r="C11" s="17">
        <v>0.10449508002407901</v>
      </c>
      <c r="D11" s="17">
        <v>0.112188765257153</v>
      </c>
      <c r="E11" s="17">
        <v>9.4858082427696097E-2</v>
      </c>
      <c r="F11" s="17"/>
      <c r="G11" s="17">
        <v>0.16021107126280601</v>
      </c>
      <c r="H11" s="17">
        <v>9.7500042127259601E-2</v>
      </c>
      <c r="I11" s="17">
        <v>0.105385940825851</v>
      </c>
      <c r="J11" s="17">
        <v>6.8258662071164503E-2</v>
      </c>
      <c r="K11" s="17">
        <v>9.5419014618783798E-2</v>
      </c>
      <c r="L11" s="17">
        <v>0.103488594081019</v>
      </c>
      <c r="M11" s="17"/>
      <c r="N11" s="17">
        <v>0.110495033414619</v>
      </c>
      <c r="O11" s="17">
        <v>9.0262663980995098E-2</v>
      </c>
      <c r="P11" s="17">
        <v>0.116026278380092</v>
      </c>
      <c r="Q11" s="17">
        <v>0.101903619028581</v>
      </c>
      <c r="R11" s="17"/>
      <c r="S11" s="17">
        <v>0.155917891831758</v>
      </c>
      <c r="T11" s="17">
        <v>9.0238466142239696E-2</v>
      </c>
      <c r="U11" s="17">
        <v>0.111264717475738</v>
      </c>
      <c r="V11" s="17">
        <v>9.5973063908689801E-2</v>
      </c>
      <c r="W11" s="17">
        <v>0.123683714529522</v>
      </c>
      <c r="X11" s="17">
        <v>8.8935695734338405E-2</v>
      </c>
      <c r="Y11" s="17">
        <v>8.9916441840005704E-2</v>
      </c>
      <c r="Z11" s="17">
        <v>7.0796545501148403E-2</v>
      </c>
      <c r="AA11" s="17">
        <v>7.3942473221532495E-2</v>
      </c>
      <c r="AB11" s="17">
        <v>9.2198392247003894E-2</v>
      </c>
      <c r="AC11" s="17">
        <v>0.145116546867503</v>
      </c>
      <c r="AD11" s="17">
        <v>0.118456268103363</v>
      </c>
      <c r="AE11" s="17"/>
      <c r="AF11" s="17">
        <v>0.100343737663476</v>
      </c>
      <c r="AG11" s="17">
        <v>8.2915559905208006E-2</v>
      </c>
      <c r="AH11" s="17">
        <v>0.138288548601495</v>
      </c>
      <c r="AI11" s="17"/>
      <c r="AJ11" s="17">
        <v>0.10794845233858</v>
      </c>
      <c r="AK11" s="17">
        <v>8.7573287209612397E-2</v>
      </c>
      <c r="AL11" s="17">
        <v>0.120573719736497</v>
      </c>
      <c r="AM11" s="17">
        <v>0.20979476224676899</v>
      </c>
      <c r="AN11" s="17">
        <v>0.119581605350595</v>
      </c>
      <c r="AO11" s="17"/>
      <c r="AP11" s="17">
        <v>0.11400185380238401</v>
      </c>
      <c r="AQ11" s="17">
        <v>7.3350771315549901E-2</v>
      </c>
      <c r="AR11" s="17">
        <v>9.9878028953748102E-2</v>
      </c>
      <c r="AS11" s="17"/>
      <c r="AT11" s="17">
        <v>9.4286312895734803E-2</v>
      </c>
      <c r="AU11" s="17">
        <v>0.15557104431348601</v>
      </c>
      <c r="AV11" s="17">
        <v>8.3473541771453205E-2</v>
      </c>
      <c r="AW11" s="17">
        <v>0.109026090997546</v>
      </c>
      <c r="AX11" s="17">
        <v>3.0660083941226501E-2</v>
      </c>
      <c r="AY11" s="17"/>
      <c r="AZ11" s="17">
        <v>0.126782779271574</v>
      </c>
      <c r="BA11" s="17">
        <v>8.7577002538150206E-2</v>
      </c>
      <c r="BB11" s="17">
        <v>0.117800114507442</v>
      </c>
      <c r="BC11" s="17">
        <v>9.0522935177652197E-2</v>
      </c>
      <c r="BD11" s="17">
        <v>9.7838065684957301E-2</v>
      </c>
      <c r="BE11" s="17">
        <v>0.13135967487188299</v>
      </c>
      <c r="BF11" s="17"/>
      <c r="BG11" s="17">
        <v>0.10171427564077</v>
      </c>
      <c r="BH11" s="17">
        <v>9.3240111020611902E-2</v>
      </c>
      <c r="BI11" s="17" t="s">
        <v>95</v>
      </c>
      <c r="BJ11" s="17">
        <v>0.108241662052041</v>
      </c>
      <c r="BK11" s="17">
        <v>0.105930940978575</v>
      </c>
      <c r="BL11" s="17">
        <v>9.6201768272587196E-2</v>
      </c>
      <c r="BM11" s="17">
        <v>0.22835124630263301</v>
      </c>
    </row>
    <row r="12" spans="2:65" x14ac:dyDescent="0.35">
      <c r="B12" s="18" t="s">
        <v>564</v>
      </c>
      <c r="C12" s="17">
        <v>4.3913736880363999E-2</v>
      </c>
      <c r="D12" s="17">
        <v>5.4385272819541801E-2</v>
      </c>
      <c r="E12" s="17">
        <v>3.40457851107175E-2</v>
      </c>
      <c r="F12" s="17"/>
      <c r="G12" s="17">
        <v>4.2179463992849102E-2</v>
      </c>
      <c r="H12" s="17">
        <v>4.4215200812385599E-2</v>
      </c>
      <c r="I12" s="17">
        <v>5.0154541886407E-2</v>
      </c>
      <c r="J12" s="17">
        <v>3.4506054911227602E-2</v>
      </c>
      <c r="K12" s="17">
        <v>5.1486769531567202E-2</v>
      </c>
      <c r="L12" s="17">
        <v>4.2225104472341603E-2</v>
      </c>
      <c r="M12" s="17"/>
      <c r="N12" s="17">
        <v>3.8987791656582303E-2</v>
      </c>
      <c r="O12" s="17">
        <v>3.1793440442260103E-2</v>
      </c>
      <c r="P12" s="17">
        <v>4.4558742348069301E-2</v>
      </c>
      <c r="Q12" s="17">
        <v>6.0012540837669902E-2</v>
      </c>
      <c r="R12" s="17"/>
      <c r="S12" s="17">
        <v>3.5177281266899903E-2</v>
      </c>
      <c r="T12" s="17">
        <v>6.7967993005093499E-2</v>
      </c>
      <c r="U12" s="17">
        <v>6.8170975940233705E-2</v>
      </c>
      <c r="V12" s="17">
        <v>1.4340933794713601E-2</v>
      </c>
      <c r="W12" s="17">
        <v>6.3743574019052604E-2</v>
      </c>
      <c r="X12" s="17">
        <v>5.0770169710568698E-2</v>
      </c>
      <c r="Y12" s="17">
        <v>1.2437645033269801E-2</v>
      </c>
      <c r="Z12" s="17">
        <v>1.11384463165065E-2</v>
      </c>
      <c r="AA12" s="17">
        <v>5.5671457542213199E-2</v>
      </c>
      <c r="AB12" s="17">
        <v>3.97415618103431E-2</v>
      </c>
      <c r="AC12" s="17">
        <v>5.48009829270793E-2</v>
      </c>
      <c r="AD12" s="17">
        <v>2.70319466286486E-2</v>
      </c>
      <c r="AE12" s="17"/>
      <c r="AF12" s="17">
        <v>5.4870689765093898E-2</v>
      </c>
      <c r="AG12" s="17">
        <v>3.6850618352539603E-2</v>
      </c>
      <c r="AH12" s="17">
        <v>4.3684215261682098E-2</v>
      </c>
      <c r="AI12" s="17"/>
      <c r="AJ12" s="17">
        <v>5.4950943020846403E-2</v>
      </c>
      <c r="AK12" s="17">
        <v>3.0043352554474E-2</v>
      </c>
      <c r="AL12" s="17">
        <v>7.8976230184920598E-3</v>
      </c>
      <c r="AM12" s="17">
        <v>0.20365064139490399</v>
      </c>
      <c r="AN12" s="17">
        <v>3.72698240969263E-2</v>
      </c>
      <c r="AO12" s="17"/>
      <c r="AP12" s="17">
        <v>6.2088250218197201E-2</v>
      </c>
      <c r="AQ12" s="17">
        <v>2.9083564132813901E-2</v>
      </c>
      <c r="AR12" s="17">
        <v>2.4510043838373199E-2</v>
      </c>
      <c r="AS12" s="17"/>
      <c r="AT12" s="17">
        <v>6.3212340354003194E-2</v>
      </c>
      <c r="AU12" s="17">
        <v>2.48425938363174E-2</v>
      </c>
      <c r="AV12" s="17">
        <v>3.9539324988698797E-2</v>
      </c>
      <c r="AW12" s="17">
        <v>2.8236787309355402E-2</v>
      </c>
      <c r="AX12" s="17">
        <v>0.16327482930896201</v>
      </c>
      <c r="AY12" s="17"/>
      <c r="AZ12" s="17">
        <v>5.4568792452660497E-2</v>
      </c>
      <c r="BA12" s="17">
        <v>3.3879798762496798E-2</v>
      </c>
      <c r="BB12" s="17">
        <v>4.2850985775531501E-2</v>
      </c>
      <c r="BC12" s="17">
        <v>4.68632479733243E-2</v>
      </c>
      <c r="BD12" s="17">
        <v>3.7877931811060202E-2</v>
      </c>
      <c r="BE12" s="17">
        <v>5.7474802242360602E-2</v>
      </c>
      <c r="BF12" s="17"/>
      <c r="BG12" s="17">
        <v>3.9052114296185901E-2</v>
      </c>
      <c r="BH12" s="17">
        <v>3.8565429224313601E-2</v>
      </c>
      <c r="BI12" s="17" t="s">
        <v>95</v>
      </c>
      <c r="BJ12" s="17">
        <v>5.8865730691838002E-2</v>
      </c>
      <c r="BK12" s="17">
        <v>6.1335671192254901E-2</v>
      </c>
      <c r="BL12" s="17">
        <v>4.5237403130289199E-2</v>
      </c>
      <c r="BM12" s="17">
        <v>6.6634880788373596E-2</v>
      </c>
    </row>
    <row r="13" spans="2:65" x14ac:dyDescent="0.35">
      <c r="B13" s="18" t="s">
        <v>114</v>
      </c>
      <c r="C13" s="20">
        <v>7.9651429623018299E-2</v>
      </c>
      <c r="D13" s="20">
        <v>6.9879120113228194E-2</v>
      </c>
      <c r="E13" s="20">
        <v>8.8667187357207397E-2</v>
      </c>
      <c r="F13" s="20"/>
      <c r="G13" s="20">
        <v>4.6554290001370797E-2</v>
      </c>
      <c r="H13" s="20">
        <v>4.3638950709184603E-2</v>
      </c>
      <c r="I13" s="20">
        <v>6.29047515960236E-2</v>
      </c>
      <c r="J13" s="20">
        <v>8.3764728299432697E-2</v>
      </c>
      <c r="K13" s="20">
        <v>0.119741464110579</v>
      </c>
      <c r="L13" s="20">
        <v>0.119513679526637</v>
      </c>
      <c r="M13" s="20"/>
      <c r="N13" s="20">
        <v>4.8398949161526497E-2</v>
      </c>
      <c r="O13" s="20">
        <v>9.9459039294884005E-2</v>
      </c>
      <c r="P13" s="20">
        <v>7.0903430683145793E-2</v>
      </c>
      <c r="Q13" s="20">
        <v>0.101525820849134</v>
      </c>
      <c r="R13" s="20"/>
      <c r="S13" s="20">
        <v>6.6589412121128802E-2</v>
      </c>
      <c r="T13" s="20">
        <v>8.24615342997366E-2</v>
      </c>
      <c r="U13" s="20">
        <v>5.3110545222406998E-2</v>
      </c>
      <c r="V13" s="20">
        <v>8.5229349269954194E-2</v>
      </c>
      <c r="W13" s="20">
        <v>5.3313481023972202E-2</v>
      </c>
      <c r="X13" s="20">
        <v>7.0914667280045501E-2</v>
      </c>
      <c r="Y13" s="20">
        <v>9.3301260130401104E-2</v>
      </c>
      <c r="Z13" s="20">
        <v>8.5390567886437604E-2</v>
      </c>
      <c r="AA13" s="20">
        <v>0.10309604007806999</v>
      </c>
      <c r="AB13" s="20">
        <v>0.11430875222308499</v>
      </c>
      <c r="AC13" s="20">
        <v>8.20965614099472E-2</v>
      </c>
      <c r="AD13" s="20">
        <v>0</v>
      </c>
      <c r="AE13" s="20"/>
      <c r="AF13" s="20">
        <v>0.10796749010498401</v>
      </c>
      <c r="AG13" s="20">
        <v>5.48794818403988E-2</v>
      </c>
      <c r="AH13" s="20">
        <v>7.7013595168864996E-2</v>
      </c>
      <c r="AI13" s="20"/>
      <c r="AJ13" s="20">
        <v>9.3149708564304698E-2</v>
      </c>
      <c r="AK13" s="20">
        <v>6.7450662633011194E-2</v>
      </c>
      <c r="AL13" s="20">
        <v>1.94238375334609E-2</v>
      </c>
      <c r="AM13" s="20">
        <v>3.7066460920928697E-2</v>
      </c>
      <c r="AN13" s="20">
        <v>0.112990398133356</v>
      </c>
      <c r="AO13" s="20"/>
      <c r="AP13" s="20">
        <v>7.8053831070925006E-2</v>
      </c>
      <c r="AQ13" s="20">
        <v>7.3511692724110303E-2</v>
      </c>
      <c r="AR13" s="20">
        <v>0</v>
      </c>
      <c r="AS13" s="20"/>
      <c r="AT13" s="20">
        <v>0.119543986979641</v>
      </c>
      <c r="AU13" s="20">
        <v>9.6353038659735296E-2</v>
      </c>
      <c r="AV13" s="20">
        <v>4.4136771312767699E-2</v>
      </c>
      <c r="AW13" s="20">
        <v>4.8851764348830699E-2</v>
      </c>
      <c r="AX13" s="20">
        <v>4.8307488182954099E-2</v>
      </c>
      <c r="AY13" s="20"/>
      <c r="AZ13" s="20">
        <v>5.5381695158427897E-2</v>
      </c>
      <c r="BA13" s="20">
        <v>8.7875786757169297E-2</v>
      </c>
      <c r="BB13" s="20">
        <v>9.4109548815952002E-2</v>
      </c>
      <c r="BC13" s="20">
        <v>0.110584041332407</v>
      </c>
      <c r="BD13" s="20">
        <v>5.4373744785240298E-2</v>
      </c>
      <c r="BE13" s="20">
        <v>5.9803338203328699E-2</v>
      </c>
      <c r="BF13" s="20"/>
      <c r="BG13" s="20">
        <v>0.102644087577021</v>
      </c>
      <c r="BH13" s="20">
        <v>6.5347467417962907E-2</v>
      </c>
      <c r="BI13" s="20" t="s">
        <v>95</v>
      </c>
      <c r="BJ13" s="20">
        <v>0.10856732519277</v>
      </c>
      <c r="BK13" s="20">
        <v>9.6271215094849594E-2</v>
      </c>
      <c r="BL13" s="20">
        <v>4.9647866755337798E-2</v>
      </c>
      <c r="BM13" s="20">
        <v>3.0184200290466499E-2</v>
      </c>
    </row>
    <row r="14" spans="2:65" x14ac:dyDescent="0.35">
      <c r="B14" s="18" t="s">
        <v>565</v>
      </c>
      <c r="C14" s="20">
        <v>0.77193975347253896</v>
      </c>
      <c r="D14" s="20">
        <v>0.76354684181007704</v>
      </c>
      <c r="E14" s="20">
        <v>0.78242894510437899</v>
      </c>
      <c r="F14" s="20"/>
      <c r="G14" s="20">
        <v>0.75105517474297401</v>
      </c>
      <c r="H14" s="20">
        <v>0.81464580635117001</v>
      </c>
      <c r="I14" s="20">
        <v>0.781554765691719</v>
      </c>
      <c r="J14" s="20">
        <v>0.81347055471817498</v>
      </c>
      <c r="K14" s="20">
        <v>0.73335275173907</v>
      </c>
      <c r="L14" s="20">
        <v>0.73477262192000203</v>
      </c>
      <c r="M14" s="20"/>
      <c r="N14" s="20">
        <v>0.80211822576727199</v>
      </c>
      <c r="O14" s="20">
        <v>0.77848485628186104</v>
      </c>
      <c r="P14" s="20">
        <v>0.76851154858869297</v>
      </c>
      <c r="Q14" s="20">
        <v>0.73655801928461395</v>
      </c>
      <c r="R14" s="20"/>
      <c r="S14" s="20">
        <v>0.74231541478021401</v>
      </c>
      <c r="T14" s="20">
        <v>0.75933200655292998</v>
      </c>
      <c r="U14" s="20">
        <v>0.76745376136162102</v>
      </c>
      <c r="V14" s="20">
        <v>0.80445665302664304</v>
      </c>
      <c r="W14" s="20">
        <v>0.75925923042745302</v>
      </c>
      <c r="X14" s="20">
        <v>0.78937946727504704</v>
      </c>
      <c r="Y14" s="20">
        <v>0.80434465299632296</v>
      </c>
      <c r="Z14" s="20">
        <v>0.83267444029590798</v>
      </c>
      <c r="AA14" s="20">
        <v>0.76729002915818401</v>
      </c>
      <c r="AB14" s="20">
        <v>0.75375129371956795</v>
      </c>
      <c r="AC14" s="20">
        <v>0.71798590879547097</v>
      </c>
      <c r="AD14" s="20">
        <v>0.85451178526798899</v>
      </c>
      <c r="AE14" s="20"/>
      <c r="AF14" s="20">
        <v>0.73681808246644698</v>
      </c>
      <c r="AG14" s="20">
        <v>0.82535433990185303</v>
      </c>
      <c r="AH14" s="20">
        <v>0.74101364096795796</v>
      </c>
      <c r="AI14" s="20"/>
      <c r="AJ14" s="20">
        <v>0.74395089607626796</v>
      </c>
      <c r="AK14" s="20">
        <v>0.81493269760290199</v>
      </c>
      <c r="AL14" s="20">
        <v>0.85210481971155005</v>
      </c>
      <c r="AM14" s="20">
        <v>0.54948813543739905</v>
      </c>
      <c r="AN14" s="20">
        <v>0.73015817241912195</v>
      </c>
      <c r="AO14" s="20"/>
      <c r="AP14" s="20">
        <v>0.74585606490849399</v>
      </c>
      <c r="AQ14" s="20">
        <v>0.82405397182752604</v>
      </c>
      <c r="AR14" s="20">
        <v>0.87561192720787895</v>
      </c>
      <c r="AS14" s="20"/>
      <c r="AT14" s="20">
        <v>0.72295735977062103</v>
      </c>
      <c r="AU14" s="20">
        <v>0.72323332319046096</v>
      </c>
      <c r="AV14" s="20">
        <v>0.83285036192707995</v>
      </c>
      <c r="AW14" s="20">
        <v>0.81388535734426803</v>
      </c>
      <c r="AX14" s="20">
        <v>0.75775759856685698</v>
      </c>
      <c r="AY14" s="20"/>
      <c r="AZ14" s="20">
        <v>0.76326673311733695</v>
      </c>
      <c r="BA14" s="20">
        <v>0.79066741194218404</v>
      </c>
      <c r="BB14" s="20">
        <v>0.74523935090107496</v>
      </c>
      <c r="BC14" s="20">
        <v>0.75202977551661698</v>
      </c>
      <c r="BD14" s="20">
        <v>0.80991025771874203</v>
      </c>
      <c r="BE14" s="20">
        <v>0.75136218468242799</v>
      </c>
      <c r="BF14" s="20"/>
      <c r="BG14" s="20">
        <v>0.75658952248602296</v>
      </c>
      <c r="BH14" s="20">
        <v>0.80284699233711199</v>
      </c>
      <c r="BI14" s="20" t="s">
        <v>95</v>
      </c>
      <c r="BJ14" s="20">
        <v>0.72432528206335101</v>
      </c>
      <c r="BK14" s="20">
        <v>0.73646217273432102</v>
      </c>
      <c r="BL14" s="20">
        <v>0.80891296184178596</v>
      </c>
      <c r="BM14" s="20">
        <v>0.674829672618527</v>
      </c>
    </row>
    <row r="15" spans="2:65" x14ac:dyDescent="0.35">
      <c r="B15" s="18" t="s">
        <v>168</v>
      </c>
      <c r="C15" s="21">
        <v>-0.69228832384951999</v>
      </c>
      <c r="D15" s="21">
        <v>-0.69366772169684898</v>
      </c>
      <c r="E15" s="21">
        <v>-0.69376175774717197</v>
      </c>
      <c r="F15" s="21"/>
      <c r="G15" s="21">
        <v>-0.704500884741603</v>
      </c>
      <c r="H15" s="21">
        <v>-0.77100685564198501</v>
      </c>
      <c r="I15" s="21">
        <v>-0.71865001409569496</v>
      </c>
      <c r="J15" s="21">
        <v>-0.72970582641874304</v>
      </c>
      <c r="K15" s="21">
        <v>-0.61361128762849004</v>
      </c>
      <c r="L15" s="21">
        <v>-0.61525894239336498</v>
      </c>
      <c r="M15" s="21"/>
      <c r="N15" s="21">
        <v>-0.753719276605746</v>
      </c>
      <c r="O15" s="21">
        <v>-0.67902581698697695</v>
      </c>
      <c r="P15" s="21">
        <v>-0.697608117905547</v>
      </c>
      <c r="Q15" s="21">
        <v>-0.63503219843547998</v>
      </c>
      <c r="R15" s="21"/>
      <c r="S15" s="21">
        <v>-0.675726002659085</v>
      </c>
      <c r="T15" s="21">
        <v>-0.67687047225319297</v>
      </c>
      <c r="U15" s="21">
        <v>-0.71434321613921403</v>
      </c>
      <c r="V15" s="21">
        <v>-0.71922730375668797</v>
      </c>
      <c r="W15" s="21">
        <v>-0.70594574940348098</v>
      </c>
      <c r="X15" s="21">
        <v>-0.71846479999500201</v>
      </c>
      <c r="Y15" s="21">
        <v>-0.711043392865922</v>
      </c>
      <c r="Z15" s="21">
        <v>-0.74728387240947003</v>
      </c>
      <c r="AA15" s="21">
        <v>-0.66419398908011396</v>
      </c>
      <c r="AB15" s="21">
        <v>-0.63944254149648305</v>
      </c>
      <c r="AC15" s="21">
        <v>-0.63588934738552305</v>
      </c>
      <c r="AD15" s="21">
        <v>-0.85451178526798899</v>
      </c>
      <c r="AE15" s="21"/>
      <c r="AF15" s="21">
        <v>-0.62885059236146301</v>
      </c>
      <c r="AG15" s="21">
        <v>-0.77047485806145499</v>
      </c>
      <c r="AH15" s="21">
        <v>-0.664000045799093</v>
      </c>
      <c r="AI15" s="21"/>
      <c r="AJ15" s="21">
        <v>-0.65080118751196403</v>
      </c>
      <c r="AK15" s="21">
        <v>-0.74748203496989096</v>
      </c>
      <c r="AL15" s="21">
        <v>-0.83268098217808895</v>
      </c>
      <c r="AM15" s="21">
        <v>-0.51242167451647003</v>
      </c>
      <c r="AN15" s="21">
        <v>-0.61716777428576597</v>
      </c>
      <c r="AO15" s="21"/>
      <c r="AP15" s="21">
        <v>-0.66780223383756898</v>
      </c>
      <c r="AQ15" s="21">
        <v>-0.75054227910341598</v>
      </c>
      <c r="AR15" s="21">
        <v>-0.87561192720787895</v>
      </c>
      <c r="AS15" s="21"/>
      <c r="AT15" s="21">
        <v>-0.60341337279097995</v>
      </c>
      <c r="AU15" s="21">
        <v>-0.62688028453072597</v>
      </c>
      <c r="AV15" s="21">
        <v>-0.78871359061431301</v>
      </c>
      <c r="AW15" s="21">
        <v>-0.76503359299543705</v>
      </c>
      <c r="AX15" s="21">
        <v>-0.70945011038390304</v>
      </c>
      <c r="AY15" s="21"/>
      <c r="AZ15" s="21">
        <v>-0.707885037958909</v>
      </c>
      <c r="BA15" s="21">
        <v>-0.70279162518501404</v>
      </c>
      <c r="BB15" s="21">
        <v>-0.65112980208512306</v>
      </c>
      <c r="BC15" s="21">
        <v>-0.64144573418421003</v>
      </c>
      <c r="BD15" s="21">
        <v>-0.75553651293350199</v>
      </c>
      <c r="BE15" s="21">
        <v>-0.69155884647909904</v>
      </c>
      <c r="BF15" s="21"/>
      <c r="BG15" s="21">
        <v>-0.65394543490900103</v>
      </c>
      <c r="BH15" s="21">
        <v>-0.73749952491914905</v>
      </c>
      <c r="BI15" s="21" t="s">
        <v>95</v>
      </c>
      <c r="BJ15" s="21">
        <v>-0.61575795687058099</v>
      </c>
      <c r="BK15" s="21">
        <v>-0.64019095763947098</v>
      </c>
      <c r="BL15" s="21">
        <v>-0.75926509508644802</v>
      </c>
      <c r="BM15" s="21">
        <v>-0.64464547232806002</v>
      </c>
    </row>
    <row r="16" spans="2:65" x14ac:dyDescent="0.35">
      <c r="B16" s="16" t="s">
        <v>221</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561</v>
      </c>
      <c r="C9" s="17">
        <v>0.21844885263101599</v>
      </c>
      <c r="D9" s="17">
        <v>0.24739776397513299</v>
      </c>
      <c r="E9" s="17">
        <v>0.190897340527381</v>
      </c>
      <c r="F9" s="17"/>
      <c r="G9" s="17">
        <v>0.237470550957916</v>
      </c>
      <c r="H9" s="17">
        <v>0.21909831578692299</v>
      </c>
      <c r="I9" s="17">
        <v>0.271506696888621</v>
      </c>
      <c r="J9" s="17">
        <v>0.22048274474677501</v>
      </c>
      <c r="K9" s="17">
        <v>0.238933523797837</v>
      </c>
      <c r="L9" s="17">
        <v>0.14355103644118999</v>
      </c>
      <c r="M9" s="17"/>
      <c r="N9" s="17">
        <v>0.28713308657154502</v>
      </c>
      <c r="O9" s="17">
        <v>0.193108500108429</v>
      </c>
      <c r="P9" s="17">
        <v>0.210556057165287</v>
      </c>
      <c r="Q9" s="17">
        <v>0.17042685859471199</v>
      </c>
      <c r="R9" s="17"/>
      <c r="S9" s="17">
        <v>0.23294451015887899</v>
      </c>
      <c r="T9" s="17">
        <v>0.20973782554275</v>
      </c>
      <c r="U9" s="17">
        <v>0.18691732930489999</v>
      </c>
      <c r="V9" s="17">
        <v>0.17627690829738299</v>
      </c>
      <c r="W9" s="17">
        <v>0.27392679592386798</v>
      </c>
      <c r="X9" s="17">
        <v>0.22245847642012101</v>
      </c>
      <c r="Y9" s="17">
        <v>0.206632414018488</v>
      </c>
      <c r="Z9" s="17">
        <v>0.21906669489768299</v>
      </c>
      <c r="AA9" s="17">
        <v>0.24583183205991799</v>
      </c>
      <c r="AB9" s="17">
        <v>0.228351547350955</v>
      </c>
      <c r="AC9" s="17">
        <v>0.20074793883054301</v>
      </c>
      <c r="AD9" s="17">
        <v>0.20598718376981101</v>
      </c>
      <c r="AE9" s="17"/>
      <c r="AF9" s="17">
        <v>0.19710163463961999</v>
      </c>
      <c r="AG9" s="17">
        <v>0.256044499172007</v>
      </c>
      <c r="AH9" s="17">
        <v>0.21947645019328901</v>
      </c>
      <c r="AI9" s="17"/>
      <c r="AJ9" s="17">
        <v>0.20684811746455101</v>
      </c>
      <c r="AK9" s="17">
        <v>0.27711131460687199</v>
      </c>
      <c r="AL9" s="17">
        <v>0.25440282452538299</v>
      </c>
      <c r="AM9" s="17">
        <v>0.33513877308714501</v>
      </c>
      <c r="AN9" s="17">
        <v>0.13813161235551499</v>
      </c>
      <c r="AO9" s="17"/>
      <c r="AP9" s="17">
        <v>0.21803922330940301</v>
      </c>
      <c r="AQ9" s="17">
        <v>0.260736232298027</v>
      </c>
      <c r="AR9" s="17">
        <v>0.229312510336589</v>
      </c>
      <c r="AS9" s="17"/>
      <c r="AT9" s="17">
        <v>0.16014222050467</v>
      </c>
      <c r="AU9" s="17">
        <v>0.17451880697290201</v>
      </c>
      <c r="AV9" s="17">
        <v>0.25131324638631503</v>
      </c>
      <c r="AW9" s="17">
        <v>0.32475950579451501</v>
      </c>
      <c r="AX9" s="17">
        <v>0.33327444936516099</v>
      </c>
      <c r="AY9" s="17"/>
      <c r="AZ9" s="17">
        <v>0.23187366535603801</v>
      </c>
      <c r="BA9" s="17">
        <v>0.21330399966150099</v>
      </c>
      <c r="BB9" s="17">
        <v>0.24491222586690301</v>
      </c>
      <c r="BC9" s="17">
        <v>0.19984850800892201</v>
      </c>
      <c r="BD9" s="17">
        <v>0.23440454368778799</v>
      </c>
      <c r="BE9" s="17">
        <v>0.16133753372307799</v>
      </c>
      <c r="BF9" s="17"/>
      <c r="BG9" s="17">
        <v>0.190855660752489</v>
      </c>
      <c r="BH9" s="17">
        <v>0.27209061615596902</v>
      </c>
      <c r="BI9" s="17" t="s">
        <v>95</v>
      </c>
      <c r="BJ9" s="17">
        <v>0.20101514422540301</v>
      </c>
      <c r="BK9" s="17">
        <v>0.16758820591359699</v>
      </c>
      <c r="BL9" s="17">
        <v>0.25330414898040099</v>
      </c>
      <c r="BM9" s="17">
        <v>0.146319213067335</v>
      </c>
    </row>
    <row r="10" spans="2:65" x14ac:dyDescent="0.35">
      <c r="B10" s="18" t="s">
        <v>562</v>
      </c>
      <c r="C10" s="17">
        <v>0.36630440516886997</v>
      </c>
      <c r="D10" s="17">
        <v>0.38911033587701499</v>
      </c>
      <c r="E10" s="17">
        <v>0.34387396347280103</v>
      </c>
      <c r="F10" s="17"/>
      <c r="G10" s="17">
        <v>0.38779805868232797</v>
      </c>
      <c r="H10" s="17">
        <v>0.48826437771783798</v>
      </c>
      <c r="I10" s="17">
        <v>0.34261736110341201</v>
      </c>
      <c r="J10" s="17">
        <v>0.390256733633561</v>
      </c>
      <c r="K10" s="17">
        <v>0.33376076121852599</v>
      </c>
      <c r="L10" s="17">
        <v>0.26941214868662999</v>
      </c>
      <c r="M10" s="17"/>
      <c r="N10" s="17">
        <v>0.38176084149629902</v>
      </c>
      <c r="O10" s="17">
        <v>0.367083953760865</v>
      </c>
      <c r="P10" s="17">
        <v>0.37495754015327298</v>
      </c>
      <c r="Q10" s="17">
        <v>0.34350604531832601</v>
      </c>
      <c r="R10" s="17"/>
      <c r="S10" s="17">
        <v>0.38248027008529401</v>
      </c>
      <c r="T10" s="17">
        <v>0.33333596658609299</v>
      </c>
      <c r="U10" s="17">
        <v>0.36348129322434702</v>
      </c>
      <c r="V10" s="17">
        <v>0.39390255701424598</v>
      </c>
      <c r="W10" s="17">
        <v>0.35176377310258999</v>
      </c>
      <c r="X10" s="17">
        <v>0.41428271516929799</v>
      </c>
      <c r="Y10" s="17">
        <v>0.37583135520227301</v>
      </c>
      <c r="Z10" s="17">
        <v>0.36595334655645601</v>
      </c>
      <c r="AA10" s="17">
        <v>0.332979727330733</v>
      </c>
      <c r="AB10" s="17">
        <v>0.33638391703194098</v>
      </c>
      <c r="AC10" s="17">
        <v>0.41977175901987801</v>
      </c>
      <c r="AD10" s="17">
        <v>0.365298978254599</v>
      </c>
      <c r="AE10" s="17"/>
      <c r="AF10" s="17">
        <v>0.32517499879578798</v>
      </c>
      <c r="AG10" s="17">
        <v>0.39875590349012702</v>
      </c>
      <c r="AH10" s="17">
        <v>0.334295497676589</v>
      </c>
      <c r="AI10" s="17"/>
      <c r="AJ10" s="17">
        <v>0.32771004524517799</v>
      </c>
      <c r="AK10" s="17">
        <v>0.39746207520729798</v>
      </c>
      <c r="AL10" s="17">
        <v>0.47576404453693399</v>
      </c>
      <c r="AM10" s="17">
        <v>3.6920757098041199E-2</v>
      </c>
      <c r="AN10" s="17">
        <v>0.367621092795958</v>
      </c>
      <c r="AO10" s="17"/>
      <c r="AP10" s="17">
        <v>0.34750880378313298</v>
      </c>
      <c r="AQ10" s="17">
        <v>0.41003670207645998</v>
      </c>
      <c r="AR10" s="17">
        <v>0.44732512929074197</v>
      </c>
      <c r="AS10" s="17"/>
      <c r="AT10" s="17">
        <v>0.33561451350154298</v>
      </c>
      <c r="AU10" s="17">
        <v>0.36697174562832202</v>
      </c>
      <c r="AV10" s="17">
        <v>0.42373449292346099</v>
      </c>
      <c r="AW10" s="17">
        <v>0.38044391980005099</v>
      </c>
      <c r="AX10" s="17">
        <v>0.30465780270015602</v>
      </c>
      <c r="AY10" s="17"/>
      <c r="AZ10" s="17">
        <v>0.40458436460048702</v>
      </c>
      <c r="BA10" s="17">
        <v>0.378662053203559</v>
      </c>
      <c r="BB10" s="17">
        <v>0.31564890531935602</v>
      </c>
      <c r="BC10" s="17">
        <v>0.30230521853131898</v>
      </c>
      <c r="BD10" s="17">
        <v>0.326647995247766</v>
      </c>
      <c r="BE10" s="17">
        <v>0.52940277676268299</v>
      </c>
      <c r="BF10" s="17"/>
      <c r="BG10" s="17">
        <v>0.33542152617209398</v>
      </c>
      <c r="BH10" s="17">
        <v>0.381127582549316</v>
      </c>
      <c r="BI10" s="17" t="s">
        <v>95</v>
      </c>
      <c r="BJ10" s="17">
        <v>0.30709749254170299</v>
      </c>
      <c r="BK10" s="17">
        <v>0.41336174133611397</v>
      </c>
      <c r="BL10" s="17">
        <v>0.39342424313461499</v>
      </c>
      <c r="BM10" s="17">
        <v>0.42381410307277601</v>
      </c>
    </row>
    <row r="11" spans="2:65" x14ac:dyDescent="0.35">
      <c r="B11" s="18" t="s">
        <v>563</v>
      </c>
      <c r="C11" s="17">
        <v>0.166995282934467</v>
      </c>
      <c r="D11" s="17">
        <v>0.16397713522900001</v>
      </c>
      <c r="E11" s="17">
        <v>0.169059467685023</v>
      </c>
      <c r="F11" s="17"/>
      <c r="G11" s="17">
        <v>0.20085890509548601</v>
      </c>
      <c r="H11" s="17">
        <v>0.12952905251159599</v>
      </c>
      <c r="I11" s="17">
        <v>0.16057578004202699</v>
      </c>
      <c r="J11" s="17">
        <v>0.129649782106875</v>
      </c>
      <c r="K11" s="17">
        <v>0.15447373682745899</v>
      </c>
      <c r="L11" s="17">
        <v>0.21728915644805499</v>
      </c>
      <c r="M11" s="17"/>
      <c r="N11" s="17">
        <v>0.152508829682169</v>
      </c>
      <c r="O11" s="17">
        <v>0.17203449568196399</v>
      </c>
      <c r="P11" s="17">
        <v>0.18556907767428699</v>
      </c>
      <c r="Q11" s="17">
        <v>0.164157311030006</v>
      </c>
      <c r="R11" s="17"/>
      <c r="S11" s="17">
        <v>0.142145170538092</v>
      </c>
      <c r="T11" s="17">
        <v>0.18623216038399401</v>
      </c>
      <c r="U11" s="17">
        <v>0.169655130370858</v>
      </c>
      <c r="V11" s="17">
        <v>0.173080782280981</v>
      </c>
      <c r="W11" s="17">
        <v>0.17608076090229899</v>
      </c>
      <c r="X11" s="17">
        <v>0.13165537875830499</v>
      </c>
      <c r="Y11" s="17">
        <v>0.187481160833183</v>
      </c>
      <c r="Z11" s="17">
        <v>0.191417907657151</v>
      </c>
      <c r="AA11" s="17">
        <v>0.13106783782491199</v>
      </c>
      <c r="AB11" s="17">
        <v>0.18210059460122999</v>
      </c>
      <c r="AC11" s="17">
        <v>0.117600596247752</v>
      </c>
      <c r="AD11" s="17">
        <v>0.34030793473066101</v>
      </c>
      <c r="AE11" s="17"/>
      <c r="AF11" s="17">
        <v>0.164567790978737</v>
      </c>
      <c r="AG11" s="17">
        <v>0.15229727829853801</v>
      </c>
      <c r="AH11" s="17">
        <v>0.202882947077721</v>
      </c>
      <c r="AI11" s="17"/>
      <c r="AJ11" s="17">
        <v>0.17973640127388801</v>
      </c>
      <c r="AK11" s="17">
        <v>0.131912681599724</v>
      </c>
      <c r="AL11" s="17">
        <v>0.111015136044256</v>
      </c>
      <c r="AM11" s="17">
        <v>0.25370383997698298</v>
      </c>
      <c r="AN11" s="17">
        <v>0.21548833870147299</v>
      </c>
      <c r="AO11" s="17"/>
      <c r="AP11" s="17">
        <v>0.17583731613457601</v>
      </c>
      <c r="AQ11" s="17">
        <v>0.13419526958241701</v>
      </c>
      <c r="AR11" s="17">
        <v>0.16416402921863299</v>
      </c>
      <c r="AS11" s="17"/>
      <c r="AT11" s="17">
        <v>0.172511249998927</v>
      </c>
      <c r="AU11" s="17">
        <v>0.22075766886814499</v>
      </c>
      <c r="AV11" s="17">
        <v>0.12477082519433801</v>
      </c>
      <c r="AW11" s="17">
        <v>0.149889508883259</v>
      </c>
      <c r="AX11" s="17">
        <v>0.12957797595760401</v>
      </c>
      <c r="AY11" s="17"/>
      <c r="AZ11" s="17">
        <v>0.15684756152500501</v>
      </c>
      <c r="BA11" s="17">
        <v>0.166463607438321</v>
      </c>
      <c r="BB11" s="17">
        <v>0.17463759326019601</v>
      </c>
      <c r="BC11" s="17">
        <v>0.189299771967613</v>
      </c>
      <c r="BD11" s="17">
        <v>0.17748134960795101</v>
      </c>
      <c r="BE11" s="17">
        <v>0.103922807523583</v>
      </c>
      <c r="BF11" s="17"/>
      <c r="BG11" s="17">
        <v>0.18928151594578499</v>
      </c>
      <c r="BH11" s="17">
        <v>0.155332200681464</v>
      </c>
      <c r="BI11" s="17" t="s">
        <v>95</v>
      </c>
      <c r="BJ11" s="17">
        <v>0.16286733357563901</v>
      </c>
      <c r="BK11" s="17">
        <v>0.19261983418349299</v>
      </c>
      <c r="BL11" s="17">
        <v>0.143046240835185</v>
      </c>
      <c r="BM11" s="17">
        <v>0.10566737726962799</v>
      </c>
    </row>
    <row r="12" spans="2:65" x14ac:dyDescent="0.35">
      <c r="B12" s="18" t="s">
        <v>564</v>
      </c>
      <c r="C12" s="17">
        <v>0.114616019231904</v>
      </c>
      <c r="D12" s="17">
        <v>0.10619337008062001</v>
      </c>
      <c r="E12" s="17">
        <v>0.123539309696684</v>
      </c>
      <c r="F12" s="17"/>
      <c r="G12" s="17">
        <v>5.9210959791028202E-2</v>
      </c>
      <c r="H12" s="17">
        <v>6.8652152697209798E-2</v>
      </c>
      <c r="I12" s="17">
        <v>9.5180545093413393E-2</v>
      </c>
      <c r="J12" s="17">
        <v>0.112053887858085</v>
      </c>
      <c r="K12" s="17">
        <v>0.13002266527543499</v>
      </c>
      <c r="L12" s="17">
        <v>0.20307007412761499</v>
      </c>
      <c r="M12" s="17"/>
      <c r="N12" s="17">
        <v>9.0326488114893994E-2</v>
      </c>
      <c r="O12" s="17">
        <v>0.13364250086926299</v>
      </c>
      <c r="P12" s="17">
        <v>9.0390451158359197E-2</v>
      </c>
      <c r="Q12" s="17">
        <v>0.14239420831972099</v>
      </c>
      <c r="R12" s="17"/>
      <c r="S12" s="17">
        <v>0.11019536378351499</v>
      </c>
      <c r="T12" s="17">
        <v>0.12058145289965</v>
      </c>
      <c r="U12" s="17">
        <v>0.12990392641568099</v>
      </c>
      <c r="V12" s="17">
        <v>0.129378945423678</v>
      </c>
      <c r="W12" s="17">
        <v>8.0691019979283102E-2</v>
      </c>
      <c r="X12" s="17">
        <v>0.102547620794706</v>
      </c>
      <c r="Y12" s="17">
        <v>9.5456535039553203E-2</v>
      </c>
      <c r="Z12" s="17">
        <v>8.6279558220245703E-2</v>
      </c>
      <c r="AA12" s="17">
        <v>0.13292463210740199</v>
      </c>
      <c r="AB12" s="17">
        <v>0.13435719832697701</v>
      </c>
      <c r="AC12" s="17">
        <v>0.13016688950474201</v>
      </c>
      <c r="AD12" s="17">
        <v>4.6666598873455499E-2</v>
      </c>
      <c r="AE12" s="17"/>
      <c r="AF12" s="17">
        <v>0.15450145224026199</v>
      </c>
      <c r="AG12" s="17">
        <v>9.4575063002553E-2</v>
      </c>
      <c r="AH12" s="17">
        <v>9.7076633763963499E-2</v>
      </c>
      <c r="AI12" s="17"/>
      <c r="AJ12" s="17">
        <v>0.15776412263220399</v>
      </c>
      <c r="AK12" s="17">
        <v>8.0167173378755702E-2</v>
      </c>
      <c r="AL12" s="17">
        <v>4.60106188019999E-2</v>
      </c>
      <c r="AM12" s="17">
        <v>0.26306005671356197</v>
      </c>
      <c r="AN12" s="17">
        <v>0.10241312431953201</v>
      </c>
      <c r="AO12" s="17"/>
      <c r="AP12" s="17">
        <v>0.15384326636644499</v>
      </c>
      <c r="AQ12" s="17">
        <v>7.7354001316066498E-2</v>
      </c>
      <c r="AR12" s="17">
        <v>6.6280982141365699E-2</v>
      </c>
      <c r="AS12" s="17"/>
      <c r="AT12" s="17">
        <v>0.16412789475131301</v>
      </c>
      <c r="AU12" s="17">
        <v>0.10751981207806501</v>
      </c>
      <c r="AV12" s="17">
        <v>9.4162359210629307E-2</v>
      </c>
      <c r="AW12" s="17">
        <v>6.1002119001956699E-2</v>
      </c>
      <c r="AX12" s="17">
        <v>0.116435532425379</v>
      </c>
      <c r="AY12" s="17"/>
      <c r="AZ12" s="17">
        <v>0.109280420453868</v>
      </c>
      <c r="BA12" s="17">
        <v>9.8433952757393806E-2</v>
      </c>
      <c r="BB12" s="17">
        <v>0.116364367046857</v>
      </c>
      <c r="BC12" s="17">
        <v>0.134910380768303</v>
      </c>
      <c r="BD12" s="17">
        <v>0.124331574132931</v>
      </c>
      <c r="BE12" s="17">
        <v>0.13568901454645099</v>
      </c>
      <c r="BF12" s="17"/>
      <c r="BG12" s="17">
        <v>0.14385615842018101</v>
      </c>
      <c r="BH12" s="17">
        <v>7.6470449198565493E-2</v>
      </c>
      <c r="BI12" s="17" t="s">
        <v>95</v>
      </c>
      <c r="BJ12" s="17">
        <v>0.160580693804935</v>
      </c>
      <c r="BK12" s="17">
        <v>7.7562591882938306E-2</v>
      </c>
      <c r="BL12" s="17">
        <v>0.105814859329159</v>
      </c>
      <c r="BM12" s="17">
        <v>0.12581617158901601</v>
      </c>
    </row>
    <row r="13" spans="2:65" x14ac:dyDescent="0.35">
      <c r="B13" s="18" t="s">
        <v>114</v>
      </c>
      <c r="C13" s="20">
        <v>0.133635440033742</v>
      </c>
      <c r="D13" s="20">
        <v>9.3321394838231306E-2</v>
      </c>
      <c r="E13" s="20">
        <v>0.172629918618112</v>
      </c>
      <c r="F13" s="20"/>
      <c r="G13" s="20">
        <v>0.114661525473241</v>
      </c>
      <c r="H13" s="20">
        <v>9.4456101286433503E-2</v>
      </c>
      <c r="I13" s="20">
        <v>0.13011961687252599</v>
      </c>
      <c r="J13" s="20">
        <v>0.147556851654704</v>
      </c>
      <c r="K13" s="20">
        <v>0.142809312880743</v>
      </c>
      <c r="L13" s="20">
        <v>0.16667758429651</v>
      </c>
      <c r="M13" s="20"/>
      <c r="N13" s="20">
        <v>8.8270754135093304E-2</v>
      </c>
      <c r="O13" s="20">
        <v>0.13413054957947901</v>
      </c>
      <c r="P13" s="20">
        <v>0.138526873848793</v>
      </c>
      <c r="Q13" s="20">
        <v>0.17951557673723501</v>
      </c>
      <c r="R13" s="20"/>
      <c r="S13" s="20">
        <v>0.13223468543422001</v>
      </c>
      <c r="T13" s="20">
        <v>0.150112594587512</v>
      </c>
      <c r="U13" s="20">
        <v>0.150042320684215</v>
      </c>
      <c r="V13" s="20">
        <v>0.12736080698371199</v>
      </c>
      <c r="W13" s="20">
        <v>0.117537650091959</v>
      </c>
      <c r="X13" s="20">
        <v>0.12905580885757001</v>
      </c>
      <c r="Y13" s="20">
        <v>0.134598534906503</v>
      </c>
      <c r="Z13" s="20">
        <v>0.13728249266846401</v>
      </c>
      <c r="AA13" s="20">
        <v>0.157195970677036</v>
      </c>
      <c r="AB13" s="20">
        <v>0.118806742688897</v>
      </c>
      <c r="AC13" s="20">
        <v>0.13171281639708601</v>
      </c>
      <c r="AD13" s="20">
        <v>4.17393043714736E-2</v>
      </c>
      <c r="AE13" s="20"/>
      <c r="AF13" s="20">
        <v>0.15865412334559301</v>
      </c>
      <c r="AG13" s="20">
        <v>9.8327256036774904E-2</v>
      </c>
      <c r="AH13" s="20">
        <v>0.14626847128843801</v>
      </c>
      <c r="AI13" s="20"/>
      <c r="AJ13" s="20">
        <v>0.127941313384179</v>
      </c>
      <c r="AK13" s="20">
        <v>0.11334675520735001</v>
      </c>
      <c r="AL13" s="20">
        <v>0.112807376091428</v>
      </c>
      <c r="AM13" s="20">
        <v>0.111176573124269</v>
      </c>
      <c r="AN13" s="20">
        <v>0.176345831827522</v>
      </c>
      <c r="AO13" s="20"/>
      <c r="AP13" s="20">
        <v>0.104771390406443</v>
      </c>
      <c r="AQ13" s="20">
        <v>0.11767779472702999</v>
      </c>
      <c r="AR13" s="20">
        <v>9.2917349012670805E-2</v>
      </c>
      <c r="AS13" s="20"/>
      <c r="AT13" s="20">
        <v>0.16760412124354701</v>
      </c>
      <c r="AU13" s="20">
        <v>0.13023196645256599</v>
      </c>
      <c r="AV13" s="20">
        <v>0.106019076285257</v>
      </c>
      <c r="AW13" s="20">
        <v>8.3904946520218196E-2</v>
      </c>
      <c r="AX13" s="20">
        <v>0.11605423955170099</v>
      </c>
      <c r="AY13" s="20"/>
      <c r="AZ13" s="20">
        <v>9.7413988064601303E-2</v>
      </c>
      <c r="BA13" s="20">
        <v>0.14313638693922501</v>
      </c>
      <c r="BB13" s="20">
        <v>0.148436908506688</v>
      </c>
      <c r="BC13" s="20">
        <v>0.17363612072384299</v>
      </c>
      <c r="BD13" s="20">
        <v>0.13713453732356401</v>
      </c>
      <c r="BE13" s="20">
        <v>6.9647867444204897E-2</v>
      </c>
      <c r="BF13" s="20"/>
      <c r="BG13" s="20">
        <v>0.140585138709451</v>
      </c>
      <c r="BH13" s="20">
        <v>0.114979151414685</v>
      </c>
      <c r="BI13" s="20" t="s">
        <v>95</v>
      </c>
      <c r="BJ13" s="20">
        <v>0.16843933585231999</v>
      </c>
      <c r="BK13" s="20">
        <v>0.148867626683857</v>
      </c>
      <c r="BL13" s="20">
        <v>0.104410507720641</v>
      </c>
      <c r="BM13" s="20">
        <v>0.19838313500124499</v>
      </c>
    </row>
    <row r="14" spans="2:65" x14ac:dyDescent="0.35">
      <c r="B14" s="18" t="s">
        <v>565</v>
      </c>
      <c r="C14" s="20">
        <v>0.58475325779988696</v>
      </c>
      <c r="D14" s="20">
        <v>0.63650809985214796</v>
      </c>
      <c r="E14" s="20">
        <v>0.53477130400018102</v>
      </c>
      <c r="F14" s="20"/>
      <c r="G14" s="20">
        <v>0.625268609640244</v>
      </c>
      <c r="H14" s="20">
        <v>0.707362693504761</v>
      </c>
      <c r="I14" s="20">
        <v>0.61412405799203296</v>
      </c>
      <c r="J14" s="20">
        <v>0.61073947838033604</v>
      </c>
      <c r="K14" s="20">
        <v>0.57269428501636299</v>
      </c>
      <c r="L14" s="20">
        <v>0.41296318512781999</v>
      </c>
      <c r="M14" s="20"/>
      <c r="N14" s="20">
        <v>0.66889392806784298</v>
      </c>
      <c r="O14" s="20">
        <v>0.56019245386929395</v>
      </c>
      <c r="P14" s="20">
        <v>0.58551359731856001</v>
      </c>
      <c r="Q14" s="20">
        <v>0.51393290391303803</v>
      </c>
      <c r="R14" s="20"/>
      <c r="S14" s="20">
        <v>0.61542478024417302</v>
      </c>
      <c r="T14" s="20">
        <v>0.54307379212884299</v>
      </c>
      <c r="U14" s="20">
        <v>0.55039862252924698</v>
      </c>
      <c r="V14" s="20">
        <v>0.570179465311629</v>
      </c>
      <c r="W14" s="20">
        <v>0.62569056902645803</v>
      </c>
      <c r="X14" s="20">
        <v>0.636741191589419</v>
      </c>
      <c r="Y14" s="20">
        <v>0.58246376922076104</v>
      </c>
      <c r="Z14" s="20">
        <v>0.58502004145413899</v>
      </c>
      <c r="AA14" s="20">
        <v>0.57881155939065099</v>
      </c>
      <c r="AB14" s="20">
        <v>0.56473546438289501</v>
      </c>
      <c r="AC14" s="20">
        <v>0.62051969785042005</v>
      </c>
      <c r="AD14" s="20">
        <v>0.57128616202440996</v>
      </c>
      <c r="AE14" s="20"/>
      <c r="AF14" s="20">
        <v>0.52227663343540798</v>
      </c>
      <c r="AG14" s="20">
        <v>0.65480040266213402</v>
      </c>
      <c r="AH14" s="20">
        <v>0.55377194786987805</v>
      </c>
      <c r="AI14" s="20"/>
      <c r="AJ14" s="20">
        <v>0.534558162709729</v>
      </c>
      <c r="AK14" s="20">
        <v>0.67457338981417003</v>
      </c>
      <c r="AL14" s="20">
        <v>0.73016686906231698</v>
      </c>
      <c r="AM14" s="20">
        <v>0.372059530185186</v>
      </c>
      <c r="AN14" s="20">
        <v>0.50575270515147297</v>
      </c>
      <c r="AO14" s="20"/>
      <c r="AP14" s="20">
        <v>0.56554802709253604</v>
      </c>
      <c r="AQ14" s="20">
        <v>0.67077293437448604</v>
      </c>
      <c r="AR14" s="20">
        <v>0.67663763962733103</v>
      </c>
      <c r="AS14" s="20"/>
      <c r="AT14" s="20">
        <v>0.49575673400621301</v>
      </c>
      <c r="AU14" s="20">
        <v>0.54149055260122403</v>
      </c>
      <c r="AV14" s="20">
        <v>0.67504773930977602</v>
      </c>
      <c r="AW14" s="20">
        <v>0.70520342559456595</v>
      </c>
      <c r="AX14" s="20">
        <v>0.63793225206531601</v>
      </c>
      <c r="AY14" s="20"/>
      <c r="AZ14" s="20">
        <v>0.63645802995652601</v>
      </c>
      <c r="BA14" s="20">
        <v>0.59196605286505999</v>
      </c>
      <c r="BB14" s="20">
        <v>0.56056113118625905</v>
      </c>
      <c r="BC14" s="20">
        <v>0.50215372654024104</v>
      </c>
      <c r="BD14" s="20">
        <v>0.56105253893555496</v>
      </c>
      <c r="BE14" s="20">
        <v>0.69074031048576101</v>
      </c>
      <c r="BF14" s="20"/>
      <c r="BG14" s="20">
        <v>0.52627718692458303</v>
      </c>
      <c r="BH14" s="20">
        <v>0.65321819870528497</v>
      </c>
      <c r="BI14" s="20" t="s">
        <v>95</v>
      </c>
      <c r="BJ14" s="20">
        <v>0.50811263676710605</v>
      </c>
      <c r="BK14" s="20">
        <v>0.58094994724971205</v>
      </c>
      <c r="BL14" s="20">
        <v>0.64672839211501598</v>
      </c>
      <c r="BM14" s="20">
        <v>0.57013331614011098</v>
      </c>
    </row>
    <row r="15" spans="2:65" x14ac:dyDescent="0.35">
      <c r="B15" s="18" t="s">
        <v>168</v>
      </c>
      <c r="C15" s="21">
        <v>-0.45111781776614501</v>
      </c>
      <c r="D15" s="21">
        <v>-0.54318670501391697</v>
      </c>
      <c r="E15" s="21">
        <v>-0.36214138538206903</v>
      </c>
      <c r="F15" s="21"/>
      <c r="G15" s="21">
        <v>-0.51060708416700296</v>
      </c>
      <c r="H15" s="21">
        <v>-0.61290659221832799</v>
      </c>
      <c r="I15" s="21">
        <v>-0.48400444111950702</v>
      </c>
      <c r="J15" s="21">
        <v>-0.46318262672563199</v>
      </c>
      <c r="K15" s="21">
        <v>-0.42988497213561999</v>
      </c>
      <c r="L15" s="21">
        <v>-0.24628560083130999</v>
      </c>
      <c r="M15" s="21"/>
      <c r="N15" s="21">
        <v>-0.58062317393274998</v>
      </c>
      <c r="O15" s="21">
        <v>-0.426061904289814</v>
      </c>
      <c r="P15" s="21">
        <v>-0.44698672346976698</v>
      </c>
      <c r="Q15" s="21">
        <v>-0.33441732717580303</v>
      </c>
      <c r="R15" s="21"/>
      <c r="S15" s="21">
        <v>-0.48319009480995201</v>
      </c>
      <c r="T15" s="21">
        <v>-0.39296119754133102</v>
      </c>
      <c r="U15" s="21">
        <v>-0.40035630184503201</v>
      </c>
      <c r="V15" s="21">
        <v>-0.442818658327917</v>
      </c>
      <c r="W15" s="21">
        <v>-0.50815291893449899</v>
      </c>
      <c r="X15" s="21">
        <v>-0.50768538273184904</v>
      </c>
      <c r="Y15" s="21">
        <v>-0.44786523431425801</v>
      </c>
      <c r="Z15" s="21">
        <v>-0.44773754878567501</v>
      </c>
      <c r="AA15" s="21">
        <v>-0.42161558871361499</v>
      </c>
      <c r="AB15" s="21">
        <v>-0.445928721693998</v>
      </c>
      <c r="AC15" s="21">
        <v>-0.48880688145333401</v>
      </c>
      <c r="AD15" s="21">
        <v>-0.52954685765293596</v>
      </c>
      <c r="AE15" s="21"/>
      <c r="AF15" s="21">
        <v>-0.363622510089815</v>
      </c>
      <c r="AG15" s="21">
        <v>-0.55647314662535896</v>
      </c>
      <c r="AH15" s="21">
        <v>-0.40750347658144098</v>
      </c>
      <c r="AI15" s="21"/>
      <c r="AJ15" s="21">
        <v>-0.40661684932554998</v>
      </c>
      <c r="AK15" s="21">
        <v>-0.56122663460681999</v>
      </c>
      <c r="AL15" s="21">
        <v>-0.61735949297088899</v>
      </c>
      <c r="AM15" s="21">
        <v>-0.26088295706091702</v>
      </c>
      <c r="AN15" s="21">
        <v>-0.32940687332395002</v>
      </c>
      <c r="AO15" s="21"/>
      <c r="AP15" s="21">
        <v>-0.46077663668609298</v>
      </c>
      <c r="AQ15" s="21">
        <v>-0.55309513964745605</v>
      </c>
      <c r="AR15" s="21">
        <v>-0.58372029061466002</v>
      </c>
      <c r="AS15" s="21"/>
      <c r="AT15" s="21">
        <v>-0.328152612762666</v>
      </c>
      <c r="AU15" s="21">
        <v>-0.41125858614865701</v>
      </c>
      <c r="AV15" s="21">
        <v>-0.56902866302451904</v>
      </c>
      <c r="AW15" s="21">
        <v>-0.62129847907434799</v>
      </c>
      <c r="AX15" s="21">
        <v>-0.52187801251361499</v>
      </c>
      <c r="AY15" s="21"/>
      <c r="AZ15" s="21">
        <v>-0.53904404189192501</v>
      </c>
      <c r="BA15" s="21">
        <v>-0.44882966592583401</v>
      </c>
      <c r="BB15" s="21">
        <v>-0.41212422267957</v>
      </c>
      <c r="BC15" s="21">
        <v>-0.32851760581639899</v>
      </c>
      <c r="BD15" s="21">
        <v>-0.423918001611991</v>
      </c>
      <c r="BE15" s="21">
        <v>-0.62109244304155597</v>
      </c>
      <c r="BF15" s="21"/>
      <c r="BG15" s="21">
        <v>-0.38569204821513198</v>
      </c>
      <c r="BH15" s="21">
        <v>-0.53823904729060001</v>
      </c>
      <c r="BI15" s="21" t="s">
        <v>95</v>
      </c>
      <c r="BJ15" s="21">
        <v>-0.33967330091478598</v>
      </c>
      <c r="BK15" s="21">
        <v>-0.43208232056585499</v>
      </c>
      <c r="BL15" s="21">
        <v>-0.542317884394375</v>
      </c>
      <c r="BM15" s="21">
        <v>-0.37175018113886599</v>
      </c>
    </row>
    <row r="16" spans="2:65" x14ac:dyDescent="0.35">
      <c r="B16" s="16" t="s">
        <v>221</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2045</v>
      </c>
      <c r="D7" s="10">
        <v>986</v>
      </c>
      <c r="E7" s="10">
        <v>1055</v>
      </c>
      <c r="F7" s="10"/>
      <c r="G7" s="10">
        <v>231</v>
      </c>
      <c r="H7" s="10">
        <v>359</v>
      </c>
      <c r="I7" s="10">
        <v>367</v>
      </c>
      <c r="J7" s="10">
        <v>362</v>
      </c>
      <c r="K7" s="10">
        <v>294</v>
      </c>
      <c r="L7" s="10">
        <v>432</v>
      </c>
      <c r="M7" s="10"/>
      <c r="N7" s="10">
        <v>588</v>
      </c>
      <c r="O7" s="10">
        <v>580</v>
      </c>
      <c r="P7" s="10">
        <v>402</v>
      </c>
      <c r="Q7" s="10">
        <v>471</v>
      </c>
      <c r="R7" s="10"/>
      <c r="S7" s="10">
        <v>273</v>
      </c>
      <c r="T7" s="10">
        <v>275</v>
      </c>
      <c r="U7" s="10">
        <v>173</v>
      </c>
      <c r="V7" s="10">
        <v>199</v>
      </c>
      <c r="W7" s="10">
        <v>154</v>
      </c>
      <c r="X7" s="10">
        <v>194</v>
      </c>
      <c r="Y7" s="10">
        <v>173</v>
      </c>
      <c r="Z7" s="10">
        <v>93</v>
      </c>
      <c r="AA7" s="10">
        <v>225</v>
      </c>
      <c r="AB7" s="10">
        <v>148</v>
      </c>
      <c r="AC7" s="10">
        <v>102</v>
      </c>
      <c r="AD7" s="10">
        <v>36</v>
      </c>
      <c r="AE7" s="10"/>
      <c r="AF7" s="10">
        <v>752</v>
      </c>
      <c r="AG7" s="10">
        <v>838</v>
      </c>
      <c r="AH7" s="10">
        <v>292</v>
      </c>
      <c r="AI7" s="10"/>
      <c r="AJ7" s="10">
        <v>726</v>
      </c>
      <c r="AK7" s="10">
        <v>605</v>
      </c>
      <c r="AL7" s="10">
        <v>141</v>
      </c>
      <c r="AM7" s="10">
        <v>23</v>
      </c>
      <c r="AN7" s="10">
        <v>285</v>
      </c>
      <c r="AO7" s="10"/>
      <c r="AP7" s="10">
        <v>364</v>
      </c>
      <c r="AQ7" s="10">
        <v>778</v>
      </c>
      <c r="AR7" s="10">
        <v>141</v>
      </c>
      <c r="AS7" s="10"/>
      <c r="AT7" s="10">
        <v>440</v>
      </c>
      <c r="AU7" s="10">
        <v>505</v>
      </c>
      <c r="AV7" s="10">
        <v>541</v>
      </c>
      <c r="AW7" s="10">
        <v>241</v>
      </c>
      <c r="AX7" s="10">
        <v>27</v>
      </c>
      <c r="AY7" s="10"/>
      <c r="AZ7" s="10">
        <v>463</v>
      </c>
      <c r="BA7" s="10">
        <v>615</v>
      </c>
      <c r="BB7" s="10">
        <v>232</v>
      </c>
      <c r="BC7" s="10">
        <v>367</v>
      </c>
      <c r="BD7" s="10">
        <v>256</v>
      </c>
      <c r="BE7" s="10">
        <v>112</v>
      </c>
      <c r="BF7" s="10"/>
      <c r="BG7" s="10">
        <v>763</v>
      </c>
      <c r="BH7" s="10">
        <v>482</v>
      </c>
      <c r="BI7" s="10" t="s">
        <v>94</v>
      </c>
      <c r="BJ7" s="10">
        <v>145</v>
      </c>
      <c r="BK7" s="10">
        <v>153</v>
      </c>
      <c r="BL7" s="10">
        <v>412</v>
      </c>
      <c r="BM7" s="10">
        <v>68</v>
      </c>
    </row>
    <row r="8" spans="2:65" ht="30" customHeight="1" x14ac:dyDescent="0.35">
      <c r="B8" s="11" t="s">
        <v>19</v>
      </c>
      <c r="C8" s="11">
        <v>2037</v>
      </c>
      <c r="D8" s="11">
        <v>991</v>
      </c>
      <c r="E8" s="11">
        <v>1042</v>
      </c>
      <c r="F8" s="11"/>
      <c r="G8" s="11">
        <v>269</v>
      </c>
      <c r="H8" s="11">
        <v>351</v>
      </c>
      <c r="I8" s="11">
        <v>359</v>
      </c>
      <c r="J8" s="11">
        <v>355</v>
      </c>
      <c r="K8" s="11">
        <v>285</v>
      </c>
      <c r="L8" s="11">
        <v>418</v>
      </c>
      <c r="M8" s="11"/>
      <c r="N8" s="11">
        <v>542</v>
      </c>
      <c r="O8" s="11">
        <v>537</v>
      </c>
      <c r="P8" s="11">
        <v>444</v>
      </c>
      <c r="Q8" s="11">
        <v>509</v>
      </c>
      <c r="R8" s="11"/>
      <c r="S8" s="11">
        <v>279</v>
      </c>
      <c r="T8" s="11">
        <v>264</v>
      </c>
      <c r="U8" s="11">
        <v>166</v>
      </c>
      <c r="V8" s="11">
        <v>200</v>
      </c>
      <c r="W8" s="11">
        <v>147</v>
      </c>
      <c r="X8" s="11">
        <v>200</v>
      </c>
      <c r="Y8" s="11">
        <v>161</v>
      </c>
      <c r="Z8" s="11">
        <v>83</v>
      </c>
      <c r="AA8" s="11">
        <v>209</v>
      </c>
      <c r="AB8" s="11">
        <v>173</v>
      </c>
      <c r="AC8" s="11">
        <v>107</v>
      </c>
      <c r="AD8" s="11">
        <v>48</v>
      </c>
      <c r="AE8" s="11"/>
      <c r="AF8" s="11">
        <v>737</v>
      </c>
      <c r="AG8" s="11">
        <v>814</v>
      </c>
      <c r="AH8" s="11">
        <v>304</v>
      </c>
      <c r="AI8" s="11"/>
      <c r="AJ8" s="11">
        <v>704</v>
      </c>
      <c r="AK8" s="11">
        <v>596</v>
      </c>
      <c r="AL8" s="11">
        <v>135</v>
      </c>
      <c r="AM8" s="11">
        <v>23</v>
      </c>
      <c r="AN8" s="11">
        <v>297</v>
      </c>
      <c r="AO8" s="11"/>
      <c r="AP8" s="11">
        <v>356</v>
      </c>
      <c r="AQ8" s="11">
        <v>771</v>
      </c>
      <c r="AR8" s="11">
        <v>140</v>
      </c>
      <c r="AS8" s="11"/>
      <c r="AT8" s="11">
        <v>451</v>
      </c>
      <c r="AU8" s="11">
        <v>509</v>
      </c>
      <c r="AV8" s="11">
        <v>531</v>
      </c>
      <c r="AW8" s="11">
        <v>229</v>
      </c>
      <c r="AX8" s="11">
        <v>25</v>
      </c>
      <c r="AY8" s="11"/>
      <c r="AZ8" s="11">
        <v>471</v>
      </c>
      <c r="BA8" s="11">
        <v>607</v>
      </c>
      <c r="BB8" s="11">
        <v>234</v>
      </c>
      <c r="BC8" s="11">
        <v>361</v>
      </c>
      <c r="BD8" s="11">
        <v>254</v>
      </c>
      <c r="BE8" s="11">
        <v>111</v>
      </c>
      <c r="BF8" s="11"/>
      <c r="BG8" s="11">
        <v>744</v>
      </c>
      <c r="BH8" s="11">
        <v>471</v>
      </c>
      <c r="BI8" s="11" t="s">
        <v>94</v>
      </c>
      <c r="BJ8" s="11">
        <v>151</v>
      </c>
      <c r="BK8" s="11">
        <v>158</v>
      </c>
      <c r="BL8" s="11">
        <v>419</v>
      </c>
      <c r="BM8" s="11">
        <v>72</v>
      </c>
    </row>
    <row r="9" spans="2:65" ht="43.5" x14ac:dyDescent="0.35">
      <c r="B9" s="18" t="s">
        <v>571</v>
      </c>
      <c r="C9" s="17">
        <v>0.13783187348721501</v>
      </c>
      <c r="D9" s="17">
        <v>0.15254893567380401</v>
      </c>
      <c r="E9" s="17">
        <v>0.124381476294399</v>
      </c>
      <c r="F9" s="17"/>
      <c r="G9" s="17">
        <v>0.10183758017021501</v>
      </c>
      <c r="H9" s="17">
        <v>0.14588885623731901</v>
      </c>
      <c r="I9" s="17">
        <v>0.116569433975174</v>
      </c>
      <c r="J9" s="17">
        <v>0.15083561482379301</v>
      </c>
      <c r="K9" s="17">
        <v>0.168761117837187</v>
      </c>
      <c r="L9" s="17">
        <v>0.14044176843231199</v>
      </c>
      <c r="M9" s="17"/>
      <c r="N9" s="17">
        <v>0.177270856320452</v>
      </c>
      <c r="O9" s="17">
        <v>0.10740591163194101</v>
      </c>
      <c r="P9" s="17">
        <v>0.14962658849408</v>
      </c>
      <c r="Q9" s="17">
        <v>0.116738136222063</v>
      </c>
      <c r="R9" s="17"/>
      <c r="S9" s="17">
        <v>0.13740538068868499</v>
      </c>
      <c r="T9" s="17">
        <v>0.14655441145569001</v>
      </c>
      <c r="U9" s="17">
        <v>0.105428943924219</v>
      </c>
      <c r="V9" s="17">
        <v>0.15588286371169499</v>
      </c>
      <c r="W9" s="17">
        <v>0.13656567982856399</v>
      </c>
      <c r="X9" s="17">
        <v>0.13415217912299399</v>
      </c>
      <c r="Y9" s="17">
        <v>0.112715904768454</v>
      </c>
      <c r="Z9" s="17">
        <v>0.221802996789568</v>
      </c>
      <c r="AA9" s="17">
        <v>0.178958142331617</v>
      </c>
      <c r="AB9" s="17">
        <v>9.0067016799589394E-2</v>
      </c>
      <c r="AC9" s="17">
        <v>0.15899507629447299</v>
      </c>
      <c r="AD9" s="17">
        <v>3.1391138193337699E-2</v>
      </c>
      <c r="AE9" s="17"/>
      <c r="AF9" s="17">
        <v>0.17283011128503101</v>
      </c>
      <c r="AG9" s="17">
        <v>0.13920549793478701</v>
      </c>
      <c r="AH9" s="17">
        <v>8.5665390153427196E-2</v>
      </c>
      <c r="AI9" s="17"/>
      <c r="AJ9" s="17">
        <v>0.173732046515058</v>
      </c>
      <c r="AK9" s="17">
        <v>0.14209309884517299</v>
      </c>
      <c r="AL9" s="17">
        <v>0.17822324691354499</v>
      </c>
      <c r="AM9" s="17">
        <v>7.8914840314045706E-2</v>
      </c>
      <c r="AN9" s="17">
        <v>6.1721696604131501E-2</v>
      </c>
      <c r="AO9" s="17"/>
      <c r="AP9" s="17">
        <v>0.15561115526077299</v>
      </c>
      <c r="AQ9" s="17">
        <v>0.144195354382153</v>
      </c>
      <c r="AR9" s="17">
        <v>0.14302283069570099</v>
      </c>
      <c r="AS9" s="17"/>
      <c r="AT9" s="17">
        <v>0.119923457737162</v>
      </c>
      <c r="AU9" s="17">
        <v>0.11493426156313501</v>
      </c>
      <c r="AV9" s="17">
        <v>0.13914838942716101</v>
      </c>
      <c r="AW9" s="17">
        <v>0.17440492258507301</v>
      </c>
      <c r="AX9" s="17">
        <v>0.31680852533923498</v>
      </c>
      <c r="AY9" s="17"/>
      <c r="AZ9" s="17">
        <v>0.123871075161958</v>
      </c>
      <c r="BA9" s="17">
        <v>0.149208867743644</v>
      </c>
      <c r="BB9" s="17">
        <v>0.170842980683972</v>
      </c>
      <c r="BC9" s="17">
        <v>0.110800886675042</v>
      </c>
      <c r="BD9" s="17">
        <v>0.147342853726079</v>
      </c>
      <c r="BE9" s="17">
        <v>0.13159483390370799</v>
      </c>
      <c r="BF9" s="17"/>
      <c r="BG9" s="17">
        <v>0.15409077493977999</v>
      </c>
      <c r="BH9" s="17">
        <v>0.163932034594338</v>
      </c>
      <c r="BI9" s="17" t="s">
        <v>95</v>
      </c>
      <c r="BJ9" s="17">
        <v>9.7210091029761095E-2</v>
      </c>
      <c r="BK9" s="17">
        <v>0.10713553545947201</v>
      </c>
      <c r="BL9" s="17">
        <v>0.12675562140930499</v>
      </c>
      <c r="BM9" s="17">
        <v>5.8319207262844897E-2</v>
      </c>
    </row>
    <row r="10" spans="2:65" ht="43.5" x14ac:dyDescent="0.35">
      <c r="B10" s="18" t="s">
        <v>572</v>
      </c>
      <c r="C10" s="17">
        <v>0.21548223856687501</v>
      </c>
      <c r="D10" s="17">
        <v>0.22910775801684699</v>
      </c>
      <c r="E10" s="17">
        <v>0.20241721118286099</v>
      </c>
      <c r="F10" s="17"/>
      <c r="G10" s="17">
        <v>0.21949011220637499</v>
      </c>
      <c r="H10" s="17">
        <v>0.25525799754682599</v>
      </c>
      <c r="I10" s="17">
        <v>0.211231583552622</v>
      </c>
      <c r="J10" s="17">
        <v>0.21176913146305901</v>
      </c>
      <c r="K10" s="17">
        <v>0.217191302662052</v>
      </c>
      <c r="L10" s="17">
        <v>0.18512450093907401</v>
      </c>
      <c r="M10" s="17"/>
      <c r="N10" s="17">
        <v>0.23191065065316699</v>
      </c>
      <c r="O10" s="17">
        <v>0.218528936710185</v>
      </c>
      <c r="P10" s="17">
        <v>0.205860052407494</v>
      </c>
      <c r="Q10" s="17">
        <v>0.202823762830349</v>
      </c>
      <c r="R10" s="17"/>
      <c r="S10" s="17">
        <v>0.22852324684024999</v>
      </c>
      <c r="T10" s="17">
        <v>0.23812825502563201</v>
      </c>
      <c r="U10" s="17">
        <v>0.24006163231786401</v>
      </c>
      <c r="V10" s="17">
        <v>0.18852904008166299</v>
      </c>
      <c r="W10" s="17">
        <v>0.242721514568043</v>
      </c>
      <c r="X10" s="17">
        <v>0.18559572457562601</v>
      </c>
      <c r="Y10" s="17">
        <v>0.27175167851063098</v>
      </c>
      <c r="Z10" s="17">
        <v>0.20853040076992599</v>
      </c>
      <c r="AA10" s="17">
        <v>0.16636848478830801</v>
      </c>
      <c r="AB10" s="17">
        <v>0.228347328144725</v>
      </c>
      <c r="AC10" s="17">
        <v>0.19938975027151901</v>
      </c>
      <c r="AD10" s="17">
        <v>0.110490223482249</v>
      </c>
      <c r="AE10" s="17"/>
      <c r="AF10" s="17">
        <v>0.204657181328496</v>
      </c>
      <c r="AG10" s="17">
        <v>0.24954973840688099</v>
      </c>
      <c r="AH10" s="17">
        <v>0.16858129923176199</v>
      </c>
      <c r="AI10" s="17"/>
      <c r="AJ10" s="17">
        <v>0.22238611391773699</v>
      </c>
      <c r="AK10" s="17">
        <v>0.26112663840655598</v>
      </c>
      <c r="AL10" s="17">
        <v>0.182997628159079</v>
      </c>
      <c r="AM10" s="17">
        <v>8.4815060666455305E-2</v>
      </c>
      <c r="AN10" s="17">
        <v>0.169137494377779</v>
      </c>
      <c r="AO10" s="17"/>
      <c r="AP10" s="17">
        <v>0.27798554841324002</v>
      </c>
      <c r="AQ10" s="17">
        <v>0.24625599870791001</v>
      </c>
      <c r="AR10" s="17">
        <v>0.16724031666004199</v>
      </c>
      <c r="AS10" s="17"/>
      <c r="AT10" s="17">
        <v>0.19389623532054501</v>
      </c>
      <c r="AU10" s="17">
        <v>0.20408363745380201</v>
      </c>
      <c r="AV10" s="17">
        <v>0.24351787280632101</v>
      </c>
      <c r="AW10" s="17">
        <v>0.24190350184628301</v>
      </c>
      <c r="AX10" s="17">
        <v>0.104819752901525</v>
      </c>
      <c r="AY10" s="17"/>
      <c r="AZ10" s="17">
        <v>0.263617491313693</v>
      </c>
      <c r="BA10" s="17">
        <v>0.219154107803371</v>
      </c>
      <c r="BB10" s="17">
        <v>0.21073586152238599</v>
      </c>
      <c r="BC10" s="17">
        <v>0.17342025186743701</v>
      </c>
      <c r="BD10" s="17">
        <v>0.19623413319115099</v>
      </c>
      <c r="BE10" s="17">
        <v>0.18172523603591401</v>
      </c>
      <c r="BF10" s="17"/>
      <c r="BG10" s="17">
        <v>0.19898289414694301</v>
      </c>
      <c r="BH10" s="17">
        <v>0.23588920057978499</v>
      </c>
      <c r="BI10" s="17" t="s">
        <v>95</v>
      </c>
      <c r="BJ10" s="17">
        <v>0.23999803576865</v>
      </c>
      <c r="BK10" s="17">
        <v>0.25124542378093401</v>
      </c>
      <c r="BL10" s="17">
        <v>0.21868060244672999</v>
      </c>
      <c r="BM10" s="17">
        <v>9.4942443114624603E-2</v>
      </c>
    </row>
    <row r="11" spans="2:65" ht="29" x14ac:dyDescent="0.35">
      <c r="B11" s="18" t="s">
        <v>573</v>
      </c>
      <c r="C11" s="17">
        <v>0.587410232501414</v>
      </c>
      <c r="D11" s="17">
        <v>0.56479542329879995</v>
      </c>
      <c r="E11" s="17">
        <v>0.60920356130340703</v>
      </c>
      <c r="F11" s="17"/>
      <c r="G11" s="17">
        <v>0.59937338316507904</v>
      </c>
      <c r="H11" s="17">
        <v>0.53266842386414903</v>
      </c>
      <c r="I11" s="17">
        <v>0.59050238249275699</v>
      </c>
      <c r="J11" s="17">
        <v>0.58591683496545799</v>
      </c>
      <c r="K11" s="17">
        <v>0.56038179088857099</v>
      </c>
      <c r="L11" s="17">
        <v>0.64270769618035795</v>
      </c>
      <c r="M11" s="17"/>
      <c r="N11" s="17">
        <v>0.55244716501881497</v>
      </c>
      <c r="O11" s="17">
        <v>0.61723040906670301</v>
      </c>
      <c r="P11" s="17">
        <v>0.57842712083772896</v>
      </c>
      <c r="Q11" s="17">
        <v>0.60180745294992499</v>
      </c>
      <c r="R11" s="17"/>
      <c r="S11" s="17">
        <v>0.55902011859751199</v>
      </c>
      <c r="T11" s="17">
        <v>0.57178679870995397</v>
      </c>
      <c r="U11" s="17">
        <v>0.60827999694302404</v>
      </c>
      <c r="V11" s="17">
        <v>0.59054158361509201</v>
      </c>
      <c r="W11" s="17">
        <v>0.56580073882726201</v>
      </c>
      <c r="X11" s="17">
        <v>0.62446263865400498</v>
      </c>
      <c r="Y11" s="17">
        <v>0.53345540185331797</v>
      </c>
      <c r="Z11" s="17">
        <v>0.51736628449347299</v>
      </c>
      <c r="AA11" s="17">
        <v>0.603942351433566</v>
      </c>
      <c r="AB11" s="17">
        <v>0.60754055612020996</v>
      </c>
      <c r="AC11" s="17">
        <v>0.59854814474165796</v>
      </c>
      <c r="AD11" s="17">
        <v>0.799243296670613</v>
      </c>
      <c r="AE11" s="17"/>
      <c r="AF11" s="17">
        <v>0.56774110009952805</v>
      </c>
      <c r="AG11" s="17">
        <v>0.56005645099853396</v>
      </c>
      <c r="AH11" s="17">
        <v>0.67703851149804695</v>
      </c>
      <c r="AI11" s="17"/>
      <c r="AJ11" s="17">
        <v>0.54866581715862195</v>
      </c>
      <c r="AK11" s="17">
        <v>0.53641415127893899</v>
      </c>
      <c r="AL11" s="17">
        <v>0.61562325090839698</v>
      </c>
      <c r="AM11" s="17">
        <v>0.69044059460054796</v>
      </c>
      <c r="AN11" s="17">
        <v>0.70480466554134202</v>
      </c>
      <c r="AO11" s="17"/>
      <c r="AP11" s="17">
        <v>0.51803502780864297</v>
      </c>
      <c r="AQ11" s="17">
        <v>0.55325879306166303</v>
      </c>
      <c r="AR11" s="17">
        <v>0.63641072275708499</v>
      </c>
      <c r="AS11" s="17"/>
      <c r="AT11" s="17">
        <v>0.62024168071573005</v>
      </c>
      <c r="AU11" s="17">
        <v>0.62334485678005802</v>
      </c>
      <c r="AV11" s="17">
        <v>0.57509829454106698</v>
      </c>
      <c r="AW11" s="17">
        <v>0.50927615180711805</v>
      </c>
      <c r="AX11" s="17">
        <v>0.57837172175924001</v>
      </c>
      <c r="AY11" s="17"/>
      <c r="AZ11" s="17">
        <v>0.54296867414084105</v>
      </c>
      <c r="BA11" s="17">
        <v>0.57107365439107605</v>
      </c>
      <c r="BB11" s="17">
        <v>0.56986928386991298</v>
      </c>
      <c r="BC11" s="17">
        <v>0.66673777553384705</v>
      </c>
      <c r="BD11" s="17">
        <v>0.59327316560600296</v>
      </c>
      <c r="BE11" s="17">
        <v>0.63104537779083603</v>
      </c>
      <c r="BF11" s="17"/>
      <c r="BG11" s="17">
        <v>0.59504784385013199</v>
      </c>
      <c r="BH11" s="17">
        <v>0.54649590621016997</v>
      </c>
      <c r="BI11" s="17" t="s">
        <v>95</v>
      </c>
      <c r="BJ11" s="17">
        <v>0.59371108912609605</v>
      </c>
      <c r="BK11" s="17">
        <v>0.55793047651405903</v>
      </c>
      <c r="BL11" s="17">
        <v>0.60014392820930296</v>
      </c>
      <c r="BM11" s="17">
        <v>0.78020017324923996</v>
      </c>
    </row>
    <row r="12" spans="2:65" x14ac:dyDescent="0.35">
      <c r="B12" s="18" t="s">
        <v>114</v>
      </c>
      <c r="C12" s="19">
        <v>5.9275655444496297E-2</v>
      </c>
      <c r="D12" s="19">
        <v>5.35478830105489E-2</v>
      </c>
      <c r="E12" s="19">
        <v>6.3997751219332905E-2</v>
      </c>
      <c r="F12" s="19"/>
      <c r="G12" s="19">
        <v>7.9298924458330394E-2</v>
      </c>
      <c r="H12" s="19">
        <v>6.6184722351706499E-2</v>
      </c>
      <c r="I12" s="19">
        <v>8.1696599979447698E-2</v>
      </c>
      <c r="J12" s="19">
        <v>5.14784187476892E-2</v>
      </c>
      <c r="K12" s="19">
        <v>5.3665788612189999E-2</v>
      </c>
      <c r="L12" s="19">
        <v>3.1726034448256099E-2</v>
      </c>
      <c r="M12" s="19"/>
      <c r="N12" s="19">
        <v>3.8371328007566201E-2</v>
      </c>
      <c r="O12" s="19">
        <v>5.6834742591170599E-2</v>
      </c>
      <c r="P12" s="19">
        <v>6.6086238260697303E-2</v>
      </c>
      <c r="Q12" s="19">
        <v>7.8630647997663103E-2</v>
      </c>
      <c r="R12" s="19"/>
      <c r="S12" s="19">
        <v>7.5051253873553103E-2</v>
      </c>
      <c r="T12" s="19">
        <v>4.3530534808724597E-2</v>
      </c>
      <c r="U12" s="19">
        <v>4.6229426814893101E-2</v>
      </c>
      <c r="V12" s="19">
        <v>6.5046512591549602E-2</v>
      </c>
      <c r="W12" s="19">
        <v>5.4912066776131203E-2</v>
      </c>
      <c r="X12" s="19">
        <v>5.5789457647374897E-2</v>
      </c>
      <c r="Y12" s="19">
        <v>8.2077014867596707E-2</v>
      </c>
      <c r="Z12" s="19">
        <v>5.2300317947033499E-2</v>
      </c>
      <c r="AA12" s="19">
        <v>5.0731021446509199E-2</v>
      </c>
      <c r="AB12" s="19">
        <v>7.4045098935475798E-2</v>
      </c>
      <c r="AC12" s="19">
        <v>4.3067028692351003E-2</v>
      </c>
      <c r="AD12" s="19">
        <v>5.8875341653799602E-2</v>
      </c>
      <c r="AE12" s="19"/>
      <c r="AF12" s="19">
        <v>5.4771607286945599E-2</v>
      </c>
      <c r="AG12" s="19">
        <v>5.1188312659798299E-2</v>
      </c>
      <c r="AH12" s="19">
        <v>6.8714799116763897E-2</v>
      </c>
      <c r="AI12" s="19"/>
      <c r="AJ12" s="19">
        <v>5.5216022408583899E-2</v>
      </c>
      <c r="AK12" s="19">
        <v>6.0366111469332497E-2</v>
      </c>
      <c r="AL12" s="19">
        <v>2.3155874018979401E-2</v>
      </c>
      <c r="AM12" s="19">
        <v>0.14582950441895201</v>
      </c>
      <c r="AN12" s="19">
        <v>6.4336143476746696E-2</v>
      </c>
      <c r="AO12" s="19"/>
      <c r="AP12" s="19">
        <v>4.8368268517344097E-2</v>
      </c>
      <c r="AQ12" s="19">
        <v>5.6289853848274299E-2</v>
      </c>
      <c r="AR12" s="19">
        <v>5.3326129887171898E-2</v>
      </c>
      <c r="AS12" s="19"/>
      <c r="AT12" s="19">
        <v>6.5938626226563699E-2</v>
      </c>
      <c r="AU12" s="19">
        <v>5.7637244203004999E-2</v>
      </c>
      <c r="AV12" s="19">
        <v>4.2235443225450801E-2</v>
      </c>
      <c r="AW12" s="19">
        <v>7.4415423761525795E-2</v>
      </c>
      <c r="AX12" s="19">
        <v>0</v>
      </c>
      <c r="AY12" s="19"/>
      <c r="AZ12" s="19">
        <v>6.9542759383507693E-2</v>
      </c>
      <c r="BA12" s="19">
        <v>6.0563370061908102E-2</v>
      </c>
      <c r="BB12" s="19">
        <v>4.85518739237287E-2</v>
      </c>
      <c r="BC12" s="19">
        <v>4.9041085923673997E-2</v>
      </c>
      <c r="BD12" s="19">
        <v>6.3149847476767204E-2</v>
      </c>
      <c r="BE12" s="19">
        <v>5.5634552269541497E-2</v>
      </c>
      <c r="BF12" s="19"/>
      <c r="BG12" s="19">
        <v>5.1878487063144102E-2</v>
      </c>
      <c r="BH12" s="19">
        <v>5.3682858615707797E-2</v>
      </c>
      <c r="BI12" s="19" t="s">
        <v>95</v>
      </c>
      <c r="BJ12" s="19">
        <v>6.9080784075493104E-2</v>
      </c>
      <c r="BK12" s="19">
        <v>8.3688564245534905E-2</v>
      </c>
      <c r="BL12" s="19">
        <v>5.4419847934661099E-2</v>
      </c>
      <c r="BM12" s="19">
        <v>6.6538176373290098E-2</v>
      </c>
    </row>
    <row r="13" spans="2:65" x14ac:dyDescent="0.35">
      <c r="B13" s="16" t="s">
        <v>253</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575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1971</v>
      </c>
      <c r="D7" s="10">
        <v>964</v>
      </c>
      <c r="E7" s="10">
        <v>1000</v>
      </c>
      <c r="F7" s="10"/>
      <c r="G7" s="10">
        <v>243</v>
      </c>
      <c r="H7" s="10">
        <v>337</v>
      </c>
      <c r="I7" s="10">
        <v>333</v>
      </c>
      <c r="J7" s="10">
        <v>334</v>
      </c>
      <c r="K7" s="10">
        <v>288</v>
      </c>
      <c r="L7" s="10">
        <v>436</v>
      </c>
      <c r="M7" s="10"/>
      <c r="N7" s="10">
        <v>588</v>
      </c>
      <c r="O7" s="10">
        <v>527</v>
      </c>
      <c r="P7" s="10">
        <v>390</v>
      </c>
      <c r="Q7" s="10">
        <v>454</v>
      </c>
      <c r="R7" s="10"/>
      <c r="S7" s="10">
        <v>278</v>
      </c>
      <c r="T7" s="10">
        <v>272</v>
      </c>
      <c r="U7" s="10">
        <v>160</v>
      </c>
      <c r="V7" s="10">
        <v>158</v>
      </c>
      <c r="W7" s="10">
        <v>140</v>
      </c>
      <c r="X7" s="10">
        <v>157</v>
      </c>
      <c r="Y7" s="10">
        <v>171</v>
      </c>
      <c r="Z7" s="10">
        <v>84</v>
      </c>
      <c r="AA7" s="10">
        <v>243</v>
      </c>
      <c r="AB7" s="10">
        <v>161</v>
      </c>
      <c r="AC7" s="10">
        <v>91</v>
      </c>
      <c r="AD7" s="10">
        <v>56</v>
      </c>
      <c r="AE7" s="10"/>
      <c r="AF7" s="10">
        <v>704</v>
      </c>
      <c r="AG7" s="10">
        <v>839</v>
      </c>
      <c r="AH7" s="10">
        <v>270</v>
      </c>
      <c r="AI7" s="10"/>
      <c r="AJ7" s="10">
        <v>706</v>
      </c>
      <c r="AK7" s="10">
        <v>575</v>
      </c>
      <c r="AL7" s="10">
        <v>140</v>
      </c>
      <c r="AM7" s="10">
        <v>29</v>
      </c>
      <c r="AN7" s="10">
        <v>240</v>
      </c>
      <c r="AO7" s="10"/>
      <c r="AP7" s="10">
        <v>400</v>
      </c>
      <c r="AQ7" s="10">
        <v>737</v>
      </c>
      <c r="AR7" s="10">
        <v>147</v>
      </c>
      <c r="AS7" s="10"/>
      <c r="AT7" s="10">
        <v>449</v>
      </c>
      <c r="AU7" s="10">
        <v>426</v>
      </c>
      <c r="AV7" s="10">
        <v>569</v>
      </c>
      <c r="AW7" s="10">
        <v>240</v>
      </c>
      <c r="AX7" s="10">
        <v>33</v>
      </c>
      <c r="AY7" s="10"/>
      <c r="AZ7" s="10">
        <v>447</v>
      </c>
      <c r="BA7" s="10">
        <v>620</v>
      </c>
      <c r="BB7" s="10">
        <v>233</v>
      </c>
      <c r="BC7" s="10">
        <v>359</v>
      </c>
      <c r="BD7" s="10">
        <v>218</v>
      </c>
      <c r="BE7" s="10">
        <v>94</v>
      </c>
      <c r="BF7" s="10"/>
      <c r="BG7" s="10">
        <v>743</v>
      </c>
      <c r="BH7" s="10">
        <v>470</v>
      </c>
      <c r="BI7" s="10" t="s">
        <v>94</v>
      </c>
      <c r="BJ7" s="10">
        <v>127</v>
      </c>
      <c r="BK7" s="10">
        <v>168</v>
      </c>
      <c r="BL7" s="10">
        <v>388</v>
      </c>
      <c r="BM7" s="10">
        <v>49</v>
      </c>
    </row>
    <row r="8" spans="2:65" ht="30" customHeight="1" x14ac:dyDescent="0.35">
      <c r="B8" s="11" t="s">
        <v>19</v>
      </c>
      <c r="C8" s="11">
        <v>1979</v>
      </c>
      <c r="D8" s="11">
        <v>987</v>
      </c>
      <c r="E8" s="11">
        <v>985</v>
      </c>
      <c r="F8" s="11"/>
      <c r="G8" s="11">
        <v>289</v>
      </c>
      <c r="H8" s="11">
        <v>333</v>
      </c>
      <c r="I8" s="11">
        <v>326</v>
      </c>
      <c r="J8" s="11">
        <v>328</v>
      </c>
      <c r="K8" s="11">
        <v>279</v>
      </c>
      <c r="L8" s="11">
        <v>424</v>
      </c>
      <c r="M8" s="11"/>
      <c r="N8" s="11">
        <v>538</v>
      </c>
      <c r="O8" s="11">
        <v>503</v>
      </c>
      <c r="P8" s="11">
        <v>436</v>
      </c>
      <c r="Q8" s="11">
        <v>491</v>
      </c>
      <c r="R8" s="11"/>
      <c r="S8" s="11">
        <v>283</v>
      </c>
      <c r="T8" s="11">
        <v>258</v>
      </c>
      <c r="U8" s="11">
        <v>155</v>
      </c>
      <c r="V8" s="11">
        <v>161</v>
      </c>
      <c r="W8" s="11">
        <v>134</v>
      </c>
      <c r="X8" s="11">
        <v>161</v>
      </c>
      <c r="Y8" s="11">
        <v>160</v>
      </c>
      <c r="Z8" s="11">
        <v>78</v>
      </c>
      <c r="AA8" s="11">
        <v>233</v>
      </c>
      <c r="AB8" s="11">
        <v>189</v>
      </c>
      <c r="AC8" s="11">
        <v>94</v>
      </c>
      <c r="AD8" s="11">
        <v>73</v>
      </c>
      <c r="AE8" s="11"/>
      <c r="AF8" s="11">
        <v>696</v>
      </c>
      <c r="AG8" s="11">
        <v>827</v>
      </c>
      <c r="AH8" s="11">
        <v>279</v>
      </c>
      <c r="AI8" s="11"/>
      <c r="AJ8" s="11">
        <v>690</v>
      </c>
      <c r="AK8" s="11">
        <v>576</v>
      </c>
      <c r="AL8" s="11">
        <v>134</v>
      </c>
      <c r="AM8" s="11">
        <v>28</v>
      </c>
      <c r="AN8" s="11">
        <v>248</v>
      </c>
      <c r="AO8" s="11"/>
      <c r="AP8" s="11">
        <v>391</v>
      </c>
      <c r="AQ8" s="11">
        <v>740</v>
      </c>
      <c r="AR8" s="11">
        <v>144</v>
      </c>
      <c r="AS8" s="11"/>
      <c r="AT8" s="11">
        <v>460</v>
      </c>
      <c r="AU8" s="11">
        <v>443</v>
      </c>
      <c r="AV8" s="11">
        <v>559</v>
      </c>
      <c r="AW8" s="11">
        <v>227</v>
      </c>
      <c r="AX8" s="11">
        <v>29</v>
      </c>
      <c r="AY8" s="11"/>
      <c r="AZ8" s="11">
        <v>457</v>
      </c>
      <c r="BA8" s="11">
        <v>610</v>
      </c>
      <c r="BB8" s="11">
        <v>238</v>
      </c>
      <c r="BC8" s="11">
        <v>361</v>
      </c>
      <c r="BD8" s="11">
        <v>216</v>
      </c>
      <c r="BE8" s="11">
        <v>97</v>
      </c>
      <c r="BF8" s="11"/>
      <c r="BG8" s="11">
        <v>722</v>
      </c>
      <c r="BH8" s="11">
        <v>462</v>
      </c>
      <c r="BI8" s="11" t="s">
        <v>94</v>
      </c>
      <c r="BJ8" s="11">
        <v>135</v>
      </c>
      <c r="BK8" s="11">
        <v>180</v>
      </c>
      <c r="BL8" s="11">
        <v>397</v>
      </c>
      <c r="BM8" s="11">
        <v>52</v>
      </c>
    </row>
    <row r="9" spans="2:65" ht="43.5" x14ac:dyDescent="0.35">
      <c r="B9" s="18" t="s">
        <v>571</v>
      </c>
      <c r="C9" s="17">
        <v>6.5304062526979997E-2</v>
      </c>
      <c r="D9" s="17">
        <v>8.7031698502789204E-2</v>
      </c>
      <c r="E9" s="17">
        <v>4.1038304499942703E-2</v>
      </c>
      <c r="F9" s="17"/>
      <c r="G9" s="17">
        <v>9.7114939746482096E-2</v>
      </c>
      <c r="H9" s="17">
        <v>9.5484548150420998E-2</v>
      </c>
      <c r="I9" s="17">
        <v>9.3518775927091596E-2</v>
      </c>
      <c r="J9" s="17">
        <v>5.1017064734072297E-2</v>
      </c>
      <c r="K9" s="17">
        <v>3.8967305306724598E-2</v>
      </c>
      <c r="L9" s="17">
        <v>2.6635742173922301E-2</v>
      </c>
      <c r="M9" s="17"/>
      <c r="N9" s="17">
        <v>9.2839029055565597E-2</v>
      </c>
      <c r="O9" s="17">
        <v>4.5276486985011501E-2</v>
      </c>
      <c r="P9" s="17">
        <v>6.804768087417E-2</v>
      </c>
      <c r="Q9" s="17">
        <v>5.47902526821741E-2</v>
      </c>
      <c r="R9" s="17"/>
      <c r="S9" s="17">
        <v>0.116683007217409</v>
      </c>
      <c r="T9" s="17">
        <v>6.1643976465781299E-2</v>
      </c>
      <c r="U9" s="17">
        <v>5.4219065597364301E-2</v>
      </c>
      <c r="V9" s="17">
        <v>3.4332258748085501E-2</v>
      </c>
      <c r="W9" s="17">
        <v>8.03147407758939E-2</v>
      </c>
      <c r="X9" s="17">
        <v>6.9920983751299001E-2</v>
      </c>
      <c r="Y9" s="17">
        <v>7.3788436956809395E-2</v>
      </c>
      <c r="Z9" s="17">
        <v>5.9681578285803998E-2</v>
      </c>
      <c r="AA9" s="17">
        <v>3.8087772095572202E-2</v>
      </c>
      <c r="AB9" s="17">
        <v>6.8389701818559107E-2</v>
      </c>
      <c r="AC9" s="17">
        <v>4.4514274253790197E-2</v>
      </c>
      <c r="AD9" s="17">
        <v>2.6348320781682099E-2</v>
      </c>
      <c r="AE9" s="17"/>
      <c r="AF9" s="17">
        <v>6.4460930561213506E-2</v>
      </c>
      <c r="AG9" s="17">
        <v>5.9239133083025898E-2</v>
      </c>
      <c r="AH9" s="17">
        <v>5.9463948484760498E-2</v>
      </c>
      <c r="AI9" s="17"/>
      <c r="AJ9" s="17">
        <v>6.3023146323116605E-2</v>
      </c>
      <c r="AK9" s="17">
        <v>8.3356009101419506E-2</v>
      </c>
      <c r="AL9" s="17">
        <v>4.4231015515492501E-2</v>
      </c>
      <c r="AM9" s="17">
        <v>9.6694409077339505E-2</v>
      </c>
      <c r="AN9" s="17">
        <v>4.1841929473046498E-2</v>
      </c>
      <c r="AO9" s="17"/>
      <c r="AP9" s="17">
        <v>7.8787466356052105E-2</v>
      </c>
      <c r="AQ9" s="17">
        <v>7.01129080973871E-2</v>
      </c>
      <c r="AR9" s="17">
        <v>6.4574776934434697E-2</v>
      </c>
      <c r="AS9" s="17"/>
      <c r="AT9" s="17">
        <v>3.7487246538619297E-2</v>
      </c>
      <c r="AU9" s="17">
        <v>6.9615830994836703E-2</v>
      </c>
      <c r="AV9" s="17">
        <v>8.2932487002360403E-2</v>
      </c>
      <c r="AW9" s="17">
        <v>9.8894376980610904E-2</v>
      </c>
      <c r="AX9" s="17">
        <v>0.16159306957591699</v>
      </c>
      <c r="AY9" s="17"/>
      <c r="AZ9" s="17">
        <v>0.114066718290682</v>
      </c>
      <c r="BA9" s="17">
        <v>5.4496645459314597E-2</v>
      </c>
      <c r="BB9" s="17">
        <v>6.3533337087566796E-2</v>
      </c>
      <c r="BC9" s="17">
        <v>5.8011658729705803E-2</v>
      </c>
      <c r="BD9" s="17">
        <v>2.1840965702186899E-2</v>
      </c>
      <c r="BE9" s="17">
        <v>3.1843692272129902E-2</v>
      </c>
      <c r="BF9" s="17"/>
      <c r="BG9" s="17">
        <v>5.4149933839990297E-2</v>
      </c>
      <c r="BH9" s="17">
        <v>6.02556884671335E-2</v>
      </c>
      <c r="BI9" s="17" t="s">
        <v>95</v>
      </c>
      <c r="BJ9" s="17">
        <v>6.4160149324473295E-2</v>
      </c>
      <c r="BK9" s="17">
        <v>6.4802741811333497E-2</v>
      </c>
      <c r="BL9" s="17">
        <v>8.92920788029129E-2</v>
      </c>
      <c r="BM9" s="17">
        <v>8.6480085477419005E-2</v>
      </c>
    </row>
    <row r="10" spans="2:65" ht="43.5" x14ac:dyDescent="0.35">
      <c r="B10" s="18" t="s">
        <v>572</v>
      </c>
      <c r="C10" s="17">
        <v>0.21930086672237001</v>
      </c>
      <c r="D10" s="17">
        <v>0.24234005944461801</v>
      </c>
      <c r="E10" s="17">
        <v>0.196636097912439</v>
      </c>
      <c r="F10" s="17"/>
      <c r="G10" s="17">
        <v>0.32071222633125102</v>
      </c>
      <c r="H10" s="17">
        <v>0.31310808403302898</v>
      </c>
      <c r="I10" s="17">
        <v>0.22924293046375699</v>
      </c>
      <c r="J10" s="17">
        <v>0.19837231672418101</v>
      </c>
      <c r="K10" s="17">
        <v>0.14948739964525601</v>
      </c>
      <c r="L10" s="17">
        <v>0.13105494033439199</v>
      </c>
      <c r="M10" s="17"/>
      <c r="N10" s="17">
        <v>0.26127919120841903</v>
      </c>
      <c r="O10" s="17">
        <v>0.20151856840598401</v>
      </c>
      <c r="P10" s="17">
        <v>0.231182331917514</v>
      </c>
      <c r="Q10" s="17">
        <v>0.18252260237160201</v>
      </c>
      <c r="R10" s="17"/>
      <c r="S10" s="17">
        <v>0.23988495617074601</v>
      </c>
      <c r="T10" s="17">
        <v>0.222325569610864</v>
      </c>
      <c r="U10" s="17">
        <v>0.18502252670036501</v>
      </c>
      <c r="V10" s="17">
        <v>0.29582668757781599</v>
      </c>
      <c r="W10" s="17">
        <v>0.20496501469056599</v>
      </c>
      <c r="X10" s="17">
        <v>0.24164266788795699</v>
      </c>
      <c r="Y10" s="17">
        <v>0.19872206325064601</v>
      </c>
      <c r="Z10" s="17">
        <v>0.276323934305158</v>
      </c>
      <c r="AA10" s="17">
        <v>0.23899802830876701</v>
      </c>
      <c r="AB10" s="17">
        <v>0.198086548355877</v>
      </c>
      <c r="AC10" s="17">
        <v>0.10657239173545199</v>
      </c>
      <c r="AD10" s="17">
        <v>0.131664208858398</v>
      </c>
      <c r="AE10" s="17"/>
      <c r="AF10" s="17">
        <v>0.20921898368275699</v>
      </c>
      <c r="AG10" s="17">
        <v>0.233334959348064</v>
      </c>
      <c r="AH10" s="17">
        <v>0.19009386758691901</v>
      </c>
      <c r="AI10" s="17"/>
      <c r="AJ10" s="17">
        <v>0.224338592011573</v>
      </c>
      <c r="AK10" s="17">
        <v>0.270635604278259</v>
      </c>
      <c r="AL10" s="17">
        <v>0.19699466069531801</v>
      </c>
      <c r="AM10" s="17">
        <v>0.19620238970519899</v>
      </c>
      <c r="AN10" s="17">
        <v>0.135680878798462</v>
      </c>
      <c r="AO10" s="17"/>
      <c r="AP10" s="17">
        <v>0.27266057098920499</v>
      </c>
      <c r="AQ10" s="17">
        <v>0.26153868700967098</v>
      </c>
      <c r="AR10" s="17">
        <v>0.23624932834408199</v>
      </c>
      <c r="AS10" s="17"/>
      <c r="AT10" s="17">
        <v>0.205766168312942</v>
      </c>
      <c r="AU10" s="17">
        <v>0.175913410631581</v>
      </c>
      <c r="AV10" s="17">
        <v>0.22887921477644199</v>
      </c>
      <c r="AW10" s="17">
        <v>0.32605524139492398</v>
      </c>
      <c r="AX10" s="17">
        <v>0.41425430176984102</v>
      </c>
      <c r="AY10" s="17"/>
      <c r="AZ10" s="17">
        <v>0.24989837540564799</v>
      </c>
      <c r="BA10" s="17">
        <v>0.223800247904131</v>
      </c>
      <c r="BB10" s="17">
        <v>0.23891546089615701</v>
      </c>
      <c r="BC10" s="17">
        <v>0.203575245359704</v>
      </c>
      <c r="BD10" s="17">
        <v>0.161961268862993</v>
      </c>
      <c r="BE10" s="17">
        <v>0.18500262549142099</v>
      </c>
      <c r="BF10" s="17"/>
      <c r="BG10" s="17">
        <v>0.174153338100242</v>
      </c>
      <c r="BH10" s="17">
        <v>0.22775991281062899</v>
      </c>
      <c r="BI10" s="17" t="s">
        <v>95</v>
      </c>
      <c r="BJ10" s="17">
        <v>0.27414669550373699</v>
      </c>
      <c r="BK10" s="17">
        <v>0.24442152973734499</v>
      </c>
      <c r="BL10" s="17">
        <v>0.26663363599135897</v>
      </c>
      <c r="BM10" s="17">
        <v>0.23501898012042799</v>
      </c>
    </row>
    <row r="11" spans="2:65" ht="29" x14ac:dyDescent="0.35">
      <c r="B11" s="18" t="s">
        <v>573</v>
      </c>
      <c r="C11" s="17">
        <v>0.62331067208328095</v>
      </c>
      <c r="D11" s="17">
        <v>0.57780718586269997</v>
      </c>
      <c r="E11" s="17">
        <v>0.67033804479477599</v>
      </c>
      <c r="F11" s="17"/>
      <c r="G11" s="17">
        <v>0.48662661111317301</v>
      </c>
      <c r="H11" s="17">
        <v>0.50457875607773095</v>
      </c>
      <c r="I11" s="17">
        <v>0.55944983726416597</v>
      </c>
      <c r="J11" s="17">
        <v>0.65608480500473998</v>
      </c>
      <c r="K11" s="17">
        <v>0.73499691228972897</v>
      </c>
      <c r="L11" s="17">
        <v>0.75987711676888203</v>
      </c>
      <c r="M11" s="17"/>
      <c r="N11" s="17">
        <v>0.56738533147640302</v>
      </c>
      <c r="O11" s="17">
        <v>0.67390766395244295</v>
      </c>
      <c r="P11" s="17">
        <v>0.57570358924542897</v>
      </c>
      <c r="Q11" s="17">
        <v>0.67549664334400294</v>
      </c>
      <c r="R11" s="17"/>
      <c r="S11" s="17">
        <v>0.53643998317702701</v>
      </c>
      <c r="T11" s="17">
        <v>0.63936982796886199</v>
      </c>
      <c r="U11" s="17">
        <v>0.68125712428452401</v>
      </c>
      <c r="V11" s="17">
        <v>0.56929071427581002</v>
      </c>
      <c r="W11" s="17">
        <v>0.653132376704607</v>
      </c>
      <c r="X11" s="17">
        <v>0.59331413931170696</v>
      </c>
      <c r="Y11" s="17">
        <v>0.63090948778994405</v>
      </c>
      <c r="Z11" s="17">
        <v>0.58153777252087402</v>
      </c>
      <c r="AA11" s="17">
        <v>0.61175338259701695</v>
      </c>
      <c r="AB11" s="17">
        <v>0.66996070111948602</v>
      </c>
      <c r="AC11" s="17">
        <v>0.74909427791592198</v>
      </c>
      <c r="AD11" s="17">
        <v>0.69251367830195198</v>
      </c>
      <c r="AE11" s="17"/>
      <c r="AF11" s="17">
        <v>0.62974322698000595</v>
      </c>
      <c r="AG11" s="17">
        <v>0.61342781756828701</v>
      </c>
      <c r="AH11" s="17">
        <v>0.67812273470417495</v>
      </c>
      <c r="AI11" s="17"/>
      <c r="AJ11" s="17">
        <v>0.63174080670832999</v>
      </c>
      <c r="AK11" s="17">
        <v>0.53932495019600302</v>
      </c>
      <c r="AL11" s="17">
        <v>0.65632176242731199</v>
      </c>
      <c r="AM11" s="17">
        <v>0.63428287200385103</v>
      </c>
      <c r="AN11" s="17">
        <v>0.72438051605148301</v>
      </c>
      <c r="AO11" s="17"/>
      <c r="AP11" s="17">
        <v>0.58595047353945695</v>
      </c>
      <c r="AQ11" s="17">
        <v>0.58155480550093097</v>
      </c>
      <c r="AR11" s="17">
        <v>0.60129087620719701</v>
      </c>
      <c r="AS11" s="17"/>
      <c r="AT11" s="17">
        <v>0.67130708435241204</v>
      </c>
      <c r="AU11" s="17">
        <v>0.66598639655028802</v>
      </c>
      <c r="AV11" s="17">
        <v>0.58514064209502004</v>
      </c>
      <c r="AW11" s="17">
        <v>0.46948790501826498</v>
      </c>
      <c r="AX11" s="17">
        <v>0.42415262865424203</v>
      </c>
      <c r="AY11" s="17"/>
      <c r="AZ11" s="17">
        <v>0.55342516653408103</v>
      </c>
      <c r="BA11" s="17">
        <v>0.63636714499332603</v>
      </c>
      <c r="BB11" s="17">
        <v>0.57624625903334004</v>
      </c>
      <c r="BC11" s="17">
        <v>0.64019851500479197</v>
      </c>
      <c r="BD11" s="17">
        <v>0.72094084366217903</v>
      </c>
      <c r="BE11" s="17">
        <v>0.70558142903987897</v>
      </c>
      <c r="BF11" s="17"/>
      <c r="BG11" s="17">
        <v>0.68206343693146798</v>
      </c>
      <c r="BH11" s="17">
        <v>0.62549370689165096</v>
      </c>
      <c r="BI11" s="17" t="s">
        <v>95</v>
      </c>
      <c r="BJ11" s="17">
        <v>0.55050263943058397</v>
      </c>
      <c r="BK11" s="17">
        <v>0.58366981782092198</v>
      </c>
      <c r="BL11" s="17">
        <v>0.55590532196264697</v>
      </c>
      <c r="BM11" s="17">
        <v>0.57423717418238995</v>
      </c>
    </row>
    <row r="12" spans="2:65" x14ac:dyDescent="0.35">
      <c r="B12" s="18" t="s">
        <v>114</v>
      </c>
      <c r="C12" s="19">
        <v>9.2084398667369297E-2</v>
      </c>
      <c r="D12" s="19">
        <v>9.2821056189892198E-2</v>
      </c>
      <c r="E12" s="19">
        <v>9.1987552792842306E-2</v>
      </c>
      <c r="F12" s="19"/>
      <c r="G12" s="19">
        <v>9.5546222809094195E-2</v>
      </c>
      <c r="H12" s="19">
        <v>8.6828611738818895E-2</v>
      </c>
      <c r="I12" s="19">
        <v>0.117788456344985</v>
      </c>
      <c r="J12" s="19">
        <v>9.4525813537006301E-2</v>
      </c>
      <c r="K12" s="19">
        <v>7.6548382758290304E-2</v>
      </c>
      <c r="L12" s="19">
        <v>8.2432200722803398E-2</v>
      </c>
      <c r="M12" s="19"/>
      <c r="N12" s="19">
        <v>7.8496448259612203E-2</v>
      </c>
      <c r="O12" s="19">
        <v>7.9297280656560706E-2</v>
      </c>
      <c r="P12" s="19">
        <v>0.12506639796288699</v>
      </c>
      <c r="Q12" s="19">
        <v>8.7190501602221707E-2</v>
      </c>
      <c r="R12" s="19"/>
      <c r="S12" s="19">
        <v>0.106992053434818</v>
      </c>
      <c r="T12" s="19">
        <v>7.6660625954492301E-2</v>
      </c>
      <c r="U12" s="19">
        <v>7.9501283417745899E-2</v>
      </c>
      <c r="V12" s="19">
        <v>0.100550339398289</v>
      </c>
      <c r="W12" s="19">
        <v>6.1587867828932302E-2</v>
      </c>
      <c r="X12" s="19">
        <v>9.5122209049036996E-2</v>
      </c>
      <c r="Y12" s="19">
        <v>9.6580012002599996E-2</v>
      </c>
      <c r="Z12" s="19">
        <v>8.2456714888163599E-2</v>
      </c>
      <c r="AA12" s="19">
        <v>0.111160816998643</v>
      </c>
      <c r="AB12" s="19">
        <v>6.3563048706077901E-2</v>
      </c>
      <c r="AC12" s="19">
        <v>9.9819056094835906E-2</v>
      </c>
      <c r="AD12" s="19">
        <v>0.14947379205796801</v>
      </c>
      <c r="AE12" s="19"/>
      <c r="AF12" s="19">
        <v>9.6576858776023594E-2</v>
      </c>
      <c r="AG12" s="19">
        <v>9.3998090000623605E-2</v>
      </c>
      <c r="AH12" s="19">
        <v>7.2319449224145405E-2</v>
      </c>
      <c r="AI12" s="19"/>
      <c r="AJ12" s="19">
        <v>8.0897454956980697E-2</v>
      </c>
      <c r="AK12" s="19">
        <v>0.106683436424319</v>
      </c>
      <c r="AL12" s="19">
        <v>0.102452561361878</v>
      </c>
      <c r="AM12" s="19">
        <v>7.2820329213610605E-2</v>
      </c>
      <c r="AN12" s="19">
        <v>9.8096675677008499E-2</v>
      </c>
      <c r="AO12" s="19"/>
      <c r="AP12" s="19">
        <v>6.2601489115286305E-2</v>
      </c>
      <c r="AQ12" s="19">
        <v>8.6793599392011103E-2</v>
      </c>
      <c r="AR12" s="19">
        <v>9.7885018514287006E-2</v>
      </c>
      <c r="AS12" s="19"/>
      <c r="AT12" s="19">
        <v>8.54395007960259E-2</v>
      </c>
      <c r="AU12" s="19">
        <v>8.8484361823294694E-2</v>
      </c>
      <c r="AV12" s="19">
        <v>0.103047656126177</v>
      </c>
      <c r="AW12" s="19">
        <v>0.1055624766062</v>
      </c>
      <c r="AX12" s="19">
        <v>0</v>
      </c>
      <c r="AY12" s="19"/>
      <c r="AZ12" s="19">
        <v>8.2609739769589602E-2</v>
      </c>
      <c r="BA12" s="19">
        <v>8.5335961643228403E-2</v>
      </c>
      <c r="BB12" s="19">
        <v>0.12130494298293699</v>
      </c>
      <c r="BC12" s="19">
        <v>9.8214580905799001E-2</v>
      </c>
      <c r="BD12" s="19">
        <v>9.5256921772641903E-2</v>
      </c>
      <c r="BE12" s="19">
        <v>7.7572253196569796E-2</v>
      </c>
      <c r="BF12" s="19"/>
      <c r="BG12" s="19">
        <v>8.9633291128298806E-2</v>
      </c>
      <c r="BH12" s="19">
        <v>8.64906918305859E-2</v>
      </c>
      <c r="BI12" s="19" t="s">
        <v>95</v>
      </c>
      <c r="BJ12" s="19">
        <v>0.111190515741206</v>
      </c>
      <c r="BK12" s="19">
        <v>0.10710591063039999</v>
      </c>
      <c r="BL12" s="19">
        <v>8.8168963243080795E-2</v>
      </c>
      <c r="BM12" s="19">
        <v>0.104263760219762</v>
      </c>
    </row>
    <row r="13" spans="2:65" x14ac:dyDescent="0.35">
      <c r="B13" s="16" t="s">
        <v>253</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2045</v>
      </c>
      <c r="D7" s="10">
        <v>986</v>
      </c>
      <c r="E7" s="10">
        <v>1055</v>
      </c>
      <c r="F7" s="10"/>
      <c r="G7" s="10">
        <v>231</v>
      </c>
      <c r="H7" s="10">
        <v>359</v>
      </c>
      <c r="I7" s="10">
        <v>367</v>
      </c>
      <c r="J7" s="10">
        <v>362</v>
      </c>
      <c r="K7" s="10">
        <v>294</v>
      </c>
      <c r="L7" s="10">
        <v>432</v>
      </c>
      <c r="M7" s="10"/>
      <c r="N7" s="10">
        <v>588</v>
      </c>
      <c r="O7" s="10">
        <v>580</v>
      </c>
      <c r="P7" s="10">
        <v>402</v>
      </c>
      <c r="Q7" s="10">
        <v>471</v>
      </c>
      <c r="R7" s="10"/>
      <c r="S7" s="10">
        <v>273</v>
      </c>
      <c r="T7" s="10">
        <v>275</v>
      </c>
      <c r="U7" s="10">
        <v>173</v>
      </c>
      <c r="V7" s="10">
        <v>199</v>
      </c>
      <c r="W7" s="10">
        <v>154</v>
      </c>
      <c r="X7" s="10">
        <v>194</v>
      </c>
      <c r="Y7" s="10">
        <v>173</v>
      </c>
      <c r="Z7" s="10">
        <v>93</v>
      </c>
      <c r="AA7" s="10">
        <v>225</v>
      </c>
      <c r="AB7" s="10">
        <v>148</v>
      </c>
      <c r="AC7" s="10">
        <v>102</v>
      </c>
      <c r="AD7" s="10">
        <v>36</v>
      </c>
      <c r="AE7" s="10"/>
      <c r="AF7" s="10">
        <v>752</v>
      </c>
      <c r="AG7" s="10">
        <v>838</v>
      </c>
      <c r="AH7" s="10">
        <v>292</v>
      </c>
      <c r="AI7" s="10"/>
      <c r="AJ7" s="10">
        <v>726</v>
      </c>
      <c r="AK7" s="10">
        <v>605</v>
      </c>
      <c r="AL7" s="10">
        <v>141</v>
      </c>
      <c r="AM7" s="10">
        <v>23</v>
      </c>
      <c r="AN7" s="10">
        <v>285</v>
      </c>
      <c r="AO7" s="10"/>
      <c r="AP7" s="10">
        <v>364</v>
      </c>
      <c r="AQ7" s="10">
        <v>778</v>
      </c>
      <c r="AR7" s="10">
        <v>141</v>
      </c>
      <c r="AS7" s="10"/>
      <c r="AT7" s="10">
        <v>440</v>
      </c>
      <c r="AU7" s="10">
        <v>505</v>
      </c>
      <c r="AV7" s="10">
        <v>541</v>
      </c>
      <c r="AW7" s="10">
        <v>241</v>
      </c>
      <c r="AX7" s="10">
        <v>27</v>
      </c>
      <c r="AY7" s="10"/>
      <c r="AZ7" s="10">
        <v>463</v>
      </c>
      <c r="BA7" s="10">
        <v>615</v>
      </c>
      <c r="BB7" s="10">
        <v>232</v>
      </c>
      <c r="BC7" s="10">
        <v>367</v>
      </c>
      <c r="BD7" s="10">
        <v>256</v>
      </c>
      <c r="BE7" s="10">
        <v>112</v>
      </c>
      <c r="BF7" s="10"/>
      <c r="BG7" s="10">
        <v>763</v>
      </c>
      <c r="BH7" s="10">
        <v>482</v>
      </c>
      <c r="BI7" s="10" t="s">
        <v>94</v>
      </c>
      <c r="BJ7" s="10">
        <v>145</v>
      </c>
      <c r="BK7" s="10">
        <v>153</v>
      </c>
      <c r="BL7" s="10">
        <v>412</v>
      </c>
      <c r="BM7" s="10">
        <v>68</v>
      </c>
    </row>
    <row r="8" spans="2:65" ht="30" customHeight="1" x14ac:dyDescent="0.35">
      <c r="B8" s="11" t="s">
        <v>19</v>
      </c>
      <c r="C8" s="11">
        <v>2037</v>
      </c>
      <c r="D8" s="11">
        <v>991</v>
      </c>
      <c r="E8" s="11">
        <v>1042</v>
      </c>
      <c r="F8" s="11"/>
      <c r="G8" s="11">
        <v>269</v>
      </c>
      <c r="H8" s="11">
        <v>351</v>
      </c>
      <c r="I8" s="11">
        <v>359</v>
      </c>
      <c r="J8" s="11">
        <v>355</v>
      </c>
      <c r="K8" s="11">
        <v>285</v>
      </c>
      <c r="L8" s="11">
        <v>418</v>
      </c>
      <c r="M8" s="11"/>
      <c r="N8" s="11">
        <v>542</v>
      </c>
      <c r="O8" s="11">
        <v>537</v>
      </c>
      <c r="P8" s="11">
        <v>444</v>
      </c>
      <c r="Q8" s="11">
        <v>509</v>
      </c>
      <c r="R8" s="11"/>
      <c r="S8" s="11">
        <v>279</v>
      </c>
      <c r="T8" s="11">
        <v>264</v>
      </c>
      <c r="U8" s="11">
        <v>166</v>
      </c>
      <c r="V8" s="11">
        <v>200</v>
      </c>
      <c r="W8" s="11">
        <v>147</v>
      </c>
      <c r="X8" s="11">
        <v>200</v>
      </c>
      <c r="Y8" s="11">
        <v>161</v>
      </c>
      <c r="Z8" s="11">
        <v>83</v>
      </c>
      <c r="AA8" s="11">
        <v>209</v>
      </c>
      <c r="AB8" s="11">
        <v>173</v>
      </c>
      <c r="AC8" s="11">
        <v>107</v>
      </c>
      <c r="AD8" s="11">
        <v>48</v>
      </c>
      <c r="AE8" s="11"/>
      <c r="AF8" s="11">
        <v>737</v>
      </c>
      <c r="AG8" s="11">
        <v>814</v>
      </c>
      <c r="AH8" s="11">
        <v>304</v>
      </c>
      <c r="AI8" s="11"/>
      <c r="AJ8" s="11">
        <v>704</v>
      </c>
      <c r="AK8" s="11">
        <v>596</v>
      </c>
      <c r="AL8" s="11">
        <v>135</v>
      </c>
      <c r="AM8" s="11">
        <v>23</v>
      </c>
      <c r="AN8" s="11">
        <v>297</v>
      </c>
      <c r="AO8" s="11"/>
      <c r="AP8" s="11">
        <v>356</v>
      </c>
      <c r="AQ8" s="11">
        <v>771</v>
      </c>
      <c r="AR8" s="11">
        <v>140</v>
      </c>
      <c r="AS8" s="11"/>
      <c r="AT8" s="11">
        <v>451</v>
      </c>
      <c r="AU8" s="11">
        <v>509</v>
      </c>
      <c r="AV8" s="11">
        <v>531</v>
      </c>
      <c r="AW8" s="11">
        <v>229</v>
      </c>
      <c r="AX8" s="11">
        <v>25</v>
      </c>
      <c r="AY8" s="11"/>
      <c r="AZ8" s="11">
        <v>471</v>
      </c>
      <c r="BA8" s="11">
        <v>607</v>
      </c>
      <c r="BB8" s="11">
        <v>234</v>
      </c>
      <c r="BC8" s="11">
        <v>361</v>
      </c>
      <c r="BD8" s="11">
        <v>254</v>
      </c>
      <c r="BE8" s="11">
        <v>111</v>
      </c>
      <c r="BF8" s="11"/>
      <c r="BG8" s="11">
        <v>744</v>
      </c>
      <c r="BH8" s="11">
        <v>471</v>
      </c>
      <c r="BI8" s="11" t="s">
        <v>94</v>
      </c>
      <c r="BJ8" s="11">
        <v>151</v>
      </c>
      <c r="BK8" s="11">
        <v>158</v>
      </c>
      <c r="BL8" s="11">
        <v>419</v>
      </c>
      <c r="BM8" s="11">
        <v>72</v>
      </c>
    </row>
    <row r="9" spans="2:65" x14ac:dyDescent="0.35">
      <c r="B9" s="18" t="s">
        <v>561</v>
      </c>
      <c r="C9" s="17">
        <v>0.31338563924063201</v>
      </c>
      <c r="D9" s="17">
        <v>0.30092120893507202</v>
      </c>
      <c r="E9" s="17">
        <v>0.325461013363114</v>
      </c>
      <c r="F9" s="17"/>
      <c r="G9" s="17">
        <v>0.22205968675460999</v>
      </c>
      <c r="H9" s="17">
        <v>0.32319794968249199</v>
      </c>
      <c r="I9" s="17">
        <v>0.310507629411446</v>
      </c>
      <c r="J9" s="17">
        <v>0.33031777855702998</v>
      </c>
      <c r="K9" s="17">
        <v>0.34053515965790399</v>
      </c>
      <c r="L9" s="17">
        <v>0.333617372508905</v>
      </c>
      <c r="M9" s="17"/>
      <c r="N9" s="17">
        <v>0.34710981866181001</v>
      </c>
      <c r="O9" s="17">
        <v>0.31764022176314199</v>
      </c>
      <c r="P9" s="17">
        <v>0.33131292461262701</v>
      </c>
      <c r="Q9" s="17">
        <v>0.25782935134277701</v>
      </c>
      <c r="R9" s="17"/>
      <c r="S9" s="17">
        <v>0.30264103588103702</v>
      </c>
      <c r="T9" s="17">
        <v>0.302632372129369</v>
      </c>
      <c r="U9" s="17">
        <v>0.32922323618973298</v>
      </c>
      <c r="V9" s="17">
        <v>0.30814932215025997</v>
      </c>
      <c r="W9" s="17">
        <v>0.313036108483841</v>
      </c>
      <c r="X9" s="17">
        <v>0.27725272664728201</v>
      </c>
      <c r="Y9" s="17">
        <v>0.309356034623813</v>
      </c>
      <c r="Z9" s="17">
        <v>0.30425374309925501</v>
      </c>
      <c r="AA9" s="17">
        <v>0.39027124626908999</v>
      </c>
      <c r="AB9" s="17">
        <v>0.31154227860224698</v>
      </c>
      <c r="AC9" s="17">
        <v>0.26240556264348602</v>
      </c>
      <c r="AD9" s="17">
        <v>0.36903942226347802</v>
      </c>
      <c r="AE9" s="17"/>
      <c r="AF9" s="17">
        <v>0.30697705393444702</v>
      </c>
      <c r="AG9" s="17">
        <v>0.357717748973649</v>
      </c>
      <c r="AH9" s="17">
        <v>0.277193442596748</v>
      </c>
      <c r="AI9" s="17"/>
      <c r="AJ9" s="17">
        <v>0.317533704466958</v>
      </c>
      <c r="AK9" s="17">
        <v>0.33915704399542501</v>
      </c>
      <c r="AL9" s="17">
        <v>0.37780398160384498</v>
      </c>
      <c r="AM9" s="17">
        <v>0.19369861614605699</v>
      </c>
      <c r="AN9" s="17">
        <v>0.29061757486585699</v>
      </c>
      <c r="AO9" s="17"/>
      <c r="AP9" s="17">
        <v>0.343378336240522</v>
      </c>
      <c r="AQ9" s="17">
        <v>0.34416621218594101</v>
      </c>
      <c r="AR9" s="17">
        <v>0.417928615773623</v>
      </c>
      <c r="AS9" s="17"/>
      <c r="AT9" s="17">
        <v>0.29150700460682699</v>
      </c>
      <c r="AU9" s="17">
        <v>0.26849296305739501</v>
      </c>
      <c r="AV9" s="17">
        <v>0.33548073843339399</v>
      </c>
      <c r="AW9" s="17">
        <v>0.33867115147156002</v>
      </c>
      <c r="AX9" s="17">
        <v>0.394900403823714</v>
      </c>
      <c r="AY9" s="17"/>
      <c r="AZ9" s="17">
        <v>0.30074857447697101</v>
      </c>
      <c r="BA9" s="17">
        <v>0.328166979004476</v>
      </c>
      <c r="BB9" s="17">
        <v>0.29177396192331601</v>
      </c>
      <c r="BC9" s="17">
        <v>0.28842757162958998</v>
      </c>
      <c r="BD9" s="17">
        <v>0.36887956545647199</v>
      </c>
      <c r="BE9" s="17">
        <v>0.28619421901167902</v>
      </c>
      <c r="BF9" s="17"/>
      <c r="BG9" s="17">
        <v>0.30922159827899498</v>
      </c>
      <c r="BH9" s="17">
        <v>0.37745678468095001</v>
      </c>
      <c r="BI9" s="17" t="s">
        <v>95</v>
      </c>
      <c r="BJ9" s="17">
        <v>0.31339625177263702</v>
      </c>
      <c r="BK9" s="17">
        <v>0.22610443048076401</v>
      </c>
      <c r="BL9" s="17">
        <v>0.31404772111989099</v>
      </c>
      <c r="BM9" s="17">
        <v>0.14508261211057599</v>
      </c>
    </row>
    <row r="10" spans="2:65" x14ac:dyDescent="0.35">
      <c r="B10" s="18" t="s">
        <v>562</v>
      </c>
      <c r="C10" s="17">
        <v>0.46801053236451001</v>
      </c>
      <c r="D10" s="17">
        <v>0.46596807878086199</v>
      </c>
      <c r="E10" s="17">
        <v>0.46989015482735302</v>
      </c>
      <c r="F10" s="17"/>
      <c r="G10" s="17">
        <v>0.53264450896856497</v>
      </c>
      <c r="H10" s="17">
        <v>0.48599443292002598</v>
      </c>
      <c r="I10" s="17">
        <v>0.474506398061667</v>
      </c>
      <c r="J10" s="17">
        <v>0.44757412046378098</v>
      </c>
      <c r="K10" s="17">
        <v>0.43445574435302697</v>
      </c>
      <c r="L10" s="17">
        <v>0.44585752097105302</v>
      </c>
      <c r="M10" s="17"/>
      <c r="N10" s="17">
        <v>0.467123483970106</v>
      </c>
      <c r="O10" s="17">
        <v>0.47001365712033499</v>
      </c>
      <c r="P10" s="17">
        <v>0.44637292912557403</v>
      </c>
      <c r="Q10" s="17">
        <v>0.48545710493629601</v>
      </c>
      <c r="R10" s="17"/>
      <c r="S10" s="17">
        <v>0.45114962149152399</v>
      </c>
      <c r="T10" s="17">
        <v>0.43327268181923401</v>
      </c>
      <c r="U10" s="17">
        <v>0.45190049329777499</v>
      </c>
      <c r="V10" s="17">
        <v>0.46573113129643101</v>
      </c>
      <c r="W10" s="17">
        <v>0.43934510142676197</v>
      </c>
      <c r="X10" s="17">
        <v>0.53492161063182397</v>
      </c>
      <c r="Y10" s="17">
        <v>0.46630304313475501</v>
      </c>
      <c r="Z10" s="17">
        <v>0.52689736460843095</v>
      </c>
      <c r="AA10" s="17">
        <v>0.405685868530404</v>
      </c>
      <c r="AB10" s="17">
        <v>0.50425932029702303</v>
      </c>
      <c r="AC10" s="17">
        <v>0.52535700044684697</v>
      </c>
      <c r="AD10" s="17">
        <v>0.54722496913033503</v>
      </c>
      <c r="AE10" s="17"/>
      <c r="AF10" s="17">
        <v>0.44194790207451501</v>
      </c>
      <c r="AG10" s="17">
        <v>0.466048912891043</v>
      </c>
      <c r="AH10" s="17">
        <v>0.47315456158869001</v>
      </c>
      <c r="AI10" s="17"/>
      <c r="AJ10" s="17">
        <v>0.43831635745788899</v>
      </c>
      <c r="AK10" s="17">
        <v>0.49104086511026801</v>
      </c>
      <c r="AL10" s="17">
        <v>0.44216958449153598</v>
      </c>
      <c r="AM10" s="17">
        <v>0.37908874681056798</v>
      </c>
      <c r="AN10" s="17">
        <v>0.46144662539506398</v>
      </c>
      <c r="AO10" s="17"/>
      <c r="AP10" s="17">
        <v>0.45592790017914903</v>
      </c>
      <c r="AQ10" s="17">
        <v>0.50998012513435698</v>
      </c>
      <c r="AR10" s="17">
        <v>0.430375107723664</v>
      </c>
      <c r="AS10" s="17"/>
      <c r="AT10" s="17">
        <v>0.45142181626764699</v>
      </c>
      <c r="AU10" s="17">
        <v>0.48621256248622202</v>
      </c>
      <c r="AV10" s="17">
        <v>0.47944186135970901</v>
      </c>
      <c r="AW10" s="17">
        <v>0.51084537248740403</v>
      </c>
      <c r="AX10" s="17">
        <v>0.28507013083300398</v>
      </c>
      <c r="AY10" s="17"/>
      <c r="AZ10" s="17">
        <v>0.48202687760673502</v>
      </c>
      <c r="BA10" s="17">
        <v>0.47212886781994401</v>
      </c>
      <c r="BB10" s="17">
        <v>0.48407796581324403</v>
      </c>
      <c r="BC10" s="17">
        <v>0.46456328872914998</v>
      </c>
      <c r="BD10" s="17">
        <v>0.42684676413164802</v>
      </c>
      <c r="BE10" s="17">
        <v>0.45740135834052897</v>
      </c>
      <c r="BF10" s="17"/>
      <c r="BG10" s="17">
        <v>0.47810493908343299</v>
      </c>
      <c r="BH10" s="17">
        <v>0.43867739883253398</v>
      </c>
      <c r="BI10" s="17" t="s">
        <v>95</v>
      </c>
      <c r="BJ10" s="17">
        <v>0.45088906055432498</v>
      </c>
      <c r="BK10" s="17">
        <v>0.48598258004008399</v>
      </c>
      <c r="BL10" s="17">
        <v>0.47848550226185299</v>
      </c>
      <c r="BM10" s="17">
        <v>0.49110738752890698</v>
      </c>
    </row>
    <row r="11" spans="2:65" x14ac:dyDescent="0.35">
      <c r="B11" s="18" t="s">
        <v>576</v>
      </c>
      <c r="C11" s="17">
        <v>0.103474672840268</v>
      </c>
      <c r="D11" s="17">
        <v>0.110945308631895</v>
      </c>
      <c r="E11" s="17">
        <v>9.67801753539555E-2</v>
      </c>
      <c r="F11" s="17"/>
      <c r="G11" s="17">
        <v>0.12744873378910099</v>
      </c>
      <c r="H11" s="17">
        <v>9.5333220981112105E-2</v>
      </c>
      <c r="I11" s="17">
        <v>0.100443434157448</v>
      </c>
      <c r="J11" s="17">
        <v>0.103198991675201</v>
      </c>
      <c r="K11" s="17">
        <v>9.6089995310748799E-2</v>
      </c>
      <c r="L11" s="17">
        <v>0.102731384051422</v>
      </c>
      <c r="M11" s="17"/>
      <c r="N11" s="17">
        <v>0.101750655030068</v>
      </c>
      <c r="O11" s="17">
        <v>9.2686077861646704E-2</v>
      </c>
      <c r="P11" s="17">
        <v>9.9931372224683596E-2</v>
      </c>
      <c r="Q11" s="17">
        <v>0.120596066866499</v>
      </c>
      <c r="R11" s="17"/>
      <c r="S11" s="17">
        <v>0.135898528313839</v>
      </c>
      <c r="T11" s="17">
        <v>0.12313594890236899</v>
      </c>
      <c r="U11" s="17">
        <v>0.109421854486417</v>
      </c>
      <c r="V11" s="17">
        <v>0.101438617338154</v>
      </c>
      <c r="W11" s="17">
        <v>0.11687841126338699</v>
      </c>
      <c r="X11" s="17">
        <v>8.2187803274880095E-2</v>
      </c>
      <c r="Y11" s="17">
        <v>7.4711843398742595E-2</v>
      </c>
      <c r="Z11" s="17">
        <v>7.2177052077583195E-2</v>
      </c>
      <c r="AA11" s="17">
        <v>0.100117667136555</v>
      </c>
      <c r="AB11" s="17">
        <v>9.5039765198725604E-2</v>
      </c>
      <c r="AC11" s="17">
        <v>9.7498135242959597E-2</v>
      </c>
      <c r="AD11" s="17">
        <v>5.1551822253515699E-2</v>
      </c>
      <c r="AE11" s="17"/>
      <c r="AF11" s="17">
        <v>0.12193228065924699</v>
      </c>
      <c r="AG11" s="17">
        <v>8.9405124377710102E-2</v>
      </c>
      <c r="AH11" s="17">
        <v>0.104454725131368</v>
      </c>
      <c r="AI11" s="17"/>
      <c r="AJ11" s="17">
        <v>0.121762233546558</v>
      </c>
      <c r="AK11" s="17">
        <v>8.7065220132736501E-2</v>
      </c>
      <c r="AL11" s="17">
        <v>9.6687027756557006E-2</v>
      </c>
      <c r="AM11" s="17">
        <v>0.25597893136865002</v>
      </c>
      <c r="AN11" s="17">
        <v>8.1469580062321301E-2</v>
      </c>
      <c r="AO11" s="17"/>
      <c r="AP11" s="17">
        <v>0.104214972056851</v>
      </c>
      <c r="AQ11" s="17">
        <v>8.0193265507253295E-2</v>
      </c>
      <c r="AR11" s="17">
        <v>9.9007558795020795E-2</v>
      </c>
      <c r="AS11" s="17"/>
      <c r="AT11" s="17">
        <v>0.11928803698313301</v>
      </c>
      <c r="AU11" s="17">
        <v>0.107943615680046</v>
      </c>
      <c r="AV11" s="17">
        <v>0.10642629155873801</v>
      </c>
      <c r="AW11" s="17">
        <v>8.5742581331732806E-2</v>
      </c>
      <c r="AX11" s="17">
        <v>0.17692046548030901</v>
      </c>
      <c r="AY11" s="17"/>
      <c r="AZ11" s="17">
        <v>0.113069034178815</v>
      </c>
      <c r="BA11" s="17">
        <v>0.11064091285025</v>
      </c>
      <c r="BB11" s="17">
        <v>6.7324461829102303E-2</v>
      </c>
      <c r="BC11" s="17">
        <v>0.10299127433514201</v>
      </c>
      <c r="BD11" s="17">
        <v>9.1211698640694894E-2</v>
      </c>
      <c r="BE11" s="17">
        <v>0.12920551409897099</v>
      </c>
      <c r="BF11" s="17"/>
      <c r="BG11" s="17">
        <v>0.10587872821211999</v>
      </c>
      <c r="BH11" s="17">
        <v>9.1097712977637593E-2</v>
      </c>
      <c r="BI11" s="17" t="s">
        <v>95</v>
      </c>
      <c r="BJ11" s="17">
        <v>9.9647936402401799E-2</v>
      </c>
      <c r="BK11" s="17">
        <v>0.12566211172564201</v>
      </c>
      <c r="BL11" s="17">
        <v>9.6448236922580699E-2</v>
      </c>
      <c r="BM11" s="17">
        <v>0.17414042952139799</v>
      </c>
    </row>
    <row r="12" spans="2:65" x14ac:dyDescent="0.35">
      <c r="B12" s="18" t="s">
        <v>577</v>
      </c>
      <c r="C12" s="17">
        <v>5.4361136625390001E-2</v>
      </c>
      <c r="D12" s="17">
        <v>6.6560769322997607E-2</v>
      </c>
      <c r="E12" s="17">
        <v>4.2973493316186002E-2</v>
      </c>
      <c r="F12" s="17"/>
      <c r="G12" s="17">
        <v>4.9603067121287397E-2</v>
      </c>
      <c r="H12" s="17">
        <v>3.96364509312888E-2</v>
      </c>
      <c r="I12" s="17">
        <v>3.9531397467171998E-2</v>
      </c>
      <c r="J12" s="17">
        <v>6.6608880196484505E-2</v>
      </c>
      <c r="K12" s="17">
        <v>8.1117395069001896E-2</v>
      </c>
      <c r="L12" s="17">
        <v>5.39295160933424E-2</v>
      </c>
      <c r="M12" s="17"/>
      <c r="N12" s="17">
        <v>4.7344755187670298E-2</v>
      </c>
      <c r="O12" s="17">
        <v>6.2572056306736706E-2</v>
      </c>
      <c r="P12" s="17">
        <v>4.9194738061157199E-2</v>
      </c>
      <c r="Q12" s="17">
        <v>5.6166865393413E-2</v>
      </c>
      <c r="R12" s="17"/>
      <c r="S12" s="17">
        <v>6.3877428786357202E-2</v>
      </c>
      <c r="T12" s="17">
        <v>6.7844062545585296E-2</v>
      </c>
      <c r="U12" s="17">
        <v>4.0951559579614397E-2</v>
      </c>
      <c r="V12" s="17">
        <v>5.2371829994048803E-2</v>
      </c>
      <c r="W12" s="17">
        <v>5.9701205297918801E-2</v>
      </c>
      <c r="X12" s="17">
        <v>4.9361884373756097E-2</v>
      </c>
      <c r="Y12" s="17">
        <v>7.5822692833333497E-2</v>
      </c>
      <c r="Z12" s="17">
        <v>4.32506677474747E-2</v>
      </c>
      <c r="AA12" s="17">
        <v>5.4949572166932102E-2</v>
      </c>
      <c r="AB12" s="17">
        <v>3.3165128257726703E-2</v>
      </c>
      <c r="AC12" s="17">
        <v>5.65952520284713E-2</v>
      </c>
      <c r="AD12" s="17">
        <v>0</v>
      </c>
      <c r="AE12" s="17"/>
      <c r="AF12" s="17">
        <v>7.1638420199619302E-2</v>
      </c>
      <c r="AG12" s="17">
        <v>4.7278178806347097E-2</v>
      </c>
      <c r="AH12" s="17">
        <v>3.83820069194497E-2</v>
      </c>
      <c r="AI12" s="17"/>
      <c r="AJ12" s="17">
        <v>7.4838164970075297E-2</v>
      </c>
      <c r="AK12" s="17">
        <v>3.5997346036538702E-2</v>
      </c>
      <c r="AL12" s="17">
        <v>3.2836173274352301E-2</v>
      </c>
      <c r="AM12" s="17">
        <v>4.3124360807220499E-2</v>
      </c>
      <c r="AN12" s="17">
        <v>5.0246274666617199E-2</v>
      </c>
      <c r="AO12" s="17"/>
      <c r="AP12" s="17">
        <v>5.8425619456331797E-2</v>
      </c>
      <c r="AQ12" s="17">
        <v>3.47121816824136E-2</v>
      </c>
      <c r="AR12" s="17">
        <v>1.8545891915685099E-2</v>
      </c>
      <c r="AS12" s="17"/>
      <c r="AT12" s="17">
        <v>4.8772650052228098E-2</v>
      </c>
      <c r="AU12" s="17">
        <v>5.4496179808248599E-2</v>
      </c>
      <c r="AV12" s="17">
        <v>5.4473479532588201E-2</v>
      </c>
      <c r="AW12" s="17">
        <v>3.80671707047536E-2</v>
      </c>
      <c r="AX12" s="17">
        <v>7.1701068974567503E-2</v>
      </c>
      <c r="AY12" s="17"/>
      <c r="AZ12" s="17">
        <v>5.3328799353250397E-2</v>
      </c>
      <c r="BA12" s="17">
        <v>4.2137551361622901E-2</v>
      </c>
      <c r="BB12" s="17">
        <v>3.86650145697695E-2</v>
      </c>
      <c r="BC12" s="17">
        <v>7.1611974943692203E-2</v>
      </c>
      <c r="BD12" s="17">
        <v>6.5094451313170598E-2</v>
      </c>
      <c r="BE12" s="17">
        <v>7.79570404228528E-2</v>
      </c>
      <c r="BF12" s="17"/>
      <c r="BG12" s="17">
        <v>6.2610048074470695E-2</v>
      </c>
      <c r="BH12" s="17">
        <v>4.2417114781176497E-2</v>
      </c>
      <c r="BI12" s="17" t="s">
        <v>95</v>
      </c>
      <c r="BJ12" s="17">
        <v>4.3274112446754602E-2</v>
      </c>
      <c r="BK12" s="17">
        <v>5.5739366228446101E-2</v>
      </c>
      <c r="BL12" s="17">
        <v>5.8778231432565699E-2</v>
      </c>
      <c r="BM12" s="17">
        <v>5.8411779438682303E-2</v>
      </c>
    </row>
    <row r="13" spans="2:65" x14ac:dyDescent="0.35">
      <c r="B13" s="18" t="s">
        <v>114</v>
      </c>
      <c r="C13" s="17">
        <v>6.0768018929200397E-2</v>
      </c>
      <c r="D13" s="17">
        <v>5.5604634329173799E-2</v>
      </c>
      <c r="E13" s="17">
        <v>6.4895163139391407E-2</v>
      </c>
      <c r="F13" s="17"/>
      <c r="G13" s="17">
        <v>6.8244003366437003E-2</v>
      </c>
      <c r="H13" s="17">
        <v>5.58379454850811E-2</v>
      </c>
      <c r="I13" s="17">
        <v>7.5011140902266904E-2</v>
      </c>
      <c r="J13" s="17">
        <v>5.23002291075031E-2</v>
      </c>
      <c r="K13" s="17">
        <v>4.78017056093177E-2</v>
      </c>
      <c r="L13" s="17">
        <v>6.3864206375276705E-2</v>
      </c>
      <c r="M13" s="17"/>
      <c r="N13" s="17">
        <v>3.6671287150345303E-2</v>
      </c>
      <c r="O13" s="17">
        <v>5.70879869481387E-2</v>
      </c>
      <c r="P13" s="17">
        <v>7.3188035975958701E-2</v>
      </c>
      <c r="Q13" s="17">
        <v>7.9950611461015106E-2</v>
      </c>
      <c r="R13" s="17"/>
      <c r="S13" s="17">
        <v>4.6433385527243999E-2</v>
      </c>
      <c r="T13" s="17">
        <v>7.3114934603442802E-2</v>
      </c>
      <c r="U13" s="17">
        <v>6.8502856446459301E-2</v>
      </c>
      <c r="V13" s="17">
        <v>7.2309099221106399E-2</v>
      </c>
      <c r="W13" s="17">
        <v>7.1039173528091096E-2</v>
      </c>
      <c r="X13" s="17">
        <v>5.6275975072257498E-2</v>
      </c>
      <c r="Y13" s="17">
        <v>7.3806386009356101E-2</v>
      </c>
      <c r="Z13" s="17">
        <v>5.3421172467256597E-2</v>
      </c>
      <c r="AA13" s="17">
        <v>4.8975645897019499E-2</v>
      </c>
      <c r="AB13" s="17">
        <v>5.5993507644277303E-2</v>
      </c>
      <c r="AC13" s="17">
        <v>5.8144049638236099E-2</v>
      </c>
      <c r="AD13" s="17">
        <v>3.2183786352671301E-2</v>
      </c>
      <c r="AE13" s="17"/>
      <c r="AF13" s="17">
        <v>5.7504343132172203E-2</v>
      </c>
      <c r="AG13" s="17">
        <v>3.9550034951250701E-2</v>
      </c>
      <c r="AH13" s="17">
        <v>0.10681526376374401</v>
      </c>
      <c r="AI13" s="17"/>
      <c r="AJ13" s="17">
        <v>4.7549539558519399E-2</v>
      </c>
      <c r="AK13" s="17">
        <v>4.6739524725031699E-2</v>
      </c>
      <c r="AL13" s="17">
        <v>5.0503232873709801E-2</v>
      </c>
      <c r="AM13" s="17">
        <v>0.128109344867503</v>
      </c>
      <c r="AN13" s="17">
        <v>0.11621994501014001</v>
      </c>
      <c r="AO13" s="17"/>
      <c r="AP13" s="17">
        <v>3.8053172067146097E-2</v>
      </c>
      <c r="AQ13" s="17">
        <v>3.0948215490035801E-2</v>
      </c>
      <c r="AR13" s="17">
        <v>3.4142825792006497E-2</v>
      </c>
      <c r="AS13" s="17"/>
      <c r="AT13" s="17">
        <v>8.9010492090164206E-2</v>
      </c>
      <c r="AU13" s="17">
        <v>8.2854678968088999E-2</v>
      </c>
      <c r="AV13" s="17">
        <v>2.4177629115570601E-2</v>
      </c>
      <c r="AW13" s="17">
        <v>2.66737240045496E-2</v>
      </c>
      <c r="AX13" s="17">
        <v>7.1407930888404497E-2</v>
      </c>
      <c r="AY13" s="17"/>
      <c r="AZ13" s="17">
        <v>5.0826714384228401E-2</v>
      </c>
      <c r="BA13" s="17">
        <v>4.6925688963707801E-2</v>
      </c>
      <c r="BB13" s="17">
        <v>0.118158595864569</v>
      </c>
      <c r="BC13" s="17">
        <v>7.2405890362425299E-2</v>
      </c>
      <c r="BD13" s="17">
        <v>4.7967520458014799E-2</v>
      </c>
      <c r="BE13" s="17">
        <v>4.9241868125968001E-2</v>
      </c>
      <c r="BF13" s="17"/>
      <c r="BG13" s="17">
        <v>4.4184686350982001E-2</v>
      </c>
      <c r="BH13" s="17">
        <v>5.0350988727702398E-2</v>
      </c>
      <c r="BI13" s="17" t="s">
        <v>95</v>
      </c>
      <c r="BJ13" s="17">
        <v>9.2792638823881404E-2</v>
      </c>
      <c r="BK13" s="17">
        <v>0.106511511525064</v>
      </c>
      <c r="BL13" s="17">
        <v>5.2240308263109901E-2</v>
      </c>
      <c r="BM13" s="17">
        <v>0.131257791400437</v>
      </c>
    </row>
    <row r="14" spans="2:65" x14ac:dyDescent="0.35">
      <c r="B14" s="18" t="s">
        <v>565</v>
      </c>
      <c r="C14" s="20">
        <v>0.78139617160514196</v>
      </c>
      <c r="D14" s="20">
        <v>0.76688928771593401</v>
      </c>
      <c r="E14" s="20">
        <v>0.79535116819046703</v>
      </c>
      <c r="F14" s="20"/>
      <c r="G14" s="20">
        <v>0.75470419572317404</v>
      </c>
      <c r="H14" s="20">
        <v>0.80919238260251802</v>
      </c>
      <c r="I14" s="20">
        <v>0.785014027473113</v>
      </c>
      <c r="J14" s="20">
        <v>0.77789189902081102</v>
      </c>
      <c r="K14" s="20">
        <v>0.77499090401093196</v>
      </c>
      <c r="L14" s="20">
        <v>0.77947489347995902</v>
      </c>
      <c r="M14" s="20"/>
      <c r="N14" s="20">
        <v>0.81423330263191596</v>
      </c>
      <c r="O14" s="20">
        <v>0.78765387888347804</v>
      </c>
      <c r="P14" s="20">
        <v>0.77768585373820098</v>
      </c>
      <c r="Q14" s="20">
        <v>0.74328645627907297</v>
      </c>
      <c r="R14" s="20"/>
      <c r="S14" s="20">
        <v>0.75379065737256001</v>
      </c>
      <c r="T14" s="20">
        <v>0.73590505394860295</v>
      </c>
      <c r="U14" s="20">
        <v>0.78112372948750897</v>
      </c>
      <c r="V14" s="20">
        <v>0.77388045344669099</v>
      </c>
      <c r="W14" s="20">
        <v>0.75238120991060398</v>
      </c>
      <c r="X14" s="20">
        <v>0.81217433727910604</v>
      </c>
      <c r="Y14" s="20">
        <v>0.77565907775856802</v>
      </c>
      <c r="Z14" s="20">
        <v>0.83115110770768597</v>
      </c>
      <c r="AA14" s="20">
        <v>0.79595711479949405</v>
      </c>
      <c r="AB14" s="20">
        <v>0.81580159889926995</v>
      </c>
      <c r="AC14" s="20">
        <v>0.78776256309033299</v>
      </c>
      <c r="AD14" s="20">
        <v>0.91626439139381299</v>
      </c>
      <c r="AE14" s="20"/>
      <c r="AF14" s="20">
        <v>0.74892495600896203</v>
      </c>
      <c r="AG14" s="20">
        <v>0.82376666186469205</v>
      </c>
      <c r="AH14" s="20">
        <v>0.75034800418543801</v>
      </c>
      <c r="AI14" s="20"/>
      <c r="AJ14" s="20">
        <v>0.75585006192484705</v>
      </c>
      <c r="AK14" s="20">
        <v>0.83019790910569302</v>
      </c>
      <c r="AL14" s="20">
        <v>0.81997356609538097</v>
      </c>
      <c r="AM14" s="20">
        <v>0.57278736295662602</v>
      </c>
      <c r="AN14" s="20">
        <v>0.75206420026092102</v>
      </c>
      <c r="AO14" s="20"/>
      <c r="AP14" s="20">
        <v>0.79930623641967102</v>
      </c>
      <c r="AQ14" s="20">
        <v>0.85414633732029699</v>
      </c>
      <c r="AR14" s="20">
        <v>0.848303723497287</v>
      </c>
      <c r="AS14" s="20"/>
      <c r="AT14" s="20">
        <v>0.74292882087447398</v>
      </c>
      <c r="AU14" s="20">
        <v>0.75470552554361703</v>
      </c>
      <c r="AV14" s="20">
        <v>0.814922599793103</v>
      </c>
      <c r="AW14" s="20">
        <v>0.84951652395896404</v>
      </c>
      <c r="AX14" s="20">
        <v>0.67997053465671897</v>
      </c>
      <c r="AY14" s="20"/>
      <c r="AZ14" s="20">
        <v>0.78277545208370602</v>
      </c>
      <c r="BA14" s="20">
        <v>0.80029584682442001</v>
      </c>
      <c r="BB14" s="20">
        <v>0.77585192773655898</v>
      </c>
      <c r="BC14" s="20">
        <v>0.75299086035873997</v>
      </c>
      <c r="BD14" s="20">
        <v>0.79572632958811995</v>
      </c>
      <c r="BE14" s="20">
        <v>0.74359557735220805</v>
      </c>
      <c r="BF14" s="20"/>
      <c r="BG14" s="20">
        <v>0.78732653736242797</v>
      </c>
      <c r="BH14" s="20">
        <v>0.81613418351348399</v>
      </c>
      <c r="BI14" s="20" t="s">
        <v>95</v>
      </c>
      <c r="BJ14" s="20">
        <v>0.76428531232696195</v>
      </c>
      <c r="BK14" s="20">
        <v>0.712087010520848</v>
      </c>
      <c r="BL14" s="20">
        <v>0.79253322338174403</v>
      </c>
      <c r="BM14" s="20">
        <v>0.63618999963948297</v>
      </c>
    </row>
    <row r="15" spans="2:65" x14ac:dyDescent="0.35">
      <c r="B15" s="18" t="s">
        <v>578</v>
      </c>
      <c r="C15" s="20">
        <v>0.15783580946565801</v>
      </c>
      <c r="D15" s="20">
        <v>0.17750607795489201</v>
      </c>
      <c r="E15" s="20">
        <v>0.139753668670141</v>
      </c>
      <c r="F15" s="20"/>
      <c r="G15" s="20">
        <v>0.177051800910389</v>
      </c>
      <c r="H15" s="20">
        <v>0.134969671912401</v>
      </c>
      <c r="I15" s="20">
        <v>0.13997483162461999</v>
      </c>
      <c r="J15" s="20">
        <v>0.169807871871686</v>
      </c>
      <c r="K15" s="20">
        <v>0.177207390379751</v>
      </c>
      <c r="L15" s="20">
        <v>0.156660900144764</v>
      </c>
      <c r="M15" s="20"/>
      <c r="N15" s="20">
        <v>0.14909541021773901</v>
      </c>
      <c r="O15" s="20">
        <v>0.15525813416838299</v>
      </c>
      <c r="P15" s="20">
        <v>0.149126110285841</v>
      </c>
      <c r="Q15" s="20">
        <v>0.17676293225991199</v>
      </c>
      <c r="R15" s="20"/>
      <c r="S15" s="20">
        <v>0.19977595710019599</v>
      </c>
      <c r="T15" s="20">
        <v>0.19098001144795401</v>
      </c>
      <c r="U15" s="20">
        <v>0.150373414066032</v>
      </c>
      <c r="V15" s="20">
        <v>0.153810447332203</v>
      </c>
      <c r="W15" s="20">
        <v>0.176579616561305</v>
      </c>
      <c r="X15" s="20">
        <v>0.131549687648636</v>
      </c>
      <c r="Y15" s="20">
        <v>0.15053453623207599</v>
      </c>
      <c r="Z15" s="20">
        <v>0.11542771982505801</v>
      </c>
      <c r="AA15" s="20">
        <v>0.15506723930348701</v>
      </c>
      <c r="AB15" s="20">
        <v>0.128204893456452</v>
      </c>
      <c r="AC15" s="20">
        <v>0.15409338727143099</v>
      </c>
      <c r="AD15" s="20">
        <v>5.1551822253515699E-2</v>
      </c>
      <c r="AE15" s="20"/>
      <c r="AF15" s="20">
        <v>0.19357070085886599</v>
      </c>
      <c r="AG15" s="20">
        <v>0.136683303184057</v>
      </c>
      <c r="AH15" s="20">
        <v>0.14283673205081801</v>
      </c>
      <c r="AI15" s="20"/>
      <c r="AJ15" s="20">
        <v>0.196600398516633</v>
      </c>
      <c r="AK15" s="20">
        <v>0.123062566169275</v>
      </c>
      <c r="AL15" s="20">
        <v>0.129523201030909</v>
      </c>
      <c r="AM15" s="20">
        <v>0.29910329217587101</v>
      </c>
      <c r="AN15" s="20">
        <v>0.13171585472893901</v>
      </c>
      <c r="AO15" s="20"/>
      <c r="AP15" s="20">
        <v>0.162640591513183</v>
      </c>
      <c r="AQ15" s="20">
        <v>0.114905447189667</v>
      </c>
      <c r="AR15" s="20">
        <v>0.117553450710706</v>
      </c>
      <c r="AS15" s="20"/>
      <c r="AT15" s="20">
        <v>0.16806068703536101</v>
      </c>
      <c r="AU15" s="20">
        <v>0.16243979548829399</v>
      </c>
      <c r="AV15" s="20">
        <v>0.160899771091326</v>
      </c>
      <c r="AW15" s="20">
        <v>0.123809752036486</v>
      </c>
      <c r="AX15" s="20">
        <v>0.248621534454877</v>
      </c>
      <c r="AY15" s="20"/>
      <c r="AZ15" s="20">
        <v>0.166397833532065</v>
      </c>
      <c r="BA15" s="20">
        <v>0.15277846421187199</v>
      </c>
      <c r="BB15" s="20">
        <v>0.105989476398872</v>
      </c>
      <c r="BC15" s="20">
        <v>0.174603249278835</v>
      </c>
      <c r="BD15" s="20">
        <v>0.15630614995386499</v>
      </c>
      <c r="BE15" s="20">
        <v>0.207162554521824</v>
      </c>
      <c r="BF15" s="20"/>
      <c r="BG15" s="20">
        <v>0.16848877628659101</v>
      </c>
      <c r="BH15" s="20">
        <v>0.13351482775881399</v>
      </c>
      <c r="BI15" s="20" t="s">
        <v>95</v>
      </c>
      <c r="BJ15" s="20">
        <v>0.14292204884915599</v>
      </c>
      <c r="BK15" s="20">
        <v>0.18140147795408801</v>
      </c>
      <c r="BL15" s="20">
        <v>0.155226468355146</v>
      </c>
      <c r="BM15" s="20">
        <v>0.23255220896008</v>
      </c>
    </row>
    <row r="16" spans="2:65" x14ac:dyDescent="0.35">
      <c r="B16" s="18" t="s">
        <v>168</v>
      </c>
      <c r="C16" s="21">
        <v>0.62356036213948396</v>
      </c>
      <c r="D16" s="21">
        <v>0.58938320976104097</v>
      </c>
      <c r="E16" s="21">
        <v>0.65559749952032598</v>
      </c>
      <c r="F16" s="21"/>
      <c r="G16" s="21">
        <v>0.57765239481278596</v>
      </c>
      <c r="H16" s="21">
        <v>0.67422271069011697</v>
      </c>
      <c r="I16" s="21">
        <v>0.64503919584849301</v>
      </c>
      <c r="J16" s="21">
        <v>0.60808402714912602</v>
      </c>
      <c r="K16" s="21">
        <v>0.59778351363118098</v>
      </c>
      <c r="L16" s="21">
        <v>0.62281399333519405</v>
      </c>
      <c r="M16" s="21"/>
      <c r="N16" s="21">
        <v>0.66513789241417698</v>
      </c>
      <c r="O16" s="21">
        <v>0.63239574471509397</v>
      </c>
      <c r="P16" s="21">
        <v>0.62855974345235999</v>
      </c>
      <c r="Q16" s="21">
        <v>0.56652352401916095</v>
      </c>
      <c r="R16" s="21"/>
      <c r="S16" s="21">
        <v>0.55401470027236399</v>
      </c>
      <c r="T16" s="21">
        <v>0.54492504250064999</v>
      </c>
      <c r="U16" s="21">
        <v>0.63075031542147697</v>
      </c>
      <c r="V16" s="21">
        <v>0.62007000611448904</v>
      </c>
      <c r="W16" s="21">
        <v>0.57580159334929804</v>
      </c>
      <c r="X16" s="21">
        <v>0.68062464963046998</v>
      </c>
      <c r="Y16" s="21">
        <v>0.62512454152649199</v>
      </c>
      <c r="Z16" s="21">
        <v>0.71572338788262801</v>
      </c>
      <c r="AA16" s="21">
        <v>0.64088987549600696</v>
      </c>
      <c r="AB16" s="21">
        <v>0.68759670544281803</v>
      </c>
      <c r="AC16" s="21">
        <v>0.63366917581890203</v>
      </c>
      <c r="AD16" s="21">
        <v>0.86471256914029704</v>
      </c>
      <c r="AE16" s="21"/>
      <c r="AF16" s="21">
        <v>0.55535425515009595</v>
      </c>
      <c r="AG16" s="21">
        <v>0.68708335868063497</v>
      </c>
      <c r="AH16" s="21">
        <v>0.60751127213461997</v>
      </c>
      <c r="AI16" s="21"/>
      <c r="AJ16" s="21">
        <v>0.55924966340821403</v>
      </c>
      <c r="AK16" s="21">
        <v>0.707135342936418</v>
      </c>
      <c r="AL16" s="21">
        <v>0.69045036506447199</v>
      </c>
      <c r="AM16" s="21">
        <v>0.27368407078075502</v>
      </c>
      <c r="AN16" s="21">
        <v>0.62034834553198204</v>
      </c>
      <c r="AO16" s="21"/>
      <c r="AP16" s="21">
        <v>0.63666564490648803</v>
      </c>
      <c r="AQ16" s="21">
        <v>0.73924089013062999</v>
      </c>
      <c r="AR16" s="21">
        <v>0.730750272786582</v>
      </c>
      <c r="AS16" s="21"/>
      <c r="AT16" s="21">
        <v>0.57486813383911295</v>
      </c>
      <c r="AU16" s="21">
        <v>0.59226573005532201</v>
      </c>
      <c r="AV16" s="21">
        <v>0.65402282870177697</v>
      </c>
      <c r="AW16" s="21">
        <v>0.72570677192247801</v>
      </c>
      <c r="AX16" s="21">
        <v>0.43134900020184203</v>
      </c>
      <c r="AY16" s="21"/>
      <c r="AZ16" s="21">
        <v>0.61637761855164097</v>
      </c>
      <c r="BA16" s="21">
        <v>0.64751738261254699</v>
      </c>
      <c r="BB16" s="21">
        <v>0.66986245133768796</v>
      </c>
      <c r="BC16" s="21">
        <v>0.57838761107990599</v>
      </c>
      <c r="BD16" s="21">
        <v>0.63942017963425402</v>
      </c>
      <c r="BE16" s="21">
        <v>0.53643302283038496</v>
      </c>
      <c r="BF16" s="21"/>
      <c r="BG16" s="21">
        <v>0.61883776107583699</v>
      </c>
      <c r="BH16" s="21">
        <v>0.68261935575466903</v>
      </c>
      <c r="BI16" s="21" t="s">
        <v>95</v>
      </c>
      <c r="BJ16" s="21">
        <v>0.62136326347780602</v>
      </c>
      <c r="BK16" s="21">
        <v>0.53068553256675899</v>
      </c>
      <c r="BL16" s="21">
        <v>0.63730675502659695</v>
      </c>
      <c r="BM16" s="21">
        <v>0.40363779067940297</v>
      </c>
    </row>
    <row r="17" spans="2:2" x14ac:dyDescent="0.35">
      <c r="B17" s="16" t="s">
        <v>520</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M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1971</v>
      </c>
      <c r="D7" s="10">
        <v>964</v>
      </c>
      <c r="E7" s="10">
        <v>1000</v>
      </c>
      <c r="F7" s="10"/>
      <c r="G7" s="10">
        <v>243</v>
      </c>
      <c r="H7" s="10">
        <v>337</v>
      </c>
      <c r="I7" s="10">
        <v>333</v>
      </c>
      <c r="J7" s="10">
        <v>334</v>
      </c>
      <c r="K7" s="10">
        <v>288</v>
      </c>
      <c r="L7" s="10">
        <v>436</v>
      </c>
      <c r="M7" s="10"/>
      <c r="N7" s="10">
        <v>588</v>
      </c>
      <c r="O7" s="10">
        <v>527</v>
      </c>
      <c r="P7" s="10">
        <v>390</v>
      </c>
      <c r="Q7" s="10">
        <v>454</v>
      </c>
      <c r="R7" s="10"/>
      <c r="S7" s="10">
        <v>278</v>
      </c>
      <c r="T7" s="10">
        <v>272</v>
      </c>
      <c r="U7" s="10">
        <v>160</v>
      </c>
      <c r="V7" s="10">
        <v>158</v>
      </c>
      <c r="W7" s="10">
        <v>140</v>
      </c>
      <c r="X7" s="10">
        <v>157</v>
      </c>
      <c r="Y7" s="10">
        <v>171</v>
      </c>
      <c r="Z7" s="10">
        <v>84</v>
      </c>
      <c r="AA7" s="10">
        <v>243</v>
      </c>
      <c r="AB7" s="10">
        <v>161</v>
      </c>
      <c r="AC7" s="10">
        <v>91</v>
      </c>
      <c r="AD7" s="10">
        <v>56</v>
      </c>
      <c r="AE7" s="10"/>
      <c r="AF7" s="10">
        <v>704</v>
      </c>
      <c r="AG7" s="10">
        <v>839</v>
      </c>
      <c r="AH7" s="10">
        <v>270</v>
      </c>
      <c r="AI7" s="10"/>
      <c r="AJ7" s="10">
        <v>706</v>
      </c>
      <c r="AK7" s="10">
        <v>575</v>
      </c>
      <c r="AL7" s="10">
        <v>140</v>
      </c>
      <c r="AM7" s="10">
        <v>29</v>
      </c>
      <c r="AN7" s="10">
        <v>240</v>
      </c>
      <c r="AO7" s="10"/>
      <c r="AP7" s="10">
        <v>400</v>
      </c>
      <c r="AQ7" s="10">
        <v>737</v>
      </c>
      <c r="AR7" s="10">
        <v>147</v>
      </c>
      <c r="AS7" s="10"/>
      <c r="AT7" s="10">
        <v>449</v>
      </c>
      <c r="AU7" s="10">
        <v>426</v>
      </c>
      <c r="AV7" s="10">
        <v>569</v>
      </c>
      <c r="AW7" s="10">
        <v>240</v>
      </c>
      <c r="AX7" s="10">
        <v>33</v>
      </c>
      <c r="AY7" s="10"/>
      <c r="AZ7" s="10">
        <v>447</v>
      </c>
      <c r="BA7" s="10">
        <v>620</v>
      </c>
      <c r="BB7" s="10">
        <v>233</v>
      </c>
      <c r="BC7" s="10">
        <v>359</v>
      </c>
      <c r="BD7" s="10">
        <v>218</v>
      </c>
      <c r="BE7" s="10">
        <v>94</v>
      </c>
      <c r="BF7" s="10"/>
      <c r="BG7" s="10">
        <v>743</v>
      </c>
      <c r="BH7" s="10">
        <v>470</v>
      </c>
      <c r="BI7" s="10" t="s">
        <v>94</v>
      </c>
      <c r="BJ7" s="10">
        <v>127</v>
      </c>
      <c r="BK7" s="10">
        <v>168</v>
      </c>
      <c r="BL7" s="10">
        <v>388</v>
      </c>
      <c r="BM7" s="10">
        <v>49</v>
      </c>
    </row>
    <row r="8" spans="2:65" ht="30" customHeight="1" x14ac:dyDescent="0.35">
      <c r="B8" s="11" t="s">
        <v>19</v>
      </c>
      <c r="C8" s="11">
        <v>1979</v>
      </c>
      <c r="D8" s="11">
        <v>987</v>
      </c>
      <c r="E8" s="11">
        <v>985</v>
      </c>
      <c r="F8" s="11"/>
      <c r="G8" s="11">
        <v>289</v>
      </c>
      <c r="H8" s="11">
        <v>333</v>
      </c>
      <c r="I8" s="11">
        <v>326</v>
      </c>
      <c r="J8" s="11">
        <v>328</v>
      </c>
      <c r="K8" s="11">
        <v>279</v>
      </c>
      <c r="L8" s="11">
        <v>424</v>
      </c>
      <c r="M8" s="11"/>
      <c r="N8" s="11">
        <v>538</v>
      </c>
      <c r="O8" s="11">
        <v>503</v>
      </c>
      <c r="P8" s="11">
        <v>436</v>
      </c>
      <c r="Q8" s="11">
        <v>491</v>
      </c>
      <c r="R8" s="11"/>
      <c r="S8" s="11">
        <v>283</v>
      </c>
      <c r="T8" s="11">
        <v>258</v>
      </c>
      <c r="U8" s="11">
        <v>155</v>
      </c>
      <c r="V8" s="11">
        <v>161</v>
      </c>
      <c r="W8" s="11">
        <v>134</v>
      </c>
      <c r="X8" s="11">
        <v>161</v>
      </c>
      <c r="Y8" s="11">
        <v>160</v>
      </c>
      <c r="Z8" s="11">
        <v>78</v>
      </c>
      <c r="AA8" s="11">
        <v>233</v>
      </c>
      <c r="AB8" s="11">
        <v>189</v>
      </c>
      <c r="AC8" s="11">
        <v>94</v>
      </c>
      <c r="AD8" s="11">
        <v>73</v>
      </c>
      <c r="AE8" s="11"/>
      <c r="AF8" s="11">
        <v>696</v>
      </c>
      <c r="AG8" s="11">
        <v>827</v>
      </c>
      <c r="AH8" s="11">
        <v>279</v>
      </c>
      <c r="AI8" s="11"/>
      <c r="AJ8" s="11">
        <v>690</v>
      </c>
      <c r="AK8" s="11">
        <v>576</v>
      </c>
      <c r="AL8" s="11">
        <v>134</v>
      </c>
      <c r="AM8" s="11">
        <v>28</v>
      </c>
      <c r="AN8" s="11">
        <v>248</v>
      </c>
      <c r="AO8" s="11"/>
      <c r="AP8" s="11">
        <v>391</v>
      </c>
      <c r="AQ8" s="11">
        <v>740</v>
      </c>
      <c r="AR8" s="11">
        <v>144</v>
      </c>
      <c r="AS8" s="11"/>
      <c r="AT8" s="11">
        <v>460</v>
      </c>
      <c r="AU8" s="11">
        <v>443</v>
      </c>
      <c r="AV8" s="11">
        <v>559</v>
      </c>
      <c r="AW8" s="11">
        <v>227</v>
      </c>
      <c r="AX8" s="11">
        <v>29</v>
      </c>
      <c r="AY8" s="11"/>
      <c r="AZ8" s="11">
        <v>457</v>
      </c>
      <c r="BA8" s="11">
        <v>610</v>
      </c>
      <c r="BB8" s="11">
        <v>238</v>
      </c>
      <c r="BC8" s="11">
        <v>361</v>
      </c>
      <c r="BD8" s="11">
        <v>216</v>
      </c>
      <c r="BE8" s="11">
        <v>97</v>
      </c>
      <c r="BF8" s="11"/>
      <c r="BG8" s="11">
        <v>722</v>
      </c>
      <c r="BH8" s="11">
        <v>462</v>
      </c>
      <c r="BI8" s="11" t="s">
        <v>94</v>
      </c>
      <c r="BJ8" s="11">
        <v>135</v>
      </c>
      <c r="BK8" s="11">
        <v>180</v>
      </c>
      <c r="BL8" s="11">
        <v>397</v>
      </c>
      <c r="BM8" s="11">
        <v>52</v>
      </c>
    </row>
    <row r="9" spans="2:65" x14ac:dyDescent="0.35">
      <c r="B9" s="18" t="s">
        <v>561</v>
      </c>
      <c r="C9" s="17">
        <v>0.14413141918288899</v>
      </c>
      <c r="D9" s="17">
        <v>0.16027605606404299</v>
      </c>
      <c r="E9" s="17">
        <v>0.12784692677215401</v>
      </c>
      <c r="F9" s="17"/>
      <c r="G9" s="17">
        <v>0.19650371683523199</v>
      </c>
      <c r="H9" s="17">
        <v>0.19275041980105401</v>
      </c>
      <c r="I9" s="17">
        <v>0.19777504454366199</v>
      </c>
      <c r="J9" s="17">
        <v>0.125569880815565</v>
      </c>
      <c r="K9" s="17">
        <v>9.9424370099286896E-2</v>
      </c>
      <c r="L9" s="17">
        <v>7.2820345021118907E-2</v>
      </c>
      <c r="M9" s="17"/>
      <c r="N9" s="17">
        <v>0.202135909973475</v>
      </c>
      <c r="O9" s="17">
        <v>0.111151699237423</v>
      </c>
      <c r="P9" s="17">
        <v>0.13405971411227999</v>
      </c>
      <c r="Q9" s="17">
        <v>0.123050525650905</v>
      </c>
      <c r="R9" s="17"/>
      <c r="S9" s="17">
        <v>0.24474447228697799</v>
      </c>
      <c r="T9" s="17">
        <v>0.13220043075820501</v>
      </c>
      <c r="U9" s="17">
        <v>0.11168942280100499</v>
      </c>
      <c r="V9" s="17">
        <v>0.104699479706201</v>
      </c>
      <c r="W9" s="17">
        <v>0.159725538943808</v>
      </c>
      <c r="X9" s="17">
        <v>0.12899875826138599</v>
      </c>
      <c r="Y9" s="17">
        <v>0.149042864352736</v>
      </c>
      <c r="Z9" s="17">
        <v>0.10168724330272901</v>
      </c>
      <c r="AA9" s="17">
        <v>0.13404495206586201</v>
      </c>
      <c r="AB9" s="17">
        <v>0.11725194041944501</v>
      </c>
      <c r="AC9" s="17">
        <v>0.131908455397101</v>
      </c>
      <c r="AD9" s="17">
        <v>0.10910458615150501</v>
      </c>
      <c r="AE9" s="17"/>
      <c r="AF9" s="17">
        <v>0.12140785640459301</v>
      </c>
      <c r="AG9" s="17">
        <v>0.15577433781524899</v>
      </c>
      <c r="AH9" s="17">
        <v>0.15166476239455301</v>
      </c>
      <c r="AI9" s="17"/>
      <c r="AJ9" s="17">
        <v>0.120360801909426</v>
      </c>
      <c r="AK9" s="17">
        <v>0.175695851568616</v>
      </c>
      <c r="AL9" s="17">
        <v>0.14561891755138701</v>
      </c>
      <c r="AM9" s="17">
        <v>0.110048070083484</v>
      </c>
      <c r="AN9" s="17">
        <v>0.12732400696323301</v>
      </c>
      <c r="AO9" s="17"/>
      <c r="AP9" s="17">
        <v>0.169961438694223</v>
      </c>
      <c r="AQ9" s="17">
        <v>0.153483176208799</v>
      </c>
      <c r="AR9" s="17">
        <v>0.15623229070911401</v>
      </c>
      <c r="AS9" s="17"/>
      <c r="AT9" s="17">
        <v>0.108302775819165</v>
      </c>
      <c r="AU9" s="17">
        <v>0.10757458974166401</v>
      </c>
      <c r="AV9" s="17">
        <v>0.158720408957225</v>
      </c>
      <c r="AW9" s="17">
        <v>0.24373910676454999</v>
      </c>
      <c r="AX9" s="17">
        <v>0.34770627575190499</v>
      </c>
      <c r="AY9" s="17"/>
      <c r="AZ9" s="17">
        <v>0.231615001102079</v>
      </c>
      <c r="BA9" s="17">
        <v>0.13730853414053101</v>
      </c>
      <c r="BB9" s="17">
        <v>0.13134710481843201</v>
      </c>
      <c r="BC9" s="17">
        <v>0.11336142578959001</v>
      </c>
      <c r="BD9" s="17">
        <v>7.7795598012534606E-2</v>
      </c>
      <c r="BE9" s="17">
        <v>6.8583378136329101E-2</v>
      </c>
      <c r="BF9" s="17"/>
      <c r="BG9" s="17">
        <v>0.13220902995869699</v>
      </c>
      <c r="BH9" s="17">
        <v>0.166482652320495</v>
      </c>
      <c r="BI9" s="17" t="s">
        <v>95</v>
      </c>
      <c r="BJ9" s="17">
        <v>0.16119912608048201</v>
      </c>
      <c r="BK9" s="17">
        <v>0.114936992742854</v>
      </c>
      <c r="BL9" s="17">
        <v>0.157352000325233</v>
      </c>
      <c r="BM9" s="17">
        <v>0.121099391540191</v>
      </c>
    </row>
    <row r="10" spans="2:65" x14ac:dyDescent="0.35">
      <c r="B10" s="18" t="s">
        <v>562</v>
      </c>
      <c r="C10" s="17">
        <v>0.32149074918455101</v>
      </c>
      <c r="D10" s="17">
        <v>0.34755180510109002</v>
      </c>
      <c r="E10" s="17">
        <v>0.29650977692517799</v>
      </c>
      <c r="F10" s="17"/>
      <c r="G10" s="17">
        <v>0.46314258383395801</v>
      </c>
      <c r="H10" s="17">
        <v>0.42826536300801399</v>
      </c>
      <c r="I10" s="17">
        <v>0.347543721063648</v>
      </c>
      <c r="J10" s="17">
        <v>0.301297502658331</v>
      </c>
      <c r="K10" s="17">
        <v>0.210034853586681</v>
      </c>
      <c r="L10" s="17">
        <v>0.21011299085259799</v>
      </c>
      <c r="M10" s="17"/>
      <c r="N10" s="17">
        <v>0.33863754251061801</v>
      </c>
      <c r="O10" s="17">
        <v>0.36356681970870702</v>
      </c>
      <c r="P10" s="17">
        <v>0.32146292296846801</v>
      </c>
      <c r="Q10" s="17">
        <v>0.25834697683143698</v>
      </c>
      <c r="R10" s="17"/>
      <c r="S10" s="17">
        <v>0.34380896001796502</v>
      </c>
      <c r="T10" s="17">
        <v>0.29938934767949099</v>
      </c>
      <c r="U10" s="17">
        <v>0.242366362721913</v>
      </c>
      <c r="V10" s="17">
        <v>0.33735223958586602</v>
      </c>
      <c r="W10" s="17">
        <v>0.33943915059937002</v>
      </c>
      <c r="X10" s="17">
        <v>0.33663911894905801</v>
      </c>
      <c r="Y10" s="17">
        <v>0.24779715014592599</v>
      </c>
      <c r="Z10" s="17">
        <v>0.36443844824329102</v>
      </c>
      <c r="AA10" s="17">
        <v>0.35401316496068302</v>
      </c>
      <c r="AB10" s="17">
        <v>0.31920613119669899</v>
      </c>
      <c r="AC10" s="17">
        <v>0.37489787459472401</v>
      </c>
      <c r="AD10" s="17">
        <v>0.32997624068581899</v>
      </c>
      <c r="AE10" s="17"/>
      <c r="AF10" s="17">
        <v>0.25784991507541899</v>
      </c>
      <c r="AG10" s="17">
        <v>0.35197779609794599</v>
      </c>
      <c r="AH10" s="17">
        <v>0.31522901544637899</v>
      </c>
      <c r="AI10" s="17"/>
      <c r="AJ10" s="17">
        <v>0.30811103223993902</v>
      </c>
      <c r="AK10" s="17">
        <v>0.35128133951385199</v>
      </c>
      <c r="AL10" s="17">
        <v>0.30449328868651898</v>
      </c>
      <c r="AM10" s="17">
        <v>0.176155141558511</v>
      </c>
      <c r="AN10" s="17">
        <v>0.25860715607373802</v>
      </c>
      <c r="AO10" s="17"/>
      <c r="AP10" s="17">
        <v>0.32019939246243201</v>
      </c>
      <c r="AQ10" s="17">
        <v>0.37706754625605399</v>
      </c>
      <c r="AR10" s="17">
        <v>0.34036061637852</v>
      </c>
      <c r="AS10" s="17"/>
      <c r="AT10" s="17">
        <v>0.235662779923791</v>
      </c>
      <c r="AU10" s="17">
        <v>0.31836976652252902</v>
      </c>
      <c r="AV10" s="17">
        <v>0.39147490993492101</v>
      </c>
      <c r="AW10" s="17">
        <v>0.35617298988810497</v>
      </c>
      <c r="AX10" s="17">
        <v>0.36670057745165102</v>
      </c>
      <c r="AY10" s="17"/>
      <c r="AZ10" s="17">
        <v>0.35649967913507602</v>
      </c>
      <c r="BA10" s="17">
        <v>0.32042222373690399</v>
      </c>
      <c r="BB10" s="17">
        <v>0.38095191546340901</v>
      </c>
      <c r="BC10" s="17">
        <v>0.268796469660182</v>
      </c>
      <c r="BD10" s="17">
        <v>0.30086822709046701</v>
      </c>
      <c r="BE10" s="17">
        <v>0.25959267525248703</v>
      </c>
      <c r="BF10" s="17"/>
      <c r="BG10" s="17">
        <v>0.23781536969053099</v>
      </c>
      <c r="BH10" s="17">
        <v>0.35866477385259699</v>
      </c>
      <c r="BI10" s="17" t="s">
        <v>95</v>
      </c>
      <c r="BJ10" s="17">
        <v>0.29864061726667301</v>
      </c>
      <c r="BK10" s="17">
        <v>0.35886225340223699</v>
      </c>
      <c r="BL10" s="17">
        <v>0.39527579438350402</v>
      </c>
      <c r="BM10" s="17">
        <v>0.473284066637217</v>
      </c>
    </row>
    <row r="11" spans="2:65" x14ac:dyDescent="0.35">
      <c r="B11" s="18" t="s">
        <v>576</v>
      </c>
      <c r="C11" s="17">
        <v>0.13975443061333601</v>
      </c>
      <c r="D11" s="17">
        <v>0.14684794994676301</v>
      </c>
      <c r="E11" s="17">
        <v>0.13175539818824999</v>
      </c>
      <c r="F11" s="17"/>
      <c r="G11" s="17">
        <v>0.14737807330920799</v>
      </c>
      <c r="H11" s="17">
        <v>0.13640326264482999</v>
      </c>
      <c r="I11" s="17">
        <v>0.13185044108614599</v>
      </c>
      <c r="J11" s="17">
        <v>0.150287591854768</v>
      </c>
      <c r="K11" s="17">
        <v>0.147976175565846</v>
      </c>
      <c r="L11" s="17">
        <v>0.12968325776088599</v>
      </c>
      <c r="M11" s="17"/>
      <c r="N11" s="17">
        <v>0.11581670918074199</v>
      </c>
      <c r="O11" s="17">
        <v>0.122345834376518</v>
      </c>
      <c r="P11" s="17">
        <v>0.16401168201394201</v>
      </c>
      <c r="Q11" s="17">
        <v>0.16379261107895801</v>
      </c>
      <c r="R11" s="17"/>
      <c r="S11" s="17">
        <v>0.115989434782703</v>
      </c>
      <c r="T11" s="17">
        <v>0.13738046055380701</v>
      </c>
      <c r="U11" s="17">
        <v>0.22171824929755099</v>
      </c>
      <c r="V11" s="17">
        <v>9.5120371223071806E-2</v>
      </c>
      <c r="W11" s="17">
        <v>0.115237519398055</v>
      </c>
      <c r="X11" s="17">
        <v>0.14638728933548201</v>
      </c>
      <c r="Y11" s="17">
        <v>0.15922179528129801</v>
      </c>
      <c r="Z11" s="17">
        <v>0.135199007356929</v>
      </c>
      <c r="AA11" s="17">
        <v>0.136698734278628</v>
      </c>
      <c r="AB11" s="17">
        <v>0.14653362344588</v>
      </c>
      <c r="AC11" s="17">
        <v>0.17497187811023901</v>
      </c>
      <c r="AD11" s="17">
        <v>0.10404797190788199</v>
      </c>
      <c r="AE11" s="17"/>
      <c r="AF11" s="17">
        <v>0.13743973846622701</v>
      </c>
      <c r="AG11" s="17">
        <v>0.14650368119507401</v>
      </c>
      <c r="AH11" s="17">
        <v>0.133862734854333</v>
      </c>
      <c r="AI11" s="17"/>
      <c r="AJ11" s="17">
        <v>0.132991057099692</v>
      </c>
      <c r="AK11" s="17">
        <v>0.14944736737811401</v>
      </c>
      <c r="AL11" s="17">
        <v>0.14297765095832399</v>
      </c>
      <c r="AM11" s="17">
        <v>0.131392567459679</v>
      </c>
      <c r="AN11" s="17">
        <v>0.16745757364587799</v>
      </c>
      <c r="AO11" s="17"/>
      <c r="AP11" s="17">
        <v>0.12337317352926</v>
      </c>
      <c r="AQ11" s="17">
        <v>0.15503634799619101</v>
      </c>
      <c r="AR11" s="17">
        <v>0.169313209316512</v>
      </c>
      <c r="AS11" s="17"/>
      <c r="AT11" s="17">
        <v>0.12619669829617999</v>
      </c>
      <c r="AU11" s="17">
        <v>0.173077045310818</v>
      </c>
      <c r="AV11" s="17">
        <v>0.12810569600938601</v>
      </c>
      <c r="AW11" s="17">
        <v>0.15809924444152901</v>
      </c>
      <c r="AX11" s="17">
        <v>9.0478132626720095E-2</v>
      </c>
      <c r="AY11" s="17"/>
      <c r="AZ11" s="17">
        <v>0.114480737884506</v>
      </c>
      <c r="BA11" s="17">
        <v>0.14899786116986499</v>
      </c>
      <c r="BB11" s="17">
        <v>9.5779493129841201E-2</v>
      </c>
      <c r="BC11" s="17">
        <v>0.16260454512925701</v>
      </c>
      <c r="BD11" s="17">
        <v>0.15263903023172001</v>
      </c>
      <c r="BE11" s="17">
        <v>0.194781218281396</v>
      </c>
      <c r="BF11" s="17"/>
      <c r="BG11" s="17">
        <v>0.15050320344613399</v>
      </c>
      <c r="BH11" s="17">
        <v>0.12799183572742301</v>
      </c>
      <c r="BI11" s="17" t="s">
        <v>95</v>
      </c>
      <c r="BJ11" s="17">
        <v>0.123912325127068</v>
      </c>
      <c r="BK11" s="17">
        <v>0.167881765084642</v>
      </c>
      <c r="BL11" s="17">
        <v>0.12024744653731</v>
      </c>
      <c r="BM11" s="17">
        <v>0.16505119231812099</v>
      </c>
    </row>
    <row r="12" spans="2:65" x14ac:dyDescent="0.35">
      <c r="B12" s="18" t="s">
        <v>577</v>
      </c>
      <c r="C12" s="17">
        <v>0.28653174550176302</v>
      </c>
      <c r="D12" s="17">
        <v>0.25828561693416302</v>
      </c>
      <c r="E12" s="17">
        <v>0.314806943084455</v>
      </c>
      <c r="F12" s="17"/>
      <c r="G12" s="17">
        <v>0.118409859614777</v>
      </c>
      <c r="H12" s="17">
        <v>0.167690515467562</v>
      </c>
      <c r="I12" s="17">
        <v>0.19771734185610501</v>
      </c>
      <c r="J12" s="17">
        <v>0.315919519334667</v>
      </c>
      <c r="K12" s="17">
        <v>0.379944808152125</v>
      </c>
      <c r="L12" s="17">
        <v>0.47849208785894698</v>
      </c>
      <c r="M12" s="17"/>
      <c r="N12" s="17">
        <v>0.24621097520381099</v>
      </c>
      <c r="O12" s="17">
        <v>0.28639419068483801</v>
      </c>
      <c r="P12" s="17">
        <v>0.29376437820366802</v>
      </c>
      <c r="Q12" s="17">
        <v>0.32373624813624802</v>
      </c>
      <c r="R12" s="17"/>
      <c r="S12" s="17">
        <v>0.202417646048664</v>
      </c>
      <c r="T12" s="17">
        <v>0.30213907769147502</v>
      </c>
      <c r="U12" s="17">
        <v>0.33378967607695098</v>
      </c>
      <c r="V12" s="17">
        <v>0.35010097445696697</v>
      </c>
      <c r="W12" s="17">
        <v>0.268387524465039</v>
      </c>
      <c r="X12" s="17">
        <v>0.28082724283231703</v>
      </c>
      <c r="Y12" s="17">
        <v>0.34643277828075802</v>
      </c>
      <c r="Z12" s="17">
        <v>0.25998169700995</v>
      </c>
      <c r="AA12" s="17">
        <v>0.27143130029916901</v>
      </c>
      <c r="AB12" s="17">
        <v>0.32189788434372102</v>
      </c>
      <c r="AC12" s="17">
        <v>0.18545054779828199</v>
      </c>
      <c r="AD12" s="17">
        <v>0.34514080460260199</v>
      </c>
      <c r="AE12" s="17"/>
      <c r="AF12" s="17">
        <v>0.37515438833949799</v>
      </c>
      <c r="AG12" s="17">
        <v>0.241450407887112</v>
      </c>
      <c r="AH12" s="17">
        <v>0.25904153173858102</v>
      </c>
      <c r="AI12" s="17"/>
      <c r="AJ12" s="17">
        <v>0.34073468458303302</v>
      </c>
      <c r="AK12" s="17">
        <v>0.20409048935171401</v>
      </c>
      <c r="AL12" s="17">
        <v>0.32821376841599398</v>
      </c>
      <c r="AM12" s="17">
        <v>0.47570365626910899</v>
      </c>
      <c r="AN12" s="17">
        <v>0.30771552942802399</v>
      </c>
      <c r="AO12" s="17"/>
      <c r="AP12" s="17">
        <v>0.32444494974780702</v>
      </c>
      <c r="AQ12" s="17">
        <v>0.203405423082648</v>
      </c>
      <c r="AR12" s="17">
        <v>0.26097273043266001</v>
      </c>
      <c r="AS12" s="17"/>
      <c r="AT12" s="17">
        <v>0.38463712685219198</v>
      </c>
      <c r="AU12" s="17">
        <v>0.31013922291335699</v>
      </c>
      <c r="AV12" s="17">
        <v>0.21778235361284401</v>
      </c>
      <c r="AW12" s="17">
        <v>0.160273258225687</v>
      </c>
      <c r="AX12" s="17">
        <v>0.13423826891750401</v>
      </c>
      <c r="AY12" s="17"/>
      <c r="AZ12" s="17">
        <v>0.218368116810674</v>
      </c>
      <c r="BA12" s="17">
        <v>0.271835162412152</v>
      </c>
      <c r="BB12" s="17">
        <v>0.291373915197496</v>
      </c>
      <c r="BC12" s="17">
        <v>0.34590191052833202</v>
      </c>
      <c r="BD12" s="17">
        <v>0.34147963528045699</v>
      </c>
      <c r="BE12" s="17">
        <v>0.34471114468847103</v>
      </c>
      <c r="BF12" s="17"/>
      <c r="BG12" s="17">
        <v>0.365801852460377</v>
      </c>
      <c r="BH12" s="17">
        <v>0.23814314243500501</v>
      </c>
      <c r="BI12" s="17" t="s">
        <v>95</v>
      </c>
      <c r="BJ12" s="17">
        <v>0.29649010272743898</v>
      </c>
      <c r="BK12" s="17">
        <v>0.28285343403879898</v>
      </c>
      <c r="BL12" s="17">
        <v>0.20999178615387201</v>
      </c>
      <c r="BM12" s="17">
        <v>0.22253480034648901</v>
      </c>
    </row>
    <row r="13" spans="2:65" x14ac:dyDescent="0.35">
      <c r="B13" s="18" t="s">
        <v>114</v>
      </c>
      <c r="C13" s="17">
        <v>0.108091655517462</v>
      </c>
      <c r="D13" s="17">
        <v>8.7038571953941199E-2</v>
      </c>
      <c r="E13" s="17">
        <v>0.129080955029963</v>
      </c>
      <c r="F13" s="17"/>
      <c r="G13" s="17">
        <v>7.4565766406824996E-2</v>
      </c>
      <c r="H13" s="17">
        <v>7.4890439078540205E-2</v>
      </c>
      <c r="I13" s="17">
        <v>0.12511345145043801</v>
      </c>
      <c r="J13" s="17">
        <v>0.106925505336669</v>
      </c>
      <c r="K13" s="17">
        <v>0.16261979259606099</v>
      </c>
      <c r="L13" s="17">
        <v>0.10889131850644999</v>
      </c>
      <c r="M13" s="17"/>
      <c r="N13" s="17">
        <v>9.7198863131353896E-2</v>
      </c>
      <c r="O13" s="17">
        <v>0.116541455992514</v>
      </c>
      <c r="P13" s="17">
        <v>8.6701302701643002E-2</v>
      </c>
      <c r="Q13" s="17">
        <v>0.131073638302453</v>
      </c>
      <c r="R13" s="17"/>
      <c r="S13" s="17">
        <v>9.3039486863689499E-2</v>
      </c>
      <c r="T13" s="17">
        <v>0.128890683317022</v>
      </c>
      <c r="U13" s="17">
        <v>9.0436289102579906E-2</v>
      </c>
      <c r="V13" s="17">
        <v>0.11272693502789501</v>
      </c>
      <c r="W13" s="17">
        <v>0.11721026659372701</v>
      </c>
      <c r="X13" s="17">
        <v>0.10714759062175699</v>
      </c>
      <c r="Y13" s="17">
        <v>9.7505411939282E-2</v>
      </c>
      <c r="Z13" s="17">
        <v>0.13869360408709999</v>
      </c>
      <c r="AA13" s="17">
        <v>0.103811848395658</v>
      </c>
      <c r="AB13" s="17">
        <v>9.5110420594255701E-2</v>
      </c>
      <c r="AC13" s="17">
        <v>0.13277124409965499</v>
      </c>
      <c r="AD13" s="17">
        <v>0.11173039665219101</v>
      </c>
      <c r="AE13" s="17"/>
      <c r="AF13" s="17">
        <v>0.10814810171426199</v>
      </c>
      <c r="AG13" s="17">
        <v>0.104293777004619</v>
      </c>
      <c r="AH13" s="17">
        <v>0.140201955566155</v>
      </c>
      <c r="AI13" s="17"/>
      <c r="AJ13" s="17">
        <v>9.7802424167909796E-2</v>
      </c>
      <c r="AK13" s="17">
        <v>0.119484952187705</v>
      </c>
      <c r="AL13" s="17">
        <v>7.8696374387776297E-2</v>
      </c>
      <c r="AM13" s="17">
        <v>0.106700564629217</v>
      </c>
      <c r="AN13" s="17">
        <v>0.13889573388912699</v>
      </c>
      <c r="AO13" s="17"/>
      <c r="AP13" s="17">
        <v>6.2021045566277598E-2</v>
      </c>
      <c r="AQ13" s="17">
        <v>0.111007506456309</v>
      </c>
      <c r="AR13" s="17">
        <v>7.31211531631938E-2</v>
      </c>
      <c r="AS13" s="17"/>
      <c r="AT13" s="17">
        <v>0.14520061910867299</v>
      </c>
      <c r="AU13" s="17">
        <v>9.0839375511631404E-2</v>
      </c>
      <c r="AV13" s="17">
        <v>0.10391663148562399</v>
      </c>
      <c r="AW13" s="17">
        <v>8.1715400680129793E-2</v>
      </c>
      <c r="AX13" s="17">
        <v>6.0876745252220699E-2</v>
      </c>
      <c r="AY13" s="17"/>
      <c r="AZ13" s="17">
        <v>7.9036465067665096E-2</v>
      </c>
      <c r="BA13" s="17">
        <v>0.12143621854054799</v>
      </c>
      <c r="BB13" s="17">
        <v>0.100547571390822</v>
      </c>
      <c r="BC13" s="17">
        <v>0.109335648892639</v>
      </c>
      <c r="BD13" s="17">
        <v>0.12721750938482099</v>
      </c>
      <c r="BE13" s="17">
        <v>0.132331583641317</v>
      </c>
      <c r="BF13" s="17"/>
      <c r="BG13" s="17">
        <v>0.11367054444426</v>
      </c>
      <c r="BH13" s="17">
        <v>0.10871759566448</v>
      </c>
      <c r="BI13" s="17" t="s">
        <v>95</v>
      </c>
      <c r="BJ13" s="17">
        <v>0.119757828798338</v>
      </c>
      <c r="BK13" s="17">
        <v>7.5465554731467696E-2</v>
      </c>
      <c r="BL13" s="17">
        <v>0.11713297260008</v>
      </c>
      <c r="BM13" s="17">
        <v>1.80305491579821E-2</v>
      </c>
    </row>
    <row r="14" spans="2:65" x14ac:dyDescent="0.35">
      <c r="B14" s="18" t="s">
        <v>565</v>
      </c>
      <c r="C14" s="20">
        <v>0.46562216836743903</v>
      </c>
      <c r="D14" s="20">
        <v>0.50782786116513301</v>
      </c>
      <c r="E14" s="20">
        <v>0.42435670369733203</v>
      </c>
      <c r="F14" s="20"/>
      <c r="G14" s="20">
        <v>0.65964630066918895</v>
      </c>
      <c r="H14" s="20">
        <v>0.621015782809068</v>
      </c>
      <c r="I14" s="20">
        <v>0.54531876560730996</v>
      </c>
      <c r="J14" s="20">
        <v>0.42686738347389602</v>
      </c>
      <c r="K14" s="20">
        <v>0.30945922368596801</v>
      </c>
      <c r="L14" s="20">
        <v>0.282933335873717</v>
      </c>
      <c r="M14" s="20"/>
      <c r="N14" s="20">
        <v>0.54077345248409303</v>
      </c>
      <c r="O14" s="20">
        <v>0.47471851894612999</v>
      </c>
      <c r="P14" s="20">
        <v>0.45552263708074697</v>
      </c>
      <c r="Q14" s="20">
        <v>0.381397502482342</v>
      </c>
      <c r="R14" s="20"/>
      <c r="S14" s="20">
        <v>0.58855343230494295</v>
      </c>
      <c r="T14" s="20">
        <v>0.43158977843769603</v>
      </c>
      <c r="U14" s="20">
        <v>0.354055785522918</v>
      </c>
      <c r="V14" s="20">
        <v>0.44205171929206699</v>
      </c>
      <c r="W14" s="20">
        <v>0.499164689543178</v>
      </c>
      <c r="X14" s="20">
        <v>0.46563787721044397</v>
      </c>
      <c r="Y14" s="20">
        <v>0.39684001449866302</v>
      </c>
      <c r="Z14" s="20">
        <v>0.46612569154602002</v>
      </c>
      <c r="AA14" s="20">
        <v>0.488058117026545</v>
      </c>
      <c r="AB14" s="20">
        <v>0.43645807161614297</v>
      </c>
      <c r="AC14" s="20">
        <v>0.50680632999182496</v>
      </c>
      <c r="AD14" s="20">
        <v>0.43908082683732402</v>
      </c>
      <c r="AE14" s="20"/>
      <c r="AF14" s="20">
        <v>0.379257771480013</v>
      </c>
      <c r="AG14" s="20">
        <v>0.50775213391319496</v>
      </c>
      <c r="AH14" s="20">
        <v>0.466893777840931</v>
      </c>
      <c r="AI14" s="20"/>
      <c r="AJ14" s="20">
        <v>0.42847183414936502</v>
      </c>
      <c r="AK14" s="20">
        <v>0.52697719108246799</v>
      </c>
      <c r="AL14" s="20">
        <v>0.45011220623790599</v>
      </c>
      <c r="AM14" s="20">
        <v>0.28620321164199503</v>
      </c>
      <c r="AN14" s="20">
        <v>0.385931163036971</v>
      </c>
      <c r="AO14" s="20"/>
      <c r="AP14" s="20">
        <v>0.49016083115665499</v>
      </c>
      <c r="AQ14" s="20">
        <v>0.53055072246485302</v>
      </c>
      <c r="AR14" s="20">
        <v>0.49659290708763398</v>
      </c>
      <c r="AS14" s="20"/>
      <c r="AT14" s="20">
        <v>0.34396555574295601</v>
      </c>
      <c r="AU14" s="20">
        <v>0.42594435626419402</v>
      </c>
      <c r="AV14" s="20">
        <v>0.55019531889214601</v>
      </c>
      <c r="AW14" s="20">
        <v>0.59991209665265499</v>
      </c>
      <c r="AX14" s="20">
        <v>0.71440685320355601</v>
      </c>
      <c r="AY14" s="20"/>
      <c r="AZ14" s="20">
        <v>0.58811468023715496</v>
      </c>
      <c r="BA14" s="20">
        <v>0.457730757877434</v>
      </c>
      <c r="BB14" s="20">
        <v>0.51229902028184005</v>
      </c>
      <c r="BC14" s="20">
        <v>0.38215789544977202</v>
      </c>
      <c r="BD14" s="20">
        <v>0.37866382510300201</v>
      </c>
      <c r="BE14" s="20">
        <v>0.328176053388816</v>
      </c>
      <c r="BF14" s="20"/>
      <c r="BG14" s="20">
        <v>0.37002439964922901</v>
      </c>
      <c r="BH14" s="20">
        <v>0.52514742617309196</v>
      </c>
      <c r="BI14" s="20" t="s">
        <v>95</v>
      </c>
      <c r="BJ14" s="20">
        <v>0.45983974334715499</v>
      </c>
      <c r="BK14" s="20">
        <v>0.473799246145091</v>
      </c>
      <c r="BL14" s="20">
        <v>0.55262779470873702</v>
      </c>
      <c r="BM14" s="20">
        <v>0.59438345817740801</v>
      </c>
    </row>
    <row r="15" spans="2:65" x14ac:dyDescent="0.35">
      <c r="B15" s="18" t="s">
        <v>578</v>
      </c>
      <c r="C15" s="20">
        <v>0.426286176115099</v>
      </c>
      <c r="D15" s="20">
        <v>0.405133566880925</v>
      </c>
      <c r="E15" s="20">
        <v>0.446562341272705</v>
      </c>
      <c r="F15" s="20"/>
      <c r="G15" s="20">
        <v>0.265787932923986</v>
      </c>
      <c r="H15" s="20">
        <v>0.30409377811239202</v>
      </c>
      <c r="I15" s="20">
        <v>0.32956778294225197</v>
      </c>
      <c r="J15" s="20">
        <v>0.46620711118943498</v>
      </c>
      <c r="K15" s="20">
        <v>0.52792098371797103</v>
      </c>
      <c r="L15" s="20">
        <v>0.608175345619833</v>
      </c>
      <c r="M15" s="20"/>
      <c r="N15" s="20">
        <v>0.36202768438455302</v>
      </c>
      <c r="O15" s="20">
        <v>0.40874002506135598</v>
      </c>
      <c r="P15" s="20">
        <v>0.45777606021761003</v>
      </c>
      <c r="Q15" s="20">
        <v>0.487528859215205</v>
      </c>
      <c r="R15" s="20"/>
      <c r="S15" s="20">
        <v>0.31840708083136698</v>
      </c>
      <c r="T15" s="20">
        <v>0.439519538245282</v>
      </c>
      <c r="U15" s="20">
        <v>0.555507925374502</v>
      </c>
      <c r="V15" s="20">
        <v>0.44522134568003902</v>
      </c>
      <c r="W15" s="20">
        <v>0.38362504386309398</v>
      </c>
      <c r="X15" s="20">
        <v>0.42721453216779898</v>
      </c>
      <c r="Y15" s="20">
        <v>0.50565457356205601</v>
      </c>
      <c r="Z15" s="20">
        <v>0.39518070436688002</v>
      </c>
      <c r="AA15" s="20">
        <v>0.40813003457779801</v>
      </c>
      <c r="AB15" s="20">
        <v>0.46843150778960102</v>
      </c>
      <c r="AC15" s="20">
        <v>0.36042242590852003</v>
      </c>
      <c r="AD15" s="20">
        <v>0.449188776510484</v>
      </c>
      <c r="AE15" s="20"/>
      <c r="AF15" s="20">
        <v>0.51259412680572503</v>
      </c>
      <c r="AG15" s="20">
        <v>0.38795408908218598</v>
      </c>
      <c r="AH15" s="20">
        <v>0.392904266592914</v>
      </c>
      <c r="AI15" s="20"/>
      <c r="AJ15" s="20">
        <v>0.47372574168272502</v>
      </c>
      <c r="AK15" s="20">
        <v>0.35353785672982802</v>
      </c>
      <c r="AL15" s="20">
        <v>0.47119141937431802</v>
      </c>
      <c r="AM15" s="20">
        <v>0.60709622372878802</v>
      </c>
      <c r="AN15" s="20">
        <v>0.47517310307390198</v>
      </c>
      <c r="AO15" s="20"/>
      <c r="AP15" s="20">
        <v>0.44781812327706799</v>
      </c>
      <c r="AQ15" s="20">
        <v>0.35844177107883801</v>
      </c>
      <c r="AR15" s="20">
        <v>0.43028593974917201</v>
      </c>
      <c r="AS15" s="20"/>
      <c r="AT15" s="20">
        <v>0.51083382514837194</v>
      </c>
      <c r="AU15" s="20">
        <v>0.48321626822417502</v>
      </c>
      <c r="AV15" s="20">
        <v>0.34588804962223102</v>
      </c>
      <c r="AW15" s="20">
        <v>0.31837250266721501</v>
      </c>
      <c r="AX15" s="20">
        <v>0.22471640154422401</v>
      </c>
      <c r="AY15" s="20"/>
      <c r="AZ15" s="20">
        <v>0.33284885469518</v>
      </c>
      <c r="BA15" s="20">
        <v>0.42083302358201702</v>
      </c>
      <c r="BB15" s="20">
        <v>0.38715340832733702</v>
      </c>
      <c r="BC15" s="20">
        <v>0.50850645565758901</v>
      </c>
      <c r="BD15" s="20">
        <v>0.49411866551217698</v>
      </c>
      <c r="BE15" s="20">
        <v>0.53949236296986702</v>
      </c>
      <c r="BF15" s="20"/>
      <c r="BG15" s="20">
        <v>0.51630505590651199</v>
      </c>
      <c r="BH15" s="20">
        <v>0.36613497816242802</v>
      </c>
      <c r="BI15" s="20" t="s">
        <v>95</v>
      </c>
      <c r="BJ15" s="20">
        <v>0.42040242785450699</v>
      </c>
      <c r="BK15" s="20">
        <v>0.45073519912344101</v>
      </c>
      <c r="BL15" s="20">
        <v>0.33023923269118299</v>
      </c>
      <c r="BM15" s="20">
        <v>0.38758599266461002</v>
      </c>
    </row>
    <row r="16" spans="2:65" x14ac:dyDescent="0.35">
      <c r="B16" s="18" t="s">
        <v>168</v>
      </c>
      <c r="C16" s="21">
        <v>3.9335992252340302E-2</v>
      </c>
      <c r="D16" s="21">
        <v>0.102694294284208</v>
      </c>
      <c r="E16" s="21">
        <v>-2.2205637575373201E-2</v>
      </c>
      <c r="F16" s="21"/>
      <c r="G16" s="21">
        <v>0.393858367745204</v>
      </c>
      <c r="H16" s="21">
        <v>0.31692200469667597</v>
      </c>
      <c r="I16" s="21">
        <v>0.21575098266505799</v>
      </c>
      <c r="J16" s="21">
        <v>-3.9339727715539403E-2</v>
      </c>
      <c r="K16" s="21">
        <v>-0.21846176003200299</v>
      </c>
      <c r="L16" s="21">
        <v>-0.325242009746115</v>
      </c>
      <c r="M16" s="21"/>
      <c r="N16" s="21">
        <v>0.17874576809953999</v>
      </c>
      <c r="O16" s="21">
        <v>6.5978493884773698E-2</v>
      </c>
      <c r="P16" s="21">
        <v>-2.2534231368626098E-3</v>
      </c>
      <c r="Q16" s="21">
        <v>-0.106131356732863</v>
      </c>
      <c r="R16" s="21"/>
      <c r="S16" s="21">
        <v>0.27014635147357602</v>
      </c>
      <c r="T16" s="21">
        <v>-7.9297598075859805E-3</v>
      </c>
      <c r="U16" s="21">
        <v>-0.201452139851583</v>
      </c>
      <c r="V16" s="21">
        <v>-3.1696263879721401E-3</v>
      </c>
      <c r="W16" s="21">
        <v>0.115539645680084</v>
      </c>
      <c r="X16" s="21">
        <v>3.8423345042644698E-2</v>
      </c>
      <c r="Y16" s="21">
        <v>-0.108814559063393</v>
      </c>
      <c r="Z16" s="21">
        <v>7.0944987179140398E-2</v>
      </c>
      <c r="AA16" s="21">
        <v>7.9928082448747301E-2</v>
      </c>
      <c r="AB16" s="21">
        <v>-3.1973436173457798E-2</v>
      </c>
      <c r="AC16" s="21">
        <v>0.14638390408330401</v>
      </c>
      <c r="AD16" s="21">
        <v>-1.0107949673159901E-2</v>
      </c>
      <c r="AE16" s="21"/>
      <c r="AF16" s="21">
        <v>-0.133336355325712</v>
      </c>
      <c r="AG16" s="21">
        <v>0.119798044831009</v>
      </c>
      <c r="AH16" s="21">
        <v>7.39895112480176E-2</v>
      </c>
      <c r="AI16" s="21"/>
      <c r="AJ16" s="21">
        <v>-4.52539075333597E-2</v>
      </c>
      <c r="AK16" s="21">
        <v>0.17343933435264</v>
      </c>
      <c r="AL16" s="21">
        <v>-2.10792131364122E-2</v>
      </c>
      <c r="AM16" s="21">
        <v>-0.32089301208679299</v>
      </c>
      <c r="AN16" s="21">
        <v>-8.9241940036931602E-2</v>
      </c>
      <c r="AO16" s="21"/>
      <c r="AP16" s="21">
        <v>4.2342707879587098E-2</v>
      </c>
      <c r="AQ16" s="21">
        <v>0.17210895138601501</v>
      </c>
      <c r="AR16" s="21">
        <v>6.6306967338462294E-2</v>
      </c>
      <c r="AS16" s="21"/>
      <c r="AT16" s="21">
        <v>-0.16686826940541599</v>
      </c>
      <c r="AU16" s="21">
        <v>-5.7271911959981402E-2</v>
      </c>
      <c r="AV16" s="21">
        <v>0.20430726926991499</v>
      </c>
      <c r="AW16" s="21">
        <v>0.28153959398543998</v>
      </c>
      <c r="AX16" s="21">
        <v>0.489690451659332</v>
      </c>
      <c r="AY16" s="21"/>
      <c r="AZ16" s="21">
        <v>0.25526582554197502</v>
      </c>
      <c r="BA16" s="21">
        <v>3.6897734295417199E-2</v>
      </c>
      <c r="BB16" s="21">
        <v>0.12514561195450299</v>
      </c>
      <c r="BC16" s="21">
        <v>-0.12634856020781701</v>
      </c>
      <c r="BD16" s="21">
        <v>-0.115454840409175</v>
      </c>
      <c r="BE16" s="21">
        <v>-0.21131630958105099</v>
      </c>
      <c r="BF16" s="21"/>
      <c r="BG16" s="21">
        <v>-0.14628065625728301</v>
      </c>
      <c r="BH16" s="21">
        <v>0.159012448010664</v>
      </c>
      <c r="BI16" s="21" t="s">
        <v>95</v>
      </c>
      <c r="BJ16" s="21">
        <v>3.9437315492648499E-2</v>
      </c>
      <c r="BK16" s="21">
        <v>2.3064047021649801E-2</v>
      </c>
      <c r="BL16" s="21">
        <v>0.222388562017554</v>
      </c>
      <c r="BM16" s="21">
        <v>0.20679746551279801</v>
      </c>
    </row>
    <row r="17" spans="2:2" x14ac:dyDescent="0.35">
      <c r="B17" s="16" t="s">
        <v>581</v>
      </c>
    </row>
    <row r="18" spans="2:2" x14ac:dyDescent="0.35">
      <c r="B18" t="s">
        <v>98</v>
      </c>
    </row>
    <row r="19" spans="2:2" x14ac:dyDescent="0.35">
      <c r="B19" t="s">
        <v>99</v>
      </c>
    </row>
    <row r="21" spans="2:2" x14ac:dyDescent="0.35">
      <c r="B21"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M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555</v>
      </c>
      <c r="C9" s="17">
        <v>0.72609593728168498</v>
      </c>
      <c r="D9" s="17">
        <v>0.74204377421651802</v>
      </c>
      <c r="E9" s="17">
        <v>0.71098194959407601</v>
      </c>
      <c r="F9" s="17"/>
      <c r="G9" s="17">
        <v>0.68014959819737697</v>
      </c>
      <c r="H9" s="17">
        <v>0.68484700458496905</v>
      </c>
      <c r="I9" s="17">
        <v>0.70489738262784796</v>
      </c>
      <c r="J9" s="17">
        <v>0.68837320438473204</v>
      </c>
      <c r="K9" s="17">
        <v>0.77204278947645699</v>
      </c>
      <c r="L9" s="17">
        <v>0.80719366617398602</v>
      </c>
      <c r="M9" s="17"/>
      <c r="N9" s="17">
        <v>0.79051994196212405</v>
      </c>
      <c r="O9" s="17">
        <v>0.713231039416657</v>
      </c>
      <c r="P9" s="17">
        <v>0.76930483716962905</v>
      </c>
      <c r="Q9" s="17">
        <v>0.63153405254279504</v>
      </c>
      <c r="R9" s="17"/>
      <c r="S9" s="17">
        <v>0.54079911702400796</v>
      </c>
      <c r="T9" s="17">
        <v>0.76237694555035096</v>
      </c>
      <c r="U9" s="17">
        <v>0.78448352715244696</v>
      </c>
      <c r="V9" s="17">
        <v>0.74558586980359498</v>
      </c>
      <c r="W9" s="17">
        <v>0.79461997304749599</v>
      </c>
      <c r="X9" s="17">
        <v>0.74505558304254005</v>
      </c>
      <c r="Y9" s="17">
        <v>0.73410289634992498</v>
      </c>
      <c r="Z9" s="17">
        <v>0.71388157788540796</v>
      </c>
      <c r="AA9" s="17">
        <v>0.76032195944366099</v>
      </c>
      <c r="AB9" s="17">
        <v>0.72209753577354596</v>
      </c>
      <c r="AC9" s="17">
        <v>0.79412302391940004</v>
      </c>
      <c r="AD9" s="17">
        <v>0.77030188279265999</v>
      </c>
      <c r="AE9" s="17"/>
      <c r="AF9" s="17">
        <v>0.76401224166425696</v>
      </c>
      <c r="AG9" s="17">
        <v>0.74103401404659697</v>
      </c>
      <c r="AH9" s="17">
        <v>0.61690240770787796</v>
      </c>
      <c r="AI9" s="17"/>
      <c r="AJ9" s="17">
        <v>0.80383039854683602</v>
      </c>
      <c r="AK9" s="17">
        <v>0.69681128725158104</v>
      </c>
      <c r="AL9" s="17">
        <v>0.75755168412308604</v>
      </c>
      <c r="AM9" s="17">
        <v>0.75908678710775102</v>
      </c>
      <c r="AN9" s="17">
        <v>0.62133651693280101</v>
      </c>
      <c r="AO9" s="17"/>
      <c r="AP9" s="17">
        <v>0.81241311078915301</v>
      </c>
      <c r="AQ9" s="17">
        <v>0.68579315499073301</v>
      </c>
      <c r="AR9" s="17">
        <v>0.75704867479758498</v>
      </c>
      <c r="AS9" s="17"/>
      <c r="AT9" s="17">
        <v>0.72051544306541204</v>
      </c>
      <c r="AU9" s="17">
        <v>0.72406514257316301</v>
      </c>
      <c r="AV9" s="17">
        <v>0.74525822245507301</v>
      </c>
      <c r="AW9" s="17">
        <v>0.68526311504470405</v>
      </c>
      <c r="AX9" s="17">
        <v>0.71656567824013295</v>
      </c>
      <c r="AY9" s="17"/>
      <c r="AZ9" s="17">
        <v>0.60552159040590803</v>
      </c>
      <c r="BA9" s="17">
        <v>0.73883298478176296</v>
      </c>
      <c r="BB9" s="17">
        <v>0.68164325578292095</v>
      </c>
      <c r="BC9" s="17">
        <v>0.79762389712154202</v>
      </c>
      <c r="BD9" s="17">
        <v>0.82508360769636702</v>
      </c>
      <c r="BE9" s="17">
        <v>0.81869238200587002</v>
      </c>
      <c r="BF9" s="17"/>
      <c r="BG9" s="17">
        <v>0.81571611663569099</v>
      </c>
      <c r="BH9" s="17">
        <v>0.790133110895469</v>
      </c>
      <c r="BI9" s="17" t="s">
        <v>95</v>
      </c>
      <c r="BJ9" s="17">
        <v>0.58218342370794296</v>
      </c>
      <c r="BK9" s="17">
        <v>0.528283886950346</v>
      </c>
      <c r="BL9" s="17">
        <v>0.62123527108593601</v>
      </c>
      <c r="BM9" s="17">
        <v>0.70992627653511498</v>
      </c>
    </row>
    <row r="10" spans="2:65" x14ac:dyDescent="0.35">
      <c r="B10" s="18" t="s">
        <v>582</v>
      </c>
      <c r="C10" s="19">
        <v>0.27390406271831602</v>
      </c>
      <c r="D10" s="19">
        <v>0.25795622578348198</v>
      </c>
      <c r="E10" s="19">
        <v>0.28901805040592399</v>
      </c>
      <c r="F10" s="19"/>
      <c r="G10" s="19">
        <v>0.31985040180262297</v>
      </c>
      <c r="H10" s="19">
        <v>0.315152995415031</v>
      </c>
      <c r="I10" s="19">
        <v>0.29510261737215199</v>
      </c>
      <c r="J10" s="19">
        <v>0.31162679561526802</v>
      </c>
      <c r="K10" s="19">
        <v>0.22795721052354301</v>
      </c>
      <c r="L10" s="19">
        <v>0.192806333826014</v>
      </c>
      <c r="M10" s="19"/>
      <c r="N10" s="19">
        <v>0.209480058037876</v>
      </c>
      <c r="O10" s="19">
        <v>0.286768960583343</v>
      </c>
      <c r="P10" s="19">
        <v>0.230695162830371</v>
      </c>
      <c r="Q10" s="19">
        <v>0.36846594745720501</v>
      </c>
      <c r="R10" s="19"/>
      <c r="S10" s="19">
        <v>0.45920088297599199</v>
      </c>
      <c r="T10" s="19">
        <v>0.23762305444964901</v>
      </c>
      <c r="U10" s="19">
        <v>0.21551647284755299</v>
      </c>
      <c r="V10" s="19">
        <v>0.25441413019640502</v>
      </c>
      <c r="W10" s="19">
        <v>0.20538002695250401</v>
      </c>
      <c r="X10" s="19">
        <v>0.25494441695746001</v>
      </c>
      <c r="Y10" s="19">
        <v>0.26589710365007502</v>
      </c>
      <c r="Z10" s="19">
        <v>0.28611842211459199</v>
      </c>
      <c r="AA10" s="19">
        <v>0.23967804055633901</v>
      </c>
      <c r="AB10" s="19">
        <v>0.27790246422645398</v>
      </c>
      <c r="AC10" s="19">
        <v>0.20587697608059999</v>
      </c>
      <c r="AD10" s="19">
        <v>0.22969811720734001</v>
      </c>
      <c r="AE10" s="19"/>
      <c r="AF10" s="19">
        <v>0.23598775833574301</v>
      </c>
      <c r="AG10" s="19">
        <v>0.25896598595340298</v>
      </c>
      <c r="AH10" s="19">
        <v>0.38309759229212198</v>
      </c>
      <c r="AI10" s="19"/>
      <c r="AJ10" s="19">
        <v>0.19616960145316401</v>
      </c>
      <c r="AK10" s="19">
        <v>0.30318871274841902</v>
      </c>
      <c r="AL10" s="19">
        <v>0.24244831587691401</v>
      </c>
      <c r="AM10" s="19">
        <v>0.24091321289224901</v>
      </c>
      <c r="AN10" s="19">
        <v>0.37866348306719899</v>
      </c>
      <c r="AO10" s="19"/>
      <c r="AP10" s="19">
        <v>0.18758688921084701</v>
      </c>
      <c r="AQ10" s="19">
        <v>0.31420684500926699</v>
      </c>
      <c r="AR10" s="19">
        <v>0.242951325202415</v>
      </c>
      <c r="AS10" s="19"/>
      <c r="AT10" s="19">
        <v>0.27948455693458801</v>
      </c>
      <c r="AU10" s="19">
        <v>0.27593485742683599</v>
      </c>
      <c r="AV10" s="19">
        <v>0.25474177754492699</v>
      </c>
      <c r="AW10" s="19">
        <v>0.314736884955295</v>
      </c>
      <c r="AX10" s="19">
        <v>0.28343432175986699</v>
      </c>
      <c r="AY10" s="19"/>
      <c r="AZ10" s="19">
        <v>0.39447840959409203</v>
      </c>
      <c r="BA10" s="19">
        <v>0.26116701521823699</v>
      </c>
      <c r="BB10" s="19">
        <v>0.31835674421707899</v>
      </c>
      <c r="BC10" s="19">
        <v>0.202376102878458</v>
      </c>
      <c r="BD10" s="19">
        <v>0.17491639230363301</v>
      </c>
      <c r="BE10" s="19">
        <v>0.18130761799413</v>
      </c>
      <c r="BF10" s="19"/>
      <c r="BG10" s="19">
        <v>0.18428388336430901</v>
      </c>
      <c r="BH10" s="19">
        <v>0.209866889104531</v>
      </c>
      <c r="BI10" s="19" t="s">
        <v>95</v>
      </c>
      <c r="BJ10" s="19">
        <v>0.41781657629205698</v>
      </c>
      <c r="BK10" s="19">
        <v>0.471716113049654</v>
      </c>
      <c r="BL10" s="19">
        <v>0.37876472891406399</v>
      </c>
      <c r="BM10" s="19">
        <v>0.29007372346488502</v>
      </c>
    </row>
    <row r="11" spans="2:65" x14ac:dyDescent="0.35">
      <c r="B11" s="16"/>
    </row>
    <row r="12" spans="2:65" x14ac:dyDescent="0.35">
      <c r="B12" t="s">
        <v>98</v>
      </c>
    </row>
    <row r="13" spans="2:65" x14ac:dyDescent="0.35">
      <c r="B13" t="s">
        <v>99</v>
      </c>
    </row>
    <row r="15" spans="2:65" x14ac:dyDescent="0.35">
      <c r="B1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M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555</v>
      </c>
      <c r="C9" s="17">
        <v>0.66372313975755304</v>
      </c>
      <c r="D9" s="17">
        <v>0.69129643475457703</v>
      </c>
      <c r="E9" s="17">
        <v>0.63848995993995905</v>
      </c>
      <c r="F9" s="17"/>
      <c r="G9" s="17">
        <v>0.50483415180865698</v>
      </c>
      <c r="H9" s="17">
        <v>0.65160131750643802</v>
      </c>
      <c r="I9" s="17">
        <v>0.63522370947728601</v>
      </c>
      <c r="J9" s="17">
        <v>0.66169532382451601</v>
      </c>
      <c r="K9" s="17">
        <v>0.73445143249835798</v>
      </c>
      <c r="L9" s="17">
        <v>0.75642873497878305</v>
      </c>
      <c r="M9" s="17"/>
      <c r="N9" s="17">
        <v>0.765895126271118</v>
      </c>
      <c r="O9" s="17">
        <v>0.65533981327500601</v>
      </c>
      <c r="P9" s="17">
        <v>0.68841476134700597</v>
      </c>
      <c r="Q9" s="17">
        <v>0.54340275081912304</v>
      </c>
      <c r="R9" s="17"/>
      <c r="S9" s="17">
        <v>0.54038052776057199</v>
      </c>
      <c r="T9" s="17">
        <v>0.69466118374122798</v>
      </c>
      <c r="U9" s="17">
        <v>0.72752231883112695</v>
      </c>
      <c r="V9" s="17">
        <v>0.73254474543488601</v>
      </c>
      <c r="W9" s="17">
        <v>0.68520174580133197</v>
      </c>
      <c r="X9" s="17">
        <v>0.67674293670447205</v>
      </c>
      <c r="Y9" s="17">
        <v>0.66514163234989199</v>
      </c>
      <c r="Z9" s="17">
        <v>0.67060209667174797</v>
      </c>
      <c r="AA9" s="17">
        <v>0.65696460467982998</v>
      </c>
      <c r="AB9" s="17">
        <v>0.62466773821275401</v>
      </c>
      <c r="AC9" s="17">
        <v>0.720470896675384</v>
      </c>
      <c r="AD9" s="17">
        <v>0.67409909820165104</v>
      </c>
      <c r="AE9" s="17"/>
      <c r="AF9" s="17">
        <v>0.71931232182383098</v>
      </c>
      <c r="AG9" s="17">
        <v>0.69836670025425596</v>
      </c>
      <c r="AH9" s="17">
        <v>0.54729795171226603</v>
      </c>
      <c r="AI9" s="17"/>
      <c r="AJ9" s="17">
        <v>0.76431543993712203</v>
      </c>
      <c r="AK9" s="17">
        <v>0.64517047587093901</v>
      </c>
      <c r="AL9" s="17">
        <v>0.69460704865026701</v>
      </c>
      <c r="AM9" s="17">
        <v>0.61267069744034197</v>
      </c>
      <c r="AN9" s="17">
        <v>0.542884856626346</v>
      </c>
      <c r="AO9" s="17"/>
      <c r="AP9" s="17">
        <v>0.75520879417601605</v>
      </c>
      <c r="AQ9" s="17">
        <v>0.63294073750475</v>
      </c>
      <c r="AR9" s="17">
        <v>0.62784494557359305</v>
      </c>
      <c r="AS9" s="17"/>
      <c r="AT9" s="17">
        <v>0.60185350895627698</v>
      </c>
      <c r="AU9" s="17">
        <v>0.65351969322748005</v>
      </c>
      <c r="AV9" s="17">
        <v>0.70113373142194801</v>
      </c>
      <c r="AW9" s="17">
        <v>0.69075382062384505</v>
      </c>
      <c r="AX9" s="17">
        <v>0.71782741951278695</v>
      </c>
      <c r="AY9" s="17"/>
      <c r="AZ9" s="17">
        <v>0.55214230405236697</v>
      </c>
      <c r="BA9" s="17">
        <v>0.67143856491666398</v>
      </c>
      <c r="BB9" s="17">
        <v>0.64299845221952501</v>
      </c>
      <c r="BC9" s="17">
        <v>0.69953539254808295</v>
      </c>
      <c r="BD9" s="17">
        <v>0.77883469054078203</v>
      </c>
      <c r="BE9" s="17">
        <v>0.77931752054362702</v>
      </c>
      <c r="BF9" s="17"/>
      <c r="BG9" s="17">
        <v>0.75880582424892395</v>
      </c>
      <c r="BH9" s="17">
        <v>0.74579083205482999</v>
      </c>
      <c r="BI9" s="17" t="s">
        <v>95</v>
      </c>
      <c r="BJ9" s="17">
        <v>0.49784406691986599</v>
      </c>
      <c r="BK9" s="17">
        <v>0.47490198018409202</v>
      </c>
      <c r="BL9" s="17">
        <v>0.56367263306266602</v>
      </c>
      <c r="BM9" s="17">
        <v>0.55131843311182205</v>
      </c>
    </row>
    <row r="10" spans="2:65" x14ac:dyDescent="0.35">
      <c r="B10" s="18" t="s">
        <v>582</v>
      </c>
      <c r="C10" s="19">
        <v>0.33627686024244702</v>
      </c>
      <c r="D10" s="19">
        <v>0.30870356524542297</v>
      </c>
      <c r="E10" s="19">
        <v>0.361510040060041</v>
      </c>
      <c r="F10" s="19"/>
      <c r="G10" s="19">
        <v>0.49516584819134302</v>
      </c>
      <c r="H10" s="19">
        <v>0.34839868249356198</v>
      </c>
      <c r="I10" s="19">
        <v>0.36477629052271399</v>
      </c>
      <c r="J10" s="19">
        <v>0.33830467617548399</v>
      </c>
      <c r="K10" s="19">
        <v>0.26554856750164202</v>
      </c>
      <c r="L10" s="19">
        <v>0.24357126502121701</v>
      </c>
      <c r="M10" s="19"/>
      <c r="N10" s="19">
        <v>0.234104873728882</v>
      </c>
      <c r="O10" s="19">
        <v>0.34466018672499399</v>
      </c>
      <c r="P10" s="19">
        <v>0.31158523865299298</v>
      </c>
      <c r="Q10" s="19">
        <v>0.45659724918087702</v>
      </c>
      <c r="R10" s="19"/>
      <c r="S10" s="19">
        <v>0.45961947223942801</v>
      </c>
      <c r="T10" s="19">
        <v>0.30533881625877202</v>
      </c>
      <c r="U10" s="19">
        <v>0.272477681168873</v>
      </c>
      <c r="V10" s="19">
        <v>0.26745525456511399</v>
      </c>
      <c r="W10" s="19">
        <v>0.31479825419866803</v>
      </c>
      <c r="X10" s="19">
        <v>0.323257063295528</v>
      </c>
      <c r="Y10" s="19">
        <v>0.33485836765010801</v>
      </c>
      <c r="Z10" s="19">
        <v>0.32939790332825197</v>
      </c>
      <c r="AA10" s="19">
        <v>0.34303539532017002</v>
      </c>
      <c r="AB10" s="19">
        <v>0.37533226178724599</v>
      </c>
      <c r="AC10" s="19">
        <v>0.279529103324616</v>
      </c>
      <c r="AD10" s="19">
        <v>0.32590090179834902</v>
      </c>
      <c r="AE10" s="19"/>
      <c r="AF10" s="19">
        <v>0.28068767817616902</v>
      </c>
      <c r="AG10" s="19">
        <v>0.30163329974574399</v>
      </c>
      <c r="AH10" s="19">
        <v>0.45270204828773303</v>
      </c>
      <c r="AI10" s="19"/>
      <c r="AJ10" s="19">
        <v>0.235684560062878</v>
      </c>
      <c r="AK10" s="19">
        <v>0.35482952412906099</v>
      </c>
      <c r="AL10" s="19">
        <v>0.30539295134973299</v>
      </c>
      <c r="AM10" s="19">
        <v>0.38732930255965797</v>
      </c>
      <c r="AN10" s="19">
        <v>0.457115143373654</v>
      </c>
      <c r="AO10" s="19"/>
      <c r="AP10" s="19">
        <v>0.244791205823984</v>
      </c>
      <c r="AQ10" s="19">
        <v>0.36705926249525</v>
      </c>
      <c r="AR10" s="19">
        <v>0.37215505442640701</v>
      </c>
      <c r="AS10" s="19"/>
      <c r="AT10" s="19">
        <v>0.39814649104372302</v>
      </c>
      <c r="AU10" s="19">
        <v>0.34648030677252001</v>
      </c>
      <c r="AV10" s="19">
        <v>0.29886626857805199</v>
      </c>
      <c r="AW10" s="19">
        <v>0.30924617937615501</v>
      </c>
      <c r="AX10" s="19">
        <v>0.282172580487213</v>
      </c>
      <c r="AY10" s="19"/>
      <c r="AZ10" s="19">
        <v>0.44785769594763303</v>
      </c>
      <c r="BA10" s="19">
        <v>0.32856143508333602</v>
      </c>
      <c r="BB10" s="19">
        <v>0.35700154778047499</v>
      </c>
      <c r="BC10" s="19">
        <v>0.300464607451917</v>
      </c>
      <c r="BD10" s="19">
        <v>0.221165309459218</v>
      </c>
      <c r="BE10" s="19">
        <v>0.22068247945637301</v>
      </c>
      <c r="BF10" s="19"/>
      <c r="BG10" s="19">
        <v>0.24119417575107699</v>
      </c>
      <c r="BH10" s="19">
        <v>0.25420916794517001</v>
      </c>
      <c r="BI10" s="19" t="s">
        <v>95</v>
      </c>
      <c r="BJ10" s="19">
        <v>0.50215593308013395</v>
      </c>
      <c r="BK10" s="19">
        <v>0.52509801981590798</v>
      </c>
      <c r="BL10" s="19">
        <v>0.43632736693733398</v>
      </c>
      <c r="BM10" s="19">
        <v>0.44868156688817801</v>
      </c>
    </row>
    <row r="11" spans="2:65" x14ac:dyDescent="0.35">
      <c r="B11" s="16"/>
    </row>
    <row r="12" spans="2:65" x14ac:dyDescent="0.35">
      <c r="B12" t="s">
        <v>98</v>
      </c>
    </row>
    <row r="13" spans="2:65" x14ac:dyDescent="0.35">
      <c r="B13" t="s">
        <v>99</v>
      </c>
    </row>
    <row r="15" spans="2:65" x14ac:dyDescent="0.35">
      <c r="B15"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2927</v>
      </c>
      <c r="D7" s="10">
        <v>1454</v>
      </c>
      <c r="E7" s="10">
        <v>1466</v>
      </c>
      <c r="F7" s="10"/>
      <c r="G7" s="10">
        <v>319</v>
      </c>
      <c r="H7" s="10">
        <v>478</v>
      </c>
      <c r="I7" s="10">
        <v>497</v>
      </c>
      <c r="J7" s="10">
        <v>480</v>
      </c>
      <c r="K7" s="10">
        <v>450</v>
      </c>
      <c r="L7" s="10">
        <v>703</v>
      </c>
      <c r="M7" s="10"/>
      <c r="N7" s="10">
        <v>931</v>
      </c>
      <c r="O7" s="10">
        <v>792</v>
      </c>
      <c r="P7" s="10">
        <v>614</v>
      </c>
      <c r="Q7" s="10">
        <v>578</v>
      </c>
      <c r="R7" s="10"/>
      <c r="S7" s="10">
        <v>299</v>
      </c>
      <c r="T7" s="10">
        <v>420</v>
      </c>
      <c r="U7" s="10">
        <v>262</v>
      </c>
      <c r="V7" s="10">
        <v>267</v>
      </c>
      <c r="W7" s="10">
        <v>233</v>
      </c>
      <c r="X7" s="10">
        <v>262</v>
      </c>
      <c r="Y7" s="10">
        <v>253</v>
      </c>
      <c r="Z7" s="10">
        <v>128</v>
      </c>
      <c r="AA7" s="10">
        <v>358</v>
      </c>
      <c r="AB7" s="10">
        <v>221</v>
      </c>
      <c r="AC7" s="10">
        <v>153</v>
      </c>
      <c r="AD7" s="10">
        <v>71</v>
      </c>
      <c r="AE7" s="10"/>
      <c r="AF7" s="10">
        <v>1116</v>
      </c>
      <c r="AG7" s="10">
        <v>1247</v>
      </c>
      <c r="AH7" s="10">
        <v>346</v>
      </c>
      <c r="AI7" s="10"/>
      <c r="AJ7" s="10">
        <v>1158</v>
      </c>
      <c r="AK7" s="10">
        <v>818</v>
      </c>
      <c r="AL7" s="10">
        <v>214</v>
      </c>
      <c r="AM7" s="10">
        <v>40</v>
      </c>
      <c r="AN7" s="10">
        <v>324</v>
      </c>
      <c r="AO7" s="10"/>
      <c r="AP7" s="10">
        <v>625</v>
      </c>
      <c r="AQ7" s="10">
        <v>1038</v>
      </c>
      <c r="AR7" s="10">
        <v>218</v>
      </c>
      <c r="AS7" s="10"/>
      <c r="AT7" s="10">
        <v>638</v>
      </c>
      <c r="AU7" s="10">
        <v>677</v>
      </c>
      <c r="AV7" s="10">
        <v>831</v>
      </c>
      <c r="AW7" s="10">
        <v>332</v>
      </c>
      <c r="AX7" s="10">
        <v>45</v>
      </c>
      <c r="AY7" s="10"/>
      <c r="AZ7" s="10">
        <v>548</v>
      </c>
      <c r="BA7" s="10">
        <v>913</v>
      </c>
      <c r="BB7" s="10">
        <v>319</v>
      </c>
      <c r="BC7" s="10">
        <v>582</v>
      </c>
      <c r="BD7" s="10">
        <v>395</v>
      </c>
      <c r="BE7" s="10">
        <v>170</v>
      </c>
      <c r="BF7" s="10"/>
      <c r="BG7" s="10">
        <v>1232</v>
      </c>
      <c r="BH7" s="10">
        <v>752</v>
      </c>
      <c r="BI7" s="10" t="s">
        <v>94</v>
      </c>
      <c r="BJ7" s="10">
        <v>156</v>
      </c>
      <c r="BK7" s="10">
        <v>168</v>
      </c>
      <c r="BL7" s="10">
        <v>497</v>
      </c>
      <c r="BM7" s="10">
        <v>83</v>
      </c>
    </row>
    <row r="8" spans="2:65" ht="30" customHeight="1" x14ac:dyDescent="0.35">
      <c r="B8" s="11" t="s">
        <v>19</v>
      </c>
      <c r="C8" s="11">
        <v>2916</v>
      </c>
      <c r="D8" s="11">
        <v>1468</v>
      </c>
      <c r="E8" s="11">
        <v>1441</v>
      </c>
      <c r="F8" s="11"/>
      <c r="G8" s="11">
        <v>380</v>
      </c>
      <c r="H8" s="11">
        <v>468</v>
      </c>
      <c r="I8" s="11">
        <v>483</v>
      </c>
      <c r="J8" s="11">
        <v>470</v>
      </c>
      <c r="K8" s="11">
        <v>435</v>
      </c>
      <c r="L8" s="11">
        <v>679</v>
      </c>
      <c r="M8" s="11"/>
      <c r="N8" s="11">
        <v>854</v>
      </c>
      <c r="O8" s="11">
        <v>742</v>
      </c>
      <c r="P8" s="11">
        <v>677</v>
      </c>
      <c r="Q8" s="11">
        <v>632</v>
      </c>
      <c r="R8" s="11"/>
      <c r="S8" s="11">
        <v>304</v>
      </c>
      <c r="T8" s="11">
        <v>398</v>
      </c>
      <c r="U8" s="11">
        <v>252</v>
      </c>
      <c r="V8" s="11">
        <v>269</v>
      </c>
      <c r="W8" s="11">
        <v>223</v>
      </c>
      <c r="X8" s="11">
        <v>269</v>
      </c>
      <c r="Y8" s="11">
        <v>236</v>
      </c>
      <c r="Z8" s="11">
        <v>115</v>
      </c>
      <c r="AA8" s="11">
        <v>336</v>
      </c>
      <c r="AB8" s="11">
        <v>261</v>
      </c>
      <c r="AC8" s="11">
        <v>160</v>
      </c>
      <c r="AD8" s="11">
        <v>93</v>
      </c>
      <c r="AE8" s="11"/>
      <c r="AF8" s="11">
        <v>1095</v>
      </c>
      <c r="AG8" s="11">
        <v>1216</v>
      </c>
      <c r="AH8" s="11">
        <v>360</v>
      </c>
      <c r="AI8" s="11"/>
      <c r="AJ8" s="11">
        <v>1121</v>
      </c>
      <c r="AK8" s="11">
        <v>816</v>
      </c>
      <c r="AL8" s="11">
        <v>204</v>
      </c>
      <c r="AM8" s="11">
        <v>39</v>
      </c>
      <c r="AN8" s="11">
        <v>339</v>
      </c>
      <c r="AO8" s="11"/>
      <c r="AP8" s="11">
        <v>607</v>
      </c>
      <c r="AQ8" s="11">
        <v>1036</v>
      </c>
      <c r="AR8" s="11">
        <v>215</v>
      </c>
      <c r="AS8" s="11"/>
      <c r="AT8" s="11">
        <v>656</v>
      </c>
      <c r="AU8" s="11">
        <v>689</v>
      </c>
      <c r="AV8" s="11">
        <v>812</v>
      </c>
      <c r="AW8" s="11">
        <v>313</v>
      </c>
      <c r="AX8" s="11">
        <v>39</v>
      </c>
      <c r="AY8" s="11"/>
      <c r="AZ8" s="11">
        <v>562</v>
      </c>
      <c r="BA8" s="11">
        <v>899</v>
      </c>
      <c r="BB8" s="11">
        <v>321</v>
      </c>
      <c r="BC8" s="11">
        <v>576</v>
      </c>
      <c r="BD8" s="11">
        <v>387</v>
      </c>
      <c r="BE8" s="11">
        <v>170</v>
      </c>
      <c r="BF8" s="11"/>
      <c r="BG8" s="11">
        <v>1195</v>
      </c>
      <c r="BH8" s="11">
        <v>737</v>
      </c>
      <c r="BI8" s="11" t="s">
        <v>94</v>
      </c>
      <c r="BJ8" s="11">
        <v>166</v>
      </c>
      <c r="BK8" s="11">
        <v>179</v>
      </c>
      <c r="BL8" s="11">
        <v>507</v>
      </c>
      <c r="BM8" s="11">
        <v>88</v>
      </c>
    </row>
    <row r="9" spans="2:65" x14ac:dyDescent="0.35">
      <c r="B9" s="18" t="s">
        <v>585</v>
      </c>
      <c r="C9" s="17">
        <v>0.65601027945707302</v>
      </c>
      <c r="D9" s="17">
        <v>0.63376420283995705</v>
      </c>
      <c r="E9" s="17">
        <v>0.67843002348235304</v>
      </c>
      <c r="F9" s="17"/>
      <c r="G9" s="17">
        <v>0.67239926669164896</v>
      </c>
      <c r="H9" s="17">
        <v>0.59426631433593202</v>
      </c>
      <c r="I9" s="17">
        <v>0.60301016189696599</v>
      </c>
      <c r="J9" s="17">
        <v>0.65276691674443399</v>
      </c>
      <c r="K9" s="17">
        <v>0.70264896575367097</v>
      </c>
      <c r="L9" s="17">
        <v>0.69946362004732399</v>
      </c>
      <c r="M9" s="17"/>
      <c r="N9" s="17">
        <v>0.66599928907367001</v>
      </c>
      <c r="O9" s="17">
        <v>0.66201812482426203</v>
      </c>
      <c r="P9" s="17">
        <v>0.62700025972243401</v>
      </c>
      <c r="Q9" s="17">
        <v>0.67140916941663098</v>
      </c>
      <c r="R9" s="17"/>
      <c r="S9" s="17">
        <v>0.63804401752094297</v>
      </c>
      <c r="T9" s="17">
        <v>0.67503539348889297</v>
      </c>
      <c r="U9" s="17">
        <v>0.65512616900628895</v>
      </c>
      <c r="V9" s="17">
        <v>0.69069314622314604</v>
      </c>
      <c r="W9" s="17">
        <v>0.62853569357654104</v>
      </c>
      <c r="X9" s="17">
        <v>0.66737742488546004</v>
      </c>
      <c r="Y9" s="17">
        <v>0.66858561353971402</v>
      </c>
      <c r="Z9" s="17">
        <v>0.66827055375228495</v>
      </c>
      <c r="AA9" s="17">
        <v>0.66705776203036105</v>
      </c>
      <c r="AB9" s="17">
        <v>0.63427859721695901</v>
      </c>
      <c r="AC9" s="17">
        <v>0.67645735498342996</v>
      </c>
      <c r="AD9" s="17">
        <v>0.50779119510468695</v>
      </c>
      <c r="AE9" s="17"/>
      <c r="AF9" s="17">
        <v>0.66760916352409305</v>
      </c>
      <c r="AG9" s="17">
        <v>0.64015659873735398</v>
      </c>
      <c r="AH9" s="17">
        <v>0.62219141632612995</v>
      </c>
      <c r="AI9" s="17"/>
      <c r="AJ9" s="17">
        <v>0.67595677788205799</v>
      </c>
      <c r="AK9" s="17">
        <v>0.61688215820070103</v>
      </c>
      <c r="AL9" s="17">
        <v>0.64712903150543899</v>
      </c>
      <c r="AM9" s="17">
        <v>0.60870861598758497</v>
      </c>
      <c r="AN9" s="17">
        <v>0.64877838912438701</v>
      </c>
      <c r="AO9" s="17"/>
      <c r="AP9" s="17">
        <v>0.65639815464793505</v>
      </c>
      <c r="AQ9" s="17">
        <v>0.64581722679907105</v>
      </c>
      <c r="AR9" s="17">
        <v>0.60713289821838301</v>
      </c>
      <c r="AS9" s="17"/>
      <c r="AT9" s="17">
        <v>0.69634878980179804</v>
      </c>
      <c r="AU9" s="17">
        <v>0.65791676706739199</v>
      </c>
      <c r="AV9" s="17">
        <v>0.66783657579801303</v>
      </c>
      <c r="AW9" s="17">
        <v>0.57120094326647697</v>
      </c>
      <c r="AX9" s="17">
        <v>0.75837177113214804</v>
      </c>
      <c r="AY9" s="17"/>
      <c r="AZ9" s="17">
        <v>0.62062377013807901</v>
      </c>
      <c r="BA9" s="17">
        <v>0.67099438066352901</v>
      </c>
      <c r="BB9" s="17">
        <v>0.66436845924118904</v>
      </c>
      <c r="BC9" s="17">
        <v>0.68632894201831196</v>
      </c>
      <c r="BD9" s="17">
        <v>0.64662693586567299</v>
      </c>
      <c r="BE9" s="17">
        <v>0.59680232115161003</v>
      </c>
      <c r="BF9" s="17"/>
      <c r="BG9" s="17">
        <v>0.68296586869157105</v>
      </c>
      <c r="BH9" s="17">
        <v>0.64220291507576899</v>
      </c>
      <c r="BI9" s="17" t="s">
        <v>95</v>
      </c>
      <c r="BJ9" s="17">
        <v>0.59318846471620001</v>
      </c>
      <c r="BK9" s="17">
        <v>0.64586092695236696</v>
      </c>
      <c r="BL9" s="17">
        <v>0.63099223496388401</v>
      </c>
      <c r="BM9" s="17">
        <v>0.65283280707755298</v>
      </c>
    </row>
    <row r="10" spans="2:65" x14ac:dyDescent="0.35">
      <c r="B10" s="18" t="s">
        <v>586</v>
      </c>
      <c r="C10" s="17">
        <v>0.289614821810246</v>
      </c>
      <c r="D10" s="17">
        <v>0.275474392038842</v>
      </c>
      <c r="E10" s="17">
        <v>0.30398710766930898</v>
      </c>
      <c r="F10" s="17"/>
      <c r="G10" s="17">
        <v>0.28756431378609898</v>
      </c>
      <c r="H10" s="17">
        <v>0.30863159824970798</v>
      </c>
      <c r="I10" s="17">
        <v>0.32819891067672302</v>
      </c>
      <c r="J10" s="17">
        <v>0.29314195581761099</v>
      </c>
      <c r="K10" s="17">
        <v>0.29129104790892801</v>
      </c>
      <c r="L10" s="17">
        <v>0.2466952623416</v>
      </c>
      <c r="M10" s="17"/>
      <c r="N10" s="17">
        <v>0.26205529150711798</v>
      </c>
      <c r="O10" s="17">
        <v>0.26846804033249699</v>
      </c>
      <c r="P10" s="17">
        <v>0.35835413507070801</v>
      </c>
      <c r="Q10" s="17">
        <v>0.27765425624965001</v>
      </c>
      <c r="R10" s="17"/>
      <c r="S10" s="17">
        <v>0.14482333071839301</v>
      </c>
      <c r="T10" s="17">
        <v>0.29773866002352301</v>
      </c>
      <c r="U10" s="17">
        <v>0.28610129343018698</v>
      </c>
      <c r="V10" s="17">
        <v>0.24589642532280401</v>
      </c>
      <c r="W10" s="17">
        <v>0.373359320462333</v>
      </c>
      <c r="X10" s="17">
        <v>0.292172149285928</v>
      </c>
      <c r="Y10" s="17">
        <v>0.31659087005368802</v>
      </c>
      <c r="Z10" s="17">
        <v>0.251972802934887</v>
      </c>
      <c r="AA10" s="17">
        <v>0.30525831001359299</v>
      </c>
      <c r="AB10" s="17">
        <v>0.27123044961235199</v>
      </c>
      <c r="AC10" s="17">
        <v>0.31420039444103698</v>
      </c>
      <c r="AD10" s="17">
        <v>0.58601872196577198</v>
      </c>
      <c r="AE10" s="17"/>
      <c r="AF10" s="17">
        <v>0.280470804788714</v>
      </c>
      <c r="AG10" s="17">
        <v>0.29510235082814201</v>
      </c>
      <c r="AH10" s="17">
        <v>0.30190130844485402</v>
      </c>
      <c r="AI10" s="17"/>
      <c r="AJ10" s="17">
        <v>0.27014173847231399</v>
      </c>
      <c r="AK10" s="17">
        <v>0.294495871301238</v>
      </c>
      <c r="AL10" s="17">
        <v>0.265179662034911</v>
      </c>
      <c r="AM10" s="17">
        <v>0.322274229734893</v>
      </c>
      <c r="AN10" s="17">
        <v>0.29082889911762799</v>
      </c>
      <c r="AO10" s="17"/>
      <c r="AP10" s="17">
        <v>0.24389345686115699</v>
      </c>
      <c r="AQ10" s="17">
        <v>0.28432243539806401</v>
      </c>
      <c r="AR10" s="17">
        <v>0.31473818894452599</v>
      </c>
      <c r="AS10" s="17"/>
      <c r="AT10" s="17">
        <v>0.272805986765772</v>
      </c>
      <c r="AU10" s="17">
        <v>0.32750712800569198</v>
      </c>
      <c r="AV10" s="17">
        <v>0.272578262524103</v>
      </c>
      <c r="AW10" s="17">
        <v>0.32338496597345501</v>
      </c>
      <c r="AX10" s="17">
        <v>4.7527200772049201E-2</v>
      </c>
      <c r="AY10" s="17"/>
      <c r="AZ10" s="17">
        <v>0.22325624530405999</v>
      </c>
      <c r="BA10" s="17">
        <v>0.262155730807343</v>
      </c>
      <c r="BB10" s="17">
        <v>0.26325600606957</v>
      </c>
      <c r="BC10" s="17">
        <v>0.30661088182695501</v>
      </c>
      <c r="BD10" s="17">
        <v>0.35607045848834101</v>
      </c>
      <c r="BE10" s="17">
        <v>0.49453999149142303</v>
      </c>
      <c r="BF10" s="17"/>
      <c r="BG10" s="17">
        <v>0.258083073559287</v>
      </c>
      <c r="BH10" s="17">
        <v>0.32941662155894502</v>
      </c>
      <c r="BI10" s="17" t="s">
        <v>95</v>
      </c>
      <c r="BJ10" s="17">
        <v>0.325979427502046</v>
      </c>
      <c r="BK10" s="17">
        <v>0.287708380848129</v>
      </c>
      <c r="BL10" s="17">
        <v>0.284247525608396</v>
      </c>
      <c r="BM10" s="17">
        <v>0.29612166480683699</v>
      </c>
    </row>
    <row r="11" spans="2:65" x14ac:dyDescent="0.35">
      <c r="B11" s="18" t="s">
        <v>587</v>
      </c>
      <c r="C11" s="17">
        <v>0.10369451349084299</v>
      </c>
      <c r="D11" s="17">
        <v>0.117685991327232</v>
      </c>
      <c r="E11" s="17">
        <v>8.9953672908211602E-2</v>
      </c>
      <c r="F11" s="17"/>
      <c r="G11" s="17">
        <v>0.10400426801139501</v>
      </c>
      <c r="H11" s="17">
        <v>0.118543052601234</v>
      </c>
      <c r="I11" s="17">
        <v>0.106721377701073</v>
      </c>
      <c r="J11" s="17">
        <v>8.6048024249285801E-2</v>
      </c>
      <c r="K11" s="17">
        <v>9.3349406740581897E-2</v>
      </c>
      <c r="L11" s="17">
        <v>0.10997822912189301</v>
      </c>
      <c r="M11" s="17"/>
      <c r="N11" s="17">
        <v>0.147487244441418</v>
      </c>
      <c r="O11" s="17">
        <v>0.103878382164955</v>
      </c>
      <c r="P11" s="17">
        <v>8.2665908678062602E-2</v>
      </c>
      <c r="Q11" s="17">
        <v>6.8781232655017899E-2</v>
      </c>
      <c r="R11" s="17"/>
      <c r="S11" s="17">
        <v>0.17693002754276599</v>
      </c>
      <c r="T11" s="17">
        <v>7.3098730402206699E-2</v>
      </c>
      <c r="U11" s="17">
        <v>0.117029025024771</v>
      </c>
      <c r="V11" s="17">
        <v>0.103344855978577</v>
      </c>
      <c r="W11" s="17">
        <v>9.3621946606101097E-2</v>
      </c>
      <c r="X11" s="17">
        <v>0.122660959984091</v>
      </c>
      <c r="Y11" s="17">
        <v>7.3740805678654597E-2</v>
      </c>
      <c r="Z11" s="17">
        <v>8.5063274264524202E-2</v>
      </c>
      <c r="AA11" s="17">
        <v>0.110563137776317</v>
      </c>
      <c r="AB11" s="17">
        <v>0.107939027773372</v>
      </c>
      <c r="AC11" s="17">
        <v>6.3979658852586094E-2</v>
      </c>
      <c r="AD11" s="17">
        <v>5.9976741532847898E-2</v>
      </c>
      <c r="AE11" s="17"/>
      <c r="AF11" s="17">
        <v>9.9325679987809404E-2</v>
      </c>
      <c r="AG11" s="17">
        <v>0.119733368633213</v>
      </c>
      <c r="AH11" s="17">
        <v>7.5929330062803196E-2</v>
      </c>
      <c r="AI11" s="17"/>
      <c r="AJ11" s="17">
        <v>0.107809401871823</v>
      </c>
      <c r="AK11" s="17">
        <v>0.114859526466548</v>
      </c>
      <c r="AL11" s="17">
        <v>0.145844191166252</v>
      </c>
      <c r="AM11" s="17">
        <v>6.6737954601010493E-2</v>
      </c>
      <c r="AN11" s="17">
        <v>6.4910337023884004E-2</v>
      </c>
      <c r="AO11" s="17"/>
      <c r="AP11" s="17">
        <v>0.13881758395515501</v>
      </c>
      <c r="AQ11" s="17">
        <v>0.10494857232850401</v>
      </c>
      <c r="AR11" s="17">
        <v>0.12891239131096099</v>
      </c>
      <c r="AS11" s="17"/>
      <c r="AT11" s="17">
        <v>8.04457155288332E-2</v>
      </c>
      <c r="AU11" s="17">
        <v>8.0925873088496095E-2</v>
      </c>
      <c r="AV11" s="17">
        <v>0.111966002324232</v>
      </c>
      <c r="AW11" s="17">
        <v>0.16326633201977001</v>
      </c>
      <c r="AX11" s="17">
        <v>0.29023467804304598</v>
      </c>
      <c r="AY11" s="17"/>
      <c r="AZ11" s="17">
        <v>0.15160677198436701</v>
      </c>
      <c r="BA11" s="17">
        <v>0.118655739768265</v>
      </c>
      <c r="BB11" s="17">
        <v>7.5613462435145898E-2</v>
      </c>
      <c r="BC11" s="17">
        <v>6.9443326586196702E-2</v>
      </c>
      <c r="BD11" s="17">
        <v>9.6218262699872506E-2</v>
      </c>
      <c r="BE11" s="17">
        <v>5.2463203986796103E-2</v>
      </c>
      <c r="BF11" s="17"/>
      <c r="BG11" s="17">
        <v>0.119429640495243</v>
      </c>
      <c r="BH11" s="17">
        <v>0.11186166667431199</v>
      </c>
      <c r="BI11" s="17" t="s">
        <v>95</v>
      </c>
      <c r="BJ11" s="17">
        <v>9.0667604653574901E-2</v>
      </c>
      <c r="BK11" s="17">
        <v>4.1856939462386403E-2</v>
      </c>
      <c r="BL11" s="17">
        <v>9.0672652169038997E-2</v>
      </c>
      <c r="BM11" s="17">
        <v>8.55813788959464E-2</v>
      </c>
    </row>
    <row r="12" spans="2:65" x14ac:dyDescent="0.35">
      <c r="B12" s="18" t="s">
        <v>588</v>
      </c>
      <c r="C12" s="17">
        <v>5.98169697500643E-2</v>
      </c>
      <c r="D12" s="17">
        <v>7.8309623570654699E-2</v>
      </c>
      <c r="E12" s="17">
        <v>4.1276266939430102E-2</v>
      </c>
      <c r="F12" s="17"/>
      <c r="G12" s="17">
        <v>0.13449924620384099</v>
      </c>
      <c r="H12" s="17">
        <v>8.6673130989147695E-2</v>
      </c>
      <c r="I12" s="17">
        <v>7.7811647009398299E-2</v>
      </c>
      <c r="J12" s="17">
        <v>3.7850124469681501E-2</v>
      </c>
      <c r="K12" s="17">
        <v>2.5491557552932E-2</v>
      </c>
      <c r="L12" s="17">
        <v>2.3968580958416402E-2</v>
      </c>
      <c r="M12" s="17"/>
      <c r="N12" s="17">
        <v>8.9685948140662095E-2</v>
      </c>
      <c r="O12" s="17">
        <v>5.2167222041892003E-2</v>
      </c>
      <c r="P12" s="17">
        <v>5.38566344724817E-2</v>
      </c>
      <c r="Q12" s="17">
        <v>3.0422283920660698E-2</v>
      </c>
      <c r="R12" s="17"/>
      <c r="S12" s="17">
        <v>0.13357864545084799</v>
      </c>
      <c r="T12" s="17">
        <v>3.7977430528620702E-2</v>
      </c>
      <c r="U12" s="17">
        <v>4.4837103693999097E-2</v>
      </c>
      <c r="V12" s="17">
        <v>5.89185745312742E-2</v>
      </c>
      <c r="W12" s="17">
        <v>6.9018675790009004E-2</v>
      </c>
      <c r="X12" s="17">
        <v>5.7805792867001597E-2</v>
      </c>
      <c r="Y12" s="17">
        <v>4.5849995648708501E-2</v>
      </c>
      <c r="Z12" s="17">
        <v>9.0537683695056201E-2</v>
      </c>
      <c r="AA12" s="17">
        <v>4.6772798656017203E-2</v>
      </c>
      <c r="AB12" s="17">
        <v>5.0576676642121003E-2</v>
      </c>
      <c r="AC12" s="17">
        <v>3.7282414977785797E-2</v>
      </c>
      <c r="AD12" s="17">
        <v>4.8357045844628598E-2</v>
      </c>
      <c r="AE12" s="17"/>
      <c r="AF12" s="17">
        <v>4.66929386825954E-2</v>
      </c>
      <c r="AG12" s="17">
        <v>6.8611381255696699E-2</v>
      </c>
      <c r="AH12" s="17">
        <v>6.9016181694956893E-2</v>
      </c>
      <c r="AI12" s="17"/>
      <c r="AJ12" s="17">
        <v>5.8652205321701401E-2</v>
      </c>
      <c r="AK12" s="17">
        <v>7.8146043613368701E-2</v>
      </c>
      <c r="AL12" s="17">
        <v>4.3069587372645102E-2</v>
      </c>
      <c r="AM12" s="17">
        <v>2.51022396264532E-2</v>
      </c>
      <c r="AN12" s="17">
        <v>3.9841062602732798E-2</v>
      </c>
      <c r="AO12" s="17"/>
      <c r="AP12" s="17">
        <v>7.7999062879382103E-2</v>
      </c>
      <c r="AQ12" s="17">
        <v>8.1672824812628303E-2</v>
      </c>
      <c r="AR12" s="17">
        <v>6.0957816812374499E-2</v>
      </c>
      <c r="AS12" s="17"/>
      <c r="AT12" s="17">
        <v>2.7444517031584001E-2</v>
      </c>
      <c r="AU12" s="17">
        <v>4.5345553254245503E-2</v>
      </c>
      <c r="AV12" s="17">
        <v>7.0992173043089205E-2</v>
      </c>
      <c r="AW12" s="17">
        <v>0.120992202815317</v>
      </c>
      <c r="AX12" s="17">
        <v>0.13084087196343799</v>
      </c>
      <c r="AY12" s="17"/>
      <c r="AZ12" s="17">
        <v>0.134324975340887</v>
      </c>
      <c r="BA12" s="17">
        <v>4.72776640781606E-2</v>
      </c>
      <c r="BB12" s="17">
        <v>6.5649298737416095E-2</v>
      </c>
      <c r="BC12" s="17">
        <v>3.3320605475825299E-2</v>
      </c>
      <c r="BD12" s="17">
        <v>2.8767223432036901E-2</v>
      </c>
      <c r="BE12" s="17">
        <v>2.93194991439432E-2</v>
      </c>
      <c r="BF12" s="17"/>
      <c r="BG12" s="17">
        <v>5.3460784573600401E-2</v>
      </c>
      <c r="BH12" s="17">
        <v>6.4544808363313597E-2</v>
      </c>
      <c r="BI12" s="17" t="s">
        <v>95</v>
      </c>
      <c r="BJ12" s="17">
        <v>6.3297941100332197E-2</v>
      </c>
      <c r="BK12" s="17">
        <v>6.2153315983015399E-2</v>
      </c>
      <c r="BL12" s="17">
        <v>7.0638125529231294E-2</v>
      </c>
      <c r="BM12" s="17">
        <v>5.4326187633296302E-2</v>
      </c>
    </row>
    <row r="13" spans="2:65" x14ac:dyDescent="0.35">
      <c r="B13" s="18" t="s">
        <v>143</v>
      </c>
      <c r="C13" s="17">
        <v>1.5826558653007999E-2</v>
      </c>
      <c r="D13" s="17">
        <v>1.1448266033650199E-2</v>
      </c>
      <c r="E13" s="17">
        <v>2.0363504954477401E-2</v>
      </c>
      <c r="F13" s="17"/>
      <c r="G13" s="17">
        <v>4.3673847578972497E-2</v>
      </c>
      <c r="H13" s="17">
        <v>1.5227348544851201E-2</v>
      </c>
      <c r="I13" s="17">
        <v>2.2391835253504501E-2</v>
      </c>
      <c r="J13" s="17">
        <v>1.7456911918026799E-2</v>
      </c>
      <c r="K13" s="17">
        <v>7.8344827254868705E-3</v>
      </c>
      <c r="L13" s="17">
        <v>0</v>
      </c>
      <c r="M13" s="17"/>
      <c r="N13" s="17">
        <v>6.58802270660056E-3</v>
      </c>
      <c r="O13" s="17">
        <v>1.52846771961388E-2</v>
      </c>
      <c r="P13" s="17">
        <v>1.25822875708613E-2</v>
      </c>
      <c r="Q13" s="17">
        <v>3.2729886058249801E-2</v>
      </c>
      <c r="R13" s="17"/>
      <c r="S13" s="17">
        <v>3.02247885418086E-2</v>
      </c>
      <c r="T13" s="17">
        <v>2.40266899377506E-2</v>
      </c>
      <c r="U13" s="17">
        <v>8.1533697167370193E-3</v>
      </c>
      <c r="V13" s="17">
        <v>1.2333919827614699E-2</v>
      </c>
      <c r="W13" s="17">
        <v>3.8191282146899401E-3</v>
      </c>
      <c r="X13" s="17">
        <v>1.4541215546338099E-2</v>
      </c>
      <c r="Y13" s="17">
        <v>9.0923434908648394E-3</v>
      </c>
      <c r="Z13" s="17">
        <v>3.8242410787120103E-2</v>
      </c>
      <c r="AA13" s="17">
        <v>6.4349499241241198E-3</v>
      </c>
      <c r="AB13" s="17">
        <v>2.0949276142856001E-2</v>
      </c>
      <c r="AC13" s="17">
        <v>1.17574353323969E-2</v>
      </c>
      <c r="AD13" s="17">
        <v>1.30108536531028E-2</v>
      </c>
      <c r="AE13" s="17"/>
      <c r="AF13" s="17">
        <v>5.5365212622914498E-3</v>
      </c>
      <c r="AG13" s="17">
        <v>9.1486140934152992E-3</v>
      </c>
      <c r="AH13" s="17">
        <v>4.1941174667185999E-2</v>
      </c>
      <c r="AI13" s="17"/>
      <c r="AJ13" s="17">
        <v>2.3727260436503098E-3</v>
      </c>
      <c r="AK13" s="17">
        <v>1.9236970934552702E-2</v>
      </c>
      <c r="AL13" s="17">
        <v>1.02800230181918E-2</v>
      </c>
      <c r="AM13" s="17">
        <v>0</v>
      </c>
      <c r="AN13" s="17">
        <v>4.9121367542828601E-2</v>
      </c>
      <c r="AO13" s="17"/>
      <c r="AP13" s="17">
        <v>1.4054427893058E-3</v>
      </c>
      <c r="AQ13" s="17">
        <v>1.8776592307377798E-2</v>
      </c>
      <c r="AR13" s="17">
        <v>1.53861202908345E-2</v>
      </c>
      <c r="AS13" s="17"/>
      <c r="AT13" s="17">
        <v>2.25321644409111E-2</v>
      </c>
      <c r="AU13" s="17">
        <v>1.04111490408841E-2</v>
      </c>
      <c r="AV13" s="17">
        <v>1.3311293583839499E-2</v>
      </c>
      <c r="AW13" s="17">
        <v>1.79606971249275E-2</v>
      </c>
      <c r="AX13" s="17">
        <v>0</v>
      </c>
      <c r="AY13" s="17"/>
      <c r="AZ13" s="17">
        <v>2.8317303450280801E-2</v>
      </c>
      <c r="BA13" s="17">
        <v>1.4614181912146199E-2</v>
      </c>
      <c r="BB13" s="17">
        <v>1.2067167211313E-2</v>
      </c>
      <c r="BC13" s="17">
        <v>1.50961261024202E-2</v>
      </c>
      <c r="BD13" s="17">
        <v>6.0859158604780099E-3</v>
      </c>
      <c r="BE13" s="17">
        <v>1.27248530775409E-2</v>
      </c>
      <c r="BF13" s="17"/>
      <c r="BG13" s="17">
        <v>4.46611011105944E-3</v>
      </c>
      <c r="BH13" s="17">
        <v>7.1263916446766204E-3</v>
      </c>
      <c r="BI13" s="17" t="s">
        <v>95</v>
      </c>
      <c r="BJ13" s="17">
        <v>3.4914511088597402E-2</v>
      </c>
      <c r="BK13" s="17">
        <v>2.37026062059357E-2</v>
      </c>
      <c r="BL13" s="17">
        <v>3.4828031649030401E-2</v>
      </c>
      <c r="BM13" s="17">
        <v>3.5427283901341103E-2</v>
      </c>
    </row>
    <row r="14" spans="2:65" x14ac:dyDescent="0.35">
      <c r="B14" s="18" t="s">
        <v>505</v>
      </c>
      <c r="C14" s="19">
        <v>7.3765093007427699E-3</v>
      </c>
      <c r="D14" s="19">
        <v>7.7490578143196397E-3</v>
      </c>
      <c r="E14" s="19">
        <v>7.0333014190851603E-3</v>
      </c>
      <c r="F14" s="19"/>
      <c r="G14" s="19">
        <v>9.3684465857229397E-3</v>
      </c>
      <c r="H14" s="19">
        <v>4.6016806979160699E-3</v>
      </c>
      <c r="I14" s="19">
        <v>9.5143984519817197E-3</v>
      </c>
      <c r="J14" s="19">
        <v>7.2251632020762504E-3</v>
      </c>
      <c r="K14" s="19">
        <v>4.6332798843229401E-3</v>
      </c>
      <c r="L14" s="19">
        <v>8.5194670333003097E-3</v>
      </c>
      <c r="M14" s="19"/>
      <c r="N14" s="19">
        <v>7.6225536737653801E-3</v>
      </c>
      <c r="O14" s="19">
        <v>1.1134124187151E-2</v>
      </c>
      <c r="P14" s="19">
        <v>4.70253339873838E-3</v>
      </c>
      <c r="Q14" s="19">
        <v>5.6365234190689298E-3</v>
      </c>
      <c r="R14" s="19"/>
      <c r="S14" s="19">
        <v>9.1513452655779693E-3</v>
      </c>
      <c r="T14" s="19">
        <v>4.4989424668122396E-3</v>
      </c>
      <c r="U14" s="19">
        <v>1.4650561282738001E-2</v>
      </c>
      <c r="V14" s="19">
        <v>3.3943307767631899E-3</v>
      </c>
      <c r="W14" s="19">
        <v>3.6876546238236402E-3</v>
      </c>
      <c r="X14" s="19">
        <v>4.1652316912820101E-3</v>
      </c>
      <c r="Y14" s="19">
        <v>1.4641961984455601E-2</v>
      </c>
      <c r="Z14" s="19">
        <v>1.38540417551761E-2</v>
      </c>
      <c r="AA14" s="19">
        <v>3.1018936014824599E-3</v>
      </c>
      <c r="AB14" s="19">
        <v>1.28160807505218E-2</v>
      </c>
      <c r="AC14" s="19">
        <v>5.9914210953656002E-3</v>
      </c>
      <c r="AD14" s="19">
        <v>0</v>
      </c>
      <c r="AE14" s="19"/>
      <c r="AF14" s="19">
        <v>4.2375596497644299E-3</v>
      </c>
      <c r="AG14" s="19">
        <v>8.2717337736045293E-3</v>
      </c>
      <c r="AH14" s="19">
        <v>9.0405009278482305E-3</v>
      </c>
      <c r="AI14" s="19"/>
      <c r="AJ14" s="19">
        <v>5.65990170260497E-3</v>
      </c>
      <c r="AK14" s="19">
        <v>8.8775376709824202E-3</v>
      </c>
      <c r="AL14" s="19">
        <v>8.6399720448182993E-3</v>
      </c>
      <c r="AM14" s="19">
        <v>0</v>
      </c>
      <c r="AN14" s="19">
        <v>6.5276145721141201E-3</v>
      </c>
      <c r="AO14" s="19"/>
      <c r="AP14" s="19">
        <v>7.2509122837447898E-3</v>
      </c>
      <c r="AQ14" s="19">
        <v>7.0904250360882401E-3</v>
      </c>
      <c r="AR14" s="19">
        <v>8.1885611515203401E-3</v>
      </c>
      <c r="AS14" s="19"/>
      <c r="AT14" s="19">
        <v>2.6957412191499302E-3</v>
      </c>
      <c r="AU14" s="19">
        <v>1.0940110783484801E-2</v>
      </c>
      <c r="AV14" s="19">
        <v>9.6022656272234195E-3</v>
      </c>
      <c r="AW14" s="19">
        <v>8.3613961731046193E-3</v>
      </c>
      <c r="AX14" s="19">
        <v>0</v>
      </c>
      <c r="AY14" s="19"/>
      <c r="AZ14" s="19">
        <v>8.1009903575087697E-3</v>
      </c>
      <c r="BA14" s="19">
        <v>5.0453345628703704E-3</v>
      </c>
      <c r="BB14" s="19">
        <v>3.24287977488844E-3</v>
      </c>
      <c r="BC14" s="19">
        <v>4.9628951293246197E-3</v>
      </c>
      <c r="BD14" s="19">
        <v>1.3963041031749101E-2</v>
      </c>
      <c r="BE14" s="19">
        <v>1.8263427959728702E-2</v>
      </c>
      <c r="BF14" s="19"/>
      <c r="BG14" s="19">
        <v>6.6833605657150097E-3</v>
      </c>
      <c r="BH14" s="19">
        <v>8.7111453003519308E-3</v>
      </c>
      <c r="BI14" s="19" t="s">
        <v>95</v>
      </c>
      <c r="BJ14" s="19">
        <v>4.8853258630735296E-3</v>
      </c>
      <c r="BK14" s="19">
        <v>2.01761425078355E-2</v>
      </c>
      <c r="BL14" s="19">
        <v>3.4456024335230498E-3</v>
      </c>
      <c r="BM14" s="19">
        <v>0</v>
      </c>
    </row>
    <row r="15" spans="2:65" x14ac:dyDescent="0.35">
      <c r="B15" s="16" t="s">
        <v>590</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2871</v>
      </c>
      <c r="D7" s="10">
        <v>1432</v>
      </c>
      <c r="E7" s="10">
        <v>1432</v>
      </c>
      <c r="F7" s="10"/>
      <c r="G7" s="10">
        <v>303</v>
      </c>
      <c r="H7" s="10">
        <v>471</v>
      </c>
      <c r="I7" s="10">
        <v>484</v>
      </c>
      <c r="J7" s="10">
        <v>470</v>
      </c>
      <c r="K7" s="10">
        <v>445</v>
      </c>
      <c r="L7" s="10">
        <v>698</v>
      </c>
      <c r="M7" s="10"/>
      <c r="N7" s="10">
        <v>921</v>
      </c>
      <c r="O7" s="10">
        <v>776</v>
      </c>
      <c r="P7" s="10">
        <v>605</v>
      </c>
      <c r="Q7" s="10">
        <v>557</v>
      </c>
      <c r="R7" s="10"/>
      <c r="S7" s="10">
        <v>287</v>
      </c>
      <c r="T7" s="10">
        <v>410</v>
      </c>
      <c r="U7" s="10">
        <v>259</v>
      </c>
      <c r="V7" s="10">
        <v>264</v>
      </c>
      <c r="W7" s="10">
        <v>231</v>
      </c>
      <c r="X7" s="10">
        <v>257</v>
      </c>
      <c r="Y7" s="10">
        <v>249</v>
      </c>
      <c r="Z7" s="10">
        <v>123</v>
      </c>
      <c r="AA7" s="10">
        <v>356</v>
      </c>
      <c r="AB7" s="10">
        <v>215</v>
      </c>
      <c r="AC7" s="10">
        <v>150</v>
      </c>
      <c r="AD7" s="10">
        <v>70</v>
      </c>
      <c r="AE7" s="10"/>
      <c r="AF7" s="10">
        <v>1106</v>
      </c>
      <c r="AG7" s="10">
        <v>1231</v>
      </c>
      <c r="AH7" s="10">
        <v>330</v>
      </c>
      <c r="AI7" s="10"/>
      <c r="AJ7" s="10">
        <v>1150</v>
      </c>
      <c r="AK7" s="10">
        <v>800</v>
      </c>
      <c r="AL7" s="10">
        <v>212</v>
      </c>
      <c r="AM7" s="10">
        <v>40</v>
      </c>
      <c r="AN7" s="10">
        <v>307</v>
      </c>
      <c r="AO7" s="10"/>
      <c r="AP7" s="10">
        <v>620</v>
      </c>
      <c r="AQ7" s="10">
        <v>1016</v>
      </c>
      <c r="AR7" s="10">
        <v>215</v>
      </c>
      <c r="AS7" s="10"/>
      <c r="AT7" s="10">
        <v>623</v>
      </c>
      <c r="AU7" s="10">
        <v>665</v>
      </c>
      <c r="AV7" s="10">
        <v>816</v>
      </c>
      <c r="AW7" s="10">
        <v>326</v>
      </c>
      <c r="AX7" s="10">
        <v>45</v>
      </c>
      <c r="AY7" s="10"/>
      <c r="AZ7" s="10">
        <v>529</v>
      </c>
      <c r="BA7" s="10">
        <v>897</v>
      </c>
      <c r="BB7" s="10">
        <v>315</v>
      </c>
      <c r="BC7" s="10">
        <v>574</v>
      </c>
      <c r="BD7" s="10">
        <v>390</v>
      </c>
      <c r="BE7" s="10">
        <v>166</v>
      </c>
      <c r="BF7" s="10"/>
      <c r="BG7" s="10">
        <v>1221</v>
      </c>
      <c r="BH7" s="10">
        <v>747</v>
      </c>
      <c r="BI7" s="10" t="s">
        <v>94</v>
      </c>
      <c r="BJ7" s="10">
        <v>150</v>
      </c>
      <c r="BK7" s="10">
        <v>161</v>
      </c>
      <c r="BL7" s="10">
        <v>478</v>
      </c>
      <c r="BM7" s="10">
        <v>80</v>
      </c>
    </row>
    <row r="8" spans="2:65" ht="30" customHeight="1" x14ac:dyDescent="0.35">
      <c r="B8" s="11" t="s">
        <v>19</v>
      </c>
      <c r="C8" s="11">
        <v>2857</v>
      </c>
      <c r="D8" s="11">
        <v>1443</v>
      </c>
      <c r="E8" s="11">
        <v>1407</v>
      </c>
      <c r="F8" s="11"/>
      <c r="G8" s="11">
        <v>360</v>
      </c>
      <c r="H8" s="11">
        <v>461</v>
      </c>
      <c r="I8" s="11">
        <v>470</v>
      </c>
      <c r="J8" s="11">
        <v>460</v>
      </c>
      <c r="K8" s="11">
        <v>430</v>
      </c>
      <c r="L8" s="11">
        <v>674</v>
      </c>
      <c r="M8" s="11"/>
      <c r="N8" s="11">
        <v>845</v>
      </c>
      <c r="O8" s="11">
        <v>726</v>
      </c>
      <c r="P8" s="11">
        <v>667</v>
      </c>
      <c r="Q8" s="11">
        <v>607</v>
      </c>
      <c r="R8" s="11"/>
      <c r="S8" s="11">
        <v>292</v>
      </c>
      <c r="T8" s="11">
        <v>387</v>
      </c>
      <c r="U8" s="11">
        <v>249</v>
      </c>
      <c r="V8" s="11">
        <v>266</v>
      </c>
      <c r="W8" s="11">
        <v>222</v>
      </c>
      <c r="X8" s="11">
        <v>264</v>
      </c>
      <c r="Y8" s="11">
        <v>232</v>
      </c>
      <c r="Z8" s="11">
        <v>110</v>
      </c>
      <c r="AA8" s="11">
        <v>334</v>
      </c>
      <c r="AB8" s="11">
        <v>254</v>
      </c>
      <c r="AC8" s="11">
        <v>157</v>
      </c>
      <c r="AD8" s="11">
        <v>92</v>
      </c>
      <c r="AE8" s="11"/>
      <c r="AF8" s="11">
        <v>1085</v>
      </c>
      <c r="AG8" s="11">
        <v>1200</v>
      </c>
      <c r="AH8" s="11">
        <v>343</v>
      </c>
      <c r="AI8" s="11"/>
      <c r="AJ8" s="11">
        <v>1113</v>
      </c>
      <c r="AK8" s="11">
        <v>797</v>
      </c>
      <c r="AL8" s="11">
        <v>202</v>
      </c>
      <c r="AM8" s="11">
        <v>39</v>
      </c>
      <c r="AN8" s="11">
        <v>320</v>
      </c>
      <c r="AO8" s="11"/>
      <c r="AP8" s="11">
        <v>602</v>
      </c>
      <c r="AQ8" s="11">
        <v>1013</v>
      </c>
      <c r="AR8" s="11">
        <v>212</v>
      </c>
      <c r="AS8" s="11"/>
      <c r="AT8" s="11">
        <v>640</v>
      </c>
      <c r="AU8" s="11">
        <v>676</v>
      </c>
      <c r="AV8" s="11">
        <v>797</v>
      </c>
      <c r="AW8" s="11">
        <v>306</v>
      </c>
      <c r="AX8" s="11">
        <v>39</v>
      </c>
      <c r="AY8" s="11"/>
      <c r="AZ8" s="11">
        <v>542</v>
      </c>
      <c r="BA8" s="11">
        <v>883</v>
      </c>
      <c r="BB8" s="11">
        <v>318</v>
      </c>
      <c r="BC8" s="11">
        <v>566</v>
      </c>
      <c r="BD8" s="11">
        <v>382</v>
      </c>
      <c r="BE8" s="11">
        <v>166</v>
      </c>
      <c r="BF8" s="11"/>
      <c r="BG8" s="11">
        <v>1184</v>
      </c>
      <c r="BH8" s="11">
        <v>732</v>
      </c>
      <c r="BI8" s="11" t="s">
        <v>94</v>
      </c>
      <c r="BJ8" s="11">
        <v>160</v>
      </c>
      <c r="BK8" s="11">
        <v>171</v>
      </c>
      <c r="BL8" s="11">
        <v>488</v>
      </c>
      <c r="BM8" s="11">
        <v>85</v>
      </c>
    </row>
    <row r="9" spans="2:65" x14ac:dyDescent="0.35">
      <c r="B9" s="18" t="s">
        <v>585</v>
      </c>
      <c r="C9" s="17">
        <v>0.605269058151781</v>
      </c>
      <c r="D9" s="17">
        <v>0.584257915810516</v>
      </c>
      <c r="E9" s="17">
        <v>0.62631533891647195</v>
      </c>
      <c r="F9" s="17"/>
      <c r="G9" s="17">
        <v>0.59395371611190995</v>
      </c>
      <c r="H9" s="17">
        <v>0.54753162865938299</v>
      </c>
      <c r="I9" s="17">
        <v>0.54860815266069296</v>
      </c>
      <c r="J9" s="17">
        <v>0.62332609569611197</v>
      </c>
      <c r="K9" s="17">
        <v>0.64101517332860802</v>
      </c>
      <c r="L9" s="17">
        <v>0.655204655316174</v>
      </c>
      <c r="M9" s="17"/>
      <c r="N9" s="17">
        <v>0.580763280268907</v>
      </c>
      <c r="O9" s="17">
        <v>0.61865118211328696</v>
      </c>
      <c r="P9" s="17">
        <v>0.57693053526513605</v>
      </c>
      <c r="Q9" s="17">
        <v>0.65855462088053096</v>
      </c>
      <c r="R9" s="17"/>
      <c r="S9" s="17">
        <v>0.61884705827196895</v>
      </c>
      <c r="T9" s="17">
        <v>0.63985113604381205</v>
      </c>
      <c r="U9" s="17">
        <v>0.61178337716709497</v>
      </c>
      <c r="V9" s="17">
        <v>0.63209249428280101</v>
      </c>
      <c r="W9" s="17">
        <v>0.52032953137351801</v>
      </c>
      <c r="X9" s="17">
        <v>0.60154154291070305</v>
      </c>
      <c r="Y9" s="17">
        <v>0.62306269098835598</v>
      </c>
      <c r="Z9" s="17">
        <v>0.604501487651952</v>
      </c>
      <c r="AA9" s="17">
        <v>0.60275172203948302</v>
      </c>
      <c r="AB9" s="17">
        <v>0.60773145031261</v>
      </c>
      <c r="AC9" s="17">
        <v>0.64982622326849504</v>
      </c>
      <c r="AD9" s="17">
        <v>0.41952830064408098</v>
      </c>
      <c r="AE9" s="17"/>
      <c r="AF9" s="17">
        <v>0.62332468215578796</v>
      </c>
      <c r="AG9" s="17">
        <v>0.57862075424996695</v>
      </c>
      <c r="AH9" s="17">
        <v>0.59946526484770701</v>
      </c>
      <c r="AI9" s="17"/>
      <c r="AJ9" s="17">
        <v>0.62064216194126698</v>
      </c>
      <c r="AK9" s="17">
        <v>0.58128660856703696</v>
      </c>
      <c r="AL9" s="17">
        <v>0.58963014855898299</v>
      </c>
      <c r="AM9" s="17">
        <v>0.58588557603764302</v>
      </c>
      <c r="AN9" s="17">
        <v>0.62179409386407702</v>
      </c>
      <c r="AO9" s="17"/>
      <c r="AP9" s="17">
        <v>0.60342484260156004</v>
      </c>
      <c r="AQ9" s="17">
        <v>0.59560477271282397</v>
      </c>
      <c r="AR9" s="17">
        <v>0.55914001273816905</v>
      </c>
      <c r="AS9" s="17"/>
      <c r="AT9" s="17">
        <v>0.659031388126189</v>
      </c>
      <c r="AU9" s="17">
        <v>0.60928829206966295</v>
      </c>
      <c r="AV9" s="17">
        <v>0.60579391439045904</v>
      </c>
      <c r="AW9" s="17">
        <v>0.49968813625046898</v>
      </c>
      <c r="AX9" s="17">
        <v>0.716003476974165</v>
      </c>
      <c r="AY9" s="17"/>
      <c r="AZ9" s="17">
        <v>0.59250597192267895</v>
      </c>
      <c r="BA9" s="17">
        <v>0.61672620298652603</v>
      </c>
      <c r="BB9" s="17">
        <v>0.62653230341779698</v>
      </c>
      <c r="BC9" s="17">
        <v>0.62054885314234098</v>
      </c>
      <c r="BD9" s="17">
        <v>0.587704593345174</v>
      </c>
      <c r="BE9" s="17">
        <v>0.53373200659574704</v>
      </c>
      <c r="BF9" s="17"/>
      <c r="BG9" s="17">
        <v>0.61812650682623205</v>
      </c>
      <c r="BH9" s="17">
        <v>0.57063319957806102</v>
      </c>
      <c r="BI9" s="17" t="s">
        <v>95</v>
      </c>
      <c r="BJ9" s="17">
        <v>0.59209417676008402</v>
      </c>
      <c r="BK9" s="17">
        <v>0.66426692462241699</v>
      </c>
      <c r="BL9" s="17">
        <v>0.60236603926258603</v>
      </c>
      <c r="BM9" s="17">
        <v>0.63766527550707297</v>
      </c>
    </row>
    <row r="10" spans="2:65" x14ac:dyDescent="0.35">
      <c r="B10" s="18" t="s">
        <v>586</v>
      </c>
      <c r="C10" s="17">
        <v>0.24733832769079001</v>
      </c>
      <c r="D10" s="17">
        <v>0.242230551835178</v>
      </c>
      <c r="E10" s="17">
        <v>0.25233293998489298</v>
      </c>
      <c r="F10" s="17"/>
      <c r="G10" s="17">
        <v>0.21462501749794899</v>
      </c>
      <c r="H10" s="17">
        <v>0.27085737002242699</v>
      </c>
      <c r="I10" s="17">
        <v>0.28230925664676398</v>
      </c>
      <c r="J10" s="17">
        <v>0.26206823435747001</v>
      </c>
      <c r="K10" s="17">
        <v>0.24679095651066699</v>
      </c>
      <c r="L10" s="17">
        <v>0.21463566498982301</v>
      </c>
      <c r="M10" s="17"/>
      <c r="N10" s="17">
        <v>0.21764620177303001</v>
      </c>
      <c r="O10" s="17">
        <v>0.23443966141287501</v>
      </c>
      <c r="P10" s="17">
        <v>0.296851377733866</v>
      </c>
      <c r="Q10" s="17">
        <v>0.24841361888388899</v>
      </c>
      <c r="R10" s="17"/>
      <c r="S10" s="17">
        <v>0.120533683804084</v>
      </c>
      <c r="T10" s="17">
        <v>0.255360424513146</v>
      </c>
      <c r="U10" s="17">
        <v>0.244169308227355</v>
      </c>
      <c r="V10" s="17">
        <v>0.203623340832469</v>
      </c>
      <c r="W10" s="17">
        <v>0.32143999227126602</v>
      </c>
      <c r="X10" s="17">
        <v>0.24109002513375899</v>
      </c>
      <c r="Y10" s="17">
        <v>0.26924067728123102</v>
      </c>
      <c r="Z10" s="17">
        <v>0.24225760096051799</v>
      </c>
      <c r="AA10" s="17">
        <v>0.255102061799866</v>
      </c>
      <c r="AB10" s="17">
        <v>0.24178274154569099</v>
      </c>
      <c r="AC10" s="17">
        <v>0.26717262301373301</v>
      </c>
      <c r="AD10" s="17">
        <v>0.49454864820162697</v>
      </c>
      <c r="AE10" s="17"/>
      <c r="AF10" s="17">
        <v>0.24171267016540099</v>
      </c>
      <c r="AG10" s="17">
        <v>0.25165778255528098</v>
      </c>
      <c r="AH10" s="17">
        <v>0.27529219266987598</v>
      </c>
      <c r="AI10" s="17"/>
      <c r="AJ10" s="17">
        <v>0.233102465673628</v>
      </c>
      <c r="AK10" s="17">
        <v>0.25029205453215297</v>
      </c>
      <c r="AL10" s="17">
        <v>0.23566267475269101</v>
      </c>
      <c r="AM10" s="17">
        <v>0.322274229734893</v>
      </c>
      <c r="AN10" s="17">
        <v>0.274268870715276</v>
      </c>
      <c r="AO10" s="17"/>
      <c r="AP10" s="17">
        <v>0.20964150775663501</v>
      </c>
      <c r="AQ10" s="17">
        <v>0.23687852801963999</v>
      </c>
      <c r="AR10" s="17">
        <v>0.275788520720119</v>
      </c>
      <c r="AS10" s="17"/>
      <c r="AT10" s="17">
        <v>0.238740104584242</v>
      </c>
      <c r="AU10" s="17">
        <v>0.27117335695987899</v>
      </c>
      <c r="AV10" s="17">
        <v>0.231987757836804</v>
      </c>
      <c r="AW10" s="17">
        <v>0.26309912172479699</v>
      </c>
      <c r="AX10" s="17">
        <v>0</v>
      </c>
      <c r="AY10" s="17"/>
      <c r="AZ10" s="17">
        <v>0.17643911315708499</v>
      </c>
      <c r="BA10" s="17">
        <v>0.231192943871425</v>
      </c>
      <c r="BB10" s="17">
        <v>0.238720371024706</v>
      </c>
      <c r="BC10" s="17">
        <v>0.271101493476822</v>
      </c>
      <c r="BD10" s="17">
        <v>0.29038495367379102</v>
      </c>
      <c r="BE10" s="17">
        <v>0.40061023999918099</v>
      </c>
      <c r="BF10" s="17"/>
      <c r="BG10" s="17">
        <v>0.222178102111208</v>
      </c>
      <c r="BH10" s="17">
        <v>0.27756214619724301</v>
      </c>
      <c r="BI10" s="17" t="s">
        <v>95</v>
      </c>
      <c r="BJ10" s="17">
        <v>0.27585552867873497</v>
      </c>
      <c r="BK10" s="17">
        <v>0.250467921160554</v>
      </c>
      <c r="BL10" s="17">
        <v>0.25056154704606098</v>
      </c>
      <c r="BM10" s="17">
        <v>0.247031438502786</v>
      </c>
    </row>
    <row r="11" spans="2:65" x14ac:dyDescent="0.35">
      <c r="B11" s="18" t="s">
        <v>587</v>
      </c>
      <c r="C11" s="17">
        <v>9.3643833476879101E-2</v>
      </c>
      <c r="D11" s="17">
        <v>0.107198127621333</v>
      </c>
      <c r="E11" s="17">
        <v>8.0216328979285906E-2</v>
      </c>
      <c r="F11" s="17"/>
      <c r="G11" s="17">
        <v>7.2660627276750794E-2</v>
      </c>
      <c r="H11" s="17">
        <v>0.104159075610121</v>
      </c>
      <c r="I11" s="17">
        <v>9.6987016774139803E-2</v>
      </c>
      <c r="J11" s="17">
        <v>8.1824565445346206E-2</v>
      </c>
      <c r="K11" s="17">
        <v>8.9428027532430704E-2</v>
      </c>
      <c r="L11" s="17">
        <v>0.106090915934687</v>
      </c>
      <c r="M11" s="17"/>
      <c r="N11" s="17">
        <v>0.128010253268906</v>
      </c>
      <c r="O11" s="17">
        <v>0.10002653751160601</v>
      </c>
      <c r="P11" s="17">
        <v>7.0436245885472398E-2</v>
      </c>
      <c r="Q11" s="17">
        <v>6.55750063641245E-2</v>
      </c>
      <c r="R11" s="17"/>
      <c r="S11" s="17">
        <v>0.14866118804258799</v>
      </c>
      <c r="T11" s="17">
        <v>6.8481634635910602E-2</v>
      </c>
      <c r="U11" s="17">
        <v>0.11437477676039801</v>
      </c>
      <c r="V11" s="17">
        <v>0.104635420870726</v>
      </c>
      <c r="W11" s="17">
        <v>9.0285162756446394E-2</v>
      </c>
      <c r="X11" s="17">
        <v>0.105106186649084</v>
      </c>
      <c r="Y11" s="17">
        <v>5.6049233483820397E-2</v>
      </c>
      <c r="Z11" s="17">
        <v>8.0328833306848396E-2</v>
      </c>
      <c r="AA11" s="17">
        <v>9.6735706464230797E-2</v>
      </c>
      <c r="AB11" s="17">
        <v>9.8143258956297399E-2</v>
      </c>
      <c r="AC11" s="17">
        <v>5.7475623164624498E-2</v>
      </c>
      <c r="AD11" s="17">
        <v>6.07673769816389E-2</v>
      </c>
      <c r="AE11" s="17"/>
      <c r="AF11" s="17">
        <v>9.2996634181394103E-2</v>
      </c>
      <c r="AG11" s="17">
        <v>0.106432002972494</v>
      </c>
      <c r="AH11" s="17">
        <v>6.9525263249313005E-2</v>
      </c>
      <c r="AI11" s="17"/>
      <c r="AJ11" s="17">
        <v>9.8260439771904198E-2</v>
      </c>
      <c r="AK11" s="17">
        <v>0.102970903545899</v>
      </c>
      <c r="AL11" s="17">
        <v>0.12683054677871999</v>
      </c>
      <c r="AM11" s="17">
        <v>6.6737954601010493E-2</v>
      </c>
      <c r="AN11" s="17">
        <v>6.6678834647488999E-2</v>
      </c>
      <c r="AO11" s="17"/>
      <c r="AP11" s="17">
        <v>0.12542435049055001</v>
      </c>
      <c r="AQ11" s="17">
        <v>9.5304804469962104E-2</v>
      </c>
      <c r="AR11" s="17">
        <v>0.10785366543334</v>
      </c>
      <c r="AS11" s="17"/>
      <c r="AT11" s="17">
        <v>7.2790387232655102E-2</v>
      </c>
      <c r="AU11" s="17">
        <v>7.6855500034497606E-2</v>
      </c>
      <c r="AV11" s="17">
        <v>0.10136060963321999</v>
      </c>
      <c r="AW11" s="17">
        <v>0.13668477985816599</v>
      </c>
      <c r="AX11" s="17">
        <v>0.22757905874231699</v>
      </c>
      <c r="AY11" s="17"/>
      <c r="AZ11" s="17">
        <v>0.117866698256108</v>
      </c>
      <c r="BA11" s="17">
        <v>0.113343613874684</v>
      </c>
      <c r="BB11" s="17">
        <v>7.3748069840146993E-2</v>
      </c>
      <c r="BC11" s="17">
        <v>6.9098400524727197E-2</v>
      </c>
      <c r="BD11" s="17">
        <v>8.9888347806681507E-2</v>
      </c>
      <c r="BE11" s="17">
        <v>4.0360274795190998E-2</v>
      </c>
      <c r="BF11" s="17"/>
      <c r="BG11" s="17">
        <v>0.113232189577835</v>
      </c>
      <c r="BH11" s="17">
        <v>9.5268136541791407E-2</v>
      </c>
      <c r="BI11" s="17" t="s">
        <v>95</v>
      </c>
      <c r="BJ11" s="17">
        <v>7.2735328813640199E-2</v>
      </c>
      <c r="BK11" s="17">
        <v>2.5961445073235299E-2</v>
      </c>
      <c r="BL11" s="17">
        <v>8.2055281268285193E-2</v>
      </c>
      <c r="BM11" s="17">
        <v>7.7506356368346394E-2</v>
      </c>
    </row>
    <row r="12" spans="2:65" x14ac:dyDescent="0.35">
      <c r="B12" s="18" t="s">
        <v>588</v>
      </c>
      <c r="C12" s="17">
        <v>4.6759906669523101E-2</v>
      </c>
      <c r="D12" s="17">
        <v>6.0965326078221201E-2</v>
      </c>
      <c r="E12" s="17">
        <v>3.2428888114591603E-2</v>
      </c>
      <c r="F12" s="17"/>
      <c r="G12" s="17">
        <v>9.6452644670394494E-2</v>
      </c>
      <c r="H12" s="17">
        <v>6.6270240877461403E-2</v>
      </c>
      <c r="I12" s="17">
        <v>6.5641458591929006E-2</v>
      </c>
      <c r="J12" s="17">
        <v>3.2781104501071502E-2</v>
      </c>
      <c r="K12" s="17">
        <v>1.6128289414209001E-2</v>
      </c>
      <c r="L12" s="17">
        <v>2.2765589658894001E-2</v>
      </c>
      <c r="M12" s="17"/>
      <c r="N12" s="17">
        <v>6.7647411989843295E-2</v>
      </c>
      <c r="O12" s="17">
        <v>4.3285463570460397E-2</v>
      </c>
      <c r="P12" s="17">
        <v>4.2240513242530003E-2</v>
      </c>
      <c r="Q12" s="17">
        <v>2.2009879050920399E-2</v>
      </c>
      <c r="R12" s="17"/>
      <c r="S12" s="17">
        <v>9.5137445758714301E-2</v>
      </c>
      <c r="T12" s="17">
        <v>3.08922444043555E-2</v>
      </c>
      <c r="U12" s="17">
        <v>2.5570830572158101E-2</v>
      </c>
      <c r="V12" s="17">
        <v>5.6216255618333301E-2</v>
      </c>
      <c r="W12" s="17">
        <v>5.5416241642560198E-2</v>
      </c>
      <c r="X12" s="17">
        <v>4.8108386667003601E-2</v>
      </c>
      <c r="Y12" s="17">
        <v>3.9163063625107498E-2</v>
      </c>
      <c r="Z12" s="17">
        <v>7.2912078080680898E-2</v>
      </c>
      <c r="AA12" s="17">
        <v>3.92380084281738E-2</v>
      </c>
      <c r="AB12" s="17">
        <v>4.3668666709750503E-2</v>
      </c>
      <c r="AC12" s="17">
        <v>2.55255305531479E-2</v>
      </c>
      <c r="AD12" s="17">
        <v>2.5155674172652898E-2</v>
      </c>
      <c r="AE12" s="17"/>
      <c r="AF12" s="17">
        <v>3.9356626710300498E-2</v>
      </c>
      <c r="AG12" s="17">
        <v>5.5895052685312398E-2</v>
      </c>
      <c r="AH12" s="17">
        <v>4.6385966002285499E-2</v>
      </c>
      <c r="AI12" s="17"/>
      <c r="AJ12" s="17">
        <v>4.54613825664913E-2</v>
      </c>
      <c r="AK12" s="17">
        <v>5.8056236031176003E-2</v>
      </c>
      <c r="AL12" s="17">
        <v>3.7664370543798197E-2</v>
      </c>
      <c r="AM12" s="17">
        <v>2.51022396264532E-2</v>
      </c>
      <c r="AN12" s="17">
        <v>3.4066718561899599E-2</v>
      </c>
      <c r="AO12" s="17"/>
      <c r="AP12" s="17">
        <v>5.99233001085911E-2</v>
      </c>
      <c r="AQ12" s="17">
        <v>6.4546193204584199E-2</v>
      </c>
      <c r="AR12" s="17">
        <v>4.26585128898226E-2</v>
      </c>
      <c r="AS12" s="17"/>
      <c r="AT12" s="17">
        <v>2.2152684247006799E-2</v>
      </c>
      <c r="AU12" s="17">
        <v>3.6406551513764401E-2</v>
      </c>
      <c r="AV12" s="17">
        <v>5.33380900192989E-2</v>
      </c>
      <c r="AW12" s="17">
        <v>9.3917236046669503E-2</v>
      </c>
      <c r="AX12" s="17">
        <v>5.6417464283518202E-2</v>
      </c>
      <c r="AY12" s="17"/>
      <c r="AZ12" s="17">
        <v>0.103823109014046</v>
      </c>
      <c r="BA12" s="17">
        <v>3.43903667118148E-2</v>
      </c>
      <c r="BB12" s="17">
        <v>5.2049940607932103E-2</v>
      </c>
      <c r="BC12" s="17">
        <v>2.8647768877233401E-2</v>
      </c>
      <c r="BD12" s="17">
        <v>2.9153882005148801E-2</v>
      </c>
      <c r="BE12" s="17">
        <v>1.8602358167243999E-2</v>
      </c>
      <c r="BF12" s="17"/>
      <c r="BG12" s="17">
        <v>4.3356360285898198E-2</v>
      </c>
      <c r="BH12" s="17">
        <v>4.6465182385047897E-2</v>
      </c>
      <c r="BI12" s="17" t="s">
        <v>95</v>
      </c>
      <c r="BJ12" s="17">
        <v>5.9314965747540201E-2</v>
      </c>
      <c r="BK12" s="17">
        <v>4.2627931230797597E-2</v>
      </c>
      <c r="BL12" s="17">
        <v>5.6543929716853902E-2</v>
      </c>
      <c r="BM12" s="17">
        <v>3.7796929621794602E-2</v>
      </c>
    </row>
    <row r="13" spans="2:65" x14ac:dyDescent="0.35">
      <c r="B13" s="18" t="s">
        <v>497</v>
      </c>
      <c r="C13" s="19">
        <v>5.5694118560162299E-3</v>
      </c>
      <c r="D13" s="19">
        <v>3.8540510146647198E-3</v>
      </c>
      <c r="E13" s="19">
        <v>7.3563607247056897E-3</v>
      </c>
      <c r="F13" s="19"/>
      <c r="G13" s="19">
        <v>2.2307994442996099E-2</v>
      </c>
      <c r="H13" s="19">
        <v>6.5088492364053204E-3</v>
      </c>
      <c r="I13" s="19">
        <v>4.28369707052185E-3</v>
      </c>
      <c r="J13" s="19">
        <v>0</v>
      </c>
      <c r="K13" s="19">
        <v>6.6375532140846502E-3</v>
      </c>
      <c r="L13" s="19">
        <v>0</v>
      </c>
      <c r="M13" s="19"/>
      <c r="N13" s="19">
        <v>3.5743526498978602E-3</v>
      </c>
      <c r="O13" s="19">
        <v>3.5971553917722599E-3</v>
      </c>
      <c r="P13" s="19">
        <v>1.04496967873792E-2</v>
      </c>
      <c r="Q13" s="19">
        <v>5.4468748205350496E-3</v>
      </c>
      <c r="R13" s="19"/>
      <c r="S13" s="19">
        <v>1.68206241226449E-2</v>
      </c>
      <c r="T13" s="19">
        <v>5.4145604027767196E-3</v>
      </c>
      <c r="U13" s="19">
        <v>0</v>
      </c>
      <c r="V13" s="19">
        <v>3.4324883956706499E-3</v>
      </c>
      <c r="W13" s="19">
        <v>1.25290719562092E-2</v>
      </c>
      <c r="X13" s="19">
        <v>4.1538586394493301E-3</v>
      </c>
      <c r="Y13" s="19">
        <v>8.6925949400115804E-3</v>
      </c>
      <c r="Z13" s="19">
        <v>0</v>
      </c>
      <c r="AA13" s="19">
        <v>3.05051785986684E-3</v>
      </c>
      <c r="AB13" s="19">
        <v>4.2867279011314296E-3</v>
      </c>
      <c r="AC13" s="19">
        <v>0</v>
      </c>
      <c r="AD13" s="19">
        <v>0</v>
      </c>
      <c r="AE13" s="19"/>
      <c r="AF13" s="19">
        <v>1.6686953977732299E-3</v>
      </c>
      <c r="AG13" s="19">
        <v>5.7348337882133296E-3</v>
      </c>
      <c r="AH13" s="19">
        <v>6.2907652663740498E-3</v>
      </c>
      <c r="AI13" s="19"/>
      <c r="AJ13" s="19">
        <v>1.61641200368234E-3</v>
      </c>
      <c r="AK13" s="19">
        <v>5.99763081236391E-3</v>
      </c>
      <c r="AL13" s="19">
        <v>5.8525719998771403E-3</v>
      </c>
      <c r="AM13" s="19">
        <v>0</v>
      </c>
      <c r="AN13" s="19">
        <v>3.1914822112590999E-3</v>
      </c>
      <c r="AO13" s="19"/>
      <c r="AP13" s="19">
        <v>1.58599904266261E-3</v>
      </c>
      <c r="AQ13" s="19">
        <v>5.5594955073787903E-3</v>
      </c>
      <c r="AR13" s="19">
        <v>1.04059529572552E-2</v>
      </c>
      <c r="AS13" s="19"/>
      <c r="AT13" s="19">
        <v>7.2854358099076E-3</v>
      </c>
      <c r="AU13" s="19">
        <v>4.7672517723290498E-3</v>
      </c>
      <c r="AV13" s="19">
        <v>4.8161159679715902E-3</v>
      </c>
      <c r="AW13" s="19">
        <v>6.6107261198980099E-3</v>
      </c>
      <c r="AX13" s="19">
        <v>0</v>
      </c>
      <c r="AY13" s="19"/>
      <c r="AZ13" s="19">
        <v>9.3651076500815902E-3</v>
      </c>
      <c r="BA13" s="19">
        <v>3.3513787273013302E-3</v>
      </c>
      <c r="BB13" s="19">
        <v>5.6668249772347003E-3</v>
      </c>
      <c r="BC13" s="19">
        <v>8.8007488895667299E-3</v>
      </c>
      <c r="BD13" s="19">
        <v>2.8682231692043199E-3</v>
      </c>
      <c r="BE13" s="19">
        <v>0</v>
      </c>
      <c r="BF13" s="19"/>
      <c r="BG13" s="19">
        <v>1.4842921075372199E-3</v>
      </c>
      <c r="BH13" s="19">
        <v>7.1567670839026596E-3</v>
      </c>
      <c r="BI13" s="19" t="s">
        <v>95</v>
      </c>
      <c r="BJ13" s="19">
        <v>0</v>
      </c>
      <c r="BK13" s="19">
        <v>1.6675777912996601E-2</v>
      </c>
      <c r="BL13" s="19">
        <v>8.4732027062143795E-3</v>
      </c>
      <c r="BM13" s="19">
        <v>0</v>
      </c>
    </row>
    <row r="14" spans="2:65" x14ac:dyDescent="0.35">
      <c r="B14" s="16" t="s">
        <v>592</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595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2927</v>
      </c>
      <c r="D7" s="10">
        <v>1454</v>
      </c>
      <c r="E7" s="10">
        <v>1466</v>
      </c>
      <c r="F7" s="10"/>
      <c r="G7" s="10">
        <v>319</v>
      </c>
      <c r="H7" s="10">
        <v>478</v>
      </c>
      <c r="I7" s="10">
        <v>497</v>
      </c>
      <c r="J7" s="10">
        <v>480</v>
      </c>
      <c r="K7" s="10">
        <v>450</v>
      </c>
      <c r="L7" s="10">
        <v>703</v>
      </c>
      <c r="M7" s="10"/>
      <c r="N7" s="10">
        <v>931</v>
      </c>
      <c r="O7" s="10">
        <v>792</v>
      </c>
      <c r="P7" s="10">
        <v>614</v>
      </c>
      <c r="Q7" s="10">
        <v>578</v>
      </c>
      <c r="R7" s="10"/>
      <c r="S7" s="10">
        <v>299</v>
      </c>
      <c r="T7" s="10">
        <v>420</v>
      </c>
      <c r="U7" s="10">
        <v>262</v>
      </c>
      <c r="V7" s="10">
        <v>267</v>
      </c>
      <c r="W7" s="10">
        <v>233</v>
      </c>
      <c r="X7" s="10">
        <v>262</v>
      </c>
      <c r="Y7" s="10">
        <v>253</v>
      </c>
      <c r="Z7" s="10">
        <v>128</v>
      </c>
      <c r="AA7" s="10">
        <v>358</v>
      </c>
      <c r="AB7" s="10">
        <v>221</v>
      </c>
      <c r="AC7" s="10">
        <v>153</v>
      </c>
      <c r="AD7" s="10">
        <v>71</v>
      </c>
      <c r="AE7" s="10"/>
      <c r="AF7" s="10">
        <v>1116</v>
      </c>
      <c r="AG7" s="10">
        <v>1247</v>
      </c>
      <c r="AH7" s="10">
        <v>346</v>
      </c>
      <c r="AI7" s="10"/>
      <c r="AJ7" s="10">
        <v>1158</v>
      </c>
      <c r="AK7" s="10">
        <v>818</v>
      </c>
      <c r="AL7" s="10">
        <v>214</v>
      </c>
      <c r="AM7" s="10">
        <v>40</v>
      </c>
      <c r="AN7" s="10">
        <v>324</v>
      </c>
      <c r="AO7" s="10"/>
      <c r="AP7" s="10">
        <v>625</v>
      </c>
      <c r="AQ7" s="10">
        <v>1038</v>
      </c>
      <c r="AR7" s="10">
        <v>218</v>
      </c>
      <c r="AS7" s="10"/>
      <c r="AT7" s="10">
        <v>638</v>
      </c>
      <c r="AU7" s="10">
        <v>677</v>
      </c>
      <c r="AV7" s="10">
        <v>831</v>
      </c>
      <c r="AW7" s="10">
        <v>332</v>
      </c>
      <c r="AX7" s="10">
        <v>45</v>
      </c>
      <c r="AY7" s="10"/>
      <c r="AZ7" s="10">
        <v>548</v>
      </c>
      <c r="BA7" s="10">
        <v>913</v>
      </c>
      <c r="BB7" s="10">
        <v>319</v>
      </c>
      <c r="BC7" s="10">
        <v>582</v>
      </c>
      <c r="BD7" s="10">
        <v>395</v>
      </c>
      <c r="BE7" s="10">
        <v>170</v>
      </c>
      <c r="BF7" s="10"/>
      <c r="BG7" s="10">
        <v>1232</v>
      </c>
      <c r="BH7" s="10">
        <v>752</v>
      </c>
      <c r="BI7" s="10" t="s">
        <v>94</v>
      </c>
      <c r="BJ7" s="10">
        <v>156</v>
      </c>
      <c r="BK7" s="10">
        <v>168</v>
      </c>
      <c r="BL7" s="10">
        <v>497</v>
      </c>
      <c r="BM7" s="10">
        <v>83</v>
      </c>
    </row>
    <row r="8" spans="2:65" ht="30" customHeight="1" x14ac:dyDescent="0.35">
      <c r="B8" s="11" t="s">
        <v>19</v>
      </c>
      <c r="C8" s="11">
        <v>2916</v>
      </c>
      <c r="D8" s="11">
        <v>1468</v>
      </c>
      <c r="E8" s="11">
        <v>1441</v>
      </c>
      <c r="F8" s="11"/>
      <c r="G8" s="11">
        <v>380</v>
      </c>
      <c r="H8" s="11">
        <v>468</v>
      </c>
      <c r="I8" s="11">
        <v>483</v>
      </c>
      <c r="J8" s="11">
        <v>470</v>
      </c>
      <c r="K8" s="11">
        <v>435</v>
      </c>
      <c r="L8" s="11">
        <v>679</v>
      </c>
      <c r="M8" s="11"/>
      <c r="N8" s="11">
        <v>854</v>
      </c>
      <c r="O8" s="11">
        <v>742</v>
      </c>
      <c r="P8" s="11">
        <v>677</v>
      </c>
      <c r="Q8" s="11">
        <v>632</v>
      </c>
      <c r="R8" s="11"/>
      <c r="S8" s="11">
        <v>304</v>
      </c>
      <c r="T8" s="11">
        <v>398</v>
      </c>
      <c r="U8" s="11">
        <v>252</v>
      </c>
      <c r="V8" s="11">
        <v>269</v>
      </c>
      <c r="W8" s="11">
        <v>223</v>
      </c>
      <c r="X8" s="11">
        <v>269</v>
      </c>
      <c r="Y8" s="11">
        <v>236</v>
      </c>
      <c r="Z8" s="11">
        <v>115</v>
      </c>
      <c r="AA8" s="11">
        <v>336</v>
      </c>
      <c r="AB8" s="11">
        <v>261</v>
      </c>
      <c r="AC8" s="11">
        <v>160</v>
      </c>
      <c r="AD8" s="11">
        <v>93</v>
      </c>
      <c r="AE8" s="11"/>
      <c r="AF8" s="11">
        <v>1095</v>
      </c>
      <c r="AG8" s="11">
        <v>1216</v>
      </c>
      <c r="AH8" s="11">
        <v>360</v>
      </c>
      <c r="AI8" s="11"/>
      <c r="AJ8" s="11">
        <v>1121</v>
      </c>
      <c r="AK8" s="11">
        <v>816</v>
      </c>
      <c r="AL8" s="11">
        <v>204</v>
      </c>
      <c r="AM8" s="11">
        <v>39</v>
      </c>
      <c r="AN8" s="11">
        <v>339</v>
      </c>
      <c r="AO8" s="11"/>
      <c r="AP8" s="11">
        <v>607</v>
      </c>
      <c r="AQ8" s="11">
        <v>1036</v>
      </c>
      <c r="AR8" s="11">
        <v>215</v>
      </c>
      <c r="AS8" s="11"/>
      <c r="AT8" s="11">
        <v>656</v>
      </c>
      <c r="AU8" s="11">
        <v>689</v>
      </c>
      <c r="AV8" s="11">
        <v>812</v>
      </c>
      <c r="AW8" s="11">
        <v>313</v>
      </c>
      <c r="AX8" s="11">
        <v>39</v>
      </c>
      <c r="AY8" s="11"/>
      <c r="AZ8" s="11">
        <v>562</v>
      </c>
      <c r="BA8" s="11">
        <v>899</v>
      </c>
      <c r="BB8" s="11">
        <v>321</v>
      </c>
      <c r="BC8" s="11">
        <v>576</v>
      </c>
      <c r="BD8" s="11">
        <v>387</v>
      </c>
      <c r="BE8" s="11">
        <v>170</v>
      </c>
      <c r="BF8" s="11"/>
      <c r="BG8" s="11">
        <v>1195</v>
      </c>
      <c r="BH8" s="11">
        <v>737</v>
      </c>
      <c r="BI8" s="11" t="s">
        <v>94</v>
      </c>
      <c r="BJ8" s="11">
        <v>166</v>
      </c>
      <c r="BK8" s="11">
        <v>179</v>
      </c>
      <c r="BL8" s="11">
        <v>507</v>
      </c>
      <c r="BM8" s="11">
        <v>88</v>
      </c>
    </row>
    <row r="9" spans="2:65" ht="43.5" x14ac:dyDescent="0.35">
      <c r="B9" s="18" t="s">
        <v>593</v>
      </c>
      <c r="C9" s="17">
        <v>0.45328583435026498</v>
      </c>
      <c r="D9" s="17">
        <v>0.44781857888797399</v>
      </c>
      <c r="E9" s="17">
        <v>0.45910389675950702</v>
      </c>
      <c r="F9" s="17"/>
      <c r="G9" s="17">
        <v>0.41449437511988002</v>
      </c>
      <c r="H9" s="17">
        <v>0.49279592142831802</v>
      </c>
      <c r="I9" s="17">
        <v>0.43606096554284102</v>
      </c>
      <c r="J9" s="17">
        <v>0.49060379508575902</v>
      </c>
      <c r="K9" s="17">
        <v>0.48720883044674701</v>
      </c>
      <c r="L9" s="17">
        <v>0.41239182615972902</v>
      </c>
      <c r="M9" s="17"/>
      <c r="N9" s="17">
        <v>0.35881438574872598</v>
      </c>
      <c r="O9" s="17">
        <v>0.48465330793929201</v>
      </c>
      <c r="P9" s="17">
        <v>0.46023576409658001</v>
      </c>
      <c r="Q9" s="17">
        <v>0.53774058019427096</v>
      </c>
      <c r="R9" s="17"/>
      <c r="S9" s="17">
        <v>0.29723221228326901</v>
      </c>
      <c r="T9" s="17">
        <v>0.453939742072832</v>
      </c>
      <c r="U9" s="17">
        <v>0.47838825119888001</v>
      </c>
      <c r="V9" s="17">
        <v>0.455966779509896</v>
      </c>
      <c r="W9" s="17">
        <v>0.49876078689758602</v>
      </c>
      <c r="X9" s="17">
        <v>0.424733858310889</v>
      </c>
      <c r="Y9" s="17">
        <v>0.48507169746852102</v>
      </c>
      <c r="Z9" s="17">
        <v>0.46380139112041002</v>
      </c>
      <c r="AA9" s="17">
        <v>0.462862074585073</v>
      </c>
      <c r="AB9" s="17">
        <v>0.48806386037286797</v>
      </c>
      <c r="AC9" s="17">
        <v>0.49146773715310099</v>
      </c>
      <c r="AD9" s="17">
        <v>0.56640221972544103</v>
      </c>
      <c r="AE9" s="17"/>
      <c r="AF9" s="17">
        <v>0.51633089233690499</v>
      </c>
      <c r="AG9" s="17">
        <v>0.39071579681284402</v>
      </c>
      <c r="AH9" s="17">
        <v>0.47678853866736298</v>
      </c>
      <c r="AI9" s="17"/>
      <c r="AJ9" s="17">
        <v>0.48226031927765101</v>
      </c>
      <c r="AK9" s="17">
        <v>0.394160894790822</v>
      </c>
      <c r="AL9" s="17">
        <v>0.41152767633204901</v>
      </c>
      <c r="AM9" s="17">
        <v>0.62518570003598195</v>
      </c>
      <c r="AN9" s="17">
        <v>0.50862112974471896</v>
      </c>
      <c r="AO9" s="17"/>
      <c r="AP9" s="17">
        <v>0.42702316575396099</v>
      </c>
      <c r="AQ9" s="17">
        <v>0.40345822460664799</v>
      </c>
      <c r="AR9" s="17">
        <v>0.41732185040300401</v>
      </c>
      <c r="AS9" s="17"/>
      <c r="AT9" s="17">
        <v>0.51394734614499404</v>
      </c>
      <c r="AU9" s="17">
        <v>0.51831419568322401</v>
      </c>
      <c r="AV9" s="17">
        <v>0.41157369807231098</v>
      </c>
      <c r="AW9" s="17">
        <v>0.35025567963688897</v>
      </c>
      <c r="AX9" s="17">
        <v>0.20752876946238799</v>
      </c>
      <c r="AY9" s="17"/>
      <c r="AZ9" s="17">
        <v>0.35767135261108801</v>
      </c>
      <c r="BA9" s="17">
        <v>0.43823865701016401</v>
      </c>
      <c r="BB9" s="17">
        <v>0.51896354561516</v>
      </c>
      <c r="BC9" s="17">
        <v>0.50748984430847099</v>
      </c>
      <c r="BD9" s="17">
        <v>0.45381190586372999</v>
      </c>
      <c r="BE9" s="17">
        <v>0.53976429182071195</v>
      </c>
      <c r="BF9" s="17"/>
      <c r="BG9" s="17">
        <v>0.42838414087028698</v>
      </c>
      <c r="BH9" s="17">
        <v>0.46615023494878599</v>
      </c>
      <c r="BI9" s="17" t="s">
        <v>95</v>
      </c>
      <c r="BJ9" s="17">
        <v>0.45697556543218398</v>
      </c>
      <c r="BK9" s="17">
        <v>0.56593616366176502</v>
      </c>
      <c r="BL9" s="17">
        <v>0.45594661222002902</v>
      </c>
      <c r="BM9" s="17">
        <v>0.46662664547280602</v>
      </c>
    </row>
    <row r="10" spans="2:65" ht="29" x14ac:dyDescent="0.35">
      <c r="B10" s="18" t="s">
        <v>594</v>
      </c>
      <c r="C10" s="17">
        <v>0.32625240646778098</v>
      </c>
      <c r="D10" s="17">
        <v>0.35689918275386201</v>
      </c>
      <c r="E10" s="17">
        <v>0.29589997817902097</v>
      </c>
      <c r="F10" s="17"/>
      <c r="G10" s="17">
        <v>0.43644160421790301</v>
      </c>
      <c r="H10" s="17">
        <v>0.40476866905596798</v>
      </c>
      <c r="I10" s="17">
        <v>0.34972072384849301</v>
      </c>
      <c r="J10" s="17">
        <v>0.28687428836547602</v>
      </c>
      <c r="K10" s="17">
        <v>0.268594334984887</v>
      </c>
      <c r="L10" s="17">
        <v>0.25805235867245802</v>
      </c>
      <c r="M10" s="17"/>
      <c r="N10" s="17">
        <v>0.430260225510253</v>
      </c>
      <c r="O10" s="17">
        <v>0.30314116326319801</v>
      </c>
      <c r="P10" s="17">
        <v>0.29876315919770902</v>
      </c>
      <c r="Q10" s="17">
        <v>0.24562293522234999</v>
      </c>
      <c r="R10" s="17"/>
      <c r="S10" s="17">
        <v>0.49952811703445898</v>
      </c>
      <c r="T10" s="17">
        <v>0.30966056040761403</v>
      </c>
      <c r="U10" s="17">
        <v>0.30617394709274498</v>
      </c>
      <c r="V10" s="17">
        <v>0.32691071765582902</v>
      </c>
      <c r="W10" s="17">
        <v>0.27360533584188801</v>
      </c>
      <c r="X10" s="17">
        <v>0.35163122354307702</v>
      </c>
      <c r="Y10" s="17">
        <v>0.303792044977792</v>
      </c>
      <c r="Z10" s="17">
        <v>0.34726692569509698</v>
      </c>
      <c r="AA10" s="17">
        <v>0.30761563158093602</v>
      </c>
      <c r="AB10" s="17">
        <v>0.275373838393349</v>
      </c>
      <c r="AC10" s="17">
        <v>0.286722219302257</v>
      </c>
      <c r="AD10" s="17">
        <v>0.24582667365595001</v>
      </c>
      <c r="AE10" s="17"/>
      <c r="AF10" s="17">
        <v>0.25493514151961499</v>
      </c>
      <c r="AG10" s="17">
        <v>0.38778572854293902</v>
      </c>
      <c r="AH10" s="17">
        <v>0.30083203660492802</v>
      </c>
      <c r="AI10" s="17"/>
      <c r="AJ10" s="17">
        <v>0.29286705169875399</v>
      </c>
      <c r="AK10" s="17">
        <v>0.40344004658805499</v>
      </c>
      <c r="AL10" s="17">
        <v>0.376335774211561</v>
      </c>
      <c r="AM10" s="17">
        <v>0.11649900947554701</v>
      </c>
      <c r="AN10" s="17">
        <v>0.24148850718586401</v>
      </c>
      <c r="AO10" s="17"/>
      <c r="AP10" s="17">
        <v>0.37095530873949201</v>
      </c>
      <c r="AQ10" s="17">
        <v>0.39383482297781902</v>
      </c>
      <c r="AR10" s="17">
        <v>0.37560112385229799</v>
      </c>
      <c r="AS10" s="17"/>
      <c r="AT10" s="17">
        <v>0.232383647134976</v>
      </c>
      <c r="AU10" s="17">
        <v>0.26589202844245102</v>
      </c>
      <c r="AV10" s="17">
        <v>0.38526243345147798</v>
      </c>
      <c r="AW10" s="17">
        <v>0.49688172833850502</v>
      </c>
      <c r="AX10" s="17">
        <v>0.64044292022706795</v>
      </c>
      <c r="AY10" s="17"/>
      <c r="AZ10" s="17">
        <v>0.50198335044438702</v>
      </c>
      <c r="BA10" s="17">
        <v>0.33092741578298202</v>
      </c>
      <c r="BB10" s="17">
        <v>0.27608610062806899</v>
      </c>
      <c r="BC10" s="17">
        <v>0.26110976059980401</v>
      </c>
      <c r="BD10" s="17">
        <v>0.24039219020981401</v>
      </c>
      <c r="BE10" s="17">
        <v>0.231920419179862</v>
      </c>
      <c r="BF10" s="17"/>
      <c r="BG10" s="17">
        <v>0.30275114240572698</v>
      </c>
      <c r="BH10" s="17">
        <v>0.33395578488590999</v>
      </c>
      <c r="BI10" s="17" t="s">
        <v>95</v>
      </c>
      <c r="BJ10" s="17">
        <v>0.34591060063308499</v>
      </c>
      <c r="BK10" s="17">
        <v>0.287894464483479</v>
      </c>
      <c r="BL10" s="17">
        <v>0.39524245200444302</v>
      </c>
      <c r="BM10" s="17">
        <v>0.27307775955693597</v>
      </c>
    </row>
    <row r="11" spans="2:65" x14ac:dyDescent="0.35">
      <c r="B11" s="18" t="s">
        <v>143</v>
      </c>
      <c r="C11" s="19">
        <v>0.22046175918195399</v>
      </c>
      <c r="D11" s="19">
        <v>0.19528223835816499</v>
      </c>
      <c r="E11" s="19">
        <v>0.244996125061471</v>
      </c>
      <c r="F11" s="19"/>
      <c r="G11" s="19">
        <v>0.149064020662216</v>
      </c>
      <c r="H11" s="19">
        <v>0.102435409515714</v>
      </c>
      <c r="I11" s="19">
        <v>0.214218310608666</v>
      </c>
      <c r="J11" s="19">
        <v>0.22252191654876499</v>
      </c>
      <c r="K11" s="19">
        <v>0.24419683456836599</v>
      </c>
      <c r="L11" s="19">
        <v>0.32955581516781302</v>
      </c>
      <c r="M11" s="19"/>
      <c r="N11" s="19">
        <v>0.21092538874102101</v>
      </c>
      <c r="O11" s="19">
        <v>0.21220552879750901</v>
      </c>
      <c r="P11" s="19">
        <v>0.241001076705711</v>
      </c>
      <c r="Q11" s="19">
        <v>0.216636484583378</v>
      </c>
      <c r="R11" s="19"/>
      <c r="S11" s="19">
        <v>0.203239670682272</v>
      </c>
      <c r="T11" s="19">
        <v>0.236399697519554</v>
      </c>
      <c r="U11" s="19">
        <v>0.21543780170837501</v>
      </c>
      <c r="V11" s="19">
        <v>0.21712250283427501</v>
      </c>
      <c r="W11" s="19">
        <v>0.227633877260526</v>
      </c>
      <c r="X11" s="19">
        <v>0.22363491814603401</v>
      </c>
      <c r="Y11" s="19">
        <v>0.21113625755368601</v>
      </c>
      <c r="Z11" s="19">
        <v>0.18893168318449299</v>
      </c>
      <c r="AA11" s="19">
        <v>0.229522293833991</v>
      </c>
      <c r="AB11" s="19">
        <v>0.23656230123378399</v>
      </c>
      <c r="AC11" s="19">
        <v>0.22181004354464101</v>
      </c>
      <c r="AD11" s="19">
        <v>0.18777110661860899</v>
      </c>
      <c r="AE11" s="19"/>
      <c r="AF11" s="19">
        <v>0.22873396614348099</v>
      </c>
      <c r="AG11" s="19">
        <v>0.22149847464421701</v>
      </c>
      <c r="AH11" s="19">
        <v>0.222379424727709</v>
      </c>
      <c r="AI11" s="19"/>
      <c r="AJ11" s="19">
        <v>0.22487262902359501</v>
      </c>
      <c r="AK11" s="19">
        <v>0.20239905862112301</v>
      </c>
      <c r="AL11" s="19">
        <v>0.21213654945638999</v>
      </c>
      <c r="AM11" s="19">
        <v>0.25831529048847102</v>
      </c>
      <c r="AN11" s="19">
        <v>0.249890363069417</v>
      </c>
      <c r="AO11" s="19"/>
      <c r="AP11" s="19">
        <v>0.20202152550654601</v>
      </c>
      <c r="AQ11" s="19">
        <v>0.20270695241553199</v>
      </c>
      <c r="AR11" s="19">
        <v>0.207077025744698</v>
      </c>
      <c r="AS11" s="19"/>
      <c r="AT11" s="19">
        <v>0.25366900672002901</v>
      </c>
      <c r="AU11" s="19">
        <v>0.21579377587432499</v>
      </c>
      <c r="AV11" s="19">
        <v>0.20316386847621101</v>
      </c>
      <c r="AW11" s="19">
        <v>0.152862592024607</v>
      </c>
      <c r="AX11" s="19">
        <v>0.15202831031054401</v>
      </c>
      <c r="AY11" s="19"/>
      <c r="AZ11" s="19">
        <v>0.14034529694452499</v>
      </c>
      <c r="BA11" s="19">
        <v>0.230833927206854</v>
      </c>
      <c r="BB11" s="19">
        <v>0.20495035375677001</v>
      </c>
      <c r="BC11" s="19">
        <v>0.231400395091726</v>
      </c>
      <c r="BD11" s="19">
        <v>0.305795903926456</v>
      </c>
      <c r="BE11" s="19">
        <v>0.22831528899942599</v>
      </c>
      <c r="BF11" s="19"/>
      <c r="BG11" s="19">
        <v>0.26886471672398599</v>
      </c>
      <c r="BH11" s="19">
        <v>0.19989398016530399</v>
      </c>
      <c r="BI11" s="19" t="s">
        <v>95</v>
      </c>
      <c r="BJ11" s="19">
        <v>0.197113833934731</v>
      </c>
      <c r="BK11" s="19">
        <v>0.14616937185475601</v>
      </c>
      <c r="BL11" s="19">
        <v>0.14881093577552801</v>
      </c>
      <c r="BM11" s="19">
        <v>0.260295594970258</v>
      </c>
    </row>
    <row r="12" spans="2:65" x14ac:dyDescent="0.35">
      <c r="B12" s="16" t="s">
        <v>590</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597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2927</v>
      </c>
      <c r="D7" s="10">
        <v>1454</v>
      </c>
      <c r="E7" s="10">
        <v>1466</v>
      </c>
      <c r="F7" s="10"/>
      <c r="G7" s="10">
        <v>319</v>
      </c>
      <c r="H7" s="10">
        <v>478</v>
      </c>
      <c r="I7" s="10">
        <v>497</v>
      </c>
      <c r="J7" s="10">
        <v>480</v>
      </c>
      <c r="K7" s="10">
        <v>450</v>
      </c>
      <c r="L7" s="10">
        <v>703</v>
      </c>
      <c r="M7" s="10"/>
      <c r="N7" s="10">
        <v>931</v>
      </c>
      <c r="O7" s="10">
        <v>792</v>
      </c>
      <c r="P7" s="10">
        <v>614</v>
      </c>
      <c r="Q7" s="10">
        <v>578</v>
      </c>
      <c r="R7" s="10"/>
      <c r="S7" s="10">
        <v>299</v>
      </c>
      <c r="T7" s="10">
        <v>420</v>
      </c>
      <c r="U7" s="10">
        <v>262</v>
      </c>
      <c r="V7" s="10">
        <v>267</v>
      </c>
      <c r="W7" s="10">
        <v>233</v>
      </c>
      <c r="X7" s="10">
        <v>262</v>
      </c>
      <c r="Y7" s="10">
        <v>253</v>
      </c>
      <c r="Z7" s="10">
        <v>128</v>
      </c>
      <c r="AA7" s="10">
        <v>358</v>
      </c>
      <c r="AB7" s="10">
        <v>221</v>
      </c>
      <c r="AC7" s="10">
        <v>153</v>
      </c>
      <c r="AD7" s="10">
        <v>71</v>
      </c>
      <c r="AE7" s="10"/>
      <c r="AF7" s="10">
        <v>1116</v>
      </c>
      <c r="AG7" s="10">
        <v>1247</v>
      </c>
      <c r="AH7" s="10">
        <v>346</v>
      </c>
      <c r="AI7" s="10"/>
      <c r="AJ7" s="10">
        <v>1158</v>
      </c>
      <c r="AK7" s="10">
        <v>818</v>
      </c>
      <c r="AL7" s="10">
        <v>214</v>
      </c>
      <c r="AM7" s="10">
        <v>40</v>
      </c>
      <c r="AN7" s="10">
        <v>324</v>
      </c>
      <c r="AO7" s="10"/>
      <c r="AP7" s="10">
        <v>625</v>
      </c>
      <c r="AQ7" s="10">
        <v>1038</v>
      </c>
      <c r="AR7" s="10">
        <v>218</v>
      </c>
      <c r="AS7" s="10"/>
      <c r="AT7" s="10">
        <v>638</v>
      </c>
      <c r="AU7" s="10">
        <v>677</v>
      </c>
      <c r="AV7" s="10">
        <v>831</v>
      </c>
      <c r="AW7" s="10">
        <v>332</v>
      </c>
      <c r="AX7" s="10">
        <v>45</v>
      </c>
      <c r="AY7" s="10"/>
      <c r="AZ7" s="10">
        <v>548</v>
      </c>
      <c r="BA7" s="10">
        <v>913</v>
      </c>
      <c r="BB7" s="10">
        <v>319</v>
      </c>
      <c r="BC7" s="10">
        <v>582</v>
      </c>
      <c r="BD7" s="10">
        <v>395</v>
      </c>
      <c r="BE7" s="10">
        <v>170</v>
      </c>
      <c r="BF7" s="10"/>
      <c r="BG7" s="10">
        <v>1232</v>
      </c>
      <c r="BH7" s="10">
        <v>752</v>
      </c>
      <c r="BI7" s="10" t="s">
        <v>94</v>
      </c>
      <c r="BJ7" s="10">
        <v>156</v>
      </c>
      <c r="BK7" s="10">
        <v>168</v>
      </c>
      <c r="BL7" s="10">
        <v>497</v>
      </c>
      <c r="BM7" s="10">
        <v>83</v>
      </c>
    </row>
    <row r="8" spans="2:65" ht="30" customHeight="1" x14ac:dyDescent="0.35">
      <c r="B8" s="11" t="s">
        <v>19</v>
      </c>
      <c r="C8" s="11">
        <v>2916</v>
      </c>
      <c r="D8" s="11">
        <v>1468</v>
      </c>
      <c r="E8" s="11">
        <v>1441</v>
      </c>
      <c r="F8" s="11"/>
      <c r="G8" s="11">
        <v>380</v>
      </c>
      <c r="H8" s="11">
        <v>468</v>
      </c>
      <c r="I8" s="11">
        <v>483</v>
      </c>
      <c r="J8" s="11">
        <v>470</v>
      </c>
      <c r="K8" s="11">
        <v>435</v>
      </c>
      <c r="L8" s="11">
        <v>679</v>
      </c>
      <c r="M8" s="11"/>
      <c r="N8" s="11">
        <v>854</v>
      </c>
      <c r="O8" s="11">
        <v>742</v>
      </c>
      <c r="P8" s="11">
        <v>677</v>
      </c>
      <c r="Q8" s="11">
        <v>632</v>
      </c>
      <c r="R8" s="11"/>
      <c r="S8" s="11">
        <v>304</v>
      </c>
      <c r="T8" s="11">
        <v>398</v>
      </c>
      <c r="U8" s="11">
        <v>252</v>
      </c>
      <c r="V8" s="11">
        <v>269</v>
      </c>
      <c r="W8" s="11">
        <v>223</v>
      </c>
      <c r="X8" s="11">
        <v>269</v>
      </c>
      <c r="Y8" s="11">
        <v>236</v>
      </c>
      <c r="Z8" s="11">
        <v>115</v>
      </c>
      <c r="AA8" s="11">
        <v>336</v>
      </c>
      <c r="AB8" s="11">
        <v>261</v>
      </c>
      <c r="AC8" s="11">
        <v>160</v>
      </c>
      <c r="AD8" s="11">
        <v>93</v>
      </c>
      <c r="AE8" s="11"/>
      <c r="AF8" s="11">
        <v>1095</v>
      </c>
      <c r="AG8" s="11">
        <v>1216</v>
      </c>
      <c r="AH8" s="11">
        <v>360</v>
      </c>
      <c r="AI8" s="11"/>
      <c r="AJ8" s="11">
        <v>1121</v>
      </c>
      <c r="AK8" s="11">
        <v>816</v>
      </c>
      <c r="AL8" s="11">
        <v>204</v>
      </c>
      <c r="AM8" s="11">
        <v>39</v>
      </c>
      <c r="AN8" s="11">
        <v>339</v>
      </c>
      <c r="AO8" s="11"/>
      <c r="AP8" s="11">
        <v>607</v>
      </c>
      <c r="AQ8" s="11">
        <v>1036</v>
      </c>
      <c r="AR8" s="11">
        <v>215</v>
      </c>
      <c r="AS8" s="11"/>
      <c r="AT8" s="11">
        <v>656</v>
      </c>
      <c r="AU8" s="11">
        <v>689</v>
      </c>
      <c r="AV8" s="11">
        <v>812</v>
      </c>
      <c r="AW8" s="11">
        <v>313</v>
      </c>
      <c r="AX8" s="11">
        <v>39</v>
      </c>
      <c r="AY8" s="11"/>
      <c r="AZ8" s="11">
        <v>562</v>
      </c>
      <c r="BA8" s="11">
        <v>899</v>
      </c>
      <c r="BB8" s="11">
        <v>321</v>
      </c>
      <c r="BC8" s="11">
        <v>576</v>
      </c>
      <c r="BD8" s="11">
        <v>387</v>
      </c>
      <c r="BE8" s="11">
        <v>170</v>
      </c>
      <c r="BF8" s="11"/>
      <c r="BG8" s="11">
        <v>1195</v>
      </c>
      <c r="BH8" s="11">
        <v>737</v>
      </c>
      <c r="BI8" s="11" t="s">
        <v>94</v>
      </c>
      <c r="BJ8" s="11">
        <v>166</v>
      </c>
      <c r="BK8" s="11">
        <v>179</v>
      </c>
      <c r="BL8" s="11">
        <v>507</v>
      </c>
      <c r="BM8" s="11">
        <v>88</v>
      </c>
    </row>
    <row r="9" spans="2:65" x14ac:dyDescent="0.35">
      <c r="B9" s="18" t="s">
        <v>555</v>
      </c>
      <c r="C9" s="17">
        <v>0.54042651010981002</v>
      </c>
      <c r="D9" s="17">
        <v>0.58190866840343702</v>
      </c>
      <c r="E9" s="17">
        <v>0.49730278675587303</v>
      </c>
      <c r="F9" s="17"/>
      <c r="G9" s="17">
        <v>0.753025764026926</v>
      </c>
      <c r="H9" s="17">
        <v>0.69654252345516998</v>
      </c>
      <c r="I9" s="17">
        <v>0.60085275042160302</v>
      </c>
      <c r="J9" s="17">
        <v>0.50213705143278298</v>
      </c>
      <c r="K9" s="17">
        <v>0.42636307483962999</v>
      </c>
      <c r="L9" s="17">
        <v>0.37059535763210799</v>
      </c>
      <c r="M9" s="17"/>
      <c r="N9" s="17">
        <v>0.61844091771090304</v>
      </c>
      <c r="O9" s="17">
        <v>0.558042038979356</v>
      </c>
      <c r="P9" s="17">
        <v>0.51038534179351003</v>
      </c>
      <c r="Q9" s="17">
        <v>0.44677237438942602</v>
      </c>
      <c r="R9" s="17"/>
      <c r="S9" s="17">
        <v>0.68753705085462402</v>
      </c>
      <c r="T9" s="17">
        <v>0.519441728521288</v>
      </c>
      <c r="U9" s="17">
        <v>0.48209321258791799</v>
      </c>
      <c r="V9" s="17">
        <v>0.507728797263715</v>
      </c>
      <c r="W9" s="17">
        <v>0.52970452374064403</v>
      </c>
      <c r="X9" s="17">
        <v>0.56930068386591304</v>
      </c>
      <c r="Y9" s="17">
        <v>0.54983678832567695</v>
      </c>
      <c r="Z9" s="17">
        <v>0.63552822188998404</v>
      </c>
      <c r="AA9" s="17">
        <v>0.50726631565718105</v>
      </c>
      <c r="AB9" s="17">
        <v>0.50653713627571595</v>
      </c>
      <c r="AC9" s="17">
        <v>0.50480794368039605</v>
      </c>
      <c r="AD9" s="17">
        <v>0.47930026187325497</v>
      </c>
      <c r="AE9" s="17"/>
      <c r="AF9" s="17">
        <v>0.40480329208717503</v>
      </c>
      <c r="AG9" s="17">
        <v>0.616968293190303</v>
      </c>
      <c r="AH9" s="17">
        <v>0.54580342754892597</v>
      </c>
      <c r="AI9" s="17"/>
      <c r="AJ9" s="17">
        <v>0.45092522183648498</v>
      </c>
      <c r="AK9" s="17">
        <v>0.654168235679642</v>
      </c>
      <c r="AL9" s="17">
        <v>0.58291031954731598</v>
      </c>
      <c r="AM9" s="17">
        <v>0.25431710077592101</v>
      </c>
      <c r="AN9" s="17">
        <v>0.50386933588525096</v>
      </c>
      <c r="AO9" s="17"/>
      <c r="AP9" s="17">
        <v>0.53247462699383796</v>
      </c>
      <c r="AQ9" s="17">
        <v>0.65731301511418205</v>
      </c>
      <c r="AR9" s="17">
        <v>0.56473102988256396</v>
      </c>
      <c r="AS9" s="17"/>
      <c r="AT9" s="17">
        <v>0.416768942916869</v>
      </c>
      <c r="AU9" s="17">
        <v>0.51132731442671198</v>
      </c>
      <c r="AV9" s="17">
        <v>0.64301345908411001</v>
      </c>
      <c r="AW9" s="17">
        <v>0.69608552501870102</v>
      </c>
      <c r="AX9" s="17">
        <v>0.73530294783862304</v>
      </c>
      <c r="AY9" s="17"/>
      <c r="AZ9" s="17">
        <v>0.67876351968976001</v>
      </c>
      <c r="BA9" s="17">
        <v>0.52449026643692798</v>
      </c>
      <c r="BB9" s="17">
        <v>0.56701723130095705</v>
      </c>
      <c r="BC9" s="17">
        <v>0.47716548173360801</v>
      </c>
      <c r="BD9" s="17">
        <v>0.48524321151811001</v>
      </c>
      <c r="BE9" s="17">
        <v>0.45725675107053998</v>
      </c>
      <c r="BF9" s="17"/>
      <c r="BG9" s="17">
        <v>0.440777851197516</v>
      </c>
      <c r="BH9" s="17">
        <v>0.59355431117978497</v>
      </c>
      <c r="BI9" s="17" t="s">
        <v>95</v>
      </c>
      <c r="BJ9" s="17">
        <v>0.58826654806577505</v>
      </c>
      <c r="BK9" s="17">
        <v>0.55076051426887596</v>
      </c>
      <c r="BL9" s="17">
        <v>0.64740362106828597</v>
      </c>
      <c r="BM9" s="17">
        <v>0.70724370128106395</v>
      </c>
    </row>
    <row r="10" spans="2:65" x14ac:dyDescent="0.35">
      <c r="B10" s="18" t="s">
        <v>582</v>
      </c>
      <c r="C10" s="17">
        <v>0.439707029156989</v>
      </c>
      <c r="D10" s="17">
        <v>0.39668849692439001</v>
      </c>
      <c r="E10" s="17">
        <v>0.48429795843225898</v>
      </c>
      <c r="F10" s="17"/>
      <c r="G10" s="17">
        <v>0.21717145036830399</v>
      </c>
      <c r="H10" s="17">
        <v>0.28714278537531202</v>
      </c>
      <c r="I10" s="17">
        <v>0.37691133615225902</v>
      </c>
      <c r="J10" s="17">
        <v>0.478618665196889</v>
      </c>
      <c r="K10" s="17">
        <v>0.56402371751584401</v>
      </c>
      <c r="L10" s="17">
        <v>0.60732493016851796</v>
      </c>
      <c r="M10" s="17"/>
      <c r="N10" s="17">
        <v>0.35714975030617302</v>
      </c>
      <c r="O10" s="17">
        <v>0.42424625340427702</v>
      </c>
      <c r="P10" s="17">
        <v>0.46944865681416498</v>
      </c>
      <c r="Q10" s="17">
        <v>0.53847494999470402</v>
      </c>
      <c r="R10" s="17"/>
      <c r="S10" s="17">
        <v>0.283918280809631</v>
      </c>
      <c r="T10" s="17">
        <v>0.46297844465088001</v>
      </c>
      <c r="U10" s="17">
        <v>0.49577623248459202</v>
      </c>
      <c r="V10" s="17">
        <v>0.47000702351115198</v>
      </c>
      <c r="W10" s="17">
        <v>0.44125658325356398</v>
      </c>
      <c r="X10" s="17">
        <v>0.42017494817956003</v>
      </c>
      <c r="Y10" s="17">
        <v>0.43450928945915601</v>
      </c>
      <c r="Z10" s="17">
        <v>0.34413153608882202</v>
      </c>
      <c r="AA10" s="17">
        <v>0.47683948562044898</v>
      </c>
      <c r="AB10" s="17">
        <v>0.47192754525111602</v>
      </c>
      <c r="AC10" s="17">
        <v>0.47589872363669</v>
      </c>
      <c r="AD10" s="17">
        <v>0.50673219860457097</v>
      </c>
      <c r="AE10" s="17"/>
      <c r="AF10" s="17">
        <v>0.57889195474683697</v>
      </c>
      <c r="AG10" s="17">
        <v>0.360626919691245</v>
      </c>
      <c r="AH10" s="17">
        <v>0.42611426321975499</v>
      </c>
      <c r="AI10" s="17"/>
      <c r="AJ10" s="17">
        <v>0.52859955738688702</v>
      </c>
      <c r="AK10" s="17">
        <v>0.32495973505001402</v>
      </c>
      <c r="AL10" s="17">
        <v>0.40012401242488799</v>
      </c>
      <c r="AM10" s="17">
        <v>0.69840290026210405</v>
      </c>
      <c r="AN10" s="17">
        <v>0.48489809699369202</v>
      </c>
      <c r="AO10" s="17"/>
      <c r="AP10" s="17">
        <v>0.44788735360905502</v>
      </c>
      <c r="AQ10" s="17">
        <v>0.31951291954543398</v>
      </c>
      <c r="AR10" s="17">
        <v>0.42048714713610202</v>
      </c>
      <c r="AS10" s="17"/>
      <c r="AT10" s="17">
        <v>0.57510571668168997</v>
      </c>
      <c r="AU10" s="17">
        <v>0.46519504616257501</v>
      </c>
      <c r="AV10" s="17">
        <v>0.342188124199029</v>
      </c>
      <c r="AW10" s="17">
        <v>0.27768646695336702</v>
      </c>
      <c r="AX10" s="17">
        <v>0.224440150422727</v>
      </c>
      <c r="AY10" s="17"/>
      <c r="AZ10" s="17">
        <v>0.28787528495874898</v>
      </c>
      <c r="BA10" s="17">
        <v>0.46012075009717102</v>
      </c>
      <c r="BB10" s="17">
        <v>0.41705894309027602</v>
      </c>
      <c r="BC10" s="17">
        <v>0.50270523634930098</v>
      </c>
      <c r="BD10" s="17">
        <v>0.49764339330813601</v>
      </c>
      <c r="BE10" s="17">
        <v>0.53096514982115695</v>
      </c>
      <c r="BF10" s="17"/>
      <c r="BG10" s="17">
        <v>0.53580822138682505</v>
      </c>
      <c r="BH10" s="17">
        <v>0.38744042737064699</v>
      </c>
      <c r="BI10" s="17" t="s">
        <v>95</v>
      </c>
      <c r="BJ10" s="17">
        <v>0.40613122987390898</v>
      </c>
      <c r="BK10" s="17">
        <v>0.44320582688327498</v>
      </c>
      <c r="BL10" s="17">
        <v>0.328703452047098</v>
      </c>
      <c r="BM10" s="17">
        <v>0.28450741425650999</v>
      </c>
    </row>
    <row r="11" spans="2:65" ht="29" x14ac:dyDescent="0.35">
      <c r="B11" s="18" t="s">
        <v>596</v>
      </c>
      <c r="C11" s="19">
        <v>1.9866460733200898E-2</v>
      </c>
      <c r="D11" s="19">
        <v>2.14028346721735E-2</v>
      </c>
      <c r="E11" s="19">
        <v>1.8399254811868101E-2</v>
      </c>
      <c r="F11" s="19"/>
      <c r="G11" s="19">
        <v>2.9802785604770399E-2</v>
      </c>
      <c r="H11" s="19">
        <v>1.6314691169518201E-2</v>
      </c>
      <c r="I11" s="19">
        <v>2.2235913426137399E-2</v>
      </c>
      <c r="J11" s="19">
        <v>1.92442833703282E-2</v>
      </c>
      <c r="K11" s="19">
        <v>9.6132076445260492E-3</v>
      </c>
      <c r="L11" s="19">
        <v>2.20797121993744E-2</v>
      </c>
      <c r="M11" s="19"/>
      <c r="N11" s="19">
        <v>2.4409331982924502E-2</v>
      </c>
      <c r="O11" s="19">
        <v>1.77117076163677E-2</v>
      </c>
      <c r="P11" s="19">
        <v>2.0166001392324402E-2</v>
      </c>
      <c r="Q11" s="19">
        <v>1.4752675615869701E-2</v>
      </c>
      <c r="R11" s="19"/>
      <c r="S11" s="19">
        <v>2.8544668335745E-2</v>
      </c>
      <c r="T11" s="19">
        <v>1.7579826827832701E-2</v>
      </c>
      <c r="U11" s="19">
        <v>2.2130554927489599E-2</v>
      </c>
      <c r="V11" s="19">
        <v>2.2264179225133698E-2</v>
      </c>
      <c r="W11" s="19">
        <v>2.9038893005791499E-2</v>
      </c>
      <c r="X11" s="19">
        <v>1.0524367954526499E-2</v>
      </c>
      <c r="Y11" s="19">
        <v>1.5653922215166999E-2</v>
      </c>
      <c r="Z11" s="19">
        <v>2.03402420211946E-2</v>
      </c>
      <c r="AA11" s="19">
        <v>1.5894198722369302E-2</v>
      </c>
      <c r="AB11" s="19">
        <v>2.15353184731687E-2</v>
      </c>
      <c r="AC11" s="19">
        <v>1.9293332682913701E-2</v>
      </c>
      <c r="AD11" s="19">
        <v>1.3967539522173601E-2</v>
      </c>
      <c r="AE11" s="19"/>
      <c r="AF11" s="19">
        <v>1.6304753165988801E-2</v>
      </c>
      <c r="AG11" s="19">
        <v>2.24047871184524E-2</v>
      </c>
      <c r="AH11" s="19">
        <v>2.8082309231319401E-2</v>
      </c>
      <c r="AI11" s="19"/>
      <c r="AJ11" s="19">
        <v>2.0475220776627601E-2</v>
      </c>
      <c r="AK11" s="19">
        <v>2.08720292703444E-2</v>
      </c>
      <c r="AL11" s="19">
        <v>1.6965668027796699E-2</v>
      </c>
      <c r="AM11" s="19">
        <v>4.72799989619756E-2</v>
      </c>
      <c r="AN11" s="19">
        <v>1.12325671210573E-2</v>
      </c>
      <c r="AO11" s="19"/>
      <c r="AP11" s="19">
        <v>1.9638019397107201E-2</v>
      </c>
      <c r="AQ11" s="19">
        <v>2.31740653403841E-2</v>
      </c>
      <c r="AR11" s="19">
        <v>1.47818229813337E-2</v>
      </c>
      <c r="AS11" s="19"/>
      <c r="AT11" s="19">
        <v>8.1253404014408094E-3</v>
      </c>
      <c r="AU11" s="19">
        <v>2.3477639410713201E-2</v>
      </c>
      <c r="AV11" s="19">
        <v>1.47984167168614E-2</v>
      </c>
      <c r="AW11" s="19">
        <v>2.6228008027931599E-2</v>
      </c>
      <c r="AX11" s="19">
        <v>4.0256901738649799E-2</v>
      </c>
      <c r="AY11" s="19"/>
      <c r="AZ11" s="19">
        <v>3.3361195351490701E-2</v>
      </c>
      <c r="BA11" s="19">
        <v>1.53889834659016E-2</v>
      </c>
      <c r="BB11" s="19">
        <v>1.59238256087674E-2</v>
      </c>
      <c r="BC11" s="19">
        <v>2.0129281917090701E-2</v>
      </c>
      <c r="BD11" s="19">
        <v>1.7113395173754101E-2</v>
      </c>
      <c r="BE11" s="19">
        <v>1.1778099108303099E-2</v>
      </c>
      <c r="BF11" s="19"/>
      <c r="BG11" s="19">
        <v>2.3413927415659098E-2</v>
      </c>
      <c r="BH11" s="19">
        <v>1.9005261449568701E-2</v>
      </c>
      <c r="BI11" s="19" t="s">
        <v>95</v>
      </c>
      <c r="BJ11" s="19">
        <v>5.6022220603154397E-3</v>
      </c>
      <c r="BK11" s="19">
        <v>6.0336588478486402E-3</v>
      </c>
      <c r="BL11" s="19">
        <v>2.3892926884616399E-2</v>
      </c>
      <c r="BM11" s="19">
        <v>8.2488844624257797E-3</v>
      </c>
    </row>
    <row r="12" spans="2:65" x14ac:dyDescent="0.35">
      <c r="B12" s="16" t="s">
        <v>590</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M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605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1284</v>
      </c>
      <c r="D7" s="10">
        <v>583</v>
      </c>
      <c r="E7" s="10">
        <v>699</v>
      </c>
      <c r="F7" s="10"/>
      <c r="G7" s="10">
        <v>71</v>
      </c>
      <c r="H7" s="10">
        <v>132</v>
      </c>
      <c r="I7" s="10">
        <v>183</v>
      </c>
      <c r="J7" s="10">
        <v>225</v>
      </c>
      <c r="K7" s="10">
        <v>251</v>
      </c>
      <c r="L7" s="10">
        <v>422</v>
      </c>
      <c r="M7" s="10"/>
      <c r="N7" s="10">
        <v>333</v>
      </c>
      <c r="O7" s="10">
        <v>337</v>
      </c>
      <c r="P7" s="10">
        <v>293</v>
      </c>
      <c r="Q7" s="10">
        <v>316</v>
      </c>
      <c r="R7" s="10"/>
      <c r="S7" s="10">
        <v>84</v>
      </c>
      <c r="T7" s="10">
        <v>193</v>
      </c>
      <c r="U7" s="10">
        <v>130</v>
      </c>
      <c r="V7" s="10">
        <v>125</v>
      </c>
      <c r="W7" s="10">
        <v>104</v>
      </c>
      <c r="X7" s="10">
        <v>111</v>
      </c>
      <c r="Y7" s="10">
        <v>111</v>
      </c>
      <c r="Z7" s="10">
        <v>45</v>
      </c>
      <c r="AA7" s="10">
        <v>169</v>
      </c>
      <c r="AB7" s="10">
        <v>103</v>
      </c>
      <c r="AC7" s="10">
        <v>73</v>
      </c>
      <c r="AD7" s="10">
        <v>36</v>
      </c>
      <c r="AE7" s="10"/>
      <c r="AF7" s="10">
        <v>642</v>
      </c>
      <c r="AG7" s="10">
        <v>445</v>
      </c>
      <c r="AH7" s="10">
        <v>144</v>
      </c>
      <c r="AI7" s="10"/>
      <c r="AJ7" s="10">
        <v>607</v>
      </c>
      <c r="AK7" s="10">
        <v>265</v>
      </c>
      <c r="AL7" s="10">
        <v>85</v>
      </c>
      <c r="AM7" s="10">
        <v>28</v>
      </c>
      <c r="AN7" s="10">
        <v>158</v>
      </c>
      <c r="AO7" s="10"/>
      <c r="AP7" s="10">
        <v>280</v>
      </c>
      <c r="AQ7" s="10">
        <v>330</v>
      </c>
      <c r="AR7" s="10">
        <v>92</v>
      </c>
      <c r="AS7" s="10"/>
      <c r="AT7" s="10">
        <v>369</v>
      </c>
      <c r="AU7" s="10">
        <v>320</v>
      </c>
      <c r="AV7" s="10">
        <v>285</v>
      </c>
      <c r="AW7" s="10">
        <v>92</v>
      </c>
      <c r="AX7" s="10">
        <v>10</v>
      </c>
      <c r="AY7" s="10"/>
      <c r="AZ7" s="10">
        <v>154</v>
      </c>
      <c r="BA7" s="10">
        <v>415</v>
      </c>
      <c r="BB7" s="10">
        <v>135</v>
      </c>
      <c r="BC7" s="10">
        <v>294</v>
      </c>
      <c r="BD7" s="10">
        <v>195</v>
      </c>
      <c r="BE7" s="10">
        <v>91</v>
      </c>
      <c r="BF7" s="10"/>
      <c r="BG7" s="10">
        <v>651</v>
      </c>
      <c r="BH7" s="10">
        <v>291</v>
      </c>
      <c r="BI7" s="10" t="s">
        <v>94</v>
      </c>
      <c r="BJ7" s="10">
        <v>64</v>
      </c>
      <c r="BK7" s="10">
        <v>74</v>
      </c>
      <c r="BL7" s="10">
        <v>164</v>
      </c>
      <c r="BM7" s="10">
        <v>24</v>
      </c>
    </row>
    <row r="8" spans="2:65" ht="30" customHeight="1" x14ac:dyDescent="0.35">
      <c r="B8" s="11" t="s">
        <v>19</v>
      </c>
      <c r="C8" s="11">
        <v>1282</v>
      </c>
      <c r="D8" s="11">
        <v>582</v>
      </c>
      <c r="E8" s="11">
        <v>698</v>
      </c>
      <c r="F8" s="11"/>
      <c r="G8" s="11">
        <v>82</v>
      </c>
      <c r="H8" s="11">
        <v>134</v>
      </c>
      <c r="I8" s="11">
        <v>182</v>
      </c>
      <c r="J8" s="11">
        <v>225</v>
      </c>
      <c r="K8" s="11">
        <v>246</v>
      </c>
      <c r="L8" s="11">
        <v>413</v>
      </c>
      <c r="M8" s="11"/>
      <c r="N8" s="11">
        <v>305</v>
      </c>
      <c r="O8" s="11">
        <v>315</v>
      </c>
      <c r="P8" s="11">
        <v>318</v>
      </c>
      <c r="Q8" s="11">
        <v>340</v>
      </c>
      <c r="R8" s="11"/>
      <c r="S8" s="11">
        <v>86</v>
      </c>
      <c r="T8" s="11">
        <v>184</v>
      </c>
      <c r="U8" s="11">
        <v>125</v>
      </c>
      <c r="V8" s="11">
        <v>127</v>
      </c>
      <c r="W8" s="11">
        <v>99</v>
      </c>
      <c r="X8" s="11">
        <v>113</v>
      </c>
      <c r="Y8" s="11">
        <v>102</v>
      </c>
      <c r="Z8" s="11">
        <v>40</v>
      </c>
      <c r="AA8" s="11">
        <v>160</v>
      </c>
      <c r="AB8" s="11">
        <v>123</v>
      </c>
      <c r="AC8" s="11">
        <v>76</v>
      </c>
      <c r="AD8" s="11">
        <v>47</v>
      </c>
      <c r="AE8" s="11"/>
      <c r="AF8" s="11">
        <v>634</v>
      </c>
      <c r="AG8" s="11">
        <v>438</v>
      </c>
      <c r="AH8" s="11">
        <v>153</v>
      </c>
      <c r="AI8" s="11"/>
      <c r="AJ8" s="11">
        <v>593</v>
      </c>
      <c r="AK8" s="11">
        <v>265</v>
      </c>
      <c r="AL8" s="11">
        <v>81</v>
      </c>
      <c r="AM8" s="11">
        <v>27</v>
      </c>
      <c r="AN8" s="11">
        <v>164</v>
      </c>
      <c r="AO8" s="11"/>
      <c r="AP8" s="11">
        <v>272</v>
      </c>
      <c r="AQ8" s="11">
        <v>331</v>
      </c>
      <c r="AR8" s="11">
        <v>90</v>
      </c>
      <c r="AS8" s="11"/>
      <c r="AT8" s="11">
        <v>377</v>
      </c>
      <c r="AU8" s="11">
        <v>321</v>
      </c>
      <c r="AV8" s="11">
        <v>278</v>
      </c>
      <c r="AW8" s="11">
        <v>87</v>
      </c>
      <c r="AX8" s="11">
        <v>9</v>
      </c>
      <c r="AY8" s="11"/>
      <c r="AZ8" s="11">
        <v>162</v>
      </c>
      <c r="BA8" s="11">
        <v>414</v>
      </c>
      <c r="BB8" s="11">
        <v>134</v>
      </c>
      <c r="BC8" s="11">
        <v>289</v>
      </c>
      <c r="BD8" s="11">
        <v>193</v>
      </c>
      <c r="BE8" s="11">
        <v>90</v>
      </c>
      <c r="BF8" s="11"/>
      <c r="BG8" s="11">
        <v>641</v>
      </c>
      <c r="BH8" s="11">
        <v>286</v>
      </c>
      <c r="BI8" s="11" t="s">
        <v>94</v>
      </c>
      <c r="BJ8" s="11">
        <v>68</v>
      </c>
      <c r="BK8" s="11">
        <v>79</v>
      </c>
      <c r="BL8" s="11">
        <v>167</v>
      </c>
      <c r="BM8" s="11">
        <v>25</v>
      </c>
    </row>
    <row r="9" spans="2:65" ht="29" x14ac:dyDescent="0.35">
      <c r="B9" s="18" t="s">
        <v>598</v>
      </c>
      <c r="C9" s="17">
        <v>0.70479546856627995</v>
      </c>
      <c r="D9" s="17">
        <v>0.71196104762835999</v>
      </c>
      <c r="E9" s="17">
        <v>0.69797513342668804</v>
      </c>
      <c r="F9" s="17"/>
      <c r="G9" s="17">
        <v>0.46754534167733702</v>
      </c>
      <c r="H9" s="17">
        <v>0.58356567101419898</v>
      </c>
      <c r="I9" s="17">
        <v>0.687766194347462</v>
      </c>
      <c r="J9" s="17">
        <v>0.66194777247914505</v>
      </c>
      <c r="K9" s="17">
        <v>0.78449481864733095</v>
      </c>
      <c r="L9" s="17">
        <v>0.77518908870686798</v>
      </c>
      <c r="M9" s="17"/>
      <c r="N9" s="17">
        <v>0.69138870702955002</v>
      </c>
      <c r="O9" s="17">
        <v>0.70659843021794799</v>
      </c>
      <c r="P9" s="17">
        <v>0.67670666333402396</v>
      </c>
      <c r="Q9" s="17">
        <v>0.74277685386872205</v>
      </c>
      <c r="R9" s="17"/>
      <c r="S9" s="17">
        <v>0.59276864082889802</v>
      </c>
      <c r="T9" s="17">
        <v>0.77245741701371595</v>
      </c>
      <c r="U9" s="17">
        <v>0.64255840099903005</v>
      </c>
      <c r="V9" s="17">
        <v>0.77155588011986298</v>
      </c>
      <c r="W9" s="17">
        <v>0.66624457815389404</v>
      </c>
      <c r="X9" s="17">
        <v>0.71418448927717004</v>
      </c>
      <c r="Y9" s="17">
        <v>0.74537976495434599</v>
      </c>
      <c r="Z9" s="17">
        <v>0.68420428647669995</v>
      </c>
      <c r="AA9" s="17">
        <v>0.63624292268637295</v>
      </c>
      <c r="AB9" s="17">
        <v>0.68783937529073302</v>
      </c>
      <c r="AC9" s="17">
        <v>0.71877446371663301</v>
      </c>
      <c r="AD9" s="17">
        <v>0.87281324295209795</v>
      </c>
      <c r="AE9" s="17"/>
      <c r="AF9" s="17">
        <v>0.77465834787721399</v>
      </c>
      <c r="AG9" s="17">
        <v>0.65374312866228601</v>
      </c>
      <c r="AH9" s="17">
        <v>0.64599194011587602</v>
      </c>
      <c r="AI9" s="17"/>
      <c r="AJ9" s="17">
        <v>0.747745023679247</v>
      </c>
      <c r="AK9" s="17">
        <v>0.60358536294796805</v>
      </c>
      <c r="AL9" s="17">
        <v>0.60052046678830895</v>
      </c>
      <c r="AM9" s="17">
        <v>0.71636317103312097</v>
      </c>
      <c r="AN9" s="17">
        <v>0.71325788344388996</v>
      </c>
      <c r="AO9" s="17"/>
      <c r="AP9" s="17">
        <v>0.72894401664455299</v>
      </c>
      <c r="AQ9" s="17">
        <v>0.61439625554998101</v>
      </c>
      <c r="AR9" s="17">
        <v>0.57168334998273795</v>
      </c>
      <c r="AS9" s="17"/>
      <c r="AT9" s="17">
        <v>0.75582421717960002</v>
      </c>
      <c r="AU9" s="17">
        <v>0.693758265429258</v>
      </c>
      <c r="AV9" s="17">
        <v>0.69053544348616203</v>
      </c>
      <c r="AW9" s="17">
        <v>0.69343895299632596</v>
      </c>
      <c r="AX9" s="17">
        <v>0.59579744349924002</v>
      </c>
      <c r="AY9" s="17"/>
      <c r="AZ9" s="17">
        <v>0.56277856473632704</v>
      </c>
      <c r="BA9" s="17">
        <v>0.68897281979038105</v>
      </c>
      <c r="BB9" s="17">
        <v>0.73265699054229105</v>
      </c>
      <c r="BC9" s="17">
        <v>0.75831095966960205</v>
      </c>
      <c r="BD9" s="17">
        <v>0.81032515575763098</v>
      </c>
      <c r="BE9" s="17">
        <v>0.59372523938213295</v>
      </c>
      <c r="BF9" s="17"/>
      <c r="BG9" s="17">
        <v>0.72788182198028395</v>
      </c>
      <c r="BH9" s="17">
        <v>0.69680206685953205</v>
      </c>
      <c r="BI9" s="17" t="s">
        <v>95</v>
      </c>
      <c r="BJ9" s="17">
        <v>0.72782476315681999</v>
      </c>
      <c r="BK9" s="17">
        <v>0.72998320605124201</v>
      </c>
      <c r="BL9" s="17">
        <v>0.62983834145064399</v>
      </c>
      <c r="BM9" s="17">
        <v>0.70073228125558695</v>
      </c>
    </row>
    <row r="10" spans="2:65" ht="43.5" x14ac:dyDescent="0.35">
      <c r="B10" s="18" t="s">
        <v>599</v>
      </c>
      <c r="C10" s="17">
        <v>0.60885851434188099</v>
      </c>
      <c r="D10" s="17">
        <v>0.64561801696575005</v>
      </c>
      <c r="E10" s="17">
        <v>0.57992995500572997</v>
      </c>
      <c r="F10" s="17"/>
      <c r="G10" s="17">
        <v>0.492144668899275</v>
      </c>
      <c r="H10" s="17">
        <v>0.51588931503444402</v>
      </c>
      <c r="I10" s="17">
        <v>0.52236894391718602</v>
      </c>
      <c r="J10" s="17">
        <v>0.58915731044609199</v>
      </c>
      <c r="K10" s="17">
        <v>0.71362595593382105</v>
      </c>
      <c r="L10" s="17">
        <v>0.64904754737028603</v>
      </c>
      <c r="M10" s="17"/>
      <c r="N10" s="17">
        <v>0.69016320629121197</v>
      </c>
      <c r="O10" s="17">
        <v>0.59802092125418405</v>
      </c>
      <c r="P10" s="17">
        <v>0.60629907959126605</v>
      </c>
      <c r="Q10" s="17">
        <v>0.54861453669910698</v>
      </c>
      <c r="R10" s="17"/>
      <c r="S10" s="17">
        <v>0.56372259796123503</v>
      </c>
      <c r="T10" s="17">
        <v>0.67744542158033105</v>
      </c>
      <c r="U10" s="17">
        <v>0.60524793599398496</v>
      </c>
      <c r="V10" s="17">
        <v>0.66809493572330803</v>
      </c>
      <c r="W10" s="17">
        <v>0.56525013255941103</v>
      </c>
      <c r="X10" s="17">
        <v>0.54560563962008901</v>
      </c>
      <c r="Y10" s="17">
        <v>0.64423309956760799</v>
      </c>
      <c r="Z10" s="17">
        <v>0.52732218982665402</v>
      </c>
      <c r="AA10" s="17">
        <v>0.55181515890170996</v>
      </c>
      <c r="AB10" s="17">
        <v>0.66316043362672605</v>
      </c>
      <c r="AC10" s="17">
        <v>0.52464309491936501</v>
      </c>
      <c r="AD10" s="17">
        <v>0.695733216404398</v>
      </c>
      <c r="AE10" s="17"/>
      <c r="AF10" s="17">
        <v>0.66022234971258897</v>
      </c>
      <c r="AG10" s="17">
        <v>0.59632507181113303</v>
      </c>
      <c r="AH10" s="17">
        <v>0.47988749249621498</v>
      </c>
      <c r="AI10" s="17"/>
      <c r="AJ10" s="17">
        <v>0.66401088622736704</v>
      </c>
      <c r="AK10" s="17">
        <v>0.524874018325864</v>
      </c>
      <c r="AL10" s="17">
        <v>0.61082136632149098</v>
      </c>
      <c r="AM10" s="17">
        <v>0.732290220356699</v>
      </c>
      <c r="AN10" s="17">
        <v>0.56392662735436805</v>
      </c>
      <c r="AO10" s="17"/>
      <c r="AP10" s="17">
        <v>0.64142262984431297</v>
      </c>
      <c r="AQ10" s="17">
        <v>0.568734688140629</v>
      </c>
      <c r="AR10" s="17">
        <v>0.60295972884441795</v>
      </c>
      <c r="AS10" s="17"/>
      <c r="AT10" s="17">
        <v>0.56295766286291904</v>
      </c>
      <c r="AU10" s="17">
        <v>0.66435930553695399</v>
      </c>
      <c r="AV10" s="17">
        <v>0.60989465164799495</v>
      </c>
      <c r="AW10" s="17">
        <v>0.63758468978126503</v>
      </c>
      <c r="AX10" s="17">
        <v>0.71263322253140005</v>
      </c>
      <c r="AY10" s="17"/>
      <c r="AZ10" s="17">
        <v>0.49716317407972099</v>
      </c>
      <c r="BA10" s="17">
        <v>0.615518795581945</v>
      </c>
      <c r="BB10" s="17">
        <v>0.63953317645559205</v>
      </c>
      <c r="BC10" s="17">
        <v>0.631061200033319</v>
      </c>
      <c r="BD10" s="17">
        <v>0.64752537716563296</v>
      </c>
      <c r="BE10" s="17">
        <v>0.57928773108686804</v>
      </c>
      <c r="BF10" s="17"/>
      <c r="BG10" s="17">
        <v>0.64951871335824596</v>
      </c>
      <c r="BH10" s="17">
        <v>0.58389480638241897</v>
      </c>
      <c r="BI10" s="17" t="s">
        <v>95</v>
      </c>
      <c r="BJ10" s="17">
        <v>0.637456827470959</v>
      </c>
      <c r="BK10" s="17">
        <v>0.54753775527020299</v>
      </c>
      <c r="BL10" s="17">
        <v>0.55903941318372297</v>
      </c>
      <c r="BM10" s="17">
        <v>0.46758361994916497</v>
      </c>
    </row>
    <row r="11" spans="2:65" ht="43.5" x14ac:dyDescent="0.35">
      <c r="B11" s="18" t="s">
        <v>600</v>
      </c>
      <c r="C11" s="17">
        <v>0.59048751504205099</v>
      </c>
      <c r="D11" s="17">
        <v>0.615725869082835</v>
      </c>
      <c r="E11" s="17">
        <v>0.57111793012787804</v>
      </c>
      <c r="F11" s="17"/>
      <c r="G11" s="17">
        <v>0.43333840283825698</v>
      </c>
      <c r="H11" s="17">
        <v>0.50768473937681202</v>
      </c>
      <c r="I11" s="17">
        <v>0.57679910966075398</v>
      </c>
      <c r="J11" s="17">
        <v>0.57916053921291899</v>
      </c>
      <c r="K11" s="17">
        <v>0.64585077208314201</v>
      </c>
      <c r="L11" s="17">
        <v>0.62815742132193797</v>
      </c>
      <c r="M11" s="17"/>
      <c r="N11" s="17">
        <v>0.64396053998945502</v>
      </c>
      <c r="O11" s="17">
        <v>0.587614210580366</v>
      </c>
      <c r="P11" s="17">
        <v>0.60539763773744104</v>
      </c>
      <c r="Q11" s="17">
        <v>0.53388172005407397</v>
      </c>
      <c r="R11" s="17"/>
      <c r="S11" s="17">
        <v>0.52396465188034003</v>
      </c>
      <c r="T11" s="17">
        <v>0.608189507549871</v>
      </c>
      <c r="U11" s="17">
        <v>0.66066241406755699</v>
      </c>
      <c r="V11" s="17">
        <v>0.65747507370220903</v>
      </c>
      <c r="W11" s="17">
        <v>0.46625300448682899</v>
      </c>
      <c r="X11" s="17">
        <v>0.56514130723315004</v>
      </c>
      <c r="Y11" s="17">
        <v>0.57518652438124696</v>
      </c>
      <c r="Z11" s="17">
        <v>0.53531657530055599</v>
      </c>
      <c r="AA11" s="17">
        <v>0.51628081915152502</v>
      </c>
      <c r="AB11" s="17">
        <v>0.668319064321092</v>
      </c>
      <c r="AC11" s="17">
        <v>0.59471486917669802</v>
      </c>
      <c r="AD11" s="17">
        <v>0.718922786071859</v>
      </c>
      <c r="AE11" s="17"/>
      <c r="AF11" s="17">
        <v>0.61962969619658503</v>
      </c>
      <c r="AG11" s="17">
        <v>0.59837646258565003</v>
      </c>
      <c r="AH11" s="17">
        <v>0.49478922842062301</v>
      </c>
      <c r="AI11" s="17"/>
      <c r="AJ11" s="17">
        <v>0.63190466378390597</v>
      </c>
      <c r="AK11" s="17">
        <v>0.51693430640086702</v>
      </c>
      <c r="AL11" s="17">
        <v>0.67543476669130398</v>
      </c>
      <c r="AM11" s="17">
        <v>0.60751550244497698</v>
      </c>
      <c r="AN11" s="17">
        <v>0.58512697996833896</v>
      </c>
      <c r="AO11" s="17"/>
      <c r="AP11" s="17">
        <v>0.62286575496426</v>
      </c>
      <c r="AQ11" s="17">
        <v>0.54434007361610903</v>
      </c>
      <c r="AR11" s="17">
        <v>0.61832299521253198</v>
      </c>
      <c r="AS11" s="17"/>
      <c r="AT11" s="17">
        <v>0.60356677375065604</v>
      </c>
      <c r="AU11" s="17">
        <v>0.59409189282906205</v>
      </c>
      <c r="AV11" s="17">
        <v>0.56989590430223103</v>
      </c>
      <c r="AW11" s="17">
        <v>0.61282162730780498</v>
      </c>
      <c r="AX11" s="17">
        <v>0.61359304382658297</v>
      </c>
      <c r="AY11" s="17"/>
      <c r="AZ11" s="17">
        <v>0.52598039239926098</v>
      </c>
      <c r="BA11" s="17">
        <v>0.57960591668573502</v>
      </c>
      <c r="BB11" s="17">
        <v>0.65276561567816005</v>
      </c>
      <c r="BC11" s="17">
        <v>0.59683156767877499</v>
      </c>
      <c r="BD11" s="17">
        <v>0.63064796772326404</v>
      </c>
      <c r="BE11" s="17">
        <v>0.55743723409985602</v>
      </c>
      <c r="BF11" s="17"/>
      <c r="BG11" s="17">
        <v>0.60665619872050802</v>
      </c>
      <c r="BH11" s="17">
        <v>0.55163829445340395</v>
      </c>
      <c r="BI11" s="17" t="s">
        <v>95</v>
      </c>
      <c r="BJ11" s="17">
        <v>0.64660120491236595</v>
      </c>
      <c r="BK11" s="17">
        <v>0.69047032959396304</v>
      </c>
      <c r="BL11" s="17">
        <v>0.55258451606355896</v>
      </c>
      <c r="BM11" s="17">
        <v>0.49440878194793703</v>
      </c>
    </row>
    <row r="12" spans="2:65" ht="58" x14ac:dyDescent="0.35">
      <c r="B12" s="18" t="s">
        <v>601</v>
      </c>
      <c r="C12" s="17">
        <v>0.52123825330964701</v>
      </c>
      <c r="D12" s="17">
        <v>0.56893618265224799</v>
      </c>
      <c r="E12" s="17">
        <v>0.48293434798732798</v>
      </c>
      <c r="F12" s="17"/>
      <c r="G12" s="17">
        <v>0.386408497359437</v>
      </c>
      <c r="H12" s="17">
        <v>0.55976563659018796</v>
      </c>
      <c r="I12" s="17">
        <v>0.48721333430081198</v>
      </c>
      <c r="J12" s="17">
        <v>0.493322517501184</v>
      </c>
      <c r="K12" s="17">
        <v>0.57420497933541004</v>
      </c>
      <c r="L12" s="17">
        <v>0.53434252655867698</v>
      </c>
      <c r="M12" s="17"/>
      <c r="N12" s="17">
        <v>0.61097932839307501</v>
      </c>
      <c r="O12" s="17">
        <v>0.53756137042849395</v>
      </c>
      <c r="P12" s="17">
        <v>0.52590779580728897</v>
      </c>
      <c r="Q12" s="17">
        <v>0.42013711982236401</v>
      </c>
      <c r="R12" s="17"/>
      <c r="S12" s="17">
        <v>0.45376907349948897</v>
      </c>
      <c r="T12" s="17">
        <v>0.58613565315986604</v>
      </c>
      <c r="U12" s="17">
        <v>0.48510389711991703</v>
      </c>
      <c r="V12" s="17">
        <v>0.61276758590729796</v>
      </c>
      <c r="W12" s="17">
        <v>0.49354681240485399</v>
      </c>
      <c r="X12" s="17">
        <v>0.47357905286389901</v>
      </c>
      <c r="Y12" s="17">
        <v>0.48741084794700101</v>
      </c>
      <c r="Z12" s="17">
        <v>0.482448722093477</v>
      </c>
      <c r="AA12" s="17">
        <v>0.50721252961449004</v>
      </c>
      <c r="AB12" s="17">
        <v>0.53388836781488203</v>
      </c>
      <c r="AC12" s="17">
        <v>0.50410747274812395</v>
      </c>
      <c r="AD12" s="17">
        <v>0.56141569953050197</v>
      </c>
      <c r="AE12" s="17"/>
      <c r="AF12" s="17">
        <v>0.56854206025992904</v>
      </c>
      <c r="AG12" s="17">
        <v>0.49367134116698902</v>
      </c>
      <c r="AH12" s="17">
        <v>0.42785880474076798</v>
      </c>
      <c r="AI12" s="17"/>
      <c r="AJ12" s="17">
        <v>0.58638355031077105</v>
      </c>
      <c r="AK12" s="17">
        <v>0.43088617420756198</v>
      </c>
      <c r="AL12" s="17">
        <v>0.53713446514098695</v>
      </c>
      <c r="AM12" s="17">
        <v>0.60560849664343397</v>
      </c>
      <c r="AN12" s="17">
        <v>0.44563985886714802</v>
      </c>
      <c r="AO12" s="17"/>
      <c r="AP12" s="17">
        <v>0.56361812303464898</v>
      </c>
      <c r="AQ12" s="17">
        <v>0.48021380561992999</v>
      </c>
      <c r="AR12" s="17">
        <v>0.43736193057318401</v>
      </c>
      <c r="AS12" s="17"/>
      <c r="AT12" s="17">
        <v>0.47535852925393302</v>
      </c>
      <c r="AU12" s="17">
        <v>0.54408520234342195</v>
      </c>
      <c r="AV12" s="17">
        <v>0.55700936820990499</v>
      </c>
      <c r="AW12" s="17">
        <v>0.54749694155922701</v>
      </c>
      <c r="AX12" s="17">
        <v>0.69573647642305003</v>
      </c>
      <c r="AY12" s="17"/>
      <c r="AZ12" s="17">
        <v>0.42005871523942601</v>
      </c>
      <c r="BA12" s="17">
        <v>0.53121116893482201</v>
      </c>
      <c r="BB12" s="17">
        <v>0.57510617664687003</v>
      </c>
      <c r="BC12" s="17">
        <v>0.51526535784070604</v>
      </c>
      <c r="BD12" s="17">
        <v>0.56116942410444204</v>
      </c>
      <c r="BE12" s="17">
        <v>0.51081198027553099</v>
      </c>
      <c r="BF12" s="17"/>
      <c r="BG12" s="17">
        <v>0.55103367450627005</v>
      </c>
      <c r="BH12" s="17">
        <v>0.54035710684161697</v>
      </c>
      <c r="BI12" s="17" t="s">
        <v>95</v>
      </c>
      <c r="BJ12" s="17">
        <v>0.51041696609597198</v>
      </c>
      <c r="BK12" s="17">
        <v>0.46147624288598399</v>
      </c>
      <c r="BL12" s="17">
        <v>0.41971233415845599</v>
      </c>
      <c r="BM12" s="17">
        <v>0.49892346421065897</v>
      </c>
    </row>
    <row r="13" spans="2:65" ht="29" x14ac:dyDescent="0.35">
      <c r="B13" s="18" t="s">
        <v>602</v>
      </c>
      <c r="C13" s="17">
        <v>0.38009372592500101</v>
      </c>
      <c r="D13" s="17">
        <v>0.36145569892169199</v>
      </c>
      <c r="E13" s="17">
        <v>0.395196158807541</v>
      </c>
      <c r="F13" s="17"/>
      <c r="G13" s="17">
        <v>0.4350577709722</v>
      </c>
      <c r="H13" s="17">
        <v>0.34907743917897499</v>
      </c>
      <c r="I13" s="17">
        <v>0.36443490817379498</v>
      </c>
      <c r="J13" s="17">
        <v>0.40738870845091901</v>
      </c>
      <c r="K13" s="17">
        <v>0.43882960665620702</v>
      </c>
      <c r="L13" s="17">
        <v>0.33627331817365602</v>
      </c>
      <c r="M13" s="17"/>
      <c r="N13" s="17">
        <v>0.39599678950894002</v>
      </c>
      <c r="O13" s="17">
        <v>0.37828043320925597</v>
      </c>
      <c r="P13" s="17">
        <v>0.39969319685795002</v>
      </c>
      <c r="Q13" s="17">
        <v>0.34880526403693402</v>
      </c>
      <c r="R13" s="17"/>
      <c r="S13" s="17">
        <v>0.37049597179792099</v>
      </c>
      <c r="T13" s="17">
        <v>0.32337589792511401</v>
      </c>
      <c r="U13" s="17">
        <v>0.36456266643683399</v>
      </c>
      <c r="V13" s="17">
        <v>0.46397333575099697</v>
      </c>
      <c r="W13" s="17">
        <v>0.46653043712528203</v>
      </c>
      <c r="X13" s="17">
        <v>0.35593572345685598</v>
      </c>
      <c r="Y13" s="17">
        <v>0.31356071550144599</v>
      </c>
      <c r="Z13" s="17">
        <v>0.45754782079908701</v>
      </c>
      <c r="AA13" s="17">
        <v>0.36891512124501402</v>
      </c>
      <c r="AB13" s="17">
        <v>0.36902349029836401</v>
      </c>
      <c r="AC13" s="17">
        <v>0.40674033331005</v>
      </c>
      <c r="AD13" s="17">
        <v>0.41609073650110201</v>
      </c>
      <c r="AE13" s="17"/>
      <c r="AF13" s="17">
        <v>0.39180540901726202</v>
      </c>
      <c r="AG13" s="17">
        <v>0.34905079721680099</v>
      </c>
      <c r="AH13" s="17">
        <v>0.370244890595883</v>
      </c>
      <c r="AI13" s="17"/>
      <c r="AJ13" s="17">
        <v>0.38306959993481599</v>
      </c>
      <c r="AK13" s="17">
        <v>0.38190816436134301</v>
      </c>
      <c r="AL13" s="17">
        <v>0.275202952590195</v>
      </c>
      <c r="AM13" s="17">
        <v>0.43768306956557002</v>
      </c>
      <c r="AN13" s="17">
        <v>0.40998432960355902</v>
      </c>
      <c r="AO13" s="17"/>
      <c r="AP13" s="17">
        <v>0.370848260205834</v>
      </c>
      <c r="AQ13" s="17">
        <v>0.38025314177573299</v>
      </c>
      <c r="AR13" s="17">
        <v>0.31782758113079301</v>
      </c>
      <c r="AS13" s="17"/>
      <c r="AT13" s="17">
        <v>0.38016001767277202</v>
      </c>
      <c r="AU13" s="17">
        <v>0.397304069802346</v>
      </c>
      <c r="AV13" s="17">
        <v>0.37223634167185299</v>
      </c>
      <c r="AW13" s="17">
        <v>0.389161072961419</v>
      </c>
      <c r="AX13" s="17">
        <v>0.42431026486990198</v>
      </c>
      <c r="AY13" s="17"/>
      <c r="AZ13" s="17">
        <v>0.37964247508846999</v>
      </c>
      <c r="BA13" s="17">
        <v>0.36594253726110998</v>
      </c>
      <c r="BB13" s="17">
        <v>0.42930279302852498</v>
      </c>
      <c r="BC13" s="17">
        <v>0.354011653642332</v>
      </c>
      <c r="BD13" s="17">
        <v>0.42165059862140802</v>
      </c>
      <c r="BE13" s="17">
        <v>0.36757378063042201</v>
      </c>
      <c r="BF13" s="17"/>
      <c r="BG13" s="17">
        <v>0.38297633979722501</v>
      </c>
      <c r="BH13" s="17">
        <v>0.37732195779423</v>
      </c>
      <c r="BI13" s="17" t="s">
        <v>95</v>
      </c>
      <c r="BJ13" s="17">
        <v>0.36335167128630602</v>
      </c>
      <c r="BK13" s="17">
        <v>0.38055389713390098</v>
      </c>
      <c r="BL13" s="17">
        <v>0.37150171016060302</v>
      </c>
      <c r="BM13" s="17">
        <v>0.52354545469393299</v>
      </c>
    </row>
    <row r="14" spans="2:65" ht="29" x14ac:dyDescent="0.35">
      <c r="B14" s="18" t="s">
        <v>603</v>
      </c>
      <c r="C14" s="17">
        <v>0.172656145721928</v>
      </c>
      <c r="D14" s="17">
        <v>0.11442656294452801</v>
      </c>
      <c r="E14" s="17">
        <v>0.221726371262712</v>
      </c>
      <c r="F14" s="17"/>
      <c r="G14" s="17">
        <v>0.23147620081491399</v>
      </c>
      <c r="H14" s="17">
        <v>0.139934053106235</v>
      </c>
      <c r="I14" s="17">
        <v>0.19786907070590801</v>
      </c>
      <c r="J14" s="17">
        <v>0.141227190219268</v>
      </c>
      <c r="K14" s="17">
        <v>0.155803507553188</v>
      </c>
      <c r="L14" s="17">
        <v>0.18762112128365499</v>
      </c>
      <c r="M14" s="17"/>
      <c r="N14" s="17">
        <v>0.14959872004023</v>
      </c>
      <c r="O14" s="17">
        <v>0.15998474378601099</v>
      </c>
      <c r="P14" s="17">
        <v>0.18893125105686401</v>
      </c>
      <c r="Q14" s="17">
        <v>0.18669459690374399</v>
      </c>
      <c r="R14" s="17"/>
      <c r="S14" s="17">
        <v>0.175846092060638</v>
      </c>
      <c r="T14" s="17">
        <v>0.158492343571562</v>
      </c>
      <c r="U14" s="17">
        <v>0.19032248862787299</v>
      </c>
      <c r="V14" s="17">
        <v>0.13712964654013199</v>
      </c>
      <c r="W14" s="17">
        <v>0.234684874144444</v>
      </c>
      <c r="X14" s="17">
        <v>0.18092223503655</v>
      </c>
      <c r="Y14" s="17">
        <v>0.21063402542352799</v>
      </c>
      <c r="Z14" s="17">
        <v>0.175595563897957</v>
      </c>
      <c r="AA14" s="17">
        <v>0.159199908641635</v>
      </c>
      <c r="AB14" s="17">
        <v>0.14766176144989099</v>
      </c>
      <c r="AC14" s="17">
        <v>0.162243283585179</v>
      </c>
      <c r="AD14" s="17">
        <v>0.164250687056509</v>
      </c>
      <c r="AE14" s="17"/>
      <c r="AF14" s="17">
        <v>0.15672698475032701</v>
      </c>
      <c r="AG14" s="17">
        <v>0.18369029784274801</v>
      </c>
      <c r="AH14" s="17">
        <v>0.183867031235765</v>
      </c>
      <c r="AI14" s="17"/>
      <c r="AJ14" s="17">
        <v>0.15191691782758901</v>
      </c>
      <c r="AK14" s="17">
        <v>0.19780051774708399</v>
      </c>
      <c r="AL14" s="17">
        <v>0.130193056258882</v>
      </c>
      <c r="AM14" s="17">
        <v>0.17952334025330499</v>
      </c>
      <c r="AN14" s="17">
        <v>0.202774950182004</v>
      </c>
      <c r="AO14" s="17"/>
      <c r="AP14" s="17">
        <v>0.16154902317328801</v>
      </c>
      <c r="AQ14" s="17">
        <v>0.2041643934713</v>
      </c>
      <c r="AR14" s="17">
        <v>0.19697368378505301</v>
      </c>
      <c r="AS14" s="17"/>
      <c r="AT14" s="17">
        <v>0.195419041128266</v>
      </c>
      <c r="AU14" s="17">
        <v>0.15679875080888001</v>
      </c>
      <c r="AV14" s="17">
        <v>0.14863218518680699</v>
      </c>
      <c r="AW14" s="17">
        <v>0.138100978891634</v>
      </c>
      <c r="AX14" s="17">
        <v>9.90401787048171E-2</v>
      </c>
      <c r="AY14" s="17"/>
      <c r="AZ14" s="17">
        <v>0.195512717228703</v>
      </c>
      <c r="BA14" s="17">
        <v>0.20468555470130301</v>
      </c>
      <c r="BB14" s="17">
        <v>0.132092883944193</v>
      </c>
      <c r="BC14" s="17">
        <v>0.16823140428803399</v>
      </c>
      <c r="BD14" s="17">
        <v>0.13573554177369901</v>
      </c>
      <c r="BE14" s="17">
        <v>0.13831154983034999</v>
      </c>
      <c r="BF14" s="17"/>
      <c r="BG14" s="17">
        <v>0.16979795582621299</v>
      </c>
      <c r="BH14" s="17">
        <v>0.13739721339179001</v>
      </c>
      <c r="BI14" s="17" t="s">
        <v>95</v>
      </c>
      <c r="BJ14" s="17">
        <v>0.23203333052428099</v>
      </c>
      <c r="BK14" s="17">
        <v>0.20281253609358599</v>
      </c>
      <c r="BL14" s="17">
        <v>0.219400937834378</v>
      </c>
      <c r="BM14" s="17">
        <v>0.12374912630785299</v>
      </c>
    </row>
    <row r="15" spans="2:65" ht="29" x14ac:dyDescent="0.35">
      <c r="B15" s="18" t="s">
        <v>604</v>
      </c>
      <c r="C15" s="17">
        <v>9.3581007665113694E-2</v>
      </c>
      <c r="D15" s="17">
        <v>0.102902717009515</v>
      </c>
      <c r="E15" s="17">
        <v>8.6071545109260905E-2</v>
      </c>
      <c r="F15" s="17"/>
      <c r="G15" s="17">
        <v>0.25363184508756298</v>
      </c>
      <c r="H15" s="17">
        <v>8.6400623994863299E-2</v>
      </c>
      <c r="I15" s="17">
        <v>0.118483170717105</v>
      </c>
      <c r="J15" s="17">
        <v>7.3426941656342198E-2</v>
      </c>
      <c r="K15" s="17">
        <v>5.2933825315538301E-2</v>
      </c>
      <c r="L15" s="17">
        <v>8.8135196418717004E-2</v>
      </c>
      <c r="M15" s="17"/>
      <c r="N15" s="17">
        <v>9.5514186875423596E-2</v>
      </c>
      <c r="O15" s="17">
        <v>8.3732511134248996E-2</v>
      </c>
      <c r="P15" s="17">
        <v>0.11207716493535599</v>
      </c>
      <c r="Q15" s="17">
        <v>8.2143930608690505E-2</v>
      </c>
      <c r="R15" s="17"/>
      <c r="S15" s="17">
        <v>0.143180235680234</v>
      </c>
      <c r="T15" s="17">
        <v>8.3567215099358397E-2</v>
      </c>
      <c r="U15" s="17">
        <v>6.9140953026398E-2</v>
      </c>
      <c r="V15" s="17">
        <v>0.12686938900765099</v>
      </c>
      <c r="W15" s="17">
        <v>2.9212538896833899E-2</v>
      </c>
      <c r="X15" s="17">
        <v>0.123595630914386</v>
      </c>
      <c r="Y15" s="17">
        <v>8.0140654958084701E-2</v>
      </c>
      <c r="Z15" s="17">
        <v>4.4322524003798901E-2</v>
      </c>
      <c r="AA15" s="17">
        <v>0.12181796992964899</v>
      </c>
      <c r="AB15" s="17">
        <v>0.109660320126032</v>
      </c>
      <c r="AC15" s="17">
        <v>5.5818922415552301E-2</v>
      </c>
      <c r="AD15" s="17">
        <v>7.3263272594567705E-2</v>
      </c>
      <c r="AE15" s="17"/>
      <c r="AF15" s="17">
        <v>0.101446999230675</v>
      </c>
      <c r="AG15" s="17">
        <v>6.0554963113877099E-2</v>
      </c>
      <c r="AH15" s="17">
        <v>0.120657059332518</v>
      </c>
      <c r="AI15" s="17"/>
      <c r="AJ15" s="17">
        <v>0.100379575125791</v>
      </c>
      <c r="AK15" s="17">
        <v>5.2188440153063502E-2</v>
      </c>
      <c r="AL15" s="17">
        <v>5.7266276119530002E-2</v>
      </c>
      <c r="AM15" s="17">
        <v>0.14811557327614799</v>
      </c>
      <c r="AN15" s="17">
        <v>0.10831800479727401</v>
      </c>
      <c r="AO15" s="17"/>
      <c r="AP15" s="17">
        <v>0.102957423746112</v>
      </c>
      <c r="AQ15" s="17">
        <v>5.6479675724382998E-2</v>
      </c>
      <c r="AR15" s="17">
        <v>7.9859342549528506E-2</v>
      </c>
      <c r="AS15" s="17"/>
      <c r="AT15" s="17">
        <v>0.113235663723702</v>
      </c>
      <c r="AU15" s="17">
        <v>0.117643538982049</v>
      </c>
      <c r="AV15" s="17">
        <v>6.5706934286106397E-2</v>
      </c>
      <c r="AW15" s="17">
        <v>5.2176091506342802E-2</v>
      </c>
      <c r="AX15" s="17">
        <v>0</v>
      </c>
      <c r="AY15" s="17"/>
      <c r="AZ15" s="17">
        <v>0.13899718578612899</v>
      </c>
      <c r="BA15" s="17">
        <v>8.7073179483071694E-2</v>
      </c>
      <c r="BB15" s="17">
        <v>0.135025031348912</v>
      </c>
      <c r="BC15" s="17">
        <v>6.6685943580518006E-2</v>
      </c>
      <c r="BD15" s="17">
        <v>6.1497200607591999E-2</v>
      </c>
      <c r="BE15" s="17">
        <v>0.13511331820073599</v>
      </c>
      <c r="BF15" s="17"/>
      <c r="BG15" s="17">
        <v>8.4837534844138807E-2</v>
      </c>
      <c r="BH15" s="17">
        <v>9.5906993778244895E-2</v>
      </c>
      <c r="BI15" s="17" t="s">
        <v>95</v>
      </c>
      <c r="BJ15" s="17">
        <v>9.3080538682545996E-2</v>
      </c>
      <c r="BK15" s="17">
        <v>9.1565382077726798E-2</v>
      </c>
      <c r="BL15" s="17">
        <v>0.12317727596479</v>
      </c>
      <c r="BM15" s="17">
        <v>4.6590513375885802E-2</v>
      </c>
    </row>
    <row r="16" spans="2:65" x14ac:dyDescent="0.35">
      <c r="B16" s="18" t="s">
        <v>114</v>
      </c>
      <c r="C16" s="17">
        <v>1.3873843556017401E-2</v>
      </c>
      <c r="D16" s="17">
        <v>1.0013197523477501E-2</v>
      </c>
      <c r="E16" s="17">
        <v>1.7134146087483801E-2</v>
      </c>
      <c r="F16" s="17"/>
      <c r="G16" s="17">
        <v>1.03385960832818E-2</v>
      </c>
      <c r="H16" s="17">
        <v>3.0284688246260801E-2</v>
      </c>
      <c r="I16" s="17">
        <v>1.72333897033237E-2</v>
      </c>
      <c r="J16" s="17">
        <v>2.1282007999017302E-2</v>
      </c>
      <c r="K16" s="17">
        <v>1.6305751064555001E-2</v>
      </c>
      <c r="L16" s="17">
        <v>2.2579520372055699E-3</v>
      </c>
      <c r="M16" s="17"/>
      <c r="N16" s="17">
        <v>2.7963988390394602E-3</v>
      </c>
      <c r="O16" s="17">
        <v>8.4970644716736102E-3</v>
      </c>
      <c r="P16" s="17">
        <v>2.2262665941728099E-2</v>
      </c>
      <c r="Q16" s="17">
        <v>2.1133924152720401E-2</v>
      </c>
      <c r="R16" s="17"/>
      <c r="S16" s="17">
        <v>2.63029024254679E-2</v>
      </c>
      <c r="T16" s="17">
        <v>1.0487496539153899E-2</v>
      </c>
      <c r="U16" s="17">
        <v>1.52274962447721E-2</v>
      </c>
      <c r="V16" s="17">
        <v>0</v>
      </c>
      <c r="W16" s="17">
        <v>1.88518257441244E-2</v>
      </c>
      <c r="X16" s="17">
        <v>8.5570733523934097E-3</v>
      </c>
      <c r="Y16" s="17">
        <v>3.8565145439920803E-2</v>
      </c>
      <c r="Z16" s="17">
        <v>6.9378632570330306E-2</v>
      </c>
      <c r="AA16" s="17">
        <v>1.3531363096364201E-2</v>
      </c>
      <c r="AB16" s="17">
        <v>0</v>
      </c>
      <c r="AC16" s="17">
        <v>0</v>
      </c>
      <c r="AD16" s="17">
        <v>0</v>
      </c>
      <c r="AE16" s="17"/>
      <c r="AF16" s="17">
        <v>9.3365093033784905E-3</v>
      </c>
      <c r="AG16" s="17">
        <v>1.31522056821727E-2</v>
      </c>
      <c r="AH16" s="17">
        <v>3.3707425187578799E-2</v>
      </c>
      <c r="AI16" s="17"/>
      <c r="AJ16" s="17">
        <v>7.9453697479355406E-3</v>
      </c>
      <c r="AK16" s="17">
        <v>2.2012817584511901E-2</v>
      </c>
      <c r="AL16" s="17">
        <v>1.2865572246957E-2</v>
      </c>
      <c r="AM16" s="17">
        <v>0</v>
      </c>
      <c r="AN16" s="17">
        <v>3.2483818658308301E-2</v>
      </c>
      <c r="AO16" s="17"/>
      <c r="AP16" s="17">
        <v>1.06272438940624E-2</v>
      </c>
      <c r="AQ16" s="17">
        <v>2.3133204854808801E-2</v>
      </c>
      <c r="AR16" s="17">
        <v>1.1602892193955799E-2</v>
      </c>
      <c r="AS16" s="17"/>
      <c r="AT16" s="17">
        <v>1.88924546633365E-2</v>
      </c>
      <c r="AU16" s="17">
        <v>9.2063293963466804E-3</v>
      </c>
      <c r="AV16" s="17">
        <v>2.0761330637237198E-2</v>
      </c>
      <c r="AW16" s="17">
        <v>0</v>
      </c>
      <c r="AX16" s="17">
        <v>0</v>
      </c>
      <c r="AY16" s="17"/>
      <c r="AZ16" s="17">
        <v>1.7814564952748701E-2</v>
      </c>
      <c r="BA16" s="17">
        <v>1.7717468946037401E-2</v>
      </c>
      <c r="BB16" s="17">
        <v>1.386941812189E-2</v>
      </c>
      <c r="BC16" s="17">
        <v>1.6949637107173499E-2</v>
      </c>
      <c r="BD16" s="17">
        <v>4.2166683573040004E-3</v>
      </c>
      <c r="BE16" s="17">
        <v>0</v>
      </c>
      <c r="BF16" s="17"/>
      <c r="BG16" s="17">
        <v>1.2370185194779299E-2</v>
      </c>
      <c r="BH16" s="17">
        <v>1.31486080489122E-2</v>
      </c>
      <c r="BI16" s="17" t="s">
        <v>95</v>
      </c>
      <c r="BJ16" s="17">
        <v>1.20289342550443E-2</v>
      </c>
      <c r="BK16" s="17">
        <v>1.4786530063134301E-2</v>
      </c>
      <c r="BL16" s="17">
        <v>6.8622195321325404E-3</v>
      </c>
      <c r="BM16" s="17">
        <v>8.4893251500542596E-2</v>
      </c>
    </row>
    <row r="17" spans="2:65" x14ac:dyDescent="0.35">
      <c r="B17" s="18" t="s">
        <v>115</v>
      </c>
      <c r="C17" s="19">
        <v>0.14097864634993301</v>
      </c>
      <c r="D17" s="19">
        <v>0.154764468843511</v>
      </c>
      <c r="E17" s="19">
        <v>0.12855724680451799</v>
      </c>
      <c r="F17" s="19"/>
      <c r="G17" s="19">
        <v>0.10122164262741</v>
      </c>
      <c r="H17" s="19">
        <v>7.4114483283961294E-2</v>
      </c>
      <c r="I17" s="19">
        <v>0.106481794701277</v>
      </c>
      <c r="J17" s="19">
        <v>0.142363000279351</v>
      </c>
      <c r="K17" s="19">
        <v>0.17778612749155201</v>
      </c>
      <c r="L17" s="19">
        <v>0.16328167737991001</v>
      </c>
      <c r="M17" s="19"/>
      <c r="N17" s="19">
        <v>0.17454924881087</v>
      </c>
      <c r="O17" s="19">
        <v>0.16357932678798101</v>
      </c>
      <c r="P17" s="19">
        <v>0.10896433064654799</v>
      </c>
      <c r="Q17" s="19">
        <v>0.11900612115680501</v>
      </c>
      <c r="R17" s="19"/>
      <c r="S17" s="19">
        <v>0.122086865915311</v>
      </c>
      <c r="T17" s="19">
        <v>0.16681400833829699</v>
      </c>
      <c r="U17" s="19">
        <v>0.12956674032962301</v>
      </c>
      <c r="V17" s="19">
        <v>0.158927960178846</v>
      </c>
      <c r="W17" s="19">
        <v>0.13105052156757699</v>
      </c>
      <c r="X17" s="19">
        <v>0.13339842928023199</v>
      </c>
      <c r="Y17" s="19">
        <v>0.16592374911830901</v>
      </c>
      <c r="Z17" s="19">
        <v>0.15619831904357401</v>
      </c>
      <c r="AA17" s="19">
        <v>0.11854278346800801</v>
      </c>
      <c r="AB17" s="19">
        <v>0.16566495668558701</v>
      </c>
      <c r="AC17" s="19">
        <v>0.13399998039171099</v>
      </c>
      <c r="AD17" s="19">
        <v>5.1691856999207197E-2</v>
      </c>
      <c r="AE17" s="19"/>
      <c r="AF17" s="19">
        <v>0.15213396103815399</v>
      </c>
      <c r="AG17" s="19">
        <v>0.142996357749689</v>
      </c>
      <c r="AH17" s="19">
        <v>0.101753149511044</v>
      </c>
      <c r="AI17" s="19"/>
      <c r="AJ17" s="19">
        <v>0.13192765024941</v>
      </c>
      <c r="AK17" s="19">
        <v>0.12875169707126699</v>
      </c>
      <c r="AL17" s="19">
        <v>0.190405119664389</v>
      </c>
      <c r="AM17" s="19">
        <v>0.10471268932807699</v>
      </c>
      <c r="AN17" s="19">
        <v>9.8897349581778607E-2</v>
      </c>
      <c r="AO17" s="19"/>
      <c r="AP17" s="19">
        <v>0.122448967241334</v>
      </c>
      <c r="AQ17" s="19">
        <v>0.106604381356697</v>
      </c>
      <c r="AR17" s="19">
        <v>0.19178792830869701</v>
      </c>
      <c r="AS17" s="19"/>
      <c r="AT17" s="19">
        <v>0.12315203902083</v>
      </c>
      <c r="AU17" s="19">
        <v>0.10948404589857599</v>
      </c>
      <c r="AV17" s="19">
        <v>0.197150348938785</v>
      </c>
      <c r="AW17" s="19">
        <v>0.14201738951205001</v>
      </c>
      <c r="AX17" s="19">
        <v>0.12004674129295199</v>
      </c>
      <c r="AY17" s="19"/>
      <c r="AZ17" s="19">
        <v>0.110814377184291</v>
      </c>
      <c r="BA17" s="19">
        <v>0.122826511525005</v>
      </c>
      <c r="BB17" s="19">
        <v>0.13827705492003001</v>
      </c>
      <c r="BC17" s="19">
        <v>0.16445286490307001</v>
      </c>
      <c r="BD17" s="19">
        <v>0.15369093787773599</v>
      </c>
      <c r="BE17" s="19">
        <v>0.17969992240879901</v>
      </c>
      <c r="BF17" s="19"/>
      <c r="BG17" s="19">
        <v>0.15071738364043899</v>
      </c>
      <c r="BH17" s="19">
        <v>0.13075353349089999</v>
      </c>
      <c r="BI17" s="19" t="s">
        <v>95</v>
      </c>
      <c r="BJ17" s="19">
        <v>4.7837626430508803E-2</v>
      </c>
      <c r="BK17" s="19">
        <v>0.14186336585815201</v>
      </c>
      <c r="BL17" s="19">
        <v>0.14968499165948801</v>
      </c>
      <c r="BM17" s="19">
        <v>0.14099581474671399</v>
      </c>
    </row>
    <row r="18" spans="2:65" x14ac:dyDescent="0.35">
      <c r="B18" s="16" t="s">
        <v>606</v>
      </c>
    </row>
    <row r="19" spans="2:65" x14ac:dyDescent="0.35">
      <c r="B19" t="s">
        <v>98</v>
      </c>
    </row>
    <row r="20" spans="2:65" x14ac:dyDescent="0.35">
      <c r="B20" t="s">
        <v>99</v>
      </c>
    </row>
    <row r="22" spans="2:65" x14ac:dyDescent="0.35">
      <c r="B22"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G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613</v>
      </c>
      <c r="E2" s="28"/>
      <c r="F2" s="28"/>
      <c r="G2" s="28"/>
    </row>
    <row r="6" spans="2:7" ht="50" customHeight="1" x14ac:dyDescent="0.35">
      <c r="B6" s="23" t="s">
        <v>14</v>
      </c>
      <c r="C6" s="23" t="s">
        <v>607</v>
      </c>
      <c r="D6" s="23" t="s">
        <v>608</v>
      </c>
      <c r="E6" s="23" t="s">
        <v>609</v>
      </c>
      <c r="F6" s="23" t="s">
        <v>610</v>
      </c>
    </row>
    <row r="7" spans="2:7" x14ac:dyDescent="0.35">
      <c r="B7" s="18" t="s">
        <v>611</v>
      </c>
      <c r="C7" s="17">
        <v>0.30007021976647502</v>
      </c>
      <c r="D7" s="17">
        <v>0.42285099099687001</v>
      </c>
      <c r="E7" s="17">
        <v>0.53916209518132596</v>
      </c>
      <c r="F7" s="17">
        <v>0.384755732054952</v>
      </c>
    </row>
    <row r="8" spans="2:7" ht="29" x14ac:dyDescent="0.35">
      <c r="B8" s="18" t="s">
        <v>612</v>
      </c>
      <c r="C8" s="17">
        <v>0.67670196173432295</v>
      </c>
      <c r="D8" s="17">
        <v>0.55581983192559903</v>
      </c>
      <c r="E8" s="17">
        <v>0.443866869636937</v>
      </c>
      <c r="F8" s="17">
        <v>0.59793718437795695</v>
      </c>
    </row>
    <row r="9" spans="2:7" x14ac:dyDescent="0.35">
      <c r="B9" s="18" t="s">
        <v>114</v>
      </c>
      <c r="C9" s="17">
        <v>2.32278184992025E-2</v>
      </c>
      <c r="D9" s="17">
        <v>2.1329177077531701E-2</v>
      </c>
      <c r="E9" s="17">
        <v>1.6971035181737499E-2</v>
      </c>
      <c r="F9" s="17">
        <v>1.73070835670905E-2</v>
      </c>
    </row>
    <row r="10" spans="2:7" x14ac:dyDescent="0.35">
      <c r="B10" s="16"/>
      <c r="C10" s="16"/>
      <c r="D10" s="16"/>
      <c r="E10" s="16"/>
      <c r="F10" s="16"/>
    </row>
    <row r="11" spans="2:7" x14ac:dyDescent="0.35">
      <c r="B11" t="s">
        <v>98</v>
      </c>
    </row>
    <row r="12" spans="2:7" x14ac:dyDescent="0.35">
      <c r="B12" t="s">
        <v>99</v>
      </c>
    </row>
    <row r="16" spans="2:7" x14ac:dyDescent="0.35">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614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611</v>
      </c>
      <c r="C9" s="17">
        <v>0.30007021976647502</v>
      </c>
      <c r="D9" s="17">
        <v>0.28729519294428801</v>
      </c>
      <c r="E9" s="17">
        <v>0.31166670380001699</v>
      </c>
      <c r="F9" s="17"/>
      <c r="G9" s="17">
        <v>0.40919201958385298</v>
      </c>
      <c r="H9" s="17">
        <v>0.36969171719224497</v>
      </c>
      <c r="I9" s="17">
        <v>0.32856894285454702</v>
      </c>
      <c r="J9" s="17">
        <v>0.27059178964533598</v>
      </c>
      <c r="K9" s="17">
        <v>0.24378003199005799</v>
      </c>
      <c r="L9" s="17">
        <v>0.209547739205799</v>
      </c>
      <c r="M9" s="17"/>
      <c r="N9" s="17">
        <v>0.32775983124602498</v>
      </c>
      <c r="O9" s="17">
        <v>0.273065304806348</v>
      </c>
      <c r="P9" s="17">
        <v>0.34156036099826598</v>
      </c>
      <c r="Q9" s="17">
        <v>0.263680945971493</v>
      </c>
      <c r="R9" s="17"/>
      <c r="S9" s="17">
        <v>0.33952019979262799</v>
      </c>
      <c r="T9" s="17">
        <v>0.31496646582162302</v>
      </c>
      <c r="U9" s="17">
        <v>0.248881939237659</v>
      </c>
      <c r="V9" s="17">
        <v>0.30199012715407902</v>
      </c>
      <c r="W9" s="17">
        <v>0.320911413318343</v>
      </c>
      <c r="X9" s="17">
        <v>0.28505305434835099</v>
      </c>
      <c r="Y9" s="17">
        <v>0.28641646710931101</v>
      </c>
      <c r="Z9" s="17">
        <v>0.32524339718256601</v>
      </c>
      <c r="AA9" s="17">
        <v>0.27206554168838099</v>
      </c>
      <c r="AB9" s="17">
        <v>0.294027884926787</v>
      </c>
      <c r="AC9" s="17">
        <v>0.30035378473884899</v>
      </c>
      <c r="AD9" s="17">
        <v>0.301702052857589</v>
      </c>
      <c r="AE9" s="17"/>
      <c r="AF9" s="17">
        <v>0.27318395002677298</v>
      </c>
      <c r="AG9" s="17">
        <v>0.30004445072595398</v>
      </c>
      <c r="AH9" s="17">
        <v>0.32095085992834699</v>
      </c>
      <c r="AI9" s="17"/>
      <c r="AJ9" s="17">
        <v>0.27880952283034199</v>
      </c>
      <c r="AK9" s="17">
        <v>0.33613600104717301</v>
      </c>
      <c r="AL9" s="17">
        <v>0.27770677240494501</v>
      </c>
      <c r="AM9" s="17">
        <v>0.29928329022038203</v>
      </c>
      <c r="AN9" s="17">
        <v>0.26885773815319502</v>
      </c>
      <c r="AO9" s="17"/>
      <c r="AP9" s="17">
        <v>0.29763774073319199</v>
      </c>
      <c r="AQ9" s="17">
        <v>0.334147019268277</v>
      </c>
      <c r="AR9" s="17">
        <v>0.29885138530123601</v>
      </c>
      <c r="AS9" s="17"/>
      <c r="AT9" s="17">
        <v>0.25412975153016498</v>
      </c>
      <c r="AU9" s="17">
        <v>0.27230301744929503</v>
      </c>
      <c r="AV9" s="17">
        <v>0.34723347308490599</v>
      </c>
      <c r="AW9" s="17">
        <v>0.34944599725462699</v>
      </c>
      <c r="AX9" s="17">
        <v>0.44257071004021198</v>
      </c>
      <c r="AY9" s="17"/>
      <c r="AZ9" s="17">
        <v>0.36849657614189901</v>
      </c>
      <c r="BA9" s="17">
        <v>0.29736072854784901</v>
      </c>
      <c r="BB9" s="17">
        <v>0.25746340918130101</v>
      </c>
      <c r="BC9" s="17">
        <v>0.246327033105701</v>
      </c>
      <c r="BD9" s="17">
        <v>0.28896724392002499</v>
      </c>
      <c r="BE9" s="17">
        <v>0.31874529540352597</v>
      </c>
      <c r="BF9" s="17"/>
      <c r="BG9" s="17">
        <v>0.26094590031471598</v>
      </c>
      <c r="BH9" s="17">
        <v>0.345771429871359</v>
      </c>
      <c r="BI9" s="17" t="s">
        <v>95</v>
      </c>
      <c r="BJ9" s="17">
        <v>0.29543801181178297</v>
      </c>
      <c r="BK9" s="17">
        <v>0.27952370053473502</v>
      </c>
      <c r="BL9" s="17">
        <v>0.334030901508647</v>
      </c>
      <c r="BM9" s="17">
        <v>0.28441817676701803</v>
      </c>
    </row>
    <row r="10" spans="2:65" ht="29" x14ac:dyDescent="0.35">
      <c r="B10" s="18" t="s">
        <v>612</v>
      </c>
      <c r="C10" s="17">
        <v>0.67670196173432295</v>
      </c>
      <c r="D10" s="17">
        <v>0.69197622015173599</v>
      </c>
      <c r="E10" s="17">
        <v>0.66254054771423299</v>
      </c>
      <c r="F10" s="17"/>
      <c r="G10" s="17">
        <v>0.551773008084118</v>
      </c>
      <c r="H10" s="17">
        <v>0.59257460716849497</v>
      </c>
      <c r="I10" s="17">
        <v>0.63871593600074805</v>
      </c>
      <c r="J10" s="17">
        <v>0.71850997383528903</v>
      </c>
      <c r="K10" s="17">
        <v>0.74234895497084497</v>
      </c>
      <c r="L10" s="17">
        <v>0.780945014140772</v>
      </c>
      <c r="M10" s="17"/>
      <c r="N10" s="17">
        <v>0.64999027795107001</v>
      </c>
      <c r="O10" s="17">
        <v>0.70536158094809298</v>
      </c>
      <c r="P10" s="17">
        <v>0.63340027205473104</v>
      </c>
      <c r="Q10" s="17">
        <v>0.71153669873159098</v>
      </c>
      <c r="R10" s="17"/>
      <c r="S10" s="17">
        <v>0.62984267725447696</v>
      </c>
      <c r="T10" s="17">
        <v>0.667089460432707</v>
      </c>
      <c r="U10" s="17">
        <v>0.73159610958168797</v>
      </c>
      <c r="V10" s="17">
        <v>0.68479935231684197</v>
      </c>
      <c r="W10" s="17">
        <v>0.65143227780444901</v>
      </c>
      <c r="X10" s="17">
        <v>0.68989894245746797</v>
      </c>
      <c r="Y10" s="17">
        <v>0.67262480363589605</v>
      </c>
      <c r="Z10" s="17">
        <v>0.64162915414203903</v>
      </c>
      <c r="AA10" s="17">
        <v>0.70253006870553103</v>
      </c>
      <c r="AB10" s="17">
        <v>0.69150667659822096</v>
      </c>
      <c r="AC10" s="17">
        <v>0.69964621526115101</v>
      </c>
      <c r="AD10" s="17">
        <v>0.66604323007323096</v>
      </c>
      <c r="AE10" s="17"/>
      <c r="AF10" s="17">
        <v>0.70856705764319095</v>
      </c>
      <c r="AG10" s="17">
        <v>0.67947848507312603</v>
      </c>
      <c r="AH10" s="17">
        <v>0.64487544910452999</v>
      </c>
      <c r="AI10" s="17"/>
      <c r="AJ10" s="17">
        <v>0.70219574777912497</v>
      </c>
      <c r="AK10" s="17">
        <v>0.63344145968363397</v>
      </c>
      <c r="AL10" s="17">
        <v>0.70428821379932405</v>
      </c>
      <c r="AM10" s="17">
        <v>0.66403739740259404</v>
      </c>
      <c r="AN10" s="17">
        <v>0.70215713482237596</v>
      </c>
      <c r="AO10" s="17"/>
      <c r="AP10" s="17">
        <v>0.68586075936005597</v>
      </c>
      <c r="AQ10" s="17">
        <v>0.64046872022910595</v>
      </c>
      <c r="AR10" s="17">
        <v>0.67507661961274601</v>
      </c>
      <c r="AS10" s="17"/>
      <c r="AT10" s="17">
        <v>0.725616016497871</v>
      </c>
      <c r="AU10" s="17">
        <v>0.71268079674360596</v>
      </c>
      <c r="AV10" s="17">
        <v>0.62862054078963103</v>
      </c>
      <c r="AW10" s="17">
        <v>0.62207282413854703</v>
      </c>
      <c r="AX10" s="17">
        <v>0.54543327881303405</v>
      </c>
      <c r="AY10" s="17"/>
      <c r="AZ10" s="17">
        <v>0.59400823074322595</v>
      </c>
      <c r="BA10" s="17">
        <v>0.68634367515009398</v>
      </c>
      <c r="BB10" s="17">
        <v>0.70986263397503302</v>
      </c>
      <c r="BC10" s="17">
        <v>0.73167760708886997</v>
      </c>
      <c r="BD10" s="17">
        <v>0.69902850052257604</v>
      </c>
      <c r="BE10" s="17">
        <v>0.67294906398225895</v>
      </c>
      <c r="BF10" s="17"/>
      <c r="BG10" s="17">
        <v>0.72309324245567397</v>
      </c>
      <c r="BH10" s="17">
        <v>0.63333667422762197</v>
      </c>
      <c r="BI10" s="17" t="s">
        <v>95</v>
      </c>
      <c r="BJ10" s="17">
        <v>0.680371184476253</v>
      </c>
      <c r="BK10" s="17">
        <v>0.672757867508048</v>
      </c>
      <c r="BL10" s="17">
        <v>0.63947230844022396</v>
      </c>
      <c r="BM10" s="17">
        <v>0.699986407141171</v>
      </c>
    </row>
    <row r="11" spans="2:65" x14ac:dyDescent="0.35">
      <c r="B11" s="18" t="s">
        <v>114</v>
      </c>
      <c r="C11" s="19">
        <v>2.32278184992025E-2</v>
      </c>
      <c r="D11" s="19">
        <v>2.0728586903975402E-2</v>
      </c>
      <c r="E11" s="19">
        <v>2.57927484857494E-2</v>
      </c>
      <c r="F11" s="19"/>
      <c r="G11" s="19">
        <v>3.9034972332029502E-2</v>
      </c>
      <c r="H11" s="19">
        <v>3.773367563926E-2</v>
      </c>
      <c r="I11" s="19">
        <v>3.2715121144704699E-2</v>
      </c>
      <c r="J11" s="19">
        <v>1.08982365193747E-2</v>
      </c>
      <c r="K11" s="19">
        <v>1.38710130390967E-2</v>
      </c>
      <c r="L11" s="19">
        <v>9.5072466534286901E-3</v>
      </c>
      <c r="M11" s="19"/>
      <c r="N11" s="19">
        <v>2.2249890802905001E-2</v>
      </c>
      <c r="O11" s="19">
        <v>2.1573114245558599E-2</v>
      </c>
      <c r="P11" s="19">
        <v>2.50393669470034E-2</v>
      </c>
      <c r="Q11" s="19">
        <v>2.4782355296916001E-2</v>
      </c>
      <c r="R11" s="19"/>
      <c r="S11" s="19">
        <v>3.0637122952894599E-2</v>
      </c>
      <c r="T11" s="19">
        <v>1.7944073745669899E-2</v>
      </c>
      <c r="U11" s="19">
        <v>1.9521951180652999E-2</v>
      </c>
      <c r="V11" s="19">
        <v>1.32105205290792E-2</v>
      </c>
      <c r="W11" s="19">
        <v>2.7656308877207901E-2</v>
      </c>
      <c r="X11" s="19">
        <v>2.5048003194180501E-2</v>
      </c>
      <c r="Y11" s="19">
        <v>4.0958729254792499E-2</v>
      </c>
      <c r="Z11" s="19">
        <v>3.3127448675395098E-2</v>
      </c>
      <c r="AA11" s="19">
        <v>2.5404389606087902E-2</v>
      </c>
      <c r="AB11" s="19">
        <v>1.4465438474991699E-2</v>
      </c>
      <c r="AC11" s="19">
        <v>0</v>
      </c>
      <c r="AD11" s="19">
        <v>3.2254717069180601E-2</v>
      </c>
      <c r="AE11" s="19"/>
      <c r="AF11" s="19">
        <v>1.8248992330036198E-2</v>
      </c>
      <c r="AG11" s="19">
        <v>2.0477064200920499E-2</v>
      </c>
      <c r="AH11" s="19">
        <v>3.4173690967122902E-2</v>
      </c>
      <c r="AI11" s="19"/>
      <c r="AJ11" s="19">
        <v>1.8994729390533E-2</v>
      </c>
      <c r="AK11" s="19">
        <v>3.04225392691931E-2</v>
      </c>
      <c r="AL11" s="19">
        <v>1.8005013795731401E-2</v>
      </c>
      <c r="AM11" s="19">
        <v>3.6679312377023099E-2</v>
      </c>
      <c r="AN11" s="19">
        <v>2.8985127024429101E-2</v>
      </c>
      <c r="AO11" s="19"/>
      <c r="AP11" s="19">
        <v>1.6501499906751899E-2</v>
      </c>
      <c r="AQ11" s="19">
        <v>2.53842605026172E-2</v>
      </c>
      <c r="AR11" s="19">
        <v>2.60719950860182E-2</v>
      </c>
      <c r="AS11" s="19"/>
      <c r="AT11" s="19">
        <v>2.0254231971964399E-2</v>
      </c>
      <c r="AU11" s="19">
        <v>1.50161858070993E-2</v>
      </c>
      <c r="AV11" s="19">
        <v>2.4145986125462399E-2</v>
      </c>
      <c r="AW11" s="19">
        <v>2.8481178606826099E-2</v>
      </c>
      <c r="AX11" s="19">
        <v>1.1996011146754099E-2</v>
      </c>
      <c r="AY11" s="19"/>
      <c r="AZ11" s="19">
        <v>3.7495193114875598E-2</v>
      </c>
      <c r="BA11" s="19">
        <v>1.6295596302057E-2</v>
      </c>
      <c r="BB11" s="19">
        <v>3.2673956843666002E-2</v>
      </c>
      <c r="BC11" s="19">
        <v>2.1995359805429701E-2</v>
      </c>
      <c r="BD11" s="19">
        <v>1.2004255557399099E-2</v>
      </c>
      <c r="BE11" s="19">
        <v>8.3056406142145E-3</v>
      </c>
      <c r="BF11" s="19"/>
      <c r="BG11" s="19">
        <v>1.5960857229609701E-2</v>
      </c>
      <c r="BH11" s="19">
        <v>2.0891895901019E-2</v>
      </c>
      <c r="BI11" s="19" t="s">
        <v>95</v>
      </c>
      <c r="BJ11" s="19">
        <v>2.41908037119642E-2</v>
      </c>
      <c r="BK11" s="19">
        <v>4.7718431957217797E-2</v>
      </c>
      <c r="BL11" s="19">
        <v>2.6496790051128899E-2</v>
      </c>
      <c r="BM11" s="19">
        <v>1.5595416091811001E-2</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611</v>
      </c>
      <c r="C9" s="17">
        <v>0.42285099099687001</v>
      </c>
      <c r="D9" s="17">
        <v>0.42083539257067998</v>
      </c>
      <c r="E9" s="17">
        <v>0.42464016074563998</v>
      </c>
      <c r="F9" s="17"/>
      <c r="G9" s="17">
        <v>0.41849866927030099</v>
      </c>
      <c r="H9" s="17">
        <v>0.451205210838098</v>
      </c>
      <c r="I9" s="17">
        <v>0.402800630817993</v>
      </c>
      <c r="J9" s="17">
        <v>0.42190082234281701</v>
      </c>
      <c r="K9" s="17">
        <v>0.42201285380827702</v>
      </c>
      <c r="L9" s="17">
        <v>0.42035265119860299</v>
      </c>
      <c r="M9" s="17"/>
      <c r="N9" s="17">
        <v>0.44758395435380699</v>
      </c>
      <c r="O9" s="17">
        <v>0.40356527926935498</v>
      </c>
      <c r="P9" s="17">
        <v>0.46808118747356797</v>
      </c>
      <c r="Q9" s="17">
        <v>0.376494456153741</v>
      </c>
      <c r="R9" s="17"/>
      <c r="S9" s="17">
        <v>0.37142922177193899</v>
      </c>
      <c r="T9" s="17">
        <v>0.45223652787424801</v>
      </c>
      <c r="U9" s="17">
        <v>0.45765874475943902</v>
      </c>
      <c r="V9" s="17">
        <v>0.48181393323627297</v>
      </c>
      <c r="W9" s="17">
        <v>0.45615675250147802</v>
      </c>
      <c r="X9" s="17">
        <v>0.40978376993695598</v>
      </c>
      <c r="Y9" s="17">
        <v>0.41645708092358602</v>
      </c>
      <c r="Z9" s="17">
        <v>0.42489571454306102</v>
      </c>
      <c r="AA9" s="17">
        <v>0.40737396013351301</v>
      </c>
      <c r="AB9" s="17">
        <v>0.387278849011017</v>
      </c>
      <c r="AC9" s="17">
        <v>0.401671219000581</v>
      </c>
      <c r="AD9" s="17">
        <v>0.44064982034498401</v>
      </c>
      <c r="AE9" s="17"/>
      <c r="AF9" s="17">
        <v>0.42724790657226702</v>
      </c>
      <c r="AG9" s="17">
        <v>0.437888083022621</v>
      </c>
      <c r="AH9" s="17">
        <v>0.37948443657082198</v>
      </c>
      <c r="AI9" s="17"/>
      <c r="AJ9" s="17">
        <v>0.45304700057424402</v>
      </c>
      <c r="AK9" s="17">
        <v>0.42722372808178499</v>
      </c>
      <c r="AL9" s="17">
        <v>0.41101106118971498</v>
      </c>
      <c r="AM9" s="17">
        <v>0.34607492611372698</v>
      </c>
      <c r="AN9" s="17">
        <v>0.36054705853581898</v>
      </c>
      <c r="AO9" s="17"/>
      <c r="AP9" s="17">
        <v>0.464853378585038</v>
      </c>
      <c r="AQ9" s="17">
        <v>0.43501544933703901</v>
      </c>
      <c r="AR9" s="17">
        <v>0.40476102633898298</v>
      </c>
      <c r="AS9" s="17"/>
      <c r="AT9" s="17">
        <v>0.41687303920614299</v>
      </c>
      <c r="AU9" s="17">
        <v>0.39681827129557901</v>
      </c>
      <c r="AV9" s="17">
        <v>0.43512843120560402</v>
      </c>
      <c r="AW9" s="17">
        <v>0.43244527222900703</v>
      </c>
      <c r="AX9" s="17">
        <v>0.518161011276977</v>
      </c>
      <c r="AY9" s="17"/>
      <c r="AZ9" s="17">
        <v>0.383462651596641</v>
      </c>
      <c r="BA9" s="17">
        <v>0.41230060801570301</v>
      </c>
      <c r="BB9" s="17">
        <v>0.40812225534826602</v>
      </c>
      <c r="BC9" s="17">
        <v>0.44315104372604502</v>
      </c>
      <c r="BD9" s="17">
        <v>0.45461998549320198</v>
      </c>
      <c r="BE9" s="17">
        <v>0.55146764677895699</v>
      </c>
      <c r="BF9" s="17"/>
      <c r="BG9" s="17">
        <v>0.43820758735718102</v>
      </c>
      <c r="BH9" s="17">
        <v>0.46750430703009699</v>
      </c>
      <c r="BI9" s="17" t="s">
        <v>95</v>
      </c>
      <c r="BJ9" s="17">
        <v>0.32307263462297098</v>
      </c>
      <c r="BK9" s="17">
        <v>0.37075194557041602</v>
      </c>
      <c r="BL9" s="17">
        <v>0.41355179416628202</v>
      </c>
      <c r="BM9" s="17">
        <v>0.35685132861913299</v>
      </c>
    </row>
    <row r="10" spans="2:65" ht="29" x14ac:dyDescent="0.35">
      <c r="B10" s="18" t="s">
        <v>612</v>
      </c>
      <c r="C10" s="17">
        <v>0.55581983192559903</v>
      </c>
      <c r="D10" s="17">
        <v>0.56116286174668994</v>
      </c>
      <c r="E10" s="17">
        <v>0.55066783679790898</v>
      </c>
      <c r="F10" s="17"/>
      <c r="G10" s="17">
        <v>0.53854083264565999</v>
      </c>
      <c r="H10" s="17">
        <v>0.52010213810754902</v>
      </c>
      <c r="I10" s="17">
        <v>0.56291218183742597</v>
      </c>
      <c r="J10" s="17">
        <v>0.56576221429810603</v>
      </c>
      <c r="K10" s="17">
        <v>0.56525922064345402</v>
      </c>
      <c r="L10" s="17">
        <v>0.57613910046510697</v>
      </c>
      <c r="M10" s="17"/>
      <c r="N10" s="17">
        <v>0.52769746298711595</v>
      </c>
      <c r="O10" s="17">
        <v>0.57989585056870796</v>
      </c>
      <c r="P10" s="17">
        <v>0.51199082612629698</v>
      </c>
      <c r="Q10" s="17">
        <v>0.59928069097522796</v>
      </c>
      <c r="R10" s="17"/>
      <c r="S10" s="17">
        <v>0.59167652720742003</v>
      </c>
      <c r="T10" s="17">
        <v>0.52804029702239597</v>
      </c>
      <c r="U10" s="17">
        <v>0.53302197549468</v>
      </c>
      <c r="V10" s="17">
        <v>0.51015729791148001</v>
      </c>
      <c r="W10" s="17">
        <v>0.51875028172179205</v>
      </c>
      <c r="X10" s="17">
        <v>0.55556490546443904</v>
      </c>
      <c r="Y10" s="17">
        <v>0.56031494234825097</v>
      </c>
      <c r="Z10" s="17">
        <v>0.56373626420906497</v>
      </c>
      <c r="AA10" s="17">
        <v>0.56538265897031303</v>
      </c>
      <c r="AB10" s="17">
        <v>0.59363591395491</v>
      </c>
      <c r="AC10" s="17">
        <v>0.59364178284277502</v>
      </c>
      <c r="AD10" s="17">
        <v>0.55935017965501599</v>
      </c>
      <c r="AE10" s="17"/>
      <c r="AF10" s="17">
        <v>0.55715536955554501</v>
      </c>
      <c r="AG10" s="17">
        <v>0.54674332736456199</v>
      </c>
      <c r="AH10" s="17">
        <v>0.58932247115523995</v>
      </c>
      <c r="AI10" s="17"/>
      <c r="AJ10" s="17">
        <v>0.53252640489699399</v>
      </c>
      <c r="AK10" s="17">
        <v>0.54569261267525704</v>
      </c>
      <c r="AL10" s="17">
        <v>0.57048056826193305</v>
      </c>
      <c r="AM10" s="17">
        <v>0.65392507388627297</v>
      </c>
      <c r="AN10" s="17">
        <v>0.61533396698391596</v>
      </c>
      <c r="AO10" s="17"/>
      <c r="AP10" s="17">
        <v>0.52038788305499994</v>
      </c>
      <c r="AQ10" s="17">
        <v>0.537720148186838</v>
      </c>
      <c r="AR10" s="17">
        <v>0.578899069987313</v>
      </c>
      <c r="AS10" s="17"/>
      <c r="AT10" s="17">
        <v>0.56063622884297304</v>
      </c>
      <c r="AU10" s="17">
        <v>0.587877442302155</v>
      </c>
      <c r="AV10" s="17">
        <v>0.53948619217187999</v>
      </c>
      <c r="AW10" s="17">
        <v>0.53691649851515499</v>
      </c>
      <c r="AX10" s="17">
        <v>0.481838988723023</v>
      </c>
      <c r="AY10" s="17"/>
      <c r="AZ10" s="17">
        <v>0.58429980909687296</v>
      </c>
      <c r="BA10" s="17">
        <v>0.56284827285973205</v>
      </c>
      <c r="BB10" s="17">
        <v>0.56634960726021</v>
      </c>
      <c r="BC10" s="17">
        <v>0.54555433780485696</v>
      </c>
      <c r="BD10" s="17">
        <v>0.54175911228017004</v>
      </c>
      <c r="BE10" s="17">
        <v>0.43119586984729102</v>
      </c>
      <c r="BF10" s="17"/>
      <c r="BG10" s="17">
        <v>0.54627420174747099</v>
      </c>
      <c r="BH10" s="17">
        <v>0.51200372534744998</v>
      </c>
      <c r="BI10" s="17" t="s">
        <v>95</v>
      </c>
      <c r="BJ10" s="17">
        <v>0.65998637910323199</v>
      </c>
      <c r="BK10" s="17">
        <v>0.585555007063435</v>
      </c>
      <c r="BL10" s="17">
        <v>0.56148536650613501</v>
      </c>
      <c r="BM10" s="17">
        <v>0.62755325528905603</v>
      </c>
    </row>
    <row r="11" spans="2:65" x14ac:dyDescent="0.35">
      <c r="B11" s="18" t="s">
        <v>114</v>
      </c>
      <c r="C11" s="19">
        <v>2.1329177077531701E-2</v>
      </c>
      <c r="D11" s="19">
        <v>1.8001745682630101E-2</v>
      </c>
      <c r="E11" s="19">
        <v>2.46920024564511E-2</v>
      </c>
      <c r="F11" s="19"/>
      <c r="G11" s="19">
        <v>4.2960498084038803E-2</v>
      </c>
      <c r="H11" s="19">
        <v>2.8692651054353299E-2</v>
      </c>
      <c r="I11" s="19">
        <v>3.4287187344581402E-2</v>
      </c>
      <c r="J11" s="19">
        <v>1.2336963359076801E-2</v>
      </c>
      <c r="K11" s="19">
        <v>1.27279255482694E-2</v>
      </c>
      <c r="L11" s="19">
        <v>3.5082483362895798E-3</v>
      </c>
      <c r="M11" s="19"/>
      <c r="N11" s="19">
        <v>2.4718582659077799E-2</v>
      </c>
      <c r="O11" s="19">
        <v>1.6538870161936999E-2</v>
      </c>
      <c r="P11" s="19">
        <v>1.9927986400134701E-2</v>
      </c>
      <c r="Q11" s="19">
        <v>2.4224852871030399E-2</v>
      </c>
      <c r="R11" s="19"/>
      <c r="S11" s="19">
        <v>3.6894251020640999E-2</v>
      </c>
      <c r="T11" s="19">
        <v>1.97231751033561E-2</v>
      </c>
      <c r="U11" s="19">
        <v>9.3192797458809592E-3</v>
      </c>
      <c r="V11" s="19">
        <v>8.0287688522473599E-3</v>
      </c>
      <c r="W11" s="19">
        <v>2.5092965776730199E-2</v>
      </c>
      <c r="X11" s="19">
        <v>3.46513245986051E-2</v>
      </c>
      <c r="Y11" s="19">
        <v>2.3227976728163E-2</v>
      </c>
      <c r="Z11" s="19">
        <v>1.1368021247874199E-2</v>
      </c>
      <c r="AA11" s="19">
        <v>2.72433808961739E-2</v>
      </c>
      <c r="AB11" s="19">
        <v>1.9085237034072802E-2</v>
      </c>
      <c r="AC11" s="19">
        <v>4.6869981566438198E-3</v>
      </c>
      <c r="AD11" s="19">
        <v>0</v>
      </c>
      <c r="AE11" s="19"/>
      <c r="AF11" s="19">
        <v>1.5596723872188601E-2</v>
      </c>
      <c r="AG11" s="19">
        <v>1.53685896128169E-2</v>
      </c>
      <c r="AH11" s="19">
        <v>3.1193092273938201E-2</v>
      </c>
      <c r="AI11" s="19"/>
      <c r="AJ11" s="19">
        <v>1.44265945287619E-2</v>
      </c>
      <c r="AK11" s="19">
        <v>2.7083659242957199E-2</v>
      </c>
      <c r="AL11" s="19">
        <v>1.8508370548351399E-2</v>
      </c>
      <c r="AM11" s="19">
        <v>0</v>
      </c>
      <c r="AN11" s="19">
        <v>2.4118974480264999E-2</v>
      </c>
      <c r="AO11" s="19"/>
      <c r="AP11" s="19">
        <v>1.4758738359962401E-2</v>
      </c>
      <c r="AQ11" s="19">
        <v>2.7264402476123498E-2</v>
      </c>
      <c r="AR11" s="19">
        <v>1.63399036737037E-2</v>
      </c>
      <c r="AS11" s="19"/>
      <c r="AT11" s="19">
        <v>2.2490731950883899E-2</v>
      </c>
      <c r="AU11" s="19">
        <v>1.5304286402266601E-2</v>
      </c>
      <c r="AV11" s="19">
        <v>2.53853766225168E-2</v>
      </c>
      <c r="AW11" s="19">
        <v>3.0638229255838E-2</v>
      </c>
      <c r="AX11" s="19">
        <v>0</v>
      </c>
      <c r="AY11" s="19"/>
      <c r="AZ11" s="19">
        <v>3.2237539306486297E-2</v>
      </c>
      <c r="BA11" s="19">
        <v>2.4851119124564201E-2</v>
      </c>
      <c r="BB11" s="19">
        <v>2.5528137391523601E-2</v>
      </c>
      <c r="BC11" s="19">
        <v>1.12946184690978E-2</v>
      </c>
      <c r="BD11" s="19">
        <v>3.6209022266281699E-3</v>
      </c>
      <c r="BE11" s="19">
        <v>1.73364833737518E-2</v>
      </c>
      <c r="BF11" s="19"/>
      <c r="BG11" s="19">
        <v>1.55182108953477E-2</v>
      </c>
      <c r="BH11" s="19">
        <v>2.04919676224532E-2</v>
      </c>
      <c r="BI11" s="19" t="s">
        <v>95</v>
      </c>
      <c r="BJ11" s="19">
        <v>1.6940986273796699E-2</v>
      </c>
      <c r="BK11" s="19">
        <v>4.3693047366148603E-2</v>
      </c>
      <c r="BL11" s="19">
        <v>2.4962839327582701E-2</v>
      </c>
      <c r="BM11" s="19">
        <v>1.5595416091811001E-2</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611</v>
      </c>
      <c r="C9" s="17">
        <v>0.53916209518132596</v>
      </c>
      <c r="D9" s="17">
        <v>0.53523682279769802</v>
      </c>
      <c r="E9" s="17">
        <v>0.54296484103650799</v>
      </c>
      <c r="F9" s="17"/>
      <c r="G9" s="17">
        <v>0.49148585237004699</v>
      </c>
      <c r="H9" s="17">
        <v>0.51511505955673198</v>
      </c>
      <c r="I9" s="17">
        <v>0.50686285023615996</v>
      </c>
      <c r="J9" s="17">
        <v>0.49510312247586902</v>
      </c>
      <c r="K9" s="17">
        <v>0.567999173995132</v>
      </c>
      <c r="L9" s="17">
        <v>0.63307578828607403</v>
      </c>
      <c r="M9" s="17"/>
      <c r="N9" s="17">
        <v>0.63583595624150402</v>
      </c>
      <c r="O9" s="17">
        <v>0.52799215016952195</v>
      </c>
      <c r="P9" s="17">
        <v>0.55261507200055704</v>
      </c>
      <c r="Q9" s="17">
        <v>0.43353860164989799</v>
      </c>
      <c r="R9" s="17"/>
      <c r="S9" s="17">
        <v>0.40787946151028498</v>
      </c>
      <c r="T9" s="17">
        <v>0.54896740365339203</v>
      </c>
      <c r="U9" s="17">
        <v>0.57101523613591998</v>
      </c>
      <c r="V9" s="17">
        <v>0.58862669231266795</v>
      </c>
      <c r="W9" s="17">
        <v>0.64542015385368401</v>
      </c>
      <c r="X9" s="17">
        <v>0.60465793786921496</v>
      </c>
      <c r="Y9" s="17">
        <v>0.585515935521005</v>
      </c>
      <c r="Z9" s="17">
        <v>0.51752126268036402</v>
      </c>
      <c r="AA9" s="17">
        <v>0.49359784706357501</v>
      </c>
      <c r="AB9" s="17">
        <v>0.52021292301223798</v>
      </c>
      <c r="AC9" s="17">
        <v>0.49279286601553002</v>
      </c>
      <c r="AD9" s="17">
        <v>0.63826405203875403</v>
      </c>
      <c r="AE9" s="17"/>
      <c r="AF9" s="17">
        <v>0.56357870429331403</v>
      </c>
      <c r="AG9" s="17">
        <v>0.56325117082797904</v>
      </c>
      <c r="AH9" s="17">
        <v>0.44388286195474402</v>
      </c>
      <c r="AI9" s="17"/>
      <c r="AJ9" s="17">
        <v>0.60088399942390502</v>
      </c>
      <c r="AK9" s="17">
        <v>0.51644576668780195</v>
      </c>
      <c r="AL9" s="17">
        <v>0.58453941434448997</v>
      </c>
      <c r="AM9" s="17">
        <v>0.46258290825179499</v>
      </c>
      <c r="AN9" s="17">
        <v>0.44356699946689099</v>
      </c>
      <c r="AO9" s="17"/>
      <c r="AP9" s="17">
        <v>0.59090429001551803</v>
      </c>
      <c r="AQ9" s="17">
        <v>0.51434353256576004</v>
      </c>
      <c r="AR9" s="17">
        <v>0.55173814002303101</v>
      </c>
      <c r="AS9" s="17"/>
      <c r="AT9" s="17">
        <v>0.49157032503369003</v>
      </c>
      <c r="AU9" s="17">
        <v>0.54783346784458997</v>
      </c>
      <c r="AV9" s="17">
        <v>0.57336743827053804</v>
      </c>
      <c r="AW9" s="17">
        <v>0.51894877936573502</v>
      </c>
      <c r="AX9" s="17">
        <v>0.63472033300899799</v>
      </c>
      <c r="AY9" s="17"/>
      <c r="AZ9" s="17">
        <v>0.38183520746517702</v>
      </c>
      <c r="BA9" s="17">
        <v>0.57695409401970699</v>
      </c>
      <c r="BB9" s="17">
        <v>0.52894764721623899</v>
      </c>
      <c r="BC9" s="17">
        <v>0.55873743048788305</v>
      </c>
      <c r="BD9" s="17">
        <v>0.66180262024008496</v>
      </c>
      <c r="BE9" s="17">
        <v>0.69851337349570597</v>
      </c>
      <c r="BF9" s="17"/>
      <c r="BG9" s="17">
        <v>0.65595532137354196</v>
      </c>
      <c r="BH9" s="17">
        <v>0.597918399797293</v>
      </c>
      <c r="BI9" s="17" t="s">
        <v>95</v>
      </c>
      <c r="BJ9" s="17">
        <v>0.33566952906008801</v>
      </c>
      <c r="BK9" s="17">
        <v>0.36787341308244398</v>
      </c>
      <c r="BL9" s="17">
        <v>0.38015306775864599</v>
      </c>
      <c r="BM9" s="17">
        <v>0.70833167970849298</v>
      </c>
    </row>
    <row r="10" spans="2:65" ht="29" x14ac:dyDescent="0.35">
      <c r="B10" s="18" t="s">
        <v>612</v>
      </c>
      <c r="C10" s="17">
        <v>0.443866869636937</v>
      </c>
      <c r="D10" s="17">
        <v>0.44774747444071</v>
      </c>
      <c r="E10" s="17">
        <v>0.44001561329649802</v>
      </c>
      <c r="F10" s="17"/>
      <c r="G10" s="17">
        <v>0.47226709429941199</v>
      </c>
      <c r="H10" s="17">
        <v>0.45359565182343697</v>
      </c>
      <c r="I10" s="17">
        <v>0.47653177424652499</v>
      </c>
      <c r="J10" s="17">
        <v>0.49494507642944502</v>
      </c>
      <c r="K10" s="17">
        <v>0.42279802122076998</v>
      </c>
      <c r="L10" s="17">
        <v>0.36317515837380299</v>
      </c>
      <c r="M10" s="17"/>
      <c r="N10" s="17">
        <v>0.35312626332682301</v>
      </c>
      <c r="O10" s="17">
        <v>0.45357972695730697</v>
      </c>
      <c r="P10" s="17">
        <v>0.42881146331633602</v>
      </c>
      <c r="Q10" s="17">
        <v>0.54573642063568295</v>
      </c>
      <c r="R10" s="17"/>
      <c r="S10" s="17">
        <v>0.55572924383132205</v>
      </c>
      <c r="T10" s="17">
        <v>0.43708522621888501</v>
      </c>
      <c r="U10" s="17">
        <v>0.42026806587982202</v>
      </c>
      <c r="V10" s="17">
        <v>0.39863417205233798</v>
      </c>
      <c r="W10" s="17">
        <v>0.34353460121739199</v>
      </c>
      <c r="X10" s="17">
        <v>0.38945172425131702</v>
      </c>
      <c r="Y10" s="17">
        <v>0.399218996513997</v>
      </c>
      <c r="Z10" s="17">
        <v>0.470382529472123</v>
      </c>
      <c r="AA10" s="17">
        <v>0.48359290409715899</v>
      </c>
      <c r="AB10" s="17">
        <v>0.45885039384989101</v>
      </c>
      <c r="AC10" s="17">
        <v>0.49695397487500298</v>
      </c>
      <c r="AD10" s="17">
        <v>0.35158154942177</v>
      </c>
      <c r="AE10" s="17"/>
      <c r="AF10" s="17">
        <v>0.42729592340425798</v>
      </c>
      <c r="AG10" s="17">
        <v>0.42363255863437699</v>
      </c>
      <c r="AH10" s="17">
        <v>0.52070023001135102</v>
      </c>
      <c r="AI10" s="17"/>
      <c r="AJ10" s="17">
        <v>0.39004798426174198</v>
      </c>
      <c r="AK10" s="17">
        <v>0.463576269938892</v>
      </c>
      <c r="AL10" s="17">
        <v>0.40845334671995798</v>
      </c>
      <c r="AM10" s="17">
        <v>0.50237675346718502</v>
      </c>
      <c r="AN10" s="17">
        <v>0.53357999909815201</v>
      </c>
      <c r="AO10" s="17"/>
      <c r="AP10" s="17">
        <v>0.395196552465502</v>
      </c>
      <c r="AQ10" s="17">
        <v>0.46557223706647899</v>
      </c>
      <c r="AR10" s="17">
        <v>0.43220945172293901</v>
      </c>
      <c r="AS10" s="17"/>
      <c r="AT10" s="17">
        <v>0.49503890279201002</v>
      </c>
      <c r="AU10" s="17">
        <v>0.43573426985549302</v>
      </c>
      <c r="AV10" s="17">
        <v>0.41143800350557902</v>
      </c>
      <c r="AW10" s="17">
        <v>0.45325504171661302</v>
      </c>
      <c r="AX10" s="17">
        <v>0.334540292396522</v>
      </c>
      <c r="AY10" s="17"/>
      <c r="AZ10" s="17">
        <v>0.59061567827582795</v>
      </c>
      <c r="BA10" s="17">
        <v>0.40383026816603601</v>
      </c>
      <c r="BB10" s="17">
        <v>0.45574550100734401</v>
      </c>
      <c r="BC10" s="17">
        <v>0.43171803502091199</v>
      </c>
      <c r="BD10" s="17">
        <v>0.32734043381723299</v>
      </c>
      <c r="BE10" s="17">
        <v>0.30148662650429398</v>
      </c>
      <c r="BF10" s="17"/>
      <c r="BG10" s="17">
        <v>0.33054553534367898</v>
      </c>
      <c r="BH10" s="17">
        <v>0.39329966500261498</v>
      </c>
      <c r="BI10" s="17" t="s">
        <v>95</v>
      </c>
      <c r="BJ10" s="17">
        <v>0.65338920571338499</v>
      </c>
      <c r="BK10" s="17">
        <v>0.60911258982612704</v>
      </c>
      <c r="BL10" s="17">
        <v>0.58615999495355497</v>
      </c>
      <c r="BM10" s="17">
        <v>0.29166832029150702</v>
      </c>
    </row>
    <row r="11" spans="2:65" x14ac:dyDescent="0.35">
      <c r="B11" s="18" t="s">
        <v>114</v>
      </c>
      <c r="C11" s="19">
        <v>1.6971035181737499E-2</v>
      </c>
      <c r="D11" s="19">
        <v>1.7015702761592599E-2</v>
      </c>
      <c r="E11" s="19">
        <v>1.7019545666993499E-2</v>
      </c>
      <c r="F11" s="19"/>
      <c r="G11" s="19">
        <v>3.6247053330540797E-2</v>
      </c>
      <c r="H11" s="19">
        <v>3.1289288619831199E-2</v>
      </c>
      <c r="I11" s="19">
        <v>1.6605375517315099E-2</v>
      </c>
      <c r="J11" s="19">
        <v>9.95180109468587E-3</v>
      </c>
      <c r="K11" s="19">
        <v>9.2028047840976099E-3</v>
      </c>
      <c r="L11" s="19">
        <v>3.7490533401225998E-3</v>
      </c>
      <c r="M11" s="19"/>
      <c r="N11" s="19">
        <v>1.10377804316728E-2</v>
      </c>
      <c r="O11" s="19">
        <v>1.8428122873170801E-2</v>
      </c>
      <c r="P11" s="19">
        <v>1.8573464683106299E-2</v>
      </c>
      <c r="Q11" s="19">
        <v>2.07249777144198E-2</v>
      </c>
      <c r="R11" s="19"/>
      <c r="S11" s="19">
        <v>3.63912946583929E-2</v>
      </c>
      <c r="T11" s="19">
        <v>1.3947370127723201E-2</v>
      </c>
      <c r="U11" s="19">
        <v>8.7166979842577003E-3</v>
      </c>
      <c r="V11" s="19">
        <v>1.27391356349948E-2</v>
      </c>
      <c r="W11" s="19">
        <v>1.10452449289232E-2</v>
      </c>
      <c r="X11" s="19">
        <v>5.8903378794683799E-3</v>
      </c>
      <c r="Y11" s="19">
        <v>1.52650679649983E-2</v>
      </c>
      <c r="Z11" s="19">
        <v>1.20962078475133E-2</v>
      </c>
      <c r="AA11" s="19">
        <v>2.2809248839266001E-2</v>
      </c>
      <c r="AB11" s="19">
        <v>2.0936683137871E-2</v>
      </c>
      <c r="AC11" s="19">
        <v>1.0253159109466999E-2</v>
      </c>
      <c r="AD11" s="19">
        <v>1.0154398539476099E-2</v>
      </c>
      <c r="AE11" s="19"/>
      <c r="AF11" s="19">
        <v>9.1253723024283303E-3</v>
      </c>
      <c r="AG11" s="19">
        <v>1.3116270537644E-2</v>
      </c>
      <c r="AH11" s="19">
        <v>3.5416908033905202E-2</v>
      </c>
      <c r="AI11" s="19"/>
      <c r="AJ11" s="19">
        <v>9.0680163143527399E-3</v>
      </c>
      <c r="AK11" s="19">
        <v>1.99779633733062E-2</v>
      </c>
      <c r="AL11" s="19">
        <v>7.0072389355520003E-3</v>
      </c>
      <c r="AM11" s="19">
        <v>3.5040338281019399E-2</v>
      </c>
      <c r="AN11" s="19">
        <v>2.2853001434956999E-2</v>
      </c>
      <c r="AO11" s="19"/>
      <c r="AP11" s="19">
        <v>1.3899157518979801E-2</v>
      </c>
      <c r="AQ11" s="19">
        <v>2.0084230367760799E-2</v>
      </c>
      <c r="AR11" s="19">
        <v>1.6052408254029499E-2</v>
      </c>
      <c r="AS11" s="19"/>
      <c r="AT11" s="19">
        <v>1.33907721742991E-2</v>
      </c>
      <c r="AU11" s="19">
        <v>1.64322622999175E-2</v>
      </c>
      <c r="AV11" s="19">
        <v>1.5194558223882999E-2</v>
      </c>
      <c r="AW11" s="19">
        <v>2.7796178917651501E-2</v>
      </c>
      <c r="AX11" s="19">
        <v>3.0739374594479799E-2</v>
      </c>
      <c r="AY11" s="19"/>
      <c r="AZ11" s="19">
        <v>2.75491142589952E-2</v>
      </c>
      <c r="BA11" s="19">
        <v>1.9215637814257301E-2</v>
      </c>
      <c r="BB11" s="19">
        <v>1.53068517764173E-2</v>
      </c>
      <c r="BC11" s="19">
        <v>9.5445344912050596E-3</v>
      </c>
      <c r="BD11" s="19">
        <v>1.0856945942681899E-2</v>
      </c>
      <c r="BE11" s="19">
        <v>0</v>
      </c>
      <c r="BF11" s="19"/>
      <c r="BG11" s="19">
        <v>1.3499143282779E-2</v>
      </c>
      <c r="BH11" s="19">
        <v>8.7819352000924108E-3</v>
      </c>
      <c r="BI11" s="19" t="s">
        <v>95</v>
      </c>
      <c r="BJ11" s="19">
        <v>1.0941265226526199E-2</v>
      </c>
      <c r="BK11" s="19">
        <v>2.3013997091429102E-2</v>
      </c>
      <c r="BL11" s="19">
        <v>3.3686937287798403E-2</v>
      </c>
      <c r="BM11" s="19">
        <v>0</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611</v>
      </c>
      <c r="C9" s="17">
        <v>0.384755732054952</v>
      </c>
      <c r="D9" s="17">
        <v>0.39149227877431297</v>
      </c>
      <c r="E9" s="17">
        <v>0.37774786536343102</v>
      </c>
      <c r="F9" s="17"/>
      <c r="G9" s="17">
        <v>0.33774929962616002</v>
      </c>
      <c r="H9" s="17">
        <v>0.33137669816983301</v>
      </c>
      <c r="I9" s="17">
        <v>0.30483158554613399</v>
      </c>
      <c r="J9" s="17">
        <v>0.32266691188114799</v>
      </c>
      <c r="K9" s="17">
        <v>0.423937577532078</v>
      </c>
      <c r="L9" s="17">
        <v>0.54854842930955106</v>
      </c>
      <c r="M9" s="17"/>
      <c r="N9" s="17">
        <v>0.51076120225170996</v>
      </c>
      <c r="O9" s="17">
        <v>0.380313767194978</v>
      </c>
      <c r="P9" s="17">
        <v>0.36851953343529698</v>
      </c>
      <c r="Q9" s="17">
        <v>0.26890841668534199</v>
      </c>
      <c r="R9" s="17"/>
      <c r="S9" s="17">
        <v>0.29200292391635502</v>
      </c>
      <c r="T9" s="17">
        <v>0.42963434266363298</v>
      </c>
      <c r="U9" s="17">
        <v>0.427507477384033</v>
      </c>
      <c r="V9" s="17">
        <v>0.44516359275696898</v>
      </c>
      <c r="W9" s="17">
        <v>0.42047253453981598</v>
      </c>
      <c r="X9" s="17">
        <v>0.412274438657107</v>
      </c>
      <c r="Y9" s="17">
        <v>0.413442783042625</v>
      </c>
      <c r="Z9" s="17">
        <v>0.42669808684449601</v>
      </c>
      <c r="AA9" s="17">
        <v>0.35498402103051302</v>
      </c>
      <c r="AB9" s="17">
        <v>0.33171316234216702</v>
      </c>
      <c r="AC9" s="17">
        <v>0.37650051923934402</v>
      </c>
      <c r="AD9" s="17">
        <v>0.31244228932226897</v>
      </c>
      <c r="AE9" s="17"/>
      <c r="AF9" s="17">
        <v>0.43163676817034702</v>
      </c>
      <c r="AG9" s="17">
        <v>0.40177706731163898</v>
      </c>
      <c r="AH9" s="17">
        <v>0.27217743833118802</v>
      </c>
      <c r="AI9" s="17"/>
      <c r="AJ9" s="17">
        <v>0.49671975178574301</v>
      </c>
      <c r="AK9" s="17">
        <v>0.32445191383209598</v>
      </c>
      <c r="AL9" s="17">
        <v>0.46970166256413498</v>
      </c>
      <c r="AM9" s="17">
        <v>0.24125223668884199</v>
      </c>
      <c r="AN9" s="17">
        <v>0.26330318671942798</v>
      </c>
      <c r="AO9" s="17"/>
      <c r="AP9" s="17">
        <v>0.51905703033978901</v>
      </c>
      <c r="AQ9" s="17">
        <v>0.33895824866360302</v>
      </c>
      <c r="AR9" s="17">
        <v>0.43401958971451798</v>
      </c>
      <c r="AS9" s="17"/>
      <c r="AT9" s="17">
        <v>0.32283620210047698</v>
      </c>
      <c r="AU9" s="17">
        <v>0.38484415287767698</v>
      </c>
      <c r="AV9" s="17">
        <v>0.41508746594423102</v>
      </c>
      <c r="AW9" s="17">
        <v>0.38215615155911498</v>
      </c>
      <c r="AX9" s="17">
        <v>0.62051713274222597</v>
      </c>
      <c r="AY9" s="17"/>
      <c r="AZ9" s="17">
        <v>0.28423481030370501</v>
      </c>
      <c r="BA9" s="17">
        <v>0.4221964133967</v>
      </c>
      <c r="BB9" s="17">
        <v>0.33377047094724999</v>
      </c>
      <c r="BC9" s="17">
        <v>0.39814818325158602</v>
      </c>
      <c r="BD9" s="17">
        <v>0.48154782208494601</v>
      </c>
      <c r="BE9" s="17">
        <v>0.46494914387127401</v>
      </c>
      <c r="BF9" s="17"/>
      <c r="BG9" s="17">
        <v>0.55903505165497303</v>
      </c>
      <c r="BH9" s="17">
        <v>0.42856391135050498</v>
      </c>
      <c r="BI9" s="17" t="s">
        <v>95</v>
      </c>
      <c r="BJ9" s="17">
        <v>0.133283665432432</v>
      </c>
      <c r="BK9" s="17">
        <v>0.111506665240363</v>
      </c>
      <c r="BL9" s="17">
        <v>0.211322351246788</v>
      </c>
      <c r="BM9" s="17">
        <v>0.427134651114496</v>
      </c>
    </row>
    <row r="10" spans="2:65" ht="29" x14ac:dyDescent="0.35">
      <c r="B10" s="18" t="s">
        <v>612</v>
      </c>
      <c r="C10" s="17">
        <v>0.59793718437795695</v>
      </c>
      <c r="D10" s="17">
        <v>0.59021824350897401</v>
      </c>
      <c r="E10" s="17">
        <v>0.60580979767779497</v>
      </c>
      <c r="F10" s="17"/>
      <c r="G10" s="17">
        <v>0.62398033415139997</v>
      </c>
      <c r="H10" s="17">
        <v>0.64269606681528502</v>
      </c>
      <c r="I10" s="17">
        <v>0.675076534007368</v>
      </c>
      <c r="J10" s="17">
        <v>0.667582835389959</v>
      </c>
      <c r="K10" s="17">
        <v>0.56918710660969896</v>
      </c>
      <c r="L10" s="17">
        <v>0.444198462290185</v>
      </c>
      <c r="M10" s="17"/>
      <c r="N10" s="17">
        <v>0.47854461924039599</v>
      </c>
      <c r="O10" s="17">
        <v>0.60301191927713904</v>
      </c>
      <c r="P10" s="17">
        <v>0.60779461404463797</v>
      </c>
      <c r="Q10" s="17">
        <v>0.71132088478440303</v>
      </c>
      <c r="R10" s="17"/>
      <c r="S10" s="17">
        <v>0.68166762231516398</v>
      </c>
      <c r="T10" s="17">
        <v>0.55832259800581097</v>
      </c>
      <c r="U10" s="17">
        <v>0.55676179084525201</v>
      </c>
      <c r="V10" s="17">
        <v>0.53964875049424399</v>
      </c>
      <c r="W10" s="17">
        <v>0.55857268768576895</v>
      </c>
      <c r="X10" s="17">
        <v>0.576369357813871</v>
      </c>
      <c r="Y10" s="17">
        <v>0.56536815224005099</v>
      </c>
      <c r="Z10" s="17">
        <v>0.55691285398898605</v>
      </c>
      <c r="AA10" s="17">
        <v>0.62148822799932801</v>
      </c>
      <c r="AB10" s="17">
        <v>0.65866420003334603</v>
      </c>
      <c r="AC10" s="17">
        <v>0.60794020150449601</v>
      </c>
      <c r="AD10" s="17">
        <v>0.67556079752932796</v>
      </c>
      <c r="AE10" s="17"/>
      <c r="AF10" s="17">
        <v>0.55243510480240599</v>
      </c>
      <c r="AG10" s="17">
        <v>0.58738225980760295</v>
      </c>
      <c r="AH10" s="17">
        <v>0.69597675385475799</v>
      </c>
      <c r="AI10" s="17"/>
      <c r="AJ10" s="17">
        <v>0.49051418283388698</v>
      </c>
      <c r="AK10" s="17">
        <v>0.65043445126455102</v>
      </c>
      <c r="AL10" s="17">
        <v>0.51768218825857504</v>
      </c>
      <c r="AM10" s="17">
        <v>0.74191291923190705</v>
      </c>
      <c r="AN10" s="17">
        <v>0.72121530673191203</v>
      </c>
      <c r="AO10" s="17"/>
      <c r="AP10" s="17">
        <v>0.46939657439371801</v>
      </c>
      <c r="AQ10" s="17">
        <v>0.64107477860728701</v>
      </c>
      <c r="AR10" s="17">
        <v>0.55575081277841998</v>
      </c>
      <c r="AS10" s="17"/>
      <c r="AT10" s="17">
        <v>0.65912904760481195</v>
      </c>
      <c r="AU10" s="17">
        <v>0.60514943846158997</v>
      </c>
      <c r="AV10" s="17">
        <v>0.57149436151724098</v>
      </c>
      <c r="AW10" s="17">
        <v>0.59223887625427596</v>
      </c>
      <c r="AX10" s="17">
        <v>0.37948286725777403</v>
      </c>
      <c r="AY10" s="17"/>
      <c r="AZ10" s="17">
        <v>0.68914441828450201</v>
      </c>
      <c r="BA10" s="17">
        <v>0.56109607067426703</v>
      </c>
      <c r="BB10" s="17">
        <v>0.64397997550493002</v>
      </c>
      <c r="BC10" s="17">
        <v>0.58878007332772597</v>
      </c>
      <c r="BD10" s="17">
        <v>0.514183128582128</v>
      </c>
      <c r="BE10" s="17">
        <v>0.52287198092331899</v>
      </c>
      <c r="BF10" s="17"/>
      <c r="BG10" s="17">
        <v>0.43036546345187798</v>
      </c>
      <c r="BH10" s="17">
        <v>0.55766370124690801</v>
      </c>
      <c r="BI10" s="17" t="s">
        <v>95</v>
      </c>
      <c r="BJ10" s="17">
        <v>0.85725127189690398</v>
      </c>
      <c r="BK10" s="17">
        <v>0.85629129626699796</v>
      </c>
      <c r="BL10" s="17">
        <v>0.76340678209277102</v>
      </c>
      <c r="BM10" s="17">
        <v>0.55267973867848696</v>
      </c>
    </row>
    <row r="11" spans="2:65" x14ac:dyDescent="0.35">
      <c r="B11" s="18" t="s">
        <v>114</v>
      </c>
      <c r="C11" s="19">
        <v>1.73070835670905E-2</v>
      </c>
      <c r="D11" s="19">
        <v>1.8289477716713201E-2</v>
      </c>
      <c r="E11" s="19">
        <v>1.6442336958774201E-2</v>
      </c>
      <c r="F11" s="19"/>
      <c r="G11" s="19">
        <v>3.82703662224399E-2</v>
      </c>
      <c r="H11" s="19">
        <v>2.5927235014881801E-2</v>
      </c>
      <c r="I11" s="19">
        <v>2.0091880446498199E-2</v>
      </c>
      <c r="J11" s="19">
        <v>9.7502527288933598E-3</v>
      </c>
      <c r="K11" s="19">
        <v>6.8753158582235399E-3</v>
      </c>
      <c r="L11" s="19">
        <v>7.25310840026423E-3</v>
      </c>
      <c r="M11" s="19"/>
      <c r="N11" s="19">
        <v>1.0694178507894E-2</v>
      </c>
      <c r="O11" s="19">
        <v>1.6674313527882598E-2</v>
      </c>
      <c r="P11" s="19">
        <v>2.36858525200652E-2</v>
      </c>
      <c r="Q11" s="19">
        <v>1.97706985302546E-2</v>
      </c>
      <c r="R11" s="19"/>
      <c r="S11" s="19">
        <v>2.63294537684809E-2</v>
      </c>
      <c r="T11" s="19">
        <v>1.2043059330555699E-2</v>
      </c>
      <c r="U11" s="19">
        <v>1.5730731770714799E-2</v>
      </c>
      <c r="V11" s="19">
        <v>1.51876567487872E-2</v>
      </c>
      <c r="W11" s="19">
        <v>2.0954777774414901E-2</v>
      </c>
      <c r="X11" s="19">
        <v>1.13562035290223E-2</v>
      </c>
      <c r="Y11" s="19">
        <v>2.11890647173235E-2</v>
      </c>
      <c r="Z11" s="19">
        <v>1.6389059166517901E-2</v>
      </c>
      <c r="AA11" s="19">
        <v>2.3527750970158599E-2</v>
      </c>
      <c r="AB11" s="19">
        <v>9.6226376244865405E-3</v>
      </c>
      <c r="AC11" s="19">
        <v>1.5559279256159599E-2</v>
      </c>
      <c r="AD11" s="19">
        <v>1.1996913148403499E-2</v>
      </c>
      <c r="AE11" s="19"/>
      <c r="AF11" s="19">
        <v>1.5928127027246601E-2</v>
      </c>
      <c r="AG11" s="19">
        <v>1.0840672880758099E-2</v>
      </c>
      <c r="AH11" s="19">
        <v>3.1845807814054702E-2</v>
      </c>
      <c r="AI11" s="19"/>
      <c r="AJ11" s="19">
        <v>1.27660653803704E-2</v>
      </c>
      <c r="AK11" s="19">
        <v>2.51136349033536E-2</v>
      </c>
      <c r="AL11" s="19">
        <v>1.26161491772902E-2</v>
      </c>
      <c r="AM11" s="19">
        <v>1.6834844079250701E-2</v>
      </c>
      <c r="AN11" s="19">
        <v>1.54815065486597E-2</v>
      </c>
      <c r="AO11" s="19"/>
      <c r="AP11" s="19">
        <v>1.15463952664932E-2</v>
      </c>
      <c r="AQ11" s="19">
        <v>1.9966972729111E-2</v>
      </c>
      <c r="AR11" s="19">
        <v>1.02295975070629E-2</v>
      </c>
      <c r="AS11" s="19"/>
      <c r="AT11" s="19">
        <v>1.8034750294711199E-2</v>
      </c>
      <c r="AU11" s="19">
        <v>1.00064086607331E-2</v>
      </c>
      <c r="AV11" s="19">
        <v>1.3418172538528599E-2</v>
      </c>
      <c r="AW11" s="19">
        <v>2.56049721866092E-2</v>
      </c>
      <c r="AX11" s="19">
        <v>0</v>
      </c>
      <c r="AY11" s="19"/>
      <c r="AZ11" s="19">
        <v>2.66207714117929E-2</v>
      </c>
      <c r="BA11" s="19">
        <v>1.6707515929032898E-2</v>
      </c>
      <c r="BB11" s="19">
        <v>2.2249553547820398E-2</v>
      </c>
      <c r="BC11" s="19">
        <v>1.3071743420688601E-2</v>
      </c>
      <c r="BD11" s="19">
        <v>4.2690493329258497E-3</v>
      </c>
      <c r="BE11" s="19">
        <v>1.2178875205407501E-2</v>
      </c>
      <c r="BF11" s="19"/>
      <c r="BG11" s="19">
        <v>1.05994848931486E-2</v>
      </c>
      <c r="BH11" s="19">
        <v>1.37723874025875E-2</v>
      </c>
      <c r="BI11" s="19" t="s">
        <v>95</v>
      </c>
      <c r="BJ11" s="19">
        <v>9.4650626706641698E-3</v>
      </c>
      <c r="BK11" s="19">
        <v>3.2202038492638897E-2</v>
      </c>
      <c r="BL11" s="19">
        <v>2.5270866660441101E-2</v>
      </c>
      <c r="BM11" s="19">
        <v>2.0185610207017798E-2</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2" t="s">
        <v>623</v>
      </c>
      <c r="E2" s="28"/>
      <c r="F2" s="28"/>
      <c r="G2" s="28"/>
    </row>
    <row r="6" spans="2:7" ht="50" customHeight="1" x14ac:dyDescent="0.35">
      <c r="B6" s="23" t="s">
        <v>14</v>
      </c>
      <c r="C6" s="23" t="s">
        <v>607</v>
      </c>
      <c r="D6" s="23" t="s">
        <v>608</v>
      </c>
      <c r="E6" s="23" t="s">
        <v>609</v>
      </c>
      <c r="F6" s="23" t="s">
        <v>610</v>
      </c>
    </row>
    <row r="7" spans="2:7" x14ac:dyDescent="0.35">
      <c r="B7" s="18" t="s">
        <v>618</v>
      </c>
      <c r="C7" s="17">
        <v>0.19611027469229</v>
      </c>
      <c r="D7" s="17">
        <v>0.23829557976539301</v>
      </c>
      <c r="E7" s="17">
        <v>0.32788628081959498</v>
      </c>
      <c r="F7" s="17">
        <v>0.415407762570214</v>
      </c>
    </row>
    <row r="8" spans="2:7" x14ac:dyDescent="0.35">
      <c r="B8" s="18" t="s">
        <v>619</v>
      </c>
      <c r="C8" s="17">
        <v>0.28138593825098601</v>
      </c>
      <c r="D8" s="17">
        <v>0.28804024032603998</v>
      </c>
      <c r="E8" s="17">
        <v>0.29319886236094</v>
      </c>
      <c r="F8" s="17">
        <v>0.24292761770621399</v>
      </c>
    </row>
    <row r="9" spans="2:7" ht="29" x14ac:dyDescent="0.35">
      <c r="B9" s="18" t="s">
        <v>620</v>
      </c>
      <c r="C9" s="17">
        <v>0.35136993044790499</v>
      </c>
      <c r="D9" s="17">
        <v>0.316893664826362</v>
      </c>
      <c r="E9" s="17">
        <v>0.26679224945034702</v>
      </c>
      <c r="F9" s="17">
        <v>0.26537195463521801</v>
      </c>
    </row>
    <row r="10" spans="2:7" x14ac:dyDescent="0.35">
      <c r="B10" s="18" t="s">
        <v>621</v>
      </c>
      <c r="C10" s="17">
        <v>6.6681932758296494E-2</v>
      </c>
      <c r="D10" s="17">
        <v>6.3335763354758601E-2</v>
      </c>
      <c r="E10" s="17">
        <v>4.3424359522348702E-2</v>
      </c>
      <c r="F10" s="17">
        <v>1.8758981013353E-2</v>
      </c>
    </row>
    <row r="11" spans="2:7" x14ac:dyDescent="0.35">
      <c r="B11" s="18" t="s">
        <v>622</v>
      </c>
      <c r="C11" s="17">
        <v>4.4458443127649003E-2</v>
      </c>
      <c r="D11" s="17">
        <v>3.3065942912541599E-2</v>
      </c>
      <c r="E11" s="17">
        <v>1.8521789023651501E-2</v>
      </c>
      <c r="F11" s="17">
        <v>9.4732619031622101E-3</v>
      </c>
    </row>
    <row r="12" spans="2:7" x14ac:dyDescent="0.35">
      <c r="B12" s="18" t="s">
        <v>114</v>
      </c>
      <c r="C12" s="17">
        <v>5.9993480722873201E-2</v>
      </c>
      <c r="D12" s="17">
        <v>6.0368808814905001E-2</v>
      </c>
      <c r="E12" s="17">
        <v>5.0176458823118497E-2</v>
      </c>
      <c r="F12" s="17">
        <v>4.8060422171838799E-2</v>
      </c>
    </row>
    <row r="13" spans="2:7" x14ac:dyDescent="0.35">
      <c r="B13" s="16"/>
      <c r="C13" s="16"/>
      <c r="D13" s="16"/>
      <c r="E13" s="16"/>
      <c r="F13" s="16"/>
    </row>
    <row r="14" spans="2:7" x14ac:dyDescent="0.35">
      <c r="B14" t="s">
        <v>98</v>
      </c>
    </row>
    <row r="15" spans="2:7" x14ac:dyDescent="0.35">
      <c r="B15" t="s">
        <v>99</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624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618</v>
      </c>
      <c r="C9" s="17">
        <v>0.19611027469229</v>
      </c>
      <c r="D9" s="17">
        <v>0.197365688124747</v>
      </c>
      <c r="E9" s="17">
        <v>0.19549405476887999</v>
      </c>
      <c r="F9" s="17"/>
      <c r="G9" s="17">
        <v>0.251006790193326</v>
      </c>
      <c r="H9" s="17">
        <v>0.23092292891357599</v>
      </c>
      <c r="I9" s="17">
        <v>0.20441662480466599</v>
      </c>
      <c r="J9" s="17">
        <v>0.20512513034452801</v>
      </c>
      <c r="K9" s="17">
        <v>0.19706397399228701</v>
      </c>
      <c r="L9" s="17">
        <v>0.11667876914959099</v>
      </c>
      <c r="M9" s="17"/>
      <c r="N9" s="17">
        <v>0.203278238337325</v>
      </c>
      <c r="O9" s="17">
        <v>0.16701903413799599</v>
      </c>
      <c r="P9" s="17">
        <v>0.22646882992214501</v>
      </c>
      <c r="Q9" s="17">
        <v>0.19124146185202001</v>
      </c>
      <c r="R9" s="17"/>
      <c r="S9" s="17">
        <v>0.245407152935015</v>
      </c>
      <c r="T9" s="17">
        <v>0.178149789654338</v>
      </c>
      <c r="U9" s="17">
        <v>0.162767220949151</v>
      </c>
      <c r="V9" s="17">
        <v>0.19644812441669801</v>
      </c>
      <c r="W9" s="17">
        <v>0.14812006667562</v>
      </c>
      <c r="X9" s="17">
        <v>0.19168404101352199</v>
      </c>
      <c r="Y9" s="17">
        <v>0.17164296378482199</v>
      </c>
      <c r="Z9" s="17">
        <v>0.243911979077052</v>
      </c>
      <c r="AA9" s="17">
        <v>0.21160253441090901</v>
      </c>
      <c r="AB9" s="17">
        <v>0.17624360824310001</v>
      </c>
      <c r="AC9" s="17">
        <v>0.221966368768995</v>
      </c>
      <c r="AD9" s="17">
        <v>0.21795084401335299</v>
      </c>
      <c r="AE9" s="17"/>
      <c r="AF9" s="17">
        <v>0.18039778464522699</v>
      </c>
      <c r="AG9" s="17">
        <v>0.20790262615152</v>
      </c>
      <c r="AH9" s="17">
        <v>0.166763729103653</v>
      </c>
      <c r="AI9" s="17"/>
      <c r="AJ9" s="17">
        <v>0.17964090902281299</v>
      </c>
      <c r="AK9" s="17">
        <v>0.22777372853894901</v>
      </c>
      <c r="AL9" s="17">
        <v>0.194485288679106</v>
      </c>
      <c r="AM9" s="17">
        <v>0.15255666059135101</v>
      </c>
      <c r="AN9" s="17">
        <v>0.15500353543277501</v>
      </c>
      <c r="AO9" s="17"/>
      <c r="AP9" s="17">
        <v>0.19901954286839399</v>
      </c>
      <c r="AQ9" s="17">
        <v>0.23253822243810501</v>
      </c>
      <c r="AR9" s="17">
        <v>0.16389335567725499</v>
      </c>
      <c r="AS9" s="17"/>
      <c r="AT9" s="17">
        <v>0.17678759543630901</v>
      </c>
      <c r="AU9" s="17">
        <v>0.17745330900246001</v>
      </c>
      <c r="AV9" s="17">
        <v>0.22640063798964299</v>
      </c>
      <c r="AW9" s="17">
        <v>0.23012860837281601</v>
      </c>
      <c r="AX9" s="17">
        <v>0.23493524917001701</v>
      </c>
      <c r="AY9" s="17"/>
      <c r="AZ9" s="17">
        <v>0.26859559390075299</v>
      </c>
      <c r="BA9" s="17">
        <v>0.18400492235306601</v>
      </c>
      <c r="BB9" s="17">
        <v>0.17107754817016799</v>
      </c>
      <c r="BC9" s="17">
        <v>0.17890974684323799</v>
      </c>
      <c r="BD9" s="17">
        <v>0.14323913624349799</v>
      </c>
      <c r="BE9" s="17">
        <v>0.179242047678313</v>
      </c>
      <c r="BF9" s="17"/>
      <c r="BG9" s="17">
        <v>0.168530517516225</v>
      </c>
      <c r="BH9" s="17">
        <v>0.238653526278987</v>
      </c>
      <c r="BI9" s="17" t="s">
        <v>95</v>
      </c>
      <c r="BJ9" s="17">
        <v>0.24965728831242401</v>
      </c>
      <c r="BK9" s="17">
        <v>0.16301743746828601</v>
      </c>
      <c r="BL9" s="17">
        <v>0.192625502703966</v>
      </c>
      <c r="BM9" s="17">
        <v>0.182256256577248</v>
      </c>
    </row>
    <row r="10" spans="2:65" x14ac:dyDescent="0.35">
      <c r="B10" s="18" t="s">
        <v>619</v>
      </c>
      <c r="C10" s="17">
        <v>0.28138593825098601</v>
      </c>
      <c r="D10" s="17">
        <v>0.28467722567035297</v>
      </c>
      <c r="E10" s="17">
        <v>0.27821678918536102</v>
      </c>
      <c r="F10" s="17"/>
      <c r="G10" s="17">
        <v>0.29809568145191201</v>
      </c>
      <c r="H10" s="17">
        <v>0.34265067054450798</v>
      </c>
      <c r="I10" s="17">
        <v>0.311559864323461</v>
      </c>
      <c r="J10" s="17">
        <v>0.24673492582114601</v>
      </c>
      <c r="K10" s="17">
        <v>0.27427081572085399</v>
      </c>
      <c r="L10" s="17">
        <v>0.22883779783126801</v>
      </c>
      <c r="M10" s="17"/>
      <c r="N10" s="17">
        <v>0.30329989600853302</v>
      </c>
      <c r="O10" s="17">
        <v>0.289502366692309</v>
      </c>
      <c r="P10" s="17">
        <v>0.25191832948850901</v>
      </c>
      <c r="Q10" s="17">
        <v>0.27588065431804598</v>
      </c>
      <c r="R10" s="17"/>
      <c r="S10" s="17">
        <v>0.30613255925121902</v>
      </c>
      <c r="T10" s="17">
        <v>0.27761725135197202</v>
      </c>
      <c r="U10" s="17">
        <v>0.26326150501679402</v>
      </c>
      <c r="V10" s="17">
        <v>0.27913418129308099</v>
      </c>
      <c r="W10" s="17">
        <v>0.27274511659932099</v>
      </c>
      <c r="X10" s="17">
        <v>0.244237822265331</v>
      </c>
      <c r="Y10" s="17">
        <v>0.32098803586723701</v>
      </c>
      <c r="Z10" s="17">
        <v>0.27853361263597498</v>
      </c>
      <c r="AA10" s="17">
        <v>0.25814334785660997</v>
      </c>
      <c r="AB10" s="17">
        <v>0.264500496883461</v>
      </c>
      <c r="AC10" s="17">
        <v>0.34495827164093901</v>
      </c>
      <c r="AD10" s="17">
        <v>0.29696982622561702</v>
      </c>
      <c r="AE10" s="17"/>
      <c r="AF10" s="17">
        <v>0.25192222541137699</v>
      </c>
      <c r="AG10" s="17">
        <v>0.30131118059738699</v>
      </c>
      <c r="AH10" s="17">
        <v>0.29176645311845401</v>
      </c>
      <c r="AI10" s="17"/>
      <c r="AJ10" s="17">
        <v>0.25171964315761097</v>
      </c>
      <c r="AK10" s="17">
        <v>0.32572214165854502</v>
      </c>
      <c r="AL10" s="17">
        <v>0.293838953772809</v>
      </c>
      <c r="AM10" s="17">
        <v>0.13470237144146899</v>
      </c>
      <c r="AN10" s="17">
        <v>0.27949553573118702</v>
      </c>
      <c r="AO10" s="17"/>
      <c r="AP10" s="17">
        <v>0.27260758200261298</v>
      </c>
      <c r="AQ10" s="17">
        <v>0.32460696785098497</v>
      </c>
      <c r="AR10" s="17">
        <v>0.27274852180717701</v>
      </c>
      <c r="AS10" s="17"/>
      <c r="AT10" s="17">
        <v>0.23323944419103901</v>
      </c>
      <c r="AU10" s="17">
        <v>0.28040564076570901</v>
      </c>
      <c r="AV10" s="17">
        <v>0.314803203170474</v>
      </c>
      <c r="AW10" s="17">
        <v>0.32415383752544102</v>
      </c>
      <c r="AX10" s="17">
        <v>0.33453593195708903</v>
      </c>
      <c r="AY10" s="17"/>
      <c r="AZ10" s="17">
        <v>0.33176595134645898</v>
      </c>
      <c r="BA10" s="17">
        <v>0.281270295639583</v>
      </c>
      <c r="BB10" s="17">
        <v>0.29637883527332098</v>
      </c>
      <c r="BC10" s="17">
        <v>0.23489657441699899</v>
      </c>
      <c r="BD10" s="17">
        <v>0.25896882085809497</v>
      </c>
      <c r="BE10" s="17">
        <v>0.23523911905737899</v>
      </c>
      <c r="BF10" s="17"/>
      <c r="BG10" s="17">
        <v>0.23182162199426201</v>
      </c>
      <c r="BH10" s="17">
        <v>0.29514747554797099</v>
      </c>
      <c r="BI10" s="17" t="s">
        <v>95</v>
      </c>
      <c r="BJ10" s="17">
        <v>0.30869177534648901</v>
      </c>
      <c r="BK10" s="17">
        <v>0.27678579050846502</v>
      </c>
      <c r="BL10" s="17">
        <v>0.35882363764728897</v>
      </c>
      <c r="BM10" s="17">
        <v>0.242685206388848</v>
      </c>
    </row>
    <row r="11" spans="2:65" ht="29" x14ac:dyDescent="0.35">
      <c r="B11" s="18" t="s">
        <v>620</v>
      </c>
      <c r="C11" s="17">
        <v>0.35136993044790499</v>
      </c>
      <c r="D11" s="17">
        <v>0.36808482053714298</v>
      </c>
      <c r="E11" s="17">
        <v>0.33643838382432401</v>
      </c>
      <c r="F11" s="17"/>
      <c r="G11" s="17">
        <v>0.33599772322301003</v>
      </c>
      <c r="H11" s="17">
        <v>0.26835403621175502</v>
      </c>
      <c r="I11" s="17">
        <v>0.32867779536300901</v>
      </c>
      <c r="J11" s="17">
        <v>0.36601925850893802</v>
      </c>
      <c r="K11" s="17">
        <v>0.347129158481501</v>
      </c>
      <c r="L11" s="17">
        <v>0.43846516826457399</v>
      </c>
      <c r="M11" s="17"/>
      <c r="N11" s="17">
        <v>0.32399193007836402</v>
      </c>
      <c r="O11" s="17">
        <v>0.37320173987761401</v>
      </c>
      <c r="P11" s="17">
        <v>0.34693263674819103</v>
      </c>
      <c r="Q11" s="17">
        <v>0.36130820716946899</v>
      </c>
      <c r="R11" s="17"/>
      <c r="S11" s="17">
        <v>0.31765643317590397</v>
      </c>
      <c r="T11" s="17">
        <v>0.349210268140491</v>
      </c>
      <c r="U11" s="17">
        <v>0.36452825488895702</v>
      </c>
      <c r="V11" s="17">
        <v>0.352297294024213</v>
      </c>
      <c r="W11" s="17">
        <v>0.40599132971914897</v>
      </c>
      <c r="X11" s="17">
        <v>0.39742120319477098</v>
      </c>
      <c r="Y11" s="17">
        <v>0.30958557828030803</v>
      </c>
      <c r="Z11" s="17">
        <v>0.26431288086839599</v>
      </c>
      <c r="AA11" s="17">
        <v>0.359282763254332</v>
      </c>
      <c r="AB11" s="17">
        <v>0.406183703832181</v>
      </c>
      <c r="AC11" s="17">
        <v>0.31133715059435602</v>
      </c>
      <c r="AD11" s="17">
        <v>0.315631427508891</v>
      </c>
      <c r="AE11" s="17"/>
      <c r="AF11" s="17">
        <v>0.366841047317717</v>
      </c>
      <c r="AG11" s="17">
        <v>0.33805767736348602</v>
      </c>
      <c r="AH11" s="17">
        <v>0.36869080842665403</v>
      </c>
      <c r="AI11" s="17"/>
      <c r="AJ11" s="17">
        <v>0.37453423870666402</v>
      </c>
      <c r="AK11" s="17">
        <v>0.31249845468781301</v>
      </c>
      <c r="AL11" s="17">
        <v>0.33968575409399598</v>
      </c>
      <c r="AM11" s="17">
        <v>0.44953724106015702</v>
      </c>
      <c r="AN11" s="17">
        <v>0.37739480844440099</v>
      </c>
      <c r="AO11" s="17"/>
      <c r="AP11" s="17">
        <v>0.343887633364164</v>
      </c>
      <c r="AQ11" s="17">
        <v>0.30495054867517402</v>
      </c>
      <c r="AR11" s="17">
        <v>0.38646209477751398</v>
      </c>
      <c r="AS11" s="17"/>
      <c r="AT11" s="17">
        <v>0.39683105225334803</v>
      </c>
      <c r="AU11" s="17">
        <v>0.36716367034465103</v>
      </c>
      <c r="AV11" s="17">
        <v>0.31126406122227102</v>
      </c>
      <c r="AW11" s="17">
        <v>0.29116306885284099</v>
      </c>
      <c r="AX11" s="17">
        <v>0.269063487263629</v>
      </c>
      <c r="AY11" s="17"/>
      <c r="AZ11" s="17">
        <v>0.30101093800911199</v>
      </c>
      <c r="BA11" s="17">
        <v>0.34515767836355199</v>
      </c>
      <c r="BB11" s="17">
        <v>0.36606371416795003</v>
      </c>
      <c r="BC11" s="17">
        <v>0.38588340912958902</v>
      </c>
      <c r="BD11" s="17">
        <v>0.38274214301867998</v>
      </c>
      <c r="BE11" s="17">
        <v>0.38848648968939598</v>
      </c>
      <c r="BF11" s="17"/>
      <c r="BG11" s="17">
        <v>0.39838156655421902</v>
      </c>
      <c r="BH11" s="17">
        <v>0.28388651242084201</v>
      </c>
      <c r="BI11" s="17" t="s">
        <v>95</v>
      </c>
      <c r="BJ11" s="17">
        <v>0.32038734243566402</v>
      </c>
      <c r="BK11" s="17">
        <v>0.40645200442963397</v>
      </c>
      <c r="BL11" s="17">
        <v>0.316824159010827</v>
      </c>
      <c r="BM11" s="17">
        <v>0.45896445388686702</v>
      </c>
    </row>
    <row r="12" spans="2:65" x14ac:dyDescent="0.35">
      <c r="B12" s="18" t="s">
        <v>621</v>
      </c>
      <c r="C12" s="17">
        <v>6.6681932758296494E-2</v>
      </c>
      <c r="D12" s="17">
        <v>6.3161813257922098E-2</v>
      </c>
      <c r="E12" s="17">
        <v>6.8995916710058502E-2</v>
      </c>
      <c r="F12" s="17"/>
      <c r="G12" s="17">
        <v>4.8426720028953901E-2</v>
      </c>
      <c r="H12" s="17">
        <v>7.3291128378427897E-2</v>
      </c>
      <c r="I12" s="17">
        <v>5.9977496181044802E-2</v>
      </c>
      <c r="J12" s="17">
        <v>6.2958415837166201E-2</v>
      </c>
      <c r="K12" s="17">
        <v>7.0705444773005E-2</v>
      </c>
      <c r="L12" s="17">
        <v>7.9205756627667503E-2</v>
      </c>
      <c r="M12" s="17"/>
      <c r="N12" s="17">
        <v>8.0321468028324294E-2</v>
      </c>
      <c r="O12" s="17">
        <v>6.7365149529441407E-2</v>
      </c>
      <c r="P12" s="17">
        <v>6.8391479819475506E-2</v>
      </c>
      <c r="Q12" s="17">
        <v>4.9874222567250499E-2</v>
      </c>
      <c r="R12" s="17"/>
      <c r="S12" s="17">
        <v>4.8885664751776602E-2</v>
      </c>
      <c r="T12" s="17">
        <v>7.4647630812677501E-2</v>
      </c>
      <c r="U12" s="17">
        <v>7.7485872968638597E-2</v>
      </c>
      <c r="V12" s="17">
        <v>7.21159444907256E-2</v>
      </c>
      <c r="W12" s="17">
        <v>8.1213574419036594E-2</v>
      </c>
      <c r="X12" s="17">
        <v>7.7786872180248795E-2</v>
      </c>
      <c r="Y12" s="17">
        <v>6.8272241573158601E-2</v>
      </c>
      <c r="Z12" s="17">
        <v>7.7425498668429404E-2</v>
      </c>
      <c r="AA12" s="17">
        <v>6.9527737216984201E-2</v>
      </c>
      <c r="AB12" s="17">
        <v>4.1400724509095897E-2</v>
      </c>
      <c r="AC12" s="17">
        <v>5.2272633542551898E-2</v>
      </c>
      <c r="AD12" s="17">
        <v>7.3870621288537594E-2</v>
      </c>
      <c r="AE12" s="17"/>
      <c r="AF12" s="17">
        <v>7.3907990284899805E-2</v>
      </c>
      <c r="AG12" s="17">
        <v>7.0773492740722005E-2</v>
      </c>
      <c r="AH12" s="17">
        <v>4.0581803064901202E-2</v>
      </c>
      <c r="AI12" s="17"/>
      <c r="AJ12" s="17">
        <v>8.1452063287532697E-2</v>
      </c>
      <c r="AK12" s="17">
        <v>5.4384215146512697E-2</v>
      </c>
      <c r="AL12" s="17">
        <v>6.87819679922438E-2</v>
      </c>
      <c r="AM12" s="17">
        <v>9.7520503414108395E-2</v>
      </c>
      <c r="AN12" s="17">
        <v>5.0110776850977E-2</v>
      </c>
      <c r="AO12" s="17"/>
      <c r="AP12" s="17">
        <v>7.6933498504894199E-2</v>
      </c>
      <c r="AQ12" s="17">
        <v>5.9214812222010402E-2</v>
      </c>
      <c r="AR12" s="17">
        <v>6.9162695033779503E-2</v>
      </c>
      <c r="AS12" s="17"/>
      <c r="AT12" s="17">
        <v>6.27628325627477E-2</v>
      </c>
      <c r="AU12" s="17">
        <v>6.0684702631755398E-2</v>
      </c>
      <c r="AV12" s="17">
        <v>7.0247012604145107E-2</v>
      </c>
      <c r="AW12" s="17">
        <v>7.2054937267957697E-2</v>
      </c>
      <c r="AX12" s="17">
        <v>4.7506826446493698E-2</v>
      </c>
      <c r="AY12" s="17"/>
      <c r="AZ12" s="17">
        <v>3.7287743824216103E-2</v>
      </c>
      <c r="BA12" s="17">
        <v>6.5744530755608405E-2</v>
      </c>
      <c r="BB12" s="17">
        <v>5.8530452679913303E-2</v>
      </c>
      <c r="BC12" s="17">
        <v>8.9123497360976703E-2</v>
      </c>
      <c r="BD12" s="17">
        <v>9.4231917389470204E-2</v>
      </c>
      <c r="BE12" s="17">
        <v>8.1728634167856501E-2</v>
      </c>
      <c r="BF12" s="17"/>
      <c r="BG12" s="17">
        <v>7.9669998245955206E-2</v>
      </c>
      <c r="BH12" s="17">
        <v>7.9477475867823805E-2</v>
      </c>
      <c r="BI12" s="17" t="s">
        <v>95</v>
      </c>
      <c r="BJ12" s="17">
        <v>5.00024338043428E-2</v>
      </c>
      <c r="BK12" s="17">
        <v>5.01322053515771E-2</v>
      </c>
      <c r="BL12" s="17">
        <v>4.4322693825787601E-2</v>
      </c>
      <c r="BM12" s="17">
        <v>2.62396067626589E-2</v>
      </c>
    </row>
    <row r="13" spans="2:65" x14ac:dyDescent="0.35">
      <c r="B13" s="18" t="s">
        <v>622</v>
      </c>
      <c r="C13" s="17">
        <v>4.4458443127649003E-2</v>
      </c>
      <c r="D13" s="17">
        <v>4.0833820766385399E-2</v>
      </c>
      <c r="E13" s="17">
        <v>4.7287016589585298E-2</v>
      </c>
      <c r="F13" s="17"/>
      <c r="G13" s="17">
        <v>2.15063073808613E-2</v>
      </c>
      <c r="H13" s="17">
        <v>3.4167445567228699E-2</v>
      </c>
      <c r="I13" s="17">
        <v>3.2494234553710297E-2</v>
      </c>
      <c r="J13" s="17">
        <v>5.5660056122543801E-2</v>
      </c>
      <c r="K13" s="17">
        <v>5.4039675877824801E-2</v>
      </c>
      <c r="L13" s="17">
        <v>6.2275273515343302E-2</v>
      </c>
      <c r="M13" s="17"/>
      <c r="N13" s="17">
        <v>3.9547689579651699E-2</v>
      </c>
      <c r="O13" s="17">
        <v>3.6719132840873497E-2</v>
      </c>
      <c r="P13" s="17">
        <v>5.60162091235612E-2</v>
      </c>
      <c r="Q13" s="17">
        <v>4.8351440671372398E-2</v>
      </c>
      <c r="R13" s="17"/>
      <c r="S13" s="17">
        <v>2.5179122731635001E-2</v>
      </c>
      <c r="T13" s="17">
        <v>5.5088469569681102E-2</v>
      </c>
      <c r="U13" s="17">
        <v>7.8629122166257906E-2</v>
      </c>
      <c r="V13" s="17">
        <v>4.0759052588361197E-2</v>
      </c>
      <c r="W13" s="17">
        <v>3.2945796114106501E-2</v>
      </c>
      <c r="X13" s="17">
        <v>3.7039400411562902E-2</v>
      </c>
      <c r="Y13" s="17">
        <v>5.7995341961722999E-2</v>
      </c>
      <c r="Z13" s="17">
        <v>6.2724725100345796E-2</v>
      </c>
      <c r="AA13" s="17">
        <v>4.8601513875057303E-2</v>
      </c>
      <c r="AB13" s="17">
        <v>2.524405875424E-2</v>
      </c>
      <c r="AC13" s="17">
        <v>3.5888633489480903E-2</v>
      </c>
      <c r="AD13" s="17">
        <v>5.3762257937019803E-2</v>
      </c>
      <c r="AE13" s="17"/>
      <c r="AF13" s="17">
        <v>7.0959819546889402E-2</v>
      </c>
      <c r="AG13" s="17">
        <v>2.61943664921458E-2</v>
      </c>
      <c r="AH13" s="17">
        <v>4.2317003983746701E-2</v>
      </c>
      <c r="AI13" s="17"/>
      <c r="AJ13" s="17">
        <v>6.0592843448970403E-2</v>
      </c>
      <c r="AK13" s="17">
        <v>2.3850312706469399E-2</v>
      </c>
      <c r="AL13" s="17">
        <v>5.6212128053018798E-2</v>
      </c>
      <c r="AM13" s="17">
        <v>9.0585997297566501E-2</v>
      </c>
      <c r="AN13" s="17">
        <v>4.9759413321733101E-2</v>
      </c>
      <c r="AO13" s="17"/>
      <c r="AP13" s="17">
        <v>6.5283950563857301E-2</v>
      </c>
      <c r="AQ13" s="17">
        <v>2.5060811203593599E-2</v>
      </c>
      <c r="AR13" s="17">
        <v>5.7412925796475001E-2</v>
      </c>
      <c r="AS13" s="17"/>
      <c r="AT13" s="17">
        <v>4.6526348904314598E-2</v>
      </c>
      <c r="AU13" s="17">
        <v>5.8822605470619002E-2</v>
      </c>
      <c r="AV13" s="17">
        <v>2.6415741955984E-2</v>
      </c>
      <c r="AW13" s="17">
        <v>3.8016610709362499E-2</v>
      </c>
      <c r="AX13" s="17">
        <v>2.82806622009972E-2</v>
      </c>
      <c r="AY13" s="17"/>
      <c r="AZ13" s="17">
        <v>2.28216663176266E-2</v>
      </c>
      <c r="BA13" s="17">
        <v>5.2001983842951897E-2</v>
      </c>
      <c r="BB13" s="17">
        <v>4.1284278441189398E-2</v>
      </c>
      <c r="BC13" s="17">
        <v>5.1567358532606099E-2</v>
      </c>
      <c r="BD13" s="17">
        <v>5.8297094303557603E-2</v>
      </c>
      <c r="BE13" s="17">
        <v>4.8179646383089199E-2</v>
      </c>
      <c r="BF13" s="17"/>
      <c r="BG13" s="17">
        <v>5.7916755147160402E-2</v>
      </c>
      <c r="BH13" s="17">
        <v>4.5989015916538999E-2</v>
      </c>
      <c r="BI13" s="17" t="s">
        <v>95</v>
      </c>
      <c r="BJ13" s="17">
        <v>2.35574435024399E-2</v>
      </c>
      <c r="BK13" s="17">
        <v>2.82192402739752E-2</v>
      </c>
      <c r="BL13" s="17">
        <v>3.7197220689032598E-2</v>
      </c>
      <c r="BM13" s="17">
        <v>3.30558559019088E-2</v>
      </c>
    </row>
    <row r="14" spans="2:65" x14ac:dyDescent="0.35">
      <c r="B14" s="18" t="s">
        <v>114</v>
      </c>
      <c r="C14" s="19">
        <v>5.9993480722873201E-2</v>
      </c>
      <c r="D14" s="19">
        <v>4.5876631643449801E-2</v>
      </c>
      <c r="E14" s="19">
        <v>7.3567838921791001E-2</v>
      </c>
      <c r="F14" s="19"/>
      <c r="G14" s="19">
        <v>4.4966777721936899E-2</v>
      </c>
      <c r="H14" s="19">
        <v>5.0613790384505301E-2</v>
      </c>
      <c r="I14" s="19">
        <v>6.2873984774109298E-2</v>
      </c>
      <c r="J14" s="19">
        <v>6.3502213365678406E-2</v>
      </c>
      <c r="K14" s="19">
        <v>5.6790931154528101E-2</v>
      </c>
      <c r="L14" s="19">
        <v>7.4537234611556799E-2</v>
      </c>
      <c r="M14" s="19"/>
      <c r="N14" s="19">
        <v>4.9560777967803102E-2</v>
      </c>
      <c r="O14" s="19">
        <v>6.6192576921765098E-2</v>
      </c>
      <c r="P14" s="19">
        <v>5.0272514898117897E-2</v>
      </c>
      <c r="Q14" s="19">
        <v>7.3344013421842602E-2</v>
      </c>
      <c r="R14" s="19"/>
      <c r="S14" s="19">
        <v>5.6739067154450401E-2</v>
      </c>
      <c r="T14" s="19">
        <v>6.5286590470840497E-2</v>
      </c>
      <c r="U14" s="19">
        <v>5.3328024010201501E-2</v>
      </c>
      <c r="V14" s="19">
        <v>5.9245403186921002E-2</v>
      </c>
      <c r="W14" s="19">
        <v>5.89841164727661E-2</v>
      </c>
      <c r="X14" s="19">
        <v>5.1830660934563601E-2</v>
      </c>
      <c r="Y14" s="19">
        <v>7.1515838532750994E-2</v>
      </c>
      <c r="Z14" s="19">
        <v>7.3091303649801501E-2</v>
      </c>
      <c r="AA14" s="19">
        <v>5.2842103386108001E-2</v>
      </c>
      <c r="AB14" s="19">
        <v>8.6427407777922405E-2</v>
      </c>
      <c r="AC14" s="19">
        <v>3.3576941963676901E-2</v>
      </c>
      <c r="AD14" s="19">
        <v>4.1815023026581299E-2</v>
      </c>
      <c r="AE14" s="19"/>
      <c r="AF14" s="19">
        <v>5.5971132793889697E-2</v>
      </c>
      <c r="AG14" s="19">
        <v>5.5760656654738998E-2</v>
      </c>
      <c r="AH14" s="19">
        <v>8.9880202302590903E-2</v>
      </c>
      <c r="AI14" s="19"/>
      <c r="AJ14" s="19">
        <v>5.2060302376408997E-2</v>
      </c>
      <c r="AK14" s="19">
        <v>5.5771147261710799E-2</v>
      </c>
      <c r="AL14" s="19">
        <v>4.6995907408826303E-2</v>
      </c>
      <c r="AM14" s="19">
        <v>7.5097226195347699E-2</v>
      </c>
      <c r="AN14" s="19">
        <v>8.8235930218926895E-2</v>
      </c>
      <c r="AO14" s="19"/>
      <c r="AP14" s="19">
        <v>4.2267792696077798E-2</v>
      </c>
      <c r="AQ14" s="19">
        <v>5.3628637610131202E-2</v>
      </c>
      <c r="AR14" s="19">
        <v>5.0320406907799403E-2</v>
      </c>
      <c r="AS14" s="19"/>
      <c r="AT14" s="19">
        <v>8.3852726652241305E-2</v>
      </c>
      <c r="AU14" s="19">
        <v>5.5470071784806098E-2</v>
      </c>
      <c r="AV14" s="19">
        <v>5.0869343057482398E-2</v>
      </c>
      <c r="AW14" s="19">
        <v>4.4482937271581299E-2</v>
      </c>
      <c r="AX14" s="19">
        <v>8.5677842961773998E-2</v>
      </c>
      <c r="AY14" s="19"/>
      <c r="AZ14" s="19">
        <v>3.8518106601833003E-2</v>
      </c>
      <c r="BA14" s="19">
        <v>7.1820589045238997E-2</v>
      </c>
      <c r="BB14" s="19">
        <v>6.6665171267458398E-2</v>
      </c>
      <c r="BC14" s="19">
        <v>5.9619413716591303E-2</v>
      </c>
      <c r="BD14" s="19">
        <v>6.25208881866995E-2</v>
      </c>
      <c r="BE14" s="19">
        <v>6.7124063023967395E-2</v>
      </c>
      <c r="BF14" s="19"/>
      <c r="BG14" s="19">
        <v>6.3679540542178503E-2</v>
      </c>
      <c r="BH14" s="19">
        <v>5.6845993967837599E-2</v>
      </c>
      <c r="BI14" s="19" t="s">
        <v>95</v>
      </c>
      <c r="BJ14" s="19">
        <v>4.7703716598639902E-2</v>
      </c>
      <c r="BK14" s="19">
        <v>7.5393321968062907E-2</v>
      </c>
      <c r="BL14" s="19">
        <v>5.0206786123097397E-2</v>
      </c>
      <c r="BM14" s="19">
        <v>5.6798620482468802E-2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618</v>
      </c>
      <c r="C9" s="17">
        <v>0.23829557976539301</v>
      </c>
      <c r="D9" s="17">
        <v>0.239425200919339</v>
      </c>
      <c r="E9" s="17">
        <v>0.23699664817544999</v>
      </c>
      <c r="F9" s="17"/>
      <c r="G9" s="17">
        <v>0.28201393782512302</v>
      </c>
      <c r="H9" s="17">
        <v>0.25858838074267698</v>
      </c>
      <c r="I9" s="17">
        <v>0.25409675995347403</v>
      </c>
      <c r="J9" s="17">
        <v>0.25503044048094298</v>
      </c>
      <c r="K9" s="17">
        <v>0.24118623935518901</v>
      </c>
      <c r="L9" s="17">
        <v>0.164412068244324</v>
      </c>
      <c r="M9" s="17"/>
      <c r="N9" s="17">
        <v>0.26111469307177398</v>
      </c>
      <c r="O9" s="17">
        <v>0.21514380637258901</v>
      </c>
      <c r="P9" s="17">
        <v>0.27289620486078298</v>
      </c>
      <c r="Q9" s="17">
        <v>0.209212078443509</v>
      </c>
      <c r="R9" s="17"/>
      <c r="S9" s="17">
        <v>0.27349625278789902</v>
      </c>
      <c r="T9" s="17">
        <v>0.232857958333621</v>
      </c>
      <c r="U9" s="17">
        <v>0.24047196532068699</v>
      </c>
      <c r="V9" s="17">
        <v>0.26578568121102902</v>
      </c>
      <c r="W9" s="17">
        <v>0.20336882738634501</v>
      </c>
      <c r="X9" s="17">
        <v>0.21215453045753799</v>
      </c>
      <c r="Y9" s="17">
        <v>0.229825667805029</v>
      </c>
      <c r="Z9" s="17">
        <v>0.26634095562308502</v>
      </c>
      <c r="AA9" s="17">
        <v>0.241828593762206</v>
      </c>
      <c r="AB9" s="17">
        <v>0.20853167750621701</v>
      </c>
      <c r="AC9" s="17">
        <v>0.25143084306832503</v>
      </c>
      <c r="AD9" s="17">
        <v>0.20906376086767101</v>
      </c>
      <c r="AE9" s="17"/>
      <c r="AF9" s="17">
        <v>0.214755461730083</v>
      </c>
      <c r="AG9" s="17">
        <v>0.27364944202366698</v>
      </c>
      <c r="AH9" s="17">
        <v>0.18689667383507999</v>
      </c>
      <c r="AI9" s="17"/>
      <c r="AJ9" s="17">
        <v>0.22067282895707699</v>
      </c>
      <c r="AK9" s="17">
        <v>0.27912695907039797</v>
      </c>
      <c r="AL9" s="17">
        <v>0.26763153708850901</v>
      </c>
      <c r="AM9" s="17">
        <v>0.13722898102817299</v>
      </c>
      <c r="AN9" s="17">
        <v>0.19845184578633099</v>
      </c>
      <c r="AO9" s="17"/>
      <c r="AP9" s="17">
        <v>0.24574352175421901</v>
      </c>
      <c r="AQ9" s="17">
        <v>0.27720760344807399</v>
      </c>
      <c r="AR9" s="17">
        <v>0.24549270398464201</v>
      </c>
      <c r="AS9" s="17"/>
      <c r="AT9" s="17">
        <v>0.19830918302069001</v>
      </c>
      <c r="AU9" s="17">
        <v>0.22223583281022799</v>
      </c>
      <c r="AV9" s="17">
        <v>0.27386757073005202</v>
      </c>
      <c r="AW9" s="17">
        <v>0.27012383728504702</v>
      </c>
      <c r="AX9" s="17">
        <v>0.31977009474803098</v>
      </c>
      <c r="AY9" s="17"/>
      <c r="AZ9" s="17">
        <v>0.28984370471703602</v>
      </c>
      <c r="BA9" s="17">
        <v>0.23515053698090099</v>
      </c>
      <c r="BB9" s="17">
        <v>0.22482438443953401</v>
      </c>
      <c r="BC9" s="17">
        <v>0.227116046080587</v>
      </c>
      <c r="BD9" s="17">
        <v>0.19868300056716301</v>
      </c>
      <c r="BE9" s="17">
        <v>0.18544332372654801</v>
      </c>
      <c r="BF9" s="17"/>
      <c r="BG9" s="17">
        <v>0.212150297460409</v>
      </c>
      <c r="BH9" s="17">
        <v>0.29383148856949198</v>
      </c>
      <c r="BI9" s="17" t="s">
        <v>95</v>
      </c>
      <c r="BJ9" s="17">
        <v>0.27249105112906702</v>
      </c>
      <c r="BK9" s="17">
        <v>0.19426603201980799</v>
      </c>
      <c r="BL9" s="17">
        <v>0.243837444088291</v>
      </c>
      <c r="BM9" s="17">
        <v>0.14288925040349601</v>
      </c>
    </row>
    <row r="10" spans="2:65" x14ac:dyDescent="0.35">
      <c r="B10" s="18" t="s">
        <v>619</v>
      </c>
      <c r="C10" s="17">
        <v>0.28804024032603998</v>
      </c>
      <c r="D10" s="17">
        <v>0.28388009502528</v>
      </c>
      <c r="E10" s="17">
        <v>0.292708002406944</v>
      </c>
      <c r="F10" s="17"/>
      <c r="G10" s="17">
        <v>0.30869993700200898</v>
      </c>
      <c r="H10" s="17">
        <v>0.32990923681560202</v>
      </c>
      <c r="I10" s="17">
        <v>0.30062568683059498</v>
      </c>
      <c r="J10" s="17">
        <v>0.28509773427900398</v>
      </c>
      <c r="K10" s="17">
        <v>0.27354015128699</v>
      </c>
      <c r="L10" s="17">
        <v>0.24216473236173999</v>
      </c>
      <c r="M10" s="17"/>
      <c r="N10" s="17">
        <v>0.29777470897708402</v>
      </c>
      <c r="O10" s="17">
        <v>0.305346408223445</v>
      </c>
      <c r="P10" s="17">
        <v>0.26620793455131803</v>
      </c>
      <c r="Q10" s="17">
        <v>0.276916341135307</v>
      </c>
      <c r="R10" s="17"/>
      <c r="S10" s="17">
        <v>0.30152978453739898</v>
      </c>
      <c r="T10" s="17">
        <v>0.28536172397222698</v>
      </c>
      <c r="U10" s="17">
        <v>0.28930492372295602</v>
      </c>
      <c r="V10" s="17">
        <v>0.28649343012861</v>
      </c>
      <c r="W10" s="17">
        <v>0.30462669373582202</v>
      </c>
      <c r="X10" s="17">
        <v>0.27827896782410799</v>
      </c>
      <c r="Y10" s="17">
        <v>0.26838206199946901</v>
      </c>
      <c r="Z10" s="17">
        <v>0.29489058155797598</v>
      </c>
      <c r="AA10" s="17">
        <v>0.27370695252777499</v>
      </c>
      <c r="AB10" s="17">
        <v>0.26829057833366099</v>
      </c>
      <c r="AC10" s="17">
        <v>0.31770981555825401</v>
      </c>
      <c r="AD10" s="17">
        <v>0.33400217240716601</v>
      </c>
      <c r="AE10" s="17"/>
      <c r="AF10" s="17">
        <v>0.27249574864846399</v>
      </c>
      <c r="AG10" s="17">
        <v>0.288080955037052</v>
      </c>
      <c r="AH10" s="17">
        <v>0.31490480109227798</v>
      </c>
      <c r="AI10" s="17"/>
      <c r="AJ10" s="17">
        <v>0.27416100506048202</v>
      </c>
      <c r="AK10" s="17">
        <v>0.30672978495430198</v>
      </c>
      <c r="AL10" s="17">
        <v>0.31977740921138598</v>
      </c>
      <c r="AM10" s="17">
        <v>0.25221729594843301</v>
      </c>
      <c r="AN10" s="17">
        <v>0.28506539128816899</v>
      </c>
      <c r="AO10" s="17"/>
      <c r="AP10" s="17">
        <v>0.29353475969266402</v>
      </c>
      <c r="AQ10" s="17">
        <v>0.31082612275208799</v>
      </c>
      <c r="AR10" s="17">
        <v>0.290163906708099</v>
      </c>
      <c r="AS10" s="17"/>
      <c r="AT10" s="17">
        <v>0.24665529196706301</v>
      </c>
      <c r="AU10" s="17">
        <v>0.28065037553440603</v>
      </c>
      <c r="AV10" s="17">
        <v>0.31473881760741601</v>
      </c>
      <c r="AW10" s="17">
        <v>0.33698128241580699</v>
      </c>
      <c r="AX10" s="17">
        <v>0.34760955808459998</v>
      </c>
      <c r="AY10" s="17"/>
      <c r="AZ10" s="17">
        <v>0.32601015367578201</v>
      </c>
      <c r="BA10" s="17">
        <v>0.28069438583258399</v>
      </c>
      <c r="BB10" s="17">
        <v>0.28562829734668899</v>
      </c>
      <c r="BC10" s="17">
        <v>0.26847715006445799</v>
      </c>
      <c r="BD10" s="17">
        <v>0.27573490976884701</v>
      </c>
      <c r="BE10" s="17">
        <v>0.26272004347387901</v>
      </c>
      <c r="BF10" s="17"/>
      <c r="BG10" s="17">
        <v>0.25461334153604598</v>
      </c>
      <c r="BH10" s="17">
        <v>0.27728540114237799</v>
      </c>
      <c r="BI10" s="17" t="s">
        <v>95</v>
      </c>
      <c r="BJ10" s="17">
        <v>0.32512336529783498</v>
      </c>
      <c r="BK10" s="17">
        <v>0.25823012382336502</v>
      </c>
      <c r="BL10" s="17">
        <v>0.357044002798523</v>
      </c>
      <c r="BM10" s="17">
        <v>0.33431568425500302</v>
      </c>
    </row>
    <row r="11" spans="2:65" ht="29" x14ac:dyDescent="0.35">
      <c r="B11" s="18" t="s">
        <v>620</v>
      </c>
      <c r="C11" s="17">
        <v>0.316893664826362</v>
      </c>
      <c r="D11" s="17">
        <v>0.33591797739795198</v>
      </c>
      <c r="E11" s="17">
        <v>0.29808788603657899</v>
      </c>
      <c r="F11" s="17"/>
      <c r="G11" s="17">
        <v>0.27689353154753699</v>
      </c>
      <c r="H11" s="17">
        <v>0.26128542957010198</v>
      </c>
      <c r="I11" s="17">
        <v>0.30553668929785099</v>
      </c>
      <c r="J11" s="17">
        <v>0.31323716661727602</v>
      </c>
      <c r="K11" s="17">
        <v>0.31005051913095999</v>
      </c>
      <c r="L11" s="17">
        <v>0.405425945802798</v>
      </c>
      <c r="M11" s="17"/>
      <c r="N11" s="17">
        <v>0.29447681019136301</v>
      </c>
      <c r="O11" s="17">
        <v>0.32912604376191201</v>
      </c>
      <c r="P11" s="17">
        <v>0.30386870498101598</v>
      </c>
      <c r="Q11" s="17">
        <v>0.34006660360776497</v>
      </c>
      <c r="R11" s="17"/>
      <c r="S11" s="17">
        <v>0.29055952924332001</v>
      </c>
      <c r="T11" s="17">
        <v>0.31154762483447901</v>
      </c>
      <c r="U11" s="17">
        <v>0.30041668321380999</v>
      </c>
      <c r="V11" s="17">
        <v>0.31731272218583501</v>
      </c>
      <c r="W11" s="17">
        <v>0.31646065860329098</v>
      </c>
      <c r="X11" s="17">
        <v>0.34154259170896101</v>
      </c>
      <c r="Y11" s="17">
        <v>0.30597596226540502</v>
      </c>
      <c r="Z11" s="17">
        <v>0.27951039269684103</v>
      </c>
      <c r="AA11" s="17">
        <v>0.33077477970064401</v>
      </c>
      <c r="AB11" s="17">
        <v>0.36457961456572402</v>
      </c>
      <c r="AC11" s="17">
        <v>0.321391719341591</v>
      </c>
      <c r="AD11" s="17">
        <v>0.31004570235657702</v>
      </c>
      <c r="AE11" s="17"/>
      <c r="AF11" s="17">
        <v>0.33702836401705399</v>
      </c>
      <c r="AG11" s="17">
        <v>0.30012368201494899</v>
      </c>
      <c r="AH11" s="17">
        <v>0.33128707277399899</v>
      </c>
      <c r="AI11" s="17"/>
      <c r="AJ11" s="17">
        <v>0.33654576979891399</v>
      </c>
      <c r="AK11" s="17">
        <v>0.27842709778969799</v>
      </c>
      <c r="AL11" s="17">
        <v>0.27376462054929201</v>
      </c>
      <c r="AM11" s="17">
        <v>0.36792343568308999</v>
      </c>
      <c r="AN11" s="17">
        <v>0.34764681160074901</v>
      </c>
      <c r="AO11" s="17"/>
      <c r="AP11" s="17">
        <v>0.30173373233843398</v>
      </c>
      <c r="AQ11" s="17">
        <v>0.27594591621422998</v>
      </c>
      <c r="AR11" s="17">
        <v>0.332247226440335</v>
      </c>
      <c r="AS11" s="17"/>
      <c r="AT11" s="17">
        <v>0.37827622652644899</v>
      </c>
      <c r="AU11" s="17">
        <v>0.33436992772649199</v>
      </c>
      <c r="AV11" s="17">
        <v>0.27389580477730402</v>
      </c>
      <c r="AW11" s="17">
        <v>0.25171752113705897</v>
      </c>
      <c r="AX11" s="17">
        <v>0.205863073791722</v>
      </c>
      <c r="AY11" s="17"/>
      <c r="AZ11" s="17">
        <v>0.27336659628413601</v>
      </c>
      <c r="BA11" s="17">
        <v>0.322063166027234</v>
      </c>
      <c r="BB11" s="17">
        <v>0.34088555118377201</v>
      </c>
      <c r="BC11" s="17">
        <v>0.33406082050097302</v>
      </c>
      <c r="BD11" s="17">
        <v>0.323687914347007</v>
      </c>
      <c r="BE11" s="17">
        <v>0.351566455889676</v>
      </c>
      <c r="BF11" s="17"/>
      <c r="BG11" s="17">
        <v>0.35603255532927203</v>
      </c>
      <c r="BH11" s="17">
        <v>0.26987575409346598</v>
      </c>
      <c r="BI11" s="17" t="s">
        <v>95</v>
      </c>
      <c r="BJ11" s="17">
        <v>0.28370574646158903</v>
      </c>
      <c r="BK11" s="17">
        <v>0.38364311970956999</v>
      </c>
      <c r="BL11" s="17">
        <v>0.27627893113958801</v>
      </c>
      <c r="BM11" s="17">
        <v>0.39186524933799699</v>
      </c>
    </row>
    <row r="12" spans="2:65" x14ac:dyDescent="0.35">
      <c r="B12" s="18" t="s">
        <v>621</v>
      </c>
      <c r="C12" s="17">
        <v>6.3335763354758601E-2</v>
      </c>
      <c r="D12" s="17">
        <v>6.0771498572366398E-2</v>
      </c>
      <c r="E12" s="17">
        <v>6.5687599257574697E-2</v>
      </c>
      <c r="F12" s="17"/>
      <c r="G12" s="17">
        <v>6.7328518924219094E-2</v>
      </c>
      <c r="H12" s="17">
        <v>6.5999675365410501E-2</v>
      </c>
      <c r="I12" s="17">
        <v>6.0299632203305101E-2</v>
      </c>
      <c r="J12" s="17">
        <v>5.2952210561385001E-2</v>
      </c>
      <c r="K12" s="17">
        <v>6.5449147441046199E-2</v>
      </c>
      <c r="L12" s="17">
        <v>6.8007583142327604E-2</v>
      </c>
      <c r="M12" s="17"/>
      <c r="N12" s="17">
        <v>7.3777381282437396E-2</v>
      </c>
      <c r="O12" s="17">
        <v>6.3218200487243401E-2</v>
      </c>
      <c r="P12" s="17">
        <v>6.2580891785803797E-2</v>
      </c>
      <c r="Q12" s="17">
        <v>5.2004879682084101E-2</v>
      </c>
      <c r="R12" s="17"/>
      <c r="S12" s="17">
        <v>4.6346392180515797E-2</v>
      </c>
      <c r="T12" s="17">
        <v>6.7484136705597594E-2</v>
      </c>
      <c r="U12" s="17">
        <v>7.3712543690026E-2</v>
      </c>
      <c r="V12" s="17">
        <v>4.7256900907957401E-2</v>
      </c>
      <c r="W12" s="17">
        <v>0.106860037774582</v>
      </c>
      <c r="X12" s="17">
        <v>6.4363614696554994E-2</v>
      </c>
      <c r="Y12" s="17">
        <v>7.2242995756239506E-2</v>
      </c>
      <c r="Z12" s="17">
        <v>3.6453126097131999E-2</v>
      </c>
      <c r="AA12" s="17">
        <v>6.6080417778006606E-2</v>
      </c>
      <c r="AB12" s="17">
        <v>5.7016498523910997E-2</v>
      </c>
      <c r="AC12" s="17">
        <v>5.6373514671582498E-2</v>
      </c>
      <c r="AD12" s="17">
        <v>7.32230616610548E-2</v>
      </c>
      <c r="AE12" s="17"/>
      <c r="AF12" s="17">
        <v>6.7324525376102895E-2</v>
      </c>
      <c r="AG12" s="17">
        <v>6.1033912975146799E-2</v>
      </c>
      <c r="AH12" s="17">
        <v>4.7923513861050399E-2</v>
      </c>
      <c r="AI12" s="17"/>
      <c r="AJ12" s="17">
        <v>7.5031894867955307E-2</v>
      </c>
      <c r="AK12" s="17">
        <v>5.3563314880226802E-2</v>
      </c>
      <c r="AL12" s="17">
        <v>5.4212688889798702E-2</v>
      </c>
      <c r="AM12" s="17">
        <v>9.6238090590817699E-2</v>
      </c>
      <c r="AN12" s="17">
        <v>5.4896301503788797E-2</v>
      </c>
      <c r="AO12" s="17"/>
      <c r="AP12" s="17">
        <v>7.7243976492090805E-2</v>
      </c>
      <c r="AQ12" s="17">
        <v>5.9289477903256303E-2</v>
      </c>
      <c r="AR12" s="17">
        <v>5.2631732635986202E-2</v>
      </c>
      <c r="AS12" s="17"/>
      <c r="AT12" s="17">
        <v>5.7300525564856902E-2</v>
      </c>
      <c r="AU12" s="17">
        <v>6.4205486860358693E-2</v>
      </c>
      <c r="AV12" s="17">
        <v>7.3431564524935003E-2</v>
      </c>
      <c r="AW12" s="17">
        <v>5.8597940592359898E-2</v>
      </c>
      <c r="AX12" s="17">
        <v>6.7173949774200797E-2</v>
      </c>
      <c r="AY12" s="17"/>
      <c r="AZ12" s="17">
        <v>4.3592599870530498E-2</v>
      </c>
      <c r="BA12" s="17">
        <v>5.5962817687746101E-2</v>
      </c>
      <c r="BB12" s="17">
        <v>5.9961619905828503E-2</v>
      </c>
      <c r="BC12" s="17">
        <v>7.7151536562464304E-2</v>
      </c>
      <c r="BD12" s="17">
        <v>9.2201637484278495E-2</v>
      </c>
      <c r="BE12" s="17">
        <v>8.9083049922058094E-2</v>
      </c>
      <c r="BF12" s="17"/>
      <c r="BG12" s="17">
        <v>7.1960707419485501E-2</v>
      </c>
      <c r="BH12" s="17">
        <v>7.5845524480900997E-2</v>
      </c>
      <c r="BI12" s="17" t="s">
        <v>95</v>
      </c>
      <c r="BJ12" s="17">
        <v>3.5969037977123898E-2</v>
      </c>
      <c r="BK12" s="17">
        <v>5.2838374729495402E-2</v>
      </c>
      <c r="BL12" s="17">
        <v>4.6345680292765E-2</v>
      </c>
      <c r="BM12" s="17">
        <v>3.4309135058451602E-2</v>
      </c>
    </row>
    <row r="13" spans="2:65" x14ac:dyDescent="0.35">
      <c r="B13" s="18" t="s">
        <v>622</v>
      </c>
      <c r="C13" s="17">
        <v>3.3065942912541599E-2</v>
      </c>
      <c r="D13" s="17">
        <v>3.3137850846976201E-2</v>
      </c>
      <c r="E13" s="17">
        <v>3.31752156293545E-2</v>
      </c>
      <c r="F13" s="17"/>
      <c r="G13" s="17">
        <v>1.8961658137006399E-2</v>
      </c>
      <c r="H13" s="17">
        <v>3.0288479361855199E-2</v>
      </c>
      <c r="I13" s="17">
        <v>2.23522935197994E-2</v>
      </c>
      <c r="J13" s="17">
        <v>3.0155595841284001E-2</v>
      </c>
      <c r="K13" s="17">
        <v>4.63149430346479E-2</v>
      </c>
      <c r="L13" s="17">
        <v>4.6886998878171701E-2</v>
      </c>
      <c r="M13" s="17"/>
      <c r="N13" s="17">
        <v>2.88681093726182E-2</v>
      </c>
      <c r="O13" s="17">
        <v>2.79822921605947E-2</v>
      </c>
      <c r="P13" s="17">
        <v>4.4269295276225001E-2</v>
      </c>
      <c r="Q13" s="17">
        <v>3.3556704924242897E-2</v>
      </c>
      <c r="R13" s="17"/>
      <c r="S13" s="17">
        <v>2.1952418686028499E-2</v>
      </c>
      <c r="T13" s="17">
        <v>3.9932103952512697E-2</v>
      </c>
      <c r="U13" s="17">
        <v>5.05882598459622E-2</v>
      </c>
      <c r="V13" s="17">
        <v>3.4662894470922703E-2</v>
      </c>
      <c r="W13" s="17">
        <v>2.28360743012593E-2</v>
      </c>
      <c r="X13" s="17">
        <v>3.1688382381862598E-2</v>
      </c>
      <c r="Y13" s="17">
        <v>4.5465654282572203E-2</v>
      </c>
      <c r="Z13" s="17">
        <v>4.4711857889006799E-2</v>
      </c>
      <c r="AA13" s="17">
        <v>3.6477425024560702E-2</v>
      </c>
      <c r="AB13" s="17">
        <v>1.8536749715061401E-2</v>
      </c>
      <c r="AC13" s="17">
        <v>2.2938958053050702E-2</v>
      </c>
      <c r="AD13" s="17">
        <v>3.1113125849594199E-2</v>
      </c>
      <c r="AE13" s="17"/>
      <c r="AF13" s="17">
        <v>5.1614077570268098E-2</v>
      </c>
      <c r="AG13" s="17">
        <v>2.2941708905054401E-2</v>
      </c>
      <c r="AH13" s="17">
        <v>2.6168915184837899E-2</v>
      </c>
      <c r="AI13" s="17"/>
      <c r="AJ13" s="17">
        <v>4.5741227846334498E-2</v>
      </c>
      <c r="AK13" s="17">
        <v>1.91307118156098E-2</v>
      </c>
      <c r="AL13" s="17">
        <v>4.5012120032693198E-2</v>
      </c>
      <c r="AM13" s="17">
        <v>7.1294970554139095E-2</v>
      </c>
      <c r="AN13" s="17">
        <v>3.03277954014117E-2</v>
      </c>
      <c r="AO13" s="17"/>
      <c r="AP13" s="17">
        <v>4.29734653052826E-2</v>
      </c>
      <c r="AQ13" s="17">
        <v>2.2584988485443401E-2</v>
      </c>
      <c r="AR13" s="17">
        <v>3.4456323003252798E-2</v>
      </c>
      <c r="AS13" s="17"/>
      <c r="AT13" s="17">
        <v>3.7798071551884201E-2</v>
      </c>
      <c r="AU13" s="17">
        <v>3.7496586909609303E-2</v>
      </c>
      <c r="AV13" s="17">
        <v>1.8362036487572501E-2</v>
      </c>
      <c r="AW13" s="17">
        <v>3.3518085232310403E-2</v>
      </c>
      <c r="AX13" s="17">
        <v>2.82806622009972E-2</v>
      </c>
      <c r="AY13" s="17"/>
      <c r="AZ13" s="17">
        <v>2.2765268436103499E-2</v>
      </c>
      <c r="BA13" s="17">
        <v>3.51832998456095E-2</v>
      </c>
      <c r="BB13" s="17">
        <v>2.5987568151397598E-2</v>
      </c>
      <c r="BC13" s="17">
        <v>4.0047389506370101E-2</v>
      </c>
      <c r="BD13" s="17">
        <v>4.1641948610744502E-2</v>
      </c>
      <c r="BE13" s="17">
        <v>3.9104122263477897E-2</v>
      </c>
      <c r="BF13" s="17"/>
      <c r="BG13" s="17">
        <v>3.9938553565138403E-2</v>
      </c>
      <c r="BH13" s="17">
        <v>3.8292244762883301E-2</v>
      </c>
      <c r="BI13" s="17" t="s">
        <v>95</v>
      </c>
      <c r="BJ13" s="17">
        <v>1.6137059230317899E-2</v>
      </c>
      <c r="BK13" s="17">
        <v>2.95170667576291E-2</v>
      </c>
      <c r="BL13" s="17">
        <v>2.4575742105790499E-2</v>
      </c>
      <c r="BM13" s="17">
        <v>2.1319716990411498E-2</v>
      </c>
    </row>
    <row r="14" spans="2:65" x14ac:dyDescent="0.35">
      <c r="B14" s="18" t="s">
        <v>114</v>
      </c>
      <c r="C14" s="19">
        <v>6.0368808814905001E-2</v>
      </c>
      <c r="D14" s="19">
        <v>4.6867377238086198E-2</v>
      </c>
      <c r="E14" s="19">
        <v>7.3344648494097803E-2</v>
      </c>
      <c r="F14" s="19"/>
      <c r="G14" s="19">
        <v>4.6102416564105402E-2</v>
      </c>
      <c r="H14" s="19">
        <v>5.3928798144353599E-2</v>
      </c>
      <c r="I14" s="19">
        <v>5.7088938194975E-2</v>
      </c>
      <c r="J14" s="19">
        <v>6.3526852220108496E-2</v>
      </c>
      <c r="K14" s="19">
        <v>6.3458999751167103E-2</v>
      </c>
      <c r="L14" s="19">
        <v>7.3102671570638697E-2</v>
      </c>
      <c r="M14" s="19"/>
      <c r="N14" s="19">
        <v>4.3988297104722802E-2</v>
      </c>
      <c r="O14" s="19">
        <v>5.9183248994215197E-2</v>
      </c>
      <c r="P14" s="19">
        <v>5.0176968544854102E-2</v>
      </c>
      <c r="Q14" s="19">
        <v>8.8243392207092694E-2</v>
      </c>
      <c r="R14" s="19"/>
      <c r="S14" s="19">
        <v>6.6115622564837898E-2</v>
      </c>
      <c r="T14" s="19">
        <v>6.2816452201563205E-2</v>
      </c>
      <c r="U14" s="19">
        <v>4.5505624206559299E-2</v>
      </c>
      <c r="V14" s="19">
        <v>4.8488371095645903E-2</v>
      </c>
      <c r="W14" s="19">
        <v>4.5847708198700599E-2</v>
      </c>
      <c r="X14" s="19">
        <v>7.1971912930975795E-2</v>
      </c>
      <c r="Y14" s="19">
        <v>7.8107657891284599E-2</v>
      </c>
      <c r="Z14" s="19">
        <v>7.80930861359595E-2</v>
      </c>
      <c r="AA14" s="19">
        <v>5.1131831206808399E-2</v>
      </c>
      <c r="AB14" s="19">
        <v>8.3044881355425398E-2</v>
      </c>
      <c r="AC14" s="19">
        <v>3.01551493071965E-2</v>
      </c>
      <c r="AD14" s="19">
        <v>4.25521768579376E-2</v>
      </c>
      <c r="AE14" s="19"/>
      <c r="AF14" s="19">
        <v>5.6781822658028502E-2</v>
      </c>
      <c r="AG14" s="19">
        <v>5.4170299044131502E-2</v>
      </c>
      <c r="AH14" s="19">
        <v>9.2819023252754901E-2</v>
      </c>
      <c r="AI14" s="19"/>
      <c r="AJ14" s="19">
        <v>4.7847273469237402E-2</v>
      </c>
      <c r="AK14" s="19">
        <v>6.3022131489765598E-2</v>
      </c>
      <c r="AL14" s="19">
        <v>3.9601624228321398E-2</v>
      </c>
      <c r="AM14" s="19">
        <v>7.5097226195347699E-2</v>
      </c>
      <c r="AN14" s="19">
        <v>8.3611854419550699E-2</v>
      </c>
      <c r="AO14" s="19"/>
      <c r="AP14" s="19">
        <v>3.8770544417310697E-2</v>
      </c>
      <c r="AQ14" s="19">
        <v>5.4145891196907998E-2</v>
      </c>
      <c r="AR14" s="19">
        <v>4.5008107227683898E-2</v>
      </c>
      <c r="AS14" s="19"/>
      <c r="AT14" s="19">
        <v>8.1660701369056704E-2</v>
      </c>
      <c r="AU14" s="19">
        <v>6.1041790158905901E-2</v>
      </c>
      <c r="AV14" s="19">
        <v>4.5704205872721199E-2</v>
      </c>
      <c r="AW14" s="19">
        <v>4.9061333337416399E-2</v>
      </c>
      <c r="AX14" s="19">
        <v>3.1302661400448503E-2</v>
      </c>
      <c r="AY14" s="19"/>
      <c r="AZ14" s="19">
        <v>4.4421677016411698E-2</v>
      </c>
      <c r="BA14" s="19">
        <v>7.0945793625926207E-2</v>
      </c>
      <c r="BB14" s="19">
        <v>6.2712578972778807E-2</v>
      </c>
      <c r="BC14" s="19">
        <v>5.3147057285147098E-2</v>
      </c>
      <c r="BD14" s="19">
        <v>6.8050589221960597E-2</v>
      </c>
      <c r="BE14" s="19">
        <v>7.2083004724360994E-2</v>
      </c>
      <c r="BF14" s="19"/>
      <c r="BG14" s="19">
        <v>6.5304544689649302E-2</v>
      </c>
      <c r="BH14" s="19">
        <v>4.4869586950880801E-2</v>
      </c>
      <c r="BI14" s="19" t="s">
        <v>95</v>
      </c>
      <c r="BJ14" s="19">
        <v>6.6573739904066398E-2</v>
      </c>
      <c r="BK14" s="19">
        <v>8.1505282960133194E-2</v>
      </c>
      <c r="BL14" s="19">
        <v>5.19181995750422E-2</v>
      </c>
      <c r="BM14" s="19">
        <v>7.5300963954640296E-2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618</v>
      </c>
      <c r="C9" s="17">
        <v>0.32788628081959498</v>
      </c>
      <c r="D9" s="17">
        <v>0.31868831583467999</v>
      </c>
      <c r="E9" s="17">
        <v>0.33665750657214599</v>
      </c>
      <c r="F9" s="17"/>
      <c r="G9" s="17">
        <v>0.29005818710030401</v>
      </c>
      <c r="H9" s="17">
        <v>0.34347058334344499</v>
      </c>
      <c r="I9" s="17">
        <v>0.344795586013393</v>
      </c>
      <c r="J9" s="17">
        <v>0.36202597465924002</v>
      </c>
      <c r="K9" s="17">
        <v>0.350497830378935</v>
      </c>
      <c r="L9" s="17">
        <v>0.28367612840428602</v>
      </c>
      <c r="M9" s="17"/>
      <c r="N9" s="17">
        <v>0.380383239416759</v>
      </c>
      <c r="O9" s="17">
        <v>0.32644149383848597</v>
      </c>
      <c r="P9" s="17">
        <v>0.34482667876225298</v>
      </c>
      <c r="Q9" s="17">
        <v>0.25579397487812799</v>
      </c>
      <c r="R9" s="17"/>
      <c r="S9" s="17">
        <v>0.28611652192510501</v>
      </c>
      <c r="T9" s="17">
        <v>0.345128826894883</v>
      </c>
      <c r="U9" s="17">
        <v>0.35309227288036898</v>
      </c>
      <c r="V9" s="17">
        <v>0.33262132604794398</v>
      </c>
      <c r="W9" s="17">
        <v>0.33693158162402098</v>
      </c>
      <c r="X9" s="17">
        <v>0.33716206178876901</v>
      </c>
      <c r="Y9" s="17">
        <v>0.275076657723897</v>
      </c>
      <c r="Z9" s="17">
        <v>0.32900295187224399</v>
      </c>
      <c r="AA9" s="17">
        <v>0.32570074903350699</v>
      </c>
      <c r="AB9" s="17">
        <v>0.300220667615825</v>
      </c>
      <c r="AC9" s="17">
        <v>0.40580513402123602</v>
      </c>
      <c r="AD9" s="17">
        <v>0.41772827070782798</v>
      </c>
      <c r="AE9" s="17"/>
      <c r="AF9" s="17">
        <v>0.31885977713667801</v>
      </c>
      <c r="AG9" s="17">
        <v>0.37179981181888899</v>
      </c>
      <c r="AH9" s="17">
        <v>0.23314996870209301</v>
      </c>
      <c r="AI9" s="17"/>
      <c r="AJ9" s="17">
        <v>0.33687313256087797</v>
      </c>
      <c r="AK9" s="17">
        <v>0.33579628699507102</v>
      </c>
      <c r="AL9" s="17">
        <v>0.42672966887457697</v>
      </c>
      <c r="AM9" s="17">
        <v>0.211146708186217</v>
      </c>
      <c r="AN9" s="17">
        <v>0.24748269708837101</v>
      </c>
      <c r="AO9" s="17"/>
      <c r="AP9" s="17">
        <v>0.33689733537128802</v>
      </c>
      <c r="AQ9" s="17">
        <v>0.34449618917804797</v>
      </c>
      <c r="AR9" s="17">
        <v>0.36373246155321498</v>
      </c>
      <c r="AS9" s="17"/>
      <c r="AT9" s="17">
        <v>0.28652096408599698</v>
      </c>
      <c r="AU9" s="17">
        <v>0.325084736955358</v>
      </c>
      <c r="AV9" s="17">
        <v>0.37063130361475799</v>
      </c>
      <c r="AW9" s="17">
        <v>0.32447224106299699</v>
      </c>
      <c r="AX9" s="17">
        <v>0.40664263894077102</v>
      </c>
      <c r="AY9" s="17"/>
      <c r="AZ9" s="17">
        <v>0.28094411542147701</v>
      </c>
      <c r="BA9" s="17">
        <v>0.34868899469159198</v>
      </c>
      <c r="BB9" s="17">
        <v>0.34446288052220198</v>
      </c>
      <c r="BC9" s="17">
        <v>0.33826395698183997</v>
      </c>
      <c r="BD9" s="17">
        <v>0.35961417920307398</v>
      </c>
      <c r="BE9" s="17">
        <v>0.27052581636390399</v>
      </c>
      <c r="BF9" s="17"/>
      <c r="BG9" s="17">
        <v>0.34371179740600999</v>
      </c>
      <c r="BH9" s="17">
        <v>0.43962952352669499</v>
      </c>
      <c r="BI9" s="17" t="s">
        <v>95</v>
      </c>
      <c r="BJ9" s="17">
        <v>0.282716840914084</v>
      </c>
      <c r="BK9" s="17">
        <v>0.20617069889476999</v>
      </c>
      <c r="BL9" s="17">
        <v>0.239347168660834</v>
      </c>
      <c r="BM9" s="17">
        <v>0.31713605806277601</v>
      </c>
    </row>
    <row r="10" spans="2:65" x14ac:dyDescent="0.35">
      <c r="B10" s="18" t="s">
        <v>619</v>
      </c>
      <c r="C10" s="17">
        <v>0.29319886236094</v>
      </c>
      <c r="D10" s="17">
        <v>0.30258783701215303</v>
      </c>
      <c r="E10" s="17">
        <v>0.28414555685668302</v>
      </c>
      <c r="F10" s="17"/>
      <c r="G10" s="17">
        <v>0.33916951745048401</v>
      </c>
      <c r="H10" s="17">
        <v>0.30407068527928399</v>
      </c>
      <c r="I10" s="17">
        <v>0.28804066168860798</v>
      </c>
      <c r="J10" s="17">
        <v>0.27304233407379702</v>
      </c>
      <c r="K10" s="17">
        <v>0.29732960861977697</v>
      </c>
      <c r="L10" s="17">
        <v>0.27166307448639399</v>
      </c>
      <c r="M10" s="17"/>
      <c r="N10" s="17">
        <v>0.30907926248972101</v>
      </c>
      <c r="O10" s="17">
        <v>0.29716237074331803</v>
      </c>
      <c r="P10" s="17">
        <v>0.285684109778718</v>
      </c>
      <c r="Q10" s="17">
        <v>0.27834328780241702</v>
      </c>
      <c r="R10" s="17"/>
      <c r="S10" s="17">
        <v>0.30843210237760799</v>
      </c>
      <c r="T10" s="17">
        <v>0.30907687695757702</v>
      </c>
      <c r="U10" s="17">
        <v>0.28267169559321298</v>
      </c>
      <c r="V10" s="17">
        <v>0.29815525821950301</v>
      </c>
      <c r="W10" s="17">
        <v>0.29272869795755901</v>
      </c>
      <c r="X10" s="17">
        <v>0.29012539022298001</v>
      </c>
      <c r="Y10" s="17">
        <v>0.33526767234070098</v>
      </c>
      <c r="Z10" s="17">
        <v>0.28209114869125401</v>
      </c>
      <c r="AA10" s="17">
        <v>0.28788201610354602</v>
      </c>
      <c r="AB10" s="17">
        <v>0.24934991253796701</v>
      </c>
      <c r="AC10" s="17">
        <v>0.22957515755178401</v>
      </c>
      <c r="AD10" s="17">
        <v>0.336836540873519</v>
      </c>
      <c r="AE10" s="17"/>
      <c r="AF10" s="17">
        <v>0.278160391281496</v>
      </c>
      <c r="AG10" s="17">
        <v>0.29571294353354799</v>
      </c>
      <c r="AH10" s="17">
        <v>0.317958955484129</v>
      </c>
      <c r="AI10" s="17"/>
      <c r="AJ10" s="17">
        <v>0.295191891796384</v>
      </c>
      <c r="AK10" s="17">
        <v>0.31204801330818599</v>
      </c>
      <c r="AL10" s="17">
        <v>0.287914042249583</v>
      </c>
      <c r="AM10" s="17">
        <v>0.30401559985070797</v>
      </c>
      <c r="AN10" s="17">
        <v>0.28441895460122901</v>
      </c>
      <c r="AO10" s="17"/>
      <c r="AP10" s="17">
        <v>0.321193893852179</v>
      </c>
      <c r="AQ10" s="17">
        <v>0.30762667685823902</v>
      </c>
      <c r="AR10" s="17">
        <v>0.27231411581097598</v>
      </c>
      <c r="AS10" s="17"/>
      <c r="AT10" s="17">
        <v>0.26435337563378403</v>
      </c>
      <c r="AU10" s="17">
        <v>0.27246879873243401</v>
      </c>
      <c r="AV10" s="17">
        <v>0.32194663103821702</v>
      </c>
      <c r="AW10" s="17">
        <v>0.33200598423838801</v>
      </c>
      <c r="AX10" s="17">
        <v>0.272064912243136</v>
      </c>
      <c r="AY10" s="17"/>
      <c r="AZ10" s="17">
        <v>0.31720774075518898</v>
      </c>
      <c r="BA10" s="17">
        <v>0.30751395414182697</v>
      </c>
      <c r="BB10" s="17">
        <v>0.27887762210702799</v>
      </c>
      <c r="BC10" s="17">
        <v>0.27815062950613401</v>
      </c>
      <c r="BD10" s="17">
        <v>0.24932101878868501</v>
      </c>
      <c r="BE10" s="17">
        <v>0.28608527624482899</v>
      </c>
      <c r="BF10" s="17"/>
      <c r="BG10" s="17">
        <v>0.27108353001111901</v>
      </c>
      <c r="BH10" s="17">
        <v>0.27633185094249402</v>
      </c>
      <c r="BI10" s="17" t="s">
        <v>95</v>
      </c>
      <c r="BJ10" s="17">
        <v>0.28747375256713997</v>
      </c>
      <c r="BK10" s="17">
        <v>0.28515202760581898</v>
      </c>
      <c r="BL10" s="17">
        <v>0.35111804257301699</v>
      </c>
      <c r="BM10" s="17">
        <v>0.36564704729716202</v>
      </c>
    </row>
    <row r="11" spans="2:65" ht="29" x14ac:dyDescent="0.35">
      <c r="B11" s="18" t="s">
        <v>620</v>
      </c>
      <c r="C11" s="17">
        <v>0.26679224945034702</v>
      </c>
      <c r="D11" s="17">
        <v>0.27983408406853499</v>
      </c>
      <c r="E11" s="17">
        <v>0.25453049610592599</v>
      </c>
      <c r="F11" s="17"/>
      <c r="G11" s="17">
        <v>0.24567320169919499</v>
      </c>
      <c r="H11" s="17">
        <v>0.246364385447223</v>
      </c>
      <c r="I11" s="17">
        <v>0.262859835329804</v>
      </c>
      <c r="J11" s="17">
        <v>0.264048999426724</v>
      </c>
      <c r="K11" s="17">
        <v>0.232080538486057</v>
      </c>
      <c r="L11" s="17">
        <v>0.32609629953323999</v>
      </c>
      <c r="M11" s="17"/>
      <c r="N11" s="17">
        <v>0.226458043333955</v>
      </c>
      <c r="O11" s="17">
        <v>0.26406926229963501</v>
      </c>
      <c r="P11" s="17">
        <v>0.26834715467044901</v>
      </c>
      <c r="Q11" s="17">
        <v>0.31313619336050302</v>
      </c>
      <c r="R11" s="17"/>
      <c r="S11" s="17">
        <v>0.26432532008275</v>
      </c>
      <c r="T11" s="17">
        <v>0.235926172167822</v>
      </c>
      <c r="U11" s="17">
        <v>0.24773819456257601</v>
      </c>
      <c r="V11" s="17">
        <v>0.274049949376863</v>
      </c>
      <c r="W11" s="17">
        <v>0.27586660017987502</v>
      </c>
      <c r="X11" s="17">
        <v>0.27571777035483502</v>
      </c>
      <c r="Y11" s="17">
        <v>0.26671585410110399</v>
      </c>
      <c r="Z11" s="17">
        <v>0.21725580992427401</v>
      </c>
      <c r="AA11" s="17">
        <v>0.28116111972618801</v>
      </c>
      <c r="AB11" s="17">
        <v>0.318912699667593</v>
      </c>
      <c r="AC11" s="17">
        <v>0.28365332435881602</v>
      </c>
      <c r="AD11" s="17">
        <v>0.222284725189831</v>
      </c>
      <c r="AE11" s="17"/>
      <c r="AF11" s="17">
        <v>0.28523114894803497</v>
      </c>
      <c r="AG11" s="17">
        <v>0.23231321955089901</v>
      </c>
      <c r="AH11" s="17">
        <v>0.33384813269717001</v>
      </c>
      <c r="AI11" s="17"/>
      <c r="AJ11" s="17">
        <v>0.27705278143835999</v>
      </c>
      <c r="AK11" s="17">
        <v>0.23373160746362101</v>
      </c>
      <c r="AL11" s="17">
        <v>0.178984780406449</v>
      </c>
      <c r="AM11" s="17">
        <v>0.292422796129166</v>
      </c>
      <c r="AN11" s="17">
        <v>0.35006071013093298</v>
      </c>
      <c r="AO11" s="17"/>
      <c r="AP11" s="17">
        <v>0.254699072636488</v>
      </c>
      <c r="AQ11" s="17">
        <v>0.23976509851073799</v>
      </c>
      <c r="AR11" s="17">
        <v>0.24072707030979201</v>
      </c>
      <c r="AS11" s="17"/>
      <c r="AT11" s="17">
        <v>0.30512800341406399</v>
      </c>
      <c r="AU11" s="17">
        <v>0.29348864052995699</v>
      </c>
      <c r="AV11" s="17">
        <v>0.21788984805352901</v>
      </c>
      <c r="AW11" s="17">
        <v>0.238011207673513</v>
      </c>
      <c r="AX11" s="17">
        <v>0.203889561997188</v>
      </c>
      <c r="AY11" s="17"/>
      <c r="AZ11" s="17">
        <v>0.28659723904379703</v>
      </c>
      <c r="BA11" s="17">
        <v>0.23304107633434001</v>
      </c>
      <c r="BB11" s="17">
        <v>0.26186386785938198</v>
      </c>
      <c r="BC11" s="17">
        <v>0.27536976967787702</v>
      </c>
      <c r="BD11" s="17">
        <v>0.27872338586587297</v>
      </c>
      <c r="BE11" s="17">
        <v>0.330227788310962</v>
      </c>
      <c r="BF11" s="17"/>
      <c r="BG11" s="17">
        <v>0.28077318674292701</v>
      </c>
      <c r="BH11" s="17">
        <v>0.18240638773095699</v>
      </c>
      <c r="BI11" s="17" t="s">
        <v>95</v>
      </c>
      <c r="BJ11" s="17">
        <v>0.29511617184119499</v>
      </c>
      <c r="BK11" s="17">
        <v>0.37019755280065703</v>
      </c>
      <c r="BL11" s="17">
        <v>0.290190414764529</v>
      </c>
      <c r="BM11" s="17">
        <v>0.23198714576221599</v>
      </c>
    </row>
    <row r="12" spans="2:65" x14ac:dyDescent="0.35">
      <c r="B12" s="18" t="s">
        <v>621</v>
      </c>
      <c r="C12" s="17">
        <v>4.3424359522348702E-2</v>
      </c>
      <c r="D12" s="17">
        <v>4.6845758454887601E-2</v>
      </c>
      <c r="E12" s="17">
        <v>3.9870478006538201E-2</v>
      </c>
      <c r="F12" s="17"/>
      <c r="G12" s="17">
        <v>8.0660935017236701E-2</v>
      </c>
      <c r="H12" s="17">
        <v>4.4998748658277299E-2</v>
      </c>
      <c r="I12" s="17">
        <v>4.4269657696004702E-2</v>
      </c>
      <c r="J12" s="17">
        <v>2.8525123920984399E-2</v>
      </c>
      <c r="K12" s="17">
        <v>3.4825083136719802E-2</v>
      </c>
      <c r="L12" s="17">
        <v>3.4613700064597498E-2</v>
      </c>
      <c r="M12" s="17"/>
      <c r="N12" s="17">
        <v>4.10942067307975E-2</v>
      </c>
      <c r="O12" s="17">
        <v>4.3727705926734098E-2</v>
      </c>
      <c r="P12" s="17">
        <v>4.3329458855892698E-2</v>
      </c>
      <c r="Q12" s="17">
        <v>4.5476668537659401E-2</v>
      </c>
      <c r="R12" s="17"/>
      <c r="S12" s="17">
        <v>5.9292560308225398E-2</v>
      </c>
      <c r="T12" s="17">
        <v>4.9742197446593799E-2</v>
      </c>
      <c r="U12" s="17">
        <v>4.9664095479650797E-2</v>
      </c>
      <c r="V12" s="17">
        <v>2.57249879775279E-2</v>
      </c>
      <c r="W12" s="17">
        <v>5.0795583856679601E-2</v>
      </c>
      <c r="X12" s="17">
        <v>2.78186497526949E-2</v>
      </c>
      <c r="Y12" s="17">
        <v>5.1041660442083199E-2</v>
      </c>
      <c r="Z12" s="17">
        <v>5.11110764394061E-2</v>
      </c>
      <c r="AA12" s="17">
        <v>2.80737018280466E-2</v>
      </c>
      <c r="AB12" s="17">
        <v>5.15220622026199E-2</v>
      </c>
      <c r="AC12" s="17">
        <v>3.5258095026689001E-2</v>
      </c>
      <c r="AD12" s="17">
        <v>2.31504632288215E-2</v>
      </c>
      <c r="AE12" s="17"/>
      <c r="AF12" s="17">
        <v>4.36115391717058E-2</v>
      </c>
      <c r="AG12" s="17">
        <v>3.9240724794865102E-2</v>
      </c>
      <c r="AH12" s="17">
        <v>3.1463201436208198E-2</v>
      </c>
      <c r="AI12" s="17"/>
      <c r="AJ12" s="17">
        <v>3.6019047761473001E-2</v>
      </c>
      <c r="AK12" s="17">
        <v>5.1818593020977299E-2</v>
      </c>
      <c r="AL12" s="17">
        <v>4.4387835541005602E-2</v>
      </c>
      <c r="AM12" s="17">
        <v>6.3577294602465098E-2</v>
      </c>
      <c r="AN12" s="17">
        <v>2.11959187488867E-2</v>
      </c>
      <c r="AO12" s="17"/>
      <c r="AP12" s="17">
        <v>3.6446138845453099E-2</v>
      </c>
      <c r="AQ12" s="17">
        <v>4.7388616831285799E-2</v>
      </c>
      <c r="AR12" s="17">
        <v>6.9502497432677002E-2</v>
      </c>
      <c r="AS12" s="17"/>
      <c r="AT12" s="17">
        <v>3.7464155769975797E-2</v>
      </c>
      <c r="AU12" s="17">
        <v>4.5147624462138103E-2</v>
      </c>
      <c r="AV12" s="17">
        <v>4.3381478743234697E-2</v>
      </c>
      <c r="AW12" s="17">
        <v>4.4749067626001997E-2</v>
      </c>
      <c r="AX12" s="17">
        <v>6.2433438510117602E-2</v>
      </c>
      <c r="AY12" s="17"/>
      <c r="AZ12" s="17">
        <v>5.9007704096203803E-2</v>
      </c>
      <c r="BA12" s="17">
        <v>2.8313911816332599E-2</v>
      </c>
      <c r="BB12" s="17">
        <v>3.7725238012513401E-2</v>
      </c>
      <c r="BC12" s="17">
        <v>4.0030387414546301E-2</v>
      </c>
      <c r="BD12" s="17">
        <v>6.2795162545269206E-2</v>
      </c>
      <c r="BE12" s="17">
        <v>4.3229764284766999E-2</v>
      </c>
      <c r="BF12" s="17"/>
      <c r="BG12" s="17">
        <v>3.5855371194159602E-2</v>
      </c>
      <c r="BH12" s="17">
        <v>5.0769715093110797E-2</v>
      </c>
      <c r="BI12" s="17" t="s">
        <v>95</v>
      </c>
      <c r="BJ12" s="17">
        <v>4.2511052064479103E-2</v>
      </c>
      <c r="BK12" s="17">
        <v>3.7098582757207697E-2</v>
      </c>
      <c r="BL12" s="17">
        <v>5.10736259200247E-2</v>
      </c>
      <c r="BM12" s="17">
        <v>3.1801202052639102E-2</v>
      </c>
    </row>
    <row r="13" spans="2:65" x14ac:dyDescent="0.35">
      <c r="B13" s="18" t="s">
        <v>622</v>
      </c>
      <c r="C13" s="17">
        <v>1.8521789023651501E-2</v>
      </c>
      <c r="D13" s="17">
        <v>1.39049373591352E-2</v>
      </c>
      <c r="E13" s="17">
        <v>2.3127660304534101E-2</v>
      </c>
      <c r="F13" s="17"/>
      <c r="G13" s="17">
        <v>7.02017276904374E-3</v>
      </c>
      <c r="H13" s="17">
        <v>1.8414515186920302E-2</v>
      </c>
      <c r="I13" s="17">
        <v>9.5771835744058002E-3</v>
      </c>
      <c r="J13" s="17">
        <v>2.36843126988068E-2</v>
      </c>
      <c r="K13" s="17">
        <v>3.2359241873523403E-2</v>
      </c>
      <c r="L13" s="17">
        <v>2.00575176639495E-2</v>
      </c>
      <c r="M13" s="17"/>
      <c r="N13" s="17">
        <v>1.26359975295462E-2</v>
      </c>
      <c r="O13" s="17">
        <v>1.80668600243876E-2</v>
      </c>
      <c r="P13" s="17">
        <v>1.9205612083981399E-2</v>
      </c>
      <c r="Q13" s="17">
        <v>2.5046154327807602E-2</v>
      </c>
      <c r="R13" s="17"/>
      <c r="S13" s="17">
        <v>1.33918066238217E-2</v>
      </c>
      <c r="T13" s="17">
        <v>1.8356682201768001E-2</v>
      </c>
      <c r="U13" s="17">
        <v>2.8273709202573698E-2</v>
      </c>
      <c r="V13" s="17">
        <v>1.1167495067895101E-2</v>
      </c>
      <c r="W13" s="17">
        <v>1.03440555779235E-2</v>
      </c>
      <c r="X13" s="17">
        <v>2.17581810467233E-2</v>
      </c>
      <c r="Y13" s="17">
        <v>1.83837822131689E-2</v>
      </c>
      <c r="Z13" s="17">
        <v>3.11859478066055E-2</v>
      </c>
      <c r="AA13" s="17">
        <v>3.0100585242884701E-2</v>
      </c>
      <c r="AB13" s="17">
        <v>1.67036632211678E-2</v>
      </c>
      <c r="AC13" s="17">
        <v>1.55856995010178E-2</v>
      </c>
      <c r="AD13" s="17">
        <v>0</v>
      </c>
      <c r="AE13" s="17"/>
      <c r="AF13" s="17">
        <v>2.3715197044924499E-2</v>
      </c>
      <c r="AG13" s="17">
        <v>1.6809635370936198E-2</v>
      </c>
      <c r="AH13" s="17">
        <v>1.36555209507067E-2</v>
      </c>
      <c r="AI13" s="17"/>
      <c r="AJ13" s="17">
        <v>1.75400221153473E-2</v>
      </c>
      <c r="AK13" s="17">
        <v>1.8622035053493802E-2</v>
      </c>
      <c r="AL13" s="17">
        <v>1.42928368606754E-2</v>
      </c>
      <c r="AM13" s="17">
        <v>3.2290180377379497E-2</v>
      </c>
      <c r="AN13" s="17">
        <v>3.0721525705268801E-2</v>
      </c>
      <c r="AO13" s="17"/>
      <c r="AP13" s="17">
        <v>2.3465528037648599E-2</v>
      </c>
      <c r="AQ13" s="17">
        <v>1.8233483464637702E-2</v>
      </c>
      <c r="AR13" s="17">
        <v>1.7987948002697401E-2</v>
      </c>
      <c r="AS13" s="17"/>
      <c r="AT13" s="17">
        <v>3.5206617362985498E-2</v>
      </c>
      <c r="AU13" s="17">
        <v>1.7060635937662098E-2</v>
      </c>
      <c r="AV13" s="17">
        <v>1.14671150234301E-2</v>
      </c>
      <c r="AW13" s="17">
        <v>1.5541242304026801E-2</v>
      </c>
      <c r="AX13" s="17">
        <v>1.6769504871249601E-2</v>
      </c>
      <c r="AY13" s="17"/>
      <c r="AZ13" s="17">
        <v>1.09522954017059E-2</v>
      </c>
      <c r="BA13" s="17">
        <v>2.7890658434255901E-2</v>
      </c>
      <c r="BB13" s="17">
        <v>1.7763445554501399E-2</v>
      </c>
      <c r="BC13" s="17">
        <v>1.8288402313430398E-2</v>
      </c>
      <c r="BD13" s="17">
        <v>1.05672419666699E-2</v>
      </c>
      <c r="BE13" s="17">
        <v>1.7994243752741002E-2</v>
      </c>
      <c r="BF13" s="17"/>
      <c r="BG13" s="17">
        <v>1.6133610236908399E-2</v>
      </c>
      <c r="BH13" s="17">
        <v>2.25697979977647E-2</v>
      </c>
      <c r="BI13" s="17" t="s">
        <v>95</v>
      </c>
      <c r="BJ13" s="17">
        <v>1.67949483764567E-2</v>
      </c>
      <c r="BK13" s="17">
        <v>3.2895813627280703E-2</v>
      </c>
      <c r="BL13" s="17">
        <v>1.6844185251075599E-2</v>
      </c>
      <c r="BM13" s="17">
        <v>0</v>
      </c>
    </row>
    <row r="14" spans="2:65" x14ac:dyDescent="0.35">
      <c r="B14" s="18" t="s">
        <v>114</v>
      </c>
      <c r="C14" s="19">
        <v>5.0176458823118497E-2</v>
      </c>
      <c r="D14" s="19">
        <v>3.8139067270608201E-2</v>
      </c>
      <c r="E14" s="19">
        <v>6.1668302154172502E-2</v>
      </c>
      <c r="F14" s="19"/>
      <c r="G14" s="19">
        <v>3.7417985963737202E-2</v>
      </c>
      <c r="H14" s="19">
        <v>4.2681082084849997E-2</v>
      </c>
      <c r="I14" s="19">
        <v>5.0457075697785202E-2</v>
      </c>
      <c r="J14" s="19">
        <v>4.8673255220447902E-2</v>
      </c>
      <c r="K14" s="19">
        <v>5.2907697504987798E-2</v>
      </c>
      <c r="L14" s="19">
        <v>6.3893279847532694E-2</v>
      </c>
      <c r="M14" s="19"/>
      <c r="N14" s="19">
        <v>3.0349250499221801E-2</v>
      </c>
      <c r="O14" s="19">
        <v>5.0532307167439602E-2</v>
      </c>
      <c r="P14" s="19">
        <v>3.8606985848705998E-2</v>
      </c>
      <c r="Q14" s="19">
        <v>8.2203721093485893E-2</v>
      </c>
      <c r="R14" s="19"/>
      <c r="S14" s="19">
        <v>6.8441688682490107E-2</v>
      </c>
      <c r="T14" s="19">
        <v>4.1769244331355003E-2</v>
      </c>
      <c r="U14" s="19">
        <v>3.8560032281617099E-2</v>
      </c>
      <c r="V14" s="19">
        <v>5.8280983310266703E-2</v>
      </c>
      <c r="W14" s="19">
        <v>3.3333480803941697E-2</v>
      </c>
      <c r="X14" s="19">
        <v>4.7417946833997499E-2</v>
      </c>
      <c r="Y14" s="19">
        <v>5.35143731790464E-2</v>
      </c>
      <c r="Z14" s="19">
        <v>8.9353065266215601E-2</v>
      </c>
      <c r="AA14" s="19">
        <v>4.7081828065827697E-2</v>
      </c>
      <c r="AB14" s="19">
        <v>6.3290994754826996E-2</v>
      </c>
      <c r="AC14" s="19">
        <v>3.01225895404575E-2</v>
      </c>
      <c r="AD14" s="19">
        <v>0</v>
      </c>
      <c r="AE14" s="19"/>
      <c r="AF14" s="19">
        <v>5.0421946417160302E-2</v>
      </c>
      <c r="AG14" s="19">
        <v>4.4123664930862901E-2</v>
      </c>
      <c r="AH14" s="19">
        <v>6.9924220729692593E-2</v>
      </c>
      <c r="AI14" s="19"/>
      <c r="AJ14" s="19">
        <v>3.73231243275578E-2</v>
      </c>
      <c r="AK14" s="19">
        <v>4.79834641586507E-2</v>
      </c>
      <c r="AL14" s="19">
        <v>4.7690836067709803E-2</v>
      </c>
      <c r="AM14" s="19">
        <v>9.6547420854064397E-2</v>
      </c>
      <c r="AN14" s="19">
        <v>6.6120193725311693E-2</v>
      </c>
      <c r="AO14" s="19"/>
      <c r="AP14" s="19">
        <v>2.7298031256942901E-2</v>
      </c>
      <c r="AQ14" s="19">
        <v>4.2489935157051399E-2</v>
      </c>
      <c r="AR14" s="19">
        <v>3.57359068906428E-2</v>
      </c>
      <c r="AS14" s="19"/>
      <c r="AT14" s="19">
        <v>7.1326883733193805E-2</v>
      </c>
      <c r="AU14" s="19">
        <v>4.6749563382451002E-2</v>
      </c>
      <c r="AV14" s="19">
        <v>3.4683623526831499E-2</v>
      </c>
      <c r="AW14" s="19">
        <v>4.5220257095072998E-2</v>
      </c>
      <c r="AX14" s="19">
        <v>3.8199943437537999E-2</v>
      </c>
      <c r="AY14" s="19"/>
      <c r="AZ14" s="19">
        <v>4.5290905281627797E-2</v>
      </c>
      <c r="BA14" s="19">
        <v>5.4551404581653001E-2</v>
      </c>
      <c r="BB14" s="19">
        <v>5.9306945944373003E-2</v>
      </c>
      <c r="BC14" s="19">
        <v>4.9896854106172402E-2</v>
      </c>
      <c r="BD14" s="19">
        <v>3.8979011630429897E-2</v>
      </c>
      <c r="BE14" s="19">
        <v>5.1937111042796497E-2</v>
      </c>
      <c r="BF14" s="19"/>
      <c r="BG14" s="19">
        <v>5.2442504408875802E-2</v>
      </c>
      <c r="BH14" s="19">
        <v>2.8292724708978902E-2</v>
      </c>
      <c r="BI14" s="19" t="s">
        <v>95</v>
      </c>
      <c r="BJ14" s="19">
        <v>7.5387234236643702E-2</v>
      </c>
      <c r="BK14" s="19">
        <v>6.8485324314266294E-2</v>
      </c>
      <c r="BL14" s="19">
        <v>5.1426562830519898E-2</v>
      </c>
      <c r="BM14" s="19">
        <v>5.3428546825206598E-2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618</v>
      </c>
      <c r="C9" s="17">
        <v>0.415407762570214</v>
      </c>
      <c r="D9" s="17">
        <v>0.42247127619726099</v>
      </c>
      <c r="E9" s="17">
        <v>0.408752252767413</v>
      </c>
      <c r="F9" s="17"/>
      <c r="G9" s="17">
        <v>0.44095327750373198</v>
      </c>
      <c r="H9" s="17">
        <v>0.43681313162084201</v>
      </c>
      <c r="I9" s="17">
        <v>0.43176622055746999</v>
      </c>
      <c r="J9" s="17">
        <v>0.41994561285907001</v>
      </c>
      <c r="K9" s="17">
        <v>0.42702114045938999</v>
      </c>
      <c r="L9" s="17">
        <v>0.35627762149973702</v>
      </c>
      <c r="M9" s="17"/>
      <c r="N9" s="17">
        <v>0.44369782194523</v>
      </c>
      <c r="O9" s="17">
        <v>0.39013369553974298</v>
      </c>
      <c r="P9" s="17">
        <v>0.45277371391120502</v>
      </c>
      <c r="Q9" s="17">
        <v>0.37928667705091201</v>
      </c>
      <c r="R9" s="17"/>
      <c r="S9" s="17">
        <v>0.39173572297148301</v>
      </c>
      <c r="T9" s="17">
        <v>0.40352963052285101</v>
      </c>
      <c r="U9" s="17">
        <v>0.45043431789190902</v>
      </c>
      <c r="V9" s="17">
        <v>0.425277772288295</v>
      </c>
      <c r="W9" s="17">
        <v>0.41869139891774498</v>
      </c>
      <c r="X9" s="17">
        <v>0.40665459786583702</v>
      </c>
      <c r="Y9" s="17">
        <v>0.381801107379864</v>
      </c>
      <c r="Z9" s="17">
        <v>0.43067170424759199</v>
      </c>
      <c r="AA9" s="17">
        <v>0.43537829801390399</v>
      </c>
      <c r="AB9" s="17">
        <v>0.36606026051273</v>
      </c>
      <c r="AC9" s="17">
        <v>0.49529553538452797</v>
      </c>
      <c r="AD9" s="17">
        <v>0.48351819772722199</v>
      </c>
      <c r="AE9" s="17"/>
      <c r="AF9" s="17">
        <v>0.40406608276581901</v>
      </c>
      <c r="AG9" s="17">
        <v>0.43847672859861198</v>
      </c>
      <c r="AH9" s="17">
        <v>0.35941961056194899</v>
      </c>
      <c r="AI9" s="17"/>
      <c r="AJ9" s="17">
        <v>0.397475629538381</v>
      </c>
      <c r="AK9" s="17">
        <v>0.43685219751406001</v>
      </c>
      <c r="AL9" s="17">
        <v>0.445946105238191</v>
      </c>
      <c r="AM9" s="17">
        <v>0.408789212289971</v>
      </c>
      <c r="AN9" s="17">
        <v>0.37462605809625099</v>
      </c>
      <c r="AO9" s="17"/>
      <c r="AP9" s="17">
        <v>0.411023190318062</v>
      </c>
      <c r="AQ9" s="17">
        <v>0.44258543438544301</v>
      </c>
      <c r="AR9" s="17">
        <v>0.43536540305543803</v>
      </c>
      <c r="AS9" s="17"/>
      <c r="AT9" s="17">
        <v>0.35638759426438399</v>
      </c>
      <c r="AU9" s="17">
        <v>0.42514327879969999</v>
      </c>
      <c r="AV9" s="17">
        <v>0.45041658743658303</v>
      </c>
      <c r="AW9" s="17">
        <v>0.42269601092291698</v>
      </c>
      <c r="AX9" s="17">
        <v>0.42584672112643801</v>
      </c>
      <c r="AY9" s="17"/>
      <c r="AZ9" s="17">
        <v>0.42171094981117702</v>
      </c>
      <c r="BA9" s="17">
        <v>0.40443726376860401</v>
      </c>
      <c r="BB9" s="17">
        <v>0.42442539880180302</v>
      </c>
      <c r="BC9" s="17">
        <v>0.42093354969350799</v>
      </c>
      <c r="BD9" s="17">
        <v>0.44437716237222202</v>
      </c>
      <c r="BE9" s="17">
        <v>0.34646639705589399</v>
      </c>
      <c r="BF9" s="17"/>
      <c r="BG9" s="17">
        <v>0.40856643642624602</v>
      </c>
      <c r="BH9" s="17">
        <v>0.48344032746516702</v>
      </c>
      <c r="BI9" s="17" t="s">
        <v>95</v>
      </c>
      <c r="BJ9" s="17">
        <v>0.40325160448316</v>
      </c>
      <c r="BK9" s="17">
        <v>0.31642695270384702</v>
      </c>
      <c r="BL9" s="17">
        <v>0.40062824214445297</v>
      </c>
      <c r="BM9" s="17">
        <v>0.39290498769974302</v>
      </c>
    </row>
    <row r="10" spans="2:65" x14ac:dyDescent="0.35">
      <c r="B10" s="18" t="s">
        <v>619</v>
      </c>
      <c r="C10" s="17">
        <v>0.24292761770621399</v>
      </c>
      <c r="D10" s="17">
        <v>0.23434866675025101</v>
      </c>
      <c r="E10" s="17">
        <v>0.25166265304059798</v>
      </c>
      <c r="F10" s="17"/>
      <c r="G10" s="17">
        <v>0.25988108256417303</v>
      </c>
      <c r="H10" s="17">
        <v>0.27275601101552799</v>
      </c>
      <c r="I10" s="17">
        <v>0.240553172824859</v>
      </c>
      <c r="J10" s="17">
        <v>0.23855849466819701</v>
      </c>
      <c r="K10" s="17">
        <v>0.221552587576506</v>
      </c>
      <c r="L10" s="17">
        <v>0.22724353994417101</v>
      </c>
      <c r="M10" s="17"/>
      <c r="N10" s="17">
        <v>0.25034165159511101</v>
      </c>
      <c r="O10" s="17">
        <v>0.25787396245783201</v>
      </c>
      <c r="P10" s="17">
        <v>0.231256785267201</v>
      </c>
      <c r="Q10" s="17">
        <v>0.228055622322896</v>
      </c>
      <c r="R10" s="17"/>
      <c r="S10" s="17">
        <v>0.228409824829445</v>
      </c>
      <c r="T10" s="17">
        <v>0.262893551484225</v>
      </c>
      <c r="U10" s="17">
        <v>0.27307681812588303</v>
      </c>
      <c r="V10" s="17">
        <v>0.26125853058701398</v>
      </c>
      <c r="W10" s="17">
        <v>0.23681042016001899</v>
      </c>
      <c r="X10" s="17">
        <v>0.233947731031482</v>
      </c>
      <c r="Y10" s="17">
        <v>0.26301418140309302</v>
      </c>
      <c r="Z10" s="17">
        <v>0.18144374876178601</v>
      </c>
      <c r="AA10" s="17">
        <v>0.23327955543655499</v>
      </c>
      <c r="AB10" s="17">
        <v>0.23336130718579501</v>
      </c>
      <c r="AC10" s="17">
        <v>0.22083220067109999</v>
      </c>
      <c r="AD10" s="17">
        <v>0.25963848383091298</v>
      </c>
      <c r="AE10" s="17"/>
      <c r="AF10" s="17">
        <v>0.23533004675459401</v>
      </c>
      <c r="AG10" s="17">
        <v>0.249519357583212</v>
      </c>
      <c r="AH10" s="17">
        <v>0.23867248609289801</v>
      </c>
      <c r="AI10" s="17"/>
      <c r="AJ10" s="17">
        <v>0.25506287027157198</v>
      </c>
      <c r="AK10" s="17">
        <v>0.24863856113089799</v>
      </c>
      <c r="AL10" s="17">
        <v>0.26147638576196902</v>
      </c>
      <c r="AM10" s="17">
        <v>0.19503738410984001</v>
      </c>
      <c r="AN10" s="17">
        <v>0.23129969362979799</v>
      </c>
      <c r="AO10" s="17"/>
      <c r="AP10" s="17">
        <v>0.267602948513738</v>
      </c>
      <c r="AQ10" s="17">
        <v>0.25282858941090097</v>
      </c>
      <c r="AR10" s="17">
        <v>0.23743441743822699</v>
      </c>
      <c r="AS10" s="17"/>
      <c r="AT10" s="17">
        <v>0.22162894082774301</v>
      </c>
      <c r="AU10" s="17">
        <v>0.227626310498936</v>
      </c>
      <c r="AV10" s="17">
        <v>0.264861165797253</v>
      </c>
      <c r="AW10" s="17">
        <v>0.284026557909483</v>
      </c>
      <c r="AX10" s="17">
        <v>0.239907972578073</v>
      </c>
      <c r="AY10" s="17"/>
      <c r="AZ10" s="17">
        <v>0.26378651198752401</v>
      </c>
      <c r="BA10" s="17">
        <v>0.249090911754098</v>
      </c>
      <c r="BB10" s="17">
        <v>0.222955012271605</v>
      </c>
      <c r="BC10" s="17">
        <v>0.23554288660568001</v>
      </c>
      <c r="BD10" s="17">
        <v>0.22019987684942099</v>
      </c>
      <c r="BE10" s="17">
        <v>0.23601716623218599</v>
      </c>
      <c r="BF10" s="17"/>
      <c r="BG10" s="17">
        <v>0.23043561100809501</v>
      </c>
      <c r="BH10" s="17">
        <v>0.22548038291101</v>
      </c>
      <c r="BI10" s="17" t="s">
        <v>95</v>
      </c>
      <c r="BJ10" s="17">
        <v>0.24426895269746701</v>
      </c>
      <c r="BK10" s="17">
        <v>0.22979210536533501</v>
      </c>
      <c r="BL10" s="17">
        <v>0.28608367085914299</v>
      </c>
      <c r="BM10" s="17">
        <v>0.27778576840233898</v>
      </c>
    </row>
    <row r="11" spans="2:65" ht="29" x14ac:dyDescent="0.35">
      <c r="B11" s="18" t="s">
        <v>620</v>
      </c>
      <c r="C11" s="17">
        <v>0.26537195463521801</v>
      </c>
      <c r="D11" s="17">
        <v>0.27466942019945501</v>
      </c>
      <c r="E11" s="17">
        <v>0.256262220554548</v>
      </c>
      <c r="F11" s="17"/>
      <c r="G11" s="17">
        <v>0.20896019808476099</v>
      </c>
      <c r="H11" s="17">
        <v>0.21383893376176599</v>
      </c>
      <c r="I11" s="17">
        <v>0.25964010090312301</v>
      </c>
      <c r="J11" s="17">
        <v>0.26246991673596898</v>
      </c>
      <c r="K11" s="17">
        <v>0.28425145178880201</v>
      </c>
      <c r="L11" s="17">
        <v>0.33904765978217799</v>
      </c>
      <c r="M11" s="17"/>
      <c r="N11" s="17">
        <v>0.254438288755931</v>
      </c>
      <c r="O11" s="17">
        <v>0.27499584967852198</v>
      </c>
      <c r="P11" s="17">
        <v>0.241627200512951</v>
      </c>
      <c r="Q11" s="17">
        <v>0.28839202248686202</v>
      </c>
      <c r="R11" s="17"/>
      <c r="S11" s="17">
        <v>0.26869445347469301</v>
      </c>
      <c r="T11" s="17">
        <v>0.26559950469952698</v>
      </c>
      <c r="U11" s="17">
        <v>0.22089266853143999</v>
      </c>
      <c r="V11" s="17">
        <v>0.25770637883057801</v>
      </c>
      <c r="W11" s="17">
        <v>0.28409583575716901</v>
      </c>
      <c r="X11" s="17">
        <v>0.29133648983409799</v>
      </c>
      <c r="Y11" s="17">
        <v>0.27750616644193898</v>
      </c>
      <c r="Z11" s="17">
        <v>0.28324158960583401</v>
      </c>
      <c r="AA11" s="17">
        <v>0.24386371367813001</v>
      </c>
      <c r="AB11" s="17">
        <v>0.30427689589586998</v>
      </c>
      <c r="AC11" s="17">
        <v>0.22249405328396099</v>
      </c>
      <c r="AD11" s="17">
        <v>0.24631419147787201</v>
      </c>
      <c r="AE11" s="17"/>
      <c r="AF11" s="17">
        <v>0.296314306680871</v>
      </c>
      <c r="AG11" s="17">
        <v>0.24087943097761999</v>
      </c>
      <c r="AH11" s="17">
        <v>0.278536781718078</v>
      </c>
      <c r="AI11" s="17"/>
      <c r="AJ11" s="17">
        <v>0.28455795290799102</v>
      </c>
      <c r="AK11" s="17">
        <v>0.23080636412650099</v>
      </c>
      <c r="AL11" s="17">
        <v>0.22826435766149</v>
      </c>
      <c r="AM11" s="17">
        <v>0.27721435255468502</v>
      </c>
      <c r="AN11" s="17">
        <v>0.29564644541531698</v>
      </c>
      <c r="AO11" s="17"/>
      <c r="AP11" s="17">
        <v>0.263033258902658</v>
      </c>
      <c r="AQ11" s="17">
        <v>0.23003821006862901</v>
      </c>
      <c r="AR11" s="17">
        <v>0.245088175198409</v>
      </c>
      <c r="AS11" s="17"/>
      <c r="AT11" s="17">
        <v>0.319432250000517</v>
      </c>
      <c r="AU11" s="17">
        <v>0.27392195006456299</v>
      </c>
      <c r="AV11" s="17">
        <v>0.224102117546327</v>
      </c>
      <c r="AW11" s="17">
        <v>0.22201872117945601</v>
      </c>
      <c r="AX11" s="17">
        <v>0.26824739838596201</v>
      </c>
      <c r="AY11" s="17"/>
      <c r="AZ11" s="17">
        <v>0.23708417845579799</v>
      </c>
      <c r="BA11" s="17">
        <v>0.26078200330282503</v>
      </c>
      <c r="BB11" s="17">
        <v>0.278429111343724</v>
      </c>
      <c r="BC11" s="17">
        <v>0.27941315564332903</v>
      </c>
      <c r="BD11" s="17">
        <v>0.27428044665960299</v>
      </c>
      <c r="BE11" s="17">
        <v>0.31997025665350598</v>
      </c>
      <c r="BF11" s="17"/>
      <c r="BG11" s="17">
        <v>0.289875860115132</v>
      </c>
      <c r="BH11" s="17">
        <v>0.234046360753384</v>
      </c>
      <c r="BI11" s="17" t="s">
        <v>95</v>
      </c>
      <c r="BJ11" s="17">
        <v>0.25138138231121698</v>
      </c>
      <c r="BK11" s="17">
        <v>0.32794637497168699</v>
      </c>
      <c r="BL11" s="17">
        <v>0.239699372602342</v>
      </c>
      <c r="BM11" s="17">
        <v>0.24266266776749501</v>
      </c>
    </row>
    <row r="12" spans="2:65" x14ac:dyDescent="0.35">
      <c r="B12" s="18" t="s">
        <v>621</v>
      </c>
      <c r="C12" s="17">
        <v>1.8758981013353E-2</v>
      </c>
      <c r="D12" s="17">
        <v>2.4164458032035801E-2</v>
      </c>
      <c r="E12" s="17">
        <v>1.3135080800614299E-2</v>
      </c>
      <c r="F12" s="17"/>
      <c r="G12" s="17">
        <v>3.6859723752174799E-2</v>
      </c>
      <c r="H12" s="17">
        <v>2.7788737764024501E-2</v>
      </c>
      <c r="I12" s="17">
        <v>1.3914776286319401E-2</v>
      </c>
      <c r="J12" s="17">
        <v>1.47844219241307E-2</v>
      </c>
      <c r="K12" s="17">
        <v>1.7177515141704802E-2</v>
      </c>
      <c r="L12" s="17">
        <v>7.6436671638152199E-3</v>
      </c>
      <c r="M12" s="17"/>
      <c r="N12" s="17">
        <v>1.6716730860216501E-2</v>
      </c>
      <c r="O12" s="17">
        <v>2.1945394776748402E-2</v>
      </c>
      <c r="P12" s="17">
        <v>1.38520137088383E-2</v>
      </c>
      <c r="Q12" s="17">
        <v>2.2269015788996E-2</v>
      </c>
      <c r="R12" s="17"/>
      <c r="S12" s="17">
        <v>3.5190685897853798E-2</v>
      </c>
      <c r="T12" s="17">
        <v>1.6851474681208001E-2</v>
      </c>
      <c r="U12" s="17">
        <v>9.6058748478948606E-3</v>
      </c>
      <c r="V12" s="17">
        <v>6.2146345408023596E-3</v>
      </c>
      <c r="W12" s="17">
        <v>2.4035319711923301E-2</v>
      </c>
      <c r="X12" s="17">
        <v>1.9577529875541899E-2</v>
      </c>
      <c r="Y12" s="17">
        <v>1.33219410185098E-2</v>
      </c>
      <c r="Z12" s="17">
        <v>1.4864449906855801E-2</v>
      </c>
      <c r="AA12" s="17">
        <v>2.4013921133712798E-2</v>
      </c>
      <c r="AB12" s="17">
        <v>1.6848483416146198E-2</v>
      </c>
      <c r="AC12" s="17">
        <v>2.1056562982838201E-2</v>
      </c>
      <c r="AD12" s="17">
        <v>0</v>
      </c>
      <c r="AE12" s="17"/>
      <c r="AF12" s="17">
        <v>1.6079894893805201E-2</v>
      </c>
      <c r="AG12" s="17">
        <v>1.59943574999112E-2</v>
      </c>
      <c r="AH12" s="17">
        <v>3.2922671560358399E-2</v>
      </c>
      <c r="AI12" s="17"/>
      <c r="AJ12" s="17">
        <v>1.6820973306980899E-2</v>
      </c>
      <c r="AK12" s="17">
        <v>2.4382304418061499E-2</v>
      </c>
      <c r="AL12" s="17">
        <v>7.9258881625097199E-3</v>
      </c>
      <c r="AM12" s="17">
        <v>4.38618248501563E-2</v>
      </c>
      <c r="AN12" s="17">
        <v>2.0183676861177901E-2</v>
      </c>
      <c r="AO12" s="17"/>
      <c r="AP12" s="17">
        <v>1.3103281244323599E-2</v>
      </c>
      <c r="AQ12" s="17">
        <v>2.1934741418037199E-2</v>
      </c>
      <c r="AR12" s="17">
        <v>2.59409919420911E-2</v>
      </c>
      <c r="AS12" s="17"/>
      <c r="AT12" s="17">
        <v>2.0215902334540299E-2</v>
      </c>
      <c r="AU12" s="17">
        <v>1.32025569093027E-2</v>
      </c>
      <c r="AV12" s="17">
        <v>1.8955311758975E-2</v>
      </c>
      <c r="AW12" s="17">
        <v>2.17268760549338E-2</v>
      </c>
      <c r="AX12" s="17">
        <v>2.0176678092085301E-2</v>
      </c>
      <c r="AY12" s="17"/>
      <c r="AZ12" s="17">
        <v>2.7245710054480801E-2</v>
      </c>
      <c r="BA12" s="17">
        <v>1.73315601472077E-2</v>
      </c>
      <c r="BB12" s="17">
        <v>1.81409092707264E-2</v>
      </c>
      <c r="BC12" s="17">
        <v>1.47182861938157E-2</v>
      </c>
      <c r="BD12" s="17">
        <v>1.2279079468275301E-2</v>
      </c>
      <c r="BE12" s="17">
        <v>1.9286906307286699E-2</v>
      </c>
      <c r="BF12" s="17"/>
      <c r="BG12" s="17">
        <v>1.31010468398324E-2</v>
      </c>
      <c r="BH12" s="17">
        <v>1.3482662394206601E-2</v>
      </c>
      <c r="BI12" s="17" t="s">
        <v>95</v>
      </c>
      <c r="BJ12" s="17">
        <v>3.2432188752579E-2</v>
      </c>
      <c r="BK12" s="17">
        <v>3.8621448391180702E-2</v>
      </c>
      <c r="BL12" s="17">
        <v>2.3091674882505801E-2</v>
      </c>
      <c r="BM12" s="17">
        <v>1.2275113993189E-2</v>
      </c>
    </row>
    <row r="13" spans="2:65" x14ac:dyDescent="0.35">
      <c r="B13" s="18" t="s">
        <v>622</v>
      </c>
      <c r="C13" s="17">
        <v>9.4732619031622101E-3</v>
      </c>
      <c r="D13" s="17">
        <v>9.2425775967185098E-3</v>
      </c>
      <c r="E13" s="17">
        <v>9.7497852836158395E-3</v>
      </c>
      <c r="F13" s="17"/>
      <c r="G13" s="17">
        <v>8.7695532442994308E-3</v>
      </c>
      <c r="H13" s="17">
        <v>1.01162482222549E-2</v>
      </c>
      <c r="I13" s="17">
        <v>5.4749140637661E-3</v>
      </c>
      <c r="J13" s="17">
        <v>1.2173600025220201E-2</v>
      </c>
      <c r="K13" s="17">
        <v>1.35042059738033E-2</v>
      </c>
      <c r="L13" s="17">
        <v>7.77959057233536E-3</v>
      </c>
      <c r="M13" s="17"/>
      <c r="N13" s="17">
        <v>4.7747922919849804E-3</v>
      </c>
      <c r="O13" s="17">
        <v>8.7168153875580301E-3</v>
      </c>
      <c r="P13" s="17">
        <v>1.40760204411974E-2</v>
      </c>
      <c r="Q13" s="17">
        <v>1.1435458136441499E-2</v>
      </c>
      <c r="R13" s="17"/>
      <c r="S13" s="17">
        <v>1.54652988991464E-2</v>
      </c>
      <c r="T13" s="17">
        <v>9.9141560874081592E-3</v>
      </c>
      <c r="U13" s="17">
        <v>3.4496004849944202E-3</v>
      </c>
      <c r="V13" s="17">
        <v>2.7456600282296101E-3</v>
      </c>
      <c r="W13" s="17">
        <v>0</v>
      </c>
      <c r="X13" s="17">
        <v>1.4329064796843099E-2</v>
      </c>
      <c r="Y13" s="17">
        <v>8.8350144251695094E-3</v>
      </c>
      <c r="Z13" s="17">
        <v>4.9726836483557999E-3</v>
      </c>
      <c r="AA13" s="17">
        <v>1.8654504737678601E-2</v>
      </c>
      <c r="AB13" s="17">
        <v>7.6252924418204202E-3</v>
      </c>
      <c r="AC13" s="17">
        <v>4.9300979515661501E-3</v>
      </c>
      <c r="AD13" s="17">
        <v>1.05291269639925E-2</v>
      </c>
      <c r="AE13" s="17"/>
      <c r="AF13" s="17">
        <v>8.1100284581786895E-3</v>
      </c>
      <c r="AG13" s="17">
        <v>8.5423007585213994E-3</v>
      </c>
      <c r="AH13" s="17">
        <v>1.6700047888326301E-2</v>
      </c>
      <c r="AI13" s="17"/>
      <c r="AJ13" s="17">
        <v>9.6727409557863207E-3</v>
      </c>
      <c r="AK13" s="17">
        <v>9.1402330414873598E-3</v>
      </c>
      <c r="AL13" s="17">
        <v>4.3496477760077701E-3</v>
      </c>
      <c r="AM13" s="17">
        <v>0</v>
      </c>
      <c r="AN13" s="17">
        <v>1.47866979783506E-2</v>
      </c>
      <c r="AO13" s="17"/>
      <c r="AP13" s="17">
        <v>1.6660406162098702E-2</v>
      </c>
      <c r="AQ13" s="17">
        <v>6.0394790132702004E-3</v>
      </c>
      <c r="AR13" s="17">
        <v>1.1380293522268299E-2</v>
      </c>
      <c r="AS13" s="17"/>
      <c r="AT13" s="17">
        <v>1.51310795447909E-2</v>
      </c>
      <c r="AU13" s="17">
        <v>8.9005877532988293E-3</v>
      </c>
      <c r="AV13" s="17">
        <v>7.0749512282760997E-3</v>
      </c>
      <c r="AW13" s="17">
        <v>8.4498541500871906E-3</v>
      </c>
      <c r="AX13" s="17">
        <v>1.6769504871249601E-2</v>
      </c>
      <c r="AY13" s="17"/>
      <c r="AZ13" s="17">
        <v>9.5345023364637894E-3</v>
      </c>
      <c r="BA13" s="17">
        <v>1.2003567613422901E-2</v>
      </c>
      <c r="BB13" s="17">
        <v>8.0280970374003498E-3</v>
      </c>
      <c r="BC13" s="17">
        <v>7.6386840579704997E-3</v>
      </c>
      <c r="BD13" s="17">
        <v>2.1648464918082302E-3</v>
      </c>
      <c r="BE13" s="17">
        <v>2.05360024179434E-2</v>
      </c>
      <c r="BF13" s="17"/>
      <c r="BG13" s="17">
        <v>1.02925437877407E-2</v>
      </c>
      <c r="BH13" s="17">
        <v>9.3949758587923097E-3</v>
      </c>
      <c r="BI13" s="17" t="s">
        <v>95</v>
      </c>
      <c r="BJ13" s="17">
        <v>1.0381447100289499E-2</v>
      </c>
      <c r="BK13" s="17">
        <v>1.5220063498248899E-2</v>
      </c>
      <c r="BL13" s="17">
        <v>5.3989861863039104E-3</v>
      </c>
      <c r="BM13" s="17">
        <v>1.3458351862930099E-2</v>
      </c>
    </row>
    <row r="14" spans="2:65" x14ac:dyDescent="0.35">
      <c r="B14" s="18" t="s">
        <v>114</v>
      </c>
      <c r="C14" s="19">
        <v>4.8060422171838799E-2</v>
      </c>
      <c r="D14" s="19">
        <v>3.5103601224278198E-2</v>
      </c>
      <c r="E14" s="19">
        <v>6.0438007553210903E-2</v>
      </c>
      <c r="F14" s="19"/>
      <c r="G14" s="19">
        <v>4.45761648508596E-2</v>
      </c>
      <c r="H14" s="19">
        <v>3.8686937615584602E-2</v>
      </c>
      <c r="I14" s="19">
        <v>4.8650815364462599E-2</v>
      </c>
      <c r="J14" s="19">
        <v>5.2067953787412198E-2</v>
      </c>
      <c r="K14" s="19">
        <v>3.6493099059793303E-2</v>
      </c>
      <c r="L14" s="19">
        <v>6.2007921037763702E-2</v>
      </c>
      <c r="M14" s="19"/>
      <c r="N14" s="19">
        <v>3.0030714551526599E-2</v>
      </c>
      <c r="O14" s="19">
        <v>4.6334282159596597E-2</v>
      </c>
      <c r="P14" s="19">
        <v>4.6414266158606901E-2</v>
      </c>
      <c r="Q14" s="19">
        <v>7.0561204213891698E-2</v>
      </c>
      <c r="R14" s="19"/>
      <c r="S14" s="19">
        <v>6.0504013927379099E-2</v>
      </c>
      <c r="T14" s="19">
        <v>4.1211682524779997E-2</v>
      </c>
      <c r="U14" s="19">
        <v>4.25407201178786E-2</v>
      </c>
      <c r="V14" s="19">
        <v>4.6797023725080801E-2</v>
      </c>
      <c r="W14" s="19">
        <v>3.6367025453144797E-2</v>
      </c>
      <c r="X14" s="19">
        <v>3.41545865961983E-2</v>
      </c>
      <c r="Y14" s="19">
        <v>5.5521589331424599E-2</v>
      </c>
      <c r="Z14" s="19">
        <v>8.4805823829576896E-2</v>
      </c>
      <c r="AA14" s="19">
        <v>4.48100070000194E-2</v>
      </c>
      <c r="AB14" s="19">
        <v>7.18277605476383E-2</v>
      </c>
      <c r="AC14" s="19">
        <v>3.5391549726006902E-2</v>
      </c>
      <c r="AD14" s="19">
        <v>0</v>
      </c>
      <c r="AE14" s="19"/>
      <c r="AF14" s="19">
        <v>4.0099640446731699E-2</v>
      </c>
      <c r="AG14" s="19">
        <v>4.6587824582123301E-2</v>
      </c>
      <c r="AH14" s="19">
        <v>7.3748402178390099E-2</v>
      </c>
      <c r="AI14" s="19"/>
      <c r="AJ14" s="19">
        <v>3.6409833019288997E-2</v>
      </c>
      <c r="AK14" s="19">
        <v>5.0180339768991597E-2</v>
      </c>
      <c r="AL14" s="19">
        <v>5.2037615399833002E-2</v>
      </c>
      <c r="AM14" s="19">
        <v>7.5097226195347699E-2</v>
      </c>
      <c r="AN14" s="19">
        <v>6.3457428019105699E-2</v>
      </c>
      <c r="AO14" s="19"/>
      <c r="AP14" s="19">
        <v>2.85769148591185E-2</v>
      </c>
      <c r="AQ14" s="19">
        <v>4.6573545703719701E-2</v>
      </c>
      <c r="AR14" s="19">
        <v>4.4790718843565898E-2</v>
      </c>
      <c r="AS14" s="19"/>
      <c r="AT14" s="19">
        <v>6.7204233028024099E-2</v>
      </c>
      <c r="AU14" s="19">
        <v>5.1205315974199798E-2</v>
      </c>
      <c r="AV14" s="19">
        <v>3.4589866232586301E-2</v>
      </c>
      <c r="AW14" s="19">
        <v>4.1081979783122398E-2</v>
      </c>
      <c r="AX14" s="19">
        <v>2.9051724946192001E-2</v>
      </c>
      <c r="AY14" s="19"/>
      <c r="AZ14" s="19">
        <v>4.0638147354557098E-2</v>
      </c>
      <c r="BA14" s="19">
        <v>5.6354693413842298E-2</v>
      </c>
      <c r="BB14" s="19">
        <v>4.8021471274741101E-2</v>
      </c>
      <c r="BC14" s="19">
        <v>4.1753437805697402E-2</v>
      </c>
      <c r="BD14" s="19">
        <v>4.6698588158670097E-2</v>
      </c>
      <c r="BE14" s="19">
        <v>5.7723271333184598E-2</v>
      </c>
      <c r="BF14" s="19"/>
      <c r="BG14" s="19">
        <v>4.7728501822953101E-2</v>
      </c>
      <c r="BH14" s="19">
        <v>3.4155290617440499E-2</v>
      </c>
      <c r="BI14" s="19" t="s">
        <v>95</v>
      </c>
      <c r="BJ14" s="19">
        <v>5.8284424655286597E-2</v>
      </c>
      <c r="BK14" s="19">
        <v>7.1993055069701301E-2</v>
      </c>
      <c r="BL14" s="19">
        <v>4.5098053325252498E-2</v>
      </c>
      <c r="BM14" s="19">
        <v>6.0913110274303399E-2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630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513</v>
      </c>
      <c r="D7" s="10">
        <v>236</v>
      </c>
      <c r="E7" s="10">
        <v>277</v>
      </c>
      <c r="F7" s="10"/>
      <c r="G7" s="10">
        <v>32</v>
      </c>
      <c r="H7" s="10">
        <v>65</v>
      </c>
      <c r="I7" s="10">
        <v>72</v>
      </c>
      <c r="J7" s="10">
        <v>101</v>
      </c>
      <c r="K7" s="10">
        <v>97</v>
      </c>
      <c r="L7" s="10">
        <v>146</v>
      </c>
      <c r="M7" s="10"/>
      <c r="N7" s="10">
        <v>101</v>
      </c>
      <c r="O7" s="10">
        <v>138</v>
      </c>
      <c r="P7" s="10">
        <v>124</v>
      </c>
      <c r="Q7" s="10">
        <v>150</v>
      </c>
      <c r="R7" s="10"/>
      <c r="S7" s="10">
        <v>46</v>
      </c>
      <c r="T7" s="10">
        <v>75</v>
      </c>
      <c r="U7" s="10">
        <v>52</v>
      </c>
      <c r="V7" s="10">
        <v>49</v>
      </c>
      <c r="W7" s="10">
        <v>35</v>
      </c>
      <c r="X7" s="10">
        <v>44</v>
      </c>
      <c r="Y7" s="10">
        <v>33</v>
      </c>
      <c r="Z7" s="10">
        <v>23</v>
      </c>
      <c r="AA7" s="10">
        <v>74</v>
      </c>
      <c r="AB7" s="10">
        <v>40</v>
      </c>
      <c r="AC7" s="10">
        <v>31</v>
      </c>
      <c r="AD7" s="10">
        <v>11</v>
      </c>
      <c r="AE7" s="10"/>
      <c r="AF7" s="10">
        <v>248</v>
      </c>
      <c r="AG7" s="10">
        <v>177</v>
      </c>
      <c r="AH7" s="10">
        <v>68</v>
      </c>
      <c r="AI7" s="10"/>
      <c r="AJ7" s="10">
        <v>220</v>
      </c>
      <c r="AK7" s="10">
        <v>115</v>
      </c>
      <c r="AL7" s="10">
        <v>31</v>
      </c>
      <c r="AM7" s="10">
        <v>14</v>
      </c>
      <c r="AN7" s="10">
        <v>79</v>
      </c>
      <c r="AO7" s="10"/>
      <c r="AP7" s="10">
        <v>100</v>
      </c>
      <c r="AQ7" s="10">
        <v>147</v>
      </c>
      <c r="AR7" s="10">
        <v>32</v>
      </c>
      <c r="AS7" s="10"/>
      <c r="AT7" s="10">
        <v>166</v>
      </c>
      <c r="AU7" s="10">
        <v>114</v>
      </c>
      <c r="AV7" s="10">
        <v>110</v>
      </c>
      <c r="AW7" s="10">
        <v>38</v>
      </c>
      <c r="AX7" s="10">
        <v>3</v>
      </c>
      <c r="AY7" s="10"/>
      <c r="AZ7" s="10">
        <v>91</v>
      </c>
      <c r="BA7" s="10">
        <v>149</v>
      </c>
      <c r="BB7" s="10">
        <v>58</v>
      </c>
      <c r="BC7" s="10">
        <v>123</v>
      </c>
      <c r="BD7" s="10">
        <v>67</v>
      </c>
      <c r="BE7" s="10">
        <v>25</v>
      </c>
      <c r="BF7" s="10"/>
      <c r="BG7" s="10">
        <v>206</v>
      </c>
      <c r="BH7" s="10">
        <v>116</v>
      </c>
      <c r="BI7" s="10" t="s">
        <v>94</v>
      </c>
      <c r="BJ7" s="10">
        <v>46</v>
      </c>
      <c r="BK7" s="10">
        <v>43</v>
      </c>
      <c r="BL7" s="10">
        <v>92</v>
      </c>
      <c r="BM7" s="10">
        <v>5</v>
      </c>
    </row>
    <row r="8" spans="2:65" ht="30" customHeight="1" x14ac:dyDescent="0.35">
      <c r="B8" s="11" t="s">
        <v>19</v>
      </c>
      <c r="C8" s="11">
        <v>517</v>
      </c>
      <c r="D8" s="11">
        <v>239</v>
      </c>
      <c r="E8" s="11">
        <v>278</v>
      </c>
      <c r="F8" s="11"/>
      <c r="G8" s="11">
        <v>37</v>
      </c>
      <c r="H8" s="11">
        <v>68</v>
      </c>
      <c r="I8" s="11">
        <v>71</v>
      </c>
      <c r="J8" s="11">
        <v>101</v>
      </c>
      <c r="K8" s="11">
        <v>96</v>
      </c>
      <c r="L8" s="11">
        <v>144</v>
      </c>
      <c r="M8" s="11"/>
      <c r="N8" s="11">
        <v>93</v>
      </c>
      <c r="O8" s="11">
        <v>130</v>
      </c>
      <c r="P8" s="11">
        <v>135</v>
      </c>
      <c r="Q8" s="11">
        <v>159</v>
      </c>
      <c r="R8" s="11"/>
      <c r="S8" s="11">
        <v>47</v>
      </c>
      <c r="T8" s="11">
        <v>73</v>
      </c>
      <c r="U8" s="11">
        <v>51</v>
      </c>
      <c r="V8" s="11">
        <v>49</v>
      </c>
      <c r="W8" s="11">
        <v>33</v>
      </c>
      <c r="X8" s="11">
        <v>45</v>
      </c>
      <c r="Y8" s="11">
        <v>30</v>
      </c>
      <c r="Z8" s="11">
        <v>21</v>
      </c>
      <c r="AA8" s="11">
        <v>72</v>
      </c>
      <c r="AB8" s="11">
        <v>48</v>
      </c>
      <c r="AC8" s="11">
        <v>33</v>
      </c>
      <c r="AD8" s="11">
        <v>14</v>
      </c>
      <c r="AE8" s="11"/>
      <c r="AF8" s="11">
        <v>246</v>
      </c>
      <c r="AG8" s="11">
        <v>176</v>
      </c>
      <c r="AH8" s="11">
        <v>74</v>
      </c>
      <c r="AI8" s="11"/>
      <c r="AJ8" s="11">
        <v>216</v>
      </c>
      <c r="AK8" s="11">
        <v>116</v>
      </c>
      <c r="AL8" s="11">
        <v>30</v>
      </c>
      <c r="AM8" s="11">
        <v>14</v>
      </c>
      <c r="AN8" s="11">
        <v>83</v>
      </c>
      <c r="AO8" s="11"/>
      <c r="AP8" s="11">
        <v>97</v>
      </c>
      <c r="AQ8" s="11">
        <v>148</v>
      </c>
      <c r="AR8" s="11">
        <v>32</v>
      </c>
      <c r="AS8" s="11"/>
      <c r="AT8" s="11">
        <v>170</v>
      </c>
      <c r="AU8" s="11">
        <v>113</v>
      </c>
      <c r="AV8" s="11">
        <v>110</v>
      </c>
      <c r="AW8" s="11">
        <v>36</v>
      </c>
      <c r="AX8" s="11">
        <v>3</v>
      </c>
      <c r="AY8" s="11"/>
      <c r="AZ8" s="11">
        <v>96</v>
      </c>
      <c r="BA8" s="11">
        <v>150</v>
      </c>
      <c r="BB8" s="11">
        <v>58</v>
      </c>
      <c r="BC8" s="11">
        <v>124</v>
      </c>
      <c r="BD8" s="11">
        <v>65</v>
      </c>
      <c r="BE8" s="11">
        <v>24</v>
      </c>
      <c r="BF8" s="11"/>
      <c r="BG8" s="11">
        <v>206</v>
      </c>
      <c r="BH8" s="11">
        <v>113</v>
      </c>
      <c r="BI8" s="11" t="s">
        <v>94</v>
      </c>
      <c r="BJ8" s="11">
        <v>49</v>
      </c>
      <c r="BK8" s="11">
        <v>45</v>
      </c>
      <c r="BL8" s="11">
        <v>93</v>
      </c>
      <c r="BM8" s="11">
        <v>5</v>
      </c>
    </row>
    <row r="9" spans="2:65" ht="58" x14ac:dyDescent="0.35">
      <c r="B9" s="18" t="s">
        <v>628</v>
      </c>
      <c r="C9" s="17">
        <v>0.34433281607960797</v>
      </c>
      <c r="D9" s="17">
        <v>0.36527883214338802</v>
      </c>
      <c r="E9" s="17">
        <v>0.326388709097305</v>
      </c>
      <c r="F9" s="17"/>
      <c r="G9" s="17">
        <v>0.319699180307711</v>
      </c>
      <c r="H9" s="17">
        <v>0.29049694135051302</v>
      </c>
      <c r="I9" s="17">
        <v>0.40188743255797099</v>
      </c>
      <c r="J9" s="17">
        <v>0.41149164764708901</v>
      </c>
      <c r="K9" s="17">
        <v>0.339907022873978</v>
      </c>
      <c r="L9" s="17">
        <v>0.30333474745225802</v>
      </c>
      <c r="M9" s="17"/>
      <c r="N9" s="17">
        <v>0.30830926779033602</v>
      </c>
      <c r="O9" s="17">
        <v>0.40005635856666599</v>
      </c>
      <c r="P9" s="17">
        <v>0.32506626011746997</v>
      </c>
      <c r="Q9" s="17">
        <v>0.33621014295548401</v>
      </c>
      <c r="R9" s="17"/>
      <c r="S9" s="17">
        <v>0.16643315574651699</v>
      </c>
      <c r="T9" s="17">
        <v>0.31035003983322601</v>
      </c>
      <c r="U9" s="17">
        <v>0.439624740316572</v>
      </c>
      <c r="V9" s="17">
        <v>0.38230403148178499</v>
      </c>
      <c r="W9" s="17">
        <v>0.28537067823623302</v>
      </c>
      <c r="X9" s="17">
        <v>0.318415290731143</v>
      </c>
      <c r="Y9" s="17">
        <v>0.53426092752418097</v>
      </c>
      <c r="Z9" s="17">
        <v>0.30196385958574201</v>
      </c>
      <c r="AA9" s="17">
        <v>0.34342956694280702</v>
      </c>
      <c r="AB9" s="17">
        <v>0.36287734590911802</v>
      </c>
      <c r="AC9" s="17">
        <v>0.42096931723651199</v>
      </c>
      <c r="AD9" s="17">
        <v>0.27515739744186102</v>
      </c>
      <c r="AE9" s="17"/>
      <c r="AF9" s="17">
        <v>0.32039558221237502</v>
      </c>
      <c r="AG9" s="17">
        <v>0.42851480818934801</v>
      </c>
      <c r="AH9" s="17">
        <v>0.26428994686787699</v>
      </c>
      <c r="AI9" s="17"/>
      <c r="AJ9" s="17">
        <v>0.362576613367459</v>
      </c>
      <c r="AK9" s="17">
        <v>0.37308910836166698</v>
      </c>
      <c r="AL9" s="17">
        <v>0.48719493975624401</v>
      </c>
      <c r="AM9" s="17">
        <v>0.48113916003750001</v>
      </c>
      <c r="AN9" s="17">
        <v>0.26023472823309501</v>
      </c>
      <c r="AO9" s="17"/>
      <c r="AP9" s="17">
        <v>0.42175995879327899</v>
      </c>
      <c r="AQ9" s="17">
        <v>0.41341473569645798</v>
      </c>
      <c r="AR9" s="17">
        <v>0.41244859504693698</v>
      </c>
      <c r="AS9" s="17"/>
      <c r="AT9" s="17">
        <v>0.336414575023606</v>
      </c>
      <c r="AU9" s="17">
        <v>0.30507401631748698</v>
      </c>
      <c r="AV9" s="17">
        <v>0.35103615753127898</v>
      </c>
      <c r="AW9" s="17">
        <v>0.45650670412207101</v>
      </c>
      <c r="AX9" s="17">
        <v>1</v>
      </c>
      <c r="AY9" s="17"/>
      <c r="AZ9" s="17">
        <v>0.40428627689865798</v>
      </c>
      <c r="BA9" s="17">
        <v>0.26902617971454801</v>
      </c>
      <c r="BB9" s="17">
        <v>0.40983388706589602</v>
      </c>
      <c r="BC9" s="17">
        <v>0.41555114864064102</v>
      </c>
      <c r="BD9" s="17">
        <v>0.29598873978172302</v>
      </c>
      <c r="BE9" s="17">
        <v>0.184004799329375</v>
      </c>
      <c r="BF9" s="17"/>
      <c r="BG9" s="17">
        <v>0.33859075736175098</v>
      </c>
      <c r="BH9" s="17">
        <v>0.41032015883261602</v>
      </c>
      <c r="BI9" s="17" t="s">
        <v>95</v>
      </c>
      <c r="BJ9" s="17">
        <v>0.39918872492639801</v>
      </c>
      <c r="BK9" s="17">
        <v>0.23027329209391401</v>
      </c>
      <c r="BL9" s="17">
        <v>0.31504721934203</v>
      </c>
      <c r="BM9" s="17">
        <v>0.15921029092578401</v>
      </c>
    </row>
    <row r="10" spans="2:65" ht="58" x14ac:dyDescent="0.35">
      <c r="B10" s="18" t="s">
        <v>629</v>
      </c>
      <c r="C10" s="17">
        <v>0.55145349283393996</v>
      </c>
      <c r="D10" s="17">
        <v>0.52964170000382305</v>
      </c>
      <c r="E10" s="17">
        <v>0.57013929651267603</v>
      </c>
      <c r="F10" s="17"/>
      <c r="G10" s="17">
        <v>0.60194869921175298</v>
      </c>
      <c r="H10" s="17">
        <v>0.68237450901574603</v>
      </c>
      <c r="I10" s="17">
        <v>0.48454644216228698</v>
      </c>
      <c r="J10" s="17">
        <v>0.46670321039046497</v>
      </c>
      <c r="K10" s="17">
        <v>0.57515853943074402</v>
      </c>
      <c r="L10" s="17">
        <v>0.553889041401883</v>
      </c>
      <c r="M10" s="17"/>
      <c r="N10" s="17">
        <v>0.54487995879871798</v>
      </c>
      <c r="O10" s="17">
        <v>0.53560622287352799</v>
      </c>
      <c r="P10" s="17">
        <v>0.55706556158854603</v>
      </c>
      <c r="Q10" s="17">
        <v>0.56345277639272895</v>
      </c>
      <c r="R10" s="17"/>
      <c r="S10" s="17">
        <v>0.68152402916264998</v>
      </c>
      <c r="T10" s="17">
        <v>0.62639431038938798</v>
      </c>
      <c r="U10" s="17">
        <v>0.44959569763074198</v>
      </c>
      <c r="V10" s="17">
        <v>0.55702938600348095</v>
      </c>
      <c r="W10" s="17">
        <v>0.59985009588920801</v>
      </c>
      <c r="X10" s="17">
        <v>0.51735053020866195</v>
      </c>
      <c r="Y10" s="17">
        <v>0.40194331726448601</v>
      </c>
      <c r="Z10" s="17">
        <v>0.42526028171039398</v>
      </c>
      <c r="AA10" s="17">
        <v>0.56648319311222795</v>
      </c>
      <c r="AB10" s="17">
        <v>0.56499277857715902</v>
      </c>
      <c r="AC10" s="17">
        <v>0.51109703627189795</v>
      </c>
      <c r="AD10" s="17">
        <v>0.54549750808798703</v>
      </c>
      <c r="AE10" s="17"/>
      <c r="AF10" s="17">
        <v>0.57107013111281402</v>
      </c>
      <c r="AG10" s="17">
        <v>0.49025253320687201</v>
      </c>
      <c r="AH10" s="17">
        <v>0.58875099312252499</v>
      </c>
      <c r="AI10" s="17"/>
      <c r="AJ10" s="17">
        <v>0.55768294172364397</v>
      </c>
      <c r="AK10" s="17">
        <v>0.50937366629800096</v>
      </c>
      <c r="AL10" s="17">
        <v>0.44219489076245999</v>
      </c>
      <c r="AM10" s="17">
        <v>0.45789896555566501</v>
      </c>
      <c r="AN10" s="17">
        <v>0.60023063038342594</v>
      </c>
      <c r="AO10" s="17"/>
      <c r="AP10" s="17">
        <v>0.53184382957779996</v>
      </c>
      <c r="AQ10" s="17">
        <v>0.48909696151896198</v>
      </c>
      <c r="AR10" s="17">
        <v>0.46091040439819198</v>
      </c>
      <c r="AS10" s="17"/>
      <c r="AT10" s="17">
        <v>0.55764896196259595</v>
      </c>
      <c r="AU10" s="17">
        <v>0.57732557952502594</v>
      </c>
      <c r="AV10" s="17">
        <v>0.548146927981501</v>
      </c>
      <c r="AW10" s="17">
        <v>0.37860372619733401</v>
      </c>
      <c r="AX10" s="17">
        <v>0</v>
      </c>
      <c r="AY10" s="17"/>
      <c r="AZ10" s="17">
        <v>0.55200733295514604</v>
      </c>
      <c r="BA10" s="17">
        <v>0.57421745962351001</v>
      </c>
      <c r="BB10" s="17">
        <v>0.52184657402043699</v>
      </c>
      <c r="BC10" s="17">
        <v>0.51579013805981899</v>
      </c>
      <c r="BD10" s="17">
        <v>0.54139843092183604</v>
      </c>
      <c r="BE10" s="17">
        <v>0.68739169272543699</v>
      </c>
      <c r="BF10" s="17"/>
      <c r="BG10" s="17">
        <v>0.54437354189148102</v>
      </c>
      <c r="BH10" s="17">
        <v>0.47168269341873198</v>
      </c>
      <c r="BI10" s="17" t="s">
        <v>95</v>
      </c>
      <c r="BJ10" s="17">
        <v>0.51714220384333298</v>
      </c>
      <c r="BK10" s="17">
        <v>0.72535858741255299</v>
      </c>
      <c r="BL10" s="17">
        <v>0.58505853892448201</v>
      </c>
      <c r="BM10" s="17">
        <v>0.630725045534276</v>
      </c>
    </row>
    <row r="11" spans="2:65" x14ac:dyDescent="0.35">
      <c r="B11" s="18" t="s">
        <v>114</v>
      </c>
      <c r="C11" s="19">
        <v>0.104213691086452</v>
      </c>
      <c r="D11" s="19">
        <v>0.105079467852789</v>
      </c>
      <c r="E11" s="19">
        <v>0.103471994390019</v>
      </c>
      <c r="F11" s="19"/>
      <c r="G11" s="19">
        <v>7.8352120480536094E-2</v>
      </c>
      <c r="H11" s="19">
        <v>2.7128549633741599E-2</v>
      </c>
      <c r="I11" s="19">
        <v>0.113566125279742</v>
      </c>
      <c r="J11" s="19">
        <v>0.121805141962446</v>
      </c>
      <c r="K11" s="19">
        <v>8.4934437695278198E-2</v>
      </c>
      <c r="L11" s="19">
        <v>0.14277621114585801</v>
      </c>
      <c r="M11" s="19"/>
      <c r="N11" s="19">
        <v>0.146810773410946</v>
      </c>
      <c r="O11" s="19">
        <v>6.4337418559805598E-2</v>
      </c>
      <c r="P11" s="19">
        <v>0.11786817829398399</v>
      </c>
      <c r="Q11" s="19">
        <v>0.10033708065178799</v>
      </c>
      <c r="R11" s="19"/>
      <c r="S11" s="19">
        <v>0.15204281509083301</v>
      </c>
      <c r="T11" s="19">
        <v>6.3255649777386097E-2</v>
      </c>
      <c r="U11" s="19">
        <v>0.11077956205268601</v>
      </c>
      <c r="V11" s="19">
        <v>6.0666582514733801E-2</v>
      </c>
      <c r="W11" s="19">
        <v>0.11477922587455899</v>
      </c>
      <c r="X11" s="19">
        <v>0.164234179060195</v>
      </c>
      <c r="Y11" s="19">
        <v>6.3795755211333099E-2</v>
      </c>
      <c r="Z11" s="19">
        <v>0.272775858703864</v>
      </c>
      <c r="AA11" s="19">
        <v>9.0087239944964606E-2</v>
      </c>
      <c r="AB11" s="19">
        <v>7.2129875513722699E-2</v>
      </c>
      <c r="AC11" s="19">
        <v>6.7933646491589297E-2</v>
      </c>
      <c r="AD11" s="19">
        <v>0.17934509447015201</v>
      </c>
      <c r="AE11" s="19"/>
      <c r="AF11" s="19">
        <v>0.10853428667481101</v>
      </c>
      <c r="AG11" s="19">
        <v>8.1232658603780095E-2</v>
      </c>
      <c r="AH11" s="19">
        <v>0.14695906000959799</v>
      </c>
      <c r="AI11" s="19"/>
      <c r="AJ11" s="19">
        <v>7.9740444908897007E-2</v>
      </c>
      <c r="AK11" s="19">
        <v>0.11753722534033299</v>
      </c>
      <c r="AL11" s="19">
        <v>7.0610169481296794E-2</v>
      </c>
      <c r="AM11" s="19">
        <v>6.0961874406835197E-2</v>
      </c>
      <c r="AN11" s="19">
        <v>0.13953464138347901</v>
      </c>
      <c r="AO11" s="19"/>
      <c r="AP11" s="19">
        <v>4.6396211628920797E-2</v>
      </c>
      <c r="AQ11" s="19">
        <v>9.7488302784580302E-2</v>
      </c>
      <c r="AR11" s="19">
        <v>0.12664100055487201</v>
      </c>
      <c r="AS11" s="19"/>
      <c r="AT11" s="19">
        <v>0.105936463013798</v>
      </c>
      <c r="AU11" s="19">
        <v>0.117600404157487</v>
      </c>
      <c r="AV11" s="19">
        <v>0.10081691448721999</v>
      </c>
      <c r="AW11" s="19">
        <v>0.16488956968059401</v>
      </c>
      <c r="AX11" s="19">
        <v>0</v>
      </c>
      <c r="AY11" s="19"/>
      <c r="AZ11" s="19">
        <v>4.3706390146195297E-2</v>
      </c>
      <c r="BA11" s="19">
        <v>0.15675636066194201</v>
      </c>
      <c r="BB11" s="19">
        <v>6.8319538913666406E-2</v>
      </c>
      <c r="BC11" s="19">
        <v>6.8658713299539598E-2</v>
      </c>
      <c r="BD11" s="19">
        <v>0.162612829296441</v>
      </c>
      <c r="BE11" s="19">
        <v>0.12860350794518799</v>
      </c>
      <c r="BF11" s="19"/>
      <c r="BG11" s="19">
        <v>0.117035700746768</v>
      </c>
      <c r="BH11" s="19">
        <v>0.117997147748652</v>
      </c>
      <c r="BI11" s="19" t="s">
        <v>95</v>
      </c>
      <c r="BJ11" s="19">
        <v>8.3669071230269496E-2</v>
      </c>
      <c r="BK11" s="19">
        <v>4.4368120493532497E-2</v>
      </c>
      <c r="BL11" s="19">
        <v>9.9894241733487807E-2</v>
      </c>
      <c r="BM11" s="19">
        <v>0.21006466353993999</v>
      </c>
    </row>
    <row r="12" spans="2:65" x14ac:dyDescent="0.35">
      <c r="B12" s="16" t="s">
        <v>631</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513</v>
      </c>
      <c r="D7" s="10">
        <v>236</v>
      </c>
      <c r="E7" s="10">
        <v>277</v>
      </c>
      <c r="F7" s="10"/>
      <c r="G7" s="10">
        <v>32</v>
      </c>
      <c r="H7" s="10">
        <v>65</v>
      </c>
      <c r="I7" s="10">
        <v>72</v>
      </c>
      <c r="J7" s="10">
        <v>101</v>
      </c>
      <c r="K7" s="10">
        <v>97</v>
      </c>
      <c r="L7" s="10">
        <v>146</v>
      </c>
      <c r="M7" s="10"/>
      <c r="N7" s="10">
        <v>101</v>
      </c>
      <c r="O7" s="10">
        <v>138</v>
      </c>
      <c r="P7" s="10">
        <v>124</v>
      </c>
      <c r="Q7" s="10">
        <v>150</v>
      </c>
      <c r="R7" s="10"/>
      <c r="S7" s="10">
        <v>46</v>
      </c>
      <c r="T7" s="10">
        <v>75</v>
      </c>
      <c r="U7" s="10">
        <v>52</v>
      </c>
      <c r="V7" s="10">
        <v>49</v>
      </c>
      <c r="W7" s="10">
        <v>35</v>
      </c>
      <c r="X7" s="10">
        <v>44</v>
      </c>
      <c r="Y7" s="10">
        <v>33</v>
      </c>
      <c r="Z7" s="10">
        <v>23</v>
      </c>
      <c r="AA7" s="10">
        <v>74</v>
      </c>
      <c r="AB7" s="10">
        <v>40</v>
      </c>
      <c r="AC7" s="10">
        <v>31</v>
      </c>
      <c r="AD7" s="10">
        <v>11</v>
      </c>
      <c r="AE7" s="10"/>
      <c r="AF7" s="10">
        <v>248</v>
      </c>
      <c r="AG7" s="10">
        <v>177</v>
      </c>
      <c r="AH7" s="10">
        <v>68</v>
      </c>
      <c r="AI7" s="10"/>
      <c r="AJ7" s="10">
        <v>220</v>
      </c>
      <c r="AK7" s="10">
        <v>115</v>
      </c>
      <c r="AL7" s="10">
        <v>31</v>
      </c>
      <c r="AM7" s="10">
        <v>14</v>
      </c>
      <c r="AN7" s="10">
        <v>79</v>
      </c>
      <c r="AO7" s="10"/>
      <c r="AP7" s="10">
        <v>100</v>
      </c>
      <c r="AQ7" s="10">
        <v>147</v>
      </c>
      <c r="AR7" s="10">
        <v>32</v>
      </c>
      <c r="AS7" s="10"/>
      <c r="AT7" s="10">
        <v>166</v>
      </c>
      <c r="AU7" s="10">
        <v>114</v>
      </c>
      <c r="AV7" s="10">
        <v>110</v>
      </c>
      <c r="AW7" s="10">
        <v>38</v>
      </c>
      <c r="AX7" s="10">
        <v>3</v>
      </c>
      <c r="AY7" s="10"/>
      <c r="AZ7" s="10">
        <v>91</v>
      </c>
      <c r="BA7" s="10">
        <v>149</v>
      </c>
      <c r="BB7" s="10">
        <v>58</v>
      </c>
      <c r="BC7" s="10">
        <v>123</v>
      </c>
      <c r="BD7" s="10">
        <v>67</v>
      </c>
      <c r="BE7" s="10">
        <v>25</v>
      </c>
      <c r="BF7" s="10"/>
      <c r="BG7" s="10">
        <v>206</v>
      </c>
      <c r="BH7" s="10">
        <v>116</v>
      </c>
      <c r="BI7" s="10" t="s">
        <v>94</v>
      </c>
      <c r="BJ7" s="10">
        <v>46</v>
      </c>
      <c r="BK7" s="10">
        <v>43</v>
      </c>
      <c r="BL7" s="10">
        <v>92</v>
      </c>
      <c r="BM7" s="10">
        <v>5</v>
      </c>
    </row>
    <row r="8" spans="2:65" ht="30" customHeight="1" x14ac:dyDescent="0.35">
      <c r="B8" s="11" t="s">
        <v>19</v>
      </c>
      <c r="C8" s="11">
        <v>517</v>
      </c>
      <c r="D8" s="11">
        <v>239</v>
      </c>
      <c r="E8" s="11">
        <v>278</v>
      </c>
      <c r="F8" s="11"/>
      <c r="G8" s="11">
        <v>37</v>
      </c>
      <c r="H8" s="11">
        <v>68</v>
      </c>
      <c r="I8" s="11">
        <v>71</v>
      </c>
      <c r="J8" s="11">
        <v>101</v>
      </c>
      <c r="K8" s="11">
        <v>96</v>
      </c>
      <c r="L8" s="11">
        <v>144</v>
      </c>
      <c r="M8" s="11"/>
      <c r="N8" s="11">
        <v>93</v>
      </c>
      <c r="O8" s="11">
        <v>130</v>
      </c>
      <c r="P8" s="11">
        <v>135</v>
      </c>
      <c r="Q8" s="11">
        <v>159</v>
      </c>
      <c r="R8" s="11"/>
      <c r="S8" s="11">
        <v>47</v>
      </c>
      <c r="T8" s="11">
        <v>73</v>
      </c>
      <c r="U8" s="11">
        <v>51</v>
      </c>
      <c r="V8" s="11">
        <v>49</v>
      </c>
      <c r="W8" s="11">
        <v>33</v>
      </c>
      <c r="X8" s="11">
        <v>45</v>
      </c>
      <c r="Y8" s="11">
        <v>30</v>
      </c>
      <c r="Z8" s="11">
        <v>21</v>
      </c>
      <c r="AA8" s="11">
        <v>72</v>
      </c>
      <c r="AB8" s="11">
        <v>48</v>
      </c>
      <c r="AC8" s="11">
        <v>33</v>
      </c>
      <c r="AD8" s="11">
        <v>14</v>
      </c>
      <c r="AE8" s="11"/>
      <c r="AF8" s="11">
        <v>246</v>
      </c>
      <c r="AG8" s="11">
        <v>176</v>
      </c>
      <c r="AH8" s="11">
        <v>74</v>
      </c>
      <c r="AI8" s="11"/>
      <c r="AJ8" s="11">
        <v>216</v>
      </c>
      <c r="AK8" s="11">
        <v>116</v>
      </c>
      <c r="AL8" s="11">
        <v>30</v>
      </c>
      <c r="AM8" s="11">
        <v>14</v>
      </c>
      <c r="AN8" s="11">
        <v>83</v>
      </c>
      <c r="AO8" s="11"/>
      <c r="AP8" s="11">
        <v>97</v>
      </c>
      <c r="AQ8" s="11">
        <v>148</v>
      </c>
      <c r="AR8" s="11">
        <v>32</v>
      </c>
      <c r="AS8" s="11"/>
      <c r="AT8" s="11">
        <v>170</v>
      </c>
      <c r="AU8" s="11">
        <v>113</v>
      </c>
      <c r="AV8" s="11">
        <v>110</v>
      </c>
      <c r="AW8" s="11">
        <v>36</v>
      </c>
      <c r="AX8" s="11">
        <v>3</v>
      </c>
      <c r="AY8" s="11"/>
      <c r="AZ8" s="11">
        <v>96</v>
      </c>
      <c r="BA8" s="11">
        <v>150</v>
      </c>
      <c r="BB8" s="11">
        <v>58</v>
      </c>
      <c r="BC8" s="11">
        <v>124</v>
      </c>
      <c r="BD8" s="11">
        <v>65</v>
      </c>
      <c r="BE8" s="11">
        <v>24</v>
      </c>
      <c r="BF8" s="11"/>
      <c r="BG8" s="11">
        <v>206</v>
      </c>
      <c r="BH8" s="11">
        <v>113</v>
      </c>
      <c r="BI8" s="11" t="s">
        <v>94</v>
      </c>
      <c r="BJ8" s="11">
        <v>49</v>
      </c>
      <c r="BK8" s="11">
        <v>45</v>
      </c>
      <c r="BL8" s="11">
        <v>93</v>
      </c>
      <c r="BM8" s="11">
        <v>5</v>
      </c>
    </row>
    <row r="9" spans="2:65" x14ac:dyDescent="0.35">
      <c r="B9" s="18" t="s">
        <v>632</v>
      </c>
      <c r="C9" s="17">
        <v>3.5225718203619402E-2</v>
      </c>
      <c r="D9" s="17">
        <v>4.3330672296988199E-2</v>
      </c>
      <c r="E9" s="17">
        <v>2.8282337519903201E-2</v>
      </c>
      <c r="F9" s="17"/>
      <c r="G9" s="17">
        <v>3.8275016922475903E-2</v>
      </c>
      <c r="H9" s="17">
        <v>3.2433421991703203E-2</v>
      </c>
      <c r="I9" s="17">
        <v>3.9111849075438E-2</v>
      </c>
      <c r="J9" s="17">
        <v>5.8392506785835602E-2</v>
      </c>
      <c r="K9" s="17">
        <v>2.9848712469545E-2</v>
      </c>
      <c r="L9" s="17">
        <v>2.1155388295475201E-2</v>
      </c>
      <c r="M9" s="17"/>
      <c r="N9" s="17">
        <v>3.8783180676946999E-2</v>
      </c>
      <c r="O9" s="17">
        <v>5.4778858791120703E-2</v>
      </c>
      <c r="P9" s="17">
        <v>2.37430949267219E-2</v>
      </c>
      <c r="Q9" s="17">
        <v>2.69427717335242E-2</v>
      </c>
      <c r="R9" s="17"/>
      <c r="S9" s="17">
        <v>4.3133492762434597E-2</v>
      </c>
      <c r="T9" s="17">
        <v>5.7143002582923097E-2</v>
      </c>
      <c r="U9" s="17">
        <v>5.36280141850684E-2</v>
      </c>
      <c r="V9" s="17">
        <v>5.9530489791557999E-2</v>
      </c>
      <c r="W9" s="17">
        <v>0</v>
      </c>
      <c r="X9" s="17">
        <v>4.7728047955881203E-2</v>
      </c>
      <c r="Y9" s="17">
        <v>0</v>
      </c>
      <c r="Z9" s="17">
        <v>0</v>
      </c>
      <c r="AA9" s="17">
        <v>2.5635533848084799E-2</v>
      </c>
      <c r="AB9" s="17">
        <v>2.2173734198826501E-2</v>
      </c>
      <c r="AC9" s="17">
        <v>0</v>
      </c>
      <c r="AD9" s="17">
        <v>8.8877187732063295E-2</v>
      </c>
      <c r="AE9" s="17"/>
      <c r="AF9" s="17">
        <v>1.74523840977589E-2</v>
      </c>
      <c r="AG9" s="17">
        <v>5.2657178116228602E-2</v>
      </c>
      <c r="AH9" s="17">
        <v>6.3101980104244906E-2</v>
      </c>
      <c r="AI9" s="17"/>
      <c r="AJ9" s="17">
        <v>3.5634855738681297E-2</v>
      </c>
      <c r="AK9" s="17">
        <v>3.7305579169878297E-2</v>
      </c>
      <c r="AL9" s="17">
        <v>5.60471758821358E-2</v>
      </c>
      <c r="AM9" s="17">
        <v>0</v>
      </c>
      <c r="AN9" s="17">
        <v>5.4437646595333997E-2</v>
      </c>
      <c r="AO9" s="17"/>
      <c r="AP9" s="17">
        <v>6.1117144750174102E-2</v>
      </c>
      <c r="AQ9" s="17">
        <v>4.2215814510576197E-2</v>
      </c>
      <c r="AR9" s="17">
        <v>2.6597049164585398E-2</v>
      </c>
      <c r="AS9" s="17"/>
      <c r="AT9" s="17">
        <v>2.2959671930874601E-2</v>
      </c>
      <c r="AU9" s="17">
        <v>3.6473982199082301E-2</v>
      </c>
      <c r="AV9" s="17">
        <v>4.2361259619772898E-2</v>
      </c>
      <c r="AW9" s="17">
        <v>0.12668722091508999</v>
      </c>
      <c r="AX9" s="17">
        <v>0</v>
      </c>
      <c r="AY9" s="17"/>
      <c r="AZ9" s="17">
        <v>4.5710037997603099E-2</v>
      </c>
      <c r="BA9" s="17">
        <v>5.3070982996072602E-2</v>
      </c>
      <c r="BB9" s="17">
        <v>3.3086750909871898E-2</v>
      </c>
      <c r="BC9" s="17">
        <v>1.6472205154194199E-2</v>
      </c>
      <c r="BD9" s="17">
        <v>2.96858435539765E-2</v>
      </c>
      <c r="BE9" s="17">
        <v>0</v>
      </c>
      <c r="BF9" s="17"/>
      <c r="BG9" s="17">
        <v>4.0696843050191701E-2</v>
      </c>
      <c r="BH9" s="17">
        <v>5.8182140734741997E-2</v>
      </c>
      <c r="BI9" s="17" t="s">
        <v>95</v>
      </c>
      <c r="BJ9" s="17">
        <v>1.9073604960919699E-2</v>
      </c>
      <c r="BK9" s="17">
        <v>0</v>
      </c>
      <c r="BL9" s="17">
        <v>2.5256683282378799E-2</v>
      </c>
      <c r="BM9" s="17">
        <v>0</v>
      </c>
    </row>
    <row r="10" spans="2:65" x14ac:dyDescent="0.35">
      <c r="B10" s="18" t="s">
        <v>633</v>
      </c>
      <c r="C10" s="17">
        <v>0.130304672559238</v>
      </c>
      <c r="D10" s="17">
        <v>0.13630016727201399</v>
      </c>
      <c r="E10" s="17">
        <v>0.12516843098421501</v>
      </c>
      <c r="F10" s="17"/>
      <c r="G10" s="17">
        <v>0.156658421155318</v>
      </c>
      <c r="H10" s="17">
        <v>0.15749087387090599</v>
      </c>
      <c r="I10" s="17">
        <v>0.170739363124632</v>
      </c>
      <c r="J10" s="17">
        <v>0.14564884314908</v>
      </c>
      <c r="K10" s="17">
        <v>0.12505681483400899</v>
      </c>
      <c r="L10" s="17">
        <v>8.3652262923746903E-2</v>
      </c>
      <c r="M10" s="17"/>
      <c r="N10" s="17">
        <v>0.14890342997255299</v>
      </c>
      <c r="O10" s="17">
        <v>0.15447138721862799</v>
      </c>
      <c r="P10" s="17">
        <v>0.14504872709153699</v>
      </c>
      <c r="Q10" s="17">
        <v>8.7231624044514094E-2</v>
      </c>
      <c r="R10" s="17"/>
      <c r="S10" s="17">
        <v>0.12685044233731299</v>
      </c>
      <c r="T10" s="17">
        <v>0.11022342898455401</v>
      </c>
      <c r="U10" s="17">
        <v>0.15262877393896901</v>
      </c>
      <c r="V10" s="17">
        <v>0.17747284328504101</v>
      </c>
      <c r="W10" s="17">
        <v>0.15973605880627401</v>
      </c>
      <c r="X10" s="17">
        <v>6.6550444315904206E-2</v>
      </c>
      <c r="Y10" s="17">
        <v>9.6870029579248104E-2</v>
      </c>
      <c r="Z10" s="17">
        <v>0.161686445661756</v>
      </c>
      <c r="AA10" s="17">
        <v>0.14166715128954399</v>
      </c>
      <c r="AB10" s="17">
        <v>9.97581431825635E-2</v>
      </c>
      <c r="AC10" s="17">
        <v>0.12727149879123201</v>
      </c>
      <c r="AD10" s="17">
        <v>0.21373737055611999</v>
      </c>
      <c r="AE10" s="17"/>
      <c r="AF10" s="17">
        <v>0.10164307222716</v>
      </c>
      <c r="AG10" s="17">
        <v>0.18088574122565201</v>
      </c>
      <c r="AH10" s="17">
        <v>8.6896539275173004E-2</v>
      </c>
      <c r="AI10" s="17"/>
      <c r="AJ10" s="17">
        <v>0.118664537922074</v>
      </c>
      <c r="AK10" s="17">
        <v>0.16839663146970901</v>
      </c>
      <c r="AL10" s="17">
        <v>0.235503353962629</v>
      </c>
      <c r="AM10" s="17">
        <v>0.12865314276654499</v>
      </c>
      <c r="AN10" s="17">
        <v>9.3305425398542294E-2</v>
      </c>
      <c r="AO10" s="17"/>
      <c r="AP10" s="17">
        <v>0.126147459662352</v>
      </c>
      <c r="AQ10" s="17">
        <v>0.16110045752732099</v>
      </c>
      <c r="AR10" s="17">
        <v>0.20721449795465099</v>
      </c>
      <c r="AS10" s="17"/>
      <c r="AT10" s="17">
        <v>7.35909075939261E-2</v>
      </c>
      <c r="AU10" s="17">
        <v>0.170874046200231</v>
      </c>
      <c r="AV10" s="17">
        <v>0.18273014784391001</v>
      </c>
      <c r="AW10" s="17">
        <v>0.20543996991297001</v>
      </c>
      <c r="AX10" s="17">
        <v>0.29746732527508002</v>
      </c>
      <c r="AY10" s="17"/>
      <c r="AZ10" s="17">
        <v>0.179021080573357</v>
      </c>
      <c r="BA10" s="17">
        <v>0.10656622030473301</v>
      </c>
      <c r="BB10" s="17">
        <v>0.102187821059169</v>
      </c>
      <c r="BC10" s="17">
        <v>0.17851806104534501</v>
      </c>
      <c r="BD10" s="17">
        <v>4.1080324850229298E-2</v>
      </c>
      <c r="BE10" s="17">
        <v>0.143890304635685</v>
      </c>
      <c r="BF10" s="17"/>
      <c r="BG10" s="17">
        <v>0.11662732161624501</v>
      </c>
      <c r="BH10" s="17">
        <v>0.209345214017749</v>
      </c>
      <c r="BI10" s="17" t="s">
        <v>95</v>
      </c>
      <c r="BJ10" s="17">
        <v>4.0954949940160003E-2</v>
      </c>
      <c r="BK10" s="17">
        <v>8.5223378963474802E-2</v>
      </c>
      <c r="BL10" s="17">
        <v>0.13098155624365701</v>
      </c>
      <c r="BM10" s="17">
        <v>0.15921029092578401</v>
      </c>
    </row>
    <row r="11" spans="2:65" x14ac:dyDescent="0.35">
      <c r="B11" s="18" t="s">
        <v>634</v>
      </c>
      <c r="C11" s="17">
        <v>0.57637396941055297</v>
      </c>
      <c r="D11" s="17">
        <v>0.58786065685623101</v>
      </c>
      <c r="E11" s="17">
        <v>0.56653351346084302</v>
      </c>
      <c r="F11" s="17"/>
      <c r="G11" s="17">
        <v>0.65500349883459097</v>
      </c>
      <c r="H11" s="17">
        <v>0.60067243640643597</v>
      </c>
      <c r="I11" s="17">
        <v>0.57875096302668305</v>
      </c>
      <c r="J11" s="17">
        <v>0.51528626819160805</v>
      </c>
      <c r="K11" s="17">
        <v>0.54859546096109402</v>
      </c>
      <c r="L11" s="17">
        <v>0.60501047375921602</v>
      </c>
      <c r="M11" s="17"/>
      <c r="N11" s="17">
        <v>0.518777198196817</v>
      </c>
      <c r="O11" s="17">
        <v>0.58497776177616601</v>
      </c>
      <c r="P11" s="17">
        <v>0.55219901847510999</v>
      </c>
      <c r="Q11" s="17">
        <v>0.62343959922466397</v>
      </c>
      <c r="R11" s="17"/>
      <c r="S11" s="17">
        <v>0.58880295703912899</v>
      </c>
      <c r="T11" s="17">
        <v>0.62222356675594104</v>
      </c>
      <c r="U11" s="17">
        <v>0.46866108451039601</v>
      </c>
      <c r="V11" s="17">
        <v>0.46435981399009602</v>
      </c>
      <c r="W11" s="17">
        <v>0.64776542473082099</v>
      </c>
      <c r="X11" s="17">
        <v>0.55787626284884195</v>
      </c>
      <c r="Y11" s="17">
        <v>0.63693353163437605</v>
      </c>
      <c r="Z11" s="17">
        <v>0.57921390786252402</v>
      </c>
      <c r="AA11" s="17">
        <v>0.66159321518608405</v>
      </c>
      <c r="AB11" s="17">
        <v>0.49724628907648799</v>
      </c>
      <c r="AC11" s="17">
        <v>0.61025219686433496</v>
      </c>
      <c r="AD11" s="17">
        <v>0.58766923857459696</v>
      </c>
      <c r="AE11" s="17"/>
      <c r="AF11" s="17">
        <v>0.62545302437514105</v>
      </c>
      <c r="AG11" s="17">
        <v>0.50782831484189594</v>
      </c>
      <c r="AH11" s="17">
        <v>0.55131517500526706</v>
      </c>
      <c r="AI11" s="17"/>
      <c r="AJ11" s="17">
        <v>0.57392871761368602</v>
      </c>
      <c r="AK11" s="17">
        <v>0.55639102470817403</v>
      </c>
      <c r="AL11" s="17">
        <v>0.42369633762674003</v>
      </c>
      <c r="AM11" s="17">
        <v>0.50042585083886904</v>
      </c>
      <c r="AN11" s="17">
        <v>0.61732847488675102</v>
      </c>
      <c r="AO11" s="17"/>
      <c r="AP11" s="17">
        <v>0.56331672341858297</v>
      </c>
      <c r="AQ11" s="17">
        <v>0.53900500310872301</v>
      </c>
      <c r="AR11" s="17">
        <v>0.51874542924074296</v>
      </c>
      <c r="AS11" s="17"/>
      <c r="AT11" s="17">
        <v>0.65290001977397705</v>
      </c>
      <c r="AU11" s="17">
        <v>0.50198893166646097</v>
      </c>
      <c r="AV11" s="17">
        <v>0.54740789740953999</v>
      </c>
      <c r="AW11" s="17">
        <v>0.43197894086300698</v>
      </c>
      <c r="AX11" s="17">
        <v>0.70253267472491998</v>
      </c>
      <c r="AY11" s="17"/>
      <c r="AZ11" s="17">
        <v>0.54700607449344896</v>
      </c>
      <c r="BA11" s="17">
        <v>0.62474429493060801</v>
      </c>
      <c r="BB11" s="17">
        <v>0.61464527951489301</v>
      </c>
      <c r="BC11" s="17">
        <v>0.52917636983038496</v>
      </c>
      <c r="BD11" s="17">
        <v>0.56782277969593298</v>
      </c>
      <c r="BE11" s="17">
        <v>0.56712962584391602</v>
      </c>
      <c r="BF11" s="17"/>
      <c r="BG11" s="17">
        <v>0.54468865302785197</v>
      </c>
      <c r="BH11" s="17">
        <v>0.495990468767879</v>
      </c>
      <c r="BI11" s="17" t="s">
        <v>95</v>
      </c>
      <c r="BJ11" s="17">
        <v>0.681498771709517</v>
      </c>
      <c r="BK11" s="17">
        <v>0.72535479557603399</v>
      </c>
      <c r="BL11" s="17">
        <v>0.62005891354519105</v>
      </c>
      <c r="BM11" s="17">
        <v>0.63761003775421399</v>
      </c>
    </row>
    <row r="12" spans="2:65" x14ac:dyDescent="0.35">
      <c r="B12" s="18" t="s">
        <v>635</v>
      </c>
      <c r="C12" s="17">
        <v>4.7551381520249403E-2</v>
      </c>
      <c r="D12" s="17">
        <v>4.6373603442428198E-2</v>
      </c>
      <c r="E12" s="17">
        <v>4.8560364601589599E-2</v>
      </c>
      <c r="F12" s="17"/>
      <c r="G12" s="17">
        <v>2.5230755017367601E-2</v>
      </c>
      <c r="H12" s="17">
        <v>5.8353415754782097E-2</v>
      </c>
      <c r="I12" s="17">
        <v>8.3794589387185495E-2</v>
      </c>
      <c r="J12" s="17">
        <v>1.0035499777918301E-2</v>
      </c>
      <c r="K12" s="17">
        <v>4.9476168673602501E-2</v>
      </c>
      <c r="L12" s="17">
        <v>5.5416727440817E-2</v>
      </c>
      <c r="M12" s="17"/>
      <c r="N12" s="17">
        <v>7.6241609048425099E-2</v>
      </c>
      <c r="O12" s="17">
        <v>2.9509616350758099E-2</v>
      </c>
      <c r="P12" s="17">
        <v>5.4312995712604797E-2</v>
      </c>
      <c r="Q12" s="17">
        <v>3.98133528726929E-2</v>
      </c>
      <c r="R12" s="17"/>
      <c r="S12" s="17">
        <v>3.5811940320135897E-2</v>
      </c>
      <c r="T12" s="17">
        <v>3.56557341487619E-2</v>
      </c>
      <c r="U12" s="17">
        <v>8.0850949818288997E-2</v>
      </c>
      <c r="V12" s="17">
        <v>4.1839178401908102E-2</v>
      </c>
      <c r="W12" s="17">
        <v>2.5872434320302399E-2</v>
      </c>
      <c r="X12" s="17">
        <v>5.0406585289265601E-2</v>
      </c>
      <c r="Y12" s="17">
        <v>6.1723555244115103E-2</v>
      </c>
      <c r="Z12" s="17">
        <v>0</v>
      </c>
      <c r="AA12" s="17">
        <v>5.1717595033212903E-2</v>
      </c>
      <c r="AB12" s="17">
        <v>9.1916640965074597E-2</v>
      </c>
      <c r="AC12" s="17">
        <v>2.8622233663622199E-2</v>
      </c>
      <c r="AD12" s="17">
        <v>0</v>
      </c>
      <c r="AE12" s="17"/>
      <c r="AF12" s="17">
        <v>3.6011735522167701E-2</v>
      </c>
      <c r="AG12" s="17">
        <v>5.87434371134384E-2</v>
      </c>
      <c r="AH12" s="17">
        <v>5.8562902636599003E-2</v>
      </c>
      <c r="AI12" s="17"/>
      <c r="AJ12" s="17">
        <v>4.5528177785159503E-2</v>
      </c>
      <c r="AK12" s="17">
        <v>6.22593115757792E-2</v>
      </c>
      <c r="AL12" s="17">
        <v>5.6668734829450201E-2</v>
      </c>
      <c r="AM12" s="17">
        <v>7.3329808430697793E-2</v>
      </c>
      <c r="AN12" s="17">
        <v>2.6647528312766199E-2</v>
      </c>
      <c r="AO12" s="17"/>
      <c r="AP12" s="17">
        <v>4.1801948923861E-2</v>
      </c>
      <c r="AQ12" s="17">
        <v>5.3249977866730601E-2</v>
      </c>
      <c r="AR12" s="17">
        <v>2.8552725692287499E-2</v>
      </c>
      <c r="AS12" s="17"/>
      <c r="AT12" s="17">
        <v>4.17872415009495E-2</v>
      </c>
      <c r="AU12" s="17">
        <v>4.3228645608927599E-2</v>
      </c>
      <c r="AV12" s="17">
        <v>3.8481759118122003E-2</v>
      </c>
      <c r="AW12" s="17">
        <v>6.2841266278300001E-2</v>
      </c>
      <c r="AX12" s="17">
        <v>0</v>
      </c>
      <c r="AY12" s="17"/>
      <c r="AZ12" s="17">
        <v>5.3883941546136099E-2</v>
      </c>
      <c r="BA12" s="17">
        <v>3.9564562720447498E-2</v>
      </c>
      <c r="BB12" s="17">
        <v>5.1876030861264598E-2</v>
      </c>
      <c r="BC12" s="17">
        <v>3.8797738388428003E-2</v>
      </c>
      <c r="BD12" s="17">
        <v>5.6891069599966003E-2</v>
      </c>
      <c r="BE12" s="17">
        <v>8.1181602425057606E-2</v>
      </c>
      <c r="BF12" s="17"/>
      <c r="BG12" s="17">
        <v>5.1536483968520397E-2</v>
      </c>
      <c r="BH12" s="17">
        <v>4.3456715360278203E-2</v>
      </c>
      <c r="BI12" s="17" t="s">
        <v>95</v>
      </c>
      <c r="BJ12" s="17">
        <v>5.9772968036477497E-2</v>
      </c>
      <c r="BK12" s="17">
        <v>2.5373218968001598E-2</v>
      </c>
      <c r="BL12" s="17">
        <v>4.2280267534947201E-2</v>
      </c>
      <c r="BM12" s="17">
        <v>0.203179671320002</v>
      </c>
    </row>
    <row r="13" spans="2:65" x14ac:dyDescent="0.35">
      <c r="B13" s="18" t="s">
        <v>636</v>
      </c>
      <c r="C13" s="17">
        <v>0.12743469124759599</v>
      </c>
      <c r="D13" s="17">
        <v>0.11729997146328699</v>
      </c>
      <c r="E13" s="17">
        <v>0.13611693876863001</v>
      </c>
      <c r="F13" s="17"/>
      <c r="G13" s="17">
        <v>4.87086780501736E-2</v>
      </c>
      <c r="H13" s="17">
        <v>9.0318248575604193E-2</v>
      </c>
      <c r="I13" s="17">
        <v>6.1467552838054898E-2</v>
      </c>
      <c r="J13" s="17">
        <v>0.14150536490531099</v>
      </c>
      <c r="K13" s="17">
        <v>0.16324966084370099</v>
      </c>
      <c r="L13" s="17">
        <v>0.16377018303896301</v>
      </c>
      <c r="M13" s="17"/>
      <c r="N13" s="17">
        <v>0.110122744147768</v>
      </c>
      <c r="O13" s="17">
        <v>9.2970233565123198E-2</v>
      </c>
      <c r="P13" s="17">
        <v>0.13434341385526699</v>
      </c>
      <c r="Q13" s="17">
        <v>0.15978343080403301</v>
      </c>
      <c r="R13" s="17"/>
      <c r="S13" s="17">
        <v>0.10488558161085899</v>
      </c>
      <c r="T13" s="17">
        <v>0.138922439839814</v>
      </c>
      <c r="U13" s="17">
        <v>0.13434211402396101</v>
      </c>
      <c r="V13" s="17">
        <v>0.17815173611356699</v>
      </c>
      <c r="W13" s="17">
        <v>8.4306290557544905E-2</v>
      </c>
      <c r="X13" s="17">
        <v>0.20243276993725901</v>
      </c>
      <c r="Y13" s="17">
        <v>0.116157717850709</v>
      </c>
      <c r="Z13" s="17">
        <v>7.9268005225295299E-2</v>
      </c>
      <c r="AA13" s="17">
        <v>8.1930970823220303E-2</v>
      </c>
      <c r="AB13" s="17">
        <v>0.134547381445842</v>
      </c>
      <c r="AC13" s="17">
        <v>0.174005309631445</v>
      </c>
      <c r="AD13" s="17">
        <v>0</v>
      </c>
      <c r="AE13" s="17"/>
      <c r="AF13" s="17">
        <v>0.14758299178553599</v>
      </c>
      <c r="AG13" s="17">
        <v>0.115834269304625</v>
      </c>
      <c r="AH13" s="17">
        <v>0.124293826577227</v>
      </c>
      <c r="AI13" s="17"/>
      <c r="AJ13" s="17">
        <v>0.146495758659419</v>
      </c>
      <c r="AK13" s="17">
        <v>0.102877591543256</v>
      </c>
      <c r="AL13" s="17">
        <v>8.9827687559781502E-2</v>
      </c>
      <c r="AM13" s="17">
        <v>0.297591197963888</v>
      </c>
      <c r="AN13" s="17">
        <v>0.117585381213562</v>
      </c>
      <c r="AO13" s="17"/>
      <c r="AP13" s="17">
        <v>0.15241567048537699</v>
      </c>
      <c r="AQ13" s="17">
        <v>0.103539896941909</v>
      </c>
      <c r="AR13" s="17">
        <v>5.58078959103867E-2</v>
      </c>
      <c r="AS13" s="17"/>
      <c r="AT13" s="17">
        <v>0.14727449794220701</v>
      </c>
      <c r="AU13" s="17">
        <v>0.13804003772458201</v>
      </c>
      <c r="AV13" s="17">
        <v>9.58435076548948E-2</v>
      </c>
      <c r="AW13" s="17">
        <v>0.120890793724324</v>
      </c>
      <c r="AX13" s="17">
        <v>0</v>
      </c>
      <c r="AY13" s="17"/>
      <c r="AZ13" s="17">
        <v>0.119676470984241</v>
      </c>
      <c r="BA13" s="17">
        <v>9.6459079659213104E-2</v>
      </c>
      <c r="BB13" s="17">
        <v>8.1235819358708702E-2</v>
      </c>
      <c r="BC13" s="17">
        <v>0.152088469966385</v>
      </c>
      <c r="BD13" s="17">
        <v>0.17379393854515801</v>
      </c>
      <c r="BE13" s="17">
        <v>0.207798467095341</v>
      </c>
      <c r="BF13" s="17"/>
      <c r="BG13" s="17">
        <v>0.160274898264785</v>
      </c>
      <c r="BH13" s="17">
        <v>8.8789452722653095E-2</v>
      </c>
      <c r="BI13" s="17" t="s">
        <v>95</v>
      </c>
      <c r="BJ13" s="17">
        <v>0.110970804670203</v>
      </c>
      <c r="BK13" s="17">
        <v>9.7953903663100902E-2</v>
      </c>
      <c r="BL13" s="17">
        <v>0.14009759829691101</v>
      </c>
      <c r="BM13" s="17">
        <v>0</v>
      </c>
    </row>
    <row r="14" spans="2:65" x14ac:dyDescent="0.35">
      <c r="B14" s="18" t="s">
        <v>114</v>
      </c>
      <c r="C14" s="19">
        <v>8.3109567058744893E-2</v>
      </c>
      <c r="D14" s="19">
        <v>6.8834928669051804E-2</v>
      </c>
      <c r="E14" s="19">
        <v>9.5338414664818696E-2</v>
      </c>
      <c r="F14" s="19"/>
      <c r="G14" s="19">
        <v>7.6123630020074495E-2</v>
      </c>
      <c r="H14" s="19">
        <v>6.0731603400568997E-2</v>
      </c>
      <c r="I14" s="19">
        <v>6.6135682548006405E-2</v>
      </c>
      <c r="J14" s="19">
        <v>0.12913151719024701</v>
      </c>
      <c r="K14" s="19">
        <v>8.3773182218049205E-2</v>
      </c>
      <c r="L14" s="19">
        <v>7.0994964541781599E-2</v>
      </c>
      <c r="M14" s="19"/>
      <c r="N14" s="19">
        <v>0.10717183795749</v>
      </c>
      <c r="O14" s="19">
        <v>8.3292142298204599E-2</v>
      </c>
      <c r="P14" s="19">
        <v>9.0352749938759899E-2</v>
      </c>
      <c r="Q14" s="19">
        <v>6.2789221320572505E-2</v>
      </c>
      <c r="R14" s="19"/>
      <c r="S14" s="19">
        <v>0.10051558593012801</v>
      </c>
      <c r="T14" s="19">
        <v>3.5831827688006301E-2</v>
      </c>
      <c r="U14" s="19">
        <v>0.109889063523317</v>
      </c>
      <c r="V14" s="19">
        <v>7.8645938417829298E-2</v>
      </c>
      <c r="W14" s="19">
        <v>8.2319791585057298E-2</v>
      </c>
      <c r="X14" s="19">
        <v>7.5005889652847199E-2</v>
      </c>
      <c r="Y14" s="19">
        <v>8.8315165691551997E-2</v>
      </c>
      <c r="Z14" s="19">
        <v>0.179831641250424</v>
      </c>
      <c r="AA14" s="19">
        <v>3.74555338198541E-2</v>
      </c>
      <c r="AB14" s="19">
        <v>0.154357811131205</v>
      </c>
      <c r="AC14" s="19">
        <v>5.9848761049366497E-2</v>
      </c>
      <c r="AD14" s="19">
        <v>0.10971620313722</v>
      </c>
      <c r="AE14" s="19"/>
      <c r="AF14" s="19">
        <v>7.18567919922357E-2</v>
      </c>
      <c r="AG14" s="19">
        <v>8.4051059398160197E-2</v>
      </c>
      <c r="AH14" s="19">
        <v>0.115829576401489</v>
      </c>
      <c r="AI14" s="19"/>
      <c r="AJ14" s="19">
        <v>7.9747952280981194E-2</v>
      </c>
      <c r="AK14" s="19">
        <v>7.2769861533203001E-2</v>
      </c>
      <c r="AL14" s="19">
        <v>0.13825671013926299</v>
      </c>
      <c r="AM14" s="19">
        <v>0</v>
      </c>
      <c r="AN14" s="19">
        <v>9.0695543593044797E-2</v>
      </c>
      <c r="AO14" s="19"/>
      <c r="AP14" s="19">
        <v>5.5201052759653299E-2</v>
      </c>
      <c r="AQ14" s="19">
        <v>0.10088885004474001</v>
      </c>
      <c r="AR14" s="19">
        <v>0.163082402037346</v>
      </c>
      <c r="AS14" s="19"/>
      <c r="AT14" s="19">
        <v>6.1487661258065998E-2</v>
      </c>
      <c r="AU14" s="19">
        <v>0.109394356600717</v>
      </c>
      <c r="AV14" s="19">
        <v>9.3175428353760401E-2</v>
      </c>
      <c r="AW14" s="19">
        <v>5.2161808306308399E-2</v>
      </c>
      <c r="AX14" s="19">
        <v>0</v>
      </c>
      <c r="AY14" s="19"/>
      <c r="AZ14" s="19">
        <v>5.4702394405213198E-2</v>
      </c>
      <c r="BA14" s="19">
        <v>7.9594859388926395E-2</v>
      </c>
      <c r="BB14" s="19">
        <v>0.116968298296093</v>
      </c>
      <c r="BC14" s="19">
        <v>8.4947155615262504E-2</v>
      </c>
      <c r="BD14" s="19">
        <v>0.13072604375473701</v>
      </c>
      <c r="BE14" s="19">
        <v>0</v>
      </c>
      <c r="BF14" s="19"/>
      <c r="BG14" s="19">
        <v>8.6175800072404898E-2</v>
      </c>
      <c r="BH14" s="19">
        <v>0.104236008396699</v>
      </c>
      <c r="BI14" s="19" t="s">
        <v>95</v>
      </c>
      <c r="BJ14" s="19">
        <v>8.7728900682722502E-2</v>
      </c>
      <c r="BK14" s="19">
        <v>6.6094702829388702E-2</v>
      </c>
      <c r="BL14" s="19">
        <v>4.1324981096914397E-2</v>
      </c>
      <c r="BM14" s="19">
        <v>0</v>
      </c>
    </row>
    <row r="15" spans="2:65" x14ac:dyDescent="0.35">
      <c r="B15" s="16" t="s">
        <v>631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694</v>
      </c>
      <c r="D7" s="10">
        <v>319</v>
      </c>
      <c r="E7" s="10">
        <v>373</v>
      </c>
      <c r="F7" s="10"/>
      <c r="G7" s="10">
        <v>41</v>
      </c>
      <c r="H7" s="10">
        <v>82</v>
      </c>
      <c r="I7" s="10">
        <v>122</v>
      </c>
      <c r="J7" s="10">
        <v>137</v>
      </c>
      <c r="K7" s="10">
        <v>129</v>
      </c>
      <c r="L7" s="10">
        <v>183</v>
      </c>
      <c r="M7" s="10"/>
      <c r="N7" s="10">
        <v>141</v>
      </c>
      <c r="O7" s="10">
        <v>179</v>
      </c>
      <c r="P7" s="10">
        <v>173</v>
      </c>
      <c r="Q7" s="10">
        <v>197</v>
      </c>
      <c r="R7" s="10"/>
      <c r="S7" s="10">
        <v>55</v>
      </c>
      <c r="T7" s="10">
        <v>101</v>
      </c>
      <c r="U7" s="10">
        <v>67</v>
      </c>
      <c r="V7" s="10">
        <v>62</v>
      </c>
      <c r="W7" s="10">
        <v>54</v>
      </c>
      <c r="X7" s="10">
        <v>61</v>
      </c>
      <c r="Y7" s="10">
        <v>49</v>
      </c>
      <c r="Z7" s="10">
        <v>24</v>
      </c>
      <c r="AA7" s="10">
        <v>88</v>
      </c>
      <c r="AB7" s="10">
        <v>67</v>
      </c>
      <c r="AC7" s="10">
        <v>42</v>
      </c>
      <c r="AD7" s="10">
        <v>24</v>
      </c>
      <c r="AE7" s="10"/>
      <c r="AF7" s="10">
        <v>333</v>
      </c>
      <c r="AG7" s="10">
        <v>240</v>
      </c>
      <c r="AH7" s="10">
        <v>88</v>
      </c>
      <c r="AI7" s="10"/>
      <c r="AJ7" s="10">
        <v>284</v>
      </c>
      <c r="AK7" s="10">
        <v>162</v>
      </c>
      <c r="AL7" s="10">
        <v>39</v>
      </c>
      <c r="AM7" s="10">
        <v>20</v>
      </c>
      <c r="AN7" s="10">
        <v>95</v>
      </c>
      <c r="AO7" s="10"/>
      <c r="AP7" s="10">
        <v>128</v>
      </c>
      <c r="AQ7" s="10">
        <v>196</v>
      </c>
      <c r="AR7" s="10">
        <v>42</v>
      </c>
      <c r="AS7" s="10"/>
      <c r="AT7" s="10">
        <v>219</v>
      </c>
      <c r="AU7" s="10">
        <v>163</v>
      </c>
      <c r="AV7" s="10">
        <v>146</v>
      </c>
      <c r="AW7" s="10">
        <v>52</v>
      </c>
      <c r="AX7" s="10">
        <v>4</v>
      </c>
      <c r="AY7" s="10"/>
      <c r="AZ7" s="10">
        <v>101</v>
      </c>
      <c r="BA7" s="10">
        <v>219</v>
      </c>
      <c r="BB7" s="10">
        <v>76</v>
      </c>
      <c r="BC7" s="10">
        <v>159</v>
      </c>
      <c r="BD7" s="10">
        <v>89</v>
      </c>
      <c r="BE7" s="10">
        <v>50</v>
      </c>
      <c r="BF7" s="10"/>
      <c r="BG7" s="10">
        <v>277</v>
      </c>
      <c r="BH7" s="10">
        <v>159</v>
      </c>
      <c r="BI7" s="10" t="s">
        <v>94</v>
      </c>
      <c r="BJ7" s="10">
        <v>55</v>
      </c>
      <c r="BK7" s="10">
        <v>62</v>
      </c>
      <c r="BL7" s="10">
        <v>122</v>
      </c>
      <c r="BM7" s="10">
        <v>13</v>
      </c>
    </row>
    <row r="8" spans="2:65" ht="30" customHeight="1" x14ac:dyDescent="0.35">
      <c r="B8" s="11" t="s">
        <v>19</v>
      </c>
      <c r="C8" s="11">
        <v>708</v>
      </c>
      <c r="D8" s="11">
        <v>325</v>
      </c>
      <c r="E8" s="11">
        <v>381</v>
      </c>
      <c r="F8" s="11"/>
      <c r="G8" s="11">
        <v>49</v>
      </c>
      <c r="H8" s="11">
        <v>85</v>
      </c>
      <c r="I8" s="11">
        <v>123</v>
      </c>
      <c r="J8" s="11">
        <v>140</v>
      </c>
      <c r="K8" s="11">
        <v>131</v>
      </c>
      <c r="L8" s="11">
        <v>181</v>
      </c>
      <c r="M8" s="11"/>
      <c r="N8" s="11">
        <v>133</v>
      </c>
      <c r="O8" s="11">
        <v>169</v>
      </c>
      <c r="P8" s="11">
        <v>189</v>
      </c>
      <c r="Q8" s="11">
        <v>214</v>
      </c>
      <c r="R8" s="11"/>
      <c r="S8" s="11">
        <v>58</v>
      </c>
      <c r="T8" s="11">
        <v>98</v>
      </c>
      <c r="U8" s="11">
        <v>65</v>
      </c>
      <c r="V8" s="11">
        <v>63</v>
      </c>
      <c r="W8" s="11">
        <v>52</v>
      </c>
      <c r="X8" s="11">
        <v>64</v>
      </c>
      <c r="Y8" s="11">
        <v>45</v>
      </c>
      <c r="Z8" s="11">
        <v>22</v>
      </c>
      <c r="AA8" s="11">
        <v>85</v>
      </c>
      <c r="AB8" s="11">
        <v>81</v>
      </c>
      <c r="AC8" s="11">
        <v>44</v>
      </c>
      <c r="AD8" s="11">
        <v>32</v>
      </c>
      <c r="AE8" s="11"/>
      <c r="AF8" s="11">
        <v>333</v>
      </c>
      <c r="AG8" s="11">
        <v>242</v>
      </c>
      <c r="AH8" s="11">
        <v>96</v>
      </c>
      <c r="AI8" s="11"/>
      <c r="AJ8" s="11">
        <v>282</v>
      </c>
      <c r="AK8" s="11">
        <v>165</v>
      </c>
      <c r="AL8" s="11">
        <v>38</v>
      </c>
      <c r="AM8" s="11">
        <v>20</v>
      </c>
      <c r="AN8" s="11">
        <v>101</v>
      </c>
      <c r="AO8" s="11"/>
      <c r="AP8" s="11">
        <v>126</v>
      </c>
      <c r="AQ8" s="11">
        <v>201</v>
      </c>
      <c r="AR8" s="11">
        <v>41</v>
      </c>
      <c r="AS8" s="11"/>
      <c r="AT8" s="11">
        <v>228</v>
      </c>
      <c r="AU8" s="11">
        <v>165</v>
      </c>
      <c r="AV8" s="11">
        <v>147</v>
      </c>
      <c r="AW8" s="11">
        <v>50</v>
      </c>
      <c r="AX8" s="11">
        <v>4</v>
      </c>
      <c r="AY8" s="11"/>
      <c r="AZ8" s="11">
        <v>107</v>
      </c>
      <c r="BA8" s="11">
        <v>225</v>
      </c>
      <c r="BB8" s="11">
        <v>78</v>
      </c>
      <c r="BC8" s="11">
        <v>159</v>
      </c>
      <c r="BD8" s="11">
        <v>89</v>
      </c>
      <c r="BE8" s="11">
        <v>50</v>
      </c>
      <c r="BF8" s="11"/>
      <c r="BG8" s="11">
        <v>279</v>
      </c>
      <c r="BH8" s="11">
        <v>158</v>
      </c>
      <c r="BI8" s="11" t="s">
        <v>94</v>
      </c>
      <c r="BJ8" s="11">
        <v>58</v>
      </c>
      <c r="BK8" s="11">
        <v>67</v>
      </c>
      <c r="BL8" s="11">
        <v>125</v>
      </c>
      <c r="BM8" s="11">
        <v>14</v>
      </c>
    </row>
    <row r="9" spans="2:65" ht="58" x14ac:dyDescent="0.35">
      <c r="B9" s="18" t="s">
        <v>628</v>
      </c>
      <c r="C9" s="17">
        <v>0.24849078151149701</v>
      </c>
      <c r="D9" s="17">
        <v>0.27310487450297999</v>
      </c>
      <c r="E9" s="17">
        <v>0.22881301485519301</v>
      </c>
      <c r="F9" s="17"/>
      <c r="G9" s="17">
        <v>0.39109321433455202</v>
      </c>
      <c r="H9" s="17">
        <v>0.23331405527975299</v>
      </c>
      <c r="I9" s="17">
        <v>0.22337698000567699</v>
      </c>
      <c r="J9" s="17">
        <v>0.27664605807340997</v>
      </c>
      <c r="K9" s="17">
        <v>0.25626570268495402</v>
      </c>
      <c r="L9" s="17">
        <v>0.206390027160123</v>
      </c>
      <c r="M9" s="17"/>
      <c r="N9" s="17">
        <v>0.21756752342121499</v>
      </c>
      <c r="O9" s="17">
        <v>0.26573363924893501</v>
      </c>
      <c r="P9" s="17">
        <v>0.20621375767918701</v>
      </c>
      <c r="Q9" s="17">
        <v>0.291397688064987</v>
      </c>
      <c r="R9" s="17"/>
      <c r="S9" s="17">
        <v>0.17687106035060399</v>
      </c>
      <c r="T9" s="17">
        <v>0.23491354605300399</v>
      </c>
      <c r="U9" s="17">
        <v>0.28046357262616201</v>
      </c>
      <c r="V9" s="17">
        <v>0.27511550975479898</v>
      </c>
      <c r="W9" s="17">
        <v>0.18913356107445201</v>
      </c>
      <c r="X9" s="17">
        <v>0.20879637922161501</v>
      </c>
      <c r="Y9" s="17">
        <v>0.28978640079256301</v>
      </c>
      <c r="Z9" s="17">
        <v>0.36749032013350003</v>
      </c>
      <c r="AA9" s="17">
        <v>0.246000339373701</v>
      </c>
      <c r="AB9" s="17">
        <v>0.18116011841836999</v>
      </c>
      <c r="AC9" s="17">
        <v>0.36305539644089801</v>
      </c>
      <c r="AD9" s="17">
        <v>0.35805432749364302</v>
      </c>
      <c r="AE9" s="17"/>
      <c r="AF9" s="17">
        <v>0.23848770518308701</v>
      </c>
      <c r="AG9" s="17">
        <v>0.24039372857493399</v>
      </c>
      <c r="AH9" s="17">
        <v>0.26481078075091502</v>
      </c>
      <c r="AI9" s="17"/>
      <c r="AJ9" s="17">
        <v>0.24849154844416499</v>
      </c>
      <c r="AK9" s="17">
        <v>0.22793986110877601</v>
      </c>
      <c r="AL9" s="17">
        <v>0.25015539555680899</v>
      </c>
      <c r="AM9" s="17">
        <v>0.51239926792524904</v>
      </c>
      <c r="AN9" s="17">
        <v>0.20585018112922099</v>
      </c>
      <c r="AO9" s="17"/>
      <c r="AP9" s="17">
        <v>0.255183139027026</v>
      </c>
      <c r="AQ9" s="17">
        <v>0.24860312953463301</v>
      </c>
      <c r="AR9" s="17">
        <v>0.24376240133815</v>
      </c>
      <c r="AS9" s="17"/>
      <c r="AT9" s="17">
        <v>0.21684784951882</v>
      </c>
      <c r="AU9" s="17">
        <v>0.29200238404192702</v>
      </c>
      <c r="AV9" s="17">
        <v>0.24121486413639201</v>
      </c>
      <c r="AW9" s="17">
        <v>0.254342746245385</v>
      </c>
      <c r="AX9" s="17">
        <v>0.238964996800724</v>
      </c>
      <c r="AY9" s="17"/>
      <c r="AZ9" s="17">
        <v>0.36373865204192202</v>
      </c>
      <c r="BA9" s="17">
        <v>0.21175217792645101</v>
      </c>
      <c r="BB9" s="17">
        <v>0.25858371301307898</v>
      </c>
      <c r="BC9" s="17">
        <v>0.28994309727810202</v>
      </c>
      <c r="BD9" s="17">
        <v>0.168275594658192</v>
      </c>
      <c r="BE9" s="17">
        <v>0.16304313026512601</v>
      </c>
      <c r="BF9" s="17"/>
      <c r="BG9" s="17">
        <v>0.22763703039545599</v>
      </c>
      <c r="BH9" s="17">
        <v>0.311594493061216</v>
      </c>
      <c r="BI9" s="17" t="s">
        <v>95</v>
      </c>
      <c r="BJ9" s="17">
        <v>0.32941381021204902</v>
      </c>
      <c r="BK9" s="17">
        <v>0.22395303161430299</v>
      </c>
      <c r="BL9" s="17">
        <v>0.19718798167162899</v>
      </c>
      <c r="BM9" s="17">
        <v>6.05407274400067E-2</v>
      </c>
    </row>
    <row r="10" spans="2:65" ht="58" x14ac:dyDescent="0.35">
      <c r="B10" s="18" t="s">
        <v>629</v>
      </c>
      <c r="C10" s="17">
        <v>0.66263360597903198</v>
      </c>
      <c r="D10" s="17">
        <v>0.64842322553712695</v>
      </c>
      <c r="E10" s="17">
        <v>0.67298060930863701</v>
      </c>
      <c r="F10" s="17"/>
      <c r="G10" s="17">
        <v>0.56744531798283204</v>
      </c>
      <c r="H10" s="17">
        <v>0.71979723122640205</v>
      </c>
      <c r="I10" s="17">
        <v>0.68139224108212004</v>
      </c>
      <c r="J10" s="17">
        <v>0.60725333443865503</v>
      </c>
      <c r="K10" s="17">
        <v>0.66468297058984305</v>
      </c>
      <c r="L10" s="17">
        <v>0.69026861599272105</v>
      </c>
      <c r="M10" s="17"/>
      <c r="N10" s="17">
        <v>0.67028892680476304</v>
      </c>
      <c r="O10" s="17">
        <v>0.64249235533582105</v>
      </c>
      <c r="P10" s="17">
        <v>0.68813921067301997</v>
      </c>
      <c r="Q10" s="17">
        <v>0.64970736425964903</v>
      </c>
      <c r="R10" s="17"/>
      <c r="S10" s="17">
        <v>0.68754113152248097</v>
      </c>
      <c r="T10" s="17">
        <v>0.74889196895155696</v>
      </c>
      <c r="U10" s="17">
        <v>0.61764615332501405</v>
      </c>
      <c r="V10" s="17">
        <v>0.66346379231060504</v>
      </c>
      <c r="W10" s="17">
        <v>0.71468114247382597</v>
      </c>
      <c r="X10" s="17">
        <v>0.68110555256383498</v>
      </c>
      <c r="Y10" s="17">
        <v>0.62126438279902496</v>
      </c>
      <c r="Z10" s="17">
        <v>0.37120841994661302</v>
      </c>
      <c r="AA10" s="17">
        <v>0.65326160516871501</v>
      </c>
      <c r="AB10" s="17">
        <v>0.76240703200225601</v>
      </c>
      <c r="AC10" s="17">
        <v>0.57139725939061503</v>
      </c>
      <c r="AD10" s="17">
        <v>0.47607409251523303</v>
      </c>
      <c r="AE10" s="17"/>
      <c r="AF10" s="17">
        <v>0.68642435773626598</v>
      </c>
      <c r="AG10" s="17">
        <v>0.65305891723593701</v>
      </c>
      <c r="AH10" s="17">
        <v>0.63061134435448996</v>
      </c>
      <c r="AI10" s="17"/>
      <c r="AJ10" s="17">
        <v>0.69418661199027698</v>
      </c>
      <c r="AK10" s="17">
        <v>0.64185584568994902</v>
      </c>
      <c r="AL10" s="17">
        <v>0.70073389078458603</v>
      </c>
      <c r="AM10" s="17">
        <v>0.43648718365871497</v>
      </c>
      <c r="AN10" s="17">
        <v>0.68717247294010997</v>
      </c>
      <c r="AO10" s="17"/>
      <c r="AP10" s="17">
        <v>0.68167362823011302</v>
      </c>
      <c r="AQ10" s="17">
        <v>0.63895094791844198</v>
      </c>
      <c r="AR10" s="17">
        <v>0.69010662572306303</v>
      </c>
      <c r="AS10" s="17"/>
      <c r="AT10" s="17">
        <v>0.69226855367239504</v>
      </c>
      <c r="AU10" s="17">
        <v>0.63885568155898298</v>
      </c>
      <c r="AV10" s="17">
        <v>0.65506542616779195</v>
      </c>
      <c r="AW10" s="17">
        <v>0.60704847423110697</v>
      </c>
      <c r="AX10" s="17">
        <v>0.56436692067876204</v>
      </c>
      <c r="AY10" s="17"/>
      <c r="AZ10" s="17">
        <v>0.56782600402612105</v>
      </c>
      <c r="BA10" s="17">
        <v>0.64627160012144202</v>
      </c>
      <c r="BB10" s="17">
        <v>0.67418999402649304</v>
      </c>
      <c r="BC10" s="17">
        <v>0.65465350816920498</v>
      </c>
      <c r="BD10" s="17">
        <v>0.75573962477091094</v>
      </c>
      <c r="BE10" s="17">
        <v>0.77930512963031395</v>
      </c>
      <c r="BF10" s="17"/>
      <c r="BG10" s="17">
        <v>0.66974663092767395</v>
      </c>
      <c r="BH10" s="17">
        <v>0.57910845328404903</v>
      </c>
      <c r="BI10" s="17" t="s">
        <v>95</v>
      </c>
      <c r="BJ10" s="17">
        <v>0.58734914860704401</v>
      </c>
      <c r="BK10" s="17">
        <v>0.73169569256151701</v>
      </c>
      <c r="BL10" s="17">
        <v>0.74674383856965598</v>
      </c>
      <c r="BM10" s="17">
        <v>0.77920903264741803</v>
      </c>
    </row>
    <row r="11" spans="2:65" x14ac:dyDescent="0.35">
      <c r="B11" s="18" t="s">
        <v>114</v>
      </c>
      <c r="C11" s="19">
        <v>8.8875612509470805E-2</v>
      </c>
      <c r="D11" s="19">
        <v>7.8471899959893093E-2</v>
      </c>
      <c r="E11" s="19">
        <v>9.8206375836170007E-2</v>
      </c>
      <c r="F11" s="19"/>
      <c r="G11" s="19">
        <v>4.1461467682615299E-2</v>
      </c>
      <c r="H11" s="19">
        <v>4.6888713493845401E-2</v>
      </c>
      <c r="I11" s="19">
        <v>9.5230778912202496E-2</v>
      </c>
      <c r="J11" s="19">
        <v>0.11610060748793501</v>
      </c>
      <c r="K11" s="19">
        <v>7.9051326725203194E-2</v>
      </c>
      <c r="L11" s="19">
        <v>0.10334135684715499</v>
      </c>
      <c r="M11" s="19"/>
      <c r="N11" s="19">
        <v>0.11214354977402199</v>
      </c>
      <c r="O11" s="19">
        <v>9.1774005415244497E-2</v>
      </c>
      <c r="P11" s="19">
        <v>0.105647031647792</v>
      </c>
      <c r="Q11" s="19">
        <v>5.8894947675363497E-2</v>
      </c>
      <c r="R11" s="19"/>
      <c r="S11" s="19">
        <v>0.13558780812691501</v>
      </c>
      <c r="T11" s="19">
        <v>1.6194484995438799E-2</v>
      </c>
      <c r="U11" s="19">
        <v>0.101890274048824</v>
      </c>
      <c r="V11" s="19">
        <v>6.14206979345958E-2</v>
      </c>
      <c r="W11" s="19">
        <v>9.6185296451721802E-2</v>
      </c>
      <c r="X11" s="19">
        <v>0.11009806821455</v>
      </c>
      <c r="Y11" s="19">
        <v>8.8949216408412302E-2</v>
      </c>
      <c r="Z11" s="19">
        <v>0.26130125991988601</v>
      </c>
      <c r="AA11" s="19">
        <v>0.10073805545758401</v>
      </c>
      <c r="AB11" s="19">
        <v>5.6432849579373903E-2</v>
      </c>
      <c r="AC11" s="19">
        <v>6.5547344168486593E-2</v>
      </c>
      <c r="AD11" s="19">
        <v>0.16587157999112401</v>
      </c>
      <c r="AE11" s="19"/>
      <c r="AF11" s="19">
        <v>7.5087937080647205E-2</v>
      </c>
      <c r="AG11" s="19">
        <v>0.106547354189129</v>
      </c>
      <c r="AH11" s="19">
        <v>0.104577874894595</v>
      </c>
      <c r="AI11" s="19"/>
      <c r="AJ11" s="19">
        <v>5.7321839565557302E-2</v>
      </c>
      <c r="AK11" s="19">
        <v>0.130204293201275</v>
      </c>
      <c r="AL11" s="19">
        <v>4.9110713658604602E-2</v>
      </c>
      <c r="AM11" s="19">
        <v>5.1113548416035701E-2</v>
      </c>
      <c r="AN11" s="19">
        <v>0.106977345930669</v>
      </c>
      <c r="AO11" s="19"/>
      <c r="AP11" s="19">
        <v>6.3143232742860697E-2</v>
      </c>
      <c r="AQ11" s="19">
        <v>0.112445922546925</v>
      </c>
      <c r="AR11" s="19">
        <v>6.6130972938787003E-2</v>
      </c>
      <c r="AS11" s="19"/>
      <c r="AT11" s="19">
        <v>9.0883596808784106E-2</v>
      </c>
      <c r="AU11" s="19">
        <v>6.9141934399090194E-2</v>
      </c>
      <c r="AV11" s="19">
        <v>0.10371970969581699</v>
      </c>
      <c r="AW11" s="19">
        <v>0.138608779523507</v>
      </c>
      <c r="AX11" s="19">
        <v>0.19666808252051399</v>
      </c>
      <c r="AY11" s="19"/>
      <c r="AZ11" s="19">
        <v>6.84353439319563E-2</v>
      </c>
      <c r="BA11" s="19">
        <v>0.14197622195210599</v>
      </c>
      <c r="BB11" s="19">
        <v>6.7226292960427703E-2</v>
      </c>
      <c r="BC11" s="19">
        <v>5.5403394552693198E-2</v>
      </c>
      <c r="BD11" s="19">
        <v>7.5984780570896596E-2</v>
      </c>
      <c r="BE11" s="19">
        <v>5.7651740104560298E-2</v>
      </c>
      <c r="BF11" s="19"/>
      <c r="BG11" s="19">
        <v>0.10261633867687001</v>
      </c>
      <c r="BH11" s="19">
        <v>0.10929705365473399</v>
      </c>
      <c r="BI11" s="19" t="s">
        <v>95</v>
      </c>
      <c r="BJ11" s="19">
        <v>8.3237041180907106E-2</v>
      </c>
      <c r="BK11" s="19">
        <v>4.43512758241799E-2</v>
      </c>
      <c r="BL11" s="19">
        <v>5.60681797587144E-2</v>
      </c>
      <c r="BM11" s="19">
        <v>0.160250239912575</v>
      </c>
    </row>
    <row r="12" spans="2:65" x14ac:dyDescent="0.35">
      <c r="B12" s="16" t="s">
        <v>639</v>
      </c>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694</v>
      </c>
      <c r="D7" s="10">
        <v>319</v>
      </c>
      <c r="E7" s="10">
        <v>373</v>
      </c>
      <c r="F7" s="10"/>
      <c r="G7" s="10">
        <v>41</v>
      </c>
      <c r="H7" s="10">
        <v>82</v>
      </c>
      <c r="I7" s="10">
        <v>122</v>
      </c>
      <c r="J7" s="10">
        <v>137</v>
      </c>
      <c r="K7" s="10">
        <v>129</v>
      </c>
      <c r="L7" s="10">
        <v>183</v>
      </c>
      <c r="M7" s="10"/>
      <c r="N7" s="10">
        <v>141</v>
      </c>
      <c r="O7" s="10">
        <v>179</v>
      </c>
      <c r="P7" s="10">
        <v>173</v>
      </c>
      <c r="Q7" s="10">
        <v>197</v>
      </c>
      <c r="R7" s="10"/>
      <c r="S7" s="10">
        <v>55</v>
      </c>
      <c r="T7" s="10">
        <v>101</v>
      </c>
      <c r="U7" s="10">
        <v>67</v>
      </c>
      <c r="V7" s="10">
        <v>62</v>
      </c>
      <c r="W7" s="10">
        <v>54</v>
      </c>
      <c r="X7" s="10">
        <v>61</v>
      </c>
      <c r="Y7" s="10">
        <v>49</v>
      </c>
      <c r="Z7" s="10">
        <v>24</v>
      </c>
      <c r="AA7" s="10">
        <v>88</v>
      </c>
      <c r="AB7" s="10">
        <v>67</v>
      </c>
      <c r="AC7" s="10">
        <v>42</v>
      </c>
      <c r="AD7" s="10">
        <v>24</v>
      </c>
      <c r="AE7" s="10"/>
      <c r="AF7" s="10">
        <v>333</v>
      </c>
      <c r="AG7" s="10">
        <v>240</v>
      </c>
      <c r="AH7" s="10">
        <v>88</v>
      </c>
      <c r="AI7" s="10"/>
      <c r="AJ7" s="10">
        <v>284</v>
      </c>
      <c r="AK7" s="10">
        <v>162</v>
      </c>
      <c r="AL7" s="10">
        <v>39</v>
      </c>
      <c r="AM7" s="10">
        <v>20</v>
      </c>
      <c r="AN7" s="10">
        <v>95</v>
      </c>
      <c r="AO7" s="10"/>
      <c r="AP7" s="10">
        <v>128</v>
      </c>
      <c r="AQ7" s="10">
        <v>196</v>
      </c>
      <c r="AR7" s="10">
        <v>42</v>
      </c>
      <c r="AS7" s="10"/>
      <c r="AT7" s="10">
        <v>219</v>
      </c>
      <c r="AU7" s="10">
        <v>163</v>
      </c>
      <c r="AV7" s="10">
        <v>146</v>
      </c>
      <c r="AW7" s="10">
        <v>52</v>
      </c>
      <c r="AX7" s="10">
        <v>4</v>
      </c>
      <c r="AY7" s="10"/>
      <c r="AZ7" s="10">
        <v>101</v>
      </c>
      <c r="BA7" s="10">
        <v>219</v>
      </c>
      <c r="BB7" s="10">
        <v>76</v>
      </c>
      <c r="BC7" s="10">
        <v>159</v>
      </c>
      <c r="BD7" s="10">
        <v>89</v>
      </c>
      <c r="BE7" s="10">
        <v>50</v>
      </c>
      <c r="BF7" s="10"/>
      <c r="BG7" s="10">
        <v>277</v>
      </c>
      <c r="BH7" s="10">
        <v>159</v>
      </c>
      <c r="BI7" s="10" t="s">
        <v>94</v>
      </c>
      <c r="BJ7" s="10">
        <v>55</v>
      </c>
      <c r="BK7" s="10">
        <v>62</v>
      </c>
      <c r="BL7" s="10">
        <v>122</v>
      </c>
      <c r="BM7" s="10">
        <v>13</v>
      </c>
    </row>
    <row r="8" spans="2:65" ht="30" customHeight="1" x14ac:dyDescent="0.35">
      <c r="B8" s="11" t="s">
        <v>19</v>
      </c>
      <c r="C8" s="11">
        <v>708</v>
      </c>
      <c r="D8" s="11">
        <v>325</v>
      </c>
      <c r="E8" s="11">
        <v>381</v>
      </c>
      <c r="F8" s="11"/>
      <c r="G8" s="11">
        <v>49</v>
      </c>
      <c r="H8" s="11">
        <v>85</v>
      </c>
      <c r="I8" s="11">
        <v>123</v>
      </c>
      <c r="J8" s="11">
        <v>140</v>
      </c>
      <c r="K8" s="11">
        <v>131</v>
      </c>
      <c r="L8" s="11">
        <v>181</v>
      </c>
      <c r="M8" s="11"/>
      <c r="N8" s="11">
        <v>133</v>
      </c>
      <c r="O8" s="11">
        <v>169</v>
      </c>
      <c r="P8" s="11">
        <v>189</v>
      </c>
      <c r="Q8" s="11">
        <v>214</v>
      </c>
      <c r="R8" s="11"/>
      <c r="S8" s="11">
        <v>58</v>
      </c>
      <c r="T8" s="11">
        <v>98</v>
      </c>
      <c r="U8" s="11">
        <v>65</v>
      </c>
      <c r="V8" s="11">
        <v>63</v>
      </c>
      <c r="W8" s="11">
        <v>52</v>
      </c>
      <c r="X8" s="11">
        <v>64</v>
      </c>
      <c r="Y8" s="11">
        <v>45</v>
      </c>
      <c r="Z8" s="11">
        <v>22</v>
      </c>
      <c r="AA8" s="11">
        <v>85</v>
      </c>
      <c r="AB8" s="11">
        <v>81</v>
      </c>
      <c r="AC8" s="11">
        <v>44</v>
      </c>
      <c r="AD8" s="11">
        <v>32</v>
      </c>
      <c r="AE8" s="11"/>
      <c r="AF8" s="11">
        <v>333</v>
      </c>
      <c r="AG8" s="11">
        <v>242</v>
      </c>
      <c r="AH8" s="11">
        <v>96</v>
      </c>
      <c r="AI8" s="11"/>
      <c r="AJ8" s="11">
        <v>282</v>
      </c>
      <c r="AK8" s="11">
        <v>165</v>
      </c>
      <c r="AL8" s="11">
        <v>38</v>
      </c>
      <c r="AM8" s="11">
        <v>20</v>
      </c>
      <c r="AN8" s="11">
        <v>101</v>
      </c>
      <c r="AO8" s="11"/>
      <c r="AP8" s="11">
        <v>126</v>
      </c>
      <c r="AQ8" s="11">
        <v>201</v>
      </c>
      <c r="AR8" s="11">
        <v>41</v>
      </c>
      <c r="AS8" s="11"/>
      <c r="AT8" s="11">
        <v>228</v>
      </c>
      <c r="AU8" s="11">
        <v>165</v>
      </c>
      <c r="AV8" s="11">
        <v>147</v>
      </c>
      <c r="AW8" s="11">
        <v>50</v>
      </c>
      <c r="AX8" s="11">
        <v>4</v>
      </c>
      <c r="AY8" s="11"/>
      <c r="AZ8" s="11">
        <v>107</v>
      </c>
      <c r="BA8" s="11">
        <v>225</v>
      </c>
      <c r="BB8" s="11">
        <v>78</v>
      </c>
      <c r="BC8" s="11">
        <v>159</v>
      </c>
      <c r="BD8" s="11">
        <v>89</v>
      </c>
      <c r="BE8" s="11">
        <v>50</v>
      </c>
      <c r="BF8" s="11"/>
      <c r="BG8" s="11">
        <v>279</v>
      </c>
      <c r="BH8" s="11">
        <v>158</v>
      </c>
      <c r="BI8" s="11" t="s">
        <v>94</v>
      </c>
      <c r="BJ8" s="11">
        <v>58</v>
      </c>
      <c r="BK8" s="11">
        <v>67</v>
      </c>
      <c r="BL8" s="11">
        <v>125</v>
      </c>
      <c r="BM8" s="11">
        <v>14</v>
      </c>
    </row>
    <row r="9" spans="2:65" x14ac:dyDescent="0.35">
      <c r="B9" s="18" t="s">
        <v>632</v>
      </c>
      <c r="C9" s="17">
        <v>3.4992066444971798E-2</v>
      </c>
      <c r="D9" s="17">
        <v>4.01766042517194E-2</v>
      </c>
      <c r="E9" s="17">
        <v>3.07566058963132E-2</v>
      </c>
      <c r="F9" s="17"/>
      <c r="G9" s="17">
        <v>7.1725112484180203E-2</v>
      </c>
      <c r="H9" s="17">
        <v>2.2800604904154802E-2</v>
      </c>
      <c r="I9" s="17">
        <v>4.7708480547380201E-2</v>
      </c>
      <c r="J9" s="17">
        <v>2.04062680969695E-2</v>
      </c>
      <c r="K9" s="17">
        <v>4.9837640632867199E-2</v>
      </c>
      <c r="L9" s="17">
        <v>2.26057716853778E-2</v>
      </c>
      <c r="M9" s="17"/>
      <c r="N9" s="17">
        <v>3.9906096455999199E-2</v>
      </c>
      <c r="O9" s="17">
        <v>5.2645009630327699E-2</v>
      </c>
      <c r="P9" s="17">
        <v>3.97491299232531E-2</v>
      </c>
      <c r="Q9" s="17">
        <v>1.4439976055226299E-2</v>
      </c>
      <c r="R9" s="17"/>
      <c r="S9" s="17">
        <v>1.60494275696151E-2</v>
      </c>
      <c r="T9" s="17">
        <v>3.8740569150182598E-2</v>
      </c>
      <c r="U9" s="17">
        <v>2.7472614717617298E-2</v>
      </c>
      <c r="V9" s="17">
        <v>8.4556199982655497E-2</v>
      </c>
      <c r="W9" s="17">
        <v>1.6776128297563999E-2</v>
      </c>
      <c r="X9" s="17">
        <v>1.48180198441161E-2</v>
      </c>
      <c r="Y9" s="17">
        <v>1.8487825237443099E-2</v>
      </c>
      <c r="Z9" s="17">
        <v>0</v>
      </c>
      <c r="AA9" s="17">
        <v>6.9041651371233706E-2</v>
      </c>
      <c r="AB9" s="17">
        <v>4.2839785502322501E-2</v>
      </c>
      <c r="AC9" s="17">
        <v>2.1496471257439399E-2</v>
      </c>
      <c r="AD9" s="17">
        <v>0</v>
      </c>
      <c r="AE9" s="17"/>
      <c r="AF9" s="17">
        <v>2.5941176683193901E-2</v>
      </c>
      <c r="AG9" s="17">
        <v>4.3466241639144698E-2</v>
      </c>
      <c r="AH9" s="17">
        <v>4.6961917516697503E-2</v>
      </c>
      <c r="AI9" s="17"/>
      <c r="AJ9" s="17">
        <v>4.2509455055261103E-2</v>
      </c>
      <c r="AK9" s="17">
        <v>2.6156862283179299E-2</v>
      </c>
      <c r="AL9" s="17">
        <v>6.8359661530354096E-2</v>
      </c>
      <c r="AM9" s="17">
        <v>4.56207940817124E-2</v>
      </c>
      <c r="AN9" s="17">
        <v>3.9249034608875098E-2</v>
      </c>
      <c r="AO9" s="17"/>
      <c r="AP9" s="17">
        <v>5.96035371612482E-2</v>
      </c>
      <c r="AQ9" s="17">
        <v>3.12452874254837E-2</v>
      </c>
      <c r="AR9" s="17">
        <v>2.04678622151237E-2</v>
      </c>
      <c r="AS9" s="17"/>
      <c r="AT9" s="17">
        <v>1.6697884346667E-2</v>
      </c>
      <c r="AU9" s="17">
        <v>3.1781116088633501E-2</v>
      </c>
      <c r="AV9" s="17">
        <v>4.62247001421403E-2</v>
      </c>
      <c r="AW9" s="17">
        <v>7.7325125404549E-2</v>
      </c>
      <c r="AX9" s="17">
        <v>0.238964996800724</v>
      </c>
      <c r="AY9" s="17"/>
      <c r="AZ9" s="17">
        <v>4.2362015090128401E-2</v>
      </c>
      <c r="BA9" s="17">
        <v>2.0879000246577802E-2</v>
      </c>
      <c r="BB9" s="17">
        <v>6.2292073469878501E-2</v>
      </c>
      <c r="BC9" s="17">
        <v>4.8300634747063899E-2</v>
      </c>
      <c r="BD9" s="17">
        <v>3.3930135216264E-2</v>
      </c>
      <c r="BE9" s="17">
        <v>0</v>
      </c>
      <c r="BF9" s="17"/>
      <c r="BG9" s="17">
        <v>3.91379514725139E-2</v>
      </c>
      <c r="BH9" s="17">
        <v>4.62258076439628E-2</v>
      </c>
      <c r="BI9" s="17" t="s">
        <v>95</v>
      </c>
      <c r="BJ9" s="17">
        <v>1.6266498239162399E-2</v>
      </c>
      <c r="BK9" s="17">
        <v>3.7606248834893198E-2</v>
      </c>
      <c r="BL9" s="17">
        <v>1.7205346026441699E-2</v>
      </c>
      <c r="BM9" s="17">
        <v>0</v>
      </c>
    </row>
    <row r="10" spans="2:65" x14ac:dyDescent="0.35">
      <c r="B10" s="18" t="s">
        <v>633</v>
      </c>
      <c r="C10" s="17">
        <v>0.130363790022233</v>
      </c>
      <c r="D10" s="17">
        <v>0.131885863330234</v>
      </c>
      <c r="E10" s="17">
        <v>0.129748033917017</v>
      </c>
      <c r="F10" s="17"/>
      <c r="G10" s="17">
        <v>0.26184974957448198</v>
      </c>
      <c r="H10" s="17">
        <v>0.19846055493978501</v>
      </c>
      <c r="I10" s="17">
        <v>0.150573660790354</v>
      </c>
      <c r="J10" s="17">
        <v>0.106212934013483</v>
      </c>
      <c r="K10" s="17">
        <v>0.105986100170567</v>
      </c>
      <c r="L10" s="17">
        <v>8.4957384924657306E-2</v>
      </c>
      <c r="M10" s="17"/>
      <c r="N10" s="17">
        <v>0.124046004519687</v>
      </c>
      <c r="O10" s="17">
        <v>0.13076085192234799</v>
      </c>
      <c r="P10" s="17">
        <v>0.14333316567319901</v>
      </c>
      <c r="Q10" s="17">
        <v>0.11615386594138701</v>
      </c>
      <c r="R10" s="17"/>
      <c r="S10" s="17">
        <v>0.22042672571876801</v>
      </c>
      <c r="T10" s="17">
        <v>0.13235205614228601</v>
      </c>
      <c r="U10" s="17">
        <v>0.142322732566109</v>
      </c>
      <c r="V10" s="17">
        <v>0.13298242544071001</v>
      </c>
      <c r="W10" s="17">
        <v>0.14659164198237701</v>
      </c>
      <c r="X10" s="17">
        <v>9.6320178399147E-2</v>
      </c>
      <c r="Y10" s="17">
        <v>0.12333310278377201</v>
      </c>
      <c r="Z10" s="17">
        <v>0.20260587482195699</v>
      </c>
      <c r="AA10" s="17">
        <v>8.8079121411413899E-2</v>
      </c>
      <c r="AB10" s="17">
        <v>0.100937030196963</v>
      </c>
      <c r="AC10" s="17">
        <v>0.121236081164322</v>
      </c>
      <c r="AD10" s="17">
        <v>0.13409928916380201</v>
      </c>
      <c r="AE10" s="17"/>
      <c r="AF10" s="17">
        <v>9.2782973904844607E-2</v>
      </c>
      <c r="AG10" s="17">
        <v>0.14207090721478599</v>
      </c>
      <c r="AH10" s="17">
        <v>0.14423686820929399</v>
      </c>
      <c r="AI10" s="17"/>
      <c r="AJ10" s="17">
        <v>0.12470291520945</v>
      </c>
      <c r="AK10" s="17">
        <v>0.15163349531992201</v>
      </c>
      <c r="AL10" s="17">
        <v>0.26224871967848501</v>
      </c>
      <c r="AM10" s="17">
        <v>4.4055134199045297E-2</v>
      </c>
      <c r="AN10" s="17">
        <v>7.8458456578685706E-2</v>
      </c>
      <c r="AO10" s="17"/>
      <c r="AP10" s="17">
        <v>0.11261239774891101</v>
      </c>
      <c r="AQ10" s="17">
        <v>0.157321352023782</v>
      </c>
      <c r="AR10" s="17">
        <v>0.30696649925741998</v>
      </c>
      <c r="AS10" s="17"/>
      <c r="AT10" s="17">
        <v>5.72052448498672E-2</v>
      </c>
      <c r="AU10" s="17">
        <v>0.174787356450985</v>
      </c>
      <c r="AV10" s="17">
        <v>0.20833859221537199</v>
      </c>
      <c r="AW10" s="17">
        <v>0.21011058797867399</v>
      </c>
      <c r="AX10" s="17">
        <v>0.56436692067876204</v>
      </c>
      <c r="AY10" s="17"/>
      <c r="AZ10" s="17">
        <v>0.226260249188451</v>
      </c>
      <c r="BA10" s="17">
        <v>0.12562528012813901</v>
      </c>
      <c r="BB10" s="17">
        <v>7.9542101552151301E-2</v>
      </c>
      <c r="BC10" s="17">
        <v>0.14712911186559199</v>
      </c>
      <c r="BD10" s="17">
        <v>6.8939103930848802E-2</v>
      </c>
      <c r="BE10" s="17">
        <v>8.21467541710591E-2</v>
      </c>
      <c r="BF10" s="17"/>
      <c r="BG10" s="17">
        <v>0.100160753721589</v>
      </c>
      <c r="BH10" s="17">
        <v>0.18201677224186899</v>
      </c>
      <c r="BI10" s="17" t="s">
        <v>95</v>
      </c>
      <c r="BJ10" s="17">
        <v>0.14699945216591001</v>
      </c>
      <c r="BK10" s="17">
        <v>9.7435665006782399E-2</v>
      </c>
      <c r="BL10" s="17">
        <v>0.14878762769952</v>
      </c>
      <c r="BM10" s="17">
        <v>0.14041915405551</v>
      </c>
    </row>
    <row r="11" spans="2:65" x14ac:dyDescent="0.35">
      <c r="B11" s="18" t="s">
        <v>634</v>
      </c>
      <c r="C11" s="17">
        <v>0.633945858606074</v>
      </c>
      <c r="D11" s="17">
        <v>0.63518434230682796</v>
      </c>
      <c r="E11" s="17">
        <v>0.63097711824276603</v>
      </c>
      <c r="F11" s="17"/>
      <c r="G11" s="17">
        <v>0.48055590861842701</v>
      </c>
      <c r="H11" s="17">
        <v>0.64473894933057196</v>
      </c>
      <c r="I11" s="17">
        <v>0.584143380444753</v>
      </c>
      <c r="J11" s="17">
        <v>0.655096926428541</v>
      </c>
      <c r="K11" s="17">
        <v>0.62510988630043596</v>
      </c>
      <c r="L11" s="17">
        <v>0.69461883227962995</v>
      </c>
      <c r="M11" s="17"/>
      <c r="N11" s="17">
        <v>0.63419963129968804</v>
      </c>
      <c r="O11" s="17">
        <v>0.67777876743413501</v>
      </c>
      <c r="P11" s="17">
        <v>0.55177403289889104</v>
      </c>
      <c r="Q11" s="17">
        <v>0.67396169604970102</v>
      </c>
      <c r="R11" s="17"/>
      <c r="S11" s="17">
        <v>0.59377633659486495</v>
      </c>
      <c r="T11" s="17">
        <v>0.68771655327952597</v>
      </c>
      <c r="U11" s="17">
        <v>0.58183594842605801</v>
      </c>
      <c r="V11" s="17">
        <v>0.53830238888585302</v>
      </c>
      <c r="W11" s="17">
        <v>0.69133683219516895</v>
      </c>
      <c r="X11" s="17">
        <v>0.630207547922775</v>
      </c>
      <c r="Y11" s="17">
        <v>0.67927007127889605</v>
      </c>
      <c r="Z11" s="17">
        <v>0.54767602986408503</v>
      </c>
      <c r="AA11" s="17">
        <v>0.60098893198509695</v>
      </c>
      <c r="AB11" s="17">
        <v>0.68610131218563297</v>
      </c>
      <c r="AC11" s="17">
        <v>0.728923896638907</v>
      </c>
      <c r="AD11" s="17">
        <v>0.57034220657766399</v>
      </c>
      <c r="AE11" s="17"/>
      <c r="AF11" s="17">
        <v>0.67933355636845705</v>
      </c>
      <c r="AG11" s="17">
        <v>0.61764728274092096</v>
      </c>
      <c r="AH11" s="17">
        <v>0.58729953973398397</v>
      </c>
      <c r="AI11" s="17"/>
      <c r="AJ11" s="17">
        <v>0.63857381143360503</v>
      </c>
      <c r="AK11" s="17">
        <v>0.63480046096285803</v>
      </c>
      <c r="AL11" s="17">
        <v>0.52691396935617296</v>
      </c>
      <c r="AM11" s="17">
        <v>0.55866227578115002</v>
      </c>
      <c r="AN11" s="17">
        <v>0.65897747240715798</v>
      </c>
      <c r="AO11" s="17"/>
      <c r="AP11" s="17">
        <v>0.67259456065440204</v>
      </c>
      <c r="AQ11" s="17">
        <v>0.59651171898067501</v>
      </c>
      <c r="AR11" s="17">
        <v>0.51137133661755896</v>
      </c>
      <c r="AS11" s="17"/>
      <c r="AT11" s="17">
        <v>0.70881807558989096</v>
      </c>
      <c r="AU11" s="17">
        <v>0.55131247726334798</v>
      </c>
      <c r="AV11" s="17">
        <v>0.59464152395806202</v>
      </c>
      <c r="AW11" s="17">
        <v>0.52542544226960497</v>
      </c>
      <c r="AX11" s="17">
        <v>0.19666808252051399</v>
      </c>
      <c r="AY11" s="17"/>
      <c r="AZ11" s="17">
        <v>0.535394712126955</v>
      </c>
      <c r="BA11" s="17">
        <v>0.65185028464141304</v>
      </c>
      <c r="BB11" s="17">
        <v>0.66383689846915805</v>
      </c>
      <c r="BC11" s="17">
        <v>0.614117855857228</v>
      </c>
      <c r="BD11" s="17">
        <v>0.694858489521614</v>
      </c>
      <c r="BE11" s="17">
        <v>0.67202965423589001</v>
      </c>
      <c r="BF11" s="17"/>
      <c r="BG11" s="17">
        <v>0.64937459040368095</v>
      </c>
      <c r="BH11" s="17">
        <v>0.57743279059966302</v>
      </c>
      <c r="BI11" s="17" t="s">
        <v>95</v>
      </c>
      <c r="BJ11" s="17">
        <v>0.52444500421613804</v>
      </c>
      <c r="BK11" s="17">
        <v>0.74630739153471504</v>
      </c>
      <c r="BL11" s="17">
        <v>0.65941278073370402</v>
      </c>
      <c r="BM11" s="17">
        <v>0.70244205486882405</v>
      </c>
    </row>
    <row r="12" spans="2:65" x14ac:dyDescent="0.35">
      <c r="B12" s="18" t="s">
        <v>635</v>
      </c>
      <c r="C12" s="17">
        <v>2.8315681539156201E-2</v>
      </c>
      <c r="D12" s="17">
        <v>2.3823914882767101E-2</v>
      </c>
      <c r="E12" s="17">
        <v>3.22916453794845E-2</v>
      </c>
      <c r="F12" s="17"/>
      <c r="G12" s="17">
        <v>6.7355093115315803E-2</v>
      </c>
      <c r="H12" s="17">
        <v>2.14852179718041E-2</v>
      </c>
      <c r="I12" s="17">
        <v>5.7403983224023902E-2</v>
      </c>
      <c r="J12" s="17">
        <v>7.8003982069203099E-3</v>
      </c>
      <c r="K12" s="17">
        <v>1.8503177177502099E-2</v>
      </c>
      <c r="L12" s="17">
        <v>2.40762000419164E-2</v>
      </c>
      <c r="M12" s="17"/>
      <c r="N12" s="17">
        <v>3.73212244374522E-2</v>
      </c>
      <c r="O12" s="17">
        <v>2.3952706189161701E-2</v>
      </c>
      <c r="P12" s="17">
        <v>2.83113812629881E-2</v>
      </c>
      <c r="Q12" s="17">
        <v>2.6656721170703401E-2</v>
      </c>
      <c r="R12" s="17"/>
      <c r="S12" s="17">
        <v>1.9121361518035201E-2</v>
      </c>
      <c r="T12" s="17">
        <v>2.9228957660655901E-2</v>
      </c>
      <c r="U12" s="17">
        <v>4.6710097074576899E-2</v>
      </c>
      <c r="V12" s="17">
        <v>0</v>
      </c>
      <c r="W12" s="17">
        <v>3.2654295895692201E-2</v>
      </c>
      <c r="X12" s="17">
        <v>3.3575453620042099E-2</v>
      </c>
      <c r="Y12" s="17">
        <v>3.00378812706487E-2</v>
      </c>
      <c r="Z12" s="17">
        <v>0</v>
      </c>
      <c r="AA12" s="17">
        <v>2.3509015553286501E-2</v>
      </c>
      <c r="AB12" s="17">
        <v>5.7169151633994102E-2</v>
      </c>
      <c r="AC12" s="17">
        <v>2.7969101238417001E-2</v>
      </c>
      <c r="AD12" s="17">
        <v>0</v>
      </c>
      <c r="AE12" s="17"/>
      <c r="AF12" s="17">
        <v>2.6018274031681901E-2</v>
      </c>
      <c r="AG12" s="17">
        <v>2.5689992294060399E-2</v>
      </c>
      <c r="AH12" s="17">
        <v>3.3657489261658201E-2</v>
      </c>
      <c r="AI12" s="17"/>
      <c r="AJ12" s="17">
        <v>3.0942273661471498E-2</v>
      </c>
      <c r="AK12" s="17">
        <v>2.3885090386321899E-2</v>
      </c>
      <c r="AL12" s="17">
        <v>0</v>
      </c>
      <c r="AM12" s="17">
        <v>0</v>
      </c>
      <c r="AN12" s="17">
        <v>3.21167179935705E-2</v>
      </c>
      <c r="AO12" s="17"/>
      <c r="AP12" s="17">
        <v>3.9941848836906803E-2</v>
      </c>
      <c r="AQ12" s="17">
        <v>3.6045032971885597E-2</v>
      </c>
      <c r="AR12" s="17">
        <v>0</v>
      </c>
      <c r="AS12" s="17"/>
      <c r="AT12" s="17">
        <v>1.28353292860813E-2</v>
      </c>
      <c r="AU12" s="17">
        <v>4.6796102636981897E-2</v>
      </c>
      <c r="AV12" s="17">
        <v>2.68864315765267E-2</v>
      </c>
      <c r="AW12" s="17">
        <v>2.1579052860581999E-2</v>
      </c>
      <c r="AX12" s="17">
        <v>0</v>
      </c>
      <c r="AY12" s="17"/>
      <c r="AZ12" s="17">
        <v>1.0104208191184899E-2</v>
      </c>
      <c r="BA12" s="17">
        <v>3.3129347262429401E-2</v>
      </c>
      <c r="BB12" s="17">
        <v>2.4593088643242701E-2</v>
      </c>
      <c r="BC12" s="17">
        <v>3.3559433705130398E-2</v>
      </c>
      <c r="BD12" s="17">
        <v>1.20437898898878E-2</v>
      </c>
      <c r="BE12" s="17">
        <v>6.3287216913318095E-2</v>
      </c>
      <c r="BF12" s="17"/>
      <c r="BG12" s="17">
        <v>2.4229532086846101E-2</v>
      </c>
      <c r="BH12" s="17">
        <v>3.3131950539657402E-2</v>
      </c>
      <c r="BI12" s="17" t="s">
        <v>95</v>
      </c>
      <c r="BJ12" s="17">
        <v>1.4629768106249601E-2</v>
      </c>
      <c r="BK12" s="17">
        <v>0</v>
      </c>
      <c r="BL12" s="17">
        <v>4.0202874337175599E-2</v>
      </c>
      <c r="BM12" s="17">
        <v>0.157138791075665</v>
      </c>
    </row>
    <row r="13" spans="2:65" x14ac:dyDescent="0.35">
      <c r="B13" s="18" t="s">
        <v>636</v>
      </c>
      <c r="C13" s="17">
        <v>0.112235834801865</v>
      </c>
      <c r="D13" s="17">
        <v>0.112360527266732</v>
      </c>
      <c r="E13" s="17">
        <v>0.112716201005241</v>
      </c>
      <c r="F13" s="17"/>
      <c r="G13" s="17">
        <v>9.7839415287978002E-2</v>
      </c>
      <c r="H13" s="17">
        <v>5.17239277634685E-2</v>
      </c>
      <c r="I13" s="17">
        <v>0.101681552619159</v>
      </c>
      <c r="J13" s="17">
        <v>0.13997863762339799</v>
      </c>
      <c r="K13" s="17">
        <v>0.13268827168351399</v>
      </c>
      <c r="L13" s="17">
        <v>0.115604731792933</v>
      </c>
      <c r="M13" s="17"/>
      <c r="N13" s="17">
        <v>7.5840961982299199E-2</v>
      </c>
      <c r="O13" s="17">
        <v>5.8367695881067001E-2</v>
      </c>
      <c r="P13" s="17">
        <v>0.18150458414627099</v>
      </c>
      <c r="Q13" s="17">
        <v>0.11819856602463</v>
      </c>
      <c r="R13" s="17"/>
      <c r="S13" s="17">
        <v>5.2819110495438297E-2</v>
      </c>
      <c r="T13" s="17">
        <v>8.4223372276213695E-2</v>
      </c>
      <c r="U13" s="17">
        <v>0.10451594203247901</v>
      </c>
      <c r="V13" s="17">
        <v>0.166184863663313</v>
      </c>
      <c r="W13" s="17">
        <v>7.3010292177797795E-2</v>
      </c>
      <c r="X13" s="17">
        <v>0.12792537927692699</v>
      </c>
      <c r="Y13" s="17">
        <v>0.10364051183223</v>
      </c>
      <c r="Z13" s="17">
        <v>8.0517021245040801E-2</v>
      </c>
      <c r="AA13" s="17">
        <v>0.18583857258651301</v>
      </c>
      <c r="AB13" s="17">
        <v>6.3447700693922901E-2</v>
      </c>
      <c r="AC13" s="17">
        <v>7.8273734858302899E-2</v>
      </c>
      <c r="AD13" s="17">
        <v>0.255811328911004</v>
      </c>
      <c r="AE13" s="17"/>
      <c r="AF13" s="17">
        <v>0.11808927295659501</v>
      </c>
      <c r="AG13" s="17">
        <v>0.103451839932117</v>
      </c>
      <c r="AH13" s="17">
        <v>0.12644292991968001</v>
      </c>
      <c r="AI13" s="17"/>
      <c r="AJ13" s="17">
        <v>0.114783185590485</v>
      </c>
      <c r="AK13" s="17">
        <v>9.5347061291274196E-2</v>
      </c>
      <c r="AL13" s="17">
        <v>9.2285753833584699E-2</v>
      </c>
      <c r="AM13" s="17">
        <v>0.30477806927589901</v>
      </c>
      <c r="AN13" s="17">
        <v>0.105227543349165</v>
      </c>
      <c r="AO13" s="17"/>
      <c r="AP13" s="17">
        <v>9.3507423123285999E-2</v>
      </c>
      <c r="AQ13" s="17">
        <v>8.7419137416134204E-2</v>
      </c>
      <c r="AR13" s="17">
        <v>0.137796531891927</v>
      </c>
      <c r="AS13" s="17"/>
      <c r="AT13" s="17">
        <v>0.157676626701372</v>
      </c>
      <c r="AU13" s="17">
        <v>0.13401881264869001</v>
      </c>
      <c r="AV13" s="17">
        <v>5.5753583580811103E-2</v>
      </c>
      <c r="AW13" s="17">
        <v>7.2771367937858503E-2</v>
      </c>
      <c r="AX13" s="17">
        <v>0</v>
      </c>
      <c r="AY13" s="17"/>
      <c r="AZ13" s="17">
        <v>0.14029607699803001</v>
      </c>
      <c r="BA13" s="17">
        <v>8.5069165471284403E-2</v>
      </c>
      <c r="BB13" s="17">
        <v>0.102480202706415</v>
      </c>
      <c r="BC13" s="17">
        <v>0.106285277618642</v>
      </c>
      <c r="BD13" s="17">
        <v>0.137535500242951</v>
      </c>
      <c r="BE13" s="17">
        <v>0.16290654527121301</v>
      </c>
      <c r="BF13" s="17"/>
      <c r="BG13" s="17">
        <v>0.117778717592946</v>
      </c>
      <c r="BH13" s="17">
        <v>0.126497146960663</v>
      </c>
      <c r="BI13" s="17" t="s">
        <v>95</v>
      </c>
      <c r="BJ13" s="17">
        <v>0.182452264950141</v>
      </c>
      <c r="BK13" s="17">
        <v>0.10533153867872599</v>
      </c>
      <c r="BL13" s="17">
        <v>7.1926844561276196E-2</v>
      </c>
      <c r="BM13" s="17">
        <v>0</v>
      </c>
    </row>
    <row r="14" spans="2:65" x14ac:dyDescent="0.35">
      <c r="B14" s="18" t="s">
        <v>114</v>
      </c>
      <c r="C14" s="19">
        <v>6.0146768585699402E-2</v>
      </c>
      <c r="D14" s="19">
        <v>5.6568747961719602E-2</v>
      </c>
      <c r="E14" s="19">
        <v>6.35103955591792E-2</v>
      </c>
      <c r="F14" s="19"/>
      <c r="G14" s="19">
        <v>2.0674720919617001E-2</v>
      </c>
      <c r="H14" s="19">
        <v>6.0790745090216099E-2</v>
      </c>
      <c r="I14" s="19">
        <v>5.8488942374329798E-2</v>
      </c>
      <c r="J14" s="19">
        <v>7.0504835630688198E-2</v>
      </c>
      <c r="K14" s="19">
        <v>6.7874924035113401E-2</v>
      </c>
      <c r="L14" s="19">
        <v>5.8137079275485601E-2</v>
      </c>
      <c r="M14" s="19"/>
      <c r="N14" s="19">
        <v>8.8686081304874403E-2</v>
      </c>
      <c r="O14" s="19">
        <v>5.6494968942960903E-2</v>
      </c>
      <c r="P14" s="19">
        <v>5.5327706095397597E-2</v>
      </c>
      <c r="Q14" s="19">
        <v>5.0589174758351597E-2</v>
      </c>
      <c r="R14" s="19"/>
      <c r="S14" s="19">
        <v>9.7807038103278301E-2</v>
      </c>
      <c r="T14" s="19">
        <v>2.7738491491135799E-2</v>
      </c>
      <c r="U14" s="19">
        <v>9.7142665183159699E-2</v>
      </c>
      <c r="V14" s="19">
        <v>7.7974122027468507E-2</v>
      </c>
      <c r="W14" s="19">
        <v>3.9630809451400698E-2</v>
      </c>
      <c r="X14" s="19">
        <v>9.7153420936992405E-2</v>
      </c>
      <c r="Y14" s="19">
        <v>4.5230607597009698E-2</v>
      </c>
      <c r="Z14" s="19">
        <v>0.16920107406891699</v>
      </c>
      <c r="AA14" s="19">
        <v>3.2542707092455797E-2</v>
      </c>
      <c r="AB14" s="19">
        <v>4.9505019787163998E-2</v>
      </c>
      <c r="AC14" s="19">
        <v>2.2100714842611599E-2</v>
      </c>
      <c r="AD14" s="19">
        <v>3.9747175347530701E-2</v>
      </c>
      <c r="AE14" s="19"/>
      <c r="AF14" s="19">
        <v>5.7834746055227301E-2</v>
      </c>
      <c r="AG14" s="19">
        <v>6.7673736178971503E-2</v>
      </c>
      <c r="AH14" s="19">
        <v>6.1401255358686402E-2</v>
      </c>
      <c r="AI14" s="19"/>
      <c r="AJ14" s="19">
        <v>4.84883590497273E-2</v>
      </c>
      <c r="AK14" s="19">
        <v>6.8177029756444199E-2</v>
      </c>
      <c r="AL14" s="19">
        <v>5.0191895601402803E-2</v>
      </c>
      <c r="AM14" s="19">
        <v>4.68837266621931E-2</v>
      </c>
      <c r="AN14" s="19">
        <v>8.5970775062545399E-2</v>
      </c>
      <c r="AO14" s="19"/>
      <c r="AP14" s="19">
        <v>2.1740232475246299E-2</v>
      </c>
      <c r="AQ14" s="19">
        <v>9.1457471182039493E-2</v>
      </c>
      <c r="AR14" s="19">
        <v>2.33977700179714E-2</v>
      </c>
      <c r="AS14" s="19"/>
      <c r="AT14" s="19">
        <v>4.67668392261213E-2</v>
      </c>
      <c r="AU14" s="19">
        <v>6.1304134911361503E-2</v>
      </c>
      <c r="AV14" s="19">
        <v>6.8155168527087806E-2</v>
      </c>
      <c r="AW14" s="19">
        <v>9.2788423548731805E-2</v>
      </c>
      <c r="AX14" s="19">
        <v>0</v>
      </c>
      <c r="AY14" s="19"/>
      <c r="AZ14" s="19">
        <v>4.5582738405251101E-2</v>
      </c>
      <c r="BA14" s="19">
        <v>8.3446922250156694E-2</v>
      </c>
      <c r="BB14" s="19">
        <v>6.7255635159154406E-2</v>
      </c>
      <c r="BC14" s="19">
        <v>5.0607686206343802E-2</v>
      </c>
      <c r="BD14" s="19">
        <v>5.2692981198435303E-2</v>
      </c>
      <c r="BE14" s="19">
        <v>1.96298294085205E-2</v>
      </c>
      <c r="BF14" s="19"/>
      <c r="BG14" s="19">
        <v>6.9318454722424497E-2</v>
      </c>
      <c r="BH14" s="19">
        <v>3.4695532014184599E-2</v>
      </c>
      <c r="BI14" s="19" t="s">
        <v>95</v>
      </c>
      <c r="BJ14" s="19">
        <v>0.11520701232239899</v>
      </c>
      <c r="BK14" s="19">
        <v>1.33191559448828E-2</v>
      </c>
      <c r="BL14" s="19">
        <v>6.2464526641882401E-2</v>
      </c>
      <c r="BM14" s="19">
        <v>0</v>
      </c>
    </row>
    <row r="15" spans="2:65" x14ac:dyDescent="0.35">
      <c r="B15" s="16" t="s">
        <v>639</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2" t="s">
        <v>649</v>
      </c>
      <c r="E2" s="28"/>
      <c r="F2" s="28"/>
      <c r="G2" s="28"/>
      <c r="H2" s="28"/>
      <c r="I2" s="28"/>
      <c r="J2" s="28"/>
      <c r="K2" s="28"/>
    </row>
    <row r="6" spans="2:11" ht="50" customHeight="1" x14ac:dyDescent="0.35">
      <c r="B6" s="23" t="s">
        <v>14</v>
      </c>
      <c r="C6" s="23" t="s">
        <v>641</v>
      </c>
      <c r="D6" s="23" t="s">
        <v>642</v>
      </c>
      <c r="E6" s="23" t="s">
        <v>643</v>
      </c>
      <c r="F6" s="23" t="s">
        <v>644</v>
      </c>
      <c r="G6" s="23" t="s">
        <v>645</v>
      </c>
      <c r="H6" s="23" t="s">
        <v>646</v>
      </c>
      <c r="I6" s="23" t="s">
        <v>647</v>
      </c>
      <c r="J6" s="23" t="s">
        <v>648</v>
      </c>
    </row>
    <row r="7" spans="2:11" ht="43.5" x14ac:dyDescent="0.35">
      <c r="B7" s="18" t="s">
        <v>571</v>
      </c>
      <c r="C7" s="17">
        <v>5.2038288953200403E-2</v>
      </c>
      <c r="D7" s="17">
        <v>8.3284519663459497E-2</v>
      </c>
      <c r="E7" s="17">
        <v>0.23514873992249799</v>
      </c>
      <c r="F7" s="17">
        <v>0.54690028499096399</v>
      </c>
      <c r="G7" s="17">
        <v>8.0791227772144494E-2</v>
      </c>
      <c r="H7" s="17">
        <v>6.6428154859885194E-2</v>
      </c>
      <c r="I7" s="17">
        <v>0.18079182709702599</v>
      </c>
      <c r="J7" s="17">
        <v>8.6072456365339903E-2</v>
      </c>
    </row>
    <row r="8" spans="2:11" ht="43.5" x14ac:dyDescent="0.35">
      <c r="B8" s="18" t="s">
        <v>572</v>
      </c>
      <c r="C8" s="17">
        <v>0.11750979911630299</v>
      </c>
      <c r="D8" s="17">
        <v>0.21280732146251299</v>
      </c>
      <c r="E8" s="17">
        <v>0.321808656647252</v>
      </c>
      <c r="F8" s="17">
        <v>0.24636982371577301</v>
      </c>
      <c r="G8" s="17">
        <v>0.21489530967842499</v>
      </c>
      <c r="H8" s="17">
        <v>0.158728467718808</v>
      </c>
      <c r="I8" s="17">
        <v>0.349012475993493</v>
      </c>
      <c r="J8" s="17">
        <v>0.203400170560704</v>
      </c>
    </row>
    <row r="9" spans="2:11" ht="29" x14ac:dyDescent="0.35">
      <c r="B9" s="18" t="s">
        <v>573</v>
      </c>
      <c r="C9" s="17">
        <v>0.79447605014294598</v>
      </c>
      <c r="D9" s="17">
        <v>0.66635138847467201</v>
      </c>
      <c r="E9" s="17">
        <v>0.41588844785450901</v>
      </c>
      <c r="F9" s="17">
        <v>0.18565583431692601</v>
      </c>
      <c r="G9" s="17">
        <v>0.67478720295867201</v>
      </c>
      <c r="H9" s="17">
        <v>0.74046276147390599</v>
      </c>
      <c r="I9" s="17">
        <v>0.439220315614955</v>
      </c>
      <c r="J9" s="17">
        <v>0.67912864759769298</v>
      </c>
    </row>
    <row r="10" spans="2:11" x14ac:dyDescent="0.35">
      <c r="B10" s="18" t="s">
        <v>114</v>
      </c>
      <c r="C10" s="17">
        <v>3.5975861787550002E-2</v>
      </c>
      <c r="D10" s="17">
        <v>3.7556770399355802E-2</v>
      </c>
      <c r="E10" s="17">
        <v>2.7154155575741402E-2</v>
      </c>
      <c r="F10" s="17">
        <v>2.1074056976337598E-2</v>
      </c>
      <c r="G10" s="17">
        <v>2.95262595907585E-2</v>
      </c>
      <c r="H10" s="17">
        <v>3.4380615947401397E-2</v>
      </c>
      <c r="I10" s="17">
        <v>3.09753812945259E-2</v>
      </c>
      <c r="J10" s="17">
        <v>3.1398725476263503E-2</v>
      </c>
    </row>
    <row r="11" spans="2:11" x14ac:dyDescent="0.35">
      <c r="B11" s="16" t="s">
        <v>160</v>
      </c>
      <c r="C11" s="16"/>
      <c r="D11" s="16"/>
      <c r="E11" s="16"/>
      <c r="F11" s="16"/>
      <c r="G11" s="16"/>
      <c r="H11" s="16"/>
      <c r="I11" s="16"/>
      <c r="J11" s="16"/>
    </row>
    <row r="12" spans="2:11" x14ac:dyDescent="0.35">
      <c r="B12" t="s">
        <v>98</v>
      </c>
    </row>
    <row r="13" spans="2:11" x14ac:dyDescent="0.35">
      <c r="B13" t="s">
        <v>99</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5.2038288953200403E-2</v>
      </c>
      <c r="D9" s="17">
        <v>7.8681917388248507E-2</v>
      </c>
      <c r="E9" s="17">
        <v>2.6102417531854698E-2</v>
      </c>
      <c r="F9" s="17"/>
      <c r="G9" s="17">
        <v>0.12632263492414</v>
      </c>
      <c r="H9" s="17">
        <v>8.50491599724012E-2</v>
      </c>
      <c r="I9" s="17">
        <v>5.8771832983765697E-2</v>
      </c>
      <c r="J9" s="17">
        <v>3.6418801942756401E-2</v>
      </c>
      <c r="K9" s="17">
        <v>1.16733455031671E-2</v>
      </c>
      <c r="L9" s="17">
        <v>1.7695772703002498E-2</v>
      </c>
      <c r="M9" s="17"/>
      <c r="N9" s="17">
        <v>7.6458289944430199E-2</v>
      </c>
      <c r="O9" s="17">
        <v>3.4874788092723097E-2</v>
      </c>
      <c r="P9" s="17">
        <v>5.1824205903384699E-2</v>
      </c>
      <c r="Q9" s="17">
        <v>4.5416819010830098E-2</v>
      </c>
      <c r="R9" s="17"/>
      <c r="S9" s="17">
        <v>0.110485461023812</v>
      </c>
      <c r="T9" s="17">
        <v>3.0052341052481502E-2</v>
      </c>
      <c r="U9" s="17">
        <v>1.95316094616176E-2</v>
      </c>
      <c r="V9" s="17">
        <v>5.5743110212461498E-2</v>
      </c>
      <c r="W9" s="17">
        <v>3.51532125658474E-2</v>
      </c>
      <c r="X9" s="17">
        <v>6.1760796434948202E-2</v>
      </c>
      <c r="Y9" s="17">
        <v>3.5249747994501902E-2</v>
      </c>
      <c r="Z9" s="17">
        <v>7.6973442204044201E-2</v>
      </c>
      <c r="AA9" s="17">
        <v>5.5620129990191801E-2</v>
      </c>
      <c r="AB9" s="17">
        <v>4.0716770440745502E-2</v>
      </c>
      <c r="AC9" s="17">
        <v>2.12566241004957E-2</v>
      </c>
      <c r="AD9" s="17">
        <v>3.6893971543678801E-2</v>
      </c>
      <c r="AE9" s="17"/>
      <c r="AF9" s="17">
        <v>2.96249081824114E-2</v>
      </c>
      <c r="AG9" s="17">
        <v>6.19170593625466E-2</v>
      </c>
      <c r="AH9" s="17">
        <v>5.1638567698620498E-2</v>
      </c>
      <c r="AI9" s="17"/>
      <c r="AJ9" s="17">
        <v>4.6571402629438902E-2</v>
      </c>
      <c r="AK9" s="17">
        <v>8.1600629559009E-2</v>
      </c>
      <c r="AL9" s="17">
        <v>2.7902455080721901E-2</v>
      </c>
      <c r="AM9" s="17">
        <v>3.3508877867978203E-2</v>
      </c>
      <c r="AN9" s="17">
        <v>3.4263315972316397E-2</v>
      </c>
      <c r="AO9" s="17"/>
      <c r="AP9" s="17">
        <v>7.3585759399360295E-2</v>
      </c>
      <c r="AQ9" s="17">
        <v>6.3212374852290198E-2</v>
      </c>
      <c r="AR9" s="17">
        <v>5.1851903233160697E-2</v>
      </c>
      <c r="AS9" s="17"/>
      <c r="AT9" s="17">
        <v>2.4168605194122599E-2</v>
      </c>
      <c r="AU9" s="17">
        <v>5.9721150608909097E-2</v>
      </c>
      <c r="AV9" s="17">
        <v>6.7736897190323803E-2</v>
      </c>
      <c r="AW9" s="17">
        <v>7.0867279131816993E-2</v>
      </c>
      <c r="AX9" s="17">
        <v>0.108170559162518</v>
      </c>
      <c r="AY9" s="17"/>
      <c r="AZ9" s="17">
        <v>0.108878120364561</v>
      </c>
      <c r="BA9" s="17">
        <v>3.6155604449980602E-2</v>
      </c>
      <c r="BB9" s="17">
        <v>4.9941936042944397E-2</v>
      </c>
      <c r="BC9" s="17">
        <v>2.2229889951245901E-2</v>
      </c>
      <c r="BD9" s="17">
        <v>3.4808399581874698E-2</v>
      </c>
      <c r="BE9" s="17">
        <v>4.7071750926062798E-2</v>
      </c>
      <c r="BF9" s="17"/>
      <c r="BG9" s="17">
        <v>3.1001481858672599E-2</v>
      </c>
      <c r="BH9" s="17">
        <v>6.5793341509715997E-2</v>
      </c>
      <c r="BI9" s="17" t="s">
        <v>95</v>
      </c>
      <c r="BJ9" s="17">
        <v>5.6873209963631599E-2</v>
      </c>
      <c r="BK9" s="17">
        <v>4.55633936814182E-2</v>
      </c>
      <c r="BL9" s="17">
        <v>7.2162013794153504E-2</v>
      </c>
      <c r="BM9" s="17">
        <v>7.6674438263940103E-2</v>
      </c>
    </row>
    <row r="10" spans="2:65" ht="43.5" x14ac:dyDescent="0.35">
      <c r="B10" s="18" t="s">
        <v>572</v>
      </c>
      <c r="C10" s="17">
        <v>0.11750979911630299</v>
      </c>
      <c r="D10" s="17">
        <v>0.14242058677080799</v>
      </c>
      <c r="E10" s="17">
        <v>9.3554935655501797E-2</v>
      </c>
      <c r="F10" s="17"/>
      <c r="G10" s="17">
        <v>0.193094833036735</v>
      </c>
      <c r="H10" s="17">
        <v>0.198747152269455</v>
      </c>
      <c r="I10" s="17">
        <v>0.140612223417866</v>
      </c>
      <c r="J10" s="17">
        <v>8.5324601319344898E-2</v>
      </c>
      <c r="K10" s="17">
        <v>5.2161858391939202E-2</v>
      </c>
      <c r="L10" s="17">
        <v>6.2866932733770906E-2</v>
      </c>
      <c r="M10" s="17"/>
      <c r="N10" s="17">
        <v>0.15790868473797401</v>
      </c>
      <c r="O10" s="17">
        <v>8.9971728414397906E-2</v>
      </c>
      <c r="P10" s="17">
        <v>0.118168451332354</v>
      </c>
      <c r="Q10" s="17">
        <v>0.103429273006241</v>
      </c>
      <c r="R10" s="17"/>
      <c r="S10" s="17">
        <v>0.17039119228531599</v>
      </c>
      <c r="T10" s="17">
        <v>0.109741736949532</v>
      </c>
      <c r="U10" s="17">
        <v>0.10683488132963399</v>
      </c>
      <c r="V10" s="17">
        <v>0.12573397889446999</v>
      </c>
      <c r="W10" s="17">
        <v>0.114108514251825</v>
      </c>
      <c r="X10" s="17">
        <v>0.103209461818331</v>
      </c>
      <c r="Y10" s="17">
        <v>0.11016245379280799</v>
      </c>
      <c r="Z10" s="17">
        <v>0.13023731741236</v>
      </c>
      <c r="AA10" s="17">
        <v>9.2227401099491194E-2</v>
      </c>
      <c r="AB10" s="17">
        <v>0.122003724773793</v>
      </c>
      <c r="AC10" s="17">
        <v>6.7931163879061299E-2</v>
      </c>
      <c r="AD10" s="17">
        <v>0.124739628729821</v>
      </c>
      <c r="AE10" s="17"/>
      <c r="AF10" s="17">
        <v>9.5618804696308304E-2</v>
      </c>
      <c r="AG10" s="17">
        <v>0.122258456563687</v>
      </c>
      <c r="AH10" s="17">
        <v>0.14581696569524299</v>
      </c>
      <c r="AI10" s="17"/>
      <c r="AJ10" s="17">
        <v>9.3724286928402303E-2</v>
      </c>
      <c r="AK10" s="17">
        <v>0.161053817691794</v>
      </c>
      <c r="AL10" s="17">
        <v>8.8198518982436303E-2</v>
      </c>
      <c r="AM10" s="17">
        <v>9.3842913699717798E-2</v>
      </c>
      <c r="AN10" s="17">
        <v>0.10719732094409901</v>
      </c>
      <c r="AO10" s="17"/>
      <c r="AP10" s="17">
        <v>0.12265226048009401</v>
      </c>
      <c r="AQ10" s="17">
        <v>0.148692454139429</v>
      </c>
      <c r="AR10" s="17">
        <v>0.104739661200186</v>
      </c>
      <c r="AS10" s="17"/>
      <c r="AT10" s="17">
        <v>7.34056354258628E-2</v>
      </c>
      <c r="AU10" s="17">
        <v>8.5215067530031996E-2</v>
      </c>
      <c r="AV10" s="17">
        <v>0.171409020630512</v>
      </c>
      <c r="AW10" s="17">
        <v>0.21746282949660201</v>
      </c>
      <c r="AX10" s="17">
        <v>0.15082613785062701</v>
      </c>
      <c r="AY10" s="17"/>
      <c r="AZ10" s="17">
        <v>0.19422895572450299</v>
      </c>
      <c r="BA10" s="17">
        <v>0.10349982864579001</v>
      </c>
      <c r="BB10" s="17">
        <v>0.102242779411147</v>
      </c>
      <c r="BC10" s="17">
        <v>9.7032195307844696E-2</v>
      </c>
      <c r="BD10" s="17">
        <v>5.5253304540721901E-2</v>
      </c>
      <c r="BE10" s="17">
        <v>0.11854125343954899</v>
      </c>
      <c r="BF10" s="17"/>
      <c r="BG10" s="17">
        <v>8.3772995577550094E-2</v>
      </c>
      <c r="BH10" s="17">
        <v>0.107438898081519</v>
      </c>
      <c r="BI10" s="17" t="s">
        <v>95</v>
      </c>
      <c r="BJ10" s="17">
        <v>0.15732558010650199</v>
      </c>
      <c r="BK10" s="17">
        <v>0.13894100920976901</v>
      </c>
      <c r="BL10" s="17">
        <v>0.167186959203448</v>
      </c>
      <c r="BM10" s="17">
        <v>0.138286707583338</v>
      </c>
    </row>
    <row r="11" spans="2:65" ht="29" x14ac:dyDescent="0.35">
      <c r="B11" s="18" t="s">
        <v>573</v>
      </c>
      <c r="C11" s="17">
        <v>0.79447605014294598</v>
      </c>
      <c r="D11" s="17">
        <v>0.74104030124753195</v>
      </c>
      <c r="E11" s="17">
        <v>0.84606012958317101</v>
      </c>
      <c r="F11" s="17"/>
      <c r="G11" s="17">
        <v>0.62783188018549296</v>
      </c>
      <c r="H11" s="17">
        <v>0.66958797472974496</v>
      </c>
      <c r="I11" s="17">
        <v>0.75979800638627204</v>
      </c>
      <c r="J11" s="17">
        <v>0.85222946172684999</v>
      </c>
      <c r="K11" s="17">
        <v>0.894297747003449</v>
      </c>
      <c r="L11" s="17">
        <v>0.90134866983449902</v>
      </c>
      <c r="M11" s="17"/>
      <c r="N11" s="17">
        <v>0.73995912760486104</v>
      </c>
      <c r="O11" s="17">
        <v>0.84007907359635403</v>
      </c>
      <c r="P11" s="17">
        <v>0.783140597375516</v>
      </c>
      <c r="Q11" s="17">
        <v>0.81219031221453997</v>
      </c>
      <c r="R11" s="17"/>
      <c r="S11" s="17">
        <v>0.66488273375624496</v>
      </c>
      <c r="T11" s="17">
        <v>0.80972517555510803</v>
      </c>
      <c r="U11" s="17">
        <v>0.85123232709852903</v>
      </c>
      <c r="V11" s="17">
        <v>0.79440055935338605</v>
      </c>
      <c r="W11" s="17">
        <v>0.83189440119176095</v>
      </c>
      <c r="X11" s="17">
        <v>0.81930925651050102</v>
      </c>
      <c r="Y11" s="17">
        <v>0.81833099805646203</v>
      </c>
      <c r="Z11" s="17">
        <v>0.77092167021423497</v>
      </c>
      <c r="AA11" s="17">
        <v>0.80771693775289</v>
      </c>
      <c r="AB11" s="17">
        <v>0.79856001789069897</v>
      </c>
      <c r="AC11" s="17">
        <v>0.878756506170008</v>
      </c>
      <c r="AD11" s="17">
        <v>0.79251922048643697</v>
      </c>
      <c r="AE11" s="17"/>
      <c r="AF11" s="17">
        <v>0.84659365362277195</v>
      </c>
      <c r="AG11" s="17">
        <v>0.787771929225769</v>
      </c>
      <c r="AH11" s="17">
        <v>0.74378549603118205</v>
      </c>
      <c r="AI11" s="17"/>
      <c r="AJ11" s="17">
        <v>0.83450423052095601</v>
      </c>
      <c r="AK11" s="17">
        <v>0.71219795212708803</v>
      </c>
      <c r="AL11" s="17">
        <v>0.85996222479241102</v>
      </c>
      <c r="AM11" s="17">
        <v>0.83490739431058503</v>
      </c>
      <c r="AN11" s="17">
        <v>0.80990890888896105</v>
      </c>
      <c r="AO11" s="17"/>
      <c r="AP11" s="17">
        <v>0.77831719135539701</v>
      </c>
      <c r="AQ11" s="17">
        <v>0.74468385826836003</v>
      </c>
      <c r="AR11" s="17">
        <v>0.80749972043011198</v>
      </c>
      <c r="AS11" s="17"/>
      <c r="AT11" s="17">
        <v>0.86846288489652801</v>
      </c>
      <c r="AU11" s="17">
        <v>0.828987205925518</v>
      </c>
      <c r="AV11" s="17">
        <v>0.71963279498042299</v>
      </c>
      <c r="AW11" s="17">
        <v>0.66448442231545501</v>
      </c>
      <c r="AX11" s="17">
        <v>0.74100330298685502</v>
      </c>
      <c r="AY11" s="17"/>
      <c r="AZ11" s="17">
        <v>0.65259719044814601</v>
      </c>
      <c r="BA11" s="17">
        <v>0.81210117823657701</v>
      </c>
      <c r="BB11" s="17">
        <v>0.812436814308507</v>
      </c>
      <c r="BC11" s="17">
        <v>0.85439624048979601</v>
      </c>
      <c r="BD11" s="17">
        <v>0.90230476089613298</v>
      </c>
      <c r="BE11" s="17">
        <v>0.80649682375579401</v>
      </c>
      <c r="BF11" s="17"/>
      <c r="BG11" s="17">
        <v>0.85359909736945905</v>
      </c>
      <c r="BH11" s="17">
        <v>0.79464246422263796</v>
      </c>
      <c r="BI11" s="17" t="s">
        <v>95</v>
      </c>
      <c r="BJ11" s="17">
        <v>0.738919279696031</v>
      </c>
      <c r="BK11" s="17">
        <v>0.77390488507025901</v>
      </c>
      <c r="BL11" s="17">
        <v>0.72250875984430096</v>
      </c>
      <c r="BM11" s="17">
        <v>0.72099098616003099</v>
      </c>
    </row>
    <row r="12" spans="2:65" x14ac:dyDescent="0.35">
      <c r="B12" s="18" t="s">
        <v>114</v>
      </c>
      <c r="C12" s="19">
        <v>3.5975861787550002E-2</v>
      </c>
      <c r="D12" s="19">
        <v>3.7857194593412101E-2</v>
      </c>
      <c r="E12" s="19">
        <v>3.4282517229472897E-2</v>
      </c>
      <c r="F12" s="19"/>
      <c r="G12" s="19">
        <v>5.2750651853632299E-2</v>
      </c>
      <c r="H12" s="19">
        <v>4.66157130283988E-2</v>
      </c>
      <c r="I12" s="19">
        <v>4.0817937212096797E-2</v>
      </c>
      <c r="J12" s="19">
        <v>2.6027135011048998E-2</v>
      </c>
      <c r="K12" s="19">
        <v>4.1867049101444502E-2</v>
      </c>
      <c r="L12" s="19">
        <v>1.8088624728727201E-2</v>
      </c>
      <c r="M12" s="19"/>
      <c r="N12" s="19">
        <v>2.5673897712735001E-2</v>
      </c>
      <c r="O12" s="19">
        <v>3.5074409896524703E-2</v>
      </c>
      <c r="P12" s="19">
        <v>4.6866745388744899E-2</v>
      </c>
      <c r="Q12" s="19">
        <v>3.8963595768388898E-2</v>
      </c>
      <c r="R12" s="19"/>
      <c r="S12" s="19">
        <v>5.4240612934627903E-2</v>
      </c>
      <c r="T12" s="19">
        <v>5.0480746442878401E-2</v>
      </c>
      <c r="U12" s="19">
        <v>2.2401182110219901E-2</v>
      </c>
      <c r="V12" s="19">
        <v>2.4122351539682299E-2</v>
      </c>
      <c r="W12" s="19">
        <v>1.8843871990567401E-2</v>
      </c>
      <c r="X12" s="19">
        <v>1.5720485236219901E-2</v>
      </c>
      <c r="Y12" s="19">
        <v>3.6256800156228002E-2</v>
      </c>
      <c r="Z12" s="19">
        <v>2.1867570169360698E-2</v>
      </c>
      <c r="AA12" s="19">
        <v>4.4435531157426898E-2</v>
      </c>
      <c r="AB12" s="19">
        <v>3.8719486894762699E-2</v>
      </c>
      <c r="AC12" s="19">
        <v>3.2055705850435399E-2</v>
      </c>
      <c r="AD12" s="19">
        <v>4.5847179240062902E-2</v>
      </c>
      <c r="AE12" s="19"/>
      <c r="AF12" s="19">
        <v>2.8162633498508401E-2</v>
      </c>
      <c r="AG12" s="19">
        <v>2.8052554847996701E-2</v>
      </c>
      <c r="AH12" s="19">
        <v>5.87589705749543E-2</v>
      </c>
      <c r="AI12" s="19"/>
      <c r="AJ12" s="19">
        <v>2.5200079921202798E-2</v>
      </c>
      <c r="AK12" s="19">
        <v>4.5147600622109103E-2</v>
      </c>
      <c r="AL12" s="19">
        <v>2.3936801144430999E-2</v>
      </c>
      <c r="AM12" s="19">
        <v>3.7740814121719202E-2</v>
      </c>
      <c r="AN12" s="19">
        <v>4.8630454194623397E-2</v>
      </c>
      <c r="AO12" s="19"/>
      <c r="AP12" s="19">
        <v>2.5444788765148101E-2</v>
      </c>
      <c r="AQ12" s="19">
        <v>4.3411312739920702E-2</v>
      </c>
      <c r="AR12" s="19">
        <v>3.5908715136541598E-2</v>
      </c>
      <c r="AS12" s="19"/>
      <c r="AT12" s="19">
        <v>3.3962874483486297E-2</v>
      </c>
      <c r="AU12" s="19">
        <v>2.6076575935541E-2</v>
      </c>
      <c r="AV12" s="19">
        <v>4.1221287198740603E-2</v>
      </c>
      <c r="AW12" s="19">
        <v>4.7185469056126E-2</v>
      </c>
      <c r="AX12" s="19">
        <v>0</v>
      </c>
      <c r="AY12" s="19"/>
      <c r="AZ12" s="19">
        <v>4.4295733462789602E-2</v>
      </c>
      <c r="BA12" s="19">
        <v>4.82433886676523E-2</v>
      </c>
      <c r="BB12" s="19">
        <v>3.5378470237401399E-2</v>
      </c>
      <c r="BC12" s="19">
        <v>2.6341674251113799E-2</v>
      </c>
      <c r="BD12" s="19">
        <v>7.6335349812705596E-3</v>
      </c>
      <c r="BE12" s="19">
        <v>2.78901718785937E-2</v>
      </c>
      <c r="BF12" s="19"/>
      <c r="BG12" s="19">
        <v>3.16264251943182E-2</v>
      </c>
      <c r="BH12" s="19">
        <v>3.2125296186127097E-2</v>
      </c>
      <c r="BI12" s="19" t="s">
        <v>95</v>
      </c>
      <c r="BJ12" s="19">
        <v>4.6881930233835703E-2</v>
      </c>
      <c r="BK12" s="19">
        <v>4.1590712038553801E-2</v>
      </c>
      <c r="BL12" s="19">
        <v>3.8142267158097598E-2</v>
      </c>
      <c r="BM12" s="19">
        <v>6.4047867992690993E-2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8.3284519663459497E-2</v>
      </c>
      <c r="D9" s="17">
        <v>0.114215640525624</v>
      </c>
      <c r="E9" s="17">
        <v>5.3272773317108398E-2</v>
      </c>
      <c r="F9" s="17"/>
      <c r="G9" s="17">
        <v>0.15152868755360899</v>
      </c>
      <c r="H9" s="17">
        <v>0.14143763216039101</v>
      </c>
      <c r="I9" s="17">
        <v>7.8380480791632401E-2</v>
      </c>
      <c r="J9" s="17">
        <v>7.49179388862449E-2</v>
      </c>
      <c r="K9" s="17">
        <v>6.3055969036239501E-2</v>
      </c>
      <c r="L9" s="17">
        <v>2.20827966884116E-2</v>
      </c>
      <c r="M9" s="17"/>
      <c r="N9" s="17">
        <v>0.118665186578372</v>
      </c>
      <c r="O9" s="17">
        <v>6.7764940424600295E-2</v>
      </c>
      <c r="P9" s="17">
        <v>8.4990539417447206E-2</v>
      </c>
      <c r="Q9" s="17">
        <v>6.2194035581553397E-2</v>
      </c>
      <c r="R9" s="17"/>
      <c r="S9" s="17">
        <v>0.133596135755471</v>
      </c>
      <c r="T9" s="17">
        <v>6.4317884034356801E-2</v>
      </c>
      <c r="U9" s="17">
        <v>6.5097443258414503E-2</v>
      </c>
      <c r="V9" s="17">
        <v>7.8763992568793004E-2</v>
      </c>
      <c r="W9" s="17">
        <v>6.3351249745659796E-2</v>
      </c>
      <c r="X9" s="17">
        <v>7.7009828254419099E-2</v>
      </c>
      <c r="Y9" s="17">
        <v>9.4585806332494901E-2</v>
      </c>
      <c r="Z9" s="17">
        <v>7.5008255220608194E-2</v>
      </c>
      <c r="AA9" s="17">
        <v>8.3217972932111806E-2</v>
      </c>
      <c r="AB9" s="17">
        <v>8.3572153409321004E-2</v>
      </c>
      <c r="AC9" s="17">
        <v>4.1817298209305603E-2</v>
      </c>
      <c r="AD9" s="17">
        <v>9.9590633825808406E-2</v>
      </c>
      <c r="AE9" s="17"/>
      <c r="AF9" s="17">
        <v>6.9210456330944803E-2</v>
      </c>
      <c r="AG9" s="17">
        <v>9.2971506741463095E-2</v>
      </c>
      <c r="AH9" s="17">
        <v>7.6838377131994706E-2</v>
      </c>
      <c r="AI9" s="17"/>
      <c r="AJ9" s="17">
        <v>7.3155274949206997E-2</v>
      </c>
      <c r="AK9" s="17">
        <v>0.11538680580164699</v>
      </c>
      <c r="AL9" s="17">
        <v>6.6365823484760694E-2</v>
      </c>
      <c r="AM9" s="17">
        <v>3.7740814121719202E-2</v>
      </c>
      <c r="AN9" s="17">
        <v>7.7358722006669003E-2</v>
      </c>
      <c r="AO9" s="17"/>
      <c r="AP9" s="17">
        <v>0.10263857232138</v>
      </c>
      <c r="AQ9" s="17">
        <v>9.5035837992836797E-2</v>
      </c>
      <c r="AR9" s="17">
        <v>7.8976510961976207E-2</v>
      </c>
      <c r="AS9" s="17"/>
      <c r="AT9" s="17">
        <v>4.79583309058952E-2</v>
      </c>
      <c r="AU9" s="17">
        <v>6.0004297280305E-2</v>
      </c>
      <c r="AV9" s="17">
        <v>0.121061071199416</v>
      </c>
      <c r="AW9" s="17">
        <v>0.167689891266013</v>
      </c>
      <c r="AX9" s="17">
        <v>7.8411343948653595E-2</v>
      </c>
      <c r="AY9" s="17"/>
      <c r="AZ9" s="17">
        <v>0.15654466775522199</v>
      </c>
      <c r="BA9" s="17">
        <v>6.3042730878579298E-2</v>
      </c>
      <c r="BB9" s="17">
        <v>8.9037583989225497E-2</v>
      </c>
      <c r="BC9" s="17">
        <v>5.7194101802577398E-2</v>
      </c>
      <c r="BD9" s="17">
        <v>3.5063309731154201E-2</v>
      </c>
      <c r="BE9" s="17">
        <v>7.4049873889675197E-2</v>
      </c>
      <c r="BF9" s="17"/>
      <c r="BG9" s="17">
        <v>5.9841313987487599E-2</v>
      </c>
      <c r="BH9" s="17">
        <v>6.6694593511140807E-2</v>
      </c>
      <c r="BI9" s="17" t="s">
        <v>95</v>
      </c>
      <c r="BJ9" s="17">
        <v>0.12942963961518</v>
      </c>
      <c r="BK9" s="17">
        <v>0.108180363056669</v>
      </c>
      <c r="BL9" s="17">
        <v>0.12272580687311101</v>
      </c>
      <c r="BM9" s="17">
        <v>5.6466990125170202E-2</v>
      </c>
    </row>
    <row r="10" spans="2:65" ht="43.5" x14ac:dyDescent="0.35">
      <c r="B10" s="18" t="s">
        <v>572</v>
      </c>
      <c r="C10" s="17">
        <v>0.21280732146251299</v>
      </c>
      <c r="D10" s="17">
        <v>0.25325745176179798</v>
      </c>
      <c r="E10" s="17">
        <v>0.17294720414120601</v>
      </c>
      <c r="F10" s="17"/>
      <c r="G10" s="17">
        <v>0.268613240913399</v>
      </c>
      <c r="H10" s="17">
        <v>0.24340956412214601</v>
      </c>
      <c r="I10" s="17">
        <v>0.18394265747847</v>
      </c>
      <c r="J10" s="17">
        <v>0.164013095674995</v>
      </c>
      <c r="K10" s="17">
        <v>0.20534337322514201</v>
      </c>
      <c r="L10" s="17">
        <v>0.22346796332689001</v>
      </c>
      <c r="M10" s="17"/>
      <c r="N10" s="17">
        <v>0.23706273984027501</v>
      </c>
      <c r="O10" s="17">
        <v>0.21736217837529501</v>
      </c>
      <c r="P10" s="17">
        <v>0.212561537058813</v>
      </c>
      <c r="Q10" s="17">
        <v>0.183782042374877</v>
      </c>
      <c r="R10" s="17"/>
      <c r="S10" s="17">
        <v>0.28039024073399998</v>
      </c>
      <c r="T10" s="17">
        <v>0.19057946587378499</v>
      </c>
      <c r="U10" s="17">
        <v>0.20014863942807201</v>
      </c>
      <c r="V10" s="17">
        <v>0.24401759580396001</v>
      </c>
      <c r="W10" s="17">
        <v>0.19642626941070501</v>
      </c>
      <c r="X10" s="17">
        <v>0.151165534730614</v>
      </c>
      <c r="Y10" s="17">
        <v>0.24477079218101999</v>
      </c>
      <c r="Z10" s="17">
        <v>0.23949664309758101</v>
      </c>
      <c r="AA10" s="17">
        <v>0.19935521146049501</v>
      </c>
      <c r="AB10" s="17">
        <v>0.222793996935154</v>
      </c>
      <c r="AC10" s="17">
        <v>0.23385521029452999</v>
      </c>
      <c r="AD10" s="17">
        <v>5.8272482245778003E-2</v>
      </c>
      <c r="AE10" s="17"/>
      <c r="AF10" s="17">
        <v>0.19577373539455101</v>
      </c>
      <c r="AG10" s="17">
        <v>0.23674102737233699</v>
      </c>
      <c r="AH10" s="17">
        <v>0.169728178029738</v>
      </c>
      <c r="AI10" s="17"/>
      <c r="AJ10" s="17">
        <v>0.20958540998370501</v>
      </c>
      <c r="AK10" s="17">
        <v>0.26663810421196599</v>
      </c>
      <c r="AL10" s="17">
        <v>0.19958213448161499</v>
      </c>
      <c r="AM10" s="17">
        <v>0.20299319058850099</v>
      </c>
      <c r="AN10" s="17">
        <v>0.140993231465524</v>
      </c>
      <c r="AO10" s="17"/>
      <c r="AP10" s="17">
        <v>0.21442665769395999</v>
      </c>
      <c r="AQ10" s="17">
        <v>0.25720674572486002</v>
      </c>
      <c r="AR10" s="17">
        <v>0.20947408754723401</v>
      </c>
      <c r="AS10" s="17"/>
      <c r="AT10" s="17">
        <v>0.187815442999894</v>
      </c>
      <c r="AU10" s="17">
        <v>0.201312024392934</v>
      </c>
      <c r="AV10" s="17">
        <v>0.24291457564274099</v>
      </c>
      <c r="AW10" s="17">
        <v>0.26350681700283002</v>
      </c>
      <c r="AX10" s="17">
        <v>0.31572375060883401</v>
      </c>
      <c r="AY10" s="17"/>
      <c r="AZ10" s="17">
        <v>0.30259194733023498</v>
      </c>
      <c r="BA10" s="17">
        <v>0.18442094768026401</v>
      </c>
      <c r="BB10" s="17">
        <v>0.170213982924179</v>
      </c>
      <c r="BC10" s="17">
        <v>0.18638034127817499</v>
      </c>
      <c r="BD10" s="17">
        <v>0.19731998215211</v>
      </c>
      <c r="BE10" s="17">
        <v>0.21577127477136601</v>
      </c>
      <c r="BF10" s="17"/>
      <c r="BG10" s="17">
        <v>0.23352967388106399</v>
      </c>
      <c r="BH10" s="17">
        <v>0.19503873181412501</v>
      </c>
      <c r="BI10" s="17" t="s">
        <v>95</v>
      </c>
      <c r="BJ10" s="17">
        <v>0.14397260518788299</v>
      </c>
      <c r="BK10" s="17">
        <v>0.23977666848128301</v>
      </c>
      <c r="BL10" s="17">
        <v>0.20930159279990199</v>
      </c>
      <c r="BM10" s="17">
        <v>0.25886371191998903</v>
      </c>
    </row>
    <row r="11" spans="2:65" ht="29" x14ac:dyDescent="0.35">
      <c r="B11" s="18" t="s">
        <v>573</v>
      </c>
      <c r="C11" s="17">
        <v>0.66635138847467201</v>
      </c>
      <c r="D11" s="17">
        <v>0.58466383774255104</v>
      </c>
      <c r="E11" s="17">
        <v>0.74618131593800896</v>
      </c>
      <c r="F11" s="17"/>
      <c r="G11" s="17">
        <v>0.51669698048899604</v>
      </c>
      <c r="H11" s="17">
        <v>0.57251308690314795</v>
      </c>
      <c r="I11" s="17">
        <v>0.68905053526751903</v>
      </c>
      <c r="J11" s="17">
        <v>0.74186962757245301</v>
      </c>
      <c r="K11" s="17">
        <v>0.68518138552849095</v>
      </c>
      <c r="L11" s="17">
        <v>0.73564307079052604</v>
      </c>
      <c r="M11" s="17"/>
      <c r="N11" s="17">
        <v>0.62146978156241095</v>
      </c>
      <c r="O11" s="17">
        <v>0.67896199975109295</v>
      </c>
      <c r="P11" s="17">
        <v>0.65819768898276798</v>
      </c>
      <c r="Q11" s="17">
        <v>0.70442217776278504</v>
      </c>
      <c r="R11" s="17"/>
      <c r="S11" s="17">
        <v>0.54453931116652898</v>
      </c>
      <c r="T11" s="17">
        <v>0.69744849619001503</v>
      </c>
      <c r="U11" s="17">
        <v>0.71795772520683798</v>
      </c>
      <c r="V11" s="17">
        <v>0.62676086756524396</v>
      </c>
      <c r="W11" s="17">
        <v>0.71407262782972902</v>
      </c>
      <c r="X11" s="17">
        <v>0.76689121037725705</v>
      </c>
      <c r="Y11" s="17">
        <v>0.60728889273411302</v>
      </c>
      <c r="Z11" s="17">
        <v>0.65366095146551495</v>
      </c>
      <c r="AA11" s="17">
        <v>0.676662099098714</v>
      </c>
      <c r="AB11" s="17">
        <v>0.640921859161109</v>
      </c>
      <c r="AC11" s="17">
        <v>0.69040030240146</v>
      </c>
      <c r="AD11" s="17">
        <v>0.79626403038761195</v>
      </c>
      <c r="AE11" s="17"/>
      <c r="AF11" s="17">
        <v>0.70351590025988597</v>
      </c>
      <c r="AG11" s="17">
        <v>0.64165020887493796</v>
      </c>
      <c r="AH11" s="17">
        <v>0.69265208965489999</v>
      </c>
      <c r="AI11" s="17"/>
      <c r="AJ11" s="17">
        <v>0.67823786152241505</v>
      </c>
      <c r="AK11" s="17">
        <v>0.57902782819646603</v>
      </c>
      <c r="AL11" s="17">
        <v>0.72320882272486897</v>
      </c>
      <c r="AM11" s="17">
        <v>0.66700589086113204</v>
      </c>
      <c r="AN11" s="17">
        <v>0.74039208820800095</v>
      </c>
      <c r="AO11" s="17"/>
      <c r="AP11" s="17">
        <v>0.66109568842843003</v>
      </c>
      <c r="AQ11" s="17">
        <v>0.60921783324128098</v>
      </c>
      <c r="AR11" s="17">
        <v>0.67983099614660703</v>
      </c>
      <c r="AS11" s="17"/>
      <c r="AT11" s="17">
        <v>0.73582695482323102</v>
      </c>
      <c r="AU11" s="17">
        <v>0.70154019575892901</v>
      </c>
      <c r="AV11" s="17">
        <v>0.60655042825182903</v>
      </c>
      <c r="AW11" s="17">
        <v>0.53481744307967805</v>
      </c>
      <c r="AX11" s="17">
        <v>0.60586490544251304</v>
      </c>
      <c r="AY11" s="17"/>
      <c r="AZ11" s="17">
        <v>0.49753178346666999</v>
      </c>
      <c r="BA11" s="17">
        <v>0.70762606488499402</v>
      </c>
      <c r="BB11" s="17">
        <v>0.70919697845452101</v>
      </c>
      <c r="BC11" s="17">
        <v>0.72174864732405097</v>
      </c>
      <c r="BD11" s="17">
        <v>0.75208358182475199</v>
      </c>
      <c r="BE11" s="17">
        <v>0.66537894493213801</v>
      </c>
      <c r="BF11" s="17"/>
      <c r="BG11" s="17">
        <v>0.67227214660927503</v>
      </c>
      <c r="BH11" s="17">
        <v>0.70114479129177298</v>
      </c>
      <c r="BI11" s="17" t="s">
        <v>95</v>
      </c>
      <c r="BJ11" s="17">
        <v>0.66128031144018296</v>
      </c>
      <c r="BK11" s="17">
        <v>0.609234249199331</v>
      </c>
      <c r="BL11" s="17">
        <v>0.63403955278013702</v>
      </c>
      <c r="BM11" s="17">
        <v>0.66227172272254198</v>
      </c>
    </row>
    <row r="12" spans="2:65" x14ac:dyDescent="0.35">
      <c r="B12" s="18" t="s">
        <v>114</v>
      </c>
      <c r="C12" s="19">
        <v>3.7556770399355802E-2</v>
      </c>
      <c r="D12" s="19">
        <v>4.7863069970026498E-2</v>
      </c>
      <c r="E12" s="19">
        <v>2.75987066036767E-2</v>
      </c>
      <c r="F12" s="19"/>
      <c r="G12" s="19">
        <v>6.3161091043996295E-2</v>
      </c>
      <c r="H12" s="19">
        <v>4.2639716814314201E-2</v>
      </c>
      <c r="I12" s="19">
        <v>4.8626326462378099E-2</v>
      </c>
      <c r="J12" s="19">
        <v>1.91993378663078E-2</v>
      </c>
      <c r="K12" s="19">
        <v>4.64192722101269E-2</v>
      </c>
      <c r="L12" s="19">
        <v>1.8806169194171999E-2</v>
      </c>
      <c r="M12" s="19"/>
      <c r="N12" s="19">
        <v>2.2802292018941999E-2</v>
      </c>
      <c r="O12" s="19">
        <v>3.5910881449012E-2</v>
      </c>
      <c r="P12" s="19">
        <v>4.4250234540970997E-2</v>
      </c>
      <c r="Q12" s="19">
        <v>4.9601744280785003E-2</v>
      </c>
      <c r="R12" s="19"/>
      <c r="S12" s="19">
        <v>4.14743123439998E-2</v>
      </c>
      <c r="T12" s="19">
        <v>4.76541539018435E-2</v>
      </c>
      <c r="U12" s="19">
        <v>1.6796192106676201E-2</v>
      </c>
      <c r="V12" s="19">
        <v>5.0457544062002299E-2</v>
      </c>
      <c r="W12" s="19">
        <v>2.61498530139063E-2</v>
      </c>
      <c r="X12" s="19">
        <v>4.9334266377103302E-3</v>
      </c>
      <c r="Y12" s="19">
        <v>5.3354508752372798E-2</v>
      </c>
      <c r="Z12" s="19">
        <v>3.1834150216295702E-2</v>
      </c>
      <c r="AA12" s="19">
        <v>4.0764716508679098E-2</v>
      </c>
      <c r="AB12" s="19">
        <v>5.2711990494416501E-2</v>
      </c>
      <c r="AC12" s="19">
        <v>3.3927189094703901E-2</v>
      </c>
      <c r="AD12" s="19">
        <v>4.5872853540801603E-2</v>
      </c>
      <c r="AE12" s="19"/>
      <c r="AF12" s="19">
        <v>3.1499908014618397E-2</v>
      </c>
      <c r="AG12" s="19">
        <v>2.8637257011261699E-2</v>
      </c>
      <c r="AH12" s="19">
        <v>6.0781355183366602E-2</v>
      </c>
      <c r="AI12" s="19"/>
      <c r="AJ12" s="19">
        <v>3.9021453544672603E-2</v>
      </c>
      <c r="AK12" s="19">
        <v>3.8947261789921098E-2</v>
      </c>
      <c r="AL12" s="19">
        <v>1.08432193087552E-2</v>
      </c>
      <c r="AM12" s="19">
        <v>9.2260104428647904E-2</v>
      </c>
      <c r="AN12" s="19">
        <v>4.1255958319805698E-2</v>
      </c>
      <c r="AO12" s="19"/>
      <c r="AP12" s="19">
        <v>2.18390815562301E-2</v>
      </c>
      <c r="AQ12" s="19">
        <v>3.8539583041022299E-2</v>
      </c>
      <c r="AR12" s="19">
        <v>3.1718405344183097E-2</v>
      </c>
      <c r="AS12" s="19"/>
      <c r="AT12" s="19">
        <v>2.8399271270979999E-2</v>
      </c>
      <c r="AU12" s="19">
        <v>3.7143482567831801E-2</v>
      </c>
      <c r="AV12" s="19">
        <v>2.9473924906014401E-2</v>
      </c>
      <c r="AW12" s="19">
        <v>3.3985848651477898E-2</v>
      </c>
      <c r="AX12" s="19">
        <v>0</v>
      </c>
      <c r="AY12" s="19"/>
      <c r="AZ12" s="19">
        <v>4.3331601447873097E-2</v>
      </c>
      <c r="BA12" s="19">
        <v>4.4910256556161897E-2</v>
      </c>
      <c r="BB12" s="19">
        <v>3.1551454632074601E-2</v>
      </c>
      <c r="BC12" s="19">
        <v>3.46769095951961E-2</v>
      </c>
      <c r="BD12" s="19">
        <v>1.5533126291983401E-2</v>
      </c>
      <c r="BE12" s="19">
        <v>4.4799906406821001E-2</v>
      </c>
      <c r="BF12" s="19"/>
      <c r="BG12" s="19">
        <v>3.4356865522172701E-2</v>
      </c>
      <c r="BH12" s="19">
        <v>3.71218833829614E-2</v>
      </c>
      <c r="BI12" s="19" t="s">
        <v>95</v>
      </c>
      <c r="BJ12" s="19">
        <v>6.5317443756753996E-2</v>
      </c>
      <c r="BK12" s="19">
        <v>4.28087192627176E-2</v>
      </c>
      <c r="BL12" s="19">
        <v>3.3933047546850698E-2</v>
      </c>
      <c r="BM12" s="19">
        <v>2.2397575232298399E-2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0.23514873992249799</v>
      </c>
      <c r="D9" s="17">
        <v>0.21991240838582499</v>
      </c>
      <c r="E9" s="17">
        <v>0.25005600081420798</v>
      </c>
      <c r="F9" s="17"/>
      <c r="G9" s="17">
        <v>0.18936830093159299</v>
      </c>
      <c r="H9" s="17">
        <v>0.21316665716632699</v>
      </c>
      <c r="I9" s="17">
        <v>0.26820613547748601</v>
      </c>
      <c r="J9" s="17">
        <v>0.25215798688424601</v>
      </c>
      <c r="K9" s="17">
        <v>0.29264619164491101</v>
      </c>
      <c r="L9" s="17">
        <v>0.20018819732603799</v>
      </c>
      <c r="M9" s="17"/>
      <c r="N9" s="17">
        <v>0.22569074662986899</v>
      </c>
      <c r="O9" s="17">
        <v>0.20558096810217799</v>
      </c>
      <c r="P9" s="17">
        <v>0.232624413704144</v>
      </c>
      <c r="Q9" s="17">
        <v>0.27980653758561003</v>
      </c>
      <c r="R9" s="17"/>
      <c r="S9" s="17">
        <v>0.25105268173776302</v>
      </c>
      <c r="T9" s="17">
        <v>0.19927318537628799</v>
      </c>
      <c r="U9" s="17">
        <v>0.22658910002068</v>
      </c>
      <c r="V9" s="17">
        <v>0.22448033609787599</v>
      </c>
      <c r="W9" s="17">
        <v>0.21649479929855001</v>
      </c>
      <c r="X9" s="17">
        <v>0.25304664604320898</v>
      </c>
      <c r="Y9" s="17">
        <v>0.29542017973950002</v>
      </c>
      <c r="Z9" s="17">
        <v>0.26003207067264</v>
      </c>
      <c r="AA9" s="17">
        <v>0.18670685142596199</v>
      </c>
      <c r="AB9" s="17">
        <v>0.310477774466623</v>
      </c>
      <c r="AC9" s="17">
        <v>0.24758781471132699</v>
      </c>
      <c r="AD9" s="17">
        <v>0.13214664769986101</v>
      </c>
      <c r="AE9" s="17"/>
      <c r="AF9" s="17">
        <v>0.25870917577976599</v>
      </c>
      <c r="AG9" s="17">
        <v>0.248645539303438</v>
      </c>
      <c r="AH9" s="17">
        <v>0.19195180742562901</v>
      </c>
      <c r="AI9" s="17"/>
      <c r="AJ9" s="17">
        <v>0.23392315921919099</v>
      </c>
      <c r="AK9" s="17">
        <v>0.271257845326424</v>
      </c>
      <c r="AL9" s="17">
        <v>0.27980752818861898</v>
      </c>
      <c r="AM9" s="17">
        <v>0.10691572598968101</v>
      </c>
      <c r="AN9" s="17">
        <v>0.17261056398542701</v>
      </c>
      <c r="AO9" s="17"/>
      <c r="AP9" s="17">
        <v>0.234002775004302</v>
      </c>
      <c r="AQ9" s="17">
        <v>0.25942513834415198</v>
      </c>
      <c r="AR9" s="17">
        <v>0.23699852182857001</v>
      </c>
      <c r="AS9" s="17"/>
      <c r="AT9" s="17">
        <v>0.26265044753109501</v>
      </c>
      <c r="AU9" s="17">
        <v>0.20410522888819399</v>
      </c>
      <c r="AV9" s="17">
        <v>0.24448770863172301</v>
      </c>
      <c r="AW9" s="17">
        <v>0.25603623676139697</v>
      </c>
      <c r="AX9" s="17">
        <v>0.34496091641829502</v>
      </c>
      <c r="AY9" s="17"/>
      <c r="AZ9" s="17">
        <v>0.27830662637138498</v>
      </c>
      <c r="BA9" s="17">
        <v>0.23208429293071201</v>
      </c>
      <c r="BB9" s="17">
        <v>0.26464085002953602</v>
      </c>
      <c r="BC9" s="17">
        <v>0.19864273244196401</v>
      </c>
      <c r="BD9" s="17">
        <v>0.228363956877871</v>
      </c>
      <c r="BE9" s="17">
        <v>0.13347775088069699</v>
      </c>
      <c r="BF9" s="17"/>
      <c r="BG9" s="17">
        <v>0.217971849718226</v>
      </c>
      <c r="BH9" s="17">
        <v>0.21480461989895699</v>
      </c>
      <c r="BI9" s="17" t="s">
        <v>95</v>
      </c>
      <c r="BJ9" s="17">
        <v>0.336495505315828</v>
      </c>
      <c r="BK9" s="17">
        <v>0.29373051477469397</v>
      </c>
      <c r="BL9" s="17">
        <v>0.24296955501668299</v>
      </c>
      <c r="BM9" s="17">
        <v>0.166065317003605</v>
      </c>
    </row>
    <row r="10" spans="2:65" ht="43.5" x14ac:dyDescent="0.35">
      <c r="B10" s="18" t="s">
        <v>572</v>
      </c>
      <c r="C10" s="17">
        <v>0.321808656647252</v>
      </c>
      <c r="D10" s="17">
        <v>0.33420873770672399</v>
      </c>
      <c r="E10" s="17">
        <v>0.30887096883085302</v>
      </c>
      <c r="F10" s="17"/>
      <c r="G10" s="17">
        <v>0.28210011563862197</v>
      </c>
      <c r="H10" s="17">
        <v>0.32798995350924498</v>
      </c>
      <c r="I10" s="17">
        <v>0.29545574536913999</v>
      </c>
      <c r="J10" s="17">
        <v>0.31324494448929902</v>
      </c>
      <c r="K10" s="17">
        <v>0.32366789003702301</v>
      </c>
      <c r="L10" s="17">
        <v>0.36668903832131799</v>
      </c>
      <c r="M10" s="17"/>
      <c r="N10" s="17">
        <v>0.30705393276693799</v>
      </c>
      <c r="O10" s="17">
        <v>0.31021609719919002</v>
      </c>
      <c r="P10" s="17">
        <v>0.33884815701071702</v>
      </c>
      <c r="Q10" s="17">
        <v>0.33568187158617302</v>
      </c>
      <c r="R10" s="17"/>
      <c r="S10" s="17">
        <v>0.26107909441249799</v>
      </c>
      <c r="T10" s="17">
        <v>0.365736966559076</v>
      </c>
      <c r="U10" s="17">
        <v>0.38125581369365302</v>
      </c>
      <c r="V10" s="17">
        <v>0.38206080517531299</v>
      </c>
      <c r="W10" s="17">
        <v>0.30821618863320699</v>
      </c>
      <c r="X10" s="17">
        <v>0.30075336679765402</v>
      </c>
      <c r="Y10" s="17">
        <v>0.32410306625951602</v>
      </c>
      <c r="Z10" s="17">
        <v>0.34819633420613899</v>
      </c>
      <c r="AA10" s="17">
        <v>0.33704492334432001</v>
      </c>
      <c r="AB10" s="17">
        <v>0.30838759319624198</v>
      </c>
      <c r="AC10" s="17">
        <v>0.26636145728494498</v>
      </c>
      <c r="AD10" s="17">
        <v>0.24612432112049201</v>
      </c>
      <c r="AE10" s="17"/>
      <c r="AF10" s="17">
        <v>0.34113629112543797</v>
      </c>
      <c r="AG10" s="17">
        <v>0.33074791097115702</v>
      </c>
      <c r="AH10" s="17">
        <v>0.29988761690655802</v>
      </c>
      <c r="AI10" s="17"/>
      <c r="AJ10" s="17">
        <v>0.32657645561113802</v>
      </c>
      <c r="AK10" s="17">
        <v>0.34602045659418901</v>
      </c>
      <c r="AL10" s="17">
        <v>0.31669217652063902</v>
      </c>
      <c r="AM10" s="17">
        <v>0.678467003085098</v>
      </c>
      <c r="AN10" s="17">
        <v>0.28538870748461498</v>
      </c>
      <c r="AO10" s="17"/>
      <c r="AP10" s="17">
        <v>0.340529259352642</v>
      </c>
      <c r="AQ10" s="17">
        <v>0.31881222635216</v>
      </c>
      <c r="AR10" s="17">
        <v>0.37157641833978999</v>
      </c>
      <c r="AS10" s="17"/>
      <c r="AT10" s="17">
        <v>0.327700426531841</v>
      </c>
      <c r="AU10" s="17">
        <v>0.31626866726241898</v>
      </c>
      <c r="AV10" s="17">
        <v>0.316286844984078</v>
      </c>
      <c r="AW10" s="17">
        <v>0.30041488593785898</v>
      </c>
      <c r="AX10" s="17">
        <v>0.230326433619579</v>
      </c>
      <c r="AY10" s="17"/>
      <c r="AZ10" s="17">
        <v>0.29157839724328299</v>
      </c>
      <c r="BA10" s="17">
        <v>0.27940246516352102</v>
      </c>
      <c r="BB10" s="17">
        <v>0.333635597880103</v>
      </c>
      <c r="BC10" s="17">
        <v>0.37405289473869802</v>
      </c>
      <c r="BD10" s="17">
        <v>0.35691540255916698</v>
      </c>
      <c r="BE10" s="17">
        <v>0.420355490595753</v>
      </c>
      <c r="BF10" s="17"/>
      <c r="BG10" s="17">
        <v>0.33628478999313999</v>
      </c>
      <c r="BH10" s="17">
        <v>0.29248187477016901</v>
      </c>
      <c r="BI10" s="17" t="s">
        <v>95</v>
      </c>
      <c r="BJ10" s="17">
        <v>0.32919783671152397</v>
      </c>
      <c r="BK10" s="17">
        <v>0.32985381181439499</v>
      </c>
      <c r="BL10" s="17">
        <v>0.34203743127736402</v>
      </c>
      <c r="BM10" s="17">
        <v>0.28462640815885698</v>
      </c>
    </row>
    <row r="11" spans="2:65" ht="29" x14ac:dyDescent="0.35">
      <c r="B11" s="18" t="s">
        <v>573</v>
      </c>
      <c r="C11" s="17">
        <v>0.41588844785450901</v>
      </c>
      <c r="D11" s="17">
        <v>0.42106765176887201</v>
      </c>
      <c r="E11" s="17">
        <v>0.41150258669686102</v>
      </c>
      <c r="F11" s="17"/>
      <c r="G11" s="17">
        <v>0.47264185488444799</v>
      </c>
      <c r="H11" s="17">
        <v>0.41539558607824201</v>
      </c>
      <c r="I11" s="17">
        <v>0.41431886093201897</v>
      </c>
      <c r="J11" s="17">
        <v>0.42375912873621702</v>
      </c>
      <c r="K11" s="17">
        <v>0.35746516992576099</v>
      </c>
      <c r="L11" s="17">
        <v>0.41768231038221598</v>
      </c>
      <c r="M11" s="17"/>
      <c r="N11" s="17">
        <v>0.45143595147445897</v>
      </c>
      <c r="O11" s="17">
        <v>0.44644929618648499</v>
      </c>
      <c r="P11" s="17">
        <v>0.39551476731804602</v>
      </c>
      <c r="Q11" s="17">
        <v>0.361284573479277</v>
      </c>
      <c r="R11" s="17"/>
      <c r="S11" s="17">
        <v>0.44630551989932798</v>
      </c>
      <c r="T11" s="17">
        <v>0.38915082582321803</v>
      </c>
      <c r="U11" s="17">
        <v>0.380771005760634</v>
      </c>
      <c r="V11" s="17">
        <v>0.38760951325168902</v>
      </c>
      <c r="W11" s="17">
        <v>0.44848903471856999</v>
      </c>
      <c r="X11" s="17">
        <v>0.43465193374420902</v>
      </c>
      <c r="Y11" s="17">
        <v>0.36002912147197103</v>
      </c>
      <c r="Z11" s="17">
        <v>0.38053103210174299</v>
      </c>
      <c r="AA11" s="17">
        <v>0.44402297915980499</v>
      </c>
      <c r="AB11" s="17">
        <v>0.34113105788867198</v>
      </c>
      <c r="AC11" s="17">
        <v>0.46381724685749898</v>
      </c>
      <c r="AD11" s="17">
        <v>0.59863784392110997</v>
      </c>
      <c r="AE11" s="17"/>
      <c r="AF11" s="17">
        <v>0.38425915027068702</v>
      </c>
      <c r="AG11" s="17">
        <v>0.39853874024474201</v>
      </c>
      <c r="AH11" s="17">
        <v>0.45691731242639999</v>
      </c>
      <c r="AI11" s="17"/>
      <c r="AJ11" s="17">
        <v>0.41467910779573702</v>
      </c>
      <c r="AK11" s="17">
        <v>0.35879452060387701</v>
      </c>
      <c r="AL11" s="17">
        <v>0.38591417647218201</v>
      </c>
      <c r="AM11" s="17">
        <v>0.21461727092522101</v>
      </c>
      <c r="AN11" s="17">
        <v>0.50012843805531204</v>
      </c>
      <c r="AO11" s="17"/>
      <c r="AP11" s="17">
        <v>0.41201557670081501</v>
      </c>
      <c r="AQ11" s="17">
        <v>0.38748886128816101</v>
      </c>
      <c r="AR11" s="17">
        <v>0.37266115985075599</v>
      </c>
      <c r="AS11" s="17"/>
      <c r="AT11" s="17">
        <v>0.37745556997359903</v>
      </c>
      <c r="AU11" s="17">
        <v>0.45355740115124299</v>
      </c>
      <c r="AV11" s="17">
        <v>0.414476088071286</v>
      </c>
      <c r="AW11" s="17">
        <v>0.41271817411081202</v>
      </c>
      <c r="AX11" s="17">
        <v>0.42471264996212499</v>
      </c>
      <c r="AY11" s="17"/>
      <c r="AZ11" s="17">
        <v>0.39456137625688797</v>
      </c>
      <c r="BA11" s="17">
        <v>0.456297580560172</v>
      </c>
      <c r="BB11" s="17">
        <v>0.38050265695275698</v>
      </c>
      <c r="BC11" s="17">
        <v>0.39755078439911601</v>
      </c>
      <c r="BD11" s="17">
        <v>0.40739503913580899</v>
      </c>
      <c r="BE11" s="17">
        <v>0.43573533941744003</v>
      </c>
      <c r="BF11" s="17"/>
      <c r="BG11" s="17">
        <v>0.42133837209137898</v>
      </c>
      <c r="BH11" s="17">
        <v>0.47130139053217301</v>
      </c>
      <c r="BI11" s="17" t="s">
        <v>95</v>
      </c>
      <c r="BJ11" s="17">
        <v>0.30116136778375602</v>
      </c>
      <c r="BK11" s="17">
        <v>0.35651292370993298</v>
      </c>
      <c r="BL11" s="17">
        <v>0.38082785593629698</v>
      </c>
      <c r="BM11" s="17">
        <v>0.48821675910950801</v>
      </c>
    </row>
    <row r="12" spans="2:65" x14ac:dyDescent="0.35">
      <c r="B12" s="18" t="s">
        <v>114</v>
      </c>
      <c r="C12" s="19">
        <v>2.7154155575741402E-2</v>
      </c>
      <c r="D12" s="19">
        <v>2.4811202138579701E-2</v>
      </c>
      <c r="E12" s="19">
        <v>2.9570443658077199E-2</v>
      </c>
      <c r="F12" s="19"/>
      <c r="G12" s="19">
        <v>5.5889728545336699E-2</v>
      </c>
      <c r="H12" s="19">
        <v>4.3447803246185399E-2</v>
      </c>
      <c r="I12" s="19">
        <v>2.20192582213561E-2</v>
      </c>
      <c r="J12" s="19">
        <v>1.08379398902382E-2</v>
      </c>
      <c r="K12" s="19">
        <v>2.6220748392304399E-2</v>
      </c>
      <c r="L12" s="19">
        <v>1.5440453970428101E-2</v>
      </c>
      <c r="M12" s="19"/>
      <c r="N12" s="19">
        <v>1.5819369128733399E-2</v>
      </c>
      <c r="O12" s="19">
        <v>3.77536385121469E-2</v>
      </c>
      <c r="P12" s="19">
        <v>3.3012661967093002E-2</v>
      </c>
      <c r="Q12" s="19">
        <v>2.32270173489409E-2</v>
      </c>
      <c r="R12" s="19"/>
      <c r="S12" s="19">
        <v>4.1562703950411298E-2</v>
      </c>
      <c r="T12" s="19">
        <v>4.5839022241418101E-2</v>
      </c>
      <c r="U12" s="19">
        <v>1.13840805250322E-2</v>
      </c>
      <c r="V12" s="19">
        <v>5.8493454751226302E-3</v>
      </c>
      <c r="W12" s="19">
        <v>2.67999773496727E-2</v>
      </c>
      <c r="X12" s="19">
        <v>1.15480534149273E-2</v>
      </c>
      <c r="Y12" s="19">
        <v>2.0447632529012098E-2</v>
      </c>
      <c r="Z12" s="19">
        <v>1.12405630194781E-2</v>
      </c>
      <c r="AA12" s="19">
        <v>3.2225246069913803E-2</v>
      </c>
      <c r="AB12" s="19">
        <v>4.0003574448463503E-2</v>
      </c>
      <c r="AC12" s="19">
        <v>2.2233481146229101E-2</v>
      </c>
      <c r="AD12" s="19">
        <v>2.3091187258536899E-2</v>
      </c>
      <c r="AE12" s="19"/>
      <c r="AF12" s="19">
        <v>1.5895382824109301E-2</v>
      </c>
      <c r="AG12" s="19">
        <v>2.2067809480663499E-2</v>
      </c>
      <c r="AH12" s="19">
        <v>5.1243263241413498E-2</v>
      </c>
      <c r="AI12" s="19"/>
      <c r="AJ12" s="19">
        <v>2.48212773739344E-2</v>
      </c>
      <c r="AK12" s="19">
        <v>2.39271774755105E-2</v>
      </c>
      <c r="AL12" s="19">
        <v>1.75861188185602E-2</v>
      </c>
      <c r="AM12" s="19">
        <v>0</v>
      </c>
      <c r="AN12" s="19">
        <v>4.1872290474646398E-2</v>
      </c>
      <c r="AO12" s="19"/>
      <c r="AP12" s="19">
        <v>1.34523889422419E-2</v>
      </c>
      <c r="AQ12" s="19">
        <v>3.4273774015527197E-2</v>
      </c>
      <c r="AR12" s="19">
        <v>1.8763899980884201E-2</v>
      </c>
      <c r="AS12" s="19"/>
      <c r="AT12" s="19">
        <v>3.2193555963464002E-2</v>
      </c>
      <c r="AU12" s="19">
        <v>2.6068702698144E-2</v>
      </c>
      <c r="AV12" s="19">
        <v>2.4749358312913201E-2</v>
      </c>
      <c r="AW12" s="19">
        <v>3.08307031899329E-2</v>
      </c>
      <c r="AX12" s="19">
        <v>0</v>
      </c>
      <c r="AY12" s="19"/>
      <c r="AZ12" s="19">
        <v>3.5553600128445002E-2</v>
      </c>
      <c r="BA12" s="19">
        <v>3.2215661345596301E-2</v>
      </c>
      <c r="BB12" s="19">
        <v>2.1220895137604199E-2</v>
      </c>
      <c r="BC12" s="19">
        <v>2.9753588420222399E-2</v>
      </c>
      <c r="BD12" s="19">
        <v>7.3256014271540102E-3</v>
      </c>
      <c r="BE12" s="19">
        <v>1.04314191061105E-2</v>
      </c>
      <c r="BF12" s="19"/>
      <c r="BG12" s="19">
        <v>2.44049881972551E-2</v>
      </c>
      <c r="BH12" s="19">
        <v>2.1412114798700602E-2</v>
      </c>
      <c r="BI12" s="19" t="s">
        <v>95</v>
      </c>
      <c r="BJ12" s="19">
        <v>3.3145290188891299E-2</v>
      </c>
      <c r="BK12" s="19">
        <v>1.9902749700977999E-2</v>
      </c>
      <c r="BL12" s="19">
        <v>3.4165157769655903E-2</v>
      </c>
      <c r="BM12" s="19">
        <v>6.10915157280306E-2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0.54690028499096399</v>
      </c>
      <c r="D9" s="17">
        <v>0.55167596873289304</v>
      </c>
      <c r="E9" s="17">
        <v>0.54347036132370796</v>
      </c>
      <c r="F9" s="17"/>
      <c r="G9" s="17">
        <v>0.21030803187698</v>
      </c>
      <c r="H9" s="17">
        <v>0.31877057937546299</v>
      </c>
      <c r="I9" s="17">
        <v>0.40833255823625397</v>
      </c>
      <c r="J9" s="17">
        <v>0.60484469745154201</v>
      </c>
      <c r="K9" s="17">
        <v>0.734420803712314</v>
      </c>
      <c r="L9" s="17">
        <v>0.855008754038591</v>
      </c>
      <c r="M9" s="17"/>
      <c r="N9" s="17">
        <v>0.57079133033442397</v>
      </c>
      <c r="O9" s="17">
        <v>0.51169453966566802</v>
      </c>
      <c r="P9" s="17">
        <v>0.53655512409844497</v>
      </c>
      <c r="Q9" s="17">
        <v>0.56934737304674399</v>
      </c>
      <c r="R9" s="17"/>
      <c r="S9" s="17">
        <v>0.44440142327812998</v>
      </c>
      <c r="T9" s="17">
        <v>0.55051710817171096</v>
      </c>
      <c r="U9" s="17">
        <v>0.58251508236112204</v>
      </c>
      <c r="V9" s="17">
        <v>0.57330994690067705</v>
      </c>
      <c r="W9" s="17">
        <v>0.48398609470467102</v>
      </c>
      <c r="X9" s="17">
        <v>0.54477724979964703</v>
      </c>
      <c r="Y9" s="17">
        <v>0.66290597533747098</v>
      </c>
      <c r="Z9" s="17">
        <v>0.55991150682966895</v>
      </c>
      <c r="AA9" s="17">
        <v>0.508049666011129</v>
      </c>
      <c r="AB9" s="17">
        <v>0.56728813822031798</v>
      </c>
      <c r="AC9" s="17">
        <v>0.629813030025417</v>
      </c>
      <c r="AD9" s="17">
        <v>0.62845483821909798</v>
      </c>
      <c r="AE9" s="17"/>
      <c r="AF9" s="17">
        <v>0.65972183597517597</v>
      </c>
      <c r="AG9" s="17">
        <v>0.58672823118668205</v>
      </c>
      <c r="AH9" s="17">
        <v>0.34244257390742899</v>
      </c>
      <c r="AI9" s="17"/>
      <c r="AJ9" s="17">
        <v>0.67321004972152598</v>
      </c>
      <c r="AK9" s="17">
        <v>0.50390055336318296</v>
      </c>
      <c r="AL9" s="17">
        <v>0.61751246063816301</v>
      </c>
      <c r="AM9" s="17">
        <v>0.75850830739136099</v>
      </c>
      <c r="AN9" s="17">
        <v>0.34038923732308701</v>
      </c>
      <c r="AO9" s="17"/>
      <c r="AP9" s="17">
        <v>0.62325995704003401</v>
      </c>
      <c r="AQ9" s="17">
        <v>0.486496470739952</v>
      </c>
      <c r="AR9" s="17">
        <v>0.55849540516791796</v>
      </c>
      <c r="AS9" s="17"/>
      <c r="AT9" s="17">
        <v>0.65018078249962297</v>
      </c>
      <c r="AU9" s="17">
        <v>0.49719174628965501</v>
      </c>
      <c r="AV9" s="17">
        <v>0.53621286431411896</v>
      </c>
      <c r="AW9" s="17">
        <v>0.42462484866618799</v>
      </c>
      <c r="AX9" s="17">
        <v>0.57295958395914703</v>
      </c>
      <c r="AY9" s="17"/>
      <c r="AZ9" s="17">
        <v>0.44050993061484101</v>
      </c>
      <c r="BA9" s="17">
        <v>0.56186603282676495</v>
      </c>
      <c r="BB9" s="17">
        <v>0.53058385621470505</v>
      </c>
      <c r="BC9" s="17">
        <v>0.57397780636734297</v>
      </c>
      <c r="BD9" s="17">
        <v>0.63808493328878901</v>
      </c>
      <c r="BE9" s="17">
        <v>0.65906433824746702</v>
      </c>
      <c r="BF9" s="17"/>
      <c r="BG9" s="17">
        <v>0.71720201184238397</v>
      </c>
      <c r="BH9" s="17">
        <v>0.47292410016110698</v>
      </c>
      <c r="BI9" s="17" t="s">
        <v>95</v>
      </c>
      <c r="BJ9" s="17">
        <v>0.51330741861229001</v>
      </c>
      <c r="BK9" s="17">
        <v>0.47387993334578699</v>
      </c>
      <c r="BL9" s="17">
        <v>0.41006783601917601</v>
      </c>
      <c r="BM9" s="17">
        <v>0.31558860940352301</v>
      </c>
    </row>
    <row r="10" spans="2:65" ht="43.5" x14ac:dyDescent="0.35">
      <c r="B10" s="18" t="s">
        <v>572</v>
      </c>
      <c r="C10" s="17">
        <v>0.24636982371577301</v>
      </c>
      <c r="D10" s="17">
        <v>0.24986489046506399</v>
      </c>
      <c r="E10" s="17">
        <v>0.24290878039090499</v>
      </c>
      <c r="F10" s="17"/>
      <c r="G10" s="17">
        <v>0.28973550139503801</v>
      </c>
      <c r="H10" s="17">
        <v>0.36356336421115099</v>
      </c>
      <c r="I10" s="17">
        <v>0.32255996419272098</v>
      </c>
      <c r="J10" s="17">
        <v>0.26763092623850798</v>
      </c>
      <c r="K10" s="17">
        <v>0.17726180786457699</v>
      </c>
      <c r="L10" s="17">
        <v>0.100258476949362</v>
      </c>
      <c r="M10" s="17"/>
      <c r="N10" s="17">
        <v>0.205089417810108</v>
      </c>
      <c r="O10" s="17">
        <v>0.24895038575817</v>
      </c>
      <c r="P10" s="17">
        <v>0.27486690101022199</v>
      </c>
      <c r="Q10" s="17">
        <v>0.26222234594802801</v>
      </c>
      <c r="R10" s="17"/>
      <c r="S10" s="17">
        <v>0.26432195311524098</v>
      </c>
      <c r="T10" s="17">
        <v>0.23702145682922399</v>
      </c>
      <c r="U10" s="17">
        <v>0.22097320853179001</v>
      </c>
      <c r="V10" s="17">
        <v>0.237860770506788</v>
      </c>
      <c r="W10" s="17">
        <v>0.30441492848801499</v>
      </c>
      <c r="X10" s="17">
        <v>0.25764951910216599</v>
      </c>
      <c r="Y10" s="17">
        <v>0.184099813122971</v>
      </c>
      <c r="Z10" s="17">
        <v>0.255260568407085</v>
      </c>
      <c r="AA10" s="17">
        <v>0.23836179787366099</v>
      </c>
      <c r="AB10" s="17">
        <v>0.255854644555774</v>
      </c>
      <c r="AC10" s="17">
        <v>0.238279104824657</v>
      </c>
      <c r="AD10" s="17">
        <v>0.28354443457088802</v>
      </c>
      <c r="AE10" s="17"/>
      <c r="AF10" s="17">
        <v>0.22669999834611901</v>
      </c>
      <c r="AG10" s="17">
        <v>0.248097443841201</v>
      </c>
      <c r="AH10" s="17">
        <v>0.26103496291119399</v>
      </c>
      <c r="AI10" s="17"/>
      <c r="AJ10" s="17">
        <v>0.21436550212104999</v>
      </c>
      <c r="AK10" s="17">
        <v>0.29950757573004499</v>
      </c>
      <c r="AL10" s="17">
        <v>0.19745043611409399</v>
      </c>
      <c r="AM10" s="17">
        <v>0.17137730382908001</v>
      </c>
      <c r="AN10" s="17">
        <v>0.232362482137142</v>
      </c>
      <c r="AO10" s="17"/>
      <c r="AP10" s="17">
        <v>0.229758587235461</v>
      </c>
      <c r="AQ10" s="17">
        <v>0.27956269139319301</v>
      </c>
      <c r="AR10" s="17">
        <v>0.25303305175754598</v>
      </c>
      <c r="AS10" s="17"/>
      <c r="AT10" s="17">
        <v>0.216611448598652</v>
      </c>
      <c r="AU10" s="17">
        <v>0.27875125723610999</v>
      </c>
      <c r="AV10" s="17">
        <v>0.22593416245435799</v>
      </c>
      <c r="AW10" s="17">
        <v>0.3124967503253</v>
      </c>
      <c r="AX10" s="17">
        <v>0.27316800309966699</v>
      </c>
      <c r="AY10" s="17"/>
      <c r="AZ10" s="17">
        <v>0.24961927365578801</v>
      </c>
      <c r="BA10" s="17">
        <v>0.22660391286706999</v>
      </c>
      <c r="BB10" s="17">
        <v>0.31388249092673898</v>
      </c>
      <c r="BC10" s="17">
        <v>0.25451622672794399</v>
      </c>
      <c r="BD10" s="17">
        <v>0.232831322530927</v>
      </c>
      <c r="BE10" s="17">
        <v>0.19434584055479001</v>
      </c>
      <c r="BF10" s="17"/>
      <c r="BG10" s="17">
        <v>0.167481445992192</v>
      </c>
      <c r="BH10" s="17">
        <v>0.30880695609208503</v>
      </c>
      <c r="BI10" s="17" t="s">
        <v>95</v>
      </c>
      <c r="BJ10" s="17">
        <v>0.29590604975550999</v>
      </c>
      <c r="BK10" s="17">
        <v>0.25466498641504898</v>
      </c>
      <c r="BL10" s="17">
        <v>0.27687919958080198</v>
      </c>
      <c r="BM10" s="17">
        <v>0.38024004546134199</v>
      </c>
    </row>
    <row r="11" spans="2:65" ht="29" x14ac:dyDescent="0.35">
      <c r="B11" s="18" t="s">
        <v>573</v>
      </c>
      <c r="C11" s="17">
        <v>0.18565583431692601</v>
      </c>
      <c r="D11" s="17">
        <v>0.173455342840033</v>
      </c>
      <c r="E11" s="17">
        <v>0.19631490483206901</v>
      </c>
      <c r="F11" s="17"/>
      <c r="G11" s="17">
        <v>0.445456449060672</v>
      </c>
      <c r="H11" s="17">
        <v>0.27391923184928602</v>
      </c>
      <c r="I11" s="17">
        <v>0.24240020512556601</v>
      </c>
      <c r="J11" s="17">
        <v>0.12253798294856399</v>
      </c>
      <c r="K11" s="17">
        <v>8.8317388423109405E-2</v>
      </c>
      <c r="L11" s="17">
        <v>3.7790661626043803E-2</v>
      </c>
      <c r="M11" s="17"/>
      <c r="N11" s="17">
        <v>0.20647436071269701</v>
      </c>
      <c r="O11" s="17">
        <v>0.21830308285795999</v>
      </c>
      <c r="P11" s="17">
        <v>0.16604601612109099</v>
      </c>
      <c r="Q11" s="17">
        <v>0.144690089463866</v>
      </c>
      <c r="R11" s="17"/>
      <c r="S11" s="17">
        <v>0.25744286870179001</v>
      </c>
      <c r="T11" s="17">
        <v>0.18047739661206499</v>
      </c>
      <c r="U11" s="17">
        <v>0.185127628582056</v>
      </c>
      <c r="V11" s="17">
        <v>0.170749613136954</v>
      </c>
      <c r="W11" s="17">
        <v>0.18572369507499001</v>
      </c>
      <c r="X11" s="17">
        <v>0.17706323395217399</v>
      </c>
      <c r="Y11" s="17">
        <v>0.13973466626851</v>
      </c>
      <c r="Z11" s="17">
        <v>0.16296233866538101</v>
      </c>
      <c r="AA11" s="17">
        <v>0.23419124177303599</v>
      </c>
      <c r="AB11" s="17">
        <v>0.169689387742188</v>
      </c>
      <c r="AC11" s="17">
        <v>0.110464161144234</v>
      </c>
      <c r="AD11" s="17">
        <v>8.8000727210013702E-2</v>
      </c>
      <c r="AE11" s="17"/>
      <c r="AF11" s="17">
        <v>0.103749960210769</v>
      </c>
      <c r="AG11" s="17">
        <v>0.151411448376437</v>
      </c>
      <c r="AH11" s="17">
        <v>0.34183837642207598</v>
      </c>
      <c r="AI11" s="17"/>
      <c r="AJ11" s="17">
        <v>0.105810927873647</v>
      </c>
      <c r="AK11" s="17">
        <v>0.16809457284319701</v>
      </c>
      <c r="AL11" s="17">
        <v>0.16036637151771099</v>
      </c>
      <c r="AM11" s="17">
        <v>7.0114388779559403E-2</v>
      </c>
      <c r="AN11" s="17">
        <v>0.38089809618836201</v>
      </c>
      <c r="AO11" s="17"/>
      <c r="AP11" s="17">
        <v>0.14413522811976201</v>
      </c>
      <c r="AQ11" s="17">
        <v>0.20605474284505401</v>
      </c>
      <c r="AR11" s="17">
        <v>0.17119721779052799</v>
      </c>
      <c r="AS11" s="17"/>
      <c r="AT11" s="17">
        <v>0.11439731478002101</v>
      </c>
      <c r="AU11" s="17">
        <v>0.207861930803416</v>
      </c>
      <c r="AV11" s="17">
        <v>0.21210809900677599</v>
      </c>
      <c r="AW11" s="17">
        <v>0.23169357722328299</v>
      </c>
      <c r="AX11" s="17">
        <v>0.153872412941187</v>
      </c>
      <c r="AY11" s="17"/>
      <c r="AZ11" s="17">
        <v>0.26983610904868799</v>
      </c>
      <c r="BA11" s="17">
        <v>0.18881658556102399</v>
      </c>
      <c r="BB11" s="17">
        <v>0.13916478467982901</v>
      </c>
      <c r="BC11" s="17">
        <v>0.15891041804237899</v>
      </c>
      <c r="BD11" s="17">
        <v>0.121849204661197</v>
      </c>
      <c r="BE11" s="17">
        <v>0.146589821197743</v>
      </c>
      <c r="BF11" s="17"/>
      <c r="BG11" s="17">
        <v>0.102491180992097</v>
      </c>
      <c r="BH11" s="17">
        <v>0.20433623388796299</v>
      </c>
      <c r="BI11" s="17" t="s">
        <v>95</v>
      </c>
      <c r="BJ11" s="17">
        <v>0.161342847265354</v>
      </c>
      <c r="BK11" s="17">
        <v>0.21954139768640701</v>
      </c>
      <c r="BL11" s="17">
        <v>0.28607544501731702</v>
      </c>
      <c r="BM11" s="17">
        <v>0.28177376990283698</v>
      </c>
    </row>
    <row r="12" spans="2:65" x14ac:dyDescent="0.35">
      <c r="B12" s="18" t="s">
        <v>114</v>
      </c>
      <c r="C12" s="19">
        <v>2.1074056976337598E-2</v>
      </c>
      <c r="D12" s="19">
        <v>2.5003797962010799E-2</v>
      </c>
      <c r="E12" s="19">
        <v>1.73059534533174E-2</v>
      </c>
      <c r="F12" s="19"/>
      <c r="G12" s="19">
        <v>5.45000176673099E-2</v>
      </c>
      <c r="H12" s="19">
        <v>4.3746824564099798E-2</v>
      </c>
      <c r="I12" s="19">
        <v>2.67072724454589E-2</v>
      </c>
      <c r="J12" s="19">
        <v>4.9863933613852598E-3</v>
      </c>
      <c r="K12" s="19">
        <v>0</v>
      </c>
      <c r="L12" s="19">
        <v>6.9421073860039496E-3</v>
      </c>
      <c r="M12" s="19"/>
      <c r="N12" s="19">
        <v>1.7644891142771402E-2</v>
      </c>
      <c r="O12" s="19">
        <v>2.1051991718201699E-2</v>
      </c>
      <c r="P12" s="19">
        <v>2.2531958770241899E-2</v>
      </c>
      <c r="Q12" s="19">
        <v>2.3740191541362799E-2</v>
      </c>
      <c r="R12" s="19"/>
      <c r="S12" s="19">
        <v>3.38337549048386E-2</v>
      </c>
      <c r="T12" s="19">
        <v>3.1984038386999501E-2</v>
      </c>
      <c r="U12" s="19">
        <v>1.13840805250322E-2</v>
      </c>
      <c r="V12" s="19">
        <v>1.80796694555816E-2</v>
      </c>
      <c r="W12" s="19">
        <v>2.5875281732324899E-2</v>
      </c>
      <c r="X12" s="19">
        <v>2.05099971460132E-2</v>
      </c>
      <c r="Y12" s="19">
        <v>1.32595452710476E-2</v>
      </c>
      <c r="Z12" s="19">
        <v>2.18655860978656E-2</v>
      </c>
      <c r="AA12" s="19">
        <v>1.9397294342174399E-2</v>
      </c>
      <c r="AB12" s="19">
        <v>7.1678294817199596E-3</v>
      </c>
      <c r="AC12" s="19">
        <v>2.1443704005692201E-2</v>
      </c>
      <c r="AD12" s="19">
        <v>0</v>
      </c>
      <c r="AE12" s="19"/>
      <c r="AF12" s="19">
        <v>9.8282054679361495E-3</v>
      </c>
      <c r="AG12" s="19">
        <v>1.37628765956802E-2</v>
      </c>
      <c r="AH12" s="19">
        <v>5.46840867593009E-2</v>
      </c>
      <c r="AI12" s="19"/>
      <c r="AJ12" s="19">
        <v>6.6135202837777299E-3</v>
      </c>
      <c r="AK12" s="19">
        <v>2.84972980635744E-2</v>
      </c>
      <c r="AL12" s="19">
        <v>2.46707317300323E-2</v>
      </c>
      <c r="AM12" s="19">
        <v>0</v>
      </c>
      <c r="AN12" s="19">
        <v>4.6350184351409203E-2</v>
      </c>
      <c r="AO12" s="19"/>
      <c r="AP12" s="19">
        <v>2.8462276047436798E-3</v>
      </c>
      <c r="AQ12" s="19">
        <v>2.7886095021800599E-2</v>
      </c>
      <c r="AR12" s="19">
        <v>1.7274325284008601E-2</v>
      </c>
      <c r="AS12" s="19"/>
      <c r="AT12" s="19">
        <v>1.8810454121703301E-2</v>
      </c>
      <c r="AU12" s="19">
        <v>1.61950656708192E-2</v>
      </c>
      <c r="AV12" s="19">
        <v>2.5744874224747E-2</v>
      </c>
      <c r="AW12" s="19">
        <v>3.1184823785229E-2</v>
      </c>
      <c r="AX12" s="19">
        <v>0</v>
      </c>
      <c r="AY12" s="19"/>
      <c r="AZ12" s="19">
        <v>4.00346866806826E-2</v>
      </c>
      <c r="BA12" s="19">
        <v>2.2713468745141401E-2</v>
      </c>
      <c r="BB12" s="19">
        <v>1.6368868178726698E-2</v>
      </c>
      <c r="BC12" s="19">
        <v>1.25955488623344E-2</v>
      </c>
      <c r="BD12" s="19">
        <v>7.2345395190863701E-3</v>
      </c>
      <c r="BE12" s="19">
        <v>0</v>
      </c>
      <c r="BF12" s="19"/>
      <c r="BG12" s="19">
        <v>1.2825361173327001E-2</v>
      </c>
      <c r="BH12" s="19">
        <v>1.39327098588452E-2</v>
      </c>
      <c r="BI12" s="19" t="s">
        <v>95</v>
      </c>
      <c r="BJ12" s="19">
        <v>2.9443684366845801E-2</v>
      </c>
      <c r="BK12" s="19">
        <v>5.1913682552756198E-2</v>
      </c>
      <c r="BL12" s="19">
        <v>2.69775193827053E-2</v>
      </c>
      <c r="BM12" s="19">
        <v>2.2397575232298399E-2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8.0791227772144494E-2</v>
      </c>
      <c r="D9" s="17">
        <v>0.10796789570347699</v>
      </c>
      <c r="E9" s="17">
        <v>5.4454879716160101E-2</v>
      </c>
      <c r="F9" s="17"/>
      <c r="G9" s="17">
        <v>0.13046204523038299</v>
      </c>
      <c r="H9" s="17">
        <v>0.10420718850980901</v>
      </c>
      <c r="I9" s="17">
        <v>0.10562232229153901</v>
      </c>
      <c r="J9" s="17">
        <v>7.0356366285627497E-2</v>
      </c>
      <c r="K9" s="17">
        <v>5.9762316296727298E-2</v>
      </c>
      <c r="L9" s="17">
        <v>3.68950298230361E-2</v>
      </c>
      <c r="M9" s="17"/>
      <c r="N9" s="17">
        <v>0.109057096246095</v>
      </c>
      <c r="O9" s="17">
        <v>6.6840148452451995E-2</v>
      </c>
      <c r="P9" s="17">
        <v>7.7921455988251107E-2</v>
      </c>
      <c r="Q9" s="17">
        <v>6.9375790670557894E-2</v>
      </c>
      <c r="R9" s="17"/>
      <c r="S9" s="17">
        <v>0.137217865990235</v>
      </c>
      <c r="T9" s="17">
        <v>7.1303648024889296E-2</v>
      </c>
      <c r="U9" s="17">
        <v>4.8576356507232701E-2</v>
      </c>
      <c r="V9" s="17">
        <v>8.6054533663741203E-2</v>
      </c>
      <c r="W9" s="17">
        <v>3.4896799237327802E-2</v>
      </c>
      <c r="X9" s="17">
        <v>6.5968587383680402E-2</v>
      </c>
      <c r="Y9" s="17">
        <v>9.6491723505643195E-2</v>
      </c>
      <c r="Z9" s="17">
        <v>8.0862517592868194E-2</v>
      </c>
      <c r="AA9" s="17">
        <v>5.8038526799316099E-2</v>
      </c>
      <c r="AB9" s="17">
        <v>0.11251354629264899</v>
      </c>
      <c r="AC9" s="17">
        <v>7.1705115383035201E-2</v>
      </c>
      <c r="AD9" s="17">
        <v>5.9547623803121903E-2</v>
      </c>
      <c r="AE9" s="17"/>
      <c r="AF9" s="17">
        <v>7.2726157815745193E-2</v>
      </c>
      <c r="AG9" s="17">
        <v>9.7979277954844499E-2</v>
      </c>
      <c r="AH9" s="17">
        <v>6.2994871242760597E-2</v>
      </c>
      <c r="AI9" s="17"/>
      <c r="AJ9" s="17">
        <v>8.41955077770975E-2</v>
      </c>
      <c r="AK9" s="17">
        <v>0.113462385697697</v>
      </c>
      <c r="AL9" s="17">
        <v>5.9946206912942598E-2</v>
      </c>
      <c r="AM9" s="17">
        <v>3.2226506857069501E-2</v>
      </c>
      <c r="AN9" s="17">
        <v>3.3728137591541099E-2</v>
      </c>
      <c r="AO9" s="17"/>
      <c r="AP9" s="17">
        <v>0.112239164007871</v>
      </c>
      <c r="AQ9" s="17">
        <v>9.4059392168995504E-2</v>
      </c>
      <c r="AR9" s="17">
        <v>7.7406039795885104E-2</v>
      </c>
      <c r="AS9" s="17"/>
      <c r="AT9" s="17">
        <v>4.1232945980607602E-2</v>
      </c>
      <c r="AU9" s="17">
        <v>6.13813228687244E-2</v>
      </c>
      <c r="AV9" s="17">
        <v>0.115393541550717</v>
      </c>
      <c r="AW9" s="17">
        <v>0.12939263552515201</v>
      </c>
      <c r="AX9" s="17">
        <v>0.18658190311117201</v>
      </c>
      <c r="AY9" s="17"/>
      <c r="AZ9" s="17">
        <v>0.13515073145393999</v>
      </c>
      <c r="BA9" s="17">
        <v>6.7953801631890506E-2</v>
      </c>
      <c r="BB9" s="17">
        <v>6.3792302070367804E-2</v>
      </c>
      <c r="BC9" s="17">
        <v>6.0908148282811103E-2</v>
      </c>
      <c r="BD9" s="17">
        <v>6.9596801370623795E-2</v>
      </c>
      <c r="BE9" s="17">
        <v>5.23313009919609E-2</v>
      </c>
      <c r="BF9" s="17"/>
      <c r="BG9" s="17">
        <v>5.8350412964907603E-2</v>
      </c>
      <c r="BH9" s="17">
        <v>8.61512072425967E-2</v>
      </c>
      <c r="BI9" s="17" t="s">
        <v>95</v>
      </c>
      <c r="BJ9" s="17">
        <v>0.13159363281575701</v>
      </c>
      <c r="BK9" s="17">
        <v>0.11495167034831801</v>
      </c>
      <c r="BL9" s="17">
        <v>8.3043886234160105E-2</v>
      </c>
      <c r="BM9" s="17">
        <v>7.9380410680696997E-2</v>
      </c>
    </row>
    <row r="10" spans="2:65" ht="43.5" x14ac:dyDescent="0.35">
      <c r="B10" s="18" t="s">
        <v>572</v>
      </c>
      <c r="C10" s="17">
        <v>0.21489530967842499</v>
      </c>
      <c r="D10" s="17">
        <v>0.24458208009733801</v>
      </c>
      <c r="E10" s="17">
        <v>0.18666757129063299</v>
      </c>
      <c r="F10" s="17"/>
      <c r="G10" s="17">
        <v>0.25235756076571297</v>
      </c>
      <c r="H10" s="17">
        <v>0.29330314493961701</v>
      </c>
      <c r="I10" s="17">
        <v>0.22094437054969199</v>
      </c>
      <c r="J10" s="17">
        <v>0.19453187298018301</v>
      </c>
      <c r="K10" s="17">
        <v>0.19420297515046001</v>
      </c>
      <c r="L10" s="17">
        <v>0.15778273312146401</v>
      </c>
      <c r="M10" s="17"/>
      <c r="N10" s="17">
        <v>0.222356374772367</v>
      </c>
      <c r="O10" s="17">
        <v>0.194703313776737</v>
      </c>
      <c r="P10" s="17">
        <v>0.246493933759447</v>
      </c>
      <c r="Q10" s="17">
        <v>0.198649232202115</v>
      </c>
      <c r="R10" s="17"/>
      <c r="S10" s="17">
        <v>0.27120233429789298</v>
      </c>
      <c r="T10" s="17">
        <v>0.19776442208599601</v>
      </c>
      <c r="U10" s="17">
        <v>0.228082363576428</v>
      </c>
      <c r="V10" s="17">
        <v>0.20708819158703101</v>
      </c>
      <c r="W10" s="17">
        <v>0.19674592989235201</v>
      </c>
      <c r="X10" s="17">
        <v>0.201870397107205</v>
      </c>
      <c r="Y10" s="17">
        <v>0.25188452841023901</v>
      </c>
      <c r="Z10" s="17">
        <v>0.21723809782957801</v>
      </c>
      <c r="AA10" s="17">
        <v>0.17322143649825</v>
      </c>
      <c r="AB10" s="17">
        <v>0.209595326924333</v>
      </c>
      <c r="AC10" s="17">
        <v>0.17899591514726099</v>
      </c>
      <c r="AD10" s="17">
        <v>0.21418851312995199</v>
      </c>
      <c r="AE10" s="17"/>
      <c r="AF10" s="17">
        <v>0.19623957842711201</v>
      </c>
      <c r="AG10" s="17">
        <v>0.22325940620099899</v>
      </c>
      <c r="AH10" s="17">
        <v>0.23029130069742201</v>
      </c>
      <c r="AI10" s="17"/>
      <c r="AJ10" s="17">
        <v>0.202550302125377</v>
      </c>
      <c r="AK10" s="17">
        <v>0.254185348784635</v>
      </c>
      <c r="AL10" s="17">
        <v>0.18717211366169501</v>
      </c>
      <c r="AM10" s="17">
        <v>0.10329580384642301</v>
      </c>
      <c r="AN10" s="17">
        <v>0.20065859199783601</v>
      </c>
      <c r="AO10" s="17"/>
      <c r="AP10" s="17">
        <v>0.24252924119833699</v>
      </c>
      <c r="AQ10" s="17">
        <v>0.24007042204307899</v>
      </c>
      <c r="AR10" s="17">
        <v>0.204796243768675</v>
      </c>
      <c r="AS10" s="17"/>
      <c r="AT10" s="17">
        <v>0.193493877358835</v>
      </c>
      <c r="AU10" s="17">
        <v>0.19533061276806599</v>
      </c>
      <c r="AV10" s="17">
        <v>0.23243836212824201</v>
      </c>
      <c r="AW10" s="17">
        <v>0.27178387581799301</v>
      </c>
      <c r="AX10" s="17">
        <v>0.235905452785137</v>
      </c>
      <c r="AY10" s="17"/>
      <c r="AZ10" s="17">
        <v>0.29798732193210298</v>
      </c>
      <c r="BA10" s="17">
        <v>0.17801529335341301</v>
      </c>
      <c r="BB10" s="17">
        <v>0.199964770147016</v>
      </c>
      <c r="BC10" s="17">
        <v>0.19458044172976399</v>
      </c>
      <c r="BD10" s="17">
        <v>0.18292850728483701</v>
      </c>
      <c r="BE10" s="17">
        <v>0.253921081858697</v>
      </c>
      <c r="BF10" s="17"/>
      <c r="BG10" s="17">
        <v>0.19334909757882399</v>
      </c>
      <c r="BH10" s="17">
        <v>0.199445716326731</v>
      </c>
      <c r="BI10" s="17" t="s">
        <v>95</v>
      </c>
      <c r="BJ10" s="17">
        <v>0.229049600935083</v>
      </c>
      <c r="BK10" s="17">
        <v>0.26632018310727301</v>
      </c>
      <c r="BL10" s="17">
        <v>0.25194617446124901</v>
      </c>
      <c r="BM10" s="17">
        <v>0.164344989980652</v>
      </c>
    </row>
    <row r="11" spans="2:65" ht="29" x14ac:dyDescent="0.35">
      <c r="B11" s="18" t="s">
        <v>573</v>
      </c>
      <c r="C11" s="17">
        <v>0.67478720295867201</v>
      </c>
      <c r="D11" s="17">
        <v>0.61805994275299203</v>
      </c>
      <c r="E11" s="17">
        <v>0.72909143660687403</v>
      </c>
      <c r="F11" s="17"/>
      <c r="G11" s="17">
        <v>0.55924832572463301</v>
      </c>
      <c r="H11" s="17">
        <v>0.56744279362389605</v>
      </c>
      <c r="I11" s="17">
        <v>0.64413265202158299</v>
      </c>
      <c r="J11" s="17">
        <v>0.71874133493955406</v>
      </c>
      <c r="K11" s="17">
        <v>0.71431853230707698</v>
      </c>
      <c r="L11" s="17">
        <v>0.78745881972084297</v>
      </c>
      <c r="M11" s="17"/>
      <c r="N11" s="17">
        <v>0.64290048994762705</v>
      </c>
      <c r="O11" s="17">
        <v>0.708576220360985</v>
      </c>
      <c r="P11" s="17">
        <v>0.64237234691895995</v>
      </c>
      <c r="Q11" s="17">
        <v>0.70153176366990899</v>
      </c>
      <c r="R11" s="17"/>
      <c r="S11" s="17">
        <v>0.55636730715893301</v>
      </c>
      <c r="T11" s="17">
        <v>0.68655333569142896</v>
      </c>
      <c r="U11" s="17">
        <v>0.70635436975782895</v>
      </c>
      <c r="V11" s="17">
        <v>0.67003845392109196</v>
      </c>
      <c r="W11" s="17">
        <v>0.73580132874410897</v>
      </c>
      <c r="X11" s="17">
        <v>0.71521966673849702</v>
      </c>
      <c r="Y11" s="17">
        <v>0.62701036355582995</v>
      </c>
      <c r="Z11" s="17">
        <v>0.69100790555430402</v>
      </c>
      <c r="AA11" s="17">
        <v>0.73663522550495497</v>
      </c>
      <c r="AB11" s="17">
        <v>0.66378083760542805</v>
      </c>
      <c r="AC11" s="17">
        <v>0.71821346260901497</v>
      </c>
      <c r="AD11" s="17">
        <v>0.68039100952612497</v>
      </c>
      <c r="AE11" s="17"/>
      <c r="AF11" s="17">
        <v>0.71066898179200799</v>
      </c>
      <c r="AG11" s="17">
        <v>0.65396977602636497</v>
      </c>
      <c r="AH11" s="17">
        <v>0.66116310314601701</v>
      </c>
      <c r="AI11" s="17"/>
      <c r="AJ11" s="17">
        <v>0.691335393558838</v>
      </c>
      <c r="AK11" s="17">
        <v>0.599473391597382</v>
      </c>
      <c r="AL11" s="17">
        <v>0.71758649918752604</v>
      </c>
      <c r="AM11" s="17">
        <v>0.80711084539316402</v>
      </c>
      <c r="AN11" s="17">
        <v>0.72818354756743797</v>
      </c>
      <c r="AO11" s="17"/>
      <c r="AP11" s="17">
        <v>0.63245845874464501</v>
      </c>
      <c r="AQ11" s="17">
        <v>0.634009255153823</v>
      </c>
      <c r="AR11" s="17">
        <v>0.67665036693930403</v>
      </c>
      <c r="AS11" s="17"/>
      <c r="AT11" s="17">
        <v>0.74864087934678403</v>
      </c>
      <c r="AU11" s="17">
        <v>0.70672214119434595</v>
      </c>
      <c r="AV11" s="17">
        <v>0.62856195703997297</v>
      </c>
      <c r="AW11" s="17">
        <v>0.57430899413093695</v>
      </c>
      <c r="AX11" s="17">
        <v>0.57751264410369096</v>
      </c>
      <c r="AY11" s="17"/>
      <c r="AZ11" s="17">
        <v>0.53737608035055295</v>
      </c>
      <c r="BA11" s="17">
        <v>0.71388566659939301</v>
      </c>
      <c r="BB11" s="17">
        <v>0.70986687881115895</v>
      </c>
      <c r="BC11" s="17">
        <v>0.71629230064629201</v>
      </c>
      <c r="BD11" s="17">
        <v>0.74395524737530505</v>
      </c>
      <c r="BE11" s="17">
        <v>0.65339237713513498</v>
      </c>
      <c r="BF11" s="17"/>
      <c r="BG11" s="17">
        <v>0.72005488863705502</v>
      </c>
      <c r="BH11" s="17">
        <v>0.69217184615253402</v>
      </c>
      <c r="BI11" s="17" t="s">
        <v>95</v>
      </c>
      <c r="BJ11" s="17">
        <v>0.59086453375880699</v>
      </c>
      <c r="BK11" s="17">
        <v>0.56945154588298696</v>
      </c>
      <c r="BL11" s="17">
        <v>0.63652443687831906</v>
      </c>
      <c r="BM11" s="17">
        <v>0.75627459933865104</v>
      </c>
    </row>
    <row r="12" spans="2:65" x14ac:dyDescent="0.35">
      <c r="B12" s="18" t="s">
        <v>114</v>
      </c>
      <c r="C12" s="19">
        <v>2.95262595907585E-2</v>
      </c>
      <c r="D12" s="19">
        <v>2.9390081446193199E-2</v>
      </c>
      <c r="E12" s="19">
        <v>2.9786112386332601E-2</v>
      </c>
      <c r="F12" s="19"/>
      <c r="G12" s="19">
        <v>5.7932068279270901E-2</v>
      </c>
      <c r="H12" s="19">
        <v>3.5046872926679101E-2</v>
      </c>
      <c r="I12" s="19">
        <v>2.93006551371865E-2</v>
      </c>
      <c r="J12" s="19">
        <v>1.6370425794636202E-2</v>
      </c>
      <c r="K12" s="19">
        <v>3.1716176245736402E-2</v>
      </c>
      <c r="L12" s="19">
        <v>1.7863417334657E-2</v>
      </c>
      <c r="M12" s="19"/>
      <c r="N12" s="19">
        <v>2.5686039033910299E-2</v>
      </c>
      <c r="O12" s="19">
        <v>2.98803174098267E-2</v>
      </c>
      <c r="P12" s="19">
        <v>3.32122633333422E-2</v>
      </c>
      <c r="Q12" s="19">
        <v>3.0443213457418902E-2</v>
      </c>
      <c r="R12" s="19"/>
      <c r="S12" s="19">
        <v>3.5212492552938297E-2</v>
      </c>
      <c r="T12" s="19">
        <v>4.4378594197686E-2</v>
      </c>
      <c r="U12" s="19">
        <v>1.6986910158509901E-2</v>
      </c>
      <c r="V12" s="19">
        <v>3.6818820828135201E-2</v>
      </c>
      <c r="W12" s="19">
        <v>3.2555942126211601E-2</v>
      </c>
      <c r="X12" s="19">
        <v>1.6941348770617402E-2</v>
      </c>
      <c r="Y12" s="19">
        <v>2.46133845282882E-2</v>
      </c>
      <c r="Z12" s="19">
        <v>1.08914790232498E-2</v>
      </c>
      <c r="AA12" s="19">
        <v>3.2104811197479301E-2</v>
      </c>
      <c r="AB12" s="19">
        <v>1.4110289177588799E-2</v>
      </c>
      <c r="AC12" s="19">
        <v>3.1085506860689401E-2</v>
      </c>
      <c r="AD12" s="19">
        <v>4.5872853540801603E-2</v>
      </c>
      <c r="AE12" s="19"/>
      <c r="AF12" s="19">
        <v>2.0365281965135401E-2</v>
      </c>
      <c r="AG12" s="19">
        <v>2.4791539817791201E-2</v>
      </c>
      <c r="AH12" s="19">
        <v>4.5550724913801001E-2</v>
      </c>
      <c r="AI12" s="19"/>
      <c r="AJ12" s="19">
        <v>2.1918796538687099E-2</v>
      </c>
      <c r="AK12" s="19">
        <v>3.2878873920285497E-2</v>
      </c>
      <c r="AL12" s="19">
        <v>3.5295180237836198E-2</v>
      </c>
      <c r="AM12" s="19">
        <v>5.7366843903344102E-2</v>
      </c>
      <c r="AN12" s="19">
        <v>3.74297228431845E-2</v>
      </c>
      <c r="AO12" s="19"/>
      <c r="AP12" s="19">
        <v>1.2773136049147401E-2</v>
      </c>
      <c r="AQ12" s="19">
        <v>3.1860930634101801E-2</v>
      </c>
      <c r="AR12" s="19">
        <v>4.11473494961355E-2</v>
      </c>
      <c r="AS12" s="19"/>
      <c r="AT12" s="19">
        <v>1.66322973137728E-2</v>
      </c>
      <c r="AU12" s="19">
        <v>3.6565923168863299E-2</v>
      </c>
      <c r="AV12" s="19">
        <v>2.3606139281067601E-2</v>
      </c>
      <c r="AW12" s="19">
        <v>2.45144945259183E-2</v>
      </c>
      <c r="AX12" s="19">
        <v>0</v>
      </c>
      <c r="AY12" s="19"/>
      <c r="AZ12" s="19">
        <v>2.9485866263403899E-2</v>
      </c>
      <c r="BA12" s="19">
        <v>4.0145238415303701E-2</v>
      </c>
      <c r="BB12" s="19">
        <v>2.6376048971456501E-2</v>
      </c>
      <c r="BC12" s="19">
        <v>2.8219109341132399E-2</v>
      </c>
      <c r="BD12" s="19">
        <v>3.5194439692343401E-3</v>
      </c>
      <c r="BE12" s="19">
        <v>4.0355240014207303E-2</v>
      </c>
      <c r="BF12" s="19"/>
      <c r="BG12" s="19">
        <v>2.8245600819213599E-2</v>
      </c>
      <c r="BH12" s="19">
        <v>2.2231230278138302E-2</v>
      </c>
      <c r="BI12" s="19" t="s">
        <v>95</v>
      </c>
      <c r="BJ12" s="19">
        <v>4.8492232490352498E-2</v>
      </c>
      <c r="BK12" s="19">
        <v>4.9276600661421303E-2</v>
      </c>
      <c r="BL12" s="19">
        <v>2.84855024262715E-2</v>
      </c>
      <c r="BM12" s="19">
        <v>0</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6.6428154859885194E-2</v>
      </c>
      <c r="D9" s="17">
        <v>9.0485672965819802E-2</v>
      </c>
      <c r="E9" s="17">
        <v>4.3092760920497998E-2</v>
      </c>
      <c r="F9" s="17"/>
      <c r="G9" s="17">
        <v>0.124701017142819</v>
      </c>
      <c r="H9" s="17">
        <v>0.11737471175028399</v>
      </c>
      <c r="I9" s="17">
        <v>7.7815390424460104E-2</v>
      </c>
      <c r="J9" s="17">
        <v>5.8020719101869699E-2</v>
      </c>
      <c r="K9" s="17">
        <v>3.71411926522075E-2</v>
      </c>
      <c r="L9" s="17">
        <v>1.03973973134961E-2</v>
      </c>
      <c r="M9" s="17"/>
      <c r="N9" s="17">
        <v>0.101260500408643</v>
      </c>
      <c r="O9" s="17">
        <v>5.0999079137667401E-2</v>
      </c>
      <c r="P9" s="17">
        <v>7.6829304711838797E-2</v>
      </c>
      <c r="Q9" s="17">
        <v>3.8194013165362001E-2</v>
      </c>
      <c r="R9" s="17"/>
      <c r="S9" s="17">
        <v>0.11495594907503801</v>
      </c>
      <c r="T9" s="17">
        <v>5.2243490531092798E-2</v>
      </c>
      <c r="U9" s="17">
        <v>1.5591367412170499E-2</v>
      </c>
      <c r="V9" s="17">
        <v>7.4899685581147596E-2</v>
      </c>
      <c r="W9" s="17">
        <v>2.2456390033379899E-2</v>
      </c>
      <c r="X9" s="17">
        <v>3.47720114370733E-2</v>
      </c>
      <c r="Y9" s="17">
        <v>5.3527270646203599E-2</v>
      </c>
      <c r="Z9" s="17">
        <v>8.4436573272450993E-2</v>
      </c>
      <c r="AA9" s="17">
        <v>7.7762167104596394E-2</v>
      </c>
      <c r="AB9" s="17">
        <v>0.103022862984829</v>
      </c>
      <c r="AC9" s="17">
        <v>7.9548541964180999E-2</v>
      </c>
      <c r="AD9" s="17">
        <v>7.2897352978925106E-2</v>
      </c>
      <c r="AE9" s="17"/>
      <c r="AF9" s="17">
        <v>5.0933131304366802E-2</v>
      </c>
      <c r="AG9" s="17">
        <v>8.0691972547048602E-2</v>
      </c>
      <c r="AH9" s="17">
        <v>4.7068913687825599E-2</v>
      </c>
      <c r="AI9" s="17"/>
      <c r="AJ9" s="17">
        <v>6.4971815355674797E-2</v>
      </c>
      <c r="AK9" s="17">
        <v>9.44042321059467E-2</v>
      </c>
      <c r="AL9" s="17">
        <v>6.2049316291046701E-2</v>
      </c>
      <c r="AM9" s="17">
        <v>3.7887881922489902E-2</v>
      </c>
      <c r="AN9" s="17">
        <v>2.2354868573116599E-2</v>
      </c>
      <c r="AO9" s="17"/>
      <c r="AP9" s="17">
        <v>7.5228286609087799E-2</v>
      </c>
      <c r="AQ9" s="17">
        <v>8.6345087060501896E-2</v>
      </c>
      <c r="AR9" s="17">
        <v>7.26527642137966E-2</v>
      </c>
      <c r="AS9" s="17"/>
      <c r="AT9" s="17">
        <v>3.3534328364669401E-2</v>
      </c>
      <c r="AU9" s="17">
        <v>5.6152208525597699E-2</v>
      </c>
      <c r="AV9" s="17">
        <v>9.22438643547005E-2</v>
      </c>
      <c r="AW9" s="17">
        <v>9.7954779658276606E-2</v>
      </c>
      <c r="AX9" s="17">
        <v>7.7290122493463398E-2</v>
      </c>
      <c r="AY9" s="17"/>
      <c r="AZ9" s="17">
        <v>0.135720826807505</v>
      </c>
      <c r="BA9" s="17">
        <v>4.9248067190116797E-2</v>
      </c>
      <c r="BB9" s="17">
        <v>4.93421798685948E-2</v>
      </c>
      <c r="BC9" s="17">
        <v>3.5768469658305498E-2</v>
      </c>
      <c r="BD9" s="17">
        <v>5.7601409455873602E-2</v>
      </c>
      <c r="BE9" s="17">
        <v>3.0232838779197801E-2</v>
      </c>
      <c r="BF9" s="17"/>
      <c r="BG9" s="17">
        <v>4.4080380821140297E-2</v>
      </c>
      <c r="BH9" s="17">
        <v>7.8662703871416398E-2</v>
      </c>
      <c r="BI9" s="17" t="s">
        <v>95</v>
      </c>
      <c r="BJ9" s="17">
        <v>9.8680944038227497E-2</v>
      </c>
      <c r="BK9" s="17">
        <v>6.2355155898619702E-2</v>
      </c>
      <c r="BL9" s="17">
        <v>8.3617874937931505E-2</v>
      </c>
      <c r="BM9" s="17">
        <v>7.0919362112624201E-2</v>
      </c>
    </row>
    <row r="10" spans="2:65" ht="43.5" x14ac:dyDescent="0.35">
      <c r="B10" s="18" t="s">
        <v>572</v>
      </c>
      <c r="C10" s="17">
        <v>0.158728467718808</v>
      </c>
      <c r="D10" s="17">
        <v>0.179582456785982</v>
      </c>
      <c r="E10" s="17">
        <v>0.13893260615216901</v>
      </c>
      <c r="F10" s="17"/>
      <c r="G10" s="17">
        <v>0.28102162608822401</v>
      </c>
      <c r="H10" s="17">
        <v>0.200350860040199</v>
      </c>
      <c r="I10" s="17">
        <v>0.16824983317398501</v>
      </c>
      <c r="J10" s="17">
        <v>0.13211274995924499</v>
      </c>
      <c r="K10" s="17">
        <v>9.9493881332825607E-2</v>
      </c>
      <c r="L10" s="17">
        <v>0.10910390193158501</v>
      </c>
      <c r="M10" s="17"/>
      <c r="N10" s="17">
        <v>0.17471230919480599</v>
      </c>
      <c r="O10" s="17">
        <v>0.14719952030939901</v>
      </c>
      <c r="P10" s="17">
        <v>0.144156555017667</v>
      </c>
      <c r="Q10" s="17">
        <v>0.16687209865011601</v>
      </c>
      <c r="R10" s="17"/>
      <c r="S10" s="17">
        <v>0.210849668078051</v>
      </c>
      <c r="T10" s="17">
        <v>0.139919944886746</v>
      </c>
      <c r="U10" s="17">
        <v>0.19199576246202399</v>
      </c>
      <c r="V10" s="17">
        <v>0.11990671327149099</v>
      </c>
      <c r="W10" s="17">
        <v>0.161497291595841</v>
      </c>
      <c r="X10" s="17">
        <v>0.14426114842600199</v>
      </c>
      <c r="Y10" s="17">
        <v>0.1741470068963</v>
      </c>
      <c r="Z10" s="17">
        <v>0.16057858946538101</v>
      </c>
      <c r="AA10" s="17">
        <v>0.126992381637826</v>
      </c>
      <c r="AB10" s="17">
        <v>0.17892766436117399</v>
      </c>
      <c r="AC10" s="17">
        <v>9.9180360059242995E-2</v>
      </c>
      <c r="AD10" s="17">
        <v>0.167021882306776</v>
      </c>
      <c r="AE10" s="17"/>
      <c r="AF10" s="17">
        <v>0.151827865283754</v>
      </c>
      <c r="AG10" s="17">
        <v>0.15559231383268901</v>
      </c>
      <c r="AH10" s="17">
        <v>0.16819407830495001</v>
      </c>
      <c r="AI10" s="17"/>
      <c r="AJ10" s="17">
        <v>0.125869175793417</v>
      </c>
      <c r="AK10" s="17">
        <v>0.21870164443090601</v>
      </c>
      <c r="AL10" s="17">
        <v>0.113266403331147</v>
      </c>
      <c r="AM10" s="17">
        <v>0.137104715046725</v>
      </c>
      <c r="AN10" s="17">
        <v>0.164505039835283</v>
      </c>
      <c r="AO10" s="17"/>
      <c r="AP10" s="17">
        <v>0.171810345031293</v>
      </c>
      <c r="AQ10" s="17">
        <v>0.19709929697499301</v>
      </c>
      <c r="AR10" s="17">
        <v>0.116040878157392</v>
      </c>
      <c r="AS10" s="17"/>
      <c r="AT10" s="17">
        <v>0.14175602674307999</v>
      </c>
      <c r="AU10" s="17">
        <v>0.124129268727296</v>
      </c>
      <c r="AV10" s="17">
        <v>0.19240468448705</v>
      </c>
      <c r="AW10" s="17">
        <v>0.217133787558113</v>
      </c>
      <c r="AX10" s="17">
        <v>0.262781184368024</v>
      </c>
      <c r="AY10" s="17"/>
      <c r="AZ10" s="17">
        <v>0.24338496543075</v>
      </c>
      <c r="BA10" s="17">
        <v>0.12786534789155701</v>
      </c>
      <c r="BB10" s="17">
        <v>0.13586722669716</v>
      </c>
      <c r="BC10" s="17">
        <v>0.12558632037381101</v>
      </c>
      <c r="BD10" s="17">
        <v>0.121744937176243</v>
      </c>
      <c r="BE10" s="17">
        <v>0.232366265353534</v>
      </c>
      <c r="BF10" s="17"/>
      <c r="BG10" s="17">
        <v>0.11886306528594801</v>
      </c>
      <c r="BH10" s="17">
        <v>0.14744260556727101</v>
      </c>
      <c r="BI10" s="17" t="s">
        <v>95</v>
      </c>
      <c r="BJ10" s="17">
        <v>0.17643458219465399</v>
      </c>
      <c r="BK10" s="17">
        <v>0.23720965231240401</v>
      </c>
      <c r="BL10" s="17">
        <v>0.21522219423109301</v>
      </c>
      <c r="BM10" s="17">
        <v>0.118153895260317</v>
      </c>
    </row>
    <row r="11" spans="2:65" ht="29" x14ac:dyDescent="0.35">
      <c r="B11" s="18" t="s">
        <v>573</v>
      </c>
      <c r="C11" s="17">
        <v>0.74046276147390599</v>
      </c>
      <c r="D11" s="17">
        <v>0.69395768115363099</v>
      </c>
      <c r="E11" s="17">
        <v>0.78501166045931503</v>
      </c>
      <c r="F11" s="17"/>
      <c r="G11" s="17">
        <v>0.55265537399709197</v>
      </c>
      <c r="H11" s="17">
        <v>0.63734741737786704</v>
      </c>
      <c r="I11" s="17">
        <v>0.71343020689315595</v>
      </c>
      <c r="J11" s="17">
        <v>0.79404868464651601</v>
      </c>
      <c r="K11" s="17">
        <v>0.81559191508083095</v>
      </c>
      <c r="L11" s="17">
        <v>0.85737723438448699</v>
      </c>
      <c r="M11" s="17"/>
      <c r="N11" s="17">
        <v>0.70230072154717704</v>
      </c>
      <c r="O11" s="17">
        <v>0.76112735764523398</v>
      </c>
      <c r="P11" s="17">
        <v>0.74233322776105204</v>
      </c>
      <c r="Q11" s="17">
        <v>0.75541587804215804</v>
      </c>
      <c r="R11" s="17"/>
      <c r="S11" s="17">
        <v>0.63342965019868303</v>
      </c>
      <c r="T11" s="17">
        <v>0.75440946727034797</v>
      </c>
      <c r="U11" s="17">
        <v>0.78102878960077304</v>
      </c>
      <c r="V11" s="17">
        <v>0.76982135450313605</v>
      </c>
      <c r="W11" s="17">
        <v>0.78926650761225103</v>
      </c>
      <c r="X11" s="17">
        <v>0.79198860791334402</v>
      </c>
      <c r="Y11" s="17">
        <v>0.73629273823367303</v>
      </c>
      <c r="Z11" s="17">
        <v>0.74409335823891798</v>
      </c>
      <c r="AA11" s="17">
        <v>0.76418614412392105</v>
      </c>
      <c r="AB11" s="17">
        <v>0.687941212246858</v>
      </c>
      <c r="AC11" s="17">
        <v>0.77781179727949001</v>
      </c>
      <c r="AD11" s="17">
        <v>0.71420791117349702</v>
      </c>
      <c r="AE11" s="17"/>
      <c r="AF11" s="17">
        <v>0.77181613416343198</v>
      </c>
      <c r="AG11" s="17">
        <v>0.73771837838350196</v>
      </c>
      <c r="AH11" s="17">
        <v>0.71788290161747503</v>
      </c>
      <c r="AI11" s="17"/>
      <c r="AJ11" s="17">
        <v>0.78062707291675104</v>
      </c>
      <c r="AK11" s="17">
        <v>0.64912616482589003</v>
      </c>
      <c r="AL11" s="17">
        <v>0.78352729136853705</v>
      </c>
      <c r="AM11" s="17">
        <v>0.767640559127441</v>
      </c>
      <c r="AN11" s="17">
        <v>0.76439021161244303</v>
      </c>
      <c r="AO11" s="17"/>
      <c r="AP11" s="17">
        <v>0.73743073646181201</v>
      </c>
      <c r="AQ11" s="17">
        <v>0.679348709263217</v>
      </c>
      <c r="AR11" s="17">
        <v>0.76479707965705401</v>
      </c>
      <c r="AS11" s="17"/>
      <c r="AT11" s="17">
        <v>0.79178523471640605</v>
      </c>
      <c r="AU11" s="17">
        <v>0.78901300779633798</v>
      </c>
      <c r="AV11" s="17">
        <v>0.686311305431065</v>
      </c>
      <c r="AW11" s="17">
        <v>0.63942960545369598</v>
      </c>
      <c r="AX11" s="17">
        <v>0.65992869313851299</v>
      </c>
      <c r="AY11" s="17"/>
      <c r="AZ11" s="17">
        <v>0.59064964971030798</v>
      </c>
      <c r="BA11" s="17">
        <v>0.77622993354977998</v>
      </c>
      <c r="BB11" s="17">
        <v>0.77348653231622599</v>
      </c>
      <c r="BC11" s="17">
        <v>0.80528107825464701</v>
      </c>
      <c r="BD11" s="17">
        <v>0.81344971476541195</v>
      </c>
      <c r="BE11" s="17">
        <v>0.70651552228887204</v>
      </c>
      <c r="BF11" s="17"/>
      <c r="BG11" s="17">
        <v>0.80026626423561098</v>
      </c>
      <c r="BH11" s="17">
        <v>0.74640935839855105</v>
      </c>
      <c r="BI11" s="17" t="s">
        <v>95</v>
      </c>
      <c r="BJ11" s="17">
        <v>0.68370281914375497</v>
      </c>
      <c r="BK11" s="17">
        <v>0.67615523837747604</v>
      </c>
      <c r="BL11" s="17">
        <v>0.66443806519020798</v>
      </c>
      <c r="BM11" s="17">
        <v>0.75786226283126201</v>
      </c>
    </row>
    <row r="12" spans="2:65" x14ac:dyDescent="0.35">
      <c r="B12" s="18" t="s">
        <v>114</v>
      </c>
      <c r="C12" s="19">
        <v>3.4380615947401397E-2</v>
      </c>
      <c r="D12" s="19">
        <v>3.59741890945669E-2</v>
      </c>
      <c r="E12" s="19">
        <v>3.29629724680175E-2</v>
      </c>
      <c r="F12" s="19"/>
      <c r="G12" s="19">
        <v>4.1621982771865497E-2</v>
      </c>
      <c r="H12" s="19">
        <v>4.49270108316491E-2</v>
      </c>
      <c r="I12" s="19">
        <v>4.0504569508399098E-2</v>
      </c>
      <c r="J12" s="19">
        <v>1.5817846292369001E-2</v>
      </c>
      <c r="K12" s="19">
        <v>4.7773010934136197E-2</v>
      </c>
      <c r="L12" s="19">
        <v>2.31214663704312E-2</v>
      </c>
      <c r="M12" s="19"/>
      <c r="N12" s="19">
        <v>2.17264688493745E-2</v>
      </c>
      <c r="O12" s="19">
        <v>4.0674042907699902E-2</v>
      </c>
      <c r="P12" s="19">
        <v>3.6680912509442498E-2</v>
      </c>
      <c r="Q12" s="19">
        <v>3.9518010142364099E-2</v>
      </c>
      <c r="R12" s="19"/>
      <c r="S12" s="19">
        <v>4.0764732648228399E-2</v>
      </c>
      <c r="T12" s="19">
        <v>5.3427097311812798E-2</v>
      </c>
      <c r="U12" s="19">
        <v>1.13840805250322E-2</v>
      </c>
      <c r="V12" s="19">
        <v>3.5372246644225301E-2</v>
      </c>
      <c r="W12" s="19">
        <v>2.6779810758528401E-2</v>
      </c>
      <c r="X12" s="19">
        <v>2.8978232223580602E-2</v>
      </c>
      <c r="Y12" s="19">
        <v>3.6032984223823103E-2</v>
      </c>
      <c r="Z12" s="19">
        <v>1.08914790232498E-2</v>
      </c>
      <c r="AA12" s="19">
        <v>3.1059307133656899E-2</v>
      </c>
      <c r="AB12" s="19">
        <v>3.01082604071394E-2</v>
      </c>
      <c r="AC12" s="19">
        <v>4.3459300697086499E-2</v>
      </c>
      <c r="AD12" s="19">
        <v>4.5872853540801603E-2</v>
      </c>
      <c r="AE12" s="19"/>
      <c r="AF12" s="19">
        <v>2.5422869248447499E-2</v>
      </c>
      <c r="AG12" s="19">
        <v>2.59973352367599E-2</v>
      </c>
      <c r="AH12" s="19">
        <v>6.6854106389749798E-2</v>
      </c>
      <c r="AI12" s="19"/>
      <c r="AJ12" s="19">
        <v>2.8531935934157902E-2</v>
      </c>
      <c r="AK12" s="19">
        <v>3.7767958637257702E-2</v>
      </c>
      <c r="AL12" s="19">
        <v>4.1156989009269798E-2</v>
      </c>
      <c r="AM12" s="19">
        <v>5.7366843903344102E-2</v>
      </c>
      <c r="AN12" s="19">
        <v>4.87498799791568E-2</v>
      </c>
      <c r="AO12" s="19"/>
      <c r="AP12" s="19">
        <v>1.5530631897807101E-2</v>
      </c>
      <c r="AQ12" s="19">
        <v>3.7206906701287901E-2</v>
      </c>
      <c r="AR12" s="19">
        <v>4.6509277971756899E-2</v>
      </c>
      <c r="AS12" s="19"/>
      <c r="AT12" s="19">
        <v>3.2924410175845402E-2</v>
      </c>
      <c r="AU12" s="19">
        <v>3.0705514950768301E-2</v>
      </c>
      <c r="AV12" s="19">
        <v>2.9040145727183799E-2</v>
      </c>
      <c r="AW12" s="19">
        <v>4.5481827329914397E-2</v>
      </c>
      <c r="AX12" s="19">
        <v>0</v>
      </c>
      <c r="AY12" s="19"/>
      <c r="AZ12" s="19">
        <v>3.02445580514379E-2</v>
      </c>
      <c r="BA12" s="19">
        <v>4.6656651368546798E-2</v>
      </c>
      <c r="BB12" s="19">
        <v>4.1304061118018702E-2</v>
      </c>
      <c r="BC12" s="19">
        <v>3.3364131713236399E-2</v>
      </c>
      <c r="BD12" s="19">
        <v>7.2039386024711702E-3</v>
      </c>
      <c r="BE12" s="19">
        <v>3.0885373578396599E-2</v>
      </c>
      <c r="BF12" s="19"/>
      <c r="BG12" s="19">
        <v>3.6790289657301398E-2</v>
      </c>
      <c r="BH12" s="19">
        <v>2.7485332162762201E-2</v>
      </c>
      <c r="BI12" s="19" t="s">
        <v>95</v>
      </c>
      <c r="BJ12" s="19">
        <v>4.1181654623363102E-2</v>
      </c>
      <c r="BK12" s="19">
        <v>2.4279953411499699E-2</v>
      </c>
      <c r="BL12" s="19">
        <v>3.6721865640767799E-2</v>
      </c>
      <c r="BM12" s="19">
        <v>5.3064479795796898E-2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0.18079182709702599</v>
      </c>
      <c r="D9" s="17">
        <v>0.20890038474672101</v>
      </c>
      <c r="E9" s="17">
        <v>0.15291164238885999</v>
      </c>
      <c r="F9" s="17"/>
      <c r="G9" s="17">
        <v>0.152046336901215</v>
      </c>
      <c r="H9" s="17">
        <v>0.164347303158735</v>
      </c>
      <c r="I9" s="17">
        <v>0.15401854935432499</v>
      </c>
      <c r="J9" s="17">
        <v>0.22003169404952899</v>
      </c>
      <c r="K9" s="17">
        <v>0.20010154826729701</v>
      </c>
      <c r="L9" s="17">
        <v>0.185891420736438</v>
      </c>
      <c r="M9" s="17"/>
      <c r="N9" s="17">
        <v>0.20547056417259801</v>
      </c>
      <c r="O9" s="17">
        <v>0.188248806010828</v>
      </c>
      <c r="P9" s="17">
        <v>0.195356506786075</v>
      </c>
      <c r="Q9" s="17">
        <v>0.13315960536868501</v>
      </c>
      <c r="R9" s="17"/>
      <c r="S9" s="17">
        <v>0.17216735611248199</v>
      </c>
      <c r="T9" s="17">
        <v>0.159253074193449</v>
      </c>
      <c r="U9" s="17">
        <v>0.12545081287455601</v>
      </c>
      <c r="V9" s="17">
        <v>0.16951361131966</v>
      </c>
      <c r="W9" s="17">
        <v>0.13647959583083799</v>
      </c>
      <c r="X9" s="17">
        <v>0.198533932435558</v>
      </c>
      <c r="Y9" s="17">
        <v>0.238696519702157</v>
      </c>
      <c r="Z9" s="17">
        <v>0.18996639500396401</v>
      </c>
      <c r="AA9" s="17">
        <v>0.16908044862464899</v>
      </c>
      <c r="AB9" s="17">
        <v>0.215144632661802</v>
      </c>
      <c r="AC9" s="17">
        <v>0.21024023413625101</v>
      </c>
      <c r="AD9" s="17">
        <v>0.26844654119419797</v>
      </c>
      <c r="AE9" s="17"/>
      <c r="AF9" s="17">
        <v>0.19664690446549399</v>
      </c>
      <c r="AG9" s="17">
        <v>0.19014793532834801</v>
      </c>
      <c r="AH9" s="17">
        <v>0.14554787802977801</v>
      </c>
      <c r="AI9" s="17"/>
      <c r="AJ9" s="17">
        <v>0.18275872684973499</v>
      </c>
      <c r="AK9" s="17">
        <v>0.21078924957047401</v>
      </c>
      <c r="AL9" s="17">
        <v>0.18654840718035501</v>
      </c>
      <c r="AM9" s="17">
        <v>0.21226640583746301</v>
      </c>
      <c r="AN9" s="17">
        <v>0.14857966714597701</v>
      </c>
      <c r="AO9" s="17"/>
      <c r="AP9" s="17">
        <v>0.18703323966017699</v>
      </c>
      <c r="AQ9" s="17">
        <v>0.20146165367910701</v>
      </c>
      <c r="AR9" s="17">
        <v>0.16203402026441699</v>
      </c>
      <c r="AS9" s="17"/>
      <c r="AT9" s="17">
        <v>0.16618051204381801</v>
      </c>
      <c r="AU9" s="17">
        <v>0.13498717443335501</v>
      </c>
      <c r="AV9" s="17">
        <v>0.209271071273508</v>
      </c>
      <c r="AW9" s="17">
        <v>0.22868759327371899</v>
      </c>
      <c r="AX9" s="17">
        <v>0.33656040889352701</v>
      </c>
      <c r="AY9" s="17"/>
      <c r="AZ9" s="17">
        <v>0.22251664410712901</v>
      </c>
      <c r="BA9" s="17">
        <v>0.176611290598053</v>
      </c>
      <c r="BB9" s="17">
        <v>0.16306777806526099</v>
      </c>
      <c r="BC9" s="17">
        <v>0.15543415603652599</v>
      </c>
      <c r="BD9" s="17">
        <v>0.14983811273044501</v>
      </c>
      <c r="BE9" s="17">
        <v>0.22863436104267601</v>
      </c>
      <c r="BF9" s="17"/>
      <c r="BG9" s="17">
        <v>0.195671471238516</v>
      </c>
      <c r="BH9" s="17">
        <v>0.18068871485917401</v>
      </c>
      <c r="BI9" s="17" t="s">
        <v>95</v>
      </c>
      <c r="BJ9" s="17">
        <v>0.20713622495898801</v>
      </c>
      <c r="BK9" s="17">
        <v>0.15034662182667</v>
      </c>
      <c r="BL9" s="17">
        <v>0.17288944759873101</v>
      </c>
      <c r="BM9" s="17">
        <v>0.12424098040813</v>
      </c>
    </row>
    <row r="10" spans="2:65" ht="43.5" x14ac:dyDescent="0.35">
      <c r="B10" s="18" t="s">
        <v>572</v>
      </c>
      <c r="C10" s="17">
        <v>0.349012475993493</v>
      </c>
      <c r="D10" s="17">
        <v>0.37450496022966101</v>
      </c>
      <c r="E10" s="17">
        <v>0.32547564588660799</v>
      </c>
      <c r="F10" s="17"/>
      <c r="G10" s="17">
        <v>0.295643218855978</v>
      </c>
      <c r="H10" s="17">
        <v>0.31756604928507798</v>
      </c>
      <c r="I10" s="17">
        <v>0.36159020836391598</v>
      </c>
      <c r="J10" s="17">
        <v>0.33687125695305298</v>
      </c>
      <c r="K10" s="17">
        <v>0.38517890535843602</v>
      </c>
      <c r="L10" s="17">
        <v>0.38045812296239701</v>
      </c>
      <c r="M10" s="17"/>
      <c r="N10" s="17">
        <v>0.350887058855061</v>
      </c>
      <c r="O10" s="17">
        <v>0.31770077319412299</v>
      </c>
      <c r="P10" s="17">
        <v>0.34725243197174999</v>
      </c>
      <c r="Q10" s="17">
        <v>0.380534980865812</v>
      </c>
      <c r="R10" s="17"/>
      <c r="S10" s="17">
        <v>0.36747733207896399</v>
      </c>
      <c r="T10" s="17">
        <v>0.32450488235902503</v>
      </c>
      <c r="U10" s="17">
        <v>0.35223689783071399</v>
      </c>
      <c r="V10" s="17">
        <v>0.36462741351480599</v>
      </c>
      <c r="W10" s="17">
        <v>0.33075457599897901</v>
      </c>
      <c r="X10" s="17">
        <v>0.38298472307121201</v>
      </c>
      <c r="Y10" s="17">
        <v>0.32194441701763099</v>
      </c>
      <c r="Z10" s="17">
        <v>0.38200368344087998</v>
      </c>
      <c r="AA10" s="17">
        <v>0.34068279785186301</v>
      </c>
      <c r="AB10" s="17">
        <v>0.410643872048011</v>
      </c>
      <c r="AC10" s="17">
        <v>0.25391091062809801</v>
      </c>
      <c r="AD10" s="17">
        <v>0.319268597946615</v>
      </c>
      <c r="AE10" s="17"/>
      <c r="AF10" s="17">
        <v>0.37116019114967103</v>
      </c>
      <c r="AG10" s="17">
        <v>0.35988736534585702</v>
      </c>
      <c r="AH10" s="17">
        <v>0.31222564300100503</v>
      </c>
      <c r="AI10" s="17"/>
      <c r="AJ10" s="17">
        <v>0.36792444325849399</v>
      </c>
      <c r="AK10" s="17">
        <v>0.38258050353631301</v>
      </c>
      <c r="AL10" s="17">
        <v>0.28089957567149998</v>
      </c>
      <c r="AM10" s="17">
        <v>0.39725738790682602</v>
      </c>
      <c r="AN10" s="17">
        <v>0.271007638478307</v>
      </c>
      <c r="AO10" s="17"/>
      <c r="AP10" s="17">
        <v>0.39637182256287301</v>
      </c>
      <c r="AQ10" s="17">
        <v>0.34345861542869799</v>
      </c>
      <c r="AR10" s="17">
        <v>0.34170048445826401</v>
      </c>
      <c r="AS10" s="17"/>
      <c r="AT10" s="17">
        <v>0.39113016863092598</v>
      </c>
      <c r="AU10" s="17">
        <v>0.33409826665063602</v>
      </c>
      <c r="AV10" s="17">
        <v>0.30694686265379401</v>
      </c>
      <c r="AW10" s="17">
        <v>0.33927198714515699</v>
      </c>
      <c r="AX10" s="17">
        <v>0.46805306310609901</v>
      </c>
      <c r="AY10" s="17"/>
      <c r="AZ10" s="17">
        <v>0.37261377580687199</v>
      </c>
      <c r="BA10" s="17">
        <v>0.30471815131049501</v>
      </c>
      <c r="BB10" s="17">
        <v>0.35032052392544299</v>
      </c>
      <c r="BC10" s="17">
        <v>0.35543624629888898</v>
      </c>
      <c r="BD10" s="17">
        <v>0.386724822418333</v>
      </c>
      <c r="BE10" s="17">
        <v>0.39817036208741502</v>
      </c>
      <c r="BF10" s="17"/>
      <c r="BG10" s="17">
        <v>0.36175559994151102</v>
      </c>
      <c r="BH10" s="17">
        <v>0.32737191594366899</v>
      </c>
      <c r="BI10" s="17" t="s">
        <v>95</v>
      </c>
      <c r="BJ10" s="17">
        <v>0.35341715283689201</v>
      </c>
      <c r="BK10" s="17">
        <v>0.40951569480155398</v>
      </c>
      <c r="BL10" s="17">
        <v>0.33366083413335301</v>
      </c>
      <c r="BM10" s="17">
        <v>0.320477145783233</v>
      </c>
    </row>
    <row r="11" spans="2:65" ht="29" x14ac:dyDescent="0.35">
      <c r="B11" s="18" t="s">
        <v>573</v>
      </c>
      <c r="C11" s="17">
        <v>0.439220315614955</v>
      </c>
      <c r="D11" s="17">
        <v>0.38793307950475298</v>
      </c>
      <c r="E11" s="17">
        <v>0.48823333217708098</v>
      </c>
      <c r="F11" s="17"/>
      <c r="G11" s="17">
        <v>0.50496032519534195</v>
      </c>
      <c r="H11" s="17">
        <v>0.48887503359050399</v>
      </c>
      <c r="I11" s="17">
        <v>0.44470202212978399</v>
      </c>
      <c r="J11" s="17">
        <v>0.419034594044431</v>
      </c>
      <c r="K11" s="17">
        <v>0.379360604482463</v>
      </c>
      <c r="L11" s="17">
        <v>0.41509820253492102</v>
      </c>
      <c r="M11" s="17"/>
      <c r="N11" s="17">
        <v>0.41860137991393698</v>
      </c>
      <c r="O11" s="17">
        <v>0.46366992494163201</v>
      </c>
      <c r="P11" s="17">
        <v>0.42007121966613198</v>
      </c>
      <c r="Q11" s="17">
        <v>0.45345244655283101</v>
      </c>
      <c r="R11" s="17"/>
      <c r="S11" s="17">
        <v>0.42203208203979498</v>
      </c>
      <c r="T11" s="17">
        <v>0.47092179606096501</v>
      </c>
      <c r="U11" s="17">
        <v>0.48661133376055099</v>
      </c>
      <c r="V11" s="17">
        <v>0.44035687571287102</v>
      </c>
      <c r="W11" s="17">
        <v>0.50219489127834904</v>
      </c>
      <c r="X11" s="17">
        <v>0.39682250686579001</v>
      </c>
      <c r="Y11" s="17">
        <v>0.40229004976625199</v>
      </c>
      <c r="Z11" s="17">
        <v>0.40877122503274499</v>
      </c>
      <c r="AA11" s="17">
        <v>0.46326181085994</v>
      </c>
      <c r="AB11" s="17">
        <v>0.36704366580846698</v>
      </c>
      <c r="AC11" s="17">
        <v>0.493557096320905</v>
      </c>
      <c r="AD11" s="17">
        <v>0.38950319457692301</v>
      </c>
      <c r="AE11" s="17"/>
      <c r="AF11" s="17">
        <v>0.40714076344809902</v>
      </c>
      <c r="AG11" s="17">
        <v>0.42520900943211998</v>
      </c>
      <c r="AH11" s="17">
        <v>0.48745052114271498</v>
      </c>
      <c r="AI11" s="17"/>
      <c r="AJ11" s="17">
        <v>0.42358687670365702</v>
      </c>
      <c r="AK11" s="17">
        <v>0.37946108604045498</v>
      </c>
      <c r="AL11" s="17">
        <v>0.49899383265490799</v>
      </c>
      <c r="AM11" s="17">
        <v>0.33310936235236699</v>
      </c>
      <c r="AN11" s="17">
        <v>0.522009482895338</v>
      </c>
      <c r="AO11" s="17"/>
      <c r="AP11" s="17">
        <v>0.40124489686238002</v>
      </c>
      <c r="AQ11" s="17">
        <v>0.425351816068337</v>
      </c>
      <c r="AR11" s="17">
        <v>0.45478316751195202</v>
      </c>
      <c r="AS11" s="17"/>
      <c r="AT11" s="17">
        <v>0.411563972424703</v>
      </c>
      <c r="AU11" s="17">
        <v>0.49343779489144601</v>
      </c>
      <c r="AV11" s="17">
        <v>0.45876798440848399</v>
      </c>
      <c r="AW11" s="17">
        <v>0.40107977847953902</v>
      </c>
      <c r="AX11" s="17">
        <v>0.19538652800037401</v>
      </c>
      <c r="AY11" s="17"/>
      <c r="AZ11" s="17">
        <v>0.36207639711886203</v>
      </c>
      <c r="BA11" s="17">
        <v>0.47800435651149997</v>
      </c>
      <c r="BB11" s="17">
        <v>0.47076785206128402</v>
      </c>
      <c r="BC11" s="17">
        <v>0.46156914251610898</v>
      </c>
      <c r="BD11" s="17">
        <v>0.45535909037387301</v>
      </c>
      <c r="BE11" s="17">
        <v>0.35152005601290398</v>
      </c>
      <c r="BF11" s="17"/>
      <c r="BG11" s="17">
        <v>0.413887348054089</v>
      </c>
      <c r="BH11" s="17">
        <v>0.46508515049846899</v>
      </c>
      <c r="BI11" s="17" t="s">
        <v>95</v>
      </c>
      <c r="BJ11" s="17">
        <v>0.39037408669828</v>
      </c>
      <c r="BK11" s="17">
        <v>0.41655775964834502</v>
      </c>
      <c r="BL11" s="17">
        <v>0.45742987991530798</v>
      </c>
      <c r="BM11" s="17">
        <v>0.55528187380863703</v>
      </c>
    </row>
    <row r="12" spans="2:65" x14ac:dyDescent="0.35">
      <c r="B12" s="18" t="s">
        <v>114</v>
      </c>
      <c r="C12" s="19">
        <v>3.09753812945259E-2</v>
      </c>
      <c r="D12" s="19">
        <v>2.8661575518864502E-2</v>
      </c>
      <c r="E12" s="19">
        <v>3.3379379547451002E-2</v>
      </c>
      <c r="F12" s="19"/>
      <c r="G12" s="19">
        <v>4.7350119047464397E-2</v>
      </c>
      <c r="H12" s="19">
        <v>2.9211613965683201E-2</v>
      </c>
      <c r="I12" s="19">
        <v>3.9689220151975103E-2</v>
      </c>
      <c r="J12" s="19">
        <v>2.40624549529872E-2</v>
      </c>
      <c r="K12" s="19">
        <v>3.5358941891803698E-2</v>
      </c>
      <c r="L12" s="19">
        <v>1.8552253766244E-2</v>
      </c>
      <c r="M12" s="19"/>
      <c r="N12" s="19">
        <v>2.5040997058404301E-2</v>
      </c>
      <c r="O12" s="19">
        <v>3.0380495853416699E-2</v>
      </c>
      <c r="P12" s="19">
        <v>3.7319841576042297E-2</v>
      </c>
      <c r="Q12" s="19">
        <v>3.2852967212672203E-2</v>
      </c>
      <c r="R12" s="19"/>
      <c r="S12" s="19">
        <v>3.8323229768759098E-2</v>
      </c>
      <c r="T12" s="19">
        <v>4.5320247386560299E-2</v>
      </c>
      <c r="U12" s="19">
        <v>3.5700955534179402E-2</v>
      </c>
      <c r="V12" s="19">
        <v>2.55020994526623E-2</v>
      </c>
      <c r="W12" s="19">
        <v>3.0570936891833801E-2</v>
      </c>
      <c r="X12" s="19">
        <v>2.1658837627439899E-2</v>
      </c>
      <c r="Y12" s="19">
        <v>3.7069013513959699E-2</v>
      </c>
      <c r="Z12" s="19">
        <v>1.9258696522411099E-2</v>
      </c>
      <c r="AA12" s="19">
        <v>2.6974942663547899E-2</v>
      </c>
      <c r="AB12" s="19">
        <v>7.1678294817199596E-3</v>
      </c>
      <c r="AC12" s="19">
        <v>4.2291758914746597E-2</v>
      </c>
      <c r="AD12" s="19">
        <v>2.2781666282264801E-2</v>
      </c>
      <c r="AE12" s="19"/>
      <c r="AF12" s="19">
        <v>2.5052140936735499E-2</v>
      </c>
      <c r="AG12" s="19">
        <v>2.4755689893674101E-2</v>
      </c>
      <c r="AH12" s="19">
        <v>5.4775957826501701E-2</v>
      </c>
      <c r="AI12" s="19"/>
      <c r="AJ12" s="19">
        <v>2.5729953188113702E-2</v>
      </c>
      <c r="AK12" s="19">
        <v>2.7169160852758299E-2</v>
      </c>
      <c r="AL12" s="19">
        <v>3.3558184493236602E-2</v>
      </c>
      <c r="AM12" s="19">
        <v>5.7366843903344102E-2</v>
      </c>
      <c r="AN12" s="19">
        <v>5.8403211480378303E-2</v>
      </c>
      <c r="AO12" s="19"/>
      <c r="AP12" s="19">
        <v>1.53500409145706E-2</v>
      </c>
      <c r="AQ12" s="19">
        <v>2.9727914823858101E-2</v>
      </c>
      <c r="AR12" s="19">
        <v>4.1482327765366901E-2</v>
      </c>
      <c r="AS12" s="19"/>
      <c r="AT12" s="19">
        <v>3.11253469005544E-2</v>
      </c>
      <c r="AU12" s="19">
        <v>3.7476764024563E-2</v>
      </c>
      <c r="AV12" s="19">
        <v>2.5014081664213199E-2</v>
      </c>
      <c r="AW12" s="19">
        <v>3.0960641101585001E-2</v>
      </c>
      <c r="AX12" s="19">
        <v>0</v>
      </c>
      <c r="AY12" s="19"/>
      <c r="AZ12" s="19">
        <v>4.27931829671368E-2</v>
      </c>
      <c r="BA12" s="19">
        <v>4.0666201579952599E-2</v>
      </c>
      <c r="BB12" s="19">
        <v>1.5843845948012501E-2</v>
      </c>
      <c r="BC12" s="19">
        <v>2.7560455148475702E-2</v>
      </c>
      <c r="BD12" s="19">
        <v>8.07797447734784E-3</v>
      </c>
      <c r="BE12" s="19">
        <v>2.1675220857005101E-2</v>
      </c>
      <c r="BF12" s="19"/>
      <c r="BG12" s="19">
        <v>2.8685580765884101E-2</v>
      </c>
      <c r="BH12" s="19">
        <v>2.6854218698687999E-2</v>
      </c>
      <c r="BI12" s="19" t="s">
        <v>95</v>
      </c>
      <c r="BJ12" s="19">
        <v>4.9072535505839503E-2</v>
      </c>
      <c r="BK12" s="19">
        <v>2.35799237234307E-2</v>
      </c>
      <c r="BL12" s="19">
        <v>3.6019838352607601E-2</v>
      </c>
      <c r="BM12" s="19">
        <v>0</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657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ht="43.5" x14ac:dyDescent="0.35">
      <c r="B9" s="18" t="s">
        <v>571</v>
      </c>
      <c r="C9" s="17">
        <v>8.6072456365339903E-2</v>
      </c>
      <c r="D9" s="17">
        <v>0.104722558992068</v>
      </c>
      <c r="E9" s="17">
        <v>6.8129894658475104E-2</v>
      </c>
      <c r="F9" s="17"/>
      <c r="G9" s="17">
        <v>0.102884604711819</v>
      </c>
      <c r="H9" s="17">
        <v>0.14148414279326299</v>
      </c>
      <c r="I9" s="17">
        <v>0.10152933802948499</v>
      </c>
      <c r="J9" s="17">
        <v>8.5733044708586406E-2</v>
      </c>
      <c r="K9" s="17">
        <v>6.4944532219451206E-2</v>
      </c>
      <c r="L9" s="17">
        <v>3.5703000017412501E-2</v>
      </c>
      <c r="M9" s="17"/>
      <c r="N9" s="17">
        <v>0.124083943500049</v>
      </c>
      <c r="O9" s="17">
        <v>7.3617920818650706E-2</v>
      </c>
      <c r="P9" s="17">
        <v>8.2924755762829302E-2</v>
      </c>
      <c r="Q9" s="17">
        <v>6.1365628840210899E-2</v>
      </c>
      <c r="R9" s="17"/>
      <c r="S9" s="17">
        <v>0.15050685012404499</v>
      </c>
      <c r="T9" s="17">
        <v>6.7380123725790997E-2</v>
      </c>
      <c r="U9" s="17">
        <v>2.2604141353332802E-2</v>
      </c>
      <c r="V9" s="17">
        <v>8.7474190411604397E-2</v>
      </c>
      <c r="W9" s="17">
        <v>7.7305249877454393E-2</v>
      </c>
      <c r="X9" s="17">
        <v>6.0624614481125501E-2</v>
      </c>
      <c r="Y9" s="17">
        <v>0.115904864349648</v>
      </c>
      <c r="Z9" s="17">
        <v>3.9158905703020101E-2</v>
      </c>
      <c r="AA9" s="17">
        <v>6.7560557116162198E-2</v>
      </c>
      <c r="AB9" s="17">
        <v>8.6562446871078003E-2</v>
      </c>
      <c r="AC9" s="17">
        <v>8.6076434483770503E-2</v>
      </c>
      <c r="AD9" s="17">
        <v>0.157164819660328</v>
      </c>
      <c r="AE9" s="17"/>
      <c r="AF9" s="17">
        <v>7.6501829424143394E-2</v>
      </c>
      <c r="AG9" s="17">
        <v>9.6695046544437002E-2</v>
      </c>
      <c r="AH9" s="17">
        <v>8.4405179102669897E-2</v>
      </c>
      <c r="AI9" s="17"/>
      <c r="AJ9" s="17">
        <v>8.4032563142225805E-2</v>
      </c>
      <c r="AK9" s="17">
        <v>0.114797233441674</v>
      </c>
      <c r="AL9" s="17">
        <v>4.1561169657678601E-2</v>
      </c>
      <c r="AM9" s="17">
        <v>3.6862751933177999E-2</v>
      </c>
      <c r="AN9" s="17">
        <v>8.5171790541704401E-2</v>
      </c>
      <c r="AO9" s="17"/>
      <c r="AP9" s="17">
        <v>0.10193138617888201</v>
      </c>
      <c r="AQ9" s="17">
        <v>9.9763426671212199E-2</v>
      </c>
      <c r="AR9" s="17">
        <v>4.6153710494706401E-2</v>
      </c>
      <c r="AS9" s="17"/>
      <c r="AT9" s="17">
        <v>4.68085190418292E-2</v>
      </c>
      <c r="AU9" s="17">
        <v>6.10295476441544E-2</v>
      </c>
      <c r="AV9" s="17">
        <v>0.127358350191355</v>
      </c>
      <c r="AW9" s="17">
        <v>0.15444256714080701</v>
      </c>
      <c r="AX9" s="17">
        <v>0.15030732410415301</v>
      </c>
      <c r="AY9" s="17"/>
      <c r="AZ9" s="17">
        <v>0.16301458395584301</v>
      </c>
      <c r="BA9" s="17">
        <v>8.1000489098624701E-2</v>
      </c>
      <c r="BB9" s="17">
        <v>6.1684220404339303E-2</v>
      </c>
      <c r="BC9" s="17">
        <v>4.6752246418401401E-2</v>
      </c>
      <c r="BD9" s="17">
        <v>5.2367411230595698E-2</v>
      </c>
      <c r="BE9" s="17">
        <v>5.0086647181949003E-2</v>
      </c>
      <c r="BF9" s="17"/>
      <c r="BG9" s="17">
        <v>6.5233163332968996E-2</v>
      </c>
      <c r="BH9" s="17">
        <v>8.5124339764467302E-2</v>
      </c>
      <c r="BI9" s="17" t="s">
        <v>95</v>
      </c>
      <c r="BJ9" s="17">
        <v>0.14287371604663601</v>
      </c>
      <c r="BK9" s="17">
        <v>6.8341370587041497E-2</v>
      </c>
      <c r="BL9" s="17">
        <v>0.11428526468091101</v>
      </c>
      <c r="BM9" s="17">
        <v>8.3813217046684499E-2</v>
      </c>
    </row>
    <row r="10" spans="2:65" ht="43.5" x14ac:dyDescent="0.35">
      <c r="B10" s="18" t="s">
        <v>572</v>
      </c>
      <c r="C10" s="17">
        <v>0.203400170560704</v>
      </c>
      <c r="D10" s="17">
        <v>0.23805756843987899</v>
      </c>
      <c r="E10" s="17">
        <v>0.170243248799056</v>
      </c>
      <c r="F10" s="17"/>
      <c r="G10" s="17">
        <v>0.24422651875479001</v>
      </c>
      <c r="H10" s="17">
        <v>0.224522854225678</v>
      </c>
      <c r="I10" s="17">
        <v>0.21332744840531001</v>
      </c>
      <c r="J10" s="17">
        <v>0.18581446164506299</v>
      </c>
      <c r="K10" s="17">
        <v>0.17205033076555401</v>
      </c>
      <c r="L10" s="17">
        <v>0.191077087791692</v>
      </c>
      <c r="M10" s="17"/>
      <c r="N10" s="17">
        <v>0.233998723283809</v>
      </c>
      <c r="O10" s="17">
        <v>0.175780374922165</v>
      </c>
      <c r="P10" s="17">
        <v>0.22890338188748499</v>
      </c>
      <c r="Q10" s="17">
        <v>0.181484445480562</v>
      </c>
      <c r="R10" s="17"/>
      <c r="S10" s="17">
        <v>0.21690161421478399</v>
      </c>
      <c r="T10" s="17">
        <v>0.17668655491478699</v>
      </c>
      <c r="U10" s="17">
        <v>0.21704530451361301</v>
      </c>
      <c r="V10" s="17">
        <v>0.17496245531764301</v>
      </c>
      <c r="W10" s="17">
        <v>0.189424250733744</v>
      </c>
      <c r="X10" s="17">
        <v>0.220617990318176</v>
      </c>
      <c r="Y10" s="17">
        <v>0.198996436290518</v>
      </c>
      <c r="Z10" s="17">
        <v>0.19846010898525901</v>
      </c>
      <c r="AA10" s="17">
        <v>0.213463003182917</v>
      </c>
      <c r="AB10" s="17">
        <v>0.28515522579708402</v>
      </c>
      <c r="AC10" s="17">
        <v>0.13444224735407101</v>
      </c>
      <c r="AD10" s="17">
        <v>0.166452134736358</v>
      </c>
      <c r="AE10" s="17"/>
      <c r="AF10" s="17">
        <v>0.207920490651609</v>
      </c>
      <c r="AG10" s="17">
        <v>0.19851567504727</v>
      </c>
      <c r="AH10" s="17">
        <v>0.20797367802713401</v>
      </c>
      <c r="AI10" s="17"/>
      <c r="AJ10" s="17">
        <v>0.201285461002224</v>
      </c>
      <c r="AK10" s="17">
        <v>0.244961295231342</v>
      </c>
      <c r="AL10" s="17">
        <v>0.164929391358138</v>
      </c>
      <c r="AM10" s="17">
        <v>0.19731911254648499</v>
      </c>
      <c r="AN10" s="17">
        <v>0.17923631598383299</v>
      </c>
      <c r="AO10" s="17"/>
      <c r="AP10" s="17">
        <v>0.23549012664250701</v>
      </c>
      <c r="AQ10" s="17">
        <v>0.22417520241300201</v>
      </c>
      <c r="AR10" s="17">
        <v>0.20364556905418499</v>
      </c>
      <c r="AS10" s="17"/>
      <c r="AT10" s="17">
        <v>0.203047954330696</v>
      </c>
      <c r="AU10" s="17">
        <v>0.16501189458302301</v>
      </c>
      <c r="AV10" s="17">
        <v>0.20929232205869899</v>
      </c>
      <c r="AW10" s="17">
        <v>0.25083078086236499</v>
      </c>
      <c r="AX10" s="17">
        <v>0.23157660429763199</v>
      </c>
      <c r="AY10" s="17"/>
      <c r="AZ10" s="17">
        <v>0.24978735925617501</v>
      </c>
      <c r="BA10" s="17">
        <v>0.17362888870570201</v>
      </c>
      <c r="BB10" s="17">
        <v>0.23097579102951701</v>
      </c>
      <c r="BC10" s="17">
        <v>0.18511679839318099</v>
      </c>
      <c r="BD10" s="17">
        <v>0.15684611995342301</v>
      </c>
      <c r="BE10" s="17">
        <v>0.29373501407956298</v>
      </c>
      <c r="BF10" s="17"/>
      <c r="BG10" s="17">
        <v>0.19490271533777001</v>
      </c>
      <c r="BH10" s="17">
        <v>0.19236257343075999</v>
      </c>
      <c r="BI10" s="17" t="s">
        <v>95</v>
      </c>
      <c r="BJ10" s="17">
        <v>0.20017954504704399</v>
      </c>
      <c r="BK10" s="17">
        <v>0.236618847712605</v>
      </c>
      <c r="BL10" s="17">
        <v>0.23636724601846201</v>
      </c>
      <c r="BM10" s="17">
        <v>0.15441343724671799</v>
      </c>
    </row>
    <row r="11" spans="2:65" ht="29" x14ac:dyDescent="0.35">
      <c r="B11" s="18" t="s">
        <v>573</v>
      </c>
      <c r="C11" s="17">
        <v>0.67912864759769298</v>
      </c>
      <c r="D11" s="17">
        <v>0.62350691115192203</v>
      </c>
      <c r="E11" s="17">
        <v>0.73236604832473196</v>
      </c>
      <c r="F11" s="17"/>
      <c r="G11" s="17">
        <v>0.58054578682073399</v>
      </c>
      <c r="H11" s="17">
        <v>0.59827029822804101</v>
      </c>
      <c r="I11" s="17">
        <v>0.65598433497297903</v>
      </c>
      <c r="J11" s="17">
        <v>0.71388021166182902</v>
      </c>
      <c r="K11" s="17">
        <v>0.725945037327002</v>
      </c>
      <c r="L11" s="17">
        <v>0.75779066097317105</v>
      </c>
      <c r="M11" s="17"/>
      <c r="N11" s="17">
        <v>0.62588419104122095</v>
      </c>
      <c r="O11" s="17">
        <v>0.71899156498234995</v>
      </c>
      <c r="P11" s="17">
        <v>0.64937669398908804</v>
      </c>
      <c r="Q11" s="17">
        <v>0.71570909539307903</v>
      </c>
      <c r="R11" s="17"/>
      <c r="S11" s="17">
        <v>0.59407193020409099</v>
      </c>
      <c r="T11" s="17">
        <v>0.71121849642150703</v>
      </c>
      <c r="U11" s="17">
        <v>0.74257233491610097</v>
      </c>
      <c r="V11" s="17">
        <v>0.70715378848708998</v>
      </c>
      <c r="W11" s="17">
        <v>0.70154827290381205</v>
      </c>
      <c r="X11" s="17">
        <v>0.70887374784410495</v>
      </c>
      <c r="Y11" s="17">
        <v>0.636249403532406</v>
      </c>
      <c r="Z11" s="17">
        <v>0.73891405259458598</v>
      </c>
      <c r="AA11" s="17">
        <v>0.69164469600113998</v>
      </c>
      <c r="AB11" s="17">
        <v>0.59833034848154398</v>
      </c>
      <c r="AC11" s="17">
        <v>0.74538310316450096</v>
      </c>
      <c r="AD11" s="17">
        <v>0.65329185834477799</v>
      </c>
      <c r="AE11" s="17"/>
      <c r="AF11" s="17">
        <v>0.69124958319118301</v>
      </c>
      <c r="AG11" s="17">
        <v>0.68359298408450997</v>
      </c>
      <c r="AH11" s="17">
        <v>0.64533586451873803</v>
      </c>
      <c r="AI11" s="17"/>
      <c r="AJ11" s="17">
        <v>0.69523764895143303</v>
      </c>
      <c r="AK11" s="17">
        <v>0.60668939737150496</v>
      </c>
      <c r="AL11" s="17">
        <v>0.76341620504042795</v>
      </c>
      <c r="AM11" s="17">
        <v>0.730924874995034</v>
      </c>
      <c r="AN11" s="17">
        <v>0.68303729155640303</v>
      </c>
      <c r="AO11" s="17"/>
      <c r="AP11" s="17">
        <v>0.64645203514790495</v>
      </c>
      <c r="AQ11" s="17">
        <v>0.65230925893457004</v>
      </c>
      <c r="AR11" s="17">
        <v>0.70320681306450405</v>
      </c>
      <c r="AS11" s="17"/>
      <c r="AT11" s="17">
        <v>0.71323737706949897</v>
      </c>
      <c r="AU11" s="17">
        <v>0.74507182275147299</v>
      </c>
      <c r="AV11" s="17">
        <v>0.63562327877399505</v>
      </c>
      <c r="AW11" s="17">
        <v>0.56690049231350903</v>
      </c>
      <c r="AX11" s="17">
        <v>0.58909846469697502</v>
      </c>
      <c r="AY11" s="17"/>
      <c r="AZ11" s="17">
        <v>0.54028398766522701</v>
      </c>
      <c r="BA11" s="17">
        <v>0.71423877161385496</v>
      </c>
      <c r="BB11" s="17">
        <v>0.67560525955310102</v>
      </c>
      <c r="BC11" s="17">
        <v>0.74206635938654397</v>
      </c>
      <c r="BD11" s="17">
        <v>0.78078856168569499</v>
      </c>
      <c r="BE11" s="17">
        <v>0.62265352075018299</v>
      </c>
      <c r="BF11" s="17"/>
      <c r="BG11" s="17">
        <v>0.713603482513395</v>
      </c>
      <c r="BH11" s="17">
        <v>0.696092976604755</v>
      </c>
      <c r="BI11" s="17" t="s">
        <v>95</v>
      </c>
      <c r="BJ11" s="17">
        <v>0.62023637301863999</v>
      </c>
      <c r="BK11" s="17">
        <v>0.63924802857473795</v>
      </c>
      <c r="BL11" s="17">
        <v>0.620940275719573</v>
      </c>
      <c r="BM11" s="17">
        <v>0.71916832233552996</v>
      </c>
    </row>
    <row r="12" spans="2:65" x14ac:dyDescent="0.35">
      <c r="B12" s="18" t="s">
        <v>114</v>
      </c>
      <c r="C12" s="19">
        <v>3.1398725476263503E-2</v>
      </c>
      <c r="D12" s="19">
        <v>3.3712961416131101E-2</v>
      </c>
      <c r="E12" s="19">
        <v>2.9260808217737001E-2</v>
      </c>
      <c r="F12" s="19"/>
      <c r="G12" s="19">
        <v>7.2343089712657002E-2</v>
      </c>
      <c r="H12" s="19">
        <v>3.5722704753018197E-2</v>
      </c>
      <c r="I12" s="19">
        <v>2.9158878592226701E-2</v>
      </c>
      <c r="J12" s="19">
        <v>1.45722819845214E-2</v>
      </c>
      <c r="K12" s="19">
        <v>3.7060099687992502E-2</v>
      </c>
      <c r="L12" s="19">
        <v>1.54292512177252E-2</v>
      </c>
      <c r="M12" s="19"/>
      <c r="N12" s="19">
        <v>1.6033142174920599E-2</v>
      </c>
      <c r="O12" s="19">
        <v>3.1610139276834801E-2</v>
      </c>
      <c r="P12" s="19">
        <v>3.8795168360596703E-2</v>
      </c>
      <c r="Q12" s="19">
        <v>4.1440830286148998E-2</v>
      </c>
      <c r="R12" s="19"/>
      <c r="S12" s="19">
        <v>3.8519605457080199E-2</v>
      </c>
      <c r="T12" s="19">
        <v>4.4714824937915398E-2</v>
      </c>
      <c r="U12" s="19">
        <v>1.7778219216953401E-2</v>
      </c>
      <c r="V12" s="19">
        <v>3.0409565783662999E-2</v>
      </c>
      <c r="W12" s="19">
        <v>3.17222264849897E-2</v>
      </c>
      <c r="X12" s="19">
        <v>9.8836473565931306E-3</v>
      </c>
      <c r="Y12" s="19">
        <v>4.8849295827428398E-2</v>
      </c>
      <c r="Z12" s="19">
        <v>2.34669327171345E-2</v>
      </c>
      <c r="AA12" s="19">
        <v>2.73317436997811E-2</v>
      </c>
      <c r="AB12" s="19">
        <v>2.9951978850293801E-2</v>
      </c>
      <c r="AC12" s="19">
        <v>3.4098214997657202E-2</v>
      </c>
      <c r="AD12" s="19">
        <v>2.3091187258536899E-2</v>
      </c>
      <c r="AE12" s="19"/>
      <c r="AF12" s="19">
        <v>2.4328096733064099E-2</v>
      </c>
      <c r="AG12" s="19">
        <v>2.11962943237828E-2</v>
      </c>
      <c r="AH12" s="19">
        <v>6.2285278351458001E-2</v>
      </c>
      <c r="AI12" s="19"/>
      <c r="AJ12" s="19">
        <v>1.9444326904117001E-2</v>
      </c>
      <c r="AK12" s="19">
        <v>3.3552073955479697E-2</v>
      </c>
      <c r="AL12" s="19">
        <v>3.0093233943755699E-2</v>
      </c>
      <c r="AM12" s="19">
        <v>3.4893260525303803E-2</v>
      </c>
      <c r="AN12" s="19">
        <v>5.2554601918060398E-2</v>
      </c>
      <c r="AO12" s="19"/>
      <c r="AP12" s="19">
        <v>1.6126452030705899E-2</v>
      </c>
      <c r="AQ12" s="19">
        <v>2.3752111981215501E-2</v>
      </c>
      <c r="AR12" s="19">
        <v>4.69939073866045E-2</v>
      </c>
      <c r="AS12" s="19"/>
      <c r="AT12" s="19">
        <v>3.69061495579757E-2</v>
      </c>
      <c r="AU12" s="19">
        <v>2.8886735021349998E-2</v>
      </c>
      <c r="AV12" s="19">
        <v>2.7726048975950102E-2</v>
      </c>
      <c r="AW12" s="19">
        <v>2.7826159683319501E-2</v>
      </c>
      <c r="AX12" s="19">
        <v>2.9017606901240601E-2</v>
      </c>
      <c r="AY12" s="19"/>
      <c r="AZ12" s="19">
        <v>4.6914069122754899E-2</v>
      </c>
      <c r="BA12" s="19">
        <v>3.1131850581817701E-2</v>
      </c>
      <c r="BB12" s="19">
        <v>3.1734729013043299E-2</v>
      </c>
      <c r="BC12" s="19">
        <v>2.6064595801874198E-2</v>
      </c>
      <c r="BD12" s="19">
        <v>9.9979071302854702E-3</v>
      </c>
      <c r="BE12" s="19">
        <v>3.3524817988305901E-2</v>
      </c>
      <c r="BF12" s="19"/>
      <c r="BG12" s="19">
        <v>2.6260638815865999E-2</v>
      </c>
      <c r="BH12" s="19">
        <v>2.6420110200018099E-2</v>
      </c>
      <c r="BI12" s="19" t="s">
        <v>95</v>
      </c>
      <c r="BJ12" s="19">
        <v>3.6710365887679897E-2</v>
      </c>
      <c r="BK12" s="19">
        <v>5.5791753125615601E-2</v>
      </c>
      <c r="BL12" s="19">
        <v>2.8407213581053799E-2</v>
      </c>
      <c r="BM12" s="19">
        <v>4.2605023371068397E-2</v>
      </c>
    </row>
    <row r="13" spans="2:65" x14ac:dyDescent="0.35">
      <c r="B13" s="16" t="s">
        <v>160</v>
      </c>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2017</v>
      </c>
      <c r="D7" s="10">
        <v>983</v>
      </c>
      <c r="E7" s="10">
        <v>1030</v>
      </c>
      <c r="F7" s="10"/>
      <c r="G7" s="10">
        <v>220</v>
      </c>
      <c r="H7" s="10">
        <v>341</v>
      </c>
      <c r="I7" s="10">
        <v>341</v>
      </c>
      <c r="J7" s="10">
        <v>359</v>
      </c>
      <c r="K7" s="10">
        <v>309</v>
      </c>
      <c r="L7" s="10">
        <v>447</v>
      </c>
      <c r="M7" s="10"/>
      <c r="N7" s="10">
        <v>580</v>
      </c>
      <c r="O7" s="10">
        <v>572</v>
      </c>
      <c r="P7" s="10">
        <v>391</v>
      </c>
      <c r="Q7" s="10">
        <v>467</v>
      </c>
      <c r="R7" s="10"/>
      <c r="S7" s="10">
        <v>284</v>
      </c>
      <c r="T7" s="10">
        <v>274</v>
      </c>
      <c r="U7" s="10">
        <v>165</v>
      </c>
      <c r="V7" s="10">
        <v>163</v>
      </c>
      <c r="W7" s="10">
        <v>159</v>
      </c>
      <c r="X7" s="10">
        <v>191</v>
      </c>
      <c r="Y7" s="10">
        <v>183</v>
      </c>
      <c r="Z7" s="10">
        <v>84</v>
      </c>
      <c r="AA7" s="10">
        <v>234</v>
      </c>
      <c r="AB7" s="10">
        <v>133</v>
      </c>
      <c r="AC7" s="10">
        <v>96</v>
      </c>
      <c r="AD7" s="10">
        <v>51</v>
      </c>
      <c r="AE7" s="10"/>
      <c r="AF7" s="10">
        <v>720</v>
      </c>
      <c r="AG7" s="10">
        <v>866</v>
      </c>
      <c r="AH7" s="10">
        <v>284</v>
      </c>
      <c r="AI7" s="10"/>
      <c r="AJ7" s="10">
        <v>703</v>
      </c>
      <c r="AK7" s="10">
        <v>603</v>
      </c>
      <c r="AL7" s="10">
        <v>165</v>
      </c>
      <c r="AM7" s="10">
        <v>27</v>
      </c>
      <c r="AN7" s="10">
        <v>245</v>
      </c>
      <c r="AO7" s="10"/>
      <c r="AP7" s="10">
        <v>387</v>
      </c>
      <c r="AQ7" s="10">
        <v>764</v>
      </c>
      <c r="AR7" s="10">
        <v>162</v>
      </c>
      <c r="AS7" s="10"/>
      <c r="AT7" s="10">
        <v>452</v>
      </c>
      <c r="AU7" s="10">
        <v>470</v>
      </c>
      <c r="AV7" s="10">
        <v>554</v>
      </c>
      <c r="AW7" s="10">
        <v>236</v>
      </c>
      <c r="AX7" s="10">
        <v>25</v>
      </c>
      <c r="AY7" s="10"/>
      <c r="AZ7" s="10">
        <v>443</v>
      </c>
      <c r="BA7" s="10">
        <v>626</v>
      </c>
      <c r="BB7" s="10">
        <v>235</v>
      </c>
      <c r="BC7" s="10">
        <v>368</v>
      </c>
      <c r="BD7" s="10">
        <v>249</v>
      </c>
      <c r="BE7" s="10">
        <v>96</v>
      </c>
      <c r="BF7" s="10"/>
      <c r="BG7" s="10">
        <v>771</v>
      </c>
      <c r="BH7" s="10">
        <v>467</v>
      </c>
      <c r="BI7" s="10" t="s">
        <v>94</v>
      </c>
      <c r="BJ7" s="10">
        <v>137</v>
      </c>
      <c r="BK7" s="10">
        <v>162</v>
      </c>
      <c r="BL7" s="10">
        <v>404</v>
      </c>
      <c r="BM7" s="10">
        <v>52</v>
      </c>
    </row>
    <row r="8" spans="2:65" ht="30" customHeight="1" x14ac:dyDescent="0.35">
      <c r="B8" s="11" t="s">
        <v>19</v>
      </c>
      <c r="C8" s="11">
        <v>2009</v>
      </c>
      <c r="D8" s="11">
        <v>993</v>
      </c>
      <c r="E8" s="11">
        <v>1012</v>
      </c>
      <c r="F8" s="11"/>
      <c r="G8" s="11">
        <v>255</v>
      </c>
      <c r="H8" s="11">
        <v>337</v>
      </c>
      <c r="I8" s="11">
        <v>335</v>
      </c>
      <c r="J8" s="11">
        <v>354</v>
      </c>
      <c r="K8" s="11">
        <v>297</v>
      </c>
      <c r="L8" s="11">
        <v>431</v>
      </c>
      <c r="M8" s="11"/>
      <c r="N8" s="11">
        <v>531</v>
      </c>
      <c r="O8" s="11">
        <v>535</v>
      </c>
      <c r="P8" s="11">
        <v>430</v>
      </c>
      <c r="Q8" s="11">
        <v>506</v>
      </c>
      <c r="R8" s="11"/>
      <c r="S8" s="11">
        <v>290</v>
      </c>
      <c r="T8" s="11">
        <v>262</v>
      </c>
      <c r="U8" s="11">
        <v>157</v>
      </c>
      <c r="V8" s="11">
        <v>166</v>
      </c>
      <c r="W8" s="11">
        <v>152</v>
      </c>
      <c r="X8" s="11">
        <v>196</v>
      </c>
      <c r="Y8" s="11">
        <v>167</v>
      </c>
      <c r="Z8" s="11">
        <v>74</v>
      </c>
      <c r="AA8" s="11">
        <v>221</v>
      </c>
      <c r="AB8" s="11">
        <v>155</v>
      </c>
      <c r="AC8" s="11">
        <v>100</v>
      </c>
      <c r="AD8" s="11">
        <v>67</v>
      </c>
      <c r="AE8" s="11"/>
      <c r="AF8" s="11">
        <v>705</v>
      </c>
      <c r="AG8" s="11">
        <v>846</v>
      </c>
      <c r="AH8" s="11">
        <v>293</v>
      </c>
      <c r="AI8" s="11"/>
      <c r="AJ8" s="11">
        <v>681</v>
      </c>
      <c r="AK8" s="11">
        <v>596</v>
      </c>
      <c r="AL8" s="11">
        <v>159</v>
      </c>
      <c r="AM8" s="11">
        <v>27</v>
      </c>
      <c r="AN8" s="11">
        <v>254</v>
      </c>
      <c r="AO8" s="11"/>
      <c r="AP8" s="11">
        <v>377</v>
      </c>
      <c r="AQ8" s="11">
        <v>760</v>
      </c>
      <c r="AR8" s="11">
        <v>159</v>
      </c>
      <c r="AS8" s="11"/>
      <c r="AT8" s="11">
        <v>462</v>
      </c>
      <c r="AU8" s="11">
        <v>478</v>
      </c>
      <c r="AV8" s="11">
        <v>544</v>
      </c>
      <c r="AW8" s="11">
        <v>221</v>
      </c>
      <c r="AX8" s="11">
        <v>22</v>
      </c>
      <c r="AY8" s="11"/>
      <c r="AZ8" s="11">
        <v>453</v>
      </c>
      <c r="BA8" s="11">
        <v>616</v>
      </c>
      <c r="BB8" s="11">
        <v>238</v>
      </c>
      <c r="BC8" s="11">
        <v>362</v>
      </c>
      <c r="BD8" s="11">
        <v>244</v>
      </c>
      <c r="BE8" s="11">
        <v>97</v>
      </c>
      <c r="BF8" s="11"/>
      <c r="BG8" s="11">
        <v>746</v>
      </c>
      <c r="BH8" s="11">
        <v>455</v>
      </c>
      <c r="BI8" s="11" t="s">
        <v>94</v>
      </c>
      <c r="BJ8" s="11">
        <v>145</v>
      </c>
      <c r="BK8" s="11">
        <v>170</v>
      </c>
      <c r="BL8" s="11">
        <v>412</v>
      </c>
      <c r="BM8" s="11">
        <v>54</v>
      </c>
    </row>
    <row r="9" spans="2:65" x14ac:dyDescent="0.35">
      <c r="B9" s="18" t="s">
        <v>658</v>
      </c>
      <c r="C9" s="17">
        <v>5.3318707350420901E-2</v>
      </c>
      <c r="D9" s="17">
        <v>7.3927654224634806E-2</v>
      </c>
      <c r="E9" s="17">
        <v>3.2256850217382699E-2</v>
      </c>
      <c r="F9" s="17"/>
      <c r="G9" s="17">
        <v>0.105150417848798</v>
      </c>
      <c r="H9" s="17">
        <v>0.10287093929935</v>
      </c>
      <c r="I9" s="17">
        <v>7.2764176557715193E-2</v>
      </c>
      <c r="J9" s="17">
        <v>4.0548907234304203E-2</v>
      </c>
      <c r="K9" s="17">
        <v>1.7390762565019799E-2</v>
      </c>
      <c r="L9" s="17">
        <v>4.0992147185532199E-3</v>
      </c>
      <c r="M9" s="17"/>
      <c r="N9" s="17">
        <v>7.9194256910073299E-2</v>
      </c>
      <c r="O9" s="17">
        <v>5.5269486537682003E-2</v>
      </c>
      <c r="P9" s="17">
        <v>5.5332934533334099E-2</v>
      </c>
      <c r="Q9" s="17">
        <v>2.3072561770741601E-2</v>
      </c>
      <c r="R9" s="17"/>
      <c r="S9" s="17">
        <v>8.9691181417870594E-2</v>
      </c>
      <c r="T9" s="17">
        <v>2.46606832459321E-2</v>
      </c>
      <c r="U9" s="17">
        <v>2.9325487610419702E-2</v>
      </c>
      <c r="V9" s="17">
        <v>4.9172013309215903E-2</v>
      </c>
      <c r="W9" s="17">
        <v>6.3796305332237804E-2</v>
      </c>
      <c r="X9" s="17">
        <v>7.09355516815426E-2</v>
      </c>
      <c r="Y9" s="17">
        <v>6.0613783046399E-2</v>
      </c>
      <c r="Z9" s="17">
        <v>7.2737975718620507E-2</v>
      </c>
      <c r="AA9" s="17">
        <v>3.1693096340751299E-2</v>
      </c>
      <c r="AB9" s="17">
        <v>5.0304160401610197E-2</v>
      </c>
      <c r="AC9" s="17">
        <v>5.21125911310754E-2</v>
      </c>
      <c r="AD9" s="17">
        <v>3.9764987452280097E-2</v>
      </c>
      <c r="AE9" s="17"/>
      <c r="AF9" s="17">
        <v>4.6989801970252897E-2</v>
      </c>
      <c r="AG9" s="17">
        <v>5.6353881059370101E-2</v>
      </c>
      <c r="AH9" s="17">
        <v>4.9639686666418999E-2</v>
      </c>
      <c r="AI9" s="17"/>
      <c r="AJ9" s="17">
        <v>4.5165702578707501E-2</v>
      </c>
      <c r="AK9" s="17">
        <v>7.0854036568058998E-2</v>
      </c>
      <c r="AL9" s="17">
        <v>5.2277802724222097E-2</v>
      </c>
      <c r="AM9" s="17">
        <v>3.6862751933177999E-2</v>
      </c>
      <c r="AN9" s="17">
        <v>3.4525286227517799E-2</v>
      </c>
      <c r="AO9" s="17"/>
      <c r="AP9" s="17">
        <v>8.1369846655127503E-2</v>
      </c>
      <c r="AQ9" s="17">
        <v>6.0530932048114203E-2</v>
      </c>
      <c r="AR9" s="17">
        <v>4.6175952561102303E-2</v>
      </c>
      <c r="AS9" s="17"/>
      <c r="AT9" s="17">
        <v>3.3254508695897599E-2</v>
      </c>
      <c r="AU9" s="17">
        <v>3.1162052360857999E-2</v>
      </c>
      <c r="AV9" s="17">
        <v>8.8516987348606302E-2</v>
      </c>
      <c r="AW9" s="17">
        <v>8.5769665610538601E-2</v>
      </c>
      <c r="AX9" s="17">
        <v>0.123634306173558</v>
      </c>
      <c r="AY9" s="17"/>
      <c r="AZ9" s="17">
        <v>9.5711714171483997E-2</v>
      </c>
      <c r="BA9" s="17">
        <v>4.2462305486712697E-2</v>
      </c>
      <c r="BB9" s="17">
        <v>7.97235519053347E-2</v>
      </c>
      <c r="BC9" s="17">
        <v>2.9928905761951001E-2</v>
      </c>
      <c r="BD9" s="17">
        <v>2.1337026001481799E-2</v>
      </c>
      <c r="BE9" s="17">
        <v>2.7001608171436799E-2</v>
      </c>
      <c r="BF9" s="17"/>
      <c r="BG9" s="17">
        <v>3.5067677750743403E-2</v>
      </c>
      <c r="BH9" s="17">
        <v>6.4071945467244901E-2</v>
      </c>
      <c r="BI9" s="17" t="s">
        <v>95</v>
      </c>
      <c r="BJ9" s="17">
        <v>8.0040381080245304E-2</v>
      </c>
      <c r="BK9" s="17">
        <v>6.4846679186466596E-2</v>
      </c>
      <c r="BL9" s="17">
        <v>5.7786282020828098E-2</v>
      </c>
      <c r="BM9" s="17">
        <v>6.3762540973833104E-2</v>
      </c>
    </row>
    <row r="10" spans="2:65" ht="29" x14ac:dyDescent="0.35">
      <c r="B10" s="18" t="s">
        <v>659</v>
      </c>
      <c r="C10" s="17">
        <v>0.23452743883624</v>
      </c>
      <c r="D10" s="17">
        <v>0.24774621518553899</v>
      </c>
      <c r="E10" s="17">
        <v>0.22255154871709701</v>
      </c>
      <c r="F10" s="17"/>
      <c r="G10" s="17">
        <v>0.35274545739159602</v>
      </c>
      <c r="H10" s="17">
        <v>0.33310796527178999</v>
      </c>
      <c r="I10" s="17">
        <v>0.27409668946007598</v>
      </c>
      <c r="J10" s="17">
        <v>0.18509717199657</v>
      </c>
      <c r="K10" s="17">
        <v>0.17696407818169199</v>
      </c>
      <c r="L10" s="17">
        <v>0.13712057324912399</v>
      </c>
      <c r="M10" s="17"/>
      <c r="N10" s="17">
        <v>0.23486709504108</v>
      </c>
      <c r="O10" s="17">
        <v>0.21412397596171501</v>
      </c>
      <c r="P10" s="17">
        <v>0.25831637669943402</v>
      </c>
      <c r="Q10" s="17">
        <v>0.23479701664136299</v>
      </c>
      <c r="R10" s="17"/>
      <c r="S10" s="17">
        <v>0.28356803915594497</v>
      </c>
      <c r="T10" s="17">
        <v>0.232273081263114</v>
      </c>
      <c r="U10" s="17">
        <v>0.28375874433755699</v>
      </c>
      <c r="V10" s="17">
        <v>0.183524568135325</v>
      </c>
      <c r="W10" s="17">
        <v>0.204285350657047</v>
      </c>
      <c r="X10" s="17">
        <v>0.22046193227663999</v>
      </c>
      <c r="Y10" s="17">
        <v>0.19985462875396501</v>
      </c>
      <c r="Z10" s="17">
        <v>0.22803245648488801</v>
      </c>
      <c r="AA10" s="17">
        <v>0.238580351285579</v>
      </c>
      <c r="AB10" s="17">
        <v>0.25925802729296199</v>
      </c>
      <c r="AC10" s="17">
        <v>0.23449855403797101</v>
      </c>
      <c r="AD10" s="17">
        <v>0.17442085668844901</v>
      </c>
      <c r="AE10" s="17"/>
      <c r="AF10" s="17">
        <v>0.19368129717835</v>
      </c>
      <c r="AG10" s="17">
        <v>0.23874129064500699</v>
      </c>
      <c r="AH10" s="17">
        <v>0.28141184114416001</v>
      </c>
      <c r="AI10" s="17"/>
      <c r="AJ10" s="17">
        <v>0.216443829859886</v>
      </c>
      <c r="AK10" s="17">
        <v>0.278562210424874</v>
      </c>
      <c r="AL10" s="17">
        <v>0.18622251676575599</v>
      </c>
      <c r="AM10" s="17">
        <v>0.16819152297756801</v>
      </c>
      <c r="AN10" s="17">
        <v>0.24615155064729699</v>
      </c>
      <c r="AO10" s="17"/>
      <c r="AP10" s="17">
        <v>0.24845510365960199</v>
      </c>
      <c r="AQ10" s="17">
        <v>0.27344170941172202</v>
      </c>
      <c r="AR10" s="17">
        <v>0.20512833621090101</v>
      </c>
      <c r="AS10" s="17"/>
      <c r="AT10" s="17">
        <v>0.18603198670974899</v>
      </c>
      <c r="AU10" s="17">
        <v>0.21651275019416599</v>
      </c>
      <c r="AV10" s="17">
        <v>0.26758923552705199</v>
      </c>
      <c r="AW10" s="17">
        <v>0.313442670728039</v>
      </c>
      <c r="AX10" s="17">
        <v>0.18954304860547699</v>
      </c>
      <c r="AY10" s="17"/>
      <c r="AZ10" s="17">
        <v>0.30344992633790802</v>
      </c>
      <c r="BA10" s="17">
        <v>0.2324861594573</v>
      </c>
      <c r="BB10" s="17">
        <v>0.22977125223477801</v>
      </c>
      <c r="BC10" s="17">
        <v>0.199010952654084</v>
      </c>
      <c r="BD10" s="17">
        <v>0.18115592386583701</v>
      </c>
      <c r="BE10" s="17">
        <v>0.203846883156483</v>
      </c>
      <c r="BF10" s="17"/>
      <c r="BG10" s="17">
        <v>0.178462596756538</v>
      </c>
      <c r="BH10" s="17">
        <v>0.23290044569541499</v>
      </c>
      <c r="BI10" s="17" t="s">
        <v>95</v>
      </c>
      <c r="BJ10" s="17">
        <v>0.29222685861831199</v>
      </c>
      <c r="BK10" s="17">
        <v>0.228667176768858</v>
      </c>
      <c r="BL10" s="17">
        <v>0.32425374742467999</v>
      </c>
      <c r="BM10" s="17">
        <v>0.25005564153201298</v>
      </c>
    </row>
    <row r="11" spans="2:65" ht="29" x14ac:dyDescent="0.35">
      <c r="B11" s="18" t="s">
        <v>660</v>
      </c>
      <c r="C11" s="17">
        <v>0.35870592217768199</v>
      </c>
      <c r="D11" s="17">
        <v>0.335021623198692</v>
      </c>
      <c r="E11" s="17">
        <v>0.38027488360099798</v>
      </c>
      <c r="F11" s="17"/>
      <c r="G11" s="17">
        <v>0.32093647705047801</v>
      </c>
      <c r="H11" s="17">
        <v>0.32200184681900901</v>
      </c>
      <c r="I11" s="17">
        <v>0.34444707431206101</v>
      </c>
      <c r="J11" s="17">
        <v>0.39581712690114401</v>
      </c>
      <c r="K11" s="17">
        <v>0.35809264282021902</v>
      </c>
      <c r="L11" s="17">
        <v>0.390738162124944</v>
      </c>
      <c r="M11" s="17"/>
      <c r="N11" s="17">
        <v>0.35972965023362402</v>
      </c>
      <c r="O11" s="17">
        <v>0.35630619807434999</v>
      </c>
      <c r="P11" s="17">
        <v>0.36459701765254898</v>
      </c>
      <c r="Q11" s="17">
        <v>0.35621071982160102</v>
      </c>
      <c r="R11" s="17"/>
      <c r="S11" s="17">
        <v>0.344692739099908</v>
      </c>
      <c r="T11" s="17">
        <v>0.35912175956356801</v>
      </c>
      <c r="U11" s="17">
        <v>0.30454784324377698</v>
      </c>
      <c r="V11" s="17">
        <v>0.37613296690118198</v>
      </c>
      <c r="W11" s="17">
        <v>0.33859921599939002</v>
      </c>
      <c r="X11" s="17">
        <v>0.37894191086533602</v>
      </c>
      <c r="Y11" s="17">
        <v>0.34581694260406498</v>
      </c>
      <c r="Z11" s="17">
        <v>0.412845205466424</v>
      </c>
      <c r="AA11" s="17">
        <v>0.37304812323713898</v>
      </c>
      <c r="AB11" s="17">
        <v>0.37801737193972001</v>
      </c>
      <c r="AC11" s="17">
        <v>0.291297513580833</v>
      </c>
      <c r="AD11" s="17">
        <v>0.46897069216695397</v>
      </c>
      <c r="AE11" s="17"/>
      <c r="AF11" s="17">
        <v>0.362751649098004</v>
      </c>
      <c r="AG11" s="17">
        <v>0.37433470913051498</v>
      </c>
      <c r="AH11" s="17">
        <v>0.31441739196009499</v>
      </c>
      <c r="AI11" s="17"/>
      <c r="AJ11" s="17">
        <v>0.35395340875785802</v>
      </c>
      <c r="AK11" s="17">
        <v>0.34984464887930899</v>
      </c>
      <c r="AL11" s="17">
        <v>0.369300927207591</v>
      </c>
      <c r="AM11" s="17">
        <v>0.46151146060324899</v>
      </c>
      <c r="AN11" s="17">
        <v>0.32293697630958201</v>
      </c>
      <c r="AO11" s="17"/>
      <c r="AP11" s="17">
        <v>0.33150342646025499</v>
      </c>
      <c r="AQ11" s="17">
        <v>0.35796056232545898</v>
      </c>
      <c r="AR11" s="17">
        <v>0.37703777680383799</v>
      </c>
      <c r="AS11" s="17"/>
      <c r="AT11" s="17">
        <v>0.39034085133834501</v>
      </c>
      <c r="AU11" s="17">
        <v>0.36000072945662098</v>
      </c>
      <c r="AV11" s="17">
        <v>0.33796515275255301</v>
      </c>
      <c r="AW11" s="17">
        <v>0.33687211708035603</v>
      </c>
      <c r="AX11" s="17">
        <v>0.36510940524838997</v>
      </c>
      <c r="AY11" s="17"/>
      <c r="AZ11" s="17">
        <v>0.34371883456875901</v>
      </c>
      <c r="BA11" s="17">
        <v>0.37155612500318902</v>
      </c>
      <c r="BB11" s="17">
        <v>0.34222782080814101</v>
      </c>
      <c r="BC11" s="17">
        <v>0.36525878151508401</v>
      </c>
      <c r="BD11" s="17">
        <v>0.376574327308417</v>
      </c>
      <c r="BE11" s="17">
        <v>0.31801335153488097</v>
      </c>
      <c r="BF11" s="17"/>
      <c r="BG11" s="17">
        <v>0.36253482932271303</v>
      </c>
      <c r="BH11" s="17">
        <v>0.394969710836021</v>
      </c>
      <c r="BI11" s="17" t="s">
        <v>95</v>
      </c>
      <c r="BJ11" s="17">
        <v>0.28930538915614901</v>
      </c>
      <c r="BK11" s="17">
        <v>0.36153486567843601</v>
      </c>
      <c r="BL11" s="17">
        <v>0.33047885360507501</v>
      </c>
      <c r="BM11" s="17">
        <v>0.32191680011873403</v>
      </c>
    </row>
    <row r="12" spans="2:65" x14ac:dyDescent="0.35">
      <c r="B12" s="18" t="s">
        <v>661</v>
      </c>
      <c r="C12" s="17">
        <v>0.20449882784103099</v>
      </c>
      <c r="D12" s="17">
        <v>0.21836941570919599</v>
      </c>
      <c r="E12" s="17">
        <v>0.19175469940039599</v>
      </c>
      <c r="F12" s="17"/>
      <c r="G12" s="17">
        <v>9.46684737476335E-2</v>
      </c>
      <c r="H12" s="17">
        <v>0.14823502869914701</v>
      </c>
      <c r="I12" s="17">
        <v>0.16372262053464001</v>
      </c>
      <c r="J12" s="17">
        <v>0.189324911415023</v>
      </c>
      <c r="K12" s="17">
        <v>0.30296653848979099</v>
      </c>
      <c r="L12" s="17">
        <v>0.28969602609774597</v>
      </c>
      <c r="M12" s="17"/>
      <c r="N12" s="17">
        <v>0.222549094330283</v>
      </c>
      <c r="O12" s="17">
        <v>0.234367518893947</v>
      </c>
      <c r="P12" s="17">
        <v>0.17031775241554201</v>
      </c>
      <c r="Q12" s="17">
        <v>0.18392524894176801</v>
      </c>
      <c r="R12" s="17"/>
      <c r="S12" s="17">
        <v>0.155815816562274</v>
      </c>
      <c r="T12" s="17">
        <v>0.222937981841133</v>
      </c>
      <c r="U12" s="17">
        <v>0.21056498725800599</v>
      </c>
      <c r="V12" s="17">
        <v>0.22865117838594801</v>
      </c>
      <c r="W12" s="17">
        <v>0.17534843487045501</v>
      </c>
      <c r="X12" s="17">
        <v>0.16573137317484801</v>
      </c>
      <c r="Y12" s="17">
        <v>0.273402849926771</v>
      </c>
      <c r="Z12" s="17">
        <v>0.199619937291762</v>
      </c>
      <c r="AA12" s="17">
        <v>0.22007728387182601</v>
      </c>
      <c r="AB12" s="17">
        <v>0.21590094941983301</v>
      </c>
      <c r="AC12" s="17">
        <v>0.22543994702519901</v>
      </c>
      <c r="AD12" s="17">
        <v>0.17297462135354</v>
      </c>
      <c r="AE12" s="17"/>
      <c r="AF12" s="17">
        <v>0.26046514330231701</v>
      </c>
      <c r="AG12" s="17">
        <v>0.195002074597417</v>
      </c>
      <c r="AH12" s="17">
        <v>0.14787825026208301</v>
      </c>
      <c r="AI12" s="17"/>
      <c r="AJ12" s="17">
        <v>0.23479014627321401</v>
      </c>
      <c r="AK12" s="17">
        <v>0.195596481188439</v>
      </c>
      <c r="AL12" s="17">
        <v>0.237504580629567</v>
      </c>
      <c r="AM12" s="17">
        <v>0.178691764758135</v>
      </c>
      <c r="AN12" s="17">
        <v>0.15954922724028001</v>
      </c>
      <c r="AO12" s="17"/>
      <c r="AP12" s="17">
        <v>0.19209087058605001</v>
      </c>
      <c r="AQ12" s="17">
        <v>0.18631422911600101</v>
      </c>
      <c r="AR12" s="17">
        <v>0.23512027768857799</v>
      </c>
      <c r="AS12" s="17"/>
      <c r="AT12" s="17">
        <v>0.19611304484773001</v>
      </c>
      <c r="AU12" s="17">
        <v>0.202405105075701</v>
      </c>
      <c r="AV12" s="17">
        <v>0.20276322919278</v>
      </c>
      <c r="AW12" s="17">
        <v>0.181493367136005</v>
      </c>
      <c r="AX12" s="17">
        <v>0.32171323997257401</v>
      </c>
      <c r="AY12" s="17"/>
      <c r="AZ12" s="17">
        <v>0.144228961813613</v>
      </c>
      <c r="BA12" s="17">
        <v>0.20037680075235301</v>
      </c>
      <c r="BB12" s="17">
        <v>0.18406718093903399</v>
      </c>
      <c r="BC12" s="17">
        <v>0.24547844270994901</v>
      </c>
      <c r="BD12" s="17">
        <v>0.24271162886765299</v>
      </c>
      <c r="BE12" s="17">
        <v>0.31379540320789001</v>
      </c>
      <c r="BF12" s="17"/>
      <c r="BG12" s="17">
        <v>0.26642509944729398</v>
      </c>
      <c r="BH12" s="17">
        <v>0.20059396060797199</v>
      </c>
      <c r="BI12" s="17" t="s">
        <v>95</v>
      </c>
      <c r="BJ12" s="17">
        <v>0.127272417823595</v>
      </c>
      <c r="BK12" s="17">
        <v>0.18064435095074299</v>
      </c>
      <c r="BL12" s="17">
        <v>0.136473090762191</v>
      </c>
      <c r="BM12" s="17">
        <v>0.17589563526790999</v>
      </c>
    </row>
    <row r="13" spans="2:65" x14ac:dyDescent="0.35">
      <c r="B13" s="18" t="s">
        <v>114</v>
      </c>
      <c r="C13" s="19">
        <v>0.148949103794627</v>
      </c>
      <c r="D13" s="19">
        <v>0.124935091681939</v>
      </c>
      <c r="E13" s="19">
        <v>0.17316201806412601</v>
      </c>
      <c r="F13" s="19"/>
      <c r="G13" s="19">
        <v>0.12649917396149499</v>
      </c>
      <c r="H13" s="19">
        <v>9.3784219910704E-2</v>
      </c>
      <c r="I13" s="19">
        <v>0.144969439135508</v>
      </c>
      <c r="J13" s="19">
        <v>0.189211882452959</v>
      </c>
      <c r="K13" s="19">
        <v>0.14458597794327799</v>
      </c>
      <c r="L13" s="19">
        <v>0.17834602380963399</v>
      </c>
      <c r="M13" s="19"/>
      <c r="N13" s="19">
        <v>0.10365990348494</v>
      </c>
      <c r="O13" s="19">
        <v>0.13993282053230599</v>
      </c>
      <c r="P13" s="19">
        <v>0.151435918699141</v>
      </c>
      <c r="Q13" s="19">
        <v>0.20199445282452699</v>
      </c>
      <c r="R13" s="19"/>
      <c r="S13" s="19">
        <v>0.126232223764003</v>
      </c>
      <c r="T13" s="19">
        <v>0.161006494086254</v>
      </c>
      <c r="U13" s="19">
        <v>0.17180293755024101</v>
      </c>
      <c r="V13" s="19">
        <v>0.16251927326832899</v>
      </c>
      <c r="W13" s="19">
        <v>0.217970693140871</v>
      </c>
      <c r="X13" s="19">
        <v>0.16392923200163401</v>
      </c>
      <c r="Y13" s="19">
        <v>0.120311795668799</v>
      </c>
      <c r="Z13" s="19">
        <v>8.6764425038306003E-2</v>
      </c>
      <c r="AA13" s="19">
        <v>0.13660114526470499</v>
      </c>
      <c r="AB13" s="19">
        <v>9.6519490945874697E-2</v>
      </c>
      <c r="AC13" s="19">
        <v>0.19665139422492101</v>
      </c>
      <c r="AD13" s="19">
        <v>0.143868842338777</v>
      </c>
      <c r="AE13" s="19"/>
      <c r="AF13" s="19">
        <v>0.13611210845107599</v>
      </c>
      <c r="AG13" s="19">
        <v>0.13556804456769</v>
      </c>
      <c r="AH13" s="19">
        <v>0.20665282996724299</v>
      </c>
      <c r="AI13" s="19"/>
      <c r="AJ13" s="19">
        <v>0.14964691253033499</v>
      </c>
      <c r="AK13" s="19">
        <v>0.105142622939319</v>
      </c>
      <c r="AL13" s="19">
        <v>0.15469417267286401</v>
      </c>
      <c r="AM13" s="19">
        <v>0.15474249972786999</v>
      </c>
      <c r="AN13" s="19">
        <v>0.236836959575323</v>
      </c>
      <c r="AO13" s="19"/>
      <c r="AP13" s="19">
        <v>0.146580752638966</v>
      </c>
      <c r="AQ13" s="19">
        <v>0.121752567098703</v>
      </c>
      <c r="AR13" s="19">
        <v>0.13653765673557999</v>
      </c>
      <c r="AS13" s="19"/>
      <c r="AT13" s="19">
        <v>0.194259608408278</v>
      </c>
      <c r="AU13" s="19">
        <v>0.18991936291265399</v>
      </c>
      <c r="AV13" s="19">
        <v>0.103165395179009</v>
      </c>
      <c r="AW13" s="19">
        <v>8.2422179445061305E-2</v>
      </c>
      <c r="AX13" s="19">
        <v>0</v>
      </c>
      <c r="AY13" s="19"/>
      <c r="AZ13" s="19">
        <v>0.112890563108236</v>
      </c>
      <c r="BA13" s="19">
        <v>0.15311860930044499</v>
      </c>
      <c r="BB13" s="19">
        <v>0.16421019411271201</v>
      </c>
      <c r="BC13" s="19">
        <v>0.160322917358932</v>
      </c>
      <c r="BD13" s="19">
        <v>0.17822109395661101</v>
      </c>
      <c r="BE13" s="19">
        <v>0.13734275392931</v>
      </c>
      <c r="BF13" s="19"/>
      <c r="BG13" s="19">
        <v>0.15750979672271101</v>
      </c>
      <c r="BH13" s="19">
        <v>0.107463937393348</v>
      </c>
      <c r="BI13" s="19" t="s">
        <v>95</v>
      </c>
      <c r="BJ13" s="19">
        <v>0.21115495332169901</v>
      </c>
      <c r="BK13" s="19">
        <v>0.16430692741549599</v>
      </c>
      <c r="BL13" s="19">
        <v>0.151008026187226</v>
      </c>
      <c r="BM13" s="19">
        <v>0.188369382107511</v>
      </c>
    </row>
    <row r="14" spans="2:65" x14ac:dyDescent="0.35">
      <c r="B14" s="16" t="s">
        <v>160</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663</v>
      </c>
      <c r="C9" s="17">
        <v>0.84741858224059396</v>
      </c>
      <c r="D9" s="17">
        <v>0.883482280515555</v>
      </c>
      <c r="E9" s="17">
        <v>0.81415398362750702</v>
      </c>
      <c r="F9" s="17"/>
      <c r="G9" s="17">
        <v>0.79360551528985301</v>
      </c>
      <c r="H9" s="17">
        <v>0.83554306222385499</v>
      </c>
      <c r="I9" s="17">
        <v>0.87059084096982897</v>
      </c>
      <c r="J9" s="17">
        <v>0.83270687685460998</v>
      </c>
      <c r="K9" s="17">
        <v>0.864296726622791</v>
      </c>
      <c r="L9" s="17">
        <v>0.87821056805738995</v>
      </c>
      <c r="M9" s="17"/>
      <c r="N9" s="17">
        <v>0.82449228163667998</v>
      </c>
      <c r="O9" s="17">
        <v>0.876018452834747</v>
      </c>
      <c r="P9" s="17">
        <v>0.84198288287816703</v>
      </c>
      <c r="Q9" s="17">
        <v>0.84767954464765405</v>
      </c>
      <c r="R9" s="17"/>
      <c r="S9" s="17">
        <v>0.780258496412087</v>
      </c>
      <c r="T9" s="17">
        <v>0.82742155126327999</v>
      </c>
      <c r="U9" s="17">
        <v>0.84622219308292501</v>
      </c>
      <c r="V9" s="17">
        <v>0.842924248032621</v>
      </c>
      <c r="W9" s="17">
        <v>0.81848268650454004</v>
      </c>
      <c r="X9" s="17">
        <v>0.87522130377337304</v>
      </c>
      <c r="Y9" s="17">
        <v>0.86945154631195498</v>
      </c>
      <c r="Z9" s="17">
        <v>0.89567590314269097</v>
      </c>
      <c r="AA9" s="17">
        <v>0.85840057653669699</v>
      </c>
      <c r="AB9" s="17">
        <v>0.86798928213575</v>
      </c>
      <c r="AC9" s="17">
        <v>0.85968820394770595</v>
      </c>
      <c r="AD9" s="17">
        <v>1</v>
      </c>
      <c r="AE9" s="17"/>
      <c r="AF9" s="17">
        <v>0.88924400204819498</v>
      </c>
      <c r="AG9" s="17">
        <v>0.82633475967891801</v>
      </c>
      <c r="AH9" s="17">
        <v>0.85037394832634705</v>
      </c>
      <c r="AI9" s="17"/>
      <c r="AJ9" s="17">
        <v>0.88681694344064099</v>
      </c>
      <c r="AK9" s="17">
        <v>0.82028423593201305</v>
      </c>
      <c r="AL9" s="17">
        <v>0.796881741725183</v>
      </c>
      <c r="AM9" s="17">
        <v>0.87894955457757995</v>
      </c>
      <c r="AN9" s="17">
        <v>0.86407327394658695</v>
      </c>
      <c r="AO9" s="17"/>
      <c r="AP9" s="17">
        <v>0.87945078988955305</v>
      </c>
      <c r="AQ9" s="17">
        <v>0.82697271333657896</v>
      </c>
      <c r="AR9" s="17">
        <v>0.82042200447806402</v>
      </c>
      <c r="AS9" s="17"/>
      <c r="AT9" s="17">
        <v>0.88864896950468797</v>
      </c>
      <c r="AU9" s="17">
        <v>0.869877645285134</v>
      </c>
      <c r="AV9" s="17">
        <v>0.81218512679542298</v>
      </c>
      <c r="AW9" s="17">
        <v>0.78349746252739705</v>
      </c>
      <c r="AX9" s="17">
        <v>0.71527837639000202</v>
      </c>
      <c r="AY9" s="17"/>
      <c r="AZ9" s="17">
        <v>0.80617968288673403</v>
      </c>
      <c r="BA9" s="17">
        <v>0.84395411829689104</v>
      </c>
      <c r="BB9" s="17">
        <v>0.84786797719504803</v>
      </c>
      <c r="BC9" s="17">
        <v>0.90736972467735</v>
      </c>
      <c r="BD9" s="17">
        <v>0.85075589067748003</v>
      </c>
      <c r="BE9" s="17">
        <v>0.84060586234688295</v>
      </c>
      <c r="BF9" s="17"/>
      <c r="BG9" s="17">
        <v>0.86918394718872405</v>
      </c>
      <c r="BH9" s="17">
        <v>0.85330388041907501</v>
      </c>
      <c r="BI9" s="17" t="s">
        <v>95</v>
      </c>
      <c r="BJ9" s="17">
        <v>0.83949873412629095</v>
      </c>
      <c r="BK9" s="17">
        <v>0.85159026558927298</v>
      </c>
      <c r="BL9" s="17">
        <v>0.80255279320655704</v>
      </c>
      <c r="BM9" s="17">
        <v>0.88148188017683105</v>
      </c>
    </row>
    <row r="10" spans="2:65" ht="29" x14ac:dyDescent="0.35">
      <c r="B10" s="18" t="s">
        <v>664</v>
      </c>
      <c r="C10" s="17">
        <v>6.3197296979435699E-2</v>
      </c>
      <c r="D10" s="17">
        <v>4.0195776567605701E-2</v>
      </c>
      <c r="E10" s="17">
        <v>8.4113990863182095E-2</v>
      </c>
      <c r="F10" s="17"/>
      <c r="G10" s="17">
        <v>0.100365478535217</v>
      </c>
      <c r="H10" s="17">
        <v>7.3907544420440896E-2</v>
      </c>
      <c r="I10" s="17">
        <v>5.7397721970233802E-2</v>
      </c>
      <c r="J10" s="17">
        <v>5.5333628905229998E-2</v>
      </c>
      <c r="K10" s="17">
        <v>6.1830969246820598E-2</v>
      </c>
      <c r="L10" s="17">
        <v>3.8848029788221897E-2</v>
      </c>
      <c r="M10" s="17"/>
      <c r="N10" s="17">
        <v>7.9970786977277802E-2</v>
      </c>
      <c r="O10" s="17">
        <v>5.2652255348667201E-2</v>
      </c>
      <c r="P10" s="17">
        <v>5.2974424259028499E-2</v>
      </c>
      <c r="Q10" s="17">
        <v>6.3889669810952496E-2</v>
      </c>
      <c r="R10" s="17"/>
      <c r="S10" s="17">
        <v>9.1566050157210296E-2</v>
      </c>
      <c r="T10" s="17">
        <v>5.3248806007222801E-2</v>
      </c>
      <c r="U10" s="17">
        <v>6.6911286915112403E-2</v>
      </c>
      <c r="V10" s="17">
        <v>6.5124897148478605E-2</v>
      </c>
      <c r="W10" s="17">
        <v>6.3225439787082297E-2</v>
      </c>
      <c r="X10" s="17">
        <v>5.64859030424186E-2</v>
      </c>
      <c r="Y10" s="17">
        <v>5.69364543535546E-2</v>
      </c>
      <c r="Z10" s="17">
        <v>4.6108747385249303E-2</v>
      </c>
      <c r="AA10" s="17">
        <v>6.3810069651392201E-2</v>
      </c>
      <c r="AB10" s="17">
        <v>5.7397932484823097E-2</v>
      </c>
      <c r="AC10" s="17">
        <v>8.2041354049168097E-2</v>
      </c>
      <c r="AD10" s="17">
        <v>0</v>
      </c>
      <c r="AE10" s="17"/>
      <c r="AF10" s="17">
        <v>3.3287745917985702E-2</v>
      </c>
      <c r="AG10" s="17">
        <v>7.85482660595999E-2</v>
      </c>
      <c r="AH10" s="17">
        <v>6.97893875986835E-2</v>
      </c>
      <c r="AI10" s="17"/>
      <c r="AJ10" s="17">
        <v>4.0377882175582303E-2</v>
      </c>
      <c r="AK10" s="17">
        <v>7.7758057669783803E-2</v>
      </c>
      <c r="AL10" s="17">
        <v>6.7522728939570398E-2</v>
      </c>
      <c r="AM10" s="17">
        <v>0</v>
      </c>
      <c r="AN10" s="17">
        <v>7.0023868209380405E-2</v>
      </c>
      <c r="AO10" s="17"/>
      <c r="AP10" s="17">
        <v>5.2850150914097303E-2</v>
      </c>
      <c r="AQ10" s="17">
        <v>6.5704675909840596E-2</v>
      </c>
      <c r="AR10" s="17">
        <v>5.97032642090305E-2</v>
      </c>
      <c r="AS10" s="17"/>
      <c r="AT10" s="17">
        <v>2.85751547057485E-2</v>
      </c>
      <c r="AU10" s="17">
        <v>6.26538210662307E-2</v>
      </c>
      <c r="AV10" s="17">
        <v>8.23194029118135E-2</v>
      </c>
      <c r="AW10" s="17">
        <v>0.106674889773333</v>
      </c>
      <c r="AX10" s="17">
        <v>8.9052714837476399E-2</v>
      </c>
      <c r="AY10" s="17"/>
      <c r="AZ10" s="17">
        <v>7.5061141245664903E-2</v>
      </c>
      <c r="BA10" s="17">
        <v>7.4710979586102497E-2</v>
      </c>
      <c r="BB10" s="17">
        <v>4.0959272663249197E-2</v>
      </c>
      <c r="BC10" s="17">
        <v>3.5941469549082498E-2</v>
      </c>
      <c r="BD10" s="17">
        <v>6.1652464717280503E-2</v>
      </c>
      <c r="BE10" s="17">
        <v>8.8268275279251407E-2</v>
      </c>
      <c r="BF10" s="17"/>
      <c r="BG10" s="17">
        <v>5.5700539892713702E-2</v>
      </c>
      <c r="BH10" s="17">
        <v>6.8585176107409204E-2</v>
      </c>
      <c r="BI10" s="17" t="s">
        <v>95</v>
      </c>
      <c r="BJ10" s="17">
        <v>3.8457195424402103E-2</v>
      </c>
      <c r="BK10" s="17">
        <v>3.7884286521583002E-2</v>
      </c>
      <c r="BL10" s="17">
        <v>8.4270465204574804E-2</v>
      </c>
      <c r="BM10" s="17">
        <v>6.6986923317661498E-2</v>
      </c>
    </row>
    <row r="11" spans="2:65" ht="29" x14ac:dyDescent="0.35">
      <c r="B11" s="18" t="s">
        <v>665</v>
      </c>
      <c r="C11" s="17">
        <v>2.2092339041562301E-2</v>
      </c>
      <c r="D11" s="17">
        <v>1.9853800420161001E-2</v>
      </c>
      <c r="E11" s="17">
        <v>2.4408888276709201E-2</v>
      </c>
      <c r="F11" s="17"/>
      <c r="G11" s="17">
        <v>3.5548400959714198E-2</v>
      </c>
      <c r="H11" s="17">
        <v>3.6988535191052399E-2</v>
      </c>
      <c r="I11" s="17">
        <v>1.9308512429400401E-2</v>
      </c>
      <c r="J11" s="17">
        <v>2.3897409256485001E-2</v>
      </c>
      <c r="K11" s="17">
        <v>1.09196004007906E-2</v>
      </c>
      <c r="L11" s="17">
        <v>7.7479464227286103E-3</v>
      </c>
      <c r="M11" s="17"/>
      <c r="N11" s="17">
        <v>1.2516351952599E-2</v>
      </c>
      <c r="O11" s="17">
        <v>1.49669192110221E-2</v>
      </c>
      <c r="P11" s="17">
        <v>3.6579209679039902E-2</v>
      </c>
      <c r="Q11" s="17">
        <v>2.7239738054865601E-2</v>
      </c>
      <c r="R11" s="17"/>
      <c r="S11" s="17">
        <v>4.0105281122048198E-2</v>
      </c>
      <c r="T11" s="17">
        <v>2.6542935073886598E-2</v>
      </c>
      <c r="U11" s="17">
        <v>1.8447065866129299E-2</v>
      </c>
      <c r="V11" s="17">
        <v>9.7780506305716799E-3</v>
      </c>
      <c r="W11" s="17">
        <v>3.3067284283616299E-2</v>
      </c>
      <c r="X11" s="17">
        <v>2.4909264014234E-2</v>
      </c>
      <c r="Y11" s="17">
        <v>3.1540371654002301E-2</v>
      </c>
      <c r="Z11" s="17">
        <v>3.9229802769976403E-2</v>
      </c>
      <c r="AA11" s="17">
        <v>1.7682707788898501E-2</v>
      </c>
      <c r="AB11" s="17">
        <v>5.2171865805783497E-3</v>
      </c>
      <c r="AC11" s="17">
        <v>0</v>
      </c>
      <c r="AD11" s="17">
        <v>0</v>
      </c>
      <c r="AE11" s="17"/>
      <c r="AF11" s="17">
        <v>1.3727628027239499E-2</v>
      </c>
      <c r="AG11" s="17">
        <v>2.67653211056002E-2</v>
      </c>
      <c r="AH11" s="17">
        <v>2.2719158752688099E-2</v>
      </c>
      <c r="AI11" s="17"/>
      <c r="AJ11" s="17">
        <v>1.6154865552980801E-2</v>
      </c>
      <c r="AK11" s="17">
        <v>3.4703733590635798E-2</v>
      </c>
      <c r="AL11" s="17">
        <v>1.8478485927863001E-2</v>
      </c>
      <c r="AM11" s="17">
        <v>4.1739533617576E-2</v>
      </c>
      <c r="AN11" s="17">
        <v>1.5254466803396699E-2</v>
      </c>
      <c r="AO11" s="17"/>
      <c r="AP11" s="17">
        <v>1.14219421069341E-2</v>
      </c>
      <c r="AQ11" s="17">
        <v>2.9984506365292801E-2</v>
      </c>
      <c r="AR11" s="17">
        <v>2.49767757258797E-2</v>
      </c>
      <c r="AS11" s="17"/>
      <c r="AT11" s="17">
        <v>2.1993193438059801E-2</v>
      </c>
      <c r="AU11" s="17">
        <v>2.2088606924824099E-2</v>
      </c>
      <c r="AV11" s="17">
        <v>1.9799933324199898E-2</v>
      </c>
      <c r="AW11" s="17">
        <v>3.9905196921108402E-2</v>
      </c>
      <c r="AX11" s="17">
        <v>3.1662122025249602E-2</v>
      </c>
      <c r="AY11" s="17"/>
      <c r="AZ11" s="17">
        <v>2.9236177735712798E-2</v>
      </c>
      <c r="BA11" s="17">
        <v>2.35466150395683E-2</v>
      </c>
      <c r="BB11" s="17">
        <v>2.4467545969187501E-2</v>
      </c>
      <c r="BC11" s="17">
        <v>5.1495450494832796E-3</v>
      </c>
      <c r="BD11" s="17">
        <v>2.1726028017751E-2</v>
      </c>
      <c r="BE11" s="17">
        <v>3.4266341737277002E-2</v>
      </c>
      <c r="BF11" s="17"/>
      <c r="BG11" s="17">
        <v>1.3310448914626001E-2</v>
      </c>
      <c r="BH11" s="17">
        <v>2.0021007364906699E-2</v>
      </c>
      <c r="BI11" s="17" t="s">
        <v>95</v>
      </c>
      <c r="BJ11" s="17">
        <v>2.5538327861443499E-2</v>
      </c>
      <c r="BK11" s="17">
        <v>4.8032144890345602E-2</v>
      </c>
      <c r="BL11" s="17">
        <v>2.7297900269230201E-2</v>
      </c>
      <c r="BM11" s="17">
        <v>3.5129185236964199E-2</v>
      </c>
    </row>
    <row r="12" spans="2:65" ht="29" x14ac:dyDescent="0.35">
      <c r="B12" s="18" t="s">
        <v>666</v>
      </c>
      <c r="C12" s="17">
        <v>4.2775890002790799E-2</v>
      </c>
      <c r="D12" s="17">
        <v>3.8944822996059399E-2</v>
      </c>
      <c r="E12" s="17">
        <v>4.6773131369591797E-2</v>
      </c>
      <c r="F12" s="17"/>
      <c r="G12" s="17">
        <v>4.3071866076964997E-2</v>
      </c>
      <c r="H12" s="17">
        <v>4.4850075273604399E-2</v>
      </c>
      <c r="I12" s="17">
        <v>3.8148377064652003E-2</v>
      </c>
      <c r="J12" s="17">
        <v>5.5946161007879198E-2</v>
      </c>
      <c r="K12" s="17">
        <v>3.48615249385082E-2</v>
      </c>
      <c r="L12" s="17">
        <v>3.9340708250472901E-2</v>
      </c>
      <c r="M12" s="17"/>
      <c r="N12" s="17">
        <v>5.6345471245204601E-2</v>
      </c>
      <c r="O12" s="17">
        <v>3.5830452071793799E-2</v>
      </c>
      <c r="P12" s="17">
        <v>3.8216528318190897E-2</v>
      </c>
      <c r="Q12" s="17">
        <v>3.9756204399000801E-2</v>
      </c>
      <c r="R12" s="17"/>
      <c r="S12" s="17">
        <v>7.0802330560197302E-2</v>
      </c>
      <c r="T12" s="17">
        <v>6.3521868869881704E-2</v>
      </c>
      <c r="U12" s="17">
        <v>2.8395770044376899E-2</v>
      </c>
      <c r="V12" s="17">
        <v>5.7133098757780602E-2</v>
      </c>
      <c r="W12" s="17">
        <v>6.3566868716318198E-2</v>
      </c>
      <c r="X12" s="17">
        <v>2.3784036817585799E-2</v>
      </c>
      <c r="Y12" s="17">
        <v>2.2427723648032201E-2</v>
      </c>
      <c r="Z12" s="17">
        <v>0</v>
      </c>
      <c r="AA12" s="17">
        <v>3.4759725969741598E-2</v>
      </c>
      <c r="AB12" s="17">
        <v>3.4065665556490501E-2</v>
      </c>
      <c r="AC12" s="17">
        <v>3.97111769725777E-2</v>
      </c>
      <c r="AD12" s="17">
        <v>0</v>
      </c>
      <c r="AE12" s="17"/>
      <c r="AF12" s="17">
        <v>3.28168524911049E-2</v>
      </c>
      <c r="AG12" s="17">
        <v>4.9993326044292997E-2</v>
      </c>
      <c r="AH12" s="17">
        <v>4.0401971234207003E-2</v>
      </c>
      <c r="AI12" s="17"/>
      <c r="AJ12" s="17">
        <v>3.97489981061942E-2</v>
      </c>
      <c r="AK12" s="17">
        <v>4.5947312009042902E-2</v>
      </c>
      <c r="AL12" s="17">
        <v>8.2010562390569905E-2</v>
      </c>
      <c r="AM12" s="17">
        <v>4.1556988947446E-2</v>
      </c>
      <c r="AN12" s="17">
        <v>2.5032742330692699E-2</v>
      </c>
      <c r="AO12" s="17"/>
      <c r="AP12" s="17">
        <v>3.6897611724494198E-2</v>
      </c>
      <c r="AQ12" s="17">
        <v>5.1372421592095902E-2</v>
      </c>
      <c r="AR12" s="17">
        <v>6.4992123795808696E-2</v>
      </c>
      <c r="AS12" s="17"/>
      <c r="AT12" s="17">
        <v>3.0663979057208701E-2</v>
      </c>
      <c r="AU12" s="17">
        <v>2.4124060280211201E-2</v>
      </c>
      <c r="AV12" s="17">
        <v>6.1106456983655903E-2</v>
      </c>
      <c r="AW12" s="17">
        <v>6.6170746160046395E-2</v>
      </c>
      <c r="AX12" s="17">
        <v>0.13109372761215601</v>
      </c>
      <c r="AY12" s="17"/>
      <c r="AZ12" s="17">
        <v>6.67760958613072E-2</v>
      </c>
      <c r="BA12" s="17">
        <v>3.3851971678498002E-2</v>
      </c>
      <c r="BB12" s="17">
        <v>6.0084527515935002E-2</v>
      </c>
      <c r="BC12" s="17">
        <v>2.87330514882174E-2</v>
      </c>
      <c r="BD12" s="17">
        <v>3.2433645170864202E-2</v>
      </c>
      <c r="BE12" s="17">
        <v>1.8609003000906801E-2</v>
      </c>
      <c r="BF12" s="17"/>
      <c r="BG12" s="17">
        <v>3.5859714707570697E-2</v>
      </c>
      <c r="BH12" s="17">
        <v>4.06277858666051E-2</v>
      </c>
      <c r="BI12" s="17" t="s">
        <v>95</v>
      </c>
      <c r="BJ12" s="17">
        <v>5.5744955085127099E-2</v>
      </c>
      <c r="BK12" s="17">
        <v>2.3642305656985201E-2</v>
      </c>
      <c r="BL12" s="17">
        <v>6.5905823818340495E-2</v>
      </c>
      <c r="BM12" s="17">
        <v>1.6402011268543799E-2</v>
      </c>
    </row>
    <row r="13" spans="2:65" x14ac:dyDescent="0.35">
      <c r="B13" s="18" t="s">
        <v>115</v>
      </c>
      <c r="C13" s="19">
        <v>2.4515891735617398E-2</v>
      </c>
      <c r="D13" s="19">
        <v>1.7523319500619101E-2</v>
      </c>
      <c r="E13" s="19">
        <v>3.0550005863009402E-2</v>
      </c>
      <c r="F13" s="19"/>
      <c r="G13" s="19">
        <v>2.74087391382501E-2</v>
      </c>
      <c r="H13" s="19">
        <v>8.7107828910474895E-3</v>
      </c>
      <c r="I13" s="19">
        <v>1.45545475658854E-2</v>
      </c>
      <c r="J13" s="19">
        <v>3.2115923975795498E-2</v>
      </c>
      <c r="K13" s="19">
        <v>2.8091178791089501E-2</v>
      </c>
      <c r="L13" s="19">
        <v>3.5852747481186997E-2</v>
      </c>
      <c r="M13" s="19"/>
      <c r="N13" s="19">
        <v>2.6675108188239201E-2</v>
      </c>
      <c r="O13" s="19">
        <v>2.0531920533770301E-2</v>
      </c>
      <c r="P13" s="19">
        <v>3.02469548655733E-2</v>
      </c>
      <c r="Q13" s="19">
        <v>2.1434843087527401E-2</v>
      </c>
      <c r="R13" s="19"/>
      <c r="S13" s="19">
        <v>1.7267841748456799E-2</v>
      </c>
      <c r="T13" s="19">
        <v>2.9264838785729299E-2</v>
      </c>
      <c r="U13" s="19">
        <v>4.0023684091456603E-2</v>
      </c>
      <c r="V13" s="19">
        <v>2.50397054305482E-2</v>
      </c>
      <c r="W13" s="19">
        <v>2.1657720708442699E-2</v>
      </c>
      <c r="X13" s="19">
        <v>1.9599492352389201E-2</v>
      </c>
      <c r="Y13" s="19">
        <v>1.96439040324555E-2</v>
      </c>
      <c r="Z13" s="19">
        <v>1.8985546702083401E-2</v>
      </c>
      <c r="AA13" s="19">
        <v>2.5346920053271101E-2</v>
      </c>
      <c r="AB13" s="19">
        <v>3.5329933242358197E-2</v>
      </c>
      <c r="AC13" s="19">
        <v>1.8559265030548399E-2</v>
      </c>
      <c r="AD13" s="19">
        <v>0</v>
      </c>
      <c r="AE13" s="19"/>
      <c r="AF13" s="19">
        <v>3.0923771515474801E-2</v>
      </c>
      <c r="AG13" s="19">
        <v>1.83583271115892E-2</v>
      </c>
      <c r="AH13" s="19">
        <v>1.6715534088073799E-2</v>
      </c>
      <c r="AI13" s="19"/>
      <c r="AJ13" s="19">
        <v>1.6901310724601701E-2</v>
      </c>
      <c r="AK13" s="19">
        <v>2.1306660798524401E-2</v>
      </c>
      <c r="AL13" s="19">
        <v>3.5106481016813497E-2</v>
      </c>
      <c r="AM13" s="19">
        <v>3.7753922857398099E-2</v>
      </c>
      <c r="AN13" s="19">
        <v>2.5615648709942901E-2</v>
      </c>
      <c r="AO13" s="19"/>
      <c r="AP13" s="19">
        <v>1.9379505364921099E-2</v>
      </c>
      <c r="AQ13" s="19">
        <v>2.59656827961917E-2</v>
      </c>
      <c r="AR13" s="19">
        <v>2.9905831791217301E-2</v>
      </c>
      <c r="AS13" s="19"/>
      <c r="AT13" s="19">
        <v>3.0118703294294901E-2</v>
      </c>
      <c r="AU13" s="19">
        <v>2.1255866443599801E-2</v>
      </c>
      <c r="AV13" s="19">
        <v>2.4589079984907301E-2</v>
      </c>
      <c r="AW13" s="19">
        <v>3.75170461811534E-3</v>
      </c>
      <c r="AX13" s="19">
        <v>3.2913059135115302E-2</v>
      </c>
      <c r="AY13" s="19"/>
      <c r="AZ13" s="19">
        <v>2.2746902270581099E-2</v>
      </c>
      <c r="BA13" s="19">
        <v>2.3936315398939902E-2</v>
      </c>
      <c r="BB13" s="19">
        <v>2.6620676656580699E-2</v>
      </c>
      <c r="BC13" s="19">
        <v>2.28062092358664E-2</v>
      </c>
      <c r="BD13" s="19">
        <v>3.3431971416624698E-2</v>
      </c>
      <c r="BE13" s="19">
        <v>1.8250517635681501E-2</v>
      </c>
      <c r="BF13" s="19"/>
      <c r="BG13" s="19">
        <v>2.5945349296365799E-2</v>
      </c>
      <c r="BH13" s="19">
        <v>1.74621502420036E-2</v>
      </c>
      <c r="BI13" s="19" t="s">
        <v>95</v>
      </c>
      <c r="BJ13" s="19">
        <v>4.0760787502736602E-2</v>
      </c>
      <c r="BK13" s="19">
        <v>3.8850997341813097E-2</v>
      </c>
      <c r="BL13" s="19">
        <v>1.9973017501297201E-2</v>
      </c>
      <c r="BM13" s="19">
        <v>0</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0.20674440307538799</v>
      </c>
      <c r="D9" s="17">
        <v>0.18580260550981001</v>
      </c>
      <c r="E9" s="17">
        <v>0.22758383212247299</v>
      </c>
      <c r="F9" s="17"/>
      <c r="G9" s="17">
        <v>0.24769120060170499</v>
      </c>
      <c r="H9" s="17">
        <v>0.24182140201402999</v>
      </c>
      <c r="I9" s="17">
        <v>0.234388891785901</v>
      </c>
      <c r="J9" s="17">
        <v>0.17608287839863901</v>
      </c>
      <c r="K9" s="17">
        <v>0.20641695229752199</v>
      </c>
      <c r="L9" s="17">
        <v>0.148001999672494</v>
      </c>
      <c r="M9" s="17"/>
      <c r="N9" s="17">
        <v>0.26648782361053402</v>
      </c>
      <c r="O9" s="17">
        <v>0.18885901230656599</v>
      </c>
      <c r="P9" s="17">
        <v>0.20150406742413199</v>
      </c>
      <c r="Q9" s="17">
        <v>0.16360960460229501</v>
      </c>
      <c r="R9" s="17"/>
      <c r="S9" s="17">
        <v>0.22320039337484901</v>
      </c>
      <c r="T9" s="17">
        <v>0.24775979473798401</v>
      </c>
      <c r="U9" s="17">
        <v>0.163975431184779</v>
      </c>
      <c r="V9" s="17">
        <v>0.22156436829826301</v>
      </c>
      <c r="W9" s="17">
        <v>0.130512907535587</v>
      </c>
      <c r="X9" s="17">
        <v>0.198121975329172</v>
      </c>
      <c r="Y9" s="17">
        <v>0.22804771299009999</v>
      </c>
      <c r="Z9" s="17">
        <v>0.22907491486478601</v>
      </c>
      <c r="AA9" s="17">
        <v>0.26553234099002898</v>
      </c>
      <c r="AB9" s="17">
        <v>0.15446763457173901</v>
      </c>
      <c r="AC9" s="17">
        <v>0.124583215050389</v>
      </c>
      <c r="AD9" s="17">
        <v>0.22768798488019701</v>
      </c>
      <c r="AE9" s="17"/>
      <c r="AF9" s="17">
        <v>0.1699739894459</v>
      </c>
      <c r="AG9" s="17">
        <v>0.23483592174575699</v>
      </c>
      <c r="AH9" s="17">
        <v>0.18831145070730099</v>
      </c>
      <c r="AI9" s="17"/>
      <c r="AJ9" s="17">
        <v>0.16560299707120901</v>
      </c>
      <c r="AK9" s="17">
        <v>0.25935603746021402</v>
      </c>
      <c r="AL9" s="17">
        <v>0.22898755007716001</v>
      </c>
      <c r="AM9" s="17">
        <v>0.150195464489351</v>
      </c>
      <c r="AN9" s="17">
        <v>0.156604770184786</v>
      </c>
      <c r="AO9" s="17"/>
      <c r="AP9" s="17">
        <v>0.185908286575451</v>
      </c>
      <c r="AQ9" s="17">
        <v>0.25009289073472502</v>
      </c>
      <c r="AR9" s="17">
        <v>0.21471802304697499</v>
      </c>
      <c r="AS9" s="17"/>
      <c r="AT9" s="17">
        <v>0.13815817333327299</v>
      </c>
      <c r="AU9" s="17">
        <v>0.177616188209235</v>
      </c>
      <c r="AV9" s="17">
        <v>0.25197467441527899</v>
      </c>
      <c r="AW9" s="17">
        <v>0.308110550712971</v>
      </c>
      <c r="AX9" s="17">
        <v>0.53539387959093998</v>
      </c>
      <c r="AY9" s="17"/>
      <c r="AZ9" s="17">
        <v>0.26661398442953099</v>
      </c>
      <c r="BA9" s="17">
        <v>0.18811199020119901</v>
      </c>
      <c r="BB9" s="17">
        <v>0.201712583771293</v>
      </c>
      <c r="BC9" s="17">
        <v>0.172731442899895</v>
      </c>
      <c r="BD9" s="17">
        <v>0.197606831964873</v>
      </c>
      <c r="BE9" s="17">
        <v>0.19082782483975799</v>
      </c>
      <c r="BF9" s="17"/>
      <c r="BG9" s="17">
        <v>0.196526611451801</v>
      </c>
      <c r="BH9" s="17">
        <v>0.214386385732835</v>
      </c>
      <c r="BI9" s="17" t="s">
        <v>95</v>
      </c>
      <c r="BJ9" s="17">
        <v>0.18406858887692301</v>
      </c>
      <c r="BK9" s="17">
        <v>0.17913372746001499</v>
      </c>
      <c r="BL9" s="17">
        <v>0.24142445583451599</v>
      </c>
      <c r="BM9" s="17">
        <v>0.17678327355827</v>
      </c>
    </row>
    <row r="10" spans="2:65" x14ac:dyDescent="0.35">
      <c r="B10" s="18" t="s">
        <v>371</v>
      </c>
      <c r="C10" s="17">
        <v>0.55803017026415003</v>
      </c>
      <c r="D10" s="17">
        <v>0.52381066899240802</v>
      </c>
      <c r="E10" s="17">
        <v>0.59110878814188605</v>
      </c>
      <c r="F10" s="17"/>
      <c r="G10" s="17">
        <v>0.55808093002764902</v>
      </c>
      <c r="H10" s="17">
        <v>0.55600601320193199</v>
      </c>
      <c r="I10" s="17">
        <v>0.545445187205579</v>
      </c>
      <c r="J10" s="17">
        <v>0.58854017292665695</v>
      </c>
      <c r="K10" s="17">
        <v>0.51651640855776504</v>
      </c>
      <c r="L10" s="17">
        <v>0.57298669091832199</v>
      </c>
      <c r="M10" s="17"/>
      <c r="N10" s="17">
        <v>0.50620305329261395</v>
      </c>
      <c r="O10" s="17">
        <v>0.59233389756810695</v>
      </c>
      <c r="P10" s="17">
        <v>0.53942221835250603</v>
      </c>
      <c r="Q10" s="17">
        <v>0.59877056173526799</v>
      </c>
      <c r="R10" s="17"/>
      <c r="S10" s="17">
        <v>0.50749425219788102</v>
      </c>
      <c r="T10" s="17">
        <v>0.545683912041666</v>
      </c>
      <c r="U10" s="17">
        <v>0.58221652146032399</v>
      </c>
      <c r="V10" s="17">
        <v>0.57591496540903897</v>
      </c>
      <c r="W10" s="17">
        <v>0.67280303551492604</v>
      </c>
      <c r="X10" s="17">
        <v>0.55412409972401899</v>
      </c>
      <c r="Y10" s="17">
        <v>0.50036499389682099</v>
      </c>
      <c r="Z10" s="17">
        <v>0.58031601473713401</v>
      </c>
      <c r="AA10" s="17">
        <v>0.516693833498305</v>
      </c>
      <c r="AB10" s="17">
        <v>0.59332957214513404</v>
      </c>
      <c r="AC10" s="17">
        <v>0.58675731746906901</v>
      </c>
      <c r="AD10" s="17">
        <v>0.57968436695660297</v>
      </c>
      <c r="AE10" s="17"/>
      <c r="AF10" s="17">
        <v>0.51738590824566399</v>
      </c>
      <c r="AG10" s="17">
        <v>0.59040311470151796</v>
      </c>
      <c r="AH10" s="17">
        <v>0.57349818174761302</v>
      </c>
      <c r="AI10" s="17"/>
      <c r="AJ10" s="17">
        <v>0.53515805711487296</v>
      </c>
      <c r="AK10" s="17">
        <v>0.58133960692912401</v>
      </c>
      <c r="AL10" s="17">
        <v>0.61565931464791601</v>
      </c>
      <c r="AM10" s="17">
        <v>0.23573421690339699</v>
      </c>
      <c r="AN10" s="17">
        <v>0.58758210603892103</v>
      </c>
      <c r="AO10" s="17"/>
      <c r="AP10" s="17">
        <v>0.52216868025470897</v>
      </c>
      <c r="AQ10" s="17">
        <v>0.59702159166176905</v>
      </c>
      <c r="AR10" s="17">
        <v>0.64939194908367304</v>
      </c>
      <c r="AS10" s="17"/>
      <c r="AT10" s="17">
        <v>0.59405174576239095</v>
      </c>
      <c r="AU10" s="17">
        <v>0.565405342191723</v>
      </c>
      <c r="AV10" s="17">
        <v>0.56058913062941595</v>
      </c>
      <c r="AW10" s="17">
        <v>0.50011699600344295</v>
      </c>
      <c r="AX10" s="17">
        <v>0.34480865956802997</v>
      </c>
      <c r="AY10" s="17"/>
      <c r="AZ10" s="17">
        <v>0.52177021628602405</v>
      </c>
      <c r="BA10" s="17">
        <v>0.58584631312142499</v>
      </c>
      <c r="BB10" s="17">
        <v>0.52560744515565205</v>
      </c>
      <c r="BC10" s="17">
        <v>0.59742068662834802</v>
      </c>
      <c r="BD10" s="17">
        <v>0.551148920134933</v>
      </c>
      <c r="BE10" s="17">
        <v>0.517377792436578</v>
      </c>
      <c r="BF10" s="17"/>
      <c r="BG10" s="17">
        <v>0.52764629818939901</v>
      </c>
      <c r="BH10" s="17">
        <v>0.592160921179128</v>
      </c>
      <c r="BI10" s="17" t="s">
        <v>95</v>
      </c>
      <c r="BJ10" s="17">
        <v>0.54015997374930802</v>
      </c>
      <c r="BK10" s="17">
        <v>0.594170933435205</v>
      </c>
      <c r="BL10" s="17">
        <v>0.54956005401716501</v>
      </c>
      <c r="BM10" s="17">
        <v>0.60889081212267004</v>
      </c>
    </row>
    <row r="11" spans="2:65" x14ac:dyDescent="0.35">
      <c r="B11" s="18" t="s">
        <v>372</v>
      </c>
      <c r="C11" s="17">
        <v>0.147093788323719</v>
      </c>
      <c r="D11" s="17">
        <v>0.17510656203584599</v>
      </c>
      <c r="E11" s="17">
        <v>0.119838071408834</v>
      </c>
      <c r="F11" s="17"/>
      <c r="G11" s="17">
        <v>0.12793695819369</v>
      </c>
      <c r="H11" s="17">
        <v>0.114221516821832</v>
      </c>
      <c r="I11" s="17">
        <v>0.13745895919950801</v>
      </c>
      <c r="J11" s="17">
        <v>0.12912506354807299</v>
      </c>
      <c r="K11" s="17">
        <v>0.17006552854197801</v>
      </c>
      <c r="L11" s="17">
        <v>0.19676883819937399</v>
      </c>
      <c r="M11" s="17"/>
      <c r="N11" s="17">
        <v>0.15360540695946701</v>
      </c>
      <c r="O11" s="17">
        <v>0.14163693418786</v>
      </c>
      <c r="P11" s="17">
        <v>0.156638134227405</v>
      </c>
      <c r="Q11" s="17">
        <v>0.13562259763836601</v>
      </c>
      <c r="R11" s="17"/>
      <c r="S11" s="17">
        <v>0.17394634730927</v>
      </c>
      <c r="T11" s="17">
        <v>0.10731530550332399</v>
      </c>
      <c r="U11" s="17">
        <v>0.15759124603428901</v>
      </c>
      <c r="V11" s="17">
        <v>0.13500107907213199</v>
      </c>
      <c r="W11" s="17">
        <v>0.130511715717542</v>
      </c>
      <c r="X11" s="17">
        <v>0.17877439460566999</v>
      </c>
      <c r="Y11" s="17">
        <v>0.19203665054873401</v>
      </c>
      <c r="Z11" s="17">
        <v>0.14869648438730701</v>
      </c>
      <c r="AA11" s="17">
        <v>0.110510021451554</v>
      </c>
      <c r="AB11" s="17">
        <v>0.136442274637702</v>
      </c>
      <c r="AC11" s="17">
        <v>0.18806280022309099</v>
      </c>
      <c r="AD11" s="17">
        <v>0.14196320334715401</v>
      </c>
      <c r="AE11" s="17"/>
      <c r="AF11" s="17">
        <v>0.198632683995044</v>
      </c>
      <c r="AG11" s="17">
        <v>0.11035441562447899</v>
      </c>
      <c r="AH11" s="17">
        <v>0.141739557555427</v>
      </c>
      <c r="AI11" s="17"/>
      <c r="AJ11" s="17">
        <v>0.19602512357843399</v>
      </c>
      <c r="AK11" s="17">
        <v>0.10306114307851399</v>
      </c>
      <c r="AL11" s="17">
        <v>9.6645364414628607E-2</v>
      </c>
      <c r="AM11" s="17">
        <v>0.34250102654834602</v>
      </c>
      <c r="AN11" s="17">
        <v>0.13712415816300899</v>
      </c>
      <c r="AO11" s="17"/>
      <c r="AP11" s="17">
        <v>0.20420915297060899</v>
      </c>
      <c r="AQ11" s="17">
        <v>9.04155993567443E-2</v>
      </c>
      <c r="AR11" s="17">
        <v>8.0299806696138107E-2</v>
      </c>
      <c r="AS11" s="17"/>
      <c r="AT11" s="17">
        <v>0.145923630113796</v>
      </c>
      <c r="AU11" s="17">
        <v>0.17338252260922399</v>
      </c>
      <c r="AV11" s="17">
        <v>0.113694597009825</v>
      </c>
      <c r="AW11" s="17">
        <v>0.14461455716949001</v>
      </c>
      <c r="AX11" s="17">
        <v>6.2699465406097402E-2</v>
      </c>
      <c r="AY11" s="17"/>
      <c r="AZ11" s="17">
        <v>0.139683326580198</v>
      </c>
      <c r="BA11" s="17">
        <v>0.13332329261550099</v>
      </c>
      <c r="BB11" s="17">
        <v>0.16729214698112899</v>
      </c>
      <c r="BC11" s="17">
        <v>0.15161100868203001</v>
      </c>
      <c r="BD11" s="17">
        <v>0.144592239594137</v>
      </c>
      <c r="BE11" s="17">
        <v>0.20101300842353201</v>
      </c>
      <c r="BF11" s="17"/>
      <c r="BG11" s="17">
        <v>0.18295070768777599</v>
      </c>
      <c r="BH11" s="17">
        <v>0.103857900940027</v>
      </c>
      <c r="BI11" s="17" t="s">
        <v>95</v>
      </c>
      <c r="BJ11" s="17">
        <v>0.18966747361751299</v>
      </c>
      <c r="BK11" s="17">
        <v>0.12955789502294199</v>
      </c>
      <c r="BL11" s="17">
        <v>0.13287743970267801</v>
      </c>
      <c r="BM11" s="17">
        <v>0.13646484195268299</v>
      </c>
    </row>
    <row r="12" spans="2:65" x14ac:dyDescent="0.35">
      <c r="B12" s="18" t="s">
        <v>373</v>
      </c>
      <c r="C12" s="17">
        <v>6.61652489493883E-2</v>
      </c>
      <c r="D12" s="17">
        <v>9.29922785790845E-2</v>
      </c>
      <c r="E12" s="17">
        <v>3.9670279339417601E-2</v>
      </c>
      <c r="F12" s="17"/>
      <c r="G12" s="17">
        <v>5.7644509129998703E-2</v>
      </c>
      <c r="H12" s="17">
        <v>5.7543639233668301E-2</v>
      </c>
      <c r="I12" s="17">
        <v>7.4050069578624797E-2</v>
      </c>
      <c r="J12" s="17">
        <v>7.3224713614434195E-2</v>
      </c>
      <c r="K12" s="17">
        <v>7.5843282962406403E-2</v>
      </c>
      <c r="L12" s="17">
        <v>6.1057502572658698E-2</v>
      </c>
      <c r="M12" s="17"/>
      <c r="N12" s="17">
        <v>5.7954833784764799E-2</v>
      </c>
      <c r="O12" s="17">
        <v>5.8450477163658802E-2</v>
      </c>
      <c r="P12" s="17">
        <v>7.9964316991670295E-2</v>
      </c>
      <c r="Q12" s="17">
        <v>6.9858123704812106E-2</v>
      </c>
      <c r="R12" s="17"/>
      <c r="S12" s="17">
        <v>6.2677985890135998E-2</v>
      </c>
      <c r="T12" s="17">
        <v>7.2960570164243801E-2</v>
      </c>
      <c r="U12" s="17">
        <v>6.1574700889656303E-2</v>
      </c>
      <c r="V12" s="17">
        <v>5.2108207340901401E-2</v>
      </c>
      <c r="W12" s="17">
        <v>5.0907566142637098E-2</v>
      </c>
      <c r="X12" s="17">
        <v>3.6922568472316002E-2</v>
      </c>
      <c r="Y12" s="17">
        <v>7.4127893911568293E-2</v>
      </c>
      <c r="Z12" s="17">
        <v>4.1912586010773599E-2</v>
      </c>
      <c r="AA12" s="17">
        <v>8.7910280548234507E-2</v>
      </c>
      <c r="AB12" s="17">
        <v>9.1091087726220404E-2</v>
      </c>
      <c r="AC12" s="17">
        <v>9.1008238425250701E-2</v>
      </c>
      <c r="AD12" s="17">
        <v>2.70319466286486E-2</v>
      </c>
      <c r="AE12" s="17"/>
      <c r="AF12" s="17">
        <v>9.2078399467868402E-2</v>
      </c>
      <c r="AG12" s="17">
        <v>4.0083245343855101E-2</v>
      </c>
      <c r="AH12" s="17">
        <v>8.3316384974992594E-2</v>
      </c>
      <c r="AI12" s="17"/>
      <c r="AJ12" s="17">
        <v>7.9663735955918594E-2</v>
      </c>
      <c r="AK12" s="17">
        <v>3.35279833787928E-2</v>
      </c>
      <c r="AL12" s="17">
        <v>5.06557515927549E-2</v>
      </c>
      <c r="AM12" s="17">
        <v>0.27156929205890601</v>
      </c>
      <c r="AN12" s="17">
        <v>9.1937540679159005E-2</v>
      </c>
      <c r="AO12" s="17"/>
      <c r="AP12" s="17">
        <v>6.8720720813389605E-2</v>
      </c>
      <c r="AQ12" s="17">
        <v>4.53691423479353E-2</v>
      </c>
      <c r="AR12" s="17">
        <v>4.1261237544639902E-2</v>
      </c>
      <c r="AS12" s="17"/>
      <c r="AT12" s="17">
        <v>8.5652260851286299E-2</v>
      </c>
      <c r="AU12" s="17">
        <v>5.6109996580000703E-2</v>
      </c>
      <c r="AV12" s="17">
        <v>6.05318455615299E-2</v>
      </c>
      <c r="AW12" s="17">
        <v>3.4621578024708603E-2</v>
      </c>
      <c r="AX12" s="17">
        <v>5.7097995434931902E-2</v>
      </c>
      <c r="AY12" s="17"/>
      <c r="AZ12" s="17">
        <v>6.1009394975022301E-2</v>
      </c>
      <c r="BA12" s="17">
        <v>6.2067793285427997E-2</v>
      </c>
      <c r="BB12" s="17">
        <v>6.9344894813581304E-2</v>
      </c>
      <c r="BC12" s="17">
        <v>5.5410835466067003E-2</v>
      </c>
      <c r="BD12" s="17">
        <v>8.9625369567552501E-2</v>
      </c>
      <c r="BE12" s="17">
        <v>9.0781374300132403E-2</v>
      </c>
      <c r="BF12" s="17"/>
      <c r="BG12" s="17">
        <v>7.2871387352658704E-2</v>
      </c>
      <c r="BH12" s="17">
        <v>6.7324652040645194E-2</v>
      </c>
      <c r="BI12" s="17" t="s">
        <v>95</v>
      </c>
      <c r="BJ12" s="17">
        <v>6.3619570720836502E-2</v>
      </c>
      <c r="BK12" s="17">
        <v>4.9036121047901698E-2</v>
      </c>
      <c r="BL12" s="17">
        <v>6.3139045242529598E-2</v>
      </c>
      <c r="BM12" s="17">
        <v>6.1382827720709902E-2</v>
      </c>
    </row>
    <row r="13" spans="2:65" x14ac:dyDescent="0.35">
      <c r="B13" s="18" t="s">
        <v>114</v>
      </c>
      <c r="C13" s="19">
        <v>2.19663893873548E-2</v>
      </c>
      <c r="D13" s="19">
        <v>2.22878848828513E-2</v>
      </c>
      <c r="E13" s="19">
        <v>2.17990289873892E-2</v>
      </c>
      <c r="F13" s="19"/>
      <c r="G13" s="19">
        <v>8.6464020469575898E-3</v>
      </c>
      <c r="H13" s="19">
        <v>3.04074287285378E-2</v>
      </c>
      <c r="I13" s="19">
        <v>8.6568922303877204E-3</v>
      </c>
      <c r="J13" s="19">
        <v>3.3027171512195801E-2</v>
      </c>
      <c r="K13" s="19">
        <v>3.1157827640328602E-2</v>
      </c>
      <c r="L13" s="19">
        <v>2.11849686371509E-2</v>
      </c>
      <c r="M13" s="19"/>
      <c r="N13" s="19">
        <v>1.5748882352620199E-2</v>
      </c>
      <c r="O13" s="19">
        <v>1.8719678773808101E-2</v>
      </c>
      <c r="P13" s="19">
        <v>2.2471263004286899E-2</v>
      </c>
      <c r="Q13" s="19">
        <v>3.2139112319258097E-2</v>
      </c>
      <c r="R13" s="19"/>
      <c r="S13" s="19">
        <v>3.2681021227864197E-2</v>
      </c>
      <c r="T13" s="19">
        <v>2.6280417552782799E-2</v>
      </c>
      <c r="U13" s="19">
        <v>3.46421004309517E-2</v>
      </c>
      <c r="V13" s="19">
        <v>1.54113798796645E-2</v>
      </c>
      <c r="W13" s="19">
        <v>1.5264775089307601E-2</v>
      </c>
      <c r="X13" s="19">
        <v>3.2056961868822502E-2</v>
      </c>
      <c r="Y13" s="19">
        <v>5.4227486527778403E-3</v>
      </c>
      <c r="Z13" s="19">
        <v>0</v>
      </c>
      <c r="AA13" s="19">
        <v>1.9353523511877399E-2</v>
      </c>
      <c r="AB13" s="19">
        <v>2.4669430919204999E-2</v>
      </c>
      <c r="AC13" s="19">
        <v>9.5884288321998502E-3</v>
      </c>
      <c r="AD13" s="19">
        <v>2.36324981873978E-2</v>
      </c>
      <c r="AE13" s="19"/>
      <c r="AF13" s="19">
        <v>2.1929018845523899E-2</v>
      </c>
      <c r="AG13" s="19">
        <v>2.4323302584390302E-2</v>
      </c>
      <c r="AH13" s="19">
        <v>1.3134425014667399E-2</v>
      </c>
      <c r="AI13" s="19"/>
      <c r="AJ13" s="19">
        <v>2.3550086279565199E-2</v>
      </c>
      <c r="AK13" s="19">
        <v>2.2715229153354999E-2</v>
      </c>
      <c r="AL13" s="19">
        <v>8.0520192675407505E-3</v>
      </c>
      <c r="AM13" s="19">
        <v>0</v>
      </c>
      <c r="AN13" s="19">
        <v>2.67514249341251E-2</v>
      </c>
      <c r="AO13" s="19"/>
      <c r="AP13" s="19">
        <v>1.8993159385842499E-2</v>
      </c>
      <c r="AQ13" s="19">
        <v>1.7100775898826501E-2</v>
      </c>
      <c r="AR13" s="19">
        <v>1.43289836285734E-2</v>
      </c>
      <c r="AS13" s="19"/>
      <c r="AT13" s="19">
        <v>3.6214189939253703E-2</v>
      </c>
      <c r="AU13" s="19">
        <v>2.7485950409817599E-2</v>
      </c>
      <c r="AV13" s="19">
        <v>1.32097523839508E-2</v>
      </c>
      <c r="AW13" s="19">
        <v>1.25363180893872E-2</v>
      </c>
      <c r="AX13" s="19">
        <v>0</v>
      </c>
      <c r="AY13" s="19"/>
      <c r="AZ13" s="19">
        <v>1.09230777292247E-2</v>
      </c>
      <c r="BA13" s="19">
        <v>3.0650610776447498E-2</v>
      </c>
      <c r="BB13" s="19">
        <v>3.6042929278344599E-2</v>
      </c>
      <c r="BC13" s="19">
        <v>2.28260263236598E-2</v>
      </c>
      <c r="BD13" s="19">
        <v>1.7026638738504199E-2</v>
      </c>
      <c r="BE13" s="19">
        <v>0</v>
      </c>
      <c r="BF13" s="19"/>
      <c r="BG13" s="19">
        <v>2.0004995318365699E-2</v>
      </c>
      <c r="BH13" s="19">
        <v>2.2270140107364399E-2</v>
      </c>
      <c r="BI13" s="19" t="s">
        <v>95</v>
      </c>
      <c r="BJ13" s="19">
        <v>2.2484393035419801E-2</v>
      </c>
      <c r="BK13" s="19">
        <v>4.8101323033936903E-2</v>
      </c>
      <c r="BL13" s="19">
        <v>1.29990052031111E-2</v>
      </c>
      <c r="BM13" s="19">
        <v>1.6478244645666801E-2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H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675</v>
      </c>
      <c r="E2" s="28"/>
      <c r="F2" s="28"/>
      <c r="G2" s="28"/>
      <c r="H2" s="28"/>
    </row>
    <row r="6" spans="2:8" ht="50" customHeight="1" x14ac:dyDescent="0.35">
      <c r="B6" s="23" t="s">
        <v>14</v>
      </c>
      <c r="C6" s="23" t="s">
        <v>669</v>
      </c>
      <c r="D6" s="23" t="s">
        <v>670</v>
      </c>
      <c r="E6" s="23" t="s">
        <v>671</v>
      </c>
      <c r="F6" s="23" t="s">
        <v>672</v>
      </c>
      <c r="G6" s="23" t="s">
        <v>673</v>
      </c>
    </row>
    <row r="7" spans="2:8" x14ac:dyDescent="0.35">
      <c r="B7" s="18" t="s">
        <v>402</v>
      </c>
      <c r="C7" s="17">
        <v>4.8001503563199897E-2</v>
      </c>
      <c r="D7" s="17">
        <v>7.5854194931676902E-2</v>
      </c>
      <c r="E7" s="17">
        <v>0.19712968265255901</v>
      </c>
      <c r="F7" s="17">
        <v>0.10206700531007599</v>
      </c>
      <c r="G7" s="17">
        <v>6.9501584430038593E-2</v>
      </c>
    </row>
    <row r="8" spans="2:8" x14ac:dyDescent="0.35">
      <c r="B8" s="18" t="s">
        <v>289</v>
      </c>
      <c r="C8" s="17">
        <v>6.2243207346656997E-2</v>
      </c>
      <c r="D8" s="17">
        <v>8.4785705384384402E-2</v>
      </c>
      <c r="E8" s="17">
        <v>0.12511432815774401</v>
      </c>
      <c r="F8" s="17">
        <v>9.9278377531873602E-2</v>
      </c>
      <c r="G8" s="17">
        <v>6.40303523587437E-2</v>
      </c>
    </row>
    <row r="9" spans="2:8" x14ac:dyDescent="0.35">
      <c r="B9" s="18" t="s">
        <v>290</v>
      </c>
      <c r="C9" s="17">
        <v>0.20438441952282499</v>
      </c>
      <c r="D9" s="17">
        <v>0.226563491934727</v>
      </c>
      <c r="E9" s="17">
        <v>0.26195473333514901</v>
      </c>
      <c r="F9" s="17">
        <v>0.271172989109222</v>
      </c>
      <c r="G9" s="17">
        <v>0.19928083617904099</v>
      </c>
    </row>
    <row r="10" spans="2:8" x14ac:dyDescent="0.35">
      <c r="B10" s="18" t="s">
        <v>291</v>
      </c>
      <c r="C10" s="17">
        <v>0.309888504381232</v>
      </c>
      <c r="D10" s="17">
        <v>0.27992711167067003</v>
      </c>
      <c r="E10" s="17">
        <v>0.18960500675404601</v>
      </c>
      <c r="F10" s="17">
        <v>0.235332502542733</v>
      </c>
      <c r="G10" s="17">
        <v>0.27451350118506901</v>
      </c>
    </row>
    <row r="11" spans="2:8" x14ac:dyDescent="0.35">
      <c r="B11" s="18" t="s">
        <v>674</v>
      </c>
      <c r="C11" s="17">
        <v>0.199410426096745</v>
      </c>
      <c r="D11" s="17">
        <v>0.17399258231338599</v>
      </c>
      <c r="E11" s="17">
        <v>0.10577954445655199</v>
      </c>
      <c r="F11" s="17">
        <v>0.131417330621074</v>
      </c>
      <c r="G11" s="17">
        <v>0.17289695483352699</v>
      </c>
    </row>
    <row r="12" spans="2:8" ht="29" x14ac:dyDescent="0.35">
      <c r="B12" s="18" t="s">
        <v>404</v>
      </c>
      <c r="C12" s="17">
        <v>0.17607193908934099</v>
      </c>
      <c r="D12" s="17">
        <v>0.158876913765156</v>
      </c>
      <c r="E12" s="17">
        <v>0.12041670464395</v>
      </c>
      <c r="F12" s="17">
        <v>0.16073179488502201</v>
      </c>
      <c r="G12" s="17">
        <v>0.21977677101358001</v>
      </c>
    </row>
    <row r="13" spans="2:8" x14ac:dyDescent="0.35">
      <c r="B13" s="16" t="s">
        <v>221</v>
      </c>
      <c r="C13" s="16"/>
      <c r="D13" s="16"/>
      <c r="E13" s="16"/>
      <c r="F13" s="16"/>
      <c r="G13" s="16"/>
    </row>
    <row r="14" spans="2:8" x14ac:dyDescent="0.35">
      <c r="B14" t="s">
        <v>98</v>
      </c>
    </row>
    <row r="15" spans="2:8" x14ac:dyDescent="0.35">
      <c r="B15" t="s">
        <v>99</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676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402</v>
      </c>
      <c r="C9" s="17">
        <v>4.8001503563199897E-2</v>
      </c>
      <c r="D9" s="17">
        <v>7.1039202095766502E-2</v>
      </c>
      <c r="E9" s="17">
        <v>2.5062498913801901E-2</v>
      </c>
      <c r="F9" s="17"/>
      <c r="G9" s="17">
        <v>4.46340772229376E-2</v>
      </c>
      <c r="H9" s="17">
        <v>4.8536449130433E-2</v>
      </c>
      <c r="I9" s="17">
        <v>3.4977192903018497E-2</v>
      </c>
      <c r="J9" s="17">
        <v>5.24921491890969E-2</v>
      </c>
      <c r="K9" s="17">
        <v>3.9680634912196901E-2</v>
      </c>
      <c r="L9" s="17">
        <v>6.2976907947396493E-2</v>
      </c>
      <c r="M9" s="17"/>
      <c r="N9" s="17">
        <v>5.6692489475934998E-2</v>
      </c>
      <c r="O9" s="17">
        <v>3.8585620030707597E-2</v>
      </c>
      <c r="P9" s="17">
        <v>4.4513687879567998E-2</v>
      </c>
      <c r="Q9" s="17">
        <v>5.0106493844598601E-2</v>
      </c>
      <c r="R9" s="17"/>
      <c r="S9" s="17">
        <v>1.3734362655395901E-2</v>
      </c>
      <c r="T9" s="17">
        <v>6.1873775997475802E-2</v>
      </c>
      <c r="U9" s="17">
        <v>3.6186732293535098E-2</v>
      </c>
      <c r="V9" s="17">
        <v>5.9018374963996797E-2</v>
      </c>
      <c r="W9" s="17">
        <v>3.6903344461715101E-2</v>
      </c>
      <c r="X9" s="17">
        <v>4.2343119199392702E-2</v>
      </c>
      <c r="Y9" s="17">
        <v>5.68658769688202E-2</v>
      </c>
      <c r="Z9" s="17">
        <v>4.8855413069099497E-2</v>
      </c>
      <c r="AA9" s="17">
        <v>4.5008268292559203E-2</v>
      </c>
      <c r="AB9" s="17">
        <v>5.0783819629680101E-2</v>
      </c>
      <c r="AC9" s="17">
        <v>8.4926636746157899E-2</v>
      </c>
      <c r="AD9" s="17">
        <v>0.100056369615338</v>
      </c>
      <c r="AE9" s="17"/>
      <c r="AF9" s="17">
        <v>6.3759797058271797E-2</v>
      </c>
      <c r="AG9" s="17">
        <v>3.34656998765714E-2</v>
      </c>
      <c r="AH9" s="17">
        <v>5.2404199846957503E-2</v>
      </c>
      <c r="AI9" s="17"/>
      <c r="AJ9" s="17">
        <v>6.0574371289000603E-2</v>
      </c>
      <c r="AK9" s="17">
        <v>2.5614271667698599E-2</v>
      </c>
      <c r="AL9" s="17">
        <v>3.3114748440400597E-2</v>
      </c>
      <c r="AM9" s="17">
        <v>0.24720599837578899</v>
      </c>
      <c r="AN9" s="17">
        <v>4.6077762447591902E-2</v>
      </c>
      <c r="AO9" s="17"/>
      <c r="AP9" s="17">
        <v>4.7501259906303002E-2</v>
      </c>
      <c r="AQ9" s="17">
        <v>2.2497025029551799E-2</v>
      </c>
      <c r="AR9" s="17">
        <v>4.0795314939860397E-2</v>
      </c>
      <c r="AS9" s="17"/>
      <c r="AT9" s="17">
        <v>5.6119536196418199E-2</v>
      </c>
      <c r="AU9" s="17">
        <v>3.97722108477516E-2</v>
      </c>
      <c r="AV9" s="17">
        <v>4.8684944558391903E-2</v>
      </c>
      <c r="AW9" s="17">
        <v>2.20183371323644E-2</v>
      </c>
      <c r="AX9" s="17">
        <v>5.7097995434931902E-2</v>
      </c>
      <c r="AY9" s="17"/>
      <c r="AZ9" s="17">
        <v>4.6957299249054001E-2</v>
      </c>
      <c r="BA9" s="17">
        <v>4.4602564224720899E-2</v>
      </c>
      <c r="BB9" s="17">
        <v>4.6201203435096899E-2</v>
      </c>
      <c r="BC9" s="17">
        <v>4.2800409113716902E-2</v>
      </c>
      <c r="BD9" s="17">
        <v>5.9777036782062198E-2</v>
      </c>
      <c r="BE9" s="17">
        <v>6.7481563816725806E-2</v>
      </c>
      <c r="BF9" s="17"/>
      <c r="BG9" s="17">
        <v>5.8006152673956403E-2</v>
      </c>
      <c r="BH9" s="17">
        <v>4.5591476707048599E-2</v>
      </c>
      <c r="BI9" s="17" t="s">
        <v>95</v>
      </c>
      <c r="BJ9" s="17">
        <v>2.21315503974805E-2</v>
      </c>
      <c r="BK9" s="17">
        <v>4.4216982256623398E-2</v>
      </c>
      <c r="BL9" s="17">
        <v>4.3673668115517497E-2</v>
      </c>
      <c r="BM9" s="17">
        <v>6.5229039629775401E-2</v>
      </c>
    </row>
    <row r="10" spans="2:65" x14ac:dyDescent="0.35">
      <c r="B10" s="18" t="s">
        <v>289</v>
      </c>
      <c r="C10" s="17">
        <v>6.2243207346656997E-2</v>
      </c>
      <c r="D10" s="17">
        <v>8.3470484992531194E-2</v>
      </c>
      <c r="E10" s="17">
        <v>4.2063375418059899E-2</v>
      </c>
      <c r="F10" s="17"/>
      <c r="G10" s="17">
        <v>8.7149883169860998E-2</v>
      </c>
      <c r="H10" s="17">
        <v>7.7302744103550494E-2</v>
      </c>
      <c r="I10" s="17">
        <v>6.6333107718057296E-2</v>
      </c>
      <c r="J10" s="17">
        <v>5.20320443901892E-2</v>
      </c>
      <c r="K10" s="17">
        <v>3.7180518992292903E-2</v>
      </c>
      <c r="L10" s="17">
        <v>5.2100494020212502E-2</v>
      </c>
      <c r="M10" s="17"/>
      <c r="N10" s="17">
        <v>7.4658864497113994E-2</v>
      </c>
      <c r="O10" s="17">
        <v>4.5535945341309003E-2</v>
      </c>
      <c r="P10" s="17">
        <v>5.9214446868175799E-2</v>
      </c>
      <c r="Q10" s="17">
        <v>6.9452276065753896E-2</v>
      </c>
      <c r="R10" s="17"/>
      <c r="S10" s="17">
        <v>7.9298435763899403E-2</v>
      </c>
      <c r="T10" s="17">
        <v>2.5277291806617801E-2</v>
      </c>
      <c r="U10" s="17">
        <v>5.2074920846294399E-2</v>
      </c>
      <c r="V10" s="17">
        <v>3.3085106782560297E-2</v>
      </c>
      <c r="W10" s="17">
        <v>7.1436851086738098E-2</v>
      </c>
      <c r="X10" s="17">
        <v>5.3886701551606998E-2</v>
      </c>
      <c r="Y10" s="17">
        <v>7.9704946304105295E-2</v>
      </c>
      <c r="Z10" s="17">
        <v>6.7268643266588102E-2</v>
      </c>
      <c r="AA10" s="17">
        <v>9.4275189740809798E-2</v>
      </c>
      <c r="AB10" s="17">
        <v>8.3266962118880294E-2</v>
      </c>
      <c r="AC10" s="17">
        <v>5.00927294907021E-2</v>
      </c>
      <c r="AD10" s="17">
        <v>4.7264996374795601E-2</v>
      </c>
      <c r="AE10" s="17"/>
      <c r="AF10" s="17">
        <v>6.7294818413796295E-2</v>
      </c>
      <c r="AG10" s="17">
        <v>6.2494081210695898E-2</v>
      </c>
      <c r="AH10" s="17">
        <v>4.8970623278532202E-2</v>
      </c>
      <c r="AI10" s="17"/>
      <c r="AJ10" s="17">
        <v>8.6477245852461596E-2</v>
      </c>
      <c r="AK10" s="17">
        <v>5.7222138104028403E-2</v>
      </c>
      <c r="AL10" s="17">
        <v>3.8223496147730802E-2</v>
      </c>
      <c r="AM10" s="17">
        <v>7.41508502898202E-2</v>
      </c>
      <c r="AN10" s="17">
        <v>2.9784203183828399E-2</v>
      </c>
      <c r="AO10" s="17"/>
      <c r="AP10" s="17">
        <v>8.4381862693170107E-2</v>
      </c>
      <c r="AQ10" s="17">
        <v>5.5094015186997199E-2</v>
      </c>
      <c r="AR10" s="17">
        <v>4.2660472691214299E-2</v>
      </c>
      <c r="AS10" s="17"/>
      <c r="AT10" s="17">
        <v>5.8994611346726102E-2</v>
      </c>
      <c r="AU10" s="17">
        <v>8.0945796299939601E-2</v>
      </c>
      <c r="AV10" s="17">
        <v>4.6950971524533203E-2</v>
      </c>
      <c r="AW10" s="17">
        <v>7.4599282880246906E-2</v>
      </c>
      <c r="AX10" s="17">
        <v>9.2883257703702801E-2</v>
      </c>
      <c r="AY10" s="17"/>
      <c r="AZ10" s="17">
        <v>7.1013215537226504E-2</v>
      </c>
      <c r="BA10" s="17">
        <v>5.1489328534055898E-2</v>
      </c>
      <c r="BB10" s="17">
        <v>6.0827560086573598E-2</v>
      </c>
      <c r="BC10" s="17">
        <v>7.0516546616839704E-2</v>
      </c>
      <c r="BD10" s="17">
        <v>6.2064269325005701E-2</v>
      </c>
      <c r="BE10" s="17">
        <v>5.9428335381062597E-2</v>
      </c>
      <c r="BF10" s="17"/>
      <c r="BG10" s="17">
        <v>6.6963920027348398E-2</v>
      </c>
      <c r="BH10" s="17">
        <v>5.9696154594637098E-2</v>
      </c>
      <c r="BI10" s="17" t="s">
        <v>95</v>
      </c>
      <c r="BJ10" s="17">
        <v>9.1153054754078103E-2</v>
      </c>
      <c r="BK10" s="17">
        <v>5.7677276844088701E-2</v>
      </c>
      <c r="BL10" s="17">
        <v>4.9749965083623303E-2</v>
      </c>
      <c r="BM10" s="17">
        <v>7.8374828974323796E-2</v>
      </c>
    </row>
    <row r="11" spans="2:65" x14ac:dyDescent="0.35">
      <c r="B11" s="18" t="s">
        <v>290</v>
      </c>
      <c r="C11" s="17">
        <v>0.20438441952282499</v>
      </c>
      <c r="D11" s="17">
        <v>0.20105123076172099</v>
      </c>
      <c r="E11" s="17">
        <v>0.20412683484753499</v>
      </c>
      <c r="F11" s="17"/>
      <c r="G11" s="17">
        <v>0.225327149583155</v>
      </c>
      <c r="H11" s="17">
        <v>0.22737839069480401</v>
      </c>
      <c r="I11" s="17">
        <v>0.23406204084079299</v>
      </c>
      <c r="J11" s="17">
        <v>0.198005987818512</v>
      </c>
      <c r="K11" s="17">
        <v>0.154068474173438</v>
      </c>
      <c r="L11" s="17">
        <v>0.18192478597197601</v>
      </c>
      <c r="M11" s="17"/>
      <c r="N11" s="17">
        <v>0.19495074844423299</v>
      </c>
      <c r="O11" s="17">
        <v>0.20865342537880499</v>
      </c>
      <c r="P11" s="17">
        <v>0.22316956812841801</v>
      </c>
      <c r="Q11" s="17">
        <v>0.187997157452198</v>
      </c>
      <c r="R11" s="17"/>
      <c r="S11" s="17">
        <v>0.286756433082139</v>
      </c>
      <c r="T11" s="17">
        <v>0.16131439848609699</v>
      </c>
      <c r="U11" s="17">
        <v>0.199003511777298</v>
      </c>
      <c r="V11" s="17">
        <v>0.20086060728008601</v>
      </c>
      <c r="W11" s="17">
        <v>0.22920768937959199</v>
      </c>
      <c r="X11" s="17">
        <v>0.23472943673448099</v>
      </c>
      <c r="Y11" s="17">
        <v>0.19837446756770599</v>
      </c>
      <c r="Z11" s="17">
        <v>0.103482733969037</v>
      </c>
      <c r="AA11" s="17">
        <v>0.13232765771616301</v>
      </c>
      <c r="AB11" s="17">
        <v>0.20274761133348901</v>
      </c>
      <c r="AC11" s="17">
        <v>0.27806600261521303</v>
      </c>
      <c r="AD11" s="17">
        <v>0.21729669667585599</v>
      </c>
      <c r="AE11" s="17"/>
      <c r="AF11" s="17">
        <v>0.221347531086444</v>
      </c>
      <c r="AG11" s="17">
        <v>0.172910523849998</v>
      </c>
      <c r="AH11" s="17">
        <v>0.215285198767521</v>
      </c>
      <c r="AI11" s="17"/>
      <c r="AJ11" s="17">
        <v>0.19659731898922</v>
      </c>
      <c r="AK11" s="17">
        <v>0.18822367560752401</v>
      </c>
      <c r="AL11" s="17">
        <v>0.18243577480694601</v>
      </c>
      <c r="AM11" s="17">
        <v>0.244531696449338</v>
      </c>
      <c r="AN11" s="17">
        <v>0.24497618335209201</v>
      </c>
      <c r="AO11" s="17"/>
      <c r="AP11" s="17">
        <v>0.208097872557749</v>
      </c>
      <c r="AQ11" s="17">
        <v>0.195072904987769</v>
      </c>
      <c r="AR11" s="17">
        <v>0.214136751192462</v>
      </c>
      <c r="AS11" s="17"/>
      <c r="AT11" s="17">
        <v>0.20461466847891399</v>
      </c>
      <c r="AU11" s="17">
        <v>0.204093500534415</v>
      </c>
      <c r="AV11" s="17">
        <v>0.206548043222544</v>
      </c>
      <c r="AW11" s="17">
        <v>0.19459821855839499</v>
      </c>
      <c r="AX11" s="17">
        <v>0.128577527529982</v>
      </c>
      <c r="AY11" s="17"/>
      <c r="AZ11" s="17">
        <v>0.22278319355377699</v>
      </c>
      <c r="BA11" s="17">
        <v>0.19266032930774099</v>
      </c>
      <c r="BB11" s="17">
        <v>0.17949922662134299</v>
      </c>
      <c r="BC11" s="17">
        <v>0.212143242546108</v>
      </c>
      <c r="BD11" s="17">
        <v>0.21263159299421999</v>
      </c>
      <c r="BE11" s="17">
        <v>0.19951969503785499</v>
      </c>
      <c r="BF11" s="17"/>
      <c r="BG11" s="17">
        <v>0.18404482273374501</v>
      </c>
      <c r="BH11" s="17">
        <v>0.22593173236289399</v>
      </c>
      <c r="BI11" s="17" t="s">
        <v>95</v>
      </c>
      <c r="BJ11" s="17">
        <v>0.241408231887832</v>
      </c>
      <c r="BK11" s="17">
        <v>0.22812300269556199</v>
      </c>
      <c r="BL11" s="17">
        <v>0.19173539580639101</v>
      </c>
      <c r="BM11" s="17">
        <v>0.21389016343498199</v>
      </c>
    </row>
    <row r="12" spans="2:65" x14ac:dyDescent="0.35">
      <c r="B12" s="18" t="s">
        <v>291</v>
      </c>
      <c r="C12" s="17">
        <v>0.309888504381232</v>
      </c>
      <c r="D12" s="17">
        <v>0.314975031552225</v>
      </c>
      <c r="E12" s="17">
        <v>0.30699298628258298</v>
      </c>
      <c r="F12" s="17"/>
      <c r="G12" s="17">
        <v>0.378185903310712</v>
      </c>
      <c r="H12" s="17">
        <v>0.37213798727213998</v>
      </c>
      <c r="I12" s="17">
        <v>0.27640222300866901</v>
      </c>
      <c r="J12" s="17">
        <v>0.32114198976990799</v>
      </c>
      <c r="K12" s="17">
        <v>0.33222382268932898</v>
      </c>
      <c r="L12" s="17">
        <v>0.21186256995192199</v>
      </c>
      <c r="M12" s="17"/>
      <c r="N12" s="17">
        <v>0.32240536517771101</v>
      </c>
      <c r="O12" s="17">
        <v>0.35082857198782702</v>
      </c>
      <c r="P12" s="17">
        <v>0.28197150460197901</v>
      </c>
      <c r="Q12" s="17">
        <v>0.28340321008099101</v>
      </c>
      <c r="R12" s="17"/>
      <c r="S12" s="17">
        <v>0.28602657803578702</v>
      </c>
      <c r="T12" s="17">
        <v>0.32212122439524399</v>
      </c>
      <c r="U12" s="17">
        <v>0.36114061995920199</v>
      </c>
      <c r="V12" s="17">
        <v>0.36323431862899802</v>
      </c>
      <c r="W12" s="17">
        <v>0.33303277374442303</v>
      </c>
      <c r="X12" s="17">
        <v>0.273323714267386</v>
      </c>
      <c r="Y12" s="17">
        <v>0.26174529519907602</v>
      </c>
      <c r="Z12" s="17">
        <v>0.34333072924476998</v>
      </c>
      <c r="AA12" s="17">
        <v>0.28694447655612798</v>
      </c>
      <c r="AB12" s="17">
        <v>0.32518827375199399</v>
      </c>
      <c r="AC12" s="17">
        <v>0.29881817420282097</v>
      </c>
      <c r="AD12" s="17">
        <v>0.217590854229921</v>
      </c>
      <c r="AE12" s="17"/>
      <c r="AF12" s="17">
        <v>0.24187510908087501</v>
      </c>
      <c r="AG12" s="17">
        <v>0.35405931264294699</v>
      </c>
      <c r="AH12" s="17">
        <v>0.327327904905027</v>
      </c>
      <c r="AI12" s="17"/>
      <c r="AJ12" s="17">
        <v>0.26455333844558998</v>
      </c>
      <c r="AK12" s="17">
        <v>0.34134818102466702</v>
      </c>
      <c r="AL12" s="17">
        <v>0.39936533146283698</v>
      </c>
      <c r="AM12" s="17">
        <v>3.8641795585248002E-2</v>
      </c>
      <c r="AN12" s="17">
        <v>0.32986817254318601</v>
      </c>
      <c r="AO12" s="17"/>
      <c r="AP12" s="17">
        <v>0.263274918298667</v>
      </c>
      <c r="AQ12" s="17">
        <v>0.35029785371212402</v>
      </c>
      <c r="AR12" s="17">
        <v>0.32236172528117901</v>
      </c>
      <c r="AS12" s="17"/>
      <c r="AT12" s="17">
        <v>0.280475516319519</v>
      </c>
      <c r="AU12" s="17">
        <v>0.321211044134316</v>
      </c>
      <c r="AV12" s="17">
        <v>0.32233071310913602</v>
      </c>
      <c r="AW12" s="17">
        <v>0.33939389776669698</v>
      </c>
      <c r="AX12" s="17">
        <v>0.37716942750563298</v>
      </c>
      <c r="AY12" s="17"/>
      <c r="AZ12" s="17">
        <v>0.306346765045512</v>
      </c>
      <c r="BA12" s="17">
        <v>0.33431554292163901</v>
      </c>
      <c r="BB12" s="17">
        <v>0.35118473489498703</v>
      </c>
      <c r="BC12" s="17">
        <v>0.27821188032475702</v>
      </c>
      <c r="BD12" s="17">
        <v>0.25057590876389002</v>
      </c>
      <c r="BE12" s="17">
        <v>0.32917075644104699</v>
      </c>
      <c r="BF12" s="17"/>
      <c r="BG12" s="17">
        <v>0.27505804059405797</v>
      </c>
      <c r="BH12" s="17">
        <v>0.32262475102936999</v>
      </c>
      <c r="BI12" s="17" t="s">
        <v>95</v>
      </c>
      <c r="BJ12" s="17">
        <v>0.28091005922860801</v>
      </c>
      <c r="BK12" s="17">
        <v>0.30792330333623102</v>
      </c>
      <c r="BL12" s="17">
        <v>0.335386654674038</v>
      </c>
      <c r="BM12" s="17">
        <v>0.41806763515647699</v>
      </c>
    </row>
    <row r="13" spans="2:65" x14ac:dyDescent="0.35">
      <c r="B13" s="18" t="s">
        <v>674</v>
      </c>
      <c r="C13" s="17">
        <v>0.199410426096745</v>
      </c>
      <c r="D13" s="17">
        <v>0.18205364805955199</v>
      </c>
      <c r="E13" s="17">
        <v>0.216724363832552</v>
      </c>
      <c r="F13" s="17"/>
      <c r="G13" s="17">
        <v>0.203027893871358</v>
      </c>
      <c r="H13" s="17">
        <v>0.20471748783007901</v>
      </c>
      <c r="I13" s="17">
        <v>0.26630721224682602</v>
      </c>
      <c r="J13" s="17">
        <v>0.209241393274509</v>
      </c>
      <c r="K13" s="17">
        <v>0.176680659125103</v>
      </c>
      <c r="L13" s="17">
        <v>0.141956541380518</v>
      </c>
      <c r="M13" s="17"/>
      <c r="N13" s="17">
        <v>0.20312425113327301</v>
      </c>
      <c r="O13" s="17">
        <v>0.18521717858269701</v>
      </c>
      <c r="P13" s="17">
        <v>0.21226466922147799</v>
      </c>
      <c r="Q13" s="17">
        <v>0.19988545981796299</v>
      </c>
      <c r="R13" s="17"/>
      <c r="S13" s="17">
        <v>0.20061214710021999</v>
      </c>
      <c r="T13" s="17">
        <v>0.233201917157558</v>
      </c>
      <c r="U13" s="17">
        <v>0.16494127993716501</v>
      </c>
      <c r="V13" s="17">
        <v>0.14726810975497601</v>
      </c>
      <c r="W13" s="17">
        <v>0.22191424495079101</v>
      </c>
      <c r="X13" s="17">
        <v>0.24945806825417299</v>
      </c>
      <c r="Y13" s="17">
        <v>0.22379168657406001</v>
      </c>
      <c r="Z13" s="17">
        <v>0.202685953104632</v>
      </c>
      <c r="AA13" s="17">
        <v>0.20935037998146999</v>
      </c>
      <c r="AB13" s="17">
        <v>0.16783846696836099</v>
      </c>
      <c r="AC13" s="17">
        <v>0.115933687873781</v>
      </c>
      <c r="AD13" s="17">
        <v>0.27871923700939899</v>
      </c>
      <c r="AE13" s="17"/>
      <c r="AF13" s="17">
        <v>0.168189851304784</v>
      </c>
      <c r="AG13" s="17">
        <v>0.21005184613632399</v>
      </c>
      <c r="AH13" s="17">
        <v>0.23555887577474399</v>
      </c>
      <c r="AI13" s="17"/>
      <c r="AJ13" s="17">
        <v>0.17922003893243299</v>
      </c>
      <c r="AK13" s="17">
        <v>0.24140004655737701</v>
      </c>
      <c r="AL13" s="17">
        <v>0.183507202230903</v>
      </c>
      <c r="AM13" s="17">
        <v>0.14767499273542201</v>
      </c>
      <c r="AN13" s="17">
        <v>0.18813442264667499</v>
      </c>
      <c r="AO13" s="17"/>
      <c r="AP13" s="17">
        <v>0.18986297735595201</v>
      </c>
      <c r="AQ13" s="17">
        <v>0.24848646897691601</v>
      </c>
      <c r="AR13" s="17">
        <v>0.189847005894825</v>
      </c>
      <c r="AS13" s="17"/>
      <c r="AT13" s="17">
        <v>0.20011086666507699</v>
      </c>
      <c r="AU13" s="17">
        <v>0.16295143342419999</v>
      </c>
      <c r="AV13" s="17">
        <v>0.222542112486698</v>
      </c>
      <c r="AW13" s="17">
        <v>0.228661112227317</v>
      </c>
      <c r="AX13" s="17">
        <v>0.21097735651352201</v>
      </c>
      <c r="AY13" s="17"/>
      <c r="AZ13" s="17">
        <v>0.23531648665837701</v>
      </c>
      <c r="BA13" s="17">
        <v>0.20425985785897699</v>
      </c>
      <c r="BB13" s="17">
        <v>0.19205825765119899</v>
      </c>
      <c r="BC13" s="17">
        <v>0.173554759730083</v>
      </c>
      <c r="BD13" s="17">
        <v>0.17501782110318601</v>
      </c>
      <c r="BE13" s="17">
        <v>0.16850971397983</v>
      </c>
      <c r="BF13" s="17"/>
      <c r="BG13" s="17">
        <v>0.16410333073158501</v>
      </c>
      <c r="BH13" s="17">
        <v>0.216831932899473</v>
      </c>
      <c r="BI13" s="17" t="s">
        <v>95</v>
      </c>
      <c r="BJ13" s="17">
        <v>0.20920933091473201</v>
      </c>
      <c r="BK13" s="17">
        <v>0.206569258373662</v>
      </c>
      <c r="BL13" s="17">
        <v>0.25328031052570998</v>
      </c>
      <c r="BM13" s="17">
        <v>0.110288116307213</v>
      </c>
    </row>
    <row r="14" spans="2:65" ht="29" x14ac:dyDescent="0.35">
      <c r="B14" s="18" t="s">
        <v>404</v>
      </c>
      <c r="C14" s="19">
        <v>0.17607193908934099</v>
      </c>
      <c r="D14" s="19">
        <v>0.147410402538205</v>
      </c>
      <c r="E14" s="19">
        <v>0.20502994070546801</v>
      </c>
      <c r="F14" s="19"/>
      <c r="G14" s="19">
        <v>6.1675092841976101E-2</v>
      </c>
      <c r="H14" s="19">
        <v>6.9926940968993503E-2</v>
      </c>
      <c r="I14" s="19">
        <v>0.121918223282636</v>
      </c>
      <c r="J14" s="19">
        <v>0.16708643555778499</v>
      </c>
      <c r="K14" s="19">
        <v>0.26016589010764102</v>
      </c>
      <c r="L14" s="19">
        <v>0.34917870072797502</v>
      </c>
      <c r="M14" s="19"/>
      <c r="N14" s="19">
        <v>0.14816828127173301</v>
      </c>
      <c r="O14" s="19">
        <v>0.171179258678653</v>
      </c>
      <c r="P14" s="19">
        <v>0.17886612330038101</v>
      </c>
      <c r="Q14" s="19">
        <v>0.209155402738496</v>
      </c>
      <c r="R14" s="19"/>
      <c r="S14" s="19">
        <v>0.13357204336255901</v>
      </c>
      <c r="T14" s="19">
        <v>0.196211392157007</v>
      </c>
      <c r="U14" s="19">
        <v>0.186652935186506</v>
      </c>
      <c r="V14" s="19">
        <v>0.196533482589384</v>
      </c>
      <c r="W14" s="19">
        <v>0.10750509637674099</v>
      </c>
      <c r="X14" s="19">
        <v>0.14625895999296001</v>
      </c>
      <c r="Y14" s="19">
        <v>0.17951772738623301</v>
      </c>
      <c r="Z14" s="19">
        <v>0.234376527345873</v>
      </c>
      <c r="AA14" s="19">
        <v>0.23209402771286899</v>
      </c>
      <c r="AB14" s="19">
        <v>0.170174866197595</v>
      </c>
      <c r="AC14" s="19">
        <v>0.17216276907132499</v>
      </c>
      <c r="AD14" s="19">
        <v>0.139071846094691</v>
      </c>
      <c r="AE14" s="19"/>
      <c r="AF14" s="19">
        <v>0.237532893055829</v>
      </c>
      <c r="AG14" s="19">
        <v>0.167018536283463</v>
      </c>
      <c r="AH14" s="19">
        <v>0.12045319742721899</v>
      </c>
      <c r="AI14" s="19"/>
      <c r="AJ14" s="19">
        <v>0.21257768649129499</v>
      </c>
      <c r="AK14" s="19">
        <v>0.146191687038705</v>
      </c>
      <c r="AL14" s="19">
        <v>0.163353446911183</v>
      </c>
      <c r="AM14" s="19">
        <v>0.24779466656438301</v>
      </c>
      <c r="AN14" s="19">
        <v>0.16115925582662699</v>
      </c>
      <c r="AO14" s="19"/>
      <c r="AP14" s="19">
        <v>0.206881109188158</v>
      </c>
      <c r="AQ14" s="19">
        <v>0.128551732106642</v>
      </c>
      <c r="AR14" s="19">
        <v>0.190198730000459</v>
      </c>
      <c r="AS14" s="19"/>
      <c r="AT14" s="19">
        <v>0.19968480099334601</v>
      </c>
      <c r="AU14" s="19">
        <v>0.191026014759378</v>
      </c>
      <c r="AV14" s="19">
        <v>0.15294321509869699</v>
      </c>
      <c r="AW14" s="19">
        <v>0.14072915143497899</v>
      </c>
      <c r="AX14" s="19">
        <v>0.13329443531222901</v>
      </c>
      <c r="AY14" s="19"/>
      <c r="AZ14" s="19">
        <v>0.117583039956054</v>
      </c>
      <c r="BA14" s="19">
        <v>0.17267237715286601</v>
      </c>
      <c r="BB14" s="19">
        <v>0.17022901731080101</v>
      </c>
      <c r="BC14" s="19">
        <v>0.22277316166849501</v>
      </c>
      <c r="BD14" s="19">
        <v>0.23993337103163601</v>
      </c>
      <c r="BE14" s="19">
        <v>0.17588993534347999</v>
      </c>
      <c r="BF14" s="19"/>
      <c r="BG14" s="19">
        <v>0.25182373323930701</v>
      </c>
      <c r="BH14" s="19">
        <v>0.12932395240657699</v>
      </c>
      <c r="BI14" s="19" t="s">
        <v>95</v>
      </c>
      <c r="BJ14" s="19">
        <v>0.15518777281727</v>
      </c>
      <c r="BK14" s="19">
        <v>0.15549017649383401</v>
      </c>
      <c r="BL14" s="19">
        <v>0.12617400579471999</v>
      </c>
      <c r="BM14" s="19">
        <v>0.11415021649722799</v>
      </c>
    </row>
    <row r="15" spans="2:65" x14ac:dyDescent="0.35">
      <c r="B15" s="16" t="s">
        <v>221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402</v>
      </c>
      <c r="C9" s="17">
        <v>7.5854194931676902E-2</v>
      </c>
      <c r="D9" s="17">
        <v>9.7919426644227495E-2</v>
      </c>
      <c r="E9" s="17">
        <v>5.4041610323522803E-2</v>
      </c>
      <c r="F9" s="17"/>
      <c r="G9" s="17">
        <v>9.32770324343936E-2</v>
      </c>
      <c r="H9" s="17">
        <v>8.3283378184001E-2</v>
      </c>
      <c r="I9" s="17">
        <v>6.1129306872506797E-2</v>
      </c>
      <c r="J9" s="17">
        <v>6.7616593345078496E-2</v>
      </c>
      <c r="K9" s="17">
        <v>6.2301674109076902E-2</v>
      </c>
      <c r="L9" s="17">
        <v>8.4710975810989797E-2</v>
      </c>
      <c r="M9" s="17"/>
      <c r="N9" s="17">
        <v>9.5131134628701902E-2</v>
      </c>
      <c r="O9" s="17">
        <v>6.4768527640320206E-2</v>
      </c>
      <c r="P9" s="17">
        <v>6.9932378790212399E-2</v>
      </c>
      <c r="Q9" s="17">
        <v>7.05961381060249E-2</v>
      </c>
      <c r="R9" s="17"/>
      <c r="S9" s="17">
        <v>7.0631538315330894E-2</v>
      </c>
      <c r="T9" s="17">
        <v>6.6255837659044803E-2</v>
      </c>
      <c r="U9" s="17">
        <v>5.5394140940382697E-2</v>
      </c>
      <c r="V9" s="17">
        <v>7.2452180310942693E-2</v>
      </c>
      <c r="W9" s="17">
        <v>5.9466658769663297E-2</v>
      </c>
      <c r="X9" s="17">
        <v>7.6501991272412903E-2</v>
      </c>
      <c r="Y9" s="17">
        <v>5.3315927173209203E-2</v>
      </c>
      <c r="Z9" s="17">
        <v>9.6724594719435203E-2</v>
      </c>
      <c r="AA9" s="17">
        <v>7.9009733654820502E-2</v>
      </c>
      <c r="AB9" s="17">
        <v>9.83580901526524E-2</v>
      </c>
      <c r="AC9" s="17">
        <v>0.121879812970332</v>
      </c>
      <c r="AD9" s="17">
        <v>0.10583659793806199</v>
      </c>
      <c r="AE9" s="17"/>
      <c r="AF9" s="17">
        <v>9.0886211785458901E-2</v>
      </c>
      <c r="AG9" s="17">
        <v>5.2013572126192599E-2</v>
      </c>
      <c r="AH9" s="17">
        <v>8.9126877593163206E-2</v>
      </c>
      <c r="AI9" s="17"/>
      <c r="AJ9" s="17">
        <v>9.4556801691290701E-2</v>
      </c>
      <c r="AK9" s="17">
        <v>4.1971020213465299E-2</v>
      </c>
      <c r="AL9" s="17">
        <v>2.47535047437384E-2</v>
      </c>
      <c r="AM9" s="17">
        <v>0.24128473176809201</v>
      </c>
      <c r="AN9" s="17">
        <v>7.96688653291142E-2</v>
      </c>
      <c r="AO9" s="17"/>
      <c r="AP9" s="17">
        <v>8.4326647145239103E-2</v>
      </c>
      <c r="AQ9" s="17">
        <v>4.5397534713729697E-2</v>
      </c>
      <c r="AR9" s="17">
        <v>2.13793590348107E-2</v>
      </c>
      <c r="AS9" s="17"/>
      <c r="AT9" s="17">
        <v>9.3632291263112302E-2</v>
      </c>
      <c r="AU9" s="17">
        <v>8.2182157455317498E-2</v>
      </c>
      <c r="AV9" s="17">
        <v>6.0620020972863897E-2</v>
      </c>
      <c r="AW9" s="17">
        <v>5.37470832641102E-2</v>
      </c>
      <c r="AX9" s="17">
        <v>0.15286910572149601</v>
      </c>
      <c r="AY9" s="17"/>
      <c r="AZ9" s="17">
        <v>7.3766080228580194E-2</v>
      </c>
      <c r="BA9" s="17">
        <v>6.9203035779560204E-2</v>
      </c>
      <c r="BB9" s="17">
        <v>9.3107331263285006E-2</v>
      </c>
      <c r="BC9" s="17">
        <v>7.9661905020599999E-2</v>
      </c>
      <c r="BD9" s="17">
        <v>6.2582817438604096E-2</v>
      </c>
      <c r="BE9" s="17">
        <v>9.9007358140329502E-2</v>
      </c>
      <c r="BF9" s="17"/>
      <c r="BG9" s="17">
        <v>8.8475150004639097E-2</v>
      </c>
      <c r="BH9" s="17">
        <v>7.2519682969314297E-2</v>
      </c>
      <c r="BI9" s="17" t="s">
        <v>95</v>
      </c>
      <c r="BJ9" s="17">
        <v>6.5381115125424397E-2</v>
      </c>
      <c r="BK9" s="17">
        <v>5.3943716588717897E-2</v>
      </c>
      <c r="BL9" s="17">
        <v>7.1546402738177597E-2</v>
      </c>
      <c r="BM9" s="17">
        <v>9.5022228417354804E-2</v>
      </c>
    </row>
    <row r="10" spans="2:65" x14ac:dyDescent="0.35">
      <c r="B10" s="18" t="s">
        <v>289</v>
      </c>
      <c r="C10" s="17">
        <v>8.4785705384384402E-2</v>
      </c>
      <c r="D10" s="17">
        <v>0.10948540149595699</v>
      </c>
      <c r="E10" s="17">
        <v>6.0399429692180401E-2</v>
      </c>
      <c r="F10" s="17"/>
      <c r="G10" s="17">
        <v>0.12557202387635499</v>
      </c>
      <c r="H10" s="17">
        <v>0.114107871214204</v>
      </c>
      <c r="I10" s="17">
        <v>8.7600158288732896E-2</v>
      </c>
      <c r="J10" s="17">
        <v>5.6724236997742997E-2</v>
      </c>
      <c r="K10" s="17">
        <v>4.6833353178163603E-2</v>
      </c>
      <c r="L10" s="17">
        <v>7.4636805184403104E-2</v>
      </c>
      <c r="M10" s="17"/>
      <c r="N10" s="17">
        <v>0.106676073453361</v>
      </c>
      <c r="O10" s="17">
        <v>7.9145119732676503E-2</v>
      </c>
      <c r="P10" s="17">
        <v>7.5427310886836199E-2</v>
      </c>
      <c r="Q10" s="17">
        <v>7.4380686200676893E-2</v>
      </c>
      <c r="R10" s="17"/>
      <c r="S10" s="17">
        <v>0.120448506512102</v>
      </c>
      <c r="T10" s="17">
        <v>6.8351146260123605E-2</v>
      </c>
      <c r="U10" s="17">
        <v>6.6627193484237596E-2</v>
      </c>
      <c r="V10" s="17">
        <v>5.6746383896349603E-2</v>
      </c>
      <c r="W10" s="17">
        <v>0.101746178585975</v>
      </c>
      <c r="X10" s="17">
        <v>6.1180439764177301E-2</v>
      </c>
      <c r="Y10" s="17">
        <v>0.10944065661538301</v>
      </c>
      <c r="Z10" s="17">
        <v>9.5343974075575197E-2</v>
      </c>
      <c r="AA10" s="17">
        <v>9.5605284276643901E-2</v>
      </c>
      <c r="AB10" s="17">
        <v>8.6724924700857506E-2</v>
      </c>
      <c r="AC10" s="17">
        <v>6.1393492322116397E-2</v>
      </c>
      <c r="AD10" s="17">
        <v>7.7040076329054796E-2</v>
      </c>
      <c r="AE10" s="17"/>
      <c r="AF10" s="17">
        <v>7.3374612716760906E-2</v>
      </c>
      <c r="AG10" s="17">
        <v>8.4418527172370403E-2</v>
      </c>
      <c r="AH10" s="17">
        <v>0.10325850093425</v>
      </c>
      <c r="AI10" s="17"/>
      <c r="AJ10" s="17">
        <v>8.4984043165557202E-2</v>
      </c>
      <c r="AK10" s="17">
        <v>8.2152846406935598E-2</v>
      </c>
      <c r="AL10" s="17">
        <v>7.0244478927386694E-2</v>
      </c>
      <c r="AM10" s="17">
        <v>3.7066460920928697E-2</v>
      </c>
      <c r="AN10" s="17">
        <v>9.8262102158113498E-2</v>
      </c>
      <c r="AO10" s="17"/>
      <c r="AP10" s="17">
        <v>0.10109782556623501</v>
      </c>
      <c r="AQ10" s="17">
        <v>8.6490871484837001E-2</v>
      </c>
      <c r="AR10" s="17">
        <v>8.0665637546222593E-2</v>
      </c>
      <c r="AS10" s="17"/>
      <c r="AT10" s="17">
        <v>5.5175419051598999E-2</v>
      </c>
      <c r="AU10" s="17">
        <v>0.10190791017388399</v>
      </c>
      <c r="AV10" s="17">
        <v>9.5557426017413502E-2</v>
      </c>
      <c r="AW10" s="17">
        <v>8.8313846801100604E-2</v>
      </c>
      <c r="AX10" s="17">
        <v>0.112632524876913</v>
      </c>
      <c r="AY10" s="17"/>
      <c r="AZ10" s="17">
        <v>0.100584719444022</v>
      </c>
      <c r="BA10" s="17">
        <v>7.0475178074068098E-2</v>
      </c>
      <c r="BB10" s="17">
        <v>6.5472177684834404E-2</v>
      </c>
      <c r="BC10" s="17">
        <v>8.7366732272302294E-2</v>
      </c>
      <c r="BD10" s="17">
        <v>9.6478355671831606E-2</v>
      </c>
      <c r="BE10" s="17">
        <v>0.10299472944669499</v>
      </c>
      <c r="BF10" s="17"/>
      <c r="BG10" s="17">
        <v>7.5735423667540006E-2</v>
      </c>
      <c r="BH10" s="17">
        <v>8.64709757308504E-2</v>
      </c>
      <c r="BI10" s="17" t="s">
        <v>95</v>
      </c>
      <c r="BJ10" s="17">
        <v>7.2525440978735506E-2</v>
      </c>
      <c r="BK10" s="17">
        <v>0.11067732882923099</v>
      </c>
      <c r="BL10" s="17">
        <v>9.1436862672873501E-2</v>
      </c>
      <c r="BM10" s="17">
        <v>9.3423235245618602E-2</v>
      </c>
    </row>
    <row r="11" spans="2:65" x14ac:dyDescent="0.35">
      <c r="B11" s="18" t="s">
        <v>290</v>
      </c>
      <c r="C11" s="17">
        <v>0.226563491934727</v>
      </c>
      <c r="D11" s="17">
        <v>0.23956026138876799</v>
      </c>
      <c r="E11" s="17">
        <v>0.21258601410463199</v>
      </c>
      <c r="F11" s="17"/>
      <c r="G11" s="17">
        <v>0.287170849442826</v>
      </c>
      <c r="H11" s="17">
        <v>0.261444241490639</v>
      </c>
      <c r="I11" s="17">
        <v>0.22210691030256199</v>
      </c>
      <c r="J11" s="17">
        <v>0.24239505977067899</v>
      </c>
      <c r="K11" s="17">
        <v>0.20320398435654399</v>
      </c>
      <c r="L11" s="17">
        <v>0.15860206510226099</v>
      </c>
      <c r="M11" s="17"/>
      <c r="N11" s="17">
        <v>0.20289541434348099</v>
      </c>
      <c r="O11" s="17">
        <v>0.23727510243250299</v>
      </c>
      <c r="P11" s="17">
        <v>0.25148409667807498</v>
      </c>
      <c r="Q11" s="17">
        <v>0.21948335393807</v>
      </c>
      <c r="R11" s="17"/>
      <c r="S11" s="17">
        <v>0.23179134766120099</v>
      </c>
      <c r="T11" s="17">
        <v>0.16325817280486701</v>
      </c>
      <c r="U11" s="17">
        <v>0.28286025180962499</v>
      </c>
      <c r="V11" s="17">
        <v>0.223202057362024</v>
      </c>
      <c r="W11" s="17">
        <v>0.27544559960433801</v>
      </c>
      <c r="X11" s="17">
        <v>0.24953133057654101</v>
      </c>
      <c r="Y11" s="17">
        <v>0.22549642093149</v>
      </c>
      <c r="Z11" s="17">
        <v>0.16595524067828801</v>
      </c>
      <c r="AA11" s="17">
        <v>0.21435654301502399</v>
      </c>
      <c r="AB11" s="17">
        <v>0.23756355650903199</v>
      </c>
      <c r="AC11" s="17">
        <v>0.22963442261108699</v>
      </c>
      <c r="AD11" s="17">
        <v>0.26204153151975501</v>
      </c>
      <c r="AE11" s="17"/>
      <c r="AF11" s="17">
        <v>0.22421455802238899</v>
      </c>
      <c r="AG11" s="17">
        <v>0.20685825930352</v>
      </c>
      <c r="AH11" s="17">
        <v>0.25477411180973403</v>
      </c>
      <c r="AI11" s="17"/>
      <c r="AJ11" s="17">
        <v>0.20698532574439299</v>
      </c>
      <c r="AK11" s="17">
        <v>0.248294747314251</v>
      </c>
      <c r="AL11" s="17">
        <v>0.21182692930307701</v>
      </c>
      <c r="AM11" s="17">
        <v>0.16692710453276399</v>
      </c>
      <c r="AN11" s="17">
        <v>0.25319663043389401</v>
      </c>
      <c r="AO11" s="17"/>
      <c r="AP11" s="17">
        <v>0.19896779407072601</v>
      </c>
      <c r="AQ11" s="17">
        <v>0.228373794800033</v>
      </c>
      <c r="AR11" s="17">
        <v>0.25611806795471698</v>
      </c>
      <c r="AS11" s="17"/>
      <c r="AT11" s="17">
        <v>0.22631857244889</v>
      </c>
      <c r="AU11" s="17">
        <v>0.24559553114726801</v>
      </c>
      <c r="AV11" s="17">
        <v>0.19847337037191301</v>
      </c>
      <c r="AW11" s="17">
        <v>0.212658691632991</v>
      </c>
      <c r="AX11" s="17">
        <v>0.206975913154897</v>
      </c>
      <c r="AY11" s="17"/>
      <c r="AZ11" s="17">
        <v>0.258216665589243</v>
      </c>
      <c r="BA11" s="17">
        <v>0.20667956361825099</v>
      </c>
      <c r="BB11" s="17">
        <v>0.213762712542894</v>
      </c>
      <c r="BC11" s="17">
        <v>0.234554755037998</v>
      </c>
      <c r="BD11" s="17">
        <v>0.21504956769346001</v>
      </c>
      <c r="BE11" s="17">
        <v>0.223108923170007</v>
      </c>
      <c r="BF11" s="17"/>
      <c r="BG11" s="17">
        <v>0.19436250298216801</v>
      </c>
      <c r="BH11" s="17">
        <v>0.23092342939198901</v>
      </c>
      <c r="BI11" s="17" t="s">
        <v>95</v>
      </c>
      <c r="BJ11" s="17">
        <v>0.32835552921179401</v>
      </c>
      <c r="BK11" s="17">
        <v>0.22837009240145301</v>
      </c>
      <c r="BL11" s="17">
        <v>0.22874724852744399</v>
      </c>
      <c r="BM11" s="17">
        <v>0.26894090893445799</v>
      </c>
    </row>
    <row r="12" spans="2:65" x14ac:dyDescent="0.35">
      <c r="B12" s="18" t="s">
        <v>291</v>
      </c>
      <c r="C12" s="17">
        <v>0.27992711167067003</v>
      </c>
      <c r="D12" s="17">
        <v>0.26699408546061199</v>
      </c>
      <c r="E12" s="17">
        <v>0.29332577411145799</v>
      </c>
      <c r="F12" s="17"/>
      <c r="G12" s="17">
        <v>0.28280315679986801</v>
      </c>
      <c r="H12" s="17">
        <v>0.32377696707360099</v>
      </c>
      <c r="I12" s="17">
        <v>0.29385662694694797</v>
      </c>
      <c r="J12" s="17">
        <v>0.30805238710433802</v>
      </c>
      <c r="K12" s="17">
        <v>0.27958473442100901</v>
      </c>
      <c r="L12" s="17">
        <v>0.206448469121703</v>
      </c>
      <c r="M12" s="17"/>
      <c r="N12" s="17">
        <v>0.29228588939271199</v>
      </c>
      <c r="O12" s="17">
        <v>0.309862127304176</v>
      </c>
      <c r="P12" s="17">
        <v>0.24880728858598899</v>
      </c>
      <c r="Q12" s="17">
        <v>0.26916516364103799</v>
      </c>
      <c r="R12" s="17"/>
      <c r="S12" s="17">
        <v>0.28167178478251698</v>
      </c>
      <c r="T12" s="17">
        <v>0.29230164457406299</v>
      </c>
      <c r="U12" s="17">
        <v>0.263921783061566</v>
      </c>
      <c r="V12" s="17">
        <v>0.29928405913820899</v>
      </c>
      <c r="W12" s="17">
        <v>0.22950212603002301</v>
      </c>
      <c r="X12" s="17">
        <v>0.33074731386969303</v>
      </c>
      <c r="Y12" s="17">
        <v>0.31107534178117902</v>
      </c>
      <c r="Z12" s="17">
        <v>0.27066617978670099</v>
      </c>
      <c r="AA12" s="17">
        <v>0.222839244008675</v>
      </c>
      <c r="AB12" s="17">
        <v>0.30702678655404703</v>
      </c>
      <c r="AC12" s="17">
        <v>0.28743293860403901</v>
      </c>
      <c r="AD12" s="17">
        <v>0.197072105062613</v>
      </c>
      <c r="AE12" s="17"/>
      <c r="AF12" s="17">
        <v>0.24511945434881099</v>
      </c>
      <c r="AG12" s="17">
        <v>0.32586503797106198</v>
      </c>
      <c r="AH12" s="17">
        <v>0.221901996379227</v>
      </c>
      <c r="AI12" s="17"/>
      <c r="AJ12" s="17">
        <v>0.26066635056037202</v>
      </c>
      <c r="AK12" s="17">
        <v>0.312490543763632</v>
      </c>
      <c r="AL12" s="17">
        <v>0.290340739155445</v>
      </c>
      <c r="AM12" s="17">
        <v>0.19319712249001</v>
      </c>
      <c r="AN12" s="17">
        <v>0.26507759398374903</v>
      </c>
      <c r="AO12" s="17"/>
      <c r="AP12" s="17">
        <v>0.24604545813669401</v>
      </c>
      <c r="AQ12" s="17">
        <v>0.33325029332105799</v>
      </c>
      <c r="AR12" s="17">
        <v>0.27115855390379301</v>
      </c>
      <c r="AS12" s="17"/>
      <c r="AT12" s="17">
        <v>0.27215930464333798</v>
      </c>
      <c r="AU12" s="17">
        <v>0.22506243544389501</v>
      </c>
      <c r="AV12" s="17">
        <v>0.33623161201396501</v>
      </c>
      <c r="AW12" s="17">
        <v>0.32385991955544602</v>
      </c>
      <c r="AX12" s="17">
        <v>0.19413563077766199</v>
      </c>
      <c r="AY12" s="17"/>
      <c r="AZ12" s="17">
        <v>0.278442671426892</v>
      </c>
      <c r="BA12" s="17">
        <v>0.30452301391956599</v>
      </c>
      <c r="BB12" s="17">
        <v>0.280779719855905</v>
      </c>
      <c r="BC12" s="17">
        <v>0.24432283547445299</v>
      </c>
      <c r="BD12" s="17">
        <v>0.25778141063337201</v>
      </c>
      <c r="BE12" s="17">
        <v>0.31168145451711998</v>
      </c>
      <c r="BF12" s="17"/>
      <c r="BG12" s="17">
        <v>0.25223035375782699</v>
      </c>
      <c r="BH12" s="17">
        <v>0.30810655698362499</v>
      </c>
      <c r="BI12" s="17" t="s">
        <v>95</v>
      </c>
      <c r="BJ12" s="17">
        <v>0.205832010785063</v>
      </c>
      <c r="BK12" s="17">
        <v>0.26639590723186701</v>
      </c>
      <c r="BL12" s="17">
        <v>0.31933229126913198</v>
      </c>
      <c r="BM12" s="17">
        <v>0.27060559345978102</v>
      </c>
    </row>
    <row r="13" spans="2:65" x14ac:dyDescent="0.35">
      <c r="B13" s="18" t="s">
        <v>674</v>
      </c>
      <c r="C13" s="17">
        <v>0.17399258231338599</v>
      </c>
      <c r="D13" s="17">
        <v>0.15934501839154899</v>
      </c>
      <c r="E13" s="17">
        <v>0.18851157192211701</v>
      </c>
      <c r="F13" s="17"/>
      <c r="G13" s="17">
        <v>0.15223420678420899</v>
      </c>
      <c r="H13" s="17">
        <v>0.16412446289893101</v>
      </c>
      <c r="I13" s="17">
        <v>0.23458705979067401</v>
      </c>
      <c r="J13" s="17">
        <v>0.183648659016311</v>
      </c>
      <c r="K13" s="17">
        <v>0.169469703884713</v>
      </c>
      <c r="L13" s="17">
        <v>0.14180443411119301</v>
      </c>
      <c r="M13" s="17"/>
      <c r="N13" s="17">
        <v>0.17384385008078199</v>
      </c>
      <c r="O13" s="17">
        <v>0.161780927782261</v>
      </c>
      <c r="P13" s="17">
        <v>0.20135644433960401</v>
      </c>
      <c r="Q13" s="17">
        <v>0.16305516012735499</v>
      </c>
      <c r="R13" s="17"/>
      <c r="S13" s="17">
        <v>0.17734942848006299</v>
      </c>
      <c r="T13" s="17">
        <v>0.233304284487137</v>
      </c>
      <c r="U13" s="17">
        <v>0.156260219906422</v>
      </c>
      <c r="V13" s="17">
        <v>0.17649649083101299</v>
      </c>
      <c r="W13" s="17">
        <v>0.181136630732156</v>
      </c>
      <c r="X13" s="17">
        <v>0.167324845840012</v>
      </c>
      <c r="Y13" s="17">
        <v>0.14183942611666001</v>
      </c>
      <c r="Z13" s="17">
        <v>0.17214735087871999</v>
      </c>
      <c r="AA13" s="17">
        <v>0.16475834209146401</v>
      </c>
      <c r="AB13" s="17">
        <v>0.14839574288368801</v>
      </c>
      <c r="AC13" s="17">
        <v>0.16432040738041201</v>
      </c>
      <c r="AD13" s="17">
        <v>0.167918995748503</v>
      </c>
      <c r="AE13" s="17"/>
      <c r="AF13" s="17">
        <v>0.15470339166991301</v>
      </c>
      <c r="AG13" s="17">
        <v>0.18075210690225901</v>
      </c>
      <c r="AH13" s="17">
        <v>0.219478123385737</v>
      </c>
      <c r="AI13" s="17"/>
      <c r="AJ13" s="17">
        <v>0.16783454923795199</v>
      </c>
      <c r="AK13" s="17">
        <v>0.190575161270371</v>
      </c>
      <c r="AL13" s="17">
        <v>0.172224601394455</v>
      </c>
      <c r="AM13" s="17">
        <v>7.3506747360573998E-2</v>
      </c>
      <c r="AN13" s="17">
        <v>0.15762895572587499</v>
      </c>
      <c r="AO13" s="17"/>
      <c r="AP13" s="17">
        <v>0.18590923071146201</v>
      </c>
      <c r="AQ13" s="17">
        <v>0.197775235921617</v>
      </c>
      <c r="AR13" s="17">
        <v>0.160145540139568</v>
      </c>
      <c r="AS13" s="17"/>
      <c r="AT13" s="17">
        <v>0.16287707627688799</v>
      </c>
      <c r="AU13" s="17">
        <v>0.17159464673595401</v>
      </c>
      <c r="AV13" s="17">
        <v>0.17910321501102999</v>
      </c>
      <c r="AW13" s="17">
        <v>0.194065445317191</v>
      </c>
      <c r="AX13" s="17">
        <v>0.25307716281227199</v>
      </c>
      <c r="AY13" s="17"/>
      <c r="AZ13" s="17">
        <v>0.201897936069796</v>
      </c>
      <c r="BA13" s="17">
        <v>0.177331522778611</v>
      </c>
      <c r="BB13" s="17">
        <v>0.17227336624747899</v>
      </c>
      <c r="BC13" s="17">
        <v>0.15352336258582</v>
      </c>
      <c r="BD13" s="17">
        <v>0.16847951333248601</v>
      </c>
      <c r="BE13" s="17">
        <v>0.117954281528325</v>
      </c>
      <c r="BF13" s="17"/>
      <c r="BG13" s="17">
        <v>0.14925882995234499</v>
      </c>
      <c r="BH13" s="17">
        <v>0.179445528078508</v>
      </c>
      <c r="BI13" s="17" t="s">
        <v>95</v>
      </c>
      <c r="BJ13" s="17">
        <v>0.19521894690585301</v>
      </c>
      <c r="BK13" s="17">
        <v>0.20695249728134801</v>
      </c>
      <c r="BL13" s="17">
        <v>0.20497758113407799</v>
      </c>
      <c r="BM13" s="17">
        <v>0.12300730703163699</v>
      </c>
    </row>
    <row r="14" spans="2:65" ht="29" x14ac:dyDescent="0.35">
      <c r="B14" s="18" t="s">
        <v>404</v>
      </c>
      <c r="C14" s="19">
        <v>0.158876913765156</v>
      </c>
      <c r="D14" s="19">
        <v>0.12669580661888699</v>
      </c>
      <c r="E14" s="19">
        <v>0.19113559984608999</v>
      </c>
      <c r="F14" s="19"/>
      <c r="G14" s="19">
        <v>5.8942730662348203E-2</v>
      </c>
      <c r="H14" s="19">
        <v>5.32630791386242E-2</v>
      </c>
      <c r="I14" s="19">
        <v>0.10071993779857701</v>
      </c>
      <c r="J14" s="19">
        <v>0.14156306376584901</v>
      </c>
      <c r="K14" s="19">
        <v>0.238606550050494</v>
      </c>
      <c r="L14" s="19">
        <v>0.33379725066944999</v>
      </c>
      <c r="M14" s="19"/>
      <c r="N14" s="19">
        <v>0.12916763810096299</v>
      </c>
      <c r="O14" s="19">
        <v>0.147168195108063</v>
      </c>
      <c r="P14" s="19">
        <v>0.15299248071928401</v>
      </c>
      <c r="Q14" s="19">
        <v>0.20331949798683499</v>
      </c>
      <c r="R14" s="19"/>
      <c r="S14" s="19">
        <v>0.118107394248785</v>
      </c>
      <c r="T14" s="19">
        <v>0.17652891421476499</v>
      </c>
      <c r="U14" s="19">
        <v>0.17493641079776601</v>
      </c>
      <c r="V14" s="19">
        <v>0.17181882846146199</v>
      </c>
      <c r="W14" s="19">
        <v>0.15270280627784499</v>
      </c>
      <c r="X14" s="19">
        <v>0.114714078677163</v>
      </c>
      <c r="Y14" s="19">
        <v>0.158832227382079</v>
      </c>
      <c r="Z14" s="19">
        <v>0.19916265986128101</v>
      </c>
      <c r="AA14" s="19">
        <v>0.223430852953373</v>
      </c>
      <c r="AB14" s="19">
        <v>0.121930899199722</v>
      </c>
      <c r="AC14" s="19">
        <v>0.13533892611201401</v>
      </c>
      <c r="AD14" s="19">
        <v>0.19009069340201201</v>
      </c>
      <c r="AE14" s="19"/>
      <c r="AF14" s="19">
        <v>0.21170177145666699</v>
      </c>
      <c r="AG14" s="19">
        <v>0.150092496524596</v>
      </c>
      <c r="AH14" s="19">
        <v>0.11146038989788901</v>
      </c>
      <c r="AI14" s="19"/>
      <c r="AJ14" s="19">
        <v>0.18497292960043599</v>
      </c>
      <c r="AK14" s="19">
        <v>0.124515681031345</v>
      </c>
      <c r="AL14" s="19">
        <v>0.23060974647589699</v>
      </c>
      <c r="AM14" s="19">
        <v>0.288017832927631</v>
      </c>
      <c r="AN14" s="19">
        <v>0.146165852369254</v>
      </c>
      <c r="AO14" s="19"/>
      <c r="AP14" s="19">
        <v>0.183653044369643</v>
      </c>
      <c r="AQ14" s="19">
        <v>0.108712269758725</v>
      </c>
      <c r="AR14" s="19">
        <v>0.21053284142088799</v>
      </c>
      <c r="AS14" s="19"/>
      <c r="AT14" s="19">
        <v>0.189837336316173</v>
      </c>
      <c r="AU14" s="19">
        <v>0.17365731904368101</v>
      </c>
      <c r="AV14" s="19">
        <v>0.13001435561281499</v>
      </c>
      <c r="AW14" s="19">
        <v>0.12735501342916</v>
      </c>
      <c r="AX14" s="19">
        <v>8.0309662656759706E-2</v>
      </c>
      <c r="AY14" s="19"/>
      <c r="AZ14" s="19">
        <v>8.7091927241466693E-2</v>
      </c>
      <c r="BA14" s="19">
        <v>0.171787685829944</v>
      </c>
      <c r="BB14" s="19">
        <v>0.174604692405603</v>
      </c>
      <c r="BC14" s="19">
        <v>0.20057040960882599</v>
      </c>
      <c r="BD14" s="19">
        <v>0.19962833523024601</v>
      </c>
      <c r="BE14" s="19">
        <v>0.145253253197524</v>
      </c>
      <c r="BF14" s="19"/>
      <c r="BG14" s="19">
        <v>0.23993773963548001</v>
      </c>
      <c r="BH14" s="19">
        <v>0.122533826845714</v>
      </c>
      <c r="BI14" s="19" t="s">
        <v>95</v>
      </c>
      <c r="BJ14" s="19">
        <v>0.13268695699312999</v>
      </c>
      <c r="BK14" s="19">
        <v>0.13366045766738399</v>
      </c>
      <c r="BL14" s="19">
        <v>8.3959613658294699E-2</v>
      </c>
      <c r="BM14" s="19">
        <v>0.14900072691115099</v>
      </c>
    </row>
    <row r="15" spans="2:65" x14ac:dyDescent="0.35">
      <c r="B15" s="16" t="s">
        <v>221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402</v>
      </c>
      <c r="C9" s="17">
        <v>0.19712968265255901</v>
      </c>
      <c r="D9" s="17">
        <v>0.25393123791537198</v>
      </c>
      <c r="E9" s="17">
        <v>0.14242254325159101</v>
      </c>
      <c r="F9" s="17"/>
      <c r="G9" s="17">
        <v>0.17884040586566799</v>
      </c>
      <c r="H9" s="17">
        <v>0.16760445730742199</v>
      </c>
      <c r="I9" s="17">
        <v>0.18079970666685899</v>
      </c>
      <c r="J9" s="17">
        <v>0.20121473010452201</v>
      </c>
      <c r="K9" s="17">
        <v>0.21281860666818</v>
      </c>
      <c r="L9" s="17">
        <v>0.23610236187015701</v>
      </c>
      <c r="M9" s="17"/>
      <c r="N9" s="17">
        <v>0.189617210251049</v>
      </c>
      <c r="O9" s="17">
        <v>0.17989652580482501</v>
      </c>
      <c r="P9" s="17">
        <v>0.217804213939715</v>
      </c>
      <c r="Q9" s="17">
        <v>0.20206554097704199</v>
      </c>
      <c r="R9" s="17"/>
      <c r="S9" s="17">
        <v>0.167668439986385</v>
      </c>
      <c r="T9" s="17">
        <v>0.18125675242029299</v>
      </c>
      <c r="U9" s="17">
        <v>0.210066109022499</v>
      </c>
      <c r="V9" s="17">
        <v>0.19278133755608401</v>
      </c>
      <c r="W9" s="17">
        <v>0.200839908253588</v>
      </c>
      <c r="X9" s="17">
        <v>0.19263853658139399</v>
      </c>
      <c r="Y9" s="17">
        <v>0.21496860868808401</v>
      </c>
      <c r="Z9" s="17">
        <v>0.23239886259262099</v>
      </c>
      <c r="AA9" s="17">
        <v>0.19750789624547299</v>
      </c>
      <c r="AB9" s="17">
        <v>0.17533712687314401</v>
      </c>
      <c r="AC9" s="17">
        <v>0.22360415928987801</v>
      </c>
      <c r="AD9" s="17">
        <v>0.32918000955780102</v>
      </c>
      <c r="AE9" s="17"/>
      <c r="AF9" s="17">
        <v>0.26787784814543197</v>
      </c>
      <c r="AG9" s="17">
        <v>0.134744880924549</v>
      </c>
      <c r="AH9" s="17">
        <v>0.20190235543037299</v>
      </c>
      <c r="AI9" s="17"/>
      <c r="AJ9" s="17">
        <v>0.26026734698545101</v>
      </c>
      <c r="AK9" s="17">
        <v>0.111193415337435</v>
      </c>
      <c r="AL9" s="17">
        <v>8.6027959279222299E-2</v>
      </c>
      <c r="AM9" s="17">
        <v>0.52750555710785096</v>
      </c>
      <c r="AN9" s="17">
        <v>0.219867650303435</v>
      </c>
      <c r="AO9" s="17"/>
      <c r="AP9" s="17">
        <v>0.23576756033841201</v>
      </c>
      <c r="AQ9" s="17">
        <v>0.126172873532098</v>
      </c>
      <c r="AR9" s="17">
        <v>0.120496390067017</v>
      </c>
      <c r="AS9" s="17"/>
      <c r="AT9" s="17">
        <v>0.27593099335727</v>
      </c>
      <c r="AU9" s="17">
        <v>0.19281773388210099</v>
      </c>
      <c r="AV9" s="17">
        <v>0.155759286364372</v>
      </c>
      <c r="AW9" s="17">
        <v>0.133565281467145</v>
      </c>
      <c r="AX9" s="17">
        <v>0.22228423228481201</v>
      </c>
      <c r="AY9" s="17"/>
      <c r="AZ9" s="17">
        <v>0.185219521698231</v>
      </c>
      <c r="BA9" s="17">
        <v>0.15689486239002201</v>
      </c>
      <c r="BB9" s="17">
        <v>0.18561341776038201</v>
      </c>
      <c r="BC9" s="17">
        <v>0.24489179796761501</v>
      </c>
      <c r="BD9" s="17">
        <v>0.21450407797818599</v>
      </c>
      <c r="BE9" s="17">
        <v>0.29936227429487</v>
      </c>
      <c r="BF9" s="17"/>
      <c r="BG9" s="17">
        <v>0.228978574070788</v>
      </c>
      <c r="BH9" s="17">
        <v>0.181362933368373</v>
      </c>
      <c r="BI9" s="17" t="s">
        <v>95</v>
      </c>
      <c r="BJ9" s="17">
        <v>0.19608667322157899</v>
      </c>
      <c r="BK9" s="17">
        <v>0.19831868649023901</v>
      </c>
      <c r="BL9" s="17">
        <v>0.176271451323502</v>
      </c>
      <c r="BM9" s="17">
        <v>0.15555125245431101</v>
      </c>
    </row>
    <row r="10" spans="2:65" x14ac:dyDescent="0.35">
      <c r="B10" s="18" t="s">
        <v>289</v>
      </c>
      <c r="C10" s="17">
        <v>0.12511432815774401</v>
      </c>
      <c r="D10" s="17">
        <v>0.13192139794645499</v>
      </c>
      <c r="E10" s="17">
        <v>0.118348076990972</v>
      </c>
      <c r="F10" s="17"/>
      <c r="G10" s="17">
        <v>0.13216039900134699</v>
      </c>
      <c r="H10" s="17">
        <v>0.15956413877785</v>
      </c>
      <c r="I10" s="17">
        <v>0.128744514236865</v>
      </c>
      <c r="J10" s="17">
        <v>0.107041536401229</v>
      </c>
      <c r="K10" s="17">
        <v>0.10078058480655699</v>
      </c>
      <c r="L10" s="17">
        <v>0.117968978785432</v>
      </c>
      <c r="M10" s="17"/>
      <c r="N10" s="17">
        <v>0.13306952617217799</v>
      </c>
      <c r="O10" s="17">
        <v>0.124115219628898</v>
      </c>
      <c r="P10" s="17">
        <v>0.11497952068185099</v>
      </c>
      <c r="Q10" s="17">
        <v>0.12886477995315099</v>
      </c>
      <c r="R10" s="17"/>
      <c r="S10" s="17">
        <v>0.120975844386734</v>
      </c>
      <c r="T10" s="17">
        <v>9.3968878433951505E-2</v>
      </c>
      <c r="U10" s="17">
        <v>0.11284649541705501</v>
      </c>
      <c r="V10" s="17">
        <v>0.10610316510540301</v>
      </c>
      <c r="W10" s="17">
        <v>0.14230793350235599</v>
      </c>
      <c r="X10" s="17">
        <v>0.13796965925579099</v>
      </c>
      <c r="Y10" s="17">
        <v>0.151581027468883</v>
      </c>
      <c r="Z10" s="17">
        <v>0.10293277530075599</v>
      </c>
      <c r="AA10" s="17">
        <v>0.11622329152555599</v>
      </c>
      <c r="AB10" s="17">
        <v>0.15687924053636901</v>
      </c>
      <c r="AC10" s="17">
        <v>0.165367267092531</v>
      </c>
      <c r="AD10" s="17">
        <v>0.12138689985192599</v>
      </c>
      <c r="AE10" s="17"/>
      <c r="AF10" s="17">
        <v>0.116937649620258</v>
      </c>
      <c r="AG10" s="17">
        <v>0.138641786990502</v>
      </c>
      <c r="AH10" s="17">
        <v>0.111682631256041</v>
      </c>
      <c r="AI10" s="17"/>
      <c r="AJ10" s="17">
        <v>0.12669168023579999</v>
      </c>
      <c r="AK10" s="17">
        <v>0.13969194031551699</v>
      </c>
      <c r="AL10" s="17">
        <v>9.2498001449372105E-2</v>
      </c>
      <c r="AM10" s="17">
        <v>0.132487057366036</v>
      </c>
      <c r="AN10" s="17">
        <v>0.11317455433848</v>
      </c>
      <c r="AO10" s="17"/>
      <c r="AP10" s="17">
        <v>0.13552687006709599</v>
      </c>
      <c r="AQ10" s="17">
        <v>0.139151546901606</v>
      </c>
      <c r="AR10" s="17">
        <v>0.121164609839256</v>
      </c>
      <c r="AS10" s="17"/>
      <c r="AT10" s="17">
        <v>0.118558506340354</v>
      </c>
      <c r="AU10" s="17">
        <v>0.14947076588532501</v>
      </c>
      <c r="AV10" s="17">
        <v>0.118919502816446</v>
      </c>
      <c r="AW10" s="17">
        <v>0.10595537271625299</v>
      </c>
      <c r="AX10" s="17">
        <v>8.2317747062299204E-2</v>
      </c>
      <c r="AY10" s="17"/>
      <c r="AZ10" s="17">
        <v>0.107916803199502</v>
      </c>
      <c r="BA10" s="17">
        <v>0.13793133818196099</v>
      </c>
      <c r="BB10" s="17">
        <v>0.14073238965436299</v>
      </c>
      <c r="BC10" s="17">
        <v>0.129729625460624</v>
      </c>
      <c r="BD10" s="17">
        <v>0.118872130717397</v>
      </c>
      <c r="BE10" s="17">
        <v>9.4398217693114503E-2</v>
      </c>
      <c r="BF10" s="17"/>
      <c r="BG10" s="17">
        <v>0.121669222750711</v>
      </c>
      <c r="BH10" s="17">
        <v>0.120202237264079</v>
      </c>
      <c r="BI10" s="17" t="s">
        <v>95</v>
      </c>
      <c r="BJ10" s="17">
        <v>0.132791351387548</v>
      </c>
      <c r="BK10" s="17">
        <v>0.12075413421077</v>
      </c>
      <c r="BL10" s="17">
        <v>0.12638744907437199</v>
      </c>
      <c r="BM10" s="17">
        <v>0.139584559737186</v>
      </c>
    </row>
    <row r="11" spans="2:65" x14ac:dyDescent="0.35">
      <c r="B11" s="18" t="s">
        <v>290</v>
      </c>
      <c r="C11" s="17">
        <v>0.26195473333514901</v>
      </c>
      <c r="D11" s="17">
        <v>0.27859185713728701</v>
      </c>
      <c r="E11" s="17">
        <v>0.24558823538969299</v>
      </c>
      <c r="F11" s="17"/>
      <c r="G11" s="17">
        <v>0.28593608430163397</v>
      </c>
      <c r="H11" s="17">
        <v>0.27239859666567601</v>
      </c>
      <c r="I11" s="17">
        <v>0.258916025405727</v>
      </c>
      <c r="J11" s="17">
        <v>0.27827394843958603</v>
      </c>
      <c r="K11" s="17">
        <v>0.232465102674796</v>
      </c>
      <c r="L11" s="17">
        <v>0.24409588535857801</v>
      </c>
      <c r="M11" s="17"/>
      <c r="N11" s="17">
        <v>0.23653369902021401</v>
      </c>
      <c r="O11" s="17">
        <v>0.31812514375209899</v>
      </c>
      <c r="P11" s="17">
        <v>0.24381240539094201</v>
      </c>
      <c r="Q11" s="17">
        <v>0.248329096464764</v>
      </c>
      <c r="R11" s="17"/>
      <c r="S11" s="17">
        <v>0.29986117903890402</v>
      </c>
      <c r="T11" s="17">
        <v>0.23450485532485801</v>
      </c>
      <c r="U11" s="17">
        <v>0.24463425256521701</v>
      </c>
      <c r="V11" s="17">
        <v>0.24218162537607199</v>
      </c>
      <c r="W11" s="17">
        <v>0.292341641430855</v>
      </c>
      <c r="X11" s="17">
        <v>0.30180327570980903</v>
      </c>
      <c r="Y11" s="17">
        <v>0.27434337305088602</v>
      </c>
      <c r="Z11" s="17">
        <v>0.209626924708844</v>
      </c>
      <c r="AA11" s="17">
        <v>0.26244551587297099</v>
      </c>
      <c r="AB11" s="17">
        <v>0.27461901383310899</v>
      </c>
      <c r="AC11" s="17">
        <v>0.17783604443623799</v>
      </c>
      <c r="AD11" s="17">
        <v>0.28793733494611501</v>
      </c>
      <c r="AE11" s="17"/>
      <c r="AF11" s="17">
        <v>0.23991054563091199</v>
      </c>
      <c r="AG11" s="17">
        <v>0.250888819910977</v>
      </c>
      <c r="AH11" s="17">
        <v>0.32156033173527498</v>
      </c>
      <c r="AI11" s="17"/>
      <c r="AJ11" s="17">
        <v>0.245129879485742</v>
      </c>
      <c r="AK11" s="17">
        <v>0.243855544768178</v>
      </c>
      <c r="AL11" s="17">
        <v>0.319510434088909</v>
      </c>
      <c r="AM11" s="17">
        <v>0.11226282521124401</v>
      </c>
      <c r="AN11" s="17">
        <v>0.34957996271921399</v>
      </c>
      <c r="AO11" s="17"/>
      <c r="AP11" s="17">
        <v>0.226069873200056</v>
      </c>
      <c r="AQ11" s="17">
        <v>0.26173940238675297</v>
      </c>
      <c r="AR11" s="17">
        <v>0.31850539577435</v>
      </c>
      <c r="AS11" s="17"/>
      <c r="AT11" s="17">
        <v>0.26430353241777299</v>
      </c>
      <c r="AU11" s="17">
        <v>0.238255611482448</v>
      </c>
      <c r="AV11" s="17">
        <v>0.26450397723612201</v>
      </c>
      <c r="AW11" s="17">
        <v>0.27314530470568399</v>
      </c>
      <c r="AX11" s="17">
        <v>0.129404007247862</v>
      </c>
      <c r="AY11" s="17"/>
      <c r="AZ11" s="17">
        <v>0.26285146513951102</v>
      </c>
      <c r="BA11" s="17">
        <v>0.25559083110112202</v>
      </c>
      <c r="BB11" s="17">
        <v>0.28450888112647099</v>
      </c>
      <c r="BC11" s="17">
        <v>0.25900382969735702</v>
      </c>
      <c r="BD11" s="17">
        <v>0.25958159860428698</v>
      </c>
      <c r="BE11" s="17">
        <v>0.25952115769796702</v>
      </c>
      <c r="BF11" s="17"/>
      <c r="BG11" s="17">
        <v>0.23298814031725501</v>
      </c>
      <c r="BH11" s="17">
        <v>0.27829217195631301</v>
      </c>
      <c r="BI11" s="17" t="s">
        <v>95</v>
      </c>
      <c r="BJ11" s="17">
        <v>0.29763042948969198</v>
      </c>
      <c r="BK11" s="17">
        <v>0.26279069176060998</v>
      </c>
      <c r="BL11" s="17">
        <v>0.26861028932690301</v>
      </c>
      <c r="BM11" s="17">
        <v>0.29287725160521999</v>
      </c>
    </row>
    <row r="12" spans="2:65" x14ac:dyDescent="0.35">
      <c r="B12" s="18" t="s">
        <v>291</v>
      </c>
      <c r="C12" s="17">
        <v>0.18960500675404601</v>
      </c>
      <c r="D12" s="17">
        <v>0.17931875227267799</v>
      </c>
      <c r="E12" s="17">
        <v>0.19984241640818301</v>
      </c>
      <c r="F12" s="17"/>
      <c r="G12" s="17">
        <v>0.23233189997112</v>
      </c>
      <c r="H12" s="17">
        <v>0.20389371426854799</v>
      </c>
      <c r="I12" s="17">
        <v>0.21219039391057301</v>
      </c>
      <c r="J12" s="17">
        <v>0.192511572504805</v>
      </c>
      <c r="K12" s="17">
        <v>0.183865930313373</v>
      </c>
      <c r="L12" s="17">
        <v>0.128064191935362</v>
      </c>
      <c r="M12" s="17"/>
      <c r="N12" s="17">
        <v>0.19160457370282299</v>
      </c>
      <c r="O12" s="17">
        <v>0.179982657134551</v>
      </c>
      <c r="P12" s="17">
        <v>0.205572623967618</v>
      </c>
      <c r="Q12" s="17">
        <v>0.18299501021699999</v>
      </c>
      <c r="R12" s="17"/>
      <c r="S12" s="17">
        <v>0.21084500661768499</v>
      </c>
      <c r="T12" s="17">
        <v>0.23578406879052499</v>
      </c>
      <c r="U12" s="17">
        <v>0.168048335251717</v>
      </c>
      <c r="V12" s="17">
        <v>0.21748126123495101</v>
      </c>
      <c r="W12" s="17">
        <v>0.213159968046192</v>
      </c>
      <c r="X12" s="17">
        <v>0.144118596010294</v>
      </c>
      <c r="Y12" s="17">
        <v>0.14246530340271801</v>
      </c>
      <c r="Z12" s="17">
        <v>0.249771984771501</v>
      </c>
      <c r="AA12" s="17">
        <v>0.14703861640695901</v>
      </c>
      <c r="AB12" s="17">
        <v>0.17878950417383499</v>
      </c>
      <c r="AC12" s="17">
        <v>0.209676623833491</v>
      </c>
      <c r="AD12" s="17">
        <v>0.122701376418218</v>
      </c>
      <c r="AE12" s="17"/>
      <c r="AF12" s="17">
        <v>0.15989908276682299</v>
      </c>
      <c r="AG12" s="17">
        <v>0.21672606969925901</v>
      </c>
      <c r="AH12" s="17">
        <v>0.176633397502896</v>
      </c>
      <c r="AI12" s="17"/>
      <c r="AJ12" s="17">
        <v>0.16986161006327899</v>
      </c>
      <c r="AK12" s="17">
        <v>0.24575293625853201</v>
      </c>
      <c r="AL12" s="17">
        <v>0.20347148011306701</v>
      </c>
      <c r="AM12" s="17">
        <v>6.8885019849677098E-2</v>
      </c>
      <c r="AN12" s="17">
        <v>0.13159756159796299</v>
      </c>
      <c r="AO12" s="17"/>
      <c r="AP12" s="17">
        <v>0.19063699170541901</v>
      </c>
      <c r="AQ12" s="17">
        <v>0.24404686697497199</v>
      </c>
      <c r="AR12" s="17">
        <v>0.18722888098347801</v>
      </c>
      <c r="AS12" s="17"/>
      <c r="AT12" s="17">
        <v>0.16171581684293099</v>
      </c>
      <c r="AU12" s="17">
        <v>0.200820616115438</v>
      </c>
      <c r="AV12" s="17">
        <v>0.21290406665926501</v>
      </c>
      <c r="AW12" s="17">
        <v>0.21847043875615099</v>
      </c>
      <c r="AX12" s="17">
        <v>0.22212454834473599</v>
      </c>
      <c r="AY12" s="17"/>
      <c r="AZ12" s="17">
        <v>0.20377488958425699</v>
      </c>
      <c r="BA12" s="17">
        <v>0.217713457969827</v>
      </c>
      <c r="BB12" s="17">
        <v>0.14802625570594199</v>
      </c>
      <c r="BC12" s="17">
        <v>0.17944930816716101</v>
      </c>
      <c r="BD12" s="17">
        <v>0.158623447433871</v>
      </c>
      <c r="BE12" s="17">
        <v>0.16034389384799499</v>
      </c>
      <c r="BF12" s="17"/>
      <c r="BG12" s="17">
        <v>0.156172592839047</v>
      </c>
      <c r="BH12" s="17">
        <v>0.21787515270550001</v>
      </c>
      <c r="BI12" s="17" t="s">
        <v>95</v>
      </c>
      <c r="BJ12" s="17">
        <v>0.16187489575736799</v>
      </c>
      <c r="BK12" s="17">
        <v>0.22890121056319099</v>
      </c>
      <c r="BL12" s="17">
        <v>0.19818182438199899</v>
      </c>
      <c r="BM12" s="17">
        <v>0.25926182412792997</v>
      </c>
    </row>
    <row r="13" spans="2:65" x14ac:dyDescent="0.35">
      <c r="B13" s="18" t="s">
        <v>674</v>
      </c>
      <c r="C13" s="17">
        <v>0.10577954445655199</v>
      </c>
      <c r="D13" s="17">
        <v>9.4315234883924695E-2</v>
      </c>
      <c r="E13" s="17">
        <v>0.116762334496379</v>
      </c>
      <c r="F13" s="17"/>
      <c r="G13" s="17">
        <v>0.121862699645659</v>
      </c>
      <c r="H13" s="17">
        <v>0.135793925989798</v>
      </c>
      <c r="I13" s="17">
        <v>0.127759515271054</v>
      </c>
      <c r="J13" s="17">
        <v>0.111954052330642</v>
      </c>
      <c r="K13" s="17">
        <v>9.1385941296120196E-2</v>
      </c>
      <c r="L13" s="17">
        <v>5.41209116224644E-2</v>
      </c>
      <c r="M13" s="17"/>
      <c r="N13" s="17">
        <v>0.12638075784564701</v>
      </c>
      <c r="O13" s="17">
        <v>9.2466742180136494E-2</v>
      </c>
      <c r="P13" s="17">
        <v>0.121739140728928</v>
      </c>
      <c r="Q13" s="17">
        <v>8.2027920106619301E-2</v>
      </c>
      <c r="R13" s="17"/>
      <c r="S13" s="17">
        <v>9.4154144686740104E-2</v>
      </c>
      <c r="T13" s="17">
        <v>0.12974824864819201</v>
      </c>
      <c r="U13" s="17">
        <v>0.111261060562344</v>
      </c>
      <c r="V13" s="17">
        <v>9.0850901206044707E-2</v>
      </c>
      <c r="W13" s="17">
        <v>9.3837919983633195E-2</v>
      </c>
      <c r="X13" s="17">
        <v>0.11147752904052299</v>
      </c>
      <c r="Y13" s="17">
        <v>0.122483345406862</v>
      </c>
      <c r="Z13" s="17">
        <v>0.104033965508755</v>
      </c>
      <c r="AA13" s="17">
        <v>0.122028828800036</v>
      </c>
      <c r="AB13" s="17">
        <v>8.5577356932545007E-2</v>
      </c>
      <c r="AC13" s="17">
        <v>7.7986706940011405E-2</v>
      </c>
      <c r="AD13" s="17">
        <v>0.115570758436615</v>
      </c>
      <c r="AE13" s="17"/>
      <c r="AF13" s="17">
        <v>7.9497123742357095E-2</v>
      </c>
      <c r="AG13" s="17">
        <v>0.124519807090455</v>
      </c>
      <c r="AH13" s="17">
        <v>0.10755332969241301</v>
      </c>
      <c r="AI13" s="17"/>
      <c r="AJ13" s="17">
        <v>8.0258164921644198E-2</v>
      </c>
      <c r="AK13" s="17">
        <v>0.13800434103452899</v>
      </c>
      <c r="AL13" s="17">
        <v>0.13952905233632101</v>
      </c>
      <c r="AM13" s="17">
        <v>3.72329839382992E-2</v>
      </c>
      <c r="AN13" s="17">
        <v>8.2954106701833105E-2</v>
      </c>
      <c r="AO13" s="17"/>
      <c r="AP13" s="17">
        <v>0.100990337773793</v>
      </c>
      <c r="AQ13" s="17">
        <v>0.123628099483134</v>
      </c>
      <c r="AR13" s="17">
        <v>0.11889964381267901</v>
      </c>
      <c r="AS13" s="17"/>
      <c r="AT13" s="17">
        <v>7.3020030175098893E-2</v>
      </c>
      <c r="AU13" s="17">
        <v>9.929345659279E-2</v>
      </c>
      <c r="AV13" s="17">
        <v>0.115208199767346</v>
      </c>
      <c r="AW13" s="17">
        <v>0.174556657521485</v>
      </c>
      <c r="AX13" s="17">
        <v>0.17690461314672901</v>
      </c>
      <c r="AY13" s="17"/>
      <c r="AZ13" s="17">
        <v>0.14826340335666899</v>
      </c>
      <c r="BA13" s="17">
        <v>9.4993257919496393E-2</v>
      </c>
      <c r="BB13" s="17">
        <v>0.121427608487857</v>
      </c>
      <c r="BC13" s="17">
        <v>7.4822418508327104E-2</v>
      </c>
      <c r="BD13" s="17">
        <v>7.6398482467875395E-2</v>
      </c>
      <c r="BE13" s="17">
        <v>0.109464084049102</v>
      </c>
      <c r="BF13" s="17"/>
      <c r="BG13" s="17">
        <v>9.6055786781052893E-2</v>
      </c>
      <c r="BH13" s="17">
        <v>0.107955114564261</v>
      </c>
      <c r="BI13" s="17" t="s">
        <v>95</v>
      </c>
      <c r="BJ13" s="17">
        <v>0.10441536309189001</v>
      </c>
      <c r="BK13" s="17">
        <v>7.4774023192286099E-2</v>
      </c>
      <c r="BL13" s="17">
        <v>0.13971351881359001</v>
      </c>
      <c r="BM13" s="17">
        <v>8.1541004840127898E-2</v>
      </c>
    </row>
    <row r="14" spans="2:65" ht="29" x14ac:dyDescent="0.35">
      <c r="B14" s="18" t="s">
        <v>404</v>
      </c>
      <c r="C14" s="19">
        <v>0.12041670464395</v>
      </c>
      <c r="D14" s="19">
        <v>6.1921519844282798E-2</v>
      </c>
      <c r="E14" s="19">
        <v>0.17703639346318201</v>
      </c>
      <c r="F14" s="19"/>
      <c r="G14" s="19">
        <v>4.8868511214570899E-2</v>
      </c>
      <c r="H14" s="19">
        <v>6.0745166990706201E-2</v>
      </c>
      <c r="I14" s="19">
        <v>9.1589844508922102E-2</v>
      </c>
      <c r="J14" s="19">
        <v>0.109004160219216</v>
      </c>
      <c r="K14" s="19">
        <v>0.17868383424097301</v>
      </c>
      <c r="L14" s="19">
        <v>0.21964767042800701</v>
      </c>
      <c r="M14" s="19"/>
      <c r="N14" s="19">
        <v>0.122794233008089</v>
      </c>
      <c r="O14" s="19">
        <v>0.10541371149949</v>
      </c>
      <c r="P14" s="19">
        <v>9.6092095290945395E-2</v>
      </c>
      <c r="Q14" s="19">
        <v>0.15571765228142401</v>
      </c>
      <c r="R14" s="19"/>
      <c r="S14" s="19">
        <v>0.106495385283551</v>
      </c>
      <c r="T14" s="19">
        <v>0.12473719638218</v>
      </c>
      <c r="U14" s="19">
        <v>0.15314374718116899</v>
      </c>
      <c r="V14" s="19">
        <v>0.150601709521445</v>
      </c>
      <c r="W14" s="19">
        <v>5.7512628783375097E-2</v>
      </c>
      <c r="X14" s="19">
        <v>0.11199240340218899</v>
      </c>
      <c r="Y14" s="19">
        <v>9.4158341982567006E-2</v>
      </c>
      <c r="Z14" s="19">
        <v>0.101235487117523</v>
      </c>
      <c r="AA14" s="19">
        <v>0.154755851149005</v>
      </c>
      <c r="AB14" s="19">
        <v>0.12879775765099799</v>
      </c>
      <c r="AC14" s="19">
        <v>0.145529198407851</v>
      </c>
      <c r="AD14" s="19">
        <v>2.3223620789325199E-2</v>
      </c>
      <c r="AE14" s="19"/>
      <c r="AF14" s="19">
        <v>0.13587775009421801</v>
      </c>
      <c r="AG14" s="19">
        <v>0.134478635384257</v>
      </c>
      <c r="AH14" s="19">
        <v>8.0667954383003004E-2</v>
      </c>
      <c r="AI14" s="19"/>
      <c r="AJ14" s="19">
        <v>0.11779131830808399</v>
      </c>
      <c r="AK14" s="19">
        <v>0.121501822285808</v>
      </c>
      <c r="AL14" s="19">
        <v>0.158963072733108</v>
      </c>
      <c r="AM14" s="19">
        <v>0.121626556526892</v>
      </c>
      <c r="AN14" s="19">
        <v>0.102826164339074</v>
      </c>
      <c r="AO14" s="19"/>
      <c r="AP14" s="19">
        <v>0.11100836691522301</v>
      </c>
      <c r="AQ14" s="19">
        <v>0.105261210721436</v>
      </c>
      <c r="AR14" s="19">
        <v>0.133705079523219</v>
      </c>
      <c r="AS14" s="19"/>
      <c r="AT14" s="19">
        <v>0.106471120866572</v>
      </c>
      <c r="AU14" s="19">
        <v>0.119341816041897</v>
      </c>
      <c r="AV14" s="19">
        <v>0.132704967156449</v>
      </c>
      <c r="AW14" s="19">
        <v>9.4306944833281794E-2</v>
      </c>
      <c r="AX14" s="19">
        <v>0.166964851913563</v>
      </c>
      <c r="AY14" s="19"/>
      <c r="AZ14" s="19">
        <v>9.1973917021829499E-2</v>
      </c>
      <c r="BA14" s="19">
        <v>0.13687625243757201</v>
      </c>
      <c r="BB14" s="19">
        <v>0.119691447264985</v>
      </c>
      <c r="BC14" s="19">
        <v>0.11210302019891701</v>
      </c>
      <c r="BD14" s="19">
        <v>0.172020262798384</v>
      </c>
      <c r="BE14" s="19">
        <v>7.6910372416951506E-2</v>
      </c>
      <c r="BF14" s="19"/>
      <c r="BG14" s="19">
        <v>0.164135683241145</v>
      </c>
      <c r="BH14" s="19">
        <v>9.4312390141474398E-2</v>
      </c>
      <c r="BI14" s="19" t="s">
        <v>95</v>
      </c>
      <c r="BJ14" s="19">
        <v>0.107201287051923</v>
      </c>
      <c r="BK14" s="19">
        <v>0.11446125378290301</v>
      </c>
      <c r="BL14" s="19">
        <v>9.0835467079634399E-2</v>
      </c>
      <c r="BM14" s="19">
        <v>7.1184107235226196E-2</v>
      </c>
    </row>
    <row r="15" spans="2:65" x14ac:dyDescent="0.35">
      <c r="B15" s="16" t="s">
        <v>221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402</v>
      </c>
      <c r="C9" s="17">
        <v>0.10206700531007599</v>
      </c>
      <c r="D9" s="17">
        <v>0.12831653941368901</v>
      </c>
      <c r="E9" s="17">
        <v>7.6368295058306807E-2</v>
      </c>
      <c r="F9" s="17"/>
      <c r="G9" s="17">
        <v>9.5163755040586495E-2</v>
      </c>
      <c r="H9" s="17">
        <v>9.6736333060019303E-2</v>
      </c>
      <c r="I9" s="17">
        <v>9.3234923345274306E-2</v>
      </c>
      <c r="J9" s="17">
        <v>7.7560448210535496E-2</v>
      </c>
      <c r="K9" s="17">
        <v>0.119833095431751</v>
      </c>
      <c r="L9" s="17">
        <v>0.12732800018433099</v>
      </c>
      <c r="M9" s="17"/>
      <c r="N9" s="17">
        <v>0.11911460172598599</v>
      </c>
      <c r="O9" s="17">
        <v>9.6149718791406297E-2</v>
      </c>
      <c r="P9" s="17">
        <v>9.9406807971637701E-2</v>
      </c>
      <c r="Q9" s="17">
        <v>9.1525805545727895E-2</v>
      </c>
      <c r="R9" s="17"/>
      <c r="S9" s="17">
        <v>0.133628557960044</v>
      </c>
      <c r="T9" s="17">
        <v>9.9729365595817299E-2</v>
      </c>
      <c r="U9" s="17">
        <v>8.6815582511840003E-2</v>
      </c>
      <c r="V9" s="17">
        <v>8.2802166145457101E-2</v>
      </c>
      <c r="W9" s="17">
        <v>7.5132678607146397E-2</v>
      </c>
      <c r="X9" s="17">
        <v>9.5130200677729801E-2</v>
      </c>
      <c r="Y9" s="17">
        <v>9.2562818229324495E-2</v>
      </c>
      <c r="Z9" s="17">
        <v>0.115351921762449</v>
      </c>
      <c r="AA9" s="17">
        <v>8.4006962132383303E-2</v>
      </c>
      <c r="AB9" s="17">
        <v>9.2487744161659294E-2</v>
      </c>
      <c r="AC9" s="17">
        <v>0.16251580432732701</v>
      </c>
      <c r="AD9" s="17">
        <v>0.16020838481379299</v>
      </c>
      <c r="AE9" s="17"/>
      <c r="AF9" s="17">
        <v>0.121256781074744</v>
      </c>
      <c r="AG9" s="17">
        <v>6.7019681646725199E-2</v>
      </c>
      <c r="AH9" s="17">
        <v>0.15173615409560201</v>
      </c>
      <c r="AI9" s="17"/>
      <c r="AJ9" s="17">
        <v>0.13249888785762601</v>
      </c>
      <c r="AK9" s="17">
        <v>4.2726077629810802E-2</v>
      </c>
      <c r="AL9" s="17">
        <v>6.2218238967419202E-2</v>
      </c>
      <c r="AM9" s="17">
        <v>0.244108260343461</v>
      </c>
      <c r="AN9" s="17">
        <v>0.14810404971781099</v>
      </c>
      <c r="AO9" s="17"/>
      <c r="AP9" s="17">
        <v>0.12780899736917101</v>
      </c>
      <c r="AQ9" s="17">
        <v>5.48196042676053E-2</v>
      </c>
      <c r="AR9" s="17">
        <v>2.21899607703911E-2</v>
      </c>
      <c r="AS9" s="17"/>
      <c r="AT9" s="17">
        <v>0.13540182824269101</v>
      </c>
      <c r="AU9" s="17">
        <v>7.4742161505858301E-2</v>
      </c>
      <c r="AV9" s="17">
        <v>8.8835901408476498E-2</v>
      </c>
      <c r="AW9" s="17">
        <v>9.53062021673272E-2</v>
      </c>
      <c r="AX9" s="17">
        <v>0.18369744837032201</v>
      </c>
      <c r="AY9" s="17"/>
      <c r="AZ9" s="17">
        <v>0.117093112843023</v>
      </c>
      <c r="BA9" s="17">
        <v>8.4106413198002897E-2</v>
      </c>
      <c r="BB9" s="17">
        <v>0.106743484880002</v>
      </c>
      <c r="BC9" s="17">
        <v>0.10407478057466001</v>
      </c>
      <c r="BD9" s="17">
        <v>0.113705654997888</v>
      </c>
      <c r="BE9" s="17">
        <v>9.4976784942084502E-2</v>
      </c>
      <c r="BF9" s="17"/>
      <c r="BG9" s="17">
        <v>0.11789376037813599</v>
      </c>
      <c r="BH9" s="17">
        <v>9.0303962835638102E-2</v>
      </c>
      <c r="BI9" s="17" t="s">
        <v>95</v>
      </c>
      <c r="BJ9" s="17">
        <v>7.4976701826659303E-2</v>
      </c>
      <c r="BK9" s="17">
        <v>8.7585634087129396E-2</v>
      </c>
      <c r="BL9" s="17">
        <v>0.108959743421711</v>
      </c>
      <c r="BM9" s="17">
        <v>9.2212618933165097E-2</v>
      </c>
    </row>
    <row r="10" spans="2:65" x14ac:dyDescent="0.35">
      <c r="B10" s="18" t="s">
        <v>289</v>
      </c>
      <c r="C10" s="17">
        <v>9.9278377531873602E-2</v>
      </c>
      <c r="D10" s="17">
        <v>0.11005332274566</v>
      </c>
      <c r="E10" s="17">
        <v>8.84936015557483E-2</v>
      </c>
      <c r="F10" s="17"/>
      <c r="G10" s="17">
        <v>0.12634089930541201</v>
      </c>
      <c r="H10" s="17">
        <v>0.10154609793952001</v>
      </c>
      <c r="I10" s="17">
        <v>9.9423640359063106E-2</v>
      </c>
      <c r="J10" s="17">
        <v>8.7681441204812804E-2</v>
      </c>
      <c r="K10" s="17">
        <v>0.118348885551157</v>
      </c>
      <c r="L10" s="17">
        <v>7.4158767737046299E-2</v>
      </c>
      <c r="M10" s="17"/>
      <c r="N10" s="17">
        <v>9.2496786521021002E-2</v>
      </c>
      <c r="O10" s="17">
        <v>0.10768217229702</v>
      </c>
      <c r="P10" s="17">
        <v>0.105190167663944</v>
      </c>
      <c r="Q10" s="17">
        <v>9.2733778257102203E-2</v>
      </c>
      <c r="R10" s="17"/>
      <c r="S10" s="17">
        <v>0.13804392950180899</v>
      </c>
      <c r="T10" s="17">
        <v>6.4069001840975096E-2</v>
      </c>
      <c r="U10" s="17">
        <v>9.2742950786069603E-2</v>
      </c>
      <c r="V10" s="17">
        <v>8.55175913034837E-2</v>
      </c>
      <c r="W10" s="17">
        <v>0.103181676235159</v>
      </c>
      <c r="X10" s="17">
        <v>7.9770432524072704E-2</v>
      </c>
      <c r="Y10" s="17">
        <v>0.13774726251552499</v>
      </c>
      <c r="Z10" s="17">
        <v>4.9303051874159003E-2</v>
      </c>
      <c r="AA10" s="17">
        <v>0.119671531376966</v>
      </c>
      <c r="AB10" s="17">
        <v>9.3032295289005001E-2</v>
      </c>
      <c r="AC10" s="17">
        <v>0.104342435821613</v>
      </c>
      <c r="AD10" s="17">
        <v>9.5328272531414696E-2</v>
      </c>
      <c r="AE10" s="17"/>
      <c r="AF10" s="17">
        <v>9.3195698936050494E-2</v>
      </c>
      <c r="AG10" s="17">
        <v>9.4538541822762695E-2</v>
      </c>
      <c r="AH10" s="17">
        <v>9.3316059061523501E-2</v>
      </c>
      <c r="AI10" s="17"/>
      <c r="AJ10" s="17">
        <v>9.0028685274054998E-2</v>
      </c>
      <c r="AK10" s="17">
        <v>0.107312126761299</v>
      </c>
      <c r="AL10" s="17">
        <v>0.110459792416939</v>
      </c>
      <c r="AM10" s="17">
        <v>0.124335418401499</v>
      </c>
      <c r="AN10" s="17">
        <v>0.101599114577646</v>
      </c>
      <c r="AO10" s="17"/>
      <c r="AP10" s="17">
        <v>0.115898461460525</v>
      </c>
      <c r="AQ10" s="17">
        <v>0.100609921753787</v>
      </c>
      <c r="AR10" s="17">
        <v>8.8089881771582501E-2</v>
      </c>
      <c r="AS10" s="17"/>
      <c r="AT10" s="17">
        <v>8.5168981358774307E-2</v>
      </c>
      <c r="AU10" s="17">
        <v>0.123396881903839</v>
      </c>
      <c r="AV10" s="17">
        <v>9.3723721005057103E-2</v>
      </c>
      <c r="AW10" s="17">
        <v>9.0293942565332394E-2</v>
      </c>
      <c r="AX10" s="17">
        <v>0</v>
      </c>
      <c r="AY10" s="17"/>
      <c r="AZ10" s="17">
        <v>0.102888538409036</v>
      </c>
      <c r="BA10" s="17">
        <v>8.7378207427329505E-2</v>
      </c>
      <c r="BB10" s="17">
        <v>0.130742815077249</v>
      </c>
      <c r="BC10" s="17">
        <v>0.111184252550693</v>
      </c>
      <c r="BD10" s="17">
        <v>7.3851649114681103E-2</v>
      </c>
      <c r="BE10" s="17">
        <v>9.5143079601095595E-2</v>
      </c>
      <c r="BF10" s="17"/>
      <c r="BG10" s="17">
        <v>9.8364969870602004E-2</v>
      </c>
      <c r="BH10" s="17">
        <v>8.6761403892529093E-2</v>
      </c>
      <c r="BI10" s="17" t="s">
        <v>95</v>
      </c>
      <c r="BJ10" s="17">
        <v>0.10863587034135599</v>
      </c>
      <c r="BK10" s="17">
        <v>9.8559175982409597E-2</v>
      </c>
      <c r="BL10" s="17">
        <v>0.113677761354991</v>
      </c>
      <c r="BM10" s="17">
        <v>8.3479063560452094E-2</v>
      </c>
    </row>
    <row r="11" spans="2:65" x14ac:dyDescent="0.35">
      <c r="B11" s="18" t="s">
        <v>290</v>
      </c>
      <c r="C11" s="17">
        <v>0.271172989109222</v>
      </c>
      <c r="D11" s="17">
        <v>0.26993089364807998</v>
      </c>
      <c r="E11" s="17">
        <v>0.27031309492109001</v>
      </c>
      <c r="F11" s="17"/>
      <c r="G11" s="17">
        <v>0.299272328052134</v>
      </c>
      <c r="H11" s="17">
        <v>0.30100540144590299</v>
      </c>
      <c r="I11" s="17">
        <v>0.29463393082170197</v>
      </c>
      <c r="J11" s="17">
        <v>0.30229192800567201</v>
      </c>
      <c r="K11" s="17">
        <v>0.24811158684692999</v>
      </c>
      <c r="L11" s="17">
        <v>0.19516187892558501</v>
      </c>
      <c r="M11" s="17"/>
      <c r="N11" s="17">
        <v>0.276525470632278</v>
      </c>
      <c r="O11" s="17">
        <v>0.29287987712210201</v>
      </c>
      <c r="P11" s="17">
        <v>0.26718719612149799</v>
      </c>
      <c r="Q11" s="17">
        <v>0.247768831460776</v>
      </c>
      <c r="R11" s="17"/>
      <c r="S11" s="17">
        <v>0.24897057446451501</v>
      </c>
      <c r="T11" s="17">
        <v>0.28069272983333099</v>
      </c>
      <c r="U11" s="17">
        <v>0.26832167474336299</v>
      </c>
      <c r="V11" s="17">
        <v>0.25489959664256001</v>
      </c>
      <c r="W11" s="17">
        <v>0.264204741159344</v>
      </c>
      <c r="X11" s="17">
        <v>0.29123707102552898</v>
      </c>
      <c r="Y11" s="17">
        <v>0.29957725987086697</v>
      </c>
      <c r="Z11" s="17">
        <v>0.22663819962512199</v>
      </c>
      <c r="AA11" s="17">
        <v>0.228441912345864</v>
      </c>
      <c r="AB11" s="17">
        <v>0.28567095176263002</v>
      </c>
      <c r="AC11" s="17">
        <v>0.32907208048269299</v>
      </c>
      <c r="AD11" s="17">
        <v>0.36291109429433699</v>
      </c>
      <c r="AE11" s="17"/>
      <c r="AF11" s="17">
        <v>0.24949741063080599</v>
      </c>
      <c r="AG11" s="17">
        <v>0.28329352105351202</v>
      </c>
      <c r="AH11" s="17">
        <v>0.27803770332229499</v>
      </c>
      <c r="AI11" s="17"/>
      <c r="AJ11" s="17">
        <v>0.25588185479910203</v>
      </c>
      <c r="AK11" s="17">
        <v>0.27313109687591802</v>
      </c>
      <c r="AL11" s="17">
        <v>0.30258659556086998</v>
      </c>
      <c r="AM11" s="17">
        <v>0.153741611846305</v>
      </c>
      <c r="AN11" s="17">
        <v>0.30382584338733398</v>
      </c>
      <c r="AO11" s="17"/>
      <c r="AP11" s="17">
        <v>0.24889443234929501</v>
      </c>
      <c r="AQ11" s="17">
        <v>0.28191155012950098</v>
      </c>
      <c r="AR11" s="17">
        <v>0.34853616839926399</v>
      </c>
      <c r="AS11" s="17"/>
      <c r="AT11" s="17">
        <v>0.240601697569193</v>
      </c>
      <c r="AU11" s="17">
        <v>0.29456566192352401</v>
      </c>
      <c r="AV11" s="17">
        <v>0.28454316782554101</v>
      </c>
      <c r="AW11" s="17">
        <v>0.26135958470410497</v>
      </c>
      <c r="AX11" s="17">
        <v>0.33089557818121601</v>
      </c>
      <c r="AY11" s="17"/>
      <c r="AZ11" s="17">
        <v>0.26382059620394099</v>
      </c>
      <c r="BA11" s="17">
        <v>0.27142495837418801</v>
      </c>
      <c r="BB11" s="17">
        <v>0.308258359486005</v>
      </c>
      <c r="BC11" s="17">
        <v>0.25466448271372599</v>
      </c>
      <c r="BD11" s="17">
        <v>0.30457079238631701</v>
      </c>
      <c r="BE11" s="17">
        <v>0.20924123523541099</v>
      </c>
      <c r="BF11" s="17"/>
      <c r="BG11" s="17">
        <v>0.24206429585979999</v>
      </c>
      <c r="BH11" s="17">
        <v>0.31851823586094602</v>
      </c>
      <c r="BI11" s="17" t="s">
        <v>95</v>
      </c>
      <c r="BJ11" s="17">
        <v>0.28703291366051698</v>
      </c>
      <c r="BK11" s="17">
        <v>0.27989526616928301</v>
      </c>
      <c r="BL11" s="17">
        <v>0.24183691637729299</v>
      </c>
      <c r="BM11" s="17">
        <v>0.33564718338212901</v>
      </c>
    </row>
    <row r="12" spans="2:65" x14ac:dyDescent="0.35">
      <c r="B12" s="18" t="s">
        <v>291</v>
      </c>
      <c r="C12" s="17">
        <v>0.235332502542733</v>
      </c>
      <c r="D12" s="17">
        <v>0.24145882778660299</v>
      </c>
      <c r="E12" s="17">
        <v>0.23093809318813099</v>
      </c>
      <c r="F12" s="17"/>
      <c r="G12" s="17">
        <v>0.24141477630972999</v>
      </c>
      <c r="H12" s="17">
        <v>0.27128971400511298</v>
      </c>
      <c r="I12" s="17">
        <v>0.23463863797465501</v>
      </c>
      <c r="J12" s="17">
        <v>0.24719091502936499</v>
      </c>
      <c r="K12" s="17">
        <v>0.22955610000621501</v>
      </c>
      <c r="L12" s="17">
        <v>0.195247504635434</v>
      </c>
      <c r="M12" s="17"/>
      <c r="N12" s="17">
        <v>0.24112875099165901</v>
      </c>
      <c r="O12" s="17">
        <v>0.244607424313807</v>
      </c>
      <c r="P12" s="17">
        <v>0.226052522222109</v>
      </c>
      <c r="Q12" s="17">
        <v>0.23226596049928999</v>
      </c>
      <c r="R12" s="17"/>
      <c r="S12" s="17">
        <v>0.248292331189086</v>
      </c>
      <c r="T12" s="17">
        <v>0.21665058994037101</v>
      </c>
      <c r="U12" s="17">
        <v>0.21712042855462399</v>
      </c>
      <c r="V12" s="17">
        <v>0.28403324897551502</v>
      </c>
      <c r="W12" s="17">
        <v>0.31799958926139898</v>
      </c>
      <c r="X12" s="17">
        <v>0.24138330595462601</v>
      </c>
      <c r="Y12" s="17">
        <v>0.19892603470916301</v>
      </c>
      <c r="Z12" s="17">
        <v>0.28738656943657398</v>
      </c>
      <c r="AA12" s="17">
        <v>0.19902894185931</v>
      </c>
      <c r="AB12" s="17">
        <v>0.24104930313695699</v>
      </c>
      <c r="AC12" s="17">
        <v>0.17130003716046199</v>
      </c>
      <c r="AD12" s="17">
        <v>0.18792444676042</v>
      </c>
      <c r="AE12" s="17"/>
      <c r="AF12" s="17">
        <v>0.22710616665483899</v>
      </c>
      <c r="AG12" s="17">
        <v>0.26691370879836102</v>
      </c>
      <c r="AH12" s="17">
        <v>0.18306973659120601</v>
      </c>
      <c r="AI12" s="17"/>
      <c r="AJ12" s="17">
        <v>0.234736307778876</v>
      </c>
      <c r="AK12" s="17">
        <v>0.276041765434344</v>
      </c>
      <c r="AL12" s="17">
        <v>0.222625841118823</v>
      </c>
      <c r="AM12" s="17">
        <v>0.16114497587688101</v>
      </c>
      <c r="AN12" s="17">
        <v>0.15685422754259701</v>
      </c>
      <c r="AO12" s="17"/>
      <c r="AP12" s="17">
        <v>0.215787365233756</v>
      </c>
      <c r="AQ12" s="17">
        <v>0.283288765536785</v>
      </c>
      <c r="AR12" s="17">
        <v>0.20023439094265499</v>
      </c>
      <c r="AS12" s="17"/>
      <c r="AT12" s="17">
        <v>0.21552264449271699</v>
      </c>
      <c r="AU12" s="17">
        <v>0.228629993470608</v>
      </c>
      <c r="AV12" s="17">
        <v>0.28165982786325999</v>
      </c>
      <c r="AW12" s="17">
        <v>0.258703826062191</v>
      </c>
      <c r="AX12" s="17">
        <v>0.107263270732312</v>
      </c>
      <c r="AY12" s="17"/>
      <c r="AZ12" s="17">
        <v>0.25626246048993001</v>
      </c>
      <c r="BA12" s="17">
        <v>0.254142472290175</v>
      </c>
      <c r="BB12" s="17">
        <v>0.215061868774583</v>
      </c>
      <c r="BC12" s="17">
        <v>0.20884547593303501</v>
      </c>
      <c r="BD12" s="17">
        <v>0.176745420028142</v>
      </c>
      <c r="BE12" s="17">
        <v>0.29126551516153198</v>
      </c>
      <c r="BF12" s="17"/>
      <c r="BG12" s="17">
        <v>0.21882898731980299</v>
      </c>
      <c r="BH12" s="17">
        <v>0.24779376087204999</v>
      </c>
      <c r="BI12" s="17" t="s">
        <v>95</v>
      </c>
      <c r="BJ12" s="17">
        <v>0.209223710390466</v>
      </c>
      <c r="BK12" s="17">
        <v>0.213929572080159</v>
      </c>
      <c r="BL12" s="17">
        <v>0.27343876067048301</v>
      </c>
      <c r="BM12" s="17">
        <v>0.21227636369248301</v>
      </c>
    </row>
    <row r="13" spans="2:65" x14ac:dyDescent="0.35">
      <c r="B13" s="18" t="s">
        <v>674</v>
      </c>
      <c r="C13" s="17">
        <v>0.131417330621074</v>
      </c>
      <c r="D13" s="17">
        <v>0.128374645824572</v>
      </c>
      <c r="E13" s="17">
        <v>0.13440026170407601</v>
      </c>
      <c r="F13" s="17"/>
      <c r="G13" s="17">
        <v>0.15220313853248699</v>
      </c>
      <c r="H13" s="17">
        <v>0.15278376842359501</v>
      </c>
      <c r="I13" s="17">
        <v>0.175930399786217</v>
      </c>
      <c r="J13" s="17">
        <v>0.119648122274074</v>
      </c>
      <c r="K13" s="17">
        <v>9.9405537412780506E-2</v>
      </c>
      <c r="L13" s="17">
        <v>9.0191203268469605E-2</v>
      </c>
      <c r="M13" s="17"/>
      <c r="N13" s="17">
        <v>0.127116619810306</v>
      </c>
      <c r="O13" s="17">
        <v>0.11187899032816701</v>
      </c>
      <c r="P13" s="17">
        <v>0.16697434374860001</v>
      </c>
      <c r="Q13" s="17">
        <v>0.119306948324927</v>
      </c>
      <c r="R13" s="17"/>
      <c r="S13" s="17">
        <v>0.10787225081964</v>
      </c>
      <c r="T13" s="17">
        <v>0.171999060644735</v>
      </c>
      <c r="U13" s="17">
        <v>0.14792177035583401</v>
      </c>
      <c r="V13" s="17">
        <v>0.112746039033609</v>
      </c>
      <c r="W13" s="17">
        <v>0.10985026386416299</v>
      </c>
      <c r="X13" s="17">
        <v>0.16401257367937999</v>
      </c>
      <c r="Y13" s="17">
        <v>0.107607025426929</v>
      </c>
      <c r="Z13" s="17">
        <v>0.149789136362729</v>
      </c>
      <c r="AA13" s="17">
        <v>0.160812928295266</v>
      </c>
      <c r="AB13" s="17">
        <v>0.122120657021482</v>
      </c>
      <c r="AC13" s="17">
        <v>9.1696646446522104E-2</v>
      </c>
      <c r="AD13" s="17">
        <v>5.1319786285813997E-2</v>
      </c>
      <c r="AE13" s="17"/>
      <c r="AF13" s="17">
        <v>0.10708038755900399</v>
      </c>
      <c r="AG13" s="17">
        <v>0.141414592848537</v>
      </c>
      <c r="AH13" s="17">
        <v>0.16410043498649199</v>
      </c>
      <c r="AI13" s="17"/>
      <c r="AJ13" s="17">
        <v>0.113600813427939</v>
      </c>
      <c r="AK13" s="17">
        <v>0.158922729868303</v>
      </c>
      <c r="AL13" s="17">
        <v>0.122161058617064</v>
      </c>
      <c r="AM13" s="17">
        <v>6.9844240365701499E-2</v>
      </c>
      <c r="AN13" s="17">
        <v>0.128932556369563</v>
      </c>
      <c r="AO13" s="17"/>
      <c r="AP13" s="17">
        <v>0.11986516444475601</v>
      </c>
      <c r="AQ13" s="17">
        <v>0.15712762924106499</v>
      </c>
      <c r="AR13" s="17">
        <v>0.140522689481135</v>
      </c>
      <c r="AS13" s="17"/>
      <c r="AT13" s="17">
        <v>0.117887239806328</v>
      </c>
      <c r="AU13" s="17">
        <v>9.9030691390848802E-2</v>
      </c>
      <c r="AV13" s="17">
        <v>0.13085688497098699</v>
      </c>
      <c r="AW13" s="17">
        <v>0.189951136102327</v>
      </c>
      <c r="AX13" s="17">
        <v>0.26970588941883</v>
      </c>
      <c r="AY13" s="17"/>
      <c r="AZ13" s="17">
        <v>0.15506264596692801</v>
      </c>
      <c r="BA13" s="17">
        <v>0.13349795035491499</v>
      </c>
      <c r="BB13" s="17">
        <v>0.117545770604624</v>
      </c>
      <c r="BC13" s="17">
        <v>0.102911496294267</v>
      </c>
      <c r="BD13" s="17">
        <v>0.14188832937580501</v>
      </c>
      <c r="BE13" s="17">
        <v>0.11932855406313</v>
      </c>
      <c r="BF13" s="17"/>
      <c r="BG13" s="17">
        <v>0.10760192491745101</v>
      </c>
      <c r="BH13" s="17">
        <v>0.14261862189499799</v>
      </c>
      <c r="BI13" s="17" t="s">
        <v>95</v>
      </c>
      <c r="BJ13" s="17">
        <v>0.154021399989236</v>
      </c>
      <c r="BK13" s="17">
        <v>0.15800568002113599</v>
      </c>
      <c r="BL13" s="17">
        <v>0.144126452443713</v>
      </c>
      <c r="BM13" s="17">
        <v>0.11958466356197001</v>
      </c>
    </row>
    <row r="14" spans="2:65" ht="29" x14ac:dyDescent="0.35">
      <c r="B14" s="18" t="s">
        <v>404</v>
      </c>
      <c r="C14" s="19">
        <v>0.16073179488502201</v>
      </c>
      <c r="D14" s="19">
        <v>0.121865770581396</v>
      </c>
      <c r="E14" s="19">
        <v>0.199486653572647</v>
      </c>
      <c r="F14" s="19"/>
      <c r="G14" s="19">
        <v>8.5605102759650498E-2</v>
      </c>
      <c r="H14" s="19">
        <v>7.6638685125848899E-2</v>
      </c>
      <c r="I14" s="19">
        <v>0.102138467713089</v>
      </c>
      <c r="J14" s="19">
        <v>0.16562714527554101</v>
      </c>
      <c r="K14" s="19">
        <v>0.18474479475116601</v>
      </c>
      <c r="L14" s="19">
        <v>0.31791264524913299</v>
      </c>
      <c r="M14" s="19"/>
      <c r="N14" s="19">
        <v>0.14361777031874901</v>
      </c>
      <c r="O14" s="19">
        <v>0.14680181714749599</v>
      </c>
      <c r="P14" s="19">
        <v>0.135188962272212</v>
      </c>
      <c r="Q14" s="19">
        <v>0.21639867591217701</v>
      </c>
      <c r="R14" s="19"/>
      <c r="S14" s="19">
        <v>0.123192356064906</v>
      </c>
      <c r="T14" s="19">
        <v>0.16685925214476999</v>
      </c>
      <c r="U14" s="19">
        <v>0.18707759304826899</v>
      </c>
      <c r="V14" s="19">
        <v>0.18000135789937499</v>
      </c>
      <c r="W14" s="19">
        <v>0.12963105087278901</v>
      </c>
      <c r="X14" s="19">
        <v>0.128466416138663</v>
      </c>
      <c r="Y14" s="19">
        <v>0.16357959924819099</v>
      </c>
      <c r="Z14" s="19">
        <v>0.171531120938967</v>
      </c>
      <c r="AA14" s="19">
        <v>0.208037723990211</v>
      </c>
      <c r="AB14" s="19">
        <v>0.16563904862826601</v>
      </c>
      <c r="AC14" s="19">
        <v>0.14107299576138199</v>
      </c>
      <c r="AD14" s="19">
        <v>0.14230801531422199</v>
      </c>
      <c r="AE14" s="19"/>
      <c r="AF14" s="19">
        <v>0.20186355514455701</v>
      </c>
      <c r="AG14" s="19">
        <v>0.14681995383010099</v>
      </c>
      <c r="AH14" s="19">
        <v>0.12973991194288201</v>
      </c>
      <c r="AI14" s="19"/>
      <c r="AJ14" s="19">
        <v>0.17325345086240199</v>
      </c>
      <c r="AK14" s="19">
        <v>0.14186620343032499</v>
      </c>
      <c r="AL14" s="19">
        <v>0.179948473318885</v>
      </c>
      <c r="AM14" s="19">
        <v>0.24682549316615299</v>
      </c>
      <c r="AN14" s="19">
        <v>0.16068420840504899</v>
      </c>
      <c r="AO14" s="19"/>
      <c r="AP14" s="19">
        <v>0.171745579142497</v>
      </c>
      <c r="AQ14" s="19">
        <v>0.122242529071257</v>
      </c>
      <c r="AR14" s="19">
        <v>0.20042690863497201</v>
      </c>
      <c r="AS14" s="19"/>
      <c r="AT14" s="19">
        <v>0.205417608530297</v>
      </c>
      <c r="AU14" s="19">
        <v>0.179634609805321</v>
      </c>
      <c r="AV14" s="19">
        <v>0.120380496926678</v>
      </c>
      <c r="AW14" s="19">
        <v>0.104385308398717</v>
      </c>
      <c r="AX14" s="19">
        <v>0.10843781329732</v>
      </c>
      <c r="AY14" s="19"/>
      <c r="AZ14" s="19">
        <v>0.104872646087142</v>
      </c>
      <c r="BA14" s="19">
        <v>0.16944999835539001</v>
      </c>
      <c r="BB14" s="19">
        <v>0.121647701177536</v>
      </c>
      <c r="BC14" s="19">
        <v>0.21831951193361901</v>
      </c>
      <c r="BD14" s="19">
        <v>0.18923815409716699</v>
      </c>
      <c r="BE14" s="19">
        <v>0.19004483099674699</v>
      </c>
      <c r="BF14" s="19"/>
      <c r="BG14" s="19">
        <v>0.21524606165420701</v>
      </c>
      <c r="BH14" s="19">
        <v>0.114004014643839</v>
      </c>
      <c r="BI14" s="19" t="s">
        <v>95</v>
      </c>
      <c r="BJ14" s="19">
        <v>0.166109403791765</v>
      </c>
      <c r="BK14" s="19">
        <v>0.16202467165988299</v>
      </c>
      <c r="BL14" s="19">
        <v>0.117960365731809</v>
      </c>
      <c r="BM14" s="19">
        <v>0.156800106869801</v>
      </c>
    </row>
    <row r="15" spans="2:65" x14ac:dyDescent="0.35">
      <c r="B15" s="16" t="s">
        <v>221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402</v>
      </c>
      <c r="C9" s="17">
        <v>6.9501584430038593E-2</v>
      </c>
      <c r="D9" s="17">
        <v>9.7335840941638496E-2</v>
      </c>
      <c r="E9" s="17">
        <v>4.2051607285076897E-2</v>
      </c>
      <c r="F9" s="17"/>
      <c r="G9" s="17">
        <v>8.8319546858228404E-2</v>
      </c>
      <c r="H9" s="17">
        <v>6.7608529130144604E-2</v>
      </c>
      <c r="I9" s="17">
        <v>5.7153042225657598E-2</v>
      </c>
      <c r="J9" s="17">
        <v>6.2414859577088401E-2</v>
      </c>
      <c r="K9" s="17">
        <v>6.4780806226432897E-2</v>
      </c>
      <c r="L9" s="17">
        <v>7.65217473153674E-2</v>
      </c>
      <c r="M9" s="17"/>
      <c r="N9" s="17">
        <v>9.20547437327357E-2</v>
      </c>
      <c r="O9" s="17">
        <v>5.8265819104336598E-2</v>
      </c>
      <c r="P9" s="17">
        <v>5.85178901493809E-2</v>
      </c>
      <c r="Q9" s="17">
        <v>6.0034616124645203E-2</v>
      </c>
      <c r="R9" s="17"/>
      <c r="S9" s="17">
        <v>7.6886164131450996E-2</v>
      </c>
      <c r="T9" s="17">
        <v>7.1196240351216897E-2</v>
      </c>
      <c r="U9" s="17">
        <v>4.8830845144631201E-2</v>
      </c>
      <c r="V9" s="17">
        <v>7.1607393924202303E-2</v>
      </c>
      <c r="W9" s="17">
        <v>5.2065881020256097E-2</v>
      </c>
      <c r="X9" s="17">
        <v>7.1606161983299499E-2</v>
      </c>
      <c r="Y9" s="17">
        <v>7.2821260338159499E-2</v>
      </c>
      <c r="Z9" s="17">
        <v>5.97810415559763E-2</v>
      </c>
      <c r="AA9" s="17">
        <v>6.6146272195461694E-2</v>
      </c>
      <c r="AB9" s="17">
        <v>6.5571292797769104E-2</v>
      </c>
      <c r="AC9" s="17">
        <v>0.104579300256489</v>
      </c>
      <c r="AD9" s="17">
        <v>8.4245936873927299E-2</v>
      </c>
      <c r="AE9" s="17"/>
      <c r="AF9" s="17">
        <v>8.9014912465406507E-2</v>
      </c>
      <c r="AG9" s="17">
        <v>4.3455074746453902E-2</v>
      </c>
      <c r="AH9" s="17">
        <v>7.2417856061336494E-2</v>
      </c>
      <c r="AI9" s="17"/>
      <c r="AJ9" s="17">
        <v>9.0545883723491996E-2</v>
      </c>
      <c r="AK9" s="17">
        <v>3.6302786977070102E-2</v>
      </c>
      <c r="AL9" s="17">
        <v>2.4917256725758501E-2</v>
      </c>
      <c r="AM9" s="17">
        <v>0.20546646475821301</v>
      </c>
      <c r="AN9" s="17">
        <v>7.13914695335435E-2</v>
      </c>
      <c r="AO9" s="17"/>
      <c r="AP9" s="17">
        <v>8.2691971758855107E-2</v>
      </c>
      <c r="AQ9" s="17">
        <v>4.1859756276769099E-2</v>
      </c>
      <c r="AR9" s="17">
        <v>3.65055804048669E-2</v>
      </c>
      <c r="AS9" s="17"/>
      <c r="AT9" s="17">
        <v>8.2661806588390799E-2</v>
      </c>
      <c r="AU9" s="17">
        <v>6.7643746402579599E-2</v>
      </c>
      <c r="AV9" s="17">
        <v>7.0348545911733895E-2</v>
      </c>
      <c r="AW9" s="17">
        <v>3.0987033870456499E-2</v>
      </c>
      <c r="AX9" s="17">
        <v>0.11783943233911701</v>
      </c>
      <c r="AY9" s="17"/>
      <c r="AZ9" s="17">
        <v>7.8322785565920899E-2</v>
      </c>
      <c r="BA9" s="17">
        <v>6.0381774567807397E-2</v>
      </c>
      <c r="BB9" s="17">
        <v>6.0505527173390201E-2</v>
      </c>
      <c r="BC9" s="17">
        <v>8.2957696486770899E-2</v>
      </c>
      <c r="BD9" s="17">
        <v>5.7889001041343098E-2</v>
      </c>
      <c r="BE9" s="17">
        <v>7.9935528749060902E-2</v>
      </c>
      <c r="BF9" s="17"/>
      <c r="BG9" s="17">
        <v>8.6569558896431406E-2</v>
      </c>
      <c r="BH9" s="17">
        <v>5.5986243210011298E-2</v>
      </c>
      <c r="BI9" s="17" t="s">
        <v>95</v>
      </c>
      <c r="BJ9" s="17">
        <v>8.2665810623402794E-2</v>
      </c>
      <c r="BK9" s="17">
        <v>4.2430289960999498E-2</v>
      </c>
      <c r="BL9" s="17">
        <v>5.8484905198105001E-2</v>
      </c>
      <c r="BM9" s="17">
        <v>0.11377033134206201</v>
      </c>
    </row>
    <row r="10" spans="2:65" x14ac:dyDescent="0.35">
      <c r="B10" s="18" t="s">
        <v>289</v>
      </c>
      <c r="C10" s="17">
        <v>6.40303523587437E-2</v>
      </c>
      <c r="D10" s="17">
        <v>8.0184712037569703E-2</v>
      </c>
      <c r="E10" s="17">
        <v>4.77960399612848E-2</v>
      </c>
      <c r="F10" s="17"/>
      <c r="G10" s="17">
        <v>8.5819602593568703E-2</v>
      </c>
      <c r="H10" s="17">
        <v>7.3375259605323803E-2</v>
      </c>
      <c r="I10" s="17">
        <v>8.1480822270517506E-2</v>
      </c>
      <c r="J10" s="17">
        <v>5.8337432961441102E-2</v>
      </c>
      <c r="K10" s="17">
        <v>2.2108367135072301E-2</v>
      </c>
      <c r="L10" s="17">
        <v>5.6942734246743301E-2</v>
      </c>
      <c r="M10" s="17"/>
      <c r="N10" s="17">
        <v>6.6672305803936904E-2</v>
      </c>
      <c r="O10" s="17">
        <v>4.98446973744315E-2</v>
      </c>
      <c r="P10" s="17">
        <v>4.9818737597574402E-2</v>
      </c>
      <c r="Q10" s="17">
        <v>8.9721024186696405E-2</v>
      </c>
      <c r="R10" s="17"/>
      <c r="S10" s="17">
        <v>8.1720935178838605E-2</v>
      </c>
      <c r="T10" s="17">
        <v>2.9904186183673801E-2</v>
      </c>
      <c r="U10" s="17">
        <v>5.8512567265768201E-2</v>
      </c>
      <c r="V10" s="17">
        <v>4.5238920548781203E-2</v>
      </c>
      <c r="W10" s="17">
        <v>6.6593156621586103E-2</v>
      </c>
      <c r="X10" s="17">
        <v>5.7142456924344498E-2</v>
      </c>
      <c r="Y10" s="17">
        <v>6.0280693483474902E-2</v>
      </c>
      <c r="Z10" s="17">
        <v>5.3812712917156398E-2</v>
      </c>
      <c r="AA10" s="17">
        <v>7.8780636122382799E-2</v>
      </c>
      <c r="AB10" s="17">
        <v>7.2353664583856198E-2</v>
      </c>
      <c r="AC10" s="17">
        <v>0.128779784111482</v>
      </c>
      <c r="AD10" s="17">
        <v>5.30447874880456E-2</v>
      </c>
      <c r="AE10" s="17"/>
      <c r="AF10" s="17">
        <v>6.6315366068895598E-2</v>
      </c>
      <c r="AG10" s="17">
        <v>6.2693144155305094E-2</v>
      </c>
      <c r="AH10" s="17">
        <v>6.7293054336590996E-2</v>
      </c>
      <c r="AI10" s="17"/>
      <c r="AJ10" s="17">
        <v>6.6185016897018098E-2</v>
      </c>
      <c r="AK10" s="17">
        <v>6.7844271964557307E-2</v>
      </c>
      <c r="AL10" s="17">
        <v>3.1932616555012699E-2</v>
      </c>
      <c r="AM10" s="17">
        <v>8.1544340379582594E-2</v>
      </c>
      <c r="AN10" s="17">
        <v>5.7110403901326497E-2</v>
      </c>
      <c r="AO10" s="17"/>
      <c r="AP10" s="17">
        <v>7.1995996507704704E-2</v>
      </c>
      <c r="AQ10" s="17">
        <v>6.2990676649557195E-2</v>
      </c>
      <c r="AR10" s="17">
        <v>5.5941143126092302E-2</v>
      </c>
      <c r="AS10" s="17"/>
      <c r="AT10" s="17">
        <v>6.7530040920499301E-2</v>
      </c>
      <c r="AU10" s="17">
        <v>8.2761501793732206E-2</v>
      </c>
      <c r="AV10" s="17">
        <v>5.0454753771833998E-2</v>
      </c>
      <c r="AW10" s="17">
        <v>7.84843582814619E-2</v>
      </c>
      <c r="AX10" s="17">
        <v>2.3539154084714301E-2</v>
      </c>
      <c r="AY10" s="17"/>
      <c r="AZ10" s="17">
        <v>8.4620757386112203E-2</v>
      </c>
      <c r="BA10" s="17">
        <v>5.5697380246962802E-2</v>
      </c>
      <c r="BB10" s="17">
        <v>8.0342887112487701E-2</v>
      </c>
      <c r="BC10" s="17">
        <v>5.8412478158343099E-2</v>
      </c>
      <c r="BD10" s="17">
        <v>4.9156227027528303E-2</v>
      </c>
      <c r="BE10" s="17">
        <v>3.5273370859867398E-2</v>
      </c>
      <c r="BF10" s="17"/>
      <c r="BG10" s="17">
        <v>5.6477131418956897E-2</v>
      </c>
      <c r="BH10" s="17">
        <v>6.5966286353201106E-2</v>
      </c>
      <c r="BI10" s="17" t="s">
        <v>95</v>
      </c>
      <c r="BJ10" s="17">
        <v>0.106865524881448</v>
      </c>
      <c r="BK10" s="17">
        <v>9.1586617157218095E-2</v>
      </c>
      <c r="BL10" s="17">
        <v>4.93392779882873E-2</v>
      </c>
      <c r="BM10" s="17">
        <v>6.89882839044096E-2</v>
      </c>
    </row>
    <row r="11" spans="2:65" x14ac:dyDescent="0.35">
      <c r="B11" s="18" t="s">
        <v>290</v>
      </c>
      <c r="C11" s="17">
        <v>0.19928083617904099</v>
      </c>
      <c r="D11" s="17">
        <v>0.22924094385694099</v>
      </c>
      <c r="E11" s="17">
        <v>0.16867049043854601</v>
      </c>
      <c r="F11" s="17"/>
      <c r="G11" s="17">
        <v>0.23182700122498601</v>
      </c>
      <c r="H11" s="17">
        <v>0.235700965413772</v>
      </c>
      <c r="I11" s="17">
        <v>0.20739607273320099</v>
      </c>
      <c r="J11" s="17">
        <v>0.22192408033907399</v>
      </c>
      <c r="K11" s="17">
        <v>0.192987414925538</v>
      </c>
      <c r="L11" s="17">
        <v>0.12342463827031799</v>
      </c>
      <c r="M11" s="17"/>
      <c r="N11" s="17">
        <v>0.196530006050537</v>
      </c>
      <c r="O11" s="17">
        <v>0.20670602715724701</v>
      </c>
      <c r="P11" s="17">
        <v>0.20329286238430999</v>
      </c>
      <c r="Q11" s="17">
        <v>0.19084653232745</v>
      </c>
      <c r="R11" s="17"/>
      <c r="S11" s="17">
        <v>0.27191182427666599</v>
      </c>
      <c r="T11" s="17">
        <v>0.159462926607183</v>
      </c>
      <c r="U11" s="17">
        <v>0.18013873918592299</v>
      </c>
      <c r="V11" s="17">
        <v>0.19727395309231699</v>
      </c>
      <c r="W11" s="17">
        <v>0.214178012955756</v>
      </c>
      <c r="X11" s="17">
        <v>0.16780200572864901</v>
      </c>
      <c r="Y11" s="17">
        <v>0.209804553039356</v>
      </c>
      <c r="Z11" s="17">
        <v>0.169347488283872</v>
      </c>
      <c r="AA11" s="17">
        <v>0.21706192282566</v>
      </c>
      <c r="AB11" s="17">
        <v>0.156158588927296</v>
      </c>
      <c r="AC11" s="17">
        <v>0.21126629043534501</v>
      </c>
      <c r="AD11" s="17">
        <v>0.23960572797044699</v>
      </c>
      <c r="AE11" s="17"/>
      <c r="AF11" s="17">
        <v>0.202557324627649</v>
      </c>
      <c r="AG11" s="17">
        <v>0.17541944934138301</v>
      </c>
      <c r="AH11" s="17">
        <v>0.23939439672162399</v>
      </c>
      <c r="AI11" s="17"/>
      <c r="AJ11" s="17">
        <v>0.192866654513492</v>
      </c>
      <c r="AK11" s="17">
        <v>0.21182311015727501</v>
      </c>
      <c r="AL11" s="17">
        <v>0.14809967725156101</v>
      </c>
      <c r="AM11" s="17">
        <v>0.147966600706819</v>
      </c>
      <c r="AN11" s="17">
        <v>0.26119122598745298</v>
      </c>
      <c r="AO11" s="17"/>
      <c r="AP11" s="17">
        <v>0.202449884081745</v>
      </c>
      <c r="AQ11" s="17">
        <v>0.21044967557442901</v>
      </c>
      <c r="AR11" s="17">
        <v>0.182321950564904</v>
      </c>
      <c r="AS11" s="17"/>
      <c r="AT11" s="17">
        <v>0.20359326363691299</v>
      </c>
      <c r="AU11" s="17">
        <v>0.21330768501432401</v>
      </c>
      <c r="AV11" s="17">
        <v>0.181914095764939</v>
      </c>
      <c r="AW11" s="17">
        <v>0.180041966788931</v>
      </c>
      <c r="AX11" s="17">
        <v>0.18801971411223201</v>
      </c>
      <c r="AY11" s="17"/>
      <c r="AZ11" s="17">
        <v>0.23271244405070801</v>
      </c>
      <c r="BA11" s="17">
        <v>0.187410776789703</v>
      </c>
      <c r="BB11" s="17">
        <v>0.1930933016077</v>
      </c>
      <c r="BC11" s="17">
        <v>0.166747851245406</v>
      </c>
      <c r="BD11" s="17">
        <v>0.18701555487559701</v>
      </c>
      <c r="BE11" s="17">
        <v>0.26351611214047199</v>
      </c>
      <c r="BF11" s="17"/>
      <c r="BG11" s="17">
        <v>0.16598624754064001</v>
      </c>
      <c r="BH11" s="17">
        <v>0.212317214529151</v>
      </c>
      <c r="BI11" s="17" t="s">
        <v>95</v>
      </c>
      <c r="BJ11" s="17">
        <v>0.218928116642499</v>
      </c>
      <c r="BK11" s="17">
        <v>0.22994773908728899</v>
      </c>
      <c r="BL11" s="17">
        <v>0.22500721010970801</v>
      </c>
      <c r="BM11" s="17">
        <v>0.197753576315809</v>
      </c>
    </row>
    <row r="12" spans="2:65" x14ac:dyDescent="0.35">
      <c r="B12" s="18" t="s">
        <v>291</v>
      </c>
      <c r="C12" s="17">
        <v>0.27451350118506901</v>
      </c>
      <c r="D12" s="17">
        <v>0.26881530032255802</v>
      </c>
      <c r="E12" s="17">
        <v>0.28085920721119101</v>
      </c>
      <c r="F12" s="17"/>
      <c r="G12" s="17">
        <v>0.30006383165767198</v>
      </c>
      <c r="H12" s="17">
        <v>0.34057929204861997</v>
      </c>
      <c r="I12" s="17">
        <v>0.28186885118858501</v>
      </c>
      <c r="J12" s="17">
        <v>0.25296844835156301</v>
      </c>
      <c r="K12" s="17">
        <v>0.294833525409125</v>
      </c>
      <c r="L12" s="17">
        <v>0.19751572583545901</v>
      </c>
      <c r="M12" s="17"/>
      <c r="N12" s="17">
        <v>0.27365827014500899</v>
      </c>
      <c r="O12" s="17">
        <v>0.29807822683201801</v>
      </c>
      <c r="P12" s="17">
        <v>0.28741152448624402</v>
      </c>
      <c r="Q12" s="17">
        <v>0.244785726653305</v>
      </c>
      <c r="R12" s="17"/>
      <c r="S12" s="17">
        <v>0.243620097145061</v>
      </c>
      <c r="T12" s="17">
        <v>0.26559277366536899</v>
      </c>
      <c r="U12" s="17">
        <v>0.32236755897991098</v>
      </c>
      <c r="V12" s="17">
        <v>0.289747907149974</v>
      </c>
      <c r="W12" s="17">
        <v>0.28149252194826702</v>
      </c>
      <c r="X12" s="17">
        <v>0.31322327587933602</v>
      </c>
      <c r="Y12" s="17">
        <v>0.27361540871772499</v>
      </c>
      <c r="Z12" s="17">
        <v>0.244728924136909</v>
      </c>
      <c r="AA12" s="17">
        <v>0.25040532547939298</v>
      </c>
      <c r="AB12" s="17">
        <v>0.25809975137666002</v>
      </c>
      <c r="AC12" s="17">
        <v>0.29792889885354001</v>
      </c>
      <c r="AD12" s="17">
        <v>0.30641530417191198</v>
      </c>
      <c r="AE12" s="17"/>
      <c r="AF12" s="17">
        <v>0.226361950208677</v>
      </c>
      <c r="AG12" s="17">
        <v>0.32647082763144403</v>
      </c>
      <c r="AH12" s="17">
        <v>0.23168477016829001</v>
      </c>
      <c r="AI12" s="17"/>
      <c r="AJ12" s="17">
        <v>0.24810107758265901</v>
      </c>
      <c r="AK12" s="17">
        <v>0.31420443591453101</v>
      </c>
      <c r="AL12" s="17">
        <v>0.295086939669571</v>
      </c>
      <c r="AM12" s="17">
        <v>0.124868330812796</v>
      </c>
      <c r="AN12" s="17">
        <v>0.223867147985396</v>
      </c>
      <c r="AO12" s="17"/>
      <c r="AP12" s="17">
        <v>0.23047437586800301</v>
      </c>
      <c r="AQ12" s="17">
        <v>0.33538922712875902</v>
      </c>
      <c r="AR12" s="17">
        <v>0.26569804322548002</v>
      </c>
      <c r="AS12" s="17"/>
      <c r="AT12" s="17">
        <v>0.25719206821305102</v>
      </c>
      <c r="AU12" s="17">
        <v>0.28399812253977602</v>
      </c>
      <c r="AV12" s="17">
        <v>0.294556221651599</v>
      </c>
      <c r="AW12" s="17">
        <v>0.30025730918365301</v>
      </c>
      <c r="AX12" s="17">
        <v>0.25604952553350602</v>
      </c>
      <c r="AY12" s="17"/>
      <c r="AZ12" s="17">
        <v>0.25067946110455902</v>
      </c>
      <c r="BA12" s="17">
        <v>0.297559649026155</v>
      </c>
      <c r="BB12" s="17">
        <v>0.27936459914235101</v>
      </c>
      <c r="BC12" s="17">
        <v>0.27076963535190701</v>
      </c>
      <c r="BD12" s="17">
        <v>0.28122803320966799</v>
      </c>
      <c r="BE12" s="17">
        <v>0.240282092131608</v>
      </c>
      <c r="BF12" s="17"/>
      <c r="BG12" s="17">
        <v>0.23431453269053501</v>
      </c>
      <c r="BH12" s="17">
        <v>0.31055891148892001</v>
      </c>
      <c r="BI12" s="17" t="s">
        <v>95</v>
      </c>
      <c r="BJ12" s="17">
        <v>0.23810838453473199</v>
      </c>
      <c r="BK12" s="17">
        <v>0.28131852793107798</v>
      </c>
      <c r="BL12" s="17">
        <v>0.312384728301635</v>
      </c>
      <c r="BM12" s="17">
        <v>0.23841179581830199</v>
      </c>
    </row>
    <row r="13" spans="2:65" x14ac:dyDescent="0.35">
      <c r="B13" s="18" t="s">
        <v>674</v>
      </c>
      <c r="C13" s="17">
        <v>0.17289695483352699</v>
      </c>
      <c r="D13" s="17">
        <v>0.137873105443333</v>
      </c>
      <c r="E13" s="17">
        <v>0.20717252710846701</v>
      </c>
      <c r="F13" s="17"/>
      <c r="G13" s="17">
        <v>0.16893194039940601</v>
      </c>
      <c r="H13" s="17">
        <v>0.18176386708430201</v>
      </c>
      <c r="I13" s="17">
        <v>0.18439587846166899</v>
      </c>
      <c r="J13" s="17">
        <v>0.20138155780648501</v>
      </c>
      <c r="K13" s="17">
        <v>0.15387074890498101</v>
      </c>
      <c r="L13" s="17">
        <v>0.14801497390624799</v>
      </c>
      <c r="M13" s="17"/>
      <c r="N13" s="17">
        <v>0.185730580831799</v>
      </c>
      <c r="O13" s="17">
        <v>0.16210518856728201</v>
      </c>
      <c r="P13" s="17">
        <v>0.18535862838418099</v>
      </c>
      <c r="Q13" s="17">
        <v>0.15963152502824299</v>
      </c>
      <c r="R13" s="17"/>
      <c r="S13" s="17">
        <v>0.16291195820134799</v>
      </c>
      <c r="T13" s="17">
        <v>0.21185029436386099</v>
      </c>
      <c r="U13" s="17">
        <v>0.178443030744839</v>
      </c>
      <c r="V13" s="17">
        <v>0.18510033736294701</v>
      </c>
      <c r="W13" s="17">
        <v>0.210844524483596</v>
      </c>
      <c r="X13" s="17">
        <v>0.16512124046448301</v>
      </c>
      <c r="Y13" s="17">
        <v>0.15878185376293699</v>
      </c>
      <c r="Z13" s="17">
        <v>0.20725688426366301</v>
      </c>
      <c r="AA13" s="17">
        <v>0.151153925038334</v>
      </c>
      <c r="AB13" s="17">
        <v>0.16196562522862901</v>
      </c>
      <c r="AC13" s="17">
        <v>0.10236876639105</v>
      </c>
      <c r="AD13" s="17">
        <v>0.15462350527716001</v>
      </c>
      <c r="AE13" s="17"/>
      <c r="AF13" s="17">
        <v>0.153552323274286</v>
      </c>
      <c r="AG13" s="17">
        <v>0.19157243635666399</v>
      </c>
      <c r="AH13" s="17">
        <v>0.18209482435557101</v>
      </c>
      <c r="AI13" s="17"/>
      <c r="AJ13" s="17">
        <v>0.165277449711899</v>
      </c>
      <c r="AK13" s="17">
        <v>0.18623295168023299</v>
      </c>
      <c r="AL13" s="17">
        <v>0.24874193314816401</v>
      </c>
      <c r="AM13" s="17">
        <v>0.15080260783076099</v>
      </c>
      <c r="AN13" s="17">
        <v>0.13978530725107</v>
      </c>
      <c r="AO13" s="17"/>
      <c r="AP13" s="17">
        <v>0.18100058793741</v>
      </c>
      <c r="AQ13" s="17">
        <v>0.19061832153028499</v>
      </c>
      <c r="AR13" s="17">
        <v>0.19129060077172599</v>
      </c>
      <c r="AS13" s="17"/>
      <c r="AT13" s="17">
        <v>0.14093245740223501</v>
      </c>
      <c r="AU13" s="17">
        <v>0.12673044668139499</v>
      </c>
      <c r="AV13" s="17">
        <v>0.200985256387888</v>
      </c>
      <c r="AW13" s="17">
        <v>0.25466206359601401</v>
      </c>
      <c r="AX13" s="17">
        <v>0.25065010375990598</v>
      </c>
      <c r="AY13" s="17"/>
      <c r="AZ13" s="17">
        <v>0.19650229233983599</v>
      </c>
      <c r="BA13" s="17">
        <v>0.17639391897066001</v>
      </c>
      <c r="BB13" s="17">
        <v>0.17104628020153501</v>
      </c>
      <c r="BC13" s="17">
        <v>0.152591974333005</v>
      </c>
      <c r="BD13" s="17">
        <v>0.15804301222210301</v>
      </c>
      <c r="BE13" s="17">
        <v>0.15295503032258001</v>
      </c>
      <c r="BF13" s="17"/>
      <c r="BG13" s="17">
        <v>0.16487753929986501</v>
      </c>
      <c r="BH13" s="17">
        <v>0.19030452627218</v>
      </c>
      <c r="BI13" s="17" t="s">
        <v>95</v>
      </c>
      <c r="BJ13" s="17">
        <v>0.13276885841400901</v>
      </c>
      <c r="BK13" s="17">
        <v>0.18679741193604399</v>
      </c>
      <c r="BL13" s="17">
        <v>0.17644473259618301</v>
      </c>
      <c r="BM13" s="17">
        <v>0.15266107888094099</v>
      </c>
    </row>
    <row r="14" spans="2:65" ht="29" x14ac:dyDescent="0.35">
      <c r="B14" s="18" t="s">
        <v>404</v>
      </c>
      <c r="C14" s="19">
        <v>0.21977677101358001</v>
      </c>
      <c r="D14" s="19">
        <v>0.186550097397959</v>
      </c>
      <c r="E14" s="19">
        <v>0.25345012799543398</v>
      </c>
      <c r="F14" s="19"/>
      <c r="G14" s="19">
        <v>0.125038077266139</v>
      </c>
      <c r="H14" s="19">
        <v>0.100972086717838</v>
      </c>
      <c r="I14" s="19">
        <v>0.18770533312036899</v>
      </c>
      <c r="J14" s="19">
        <v>0.20297362096434801</v>
      </c>
      <c r="K14" s="19">
        <v>0.27141913739885098</v>
      </c>
      <c r="L14" s="19">
        <v>0.39758018042586502</v>
      </c>
      <c r="M14" s="19"/>
      <c r="N14" s="19">
        <v>0.185354093435982</v>
      </c>
      <c r="O14" s="19">
        <v>0.22500004096468501</v>
      </c>
      <c r="P14" s="19">
        <v>0.21560035699831001</v>
      </c>
      <c r="Q14" s="19">
        <v>0.25498057567966098</v>
      </c>
      <c r="R14" s="19"/>
      <c r="S14" s="19">
        <v>0.162949021066635</v>
      </c>
      <c r="T14" s="19">
        <v>0.26199357882869601</v>
      </c>
      <c r="U14" s="19">
        <v>0.21170725867892701</v>
      </c>
      <c r="V14" s="19">
        <v>0.211031487921779</v>
      </c>
      <c r="W14" s="19">
        <v>0.17482590297053799</v>
      </c>
      <c r="X14" s="19">
        <v>0.225104859019888</v>
      </c>
      <c r="Y14" s="19">
        <v>0.22469623065834801</v>
      </c>
      <c r="Z14" s="19">
        <v>0.265072948842423</v>
      </c>
      <c r="AA14" s="19">
        <v>0.236451918338768</v>
      </c>
      <c r="AB14" s="19">
        <v>0.28585107708579</v>
      </c>
      <c r="AC14" s="19">
        <v>0.155076959952094</v>
      </c>
      <c r="AD14" s="19">
        <v>0.162064738218508</v>
      </c>
      <c r="AE14" s="19"/>
      <c r="AF14" s="19">
        <v>0.26219812335508602</v>
      </c>
      <c r="AG14" s="19">
        <v>0.20038906776875101</v>
      </c>
      <c r="AH14" s="19">
        <v>0.20711509835658701</v>
      </c>
      <c r="AI14" s="19"/>
      <c r="AJ14" s="19">
        <v>0.23702391757144001</v>
      </c>
      <c r="AK14" s="19">
        <v>0.18359244330633301</v>
      </c>
      <c r="AL14" s="19">
        <v>0.251221576649932</v>
      </c>
      <c r="AM14" s="19">
        <v>0.28935165551182901</v>
      </c>
      <c r="AN14" s="19">
        <v>0.246654445341211</v>
      </c>
      <c r="AO14" s="19"/>
      <c r="AP14" s="19">
        <v>0.23138718384628201</v>
      </c>
      <c r="AQ14" s="19">
        <v>0.15869234284020101</v>
      </c>
      <c r="AR14" s="19">
        <v>0.26824268190693101</v>
      </c>
      <c r="AS14" s="19"/>
      <c r="AT14" s="19">
        <v>0.24809036323891101</v>
      </c>
      <c r="AU14" s="19">
        <v>0.22555849756819399</v>
      </c>
      <c r="AV14" s="19">
        <v>0.20174112651200601</v>
      </c>
      <c r="AW14" s="19">
        <v>0.155567268279485</v>
      </c>
      <c r="AX14" s="19">
        <v>0.16390207017052499</v>
      </c>
      <c r="AY14" s="19"/>
      <c r="AZ14" s="19">
        <v>0.157162259552864</v>
      </c>
      <c r="BA14" s="19">
        <v>0.222556500398711</v>
      </c>
      <c r="BB14" s="19">
        <v>0.21564740476253599</v>
      </c>
      <c r="BC14" s="19">
        <v>0.268520364424568</v>
      </c>
      <c r="BD14" s="19">
        <v>0.266668171623761</v>
      </c>
      <c r="BE14" s="19">
        <v>0.22803786579641</v>
      </c>
      <c r="BF14" s="19"/>
      <c r="BG14" s="19">
        <v>0.291774990153572</v>
      </c>
      <c r="BH14" s="19">
        <v>0.164866818146537</v>
      </c>
      <c r="BI14" s="19" t="s">
        <v>95</v>
      </c>
      <c r="BJ14" s="19">
        <v>0.22066330490390801</v>
      </c>
      <c r="BK14" s="19">
        <v>0.167919413927372</v>
      </c>
      <c r="BL14" s="19">
        <v>0.17833914580608201</v>
      </c>
      <c r="BM14" s="19">
        <v>0.22841493373847599</v>
      </c>
    </row>
    <row r="15" spans="2:65" x14ac:dyDescent="0.35">
      <c r="B15" s="16" t="s">
        <v>221</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H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2" t="s">
        <v>681</v>
      </c>
      <c r="E2" s="28"/>
      <c r="F2" s="28"/>
      <c r="G2" s="28"/>
      <c r="H2" s="28"/>
    </row>
    <row r="6" spans="2:8" ht="50" customHeight="1" x14ac:dyDescent="0.35">
      <c r="B6" s="23" t="s">
        <v>14</v>
      </c>
      <c r="C6" s="23" t="s">
        <v>669</v>
      </c>
      <c r="D6" s="23" t="s">
        <v>670</v>
      </c>
      <c r="E6" s="23" t="s">
        <v>671</v>
      </c>
      <c r="F6" s="23" t="s">
        <v>672</v>
      </c>
      <c r="G6" s="23" t="s">
        <v>673</v>
      </c>
    </row>
    <row r="7" spans="2:8" x14ac:dyDescent="0.35">
      <c r="B7" s="18" t="s">
        <v>370</v>
      </c>
      <c r="C7" s="17">
        <v>0.33269881842107202</v>
      </c>
      <c r="D7" s="17">
        <v>0.307764704007499</v>
      </c>
      <c r="E7" s="17">
        <v>0.221333519487527</v>
      </c>
      <c r="F7" s="17">
        <v>0.23418961276415301</v>
      </c>
      <c r="G7" s="17">
        <v>0.38565559427704199</v>
      </c>
    </row>
    <row r="8" spans="2:8" x14ac:dyDescent="0.35">
      <c r="B8" s="18" t="s">
        <v>371</v>
      </c>
      <c r="C8" s="17">
        <v>0.46660892924396202</v>
      </c>
      <c r="D8" s="17">
        <v>0.44219855331457403</v>
      </c>
      <c r="E8" s="17">
        <v>0.32431849611499503</v>
      </c>
      <c r="F8" s="17">
        <v>0.38828238012348498</v>
      </c>
      <c r="G8" s="17">
        <v>0.41284635304005401</v>
      </c>
    </row>
    <row r="9" spans="2:8" x14ac:dyDescent="0.35">
      <c r="B9" s="18" t="s">
        <v>372</v>
      </c>
      <c r="C9" s="17">
        <v>0.125235515579176</v>
      </c>
      <c r="D9" s="17">
        <v>0.153363511428799</v>
      </c>
      <c r="E9" s="17">
        <v>0.21876278502004201</v>
      </c>
      <c r="F9" s="17">
        <v>0.208278418213275</v>
      </c>
      <c r="G9" s="17">
        <v>0.11409870914398799</v>
      </c>
    </row>
    <row r="10" spans="2:8" x14ac:dyDescent="0.35">
      <c r="B10" s="18" t="s">
        <v>373</v>
      </c>
      <c r="C10" s="17">
        <v>5.8945611226121901E-2</v>
      </c>
      <c r="D10" s="17">
        <v>7.9026367222805399E-2</v>
      </c>
      <c r="E10" s="17">
        <v>0.21630177760897201</v>
      </c>
      <c r="F10" s="17">
        <v>0.13542956042397</v>
      </c>
      <c r="G10" s="17">
        <v>6.8452978302428996E-2</v>
      </c>
    </row>
    <row r="11" spans="2:8" x14ac:dyDescent="0.35">
      <c r="B11" s="18" t="s">
        <v>114</v>
      </c>
      <c r="C11" s="17">
        <v>1.6511125529667901E-2</v>
      </c>
      <c r="D11" s="17">
        <v>1.7646864026322599E-2</v>
      </c>
      <c r="E11" s="17">
        <v>1.9283421768463802E-2</v>
      </c>
      <c r="F11" s="17">
        <v>3.3820028475116802E-2</v>
      </c>
      <c r="G11" s="17">
        <v>1.8946365236486799E-2</v>
      </c>
    </row>
    <row r="12" spans="2:8" x14ac:dyDescent="0.35">
      <c r="B12" s="16" t="s">
        <v>221</v>
      </c>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0.33269881842107202</v>
      </c>
      <c r="D9" s="17">
        <v>0.29702996935649001</v>
      </c>
      <c r="E9" s="17">
        <v>0.36774150075853501</v>
      </c>
      <c r="F9" s="17"/>
      <c r="G9" s="17">
        <v>0.28539590590895098</v>
      </c>
      <c r="H9" s="17">
        <v>0.25250659939064601</v>
      </c>
      <c r="I9" s="17">
        <v>0.368052247102715</v>
      </c>
      <c r="J9" s="17">
        <v>0.34971222182813</v>
      </c>
      <c r="K9" s="17">
        <v>0.37004715714798297</v>
      </c>
      <c r="L9" s="17">
        <v>0.367339583660311</v>
      </c>
      <c r="M9" s="17"/>
      <c r="N9" s="17">
        <v>0.32973716657792002</v>
      </c>
      <c r="O9" s="17">
        <v>0.32560766176710398</v>
      </c>
      <c r="P9" s="17">
        <v>0.346750055504354</v>
      </c>
      <c r="Q9" s="17">
        <v>0.33295911368492798</v>
      </c>
      <c r="R9" s="17"/>
      <c r="S9" s="17">
        <v>0.31483396224513099</v>
      </c>
      <c r="T9" s="17">
        <v>0.35652268495578199</v>
      </c>
      <c r="U9" s="17">
        <v>0.34730899277044702</v>
      </c>
      <c r="V9" s="17">
        <v>0.32330504638534902</v>
      </c>
      <c r="W9" s="17">
        <v>0.27754511256065401</v>
      </c>
      <c r="X9" s="17">
        <v>0.30046507934768601</v>
      </c>
      <c r="Y9" s="17">
        <v>0.33420659083610899</v>
      </c>
      <c r="Z9" s="17">
        <v>0.38684666233299497</v>
      </c>
      <c r="AA9" s="17">
        <v>0.39323717304358302</v>
      </c>
      <c r="AB9" s="17">
        <v>0.31890794159890001</v>
      </c>
      <c r="AC9" s="17">
        <v>0.27157050980022102</v>
      </c>
      <c r="AD9" s="17">
        <v>0.35601900454098601</v>
      </c>
      <c r="AE9" s="17"/>
      <c r="AF9" s="17">
        <v>0.33509923392139102</v>
      </c>
      <c r="AG9" s="17">
        <v>0.36356283471031198</v>
      </c>
      <c r="AH9" s="17">
        <v>0.30108010208198999</v>
      </c>
      <c r="AI9" s="17"/>
      <c r="AJ9" s="17">
        <v>0.32405840960624799</v>
      </c>
      <c r="AK9" s="17">
        <v>0.33701344585399101</v>
      </c>
      <c r="AL9" s="17">
        <v>0.40714482084947601</v>
      </c>
      <c r="AM9" s="17">
        <v>0.34882814046733901</v>
      </c>
      <c r="AN9" s="17">
        <v>0.29155758185615599</v>
      </c>
      <c r="AO9" s="17"/>
      <c r="AP9" s="17">
        <v>0.331975803424162</v>
      </c>
      <c r="AQ9" s="17">
        <v>0.346466906190737</v>
      </c>
      <c r="AR9" s="17">
        <v>0.35946822159258601</v>
      </c>
      <c r="AS9" s="17"/>
      <c r="AT9" s="17">
        <v>0.31800687799747202</v>
      </c>
      <c r="AU9" s="17">
        <v>0.29799325460665899</v>
      </c>
      <c r="AV9" s="17">
        <v>0.35730032911242199</v>
      </c>
      <c r="AW9" s="17">
        <v>0.36902325393414998</v>
      </c>
      <c r="AX9" s="17">
        <v>0.37457800343362302</v>
      </c>
      <c r="AY9" s="17"/>
      <c r="AZ9" s="17">
        <v>0.32721562539089999</v>
      </c>
      <c r="BA9" s="17">
        <v>0.334223163538581</v>
      </c>
      <c r="BB9" s="17">
        <v>0.31067929876599598</v>
      </c>
      <c r="BC9" s="17">
        <v>0.34249661705449602</v>
      </c>
      <c r="BD9" s="17">
        <v>0.36271825338339198</v>
      </c>
      <c r="BE9" s="17">
        <v>0.301607323481283</v>
      </c>
      <c r="BF9" s="17"/>
      <c r="BG9" s="17">
        <v>0.339019018532147</v>
      </c>
      <c r="BH9" s="17">
        <v>0.32768886156131599</v>
      </c>
      <c r="BI9" s="17" t="s">
        <v>95</v>
      </c>
      <c r="BJ9" s="17">
        <v>0.325271218631901</v>
      </c>
      <c r="BK9" s="17">
        <v>0.349602467390149</v>
      </c>
      <c r="BL9" s="17">
        <v>0.320653646754335</v>
      </c>
      <c r="BM9" s="17">
        <v>0.33014719474131099</v>
      </c>
    </row>
    <row r="10" spans="2:65" x14ac:dyDescent="0.35">
      <c r="B10" s="18" t="s">
        <v>371</v>
      </c>
      <c r="C10" s="17">
        <v>0.46660892924396202</v>
      </c>
      <c r="D10" s="17">
        <v>0.44153894571980101</v>
      </c>
      <c r="E10" s="17">
        <v>0.49209836933138201</v>
      </c>
      <c r="F10" s="17"/>
      <c r="G10" s="17">
        <v>0.47630555614921999</v>
      </c>
      <c r="H10" s="17">
        <v>0.52700845417710795</v>
      </c>
      <c r="I10" s="17">
        <v>0.45247746541559303</v>
      </c>
      <c r="J10" s="17">
        <v>0.42447092171224599</v>
      </c>
      <c r="K10" s="17">
        <v>0.46434624915818101</v>
      </c>
      <c r="L10" s="17">
        <v>0.45567729735622797</v>
      </c>
      <c r="M10" s="17"/>
      <c r="N10" s="17">
        <v>0.45577948577963501</v>
      </c>
      <c r="O10" s="17">
        <v>0.49867877933944699</v>
      </c>
      <c r="P10" s="17">
        <v>0.44010167324416599</v>
      </c>
      <c r="Q10" s="17">
        <v>0.46574183236010103</v>
      </c>
      <c r="R10" s="17"/>
      <c r="S10" s="17">
        <v>0.48580602559702601</v>
      </c>
      <c r="T10" s="17">
        <v>0.43883687519307502</v>
      </c>
      <c r="U10" s="17">
        <v>0.43934172884080602</v>
      </c>
      <c r="V10" s="17">
        <v>0.48830003553471102</v>
      </c>
      <c r="W10" s="17">
        <v>0.52640127474759002</v>
      </c>
      <c r="X10" s="17">
        <v>0.49801377466291802</v>
      </c>
      <c r="Y10" s="17">
        <v>0.44146573134593797</v>
      </c>
      <c r="Z10" s="17">
        <v>0.45326576536930302</v>
      </c>
      <c r="AA10" s="17">
        <v>0.45050786698478601</v>
      </c>
      <c r="AB10" s="17">
        <v>0.468956550565234</v>
      </c>
      <c r="AC10" s="17">
        <v>0.49577494017849699</v>
      </c>
      <c r="AD10" s="17">
        <v>0.36348605363508302</v>
      </c>
      <c r="AE10" s="17"/>
      <c r="AF10" s="17">
        <v>0.43866625074722598</v>
      </c>
      <c r="AG10" s="17">
        <v>0.47604655579998101</v>
      </c>
      <c r="AH10" s="17">
        <v>0.48920026215505202</v>
      </c>
      <c r="AI10" s="17"/>
      <c r="AJ10" s="17">
        <v>0.45631580510471198</v>
      </c>
      <c r="AK10" s="17">
        <v>0.487972871947632</v>
      </c>
      <c r="AL10" s="17">
        <v>0.46981268105743301</v>
      </c>
      <c r="AM10" s="17">
        <v>0.24945784851892799</v>
      </c>
      <c r="AN10" s="17">
        <v>0.48658875667700802</v>
      </c>
      <c r="AO10" s="17"/>
      <c r="AP10" s="17">
        <v>0.44524993234419102</v>
      </c>
      <c r="AQ10" s="17">
        <v>0.48421192192168</v>
      </c>
      <c r="AR10" s="17">
        <v>0.490159325420784</v>
      </c>
      <c r="AS10" s="17"/>
      <c r="AT10" s="17">
        <v>0.47597496763198599</v>
      </c>
      <c r="AU10" s="17">
        <v>0.47205229865290899</v>
      </c>
      <c r="AV10" s="17">
        <v>0.49033358542547401</v>
      </c>
      <c r="AW10" s="17">
        <v>0.44881787289575897</v>
      </c>
      <c r="AX10" s="17">
        <v>0.36766495323425002</v>
      </c>
      <c r="AY10" s="17"/>
      <c r="AZ10" s="17">
        <v>0.44660635967225898</v>
      </c>
      <c r="BA10" s="17">
        <v>0.48915302526267201</v>
      </c>
      <c r="BB10" s="17">
        <v>0.48354089751415003</v>
      </c>
      <c r="BC10" s="17">
        <v>0.45866544609480697</v>
      </c>
      <c r="BD10" s="17">
        <v>0.43956504202302799</v>
      </c>
      <c r="BE10" s="17">
        <v>0.47529824862423398</v>
      </c>
      <c r="BF10" s="17"/>
      <c r="BG10" s="17">
        <v>0.44944078095027901</v>
      </c>
      <c r="BH10" s="17">
        <v>0.488167084335074</v>
      </c>
      <c r="BI10" s="17" t="s">
        <v>95</v>
      </c>
      <c r="BJ10" s="17">
        <v>0.41019168100334402</v>
      </c>
      <c r="BK10" s="17">
        <v>0.408125013943888</v>
      </c>
      <c r="BL10" s="17">
        <v>0.50598828596557399</v>
      </c>
      <c r="BM10" s="17">
        <v>0.51872162218519602</v>
      </c>
    </row>
    <row r="11" spans="2:65" x14ac:dyDescent="0.35">
      <c r="B11" s="18" t="s">
        <v>372</v>
      </c>
      <c r="C11" s="17">
        <v>0.125235515579176</v>
      </c>
      <c r="D11" s="17">
        <v>0.15829443677562399</v>
      </c>
      <c r="E11" s="17">
        <v>9.3007322413179203E-2</v>
      </c>
      <c r="F11" s="17"/>
      <c r="G11" s="17">
        <v>0.16954801083198801</v>
      </c>
      <c r="H11" s="17">
        <v>0.14373573849410201</v>
      </c>
      <c r="I11" s="17">
        <v>0.109870088944742</v>
      </c>
      <c r="J11" s="17">
        <v>0.129977979451214</v>
      </c>
      <c r="K11" s="17">
        <v>8.0772329763750095E-2</v>
      </c>
      <c r="L11" s="17">
        <v>0.11510772231005501</v>
      </c>
      <c r="M11" s="17"/>
      <c r="N11" s="17">
        <v>0.14541616593913501</v>
      </c>
      <c r="O11" s="17">
        <v>0.108671962098652</v>
      </c>
      <c r="P11" s="17">
        <v>0.12384315319388201</v>
      </c>
      <c r="Q11" s="17">
        <v>0.123366789556835</v>
      </c>
      <c r="R11" s="17"/>
      <c r="S11" s="17">
        <v>0.15140331715942901</v>
      </c>
      <c r="T11" s="17">
        <v>0.127361698580125</v>
      </c>
      <c r="U11" s="17">
        <v>0.11020993485745099</v>
      </c>
      <c r="V11" s="17">
        <v>0.127485159001646</v>
      </c>
      <c r="W11" s="17">
        <v>0.158812627895702</v>
      </c>
      <c r="X11" s="17">
        <v>0.118859852061306</v>
      </c>
      <c r="Y11" s="17">
        <v>0.108959600113649</v>
      </c>
      <c r="Z11" s="17">
        <v>9.89390472575329E-2</v>
      </c>
      <c r="AA11" s="17">
        <v>9.9351685544401894E-2</v>
      </c>
      <c r="AB11" s="17">
        <v>0.122943431411522</v>
      </c>
      <c r="AC11" s="17">
        <v>0.130312565699051</v>
      </c>
      <c r="AD11" s="17">
        <v>0.153769416233556</v>
      </c>
      <c r="AE11" s="17"/>
      <c r="AF11" s="17">
        <v>0.12904635328754599</v>
      </c>
      <c r="AG11" s="17">
        <v>0.116405026759841</v>
      </c>
      <c r="AH11" s="17">
        <v>0.120043932032997</v>
      </c>
      <c r="AI11" s="17"/>
      <c r="AJ11" s="17">
        <v>0.146434057977962</v>
      </c>
      <c r="AK11" s="17">
        <v>0.121670211095377</v>
      </c>
      <c r="AL11" s="17">
        <v>8.7171111949108898E-2</v>
      </c>
      <c r="AM11" s="17">
        <v>0.24649997593628101</v>
      </c>
      <c r="AN11" s="17">
        <v>0.12754422320872799</v>
      </c>
      <c r="AO11" s="17"/>
      <c r="AP11" s="17">
        <v>0.14673103557699499</v>
      </c>
      <c r="AQ11" s="17">
        <v>0.119109266071921</v>
      </c>
      <c r="AR11" s="17">
        <v>0.111997835556489</v>
      </c>
      <c r="AS11" s="17"/>
      <c r="AT11" s="17">
        <v>0.115330592098818</v>
      </c>
      <c r="AU11" s="17">
        <v>0.15795306822543101</v>
      </c>
      <c r="AV11" s="17">
        <v>9.1189149886269999E-2</v>
      </c>
      <c r="AW11" s="17">
        <v>0.14169724941102599</v>
      </c>
      <c r="AX11" s="17">
        <v>0.172071193544345</v>
      </c>
      <c r="AY11" s="17"/>
      <c r="AZ11" s="17">
        <v>0.16591989272072599</v>
      </c>
      <c r="BA11" s="17">
        <v>0.10750207012523701</v>
      </c>
      <c r="BB11" s="17">
        <v>0.11142878318110699</v>
      </c>
      <c r="BC11" s="17">
        <v>0.12890954967613599</v>
      </c>
      <c r="BD11" s="17">
        <v>9.5493611444336199E-2</v>
      </c>
      <c r="BE11" s="17">
        <v>0.124634889761569</v>
      </c>
      <c r="BF11" s="17"/>
      <c r="BG11" s="17">
        <v>0.13859120336793401</v>
      </c>
      <c r="BH11" s="17">
        <v>0.100194849256543</v>
      </c>
      <c r="BI11" s="17" t="s">
        <v>95</v>
      </c>
      <c r="BJ11" s="17">
        <v>0.19532727091173199</v>
      </c>
      <c r="BK11" s="17">
        <v>0.13260186003498001</v>
      </c>
      <c r="BL11" s="17">
        <v>0.10766806666736101</v>
      </c>
      <c r="BM11" s="17">
        <v>9.4232198751845103E-2</v>
      </c>
    </row>
    <row r="12" spans="2:65" x14ac:dyDescent="0.35">
      <c r="B12" s="18" t="s">
        <v>373</v>
      </c>
      <c r="C12" s="17">
        <v>5.8945611226121901E-2</v>
      </c>
      <c r="D12" s="17">
        <v>8.3894524039012805E-2</v>
      </c>
      <c r="E12" s="17">
        <v>3.42344079036545E-2</v>
      </c>
      <c r="F12" s="17"/>
      <c r="G12" s="17">
        <v>5.2283080553608301E-2</v>
      </c>
      <c r="H12" s="17">
        <v>6.1918149946958899E-2</v>
      </c>
      <c r="I12" s="17">
        <v>5.1522667458433903E-2</v>
      </c>
      <c r="J12" s="17">
        <v>6.4900021053312704E-2</v>
      </c>
      <c r="K12" s="17">
        <v>7.0395402027040699E-2</v>
      </c>
      <c r="L12" s="17">
        <v>5.5473095184146899E-2</v>
      </c>
      <c r="M12" s="17"/>
      <c r="N12" s="17">
        <v>6.2559588307631003E-2</v>
      </c>
      <c r="O12" s="17">
        <v>5.4980114506846797E-2</v>
      </c>
      <c r="P12" s="17">
        <v>6.9202672721275393E-2</v>
      </c>
      <c r="Q12" s="17">
        <v>5.0757358836469001E-2</v>
      </c>
      <c r="R12" s="17"/>
      <c r="S12" s="17">
        <v>2.8495552724534901E-2</v>
      </c>
      <c r="T12" s="17">
        <v>6.6577385742197806E-2</v>
      </c>
      <c r="U12" s="17">
        <v>6.8836209944264398E-2</v>
      </c>
      <c r="V12" s="17">
        <v>4.0018803430876902E-2</v>
      </c>
      <c r="W12" s="17">
        <v>2.97157728436005E-2</v>
      </c>
      <c r="X12" s="17">
        <v>6.2222652228398602E-2</v>
      </c>
      <c r="Y12" s="17">
        <v>9.88100720241782E-2</v>
      </c>
      <c r="Z12" s="17">
        <v>6.0948525040168802E-2</v>
      </c>
      <c r="AA12" s="17">
        <v>4.0426433978835101E-2</v>
      </c>
      <c r="AB12" s="17">
        <v>7.6158232972340797E-2</v>
      </c>
      <c r="AC12" s="17">
        <v>8.0913911993667098E-2</v>
      </c>
      <c r="AD12" s="17">
        <v>0.126725525590375</v>
      </c>
      <c r="AE12" s="17"/>
      <c r="AF12" s="17">
        <v>8.5116211252683094E-2</v>
      </c>
      <c r="AG12" s="17">
        <v>3.0974225197497401E-2</v>
      </c>
      <c r="AH12" s="17">
        <v>6.2631276207583797E-2</v>
      </c>
      <c r="AI12" s="17"/>
      <c r="AJ12" s="17">
        <v>6.3794584009069899E-2</v>
      </c>
      <c r="AK12" s="17">
        <v>3.8885179570926999E-2</v>
      </c>
      <c r="AL12" s="17">
        <v>1.6752594701392801E-2</v>
      </c>
      <c r="AM12" s="17">
        <v>0.113657046130006</v>
      </c>
      <c r="AN12" s="17">
        <v>7.6024517480639001E-2</v>
      </c>
      <c r="AO12" s="17"/>
      <c r="AP12" s="17">
        <v>6.5470630503159696E-2</v>
      </c>
      <c r="AQ12" s="17">
        <v>3.8081486006747801E-2</v>
      </c>
      <c r="AR12" s="17">
        <v>3.08827973802277E-2</v>
      </c>
      <c r="AS12" s="17"/>
      <c r="AT12" s="17">
        <v>6.8437856576353498E-2</v>
      </c>
      <c r="AU12" s="17">
        <v>5.4055868655104103E-2</v>
      </c>
      <c r="AV12" s="17">
        <v>5.5912327078460201E-2</v>
      </c>
      <c r="AW12" s="17">
        <v>2.7489605142819899E-2</v>
      </c>
      <c r="AX12" s="17">
        <v>8.56858497877825E-2</v>
      </c>
      <c r="AY12" s="17"/>
      <c r="AZ12" s="17">
        <v>4.33243634355438E-2</v>
      </c>
      <c r="BA12" s="17">
        <v>5.6290920156077201E-2</v>
      </c>
      <c r="BB12" s="17">
        <v>6.7691160083636001E-2</v>
      </c>
      <c r="BC12" s="17">
        <v>5.33618188079273E-2</v>
      </c>
      <c r="BD12" s="17">
        <v>7.92289776770356E-2</v>
      </c>
      <c r="BE12" s="17">
        <v>9.8459538132913901E-2</v>
      </c>
      <c r="BF12" s="17"/>
      <c r="BG12" s="17">
        <v>5.6801809104099703E-2</v>
      </c>
      <c r="BH12" s="17">
        <v>7.1698385317348901E-2</v>
      </c>
      <c r="BI12" s="17" t="s">
        <v>95</v>
      </c>
      <c r="BJ12" s="17">
        <v>3.9218818590537503E-2</v>
      </c>
      <c r="BK12" s="17">
        <v>7.1962284120514905E-2</v>
      </c>
      <c r="BL12" s="17">
        <v>5.5813174148154301E-2</v>
      </c>
      <c r="BM12" s="17">
        <v>4.1560229429667299E-2</v>
      </c>
    </row>
    <row r="13" spans="2:65" x14ac:dyDescent="0.35">
      <c r="B13" s="18" t="s">
        <v>114</v>
      </c>
      <c r="C13" s="19">
        <v>1.6511125529667901E-2</v>
      </c>
      <c r="D13" s="19">
        <v>1.9242124109072001E-2</v>
      </c>
      <c r="E13" s="19">
        <v>1.29183995932495E-2</v>
      </c>
      <c r="F13" s="19"/>
      <c r="G13" s="19">
        <v>1.6467446556232699E-2</v>
      </c>
      <c r="H13" s="19">
        <v>1.4831057991184801E-2</v>
      </c>
      <c r="I13" s="19">
        <v>1.8077531078516298E-2</v>
      </c>
      <c r="J13" s="19">
        <v>3.0938855955097599E-2</v>
      </c>
      <c r="K13" s="19">
        <v>1.44388619030451E-2</v>
      </c>
      <c r="L13" s="19">
        <v>6.4023014892595704E-3</v>
      </c>
      <c r="M13" s="19"/>
      <c r="N13" s="19">
        <v>6.5075933956782999E-3</v>
      </c>
      <c r="O13" s="19">
        <v>1.20614822879505E-2</v>
      </c>
      <c r="P13" s="19">
        <v>2.01024453363217E-2</v>
      </c>
      <c r="Q13" s="19">
        <v>2.7174905561667701E-2</v>
      </c>
      <c r="R13" s="19"/>
      <c r="S13" s="19">
        <v>1.9461142273878299E-2</v>
      </c>
      <c r="T13" s="19">
        <v>1.07013555288204E-2</v>
      </c>
      <c r="U13" s="19">
        <v>3.4303133587031603E-2</v>
      </c>
      <c r="V13" s="19">
        <v>2.0890955647417199E-2</v>
      </c>
      <c r="W13" s="19">
        <v>7.5252119524539304E-3</v>
      </c>
      <c r="X13" s="19">
        <v>2.04386416996916E-2</v>
      </c>
      <c r="Y13" s="19">
        <v>1.6558005680126602E-2</v>
      </c>
      <c r="Z13" s="19">
        <v>0</v>
      </c>
      <c r="AA13" s="19">
        <v>1.64768404483943E-2</v>
      </c>
      <c r="AB13" s="19">
        <v>1.30338434520031E-2</v>
      </c>
      <c r="AC13" s="19">
        <v>2.1428072328564099E-2</v>
      </c>
      <c r="AD13" s="19">
        <v>0</v>
      </c>
      <c r="AE13" s="19"/>
      <c r="AF13" s="19">
        <v>1.20719507911543E-2</v>
      </c>
      <c r="AG13" s="19">
        <v>1.30113575323683E-2</v>
      </c>
      <c r="AH13" s="19">
        <v>2.7044427522377099E-2</v>
      </c>
      <c r="AI13" s="19"/>
      <c r="AJ13" s="19">
        <v>9.3971433020077696E-3</v>
      </c>
      <c r="AK13" s="19">
        <v>1.44582915320719E-2</v>
      </c>
      <c r="AL13" s="19">
        <v>1.9118791442588899E-2</v>
      </c>
      <c r="AM13" s="19">
        <v>4.1556988947446E-2</v>
      </c>
      <c r="AN13" s="19">
        <v>1.8284920777469599E-2</v>
      </c>
      <c r="AO13" s="19"/>
      <c r="AP13" s="19">
        <v>1.0572598151491801E-2</v>
      </c>
      <c r="AQ13" s="19">
        <v>1.21304198089146E-2</v>
      </c>
      <c r="AR13" s="19">
        <v>7.49182004991288E-3</v>
      </c>
      <c r="AS13" s="19"/>
      <c r="AT13" s="19">
        <v>2.2249705695370599E-2</v>
      </c>
      <c r="AU13" s="19">
        <v>1.79455098598966E-2</v>
      </c>
      <c r="AV13" s="19">
        <v>5.2646084973727901E-3</v>
      </c>
      <c r="AW13" s="19">
        <v>1.29720186162454E-2</v>
      </c>
      <c r="AX13" s="19">
        <v>0</v>
      </c>
      <c r="AY13" s="19"/>
      <c r="AZ13" s="19">
        <v>1.6933758780570601E-2</v>
      </c>
      <c r="BA13" s="19">
        <v>1.28308209174328E-2</v>
      </c>
      <c r="BB13" s="19">
        <v>2.6659860455110498E-2</v>
      </c>
      <c r="BC13" s="19">
        <v>1.6566568366633502E-2</v>
      </c>
      <c r="BD13" s="19">
        <v>2.2994115472207598E-2</v>
      </c>
      <c r="BE13" s="19">
        <v>0</v>
      </c>
      <c r="BF13" s="19"/>
      <c r="BG13" s="19">
        <v>1.61471880455408E-2</v>
      </c>
      <c r="BH13" s="19">
        <v>1.22508195297168E-2</v>
      </c>
      <c r="BI13" s="19" t="s">
        <v>95</v>
      </c>
      <c r="BJ13" s="19">
        <v>2.9991010862485599E-2</v>
      </c>
      <c r="BK13" s="19">
        <v>3.7708374510467803E-2</v>
      </c>
      <c r="BL13" s="19">
        <v>9.8768264645764606E-3</v>
      </c>
      <c r="BM13" s="19">
        <v>1.5338754891981299E-2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0.307764704007499</v>
      </c>
      <c r="D9" s="17">
        <v>0.27660100015864503</v>
      </c>
      <c r="E9" s="17">
        <v>0.339183178296459</v>
      </c>
      <c r="F9" s="17"/>
      <c r="G9" s="17">
        <v>0.25117256166052099</v>
      </c>
      <c r="H9" s="17">
        <v>0.23158054583216001</v>
      </c>
      <c r="I9" s="17">
        <v>0.33800120667393801</v>
      </c>
      <c r="J9" s="17">
        <v>0.32378788915715401</v>
      </c>
      <c r="K9" s="17">
        <v>0.33720684131939799</v>
      </c>
      <c r="L9" s="17">
        <v>0.35617937665637101</v>
      </c>
      <c r="M9" s="17"/>
      <c r="N9" s="17">
        <v>0.32059653102535102</v>
      </c>
      <c r="O9" s="17">
        <v>0.27960201896503101</v>
      </c>
      <c r="P9" s="17">
        <v>0.31673082784387402</v>
      </c>
      <c r="Q9" s="17">
        <v>0.31419608433719498</v>
      </c>
      <c r="R9" s="17"/>
      <c r="S9" s="17">
        <v>0.287712109192516</v>
      </c>
      <c r="T9" s="17">
        <v>0.31221856389292602</v>
      </c>
      <c r="U9" s="17">
        <v>0.31964357219444001</v>
      </c>
      <c r="V9" s="17">
        <v>0.329246365644082</v>
      </c>
      <c r="W9" s="17">
        <v>0.26407675515526002</v>
      </c>
      <c r="X9" s="17">
        <v>0.31130345770308798</v>
      </c>
      <c r="Y9" s="17">
        <v>0.33039289717892201</v>
      </c>
      <c r="Z9" s="17">
        <v>0.30986909267267398</v>
      </c>
      <c r="AA9" s="17">
        <v>0.35630549178280502</v>
      </c>
      <c r="AB9" s="17">
        <v>0.28018985226506499</v>
      </c>
      <c r="AC9" s="17">
        <v>0.249118897221103</v>
      </c>
      <c r="AD9" s="17">
        <v>0.315799813413641</v>
      </c>
      <c r="AE9" s="17"/>
      <c r="AF9" s="17">
        <v>0.33186106087150302</v>
      </c>
      <c r="AG9" s="17">
        <v>0.32510291502704602</v>
      </c>
      <c r="AH9" s="17">
        <v>0.26581375886619901</v>
      </c>
      <c r="AI9" s="17"/>
      <c r="AJ9" s="17">
        <v>0.322984588041698</v>
      </c>
      <c r="AK9" s="17">
        <v>0.30700811747717499</v>
      </c>
      <c r="AL9" s="17">
        <v>0.37089404383258001</v>
      </c>
      <c r="AM9" s="17">
        <v>0.31107421760994097</v>
      </c>
      <c r="AN9" s="17">
        <v>0.24449121086793199</v>
      </c>
      <c r="AO9" s="17"/>
      <c r="AP9" s="17">
        <v>0.33345902661868898</v>
      </c>
      <c r="AQ9" s="17">
        <v>0.311126288260275</v>
      </c>
      <c r="AR9" s="17">
        <v>0.31946135360855898</v>
      </c>
      <c r="AS9" s="17"/>
      <c r="AT9" s="17">
        <v>0.31087967150333901</v>
      </c>
      <c r="AU9" s="17">
        <v>0.2531506951311</v>
      </c>
      <c r="AV9" s="17">
        <v>0.31239947240003901</v>
      </c>
      <c r="AW9" s="17">
        <v>0.369910874664161</v>
      </c>
      <c r="AX9" s="17">
        <v>0.369121887772552</v>
      </c>
      <c r="AY9" s="17"/>
      <c r="AZ9" s="17">
        <v>0.29748476073755897</v>
      </c>
      <c r="BA9" s="17">
        <v>0.29010182993165301</v>
      </c>
      <c r="BB9" s="17">
        <v>0.32258007797500698</v>
      </c>
      <c r="BC9" s="17">
        <v>0.32263209536026699</v>
      </c>
      <c r="BD9" s="17">
        <v>0.33968399814716999</v>
      </c>
      <c r="BE9" s="17">
        <v>0.30312909880122002</v>
      </c>
      <c r="BF9" s="17"/>
      <c r="BG9" s="17">
        <v>0.32393274741974099</v>
      </c>
      <c r="BH9" s="17">
        <v>0.28922168108576102</v>
      </c>
      <c r="BI9" s="17" t="s">
        <v>95</v>
      </c>
      <c r="BJ9" s="17">
        <v>0.31596537594642299</v>
      </c>
      <c r="BK9" s="17">
        <v>0.31810840557220699</v>
      </c>
      <c r="BL9" s="17">
        <v>0.294918155831211</v>
      </c>
      <c r="BM9" s="17">
        <v>0.290473405692659</v>
      </c>
    </row>
    <row r="10" spans="2:65" x14ac:dyDescent="0.35">
      <c r="B10" s="18" t="s">
        <v>371</v>
      </c>
      <c r="C10" s="17">
        <v>0.44219855331457403</v>
      </c>
      <c r="D10" s="17">
        <v>0.41528033211804299</v>
      </c>
      <c r="E10" s="17">
        <v>0.46833346530749997</v>
      </c>
      <c r="F10" s="17"/>
      <c r="G10" s="17">
        <v>0.46171567885716702</v>
      </c>
      <c r="H10" s="17">
        <v>0.48000041484523298</v>
      </c>
      <c r="I10" s="17">
        <v>0.43014595129119298</v>
      </c>
      <c r="J10" s="17">
        <v>0.42992902003996297</v>
      </c>
      <c r="K10" s="17">
        <v>0.44585433498073801</v>
      </c>
      <c r="L10" s="17">
        <v>0.41356303685268497</v>
      </c>
      <c r="M10" s="17"/>
      <c r="N10" s="17">
        <v>0.42629703316988699</v>
      </c>
      <c r="O10" s="17">
        <v>0.48618944207081699</v>
      </c>
      <c r="P10" s="17">
        <v>0.40572329272273799</v>
      </c>
      <c r="Q10" s="17">
        <v>0.45057269068456501</v>
      </c>
      <c r="R10" s="17"/>
      <c r="S10" s="17">
        <v>0.46633347713589501</v>
      </c>
      <c r="T10" s="17">
        <v>0.47852355519713402</v>
      </c>
      <c r="U10" s="17">
        <v>0.41720878012194001</v>
      </c>
      <c r="V10" s="17">
        <v>0.42385817069830001</v>
      </c>
      <c r="W10" s="17">
        <v>0.50745203817553997</v>
      </c>
      <c r="X10" s="17">
        <v>0.472954512970713</v>
      </c>
      <c r="Y10" s="17">
        <v>0.41397047985492302</v>
      </c>
      <c r="Z10" s="17">
        <v>0.44072518115734799</v>
      </c>
      <c r="AA10" s="17">
        <v>0.403587003100492</v>
      </c>
      <c r="AB10" s="17">
        <v>0.45458186959102398</v>
      </c>
      <c r="AC10" s="17">
        <v>0.41666298192406998</v>
      </c>
      <c r="AD10" s="17">
        <v>0.27757339618736698</v>
      </c>
      <c r="AE10" s="17"/>
      <c r="AF10" s="17">
        <v>0.39479710057143602</v>
      </c>
      <c r="AG10" s="17">
        <v>0.46724028135245899</v>
      </c>
      <c r="AH10" s="17">
        <v>0.42500657585584201</v>
      </c>
      <c r="AI10" s="17"/>
      <c r="AJ10" s="17">
        <v>0.41623820188876398</v>
      </c>
      <c r="AK10" s="17">
        <v>0.46061270086245099</v>
      </c>
      <c r="AL10" s="17">
        <v>0.47960429383174802</v>
      </c>
      <c r="AM10" s="17">
        <v>0.32236050489769902</v>
      </c>
      <c r="AN10" s="17">
        <v>0.45998778326541401</v>
      </c>
      <c r="AO10" s="17"/>
      <c r="AP10" s="17">
        <v>0.38889378960177901</v>
      </c>
      <c r="AQ10" s="17">
        <v>0.48900218458245598</v>
      </c>
      <c r="AR10" s="17">
        <v>0.482444255165695</v>
      </c>
      <c r="AS10" s="17"/>
      <c r="AT10" s="17">
        <v>0.458454710569692</v>
      </c>
      <c r="AU10" s="17">
        <v>0.43738034091828298</v>
      </c>
      <c r="AV10" s="17">
        <v>0.47770052531349599</v>
      </c>
      <c r="AW10" s="17">
        <v>0.40283011219276299</v>
      </c>
      <c r="AX10" s="17">
        <v>0.34635331120024598</v>
      </c>
      <c r="AY10" s="17"/>
      <c r="AZ10" s="17">
        <v>0.42862762298277901</v>
      </c>
      <c r="BA10" s="17">
        <v>0.49481677619195802</v>
      </c>
      <c r="BB10" s="17">
        <v>0.42504704248479902</v>
      </c>
      <c r="BC10" s="17">
        <v>0.42423937891041602</v>
      </c>
      <c r="BD10" s="17">
        <v>0.41865163633329699</v>
      </c>
      <c r="BE10" s="17">
        <v>0.35813859102782503</v>
      </c>
      <c r="BF10" s="17"/>
      <c r="BG10" s="17">
        <v>0.41651578492935198</v>
      </c>
      <c r="BH10" s="17">
        <v>0.48830877816888002</v>
      </c>
      <c r="BI10" s="17" t="s">
        <v>95</v>
      </c>
      <c r="BJ10" s="17">
        <v>0.39885713305635401</v>
      </c>
      <c r="BK10" s="17">
        <v>0.41299447021803198</v>
      </c>
      <c r="BL10" s="17">
        <v>0.47453615555618101</v>
      </c>
      <c r="BM10" s="17">
        <v>0.39045260913679303</v>
      </c>
    </row>
    <row r="11" spans="2:65" x14ac:dyDescent="0.35">
      <c r="B11" s="18" t="s">
        <v>372</v>
      </c>
      <c r="C11" s="17">
        <v>0.153363511428799</v>
      </c>
      <c r="D11" s="17">
        <v>0.181681955543502</v>
      </c>
      <c r="E11" s="17">
        <v>0.12600504145521599</v>
      </c>
      <c r="F11" s="17"/>
      <c r="G11" s="17">
        <v>0.173663646171764</v>
      </c>
      <c r="H11" s="17">
        <v>0.172208295433326</v>
      </c>
      <c r="I11" s="17">
        <v>0.15464972218413101</v>
      </c>
      <c r="J11" s="17">
        <v>0.14119780865038301</v>
      </c>
      <c r="K11" s="17">
        <v>0.12530028561652401</v>
      </c>
      <c r="L11" s="17">
        <v>0.14933283472948899</v>
      </c>
      <c r="M11" s="17"/>
      <c r="N11" s="17">
        <v>0.15579958718495701</v>
      </c>
      <c r="O11" s="17">
        <v>0.14727775047675701</v>
      </c>
      <c r="P11" s="17">
        <v>0.16142044987512999</v>
      </c>
      <c r="Q11" s="17">
        <v>0.147224648466418</v>
      </c>
      <c r="R11" s="17"/>
      <c r="S11" s="17">
        <v>0.163119214420476</v>
      </c>
      <c r="T11" s="17">
        <v>0.14916579738130001</v>
      </c>
      <c r="U11" s="17">
        <v>0.16114619513021999</v>
      </c>
      <c r="V11" s="17">
        <v>0.156155378972164</v>
      </c>
      <c r="W11" s="17">
        <v>0.138890189040041</v>
      </c>
      <c r="X11" s="17">
        <v>0.11697435542886001</v>
      </c>
      <c r="Y11" s="17">
        <v>0.13347810006855401</v>
      </c>
      <c r="Z11" s="17">
        <v>0.13825528131416201</v>
      </c>
      <c r="AA11" s="17">
        <v>0.13528990096612201</v>
      </c>
      <c r="AB11" s="17">
        <v>0.163801185006032</v>
      </c>
      <c r="AC11" s="17">
        <v>0.21256709613982</v>
      </c>
      <c r="AD11" s="17">
        <v>0.24179160679419201</v>
      </c>
      <c r="AE11" s="17"/>
      <c r="AF11" s="17">
        <v>0.17094755959465399</v>
      </c>
      <c r="AG11" s="17">
        <v>0.13699503014436401</v>
      </c>
      <c r="AH11" s="17">
        <v>0.16798197337220799</v>
      </c>
      <c r="AI11" s="17"/>
      <c r="AJ11" s="17">
        <v>0.165254884226848</v>
      </c>
      <c r="AK11" s="17">
        <v>0.157733439784012</v>
      </c>
      <c r="AL11" s="17">
        <v>0.105105783626087</v>
      </c>
      <c r="AM11" s="17">
        <v>0.127899059081136</v>
      </c>
      <c r="AN11" s="17">
        <v>0.16488531449650801</v>
      </c>
      <c r="AO11" s="17"/>
      <c r="AP11" s="17">
        <v>0.17540398539704799</v>
      </c>
      <c r="AQ11" s="17">
        <v>0.13778474881904401</v>
      </c>
      <c r="AR11" s="17">
        <v>0.13612110992739199</v>
      </c>
      <c r="AS11" s="17"/>
      <c r="AT11" s="17">
        <v>0.14189111464721599</v>
      </c>
      <c r="AU11" s="17">
        <v>0.203922266585361</v>
      </c>
      <c r="AV11" s="17">
        <v>0.118069799276995</v>
      </c>
      <c r="AW11" s="17">
        <v>0.14410741880143599</v>
      </c>
      <c r="AX11" s="17">
        <v>0.15423312210706799</v>
      </c>
      <c r="AY11" s="17"/>
      <c r="AZ11" s="17">
        <v>0.178059865967652</v>
      </c>
      <c r="BA11" s="17">
        <v>0.13050872803195801</v>
      </c>
      <c r="BB11" s="17">
        <v>0.14905968310666501</v>
      </c>
      <c r="BC11" s="17">
        <v>0.15550701486267601</v>
      </c>
      <c r="BD11" s="17">
        <v>0.12949587424699099</v>
      </c>
      <c r="BE11" s="17">
        <v>0.22159731459105</v>
      </c>
      <c r="BF11" s="17"/>
      <c r="BG11" s="17">
        <v>0.17184962873374601</v>
      </c>
      <c r="BH11" s="17">
        <v>0.110234928366945</v>
      </c>
      <c r="BI11" s="17" t="s">
        <v>95</v>
      </c>
      <c r="BJ11" s="17">
        <v>0.20137377048597199</v>
      </c>
      <c r="BK11" s="17">
        <v>0.13870631298208599</v>
      </c>
      <c r="BL11" s="17">
        <v>0.13791056697304199</v>
      </c>
      <c r="BM11" s="17">
        <v>0.23309975559738799</v>
      </c>
    </row>
    <row r="12" spans="2:65" x14ac:dyDescent="0.35">
      <c r="B12" s="18" t="s">
        <v>373</v>
      </c>
      <c r="C12" s="17">
        <v>7.9026367222805399E-2</v>
      </c>
      <c r="D12" s="17">
        <v>0.108893444346635</v>
      </c>
      <c r="E12" s="17">
        <v>4.9667318362752698E-2</v>
      </c>
      <c r="F12" s="17"/>
      <c r="G12" s="17">
        <v>9.7749343544865905E-2</v>
      </c>
      <c r="H12" s="17">
        <v>8.8155373971534001E-2</v>
      </c>
      <c r="I12" s="17">
        <v>6.8734108746041703E-2</v>
      </c>
      <c r="J12" s="17">
        <v>7.7030443412366006E-2</v>
      </c>
      <c r="K12" s="17">
        <v>7.2368593673811502E-2</v>
      </c>
      <c r="L12" s="17">
        <v>7.2206532316139396E-2</v>
      </c>
      <c r="M12" s="17"/>
      <c r="N12" s="17">
        <v>8.9077470478626894E-2</v>
      </c>
      <c r="O12" s="17">
        <v>7.0319258719445693E-2</v>
      </c>
      <c r="P12" s="17">
        <v>0.10215662686428301</v>
      </c>
      <c r="Q12" s="17">
        <v>5.7201116653379E-2</v>
      </c>
      <c r="R12" s="17"/>
      <c r="S12" s="17">
        <v>6.4028978282991603E-2</v>
      </c>
      <c r="T12" s="17">
        <v>4.7651563957396698E-2</v>
      </c>
      <c r="U12" s="17">
        <v>5.9750554548782399E-2</v>
      </c>
      <c r="V12" s="17">
        <v>7.4840752644782904E-2</v>
      </c>
      <c r="W12" s="17">
        <v>7.3707667755483E-2</v>
      </c>
      <c r="X12" s="17">
        <v>7.9528834816951902E-2</v>
      </c>
      <c r="Y12" s="17">
        <v>9.3448928689776806E-2</v>
      </c>
      <c r="Z12" s="17">
        <v>0.111150444855815</v>
      </c>
      <c r="AA12" s="17">
        <v>8.8851617195010696E-2</v>
      </c>
      <c r="AB12" s="17">
        <v>8.8357040258192299E-2</v>
      </c>
      <c r="AC12" s="17">
        <v>0.10978962491517601</v>
      </c>
      <c r="AD12" s="17">
        <v>0.16483518360480001</v>
      </c>
      <c r="AE12" s="17"/>
      <c r="AF12" s="17">
        <v>9.0810236238871106E-2</v>
      </c>
      <c r="AG12" s="17">
        <v>5.6573325568418299E-2</v>
      </c>
      <c r="AH12" s="17">
        <v>0.10589196403489</v>
      </c>
      <c r="AI12" s="17"/>
      <c r="AJ12" s="17">
        <v>8.1975222041802895E-2</v>
      </c>
      <c r="AK12" s="17">
        <v>5.4426642387180799E-2</v>
      </c>
      <c r="AL12" s="17">
        <v>3.58503164873928E-2</v>
      </c>
      <c r="AM12" s="17">
        <v>0.23866621841122401</v>
      </c>
      <c r="AN12" s="17">
        <v>0.10830609862976701</v>
      </c>
      <c r="AO12" s="17"/>
      <c r="AP12" s="17">
        <v>8.6467294119886406E-2</v>
      </c>
      <c r="AQ12" s="17">
        <v>4.7836535029133001E-2</v>
      </c>
      <c r="AR12" s="17">
        <v>4.56075630522099E-2</v>
      </c>
      <c r="AS12" s="17"/>
      <c r="AT12" s="17">
        <v>6.5895563577586899E-2</v>
      </c>
      <c r="AU12" s="17">
        <v>8.5648054097646406E-2</v>
      </c>
      <c r="AV12" s="17">
        <v>8.1775359714427606E-2</v>
      </c>
      <c r="AW12" s="17">
        <v>7.0179575725394794E-2</v>
      </c>
      <c r="AX12" s="17">
        <v>0.101703824567284</v>
      </c>
      <c r="AY12" s="17"/>
      <c r="AZ12" s="17">
        <v>7.5817056646974898E-2</v>
      </c>
      <c r="BA12" s="17">
        <v>7.1550567997858E-2</v>
      </c>
      <c r="BB12" s="17">
        <v>8.4625102101334795E-2</v>
      </c>
      <c r="BC12" s="17">
        <v>7.5896982975524996E-2</v>
      </c>
      <c r="BD12" s="17">
        <v>9.0949702789196299E-2</v>
      </c>
      <c r="BE12" s="17">
        <v>0.10721160881879201</v>
      </c>
      <c r="BF12" s="17"/>
      <c r="BG12" s="17">
        <v>6.9462209683016002E-2</v>
      </c>
      <c r="BH12" s="17">
        <v>9.8746283694120196E-2</v>
      </c>
      <c r="BI12" s="17" t="s">
        <v>95</v>
      </c>
      <c r="BJ12" s="17">
        <v>6.2149848791693697E-2</v>
      </c>
      <c r="BK12" s="17">
        <v>9.8529590599021805E-2</v>
      </c>
      <c r="BL12" s="17">
        <v>7.6871413741386799E-2</v>
      </c>
      <c r="BM12" s="17">
        <v>7.0635474681178007E-2</v>
      </c>
    </row>
    <row r="13" spans="2:65" x14ac:dyDescent="0.35">
      <c r="B13" s="18" t="s">
        <v>114</v>
      </c>
      <c r="C13" s="19">
        <v>1.7646864026322599E-2</v>
      </c>
      <c r="D13" s="19">
        <v>1.75432678331752E-2</v>
      </c>
      <c r="E13" s="19">
        <v>1.68109965780718E-2</v>
      </c>
      <c r="F13" s="19"/>
      <c r="G13" s="19">
        <v>1.5698769765683001E-2</v>
      </c>
      <c r="H13" s="19">
        <v>2.8055369917747899E-2</v>
      </c>
      <c r="I13" s="19">
        <v>8.4690111046957506E-3</v>
      </c>
      <c r="J13" s="19">
        <v>2.8054838740133599E-2</v>
      </c>
      <c r="K13" s="19">
        <v>1.9269944409527701E-2</v>
      </c>
      <c r="L13" s="19">
        <v>8.7182194453152301E-3</v>
      </c>
      <c r="M13" s="19"/>
      <c r="N13" s="19">
        <v>8.2293781411788506E-3</v>
      </c>
      <c r="O13" s="19">
        <v>1.6611529767949398E-2</v>
      </c>
      <c r="P13" s="19">
        <v>1.39688026939736E-2</v>
      </c>
      <c r="Q13" s="19">
        <v>3.0805459858443199E-2</v>
      </c>
      <c r="R13" s="19"/>
      <c r="S13" s="19">
        <v>1.88062209681213E-2</v>
      </c>
      <c r="T13" s="19">
        <v>1.24405195712427E-2</v>
      </c>
      <c r="U13" s="19">
        <v>4.2250898004617898E-2</v>
      </c>
      <c r="V13" s="19">
        <v>1.5899332040671101E-2</v>
      </c>
      <c r="W13" s="19">
        <v>1.5873349873676199E-2</v>
      </c>
      <c r="X13" s="19">
        <v>1.92388390803871E-2</v>
      </c>
      <c r="Y13" s="19">
        <v>2.87095942078247E-2</v>
      </c>
      <c r="Z13" s="19">
        <v>0</v>
      </c>
      <c r="AA13" s="19">
        <v>1.5965986955570499E-2</v>
      </c>
      <c r="AB13" s="19">
        <v>1.3070052879686701E-2</v>
      </c>
      <c r="AC13" s="19">
        <v>1.18613997998305E-2</v>
      </c>
      <c r="AD13" s="19">
        <v>0</v>
      </c>
      <c r="AE13" s="19"/>
      <c r="AF13" s="19">
        <v>1.1584042723535399E-2</v>
      </c>
      <c r="AG13" s="19">
        <v>1.4088447907712199E-2</v>
      </c>
      <c r="AH13" s="19">
        <v>3.5305727870861503E-2</v>
      </c>
      <c r="AI13" s="19"/>
      <c r="AJ13" s="19">
        <v>1.3547103800887E-2</v>
      </c>
      <c r="AK13" s="19">
        <v>2.0219099489180999E-2</v>
      </c>
      <c r="AL13" s="19">
        <v>8.5455622221920508E-3</v>
      </c>
      <c r="AM13" s="19">
        <v>0</v>
      </c>
      <c r="AN13" s="19">
        <v>2.2329592740378899E-2</v>
      </c>
      <c r="AO13" s="19"/>
      <c r="AP13" s="19">
        <v>1.5775904262597399E-2</v>
      </c>
      <c r="AQ13" s="19">
        <v>1.42502433090912E-2</v>
      </c>
      <c r="AR13" s="19">
        <v>1.6365718246144599E-2</v>
      </c>
      <c r="AS13" s="19"/>
      <c r="AT13" s="19">
        <v>2.28789397021654E-2</v>
      </c>
      <c r="AU13" s="19">
        <v>1.9898643267609699E-2</v>
      </c>
      <c r="AV13" s="19">
        <v>1.00548432950422E-2</v>
      </c>
      <c r="AW13" s="19">
        <v>1.29720186162454E-2</v>
      </c>
      <c r="AX13" s="19">
        <v>2.8587854352850699E-2</v>
      </c>
      <c r="AY13" s="19"/>
      <c r="AZ13" s="19">
        <v>2.0010693665035599E-2</v>
      </c>
      <c r="BA13" s="19">
        <v>1.3022097846573001E-2</v>
      </c>
      <c r="BB13" s="19">
        <v>1.8688094332194899E-2</v>
      </c>
      <c r="BC13" s="19">
        <v>2.17245278911158E-2</v>
      </c>
      <c r="BD13" s="19">
        <v>2.12187884833452E-2</v>
      </c>
      <c r="BE13" s="19">
        <v>9.9233867611128995E-3</v>
      </c>
      <c r="BF13" s="19"/>
      <c r="BG13" s="19">
        <v>1.8239629234145498E-2</v>
      </c>
      <c r="BH13" s="19">
        <v>1.3488328684293701E-2</v>
      </c>
      <c r="BI13" s="19" t="s">
        <v>95</v>
      </c>
      <c r="BJ13" s="19">
        <v>2.1653871719556898E-2</v>
      </c>
      <c r="BK13" s="19">
        <v>3.1661220628653203E-2</v>
      </c>
      <c r="BL13" s="19">
        <v>1.57637078981793E-2</v>
      </c>
      <c r="BM13" s="19">
        <v>1.5338754891981299E-2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0.221333519487527</v>
      </c>
      <c r="D9" s="17">
        <v>0.154887798614635</v>
      </c>
      <c r="E9" s="17">
        <v>0.28549586465216598</v>
      </c>
      <c r="F9" s="17"/>
      <c r="G9" s="17">
        <v>0.16858106191345601</v>
      </c>
      <c r="H9" s="17">
        <v>0.19741841054003201</v>
      </c>
      <c r="I9" s="17">
        <v>0.23269572358464499</v>
      </c>
      <c r="J9" s="17">
        <v>0.271524169722831</v>
      </c>
      <c r="K9" s="17">
        <v>0.25351200048945899</v>
      </c>
      <c r="L9" s="17">
        <v>0.20962660609011899</v>
      </c>
      <c r="M9" s="17"/>
      <c r="N9" s="17">
        <v>0.26089505929186702</v>
      </c>
      <c r="O9" s="17">
        <v>0.19687028006837301</v>
      </c>
      <c r="P9" s="17">
        <v>0.21630831503432399</v>
      </c>
      <c r="Q9" s="17">
        <v>0.20541396483009799</v>
      </c>
      <c r="R9" s="17"/>
      <c r="S9" s="17">
        <v>0.239430246286985</v>
      </c>
      <c r="T9" s="17">
        <v>0.212929207345252</v>
      </c>
      <c r="U9" s="17">
        <v>0.28391690389466401</v>
      </c>
      <c r="V9" s="17">
        <v>0.23736618654858399</v>
      </c>
      <c r="W9" s="17">
        <v>0.15060027934113401</v>
      </c>
      <c r="X9" s="17">
        <v>0.21797907663864299</v>
      </c>
      <c r="Y9" s="17">
        <v>0.23280078494120901</v>
      </c>
      <c r="Z9" s="17">
        <v>0.203354806092231</v>
      </c>
      <c r="AA9" s="17">
        <v>0.24102304831370699</v>
      </c>
      <c r="AB9" s="17">
        <v>0.218802228795999</v>
      </c>
      <c r="AC9" s="17">
        <v>0.16161468131991699</v>
      </c>
      <c r="AD9" s="17">
        <v>0.13879437922594001</v>
      </c>
      <c r="AE9" s="17"/>
      <c r="AF9" s="17">
        <v>0.19998916245560899</v>
      </c>
      <c r="AG9" s="17">
        <v>0.26843702123157798</v>
      </c>
      <c r="AH9" s="17">
        <v>0.178800181547769</v>
      </c>
      <c r="AI9" s="17"/>
      <c r="AJ9" s="17">
        <v>0.18076513396135199</v>
      </c>
      <c r="AK9" s="17">
        <v>0.26492487612571303</v>
      </c>
      <c r="AL9" s="17">
        <v>0.33708397106456101</v>
      </c>
      <c r="AM9" s="17">
        <v>0.15357631494002</v>
      </c>
      <c r="AN9" s="17">
        <v>0.16100723929313801</v>
      </c>
      <c r="AO9" s="17"/>
      <c r="AP9" s="17">
        <v>0.19367520261948201</v>
      </c>
      <c r="AQ9" s="17">
        <v>0.26014404317767797</v>
      </c>
      <c r="AR9" s="17">
        <v>0.245737778659776</v>
      </c>
      <c r="AS9" s="17"/>
      <c r="AT9" s="17">
        <v>0.18460908908343299</v>
      </c>
      <c r="AU9" s="17">
        <v>0.194595110368598</v>
      </c>
      <c r="AV9" s="17">
        <v>0.275073768595538</v>
      </c>
      <c r="AW9" s="17">
        <v>0.263757403339617</v>
      </c>
      <c r="AX9" s="17">
        <v>0.30013385193376801</v>
      </c>
      <c r="AY9" s="17"/>
      <c r="AZ9" s="17">
        <v>0.23501202751132</v>
      </c>
      <c r="BA9" s="17">
        <v>0.22279019922936999</v>
      </c>
      <c r="BB9" s="17">
        <v>0.21922317708799399</v>
      </c>
      <c r="BC9" s="17">
        <v>0.19709349500946099</v>
      </c>
      <c r="BD9" s="17">
        <v>0.25180726393099201</v>
      </c>
      <c r="BE9" s="17">
        <v>0.176226730262766</v>
      </c>
      <c r="BF9" s="17"/>
      <c r="BG9" s="17">
        <v>0.22355254104425701</v>
      </c>
      <c r="BH9" s="17">
        <v>0.23477569111397201</v>
      </c>
      <c r="BI9" s="17" t="s">
        <v>95</v>
      </c>
      <c r="BJ9" s="17">
        <v>0.23763753737486101</v>
      </c>
      <c r="BK9" s="17">
        <v>0.18264905171350701</v>
      </c>
      <c r="BL9" s="17">
        <v>0.212255951486781</v>
      </c>
      <c r="BM9" s="17">
        <v>0.191317463517684</v>
      </c>
    </row>
    <row r="10" spans="2:65" x14ac:dyDescent="0.35">
      <c r="B10" s="18" t="s">
        <v>371</v>
      </c>
      <c r="C10" s="17">
        <v>0.32431849611499503</v>
      </c>
      <c r="D10" s="17">
        <v>0.31004911796520102</v>
      </c>
      <c r="E10" s="17">
        <v>0.34029196319231497</v>
      </c>
      <c r="F10" s="17"/>
      <c r="G10" s="17">
        <v>0.37122093190989702</v>
      </c>
      <c r="H10" s="17">
        <v>0.34113552909385703</v>
      </c>
      <c r="I10" s="17">
        <v>0.35219562891623402</v>
      </c>
      <c r="J10" s="17">
        <v>0.27476115569487902</v>
      </c>
      <c r="K10" s="17">
        <v>0.28626704072515602</v>
      </c>
      <c r="L10" s="17">
        <v>0.31611886282493201</v>
      </c>
      <c r="M10" s="17"/>
      <c r="N10" s="17">
        <v>0.30726338805660702</v>
      </c>
      <c r="O10" s="17">
        <v>0.34781361610666101</v>
      </c>
      <c r="P10" s="17">
        <v>0.29336321418585098</v>
      </c>
      <c r="Q10" s="17">
        <v>0.35023062887225898</v>
      </c>
      <c r="R10" s="17"/>
      <c r="S10" s="17">
        <v>0.32665557986385102</v>
      </c>
      <c r="T10" s="17">
        <v>0.33838284100461002</v>
      </c>
      <c r="U10" s="17">
        <v>0.25705829028053701</v>
      </c>
      <c r="V10" s="17">
        <v>0.36837496216825399</v>
      </c>
      <c r="W10" s="17">
        <v>0.34694367712524898</v>
      </c>
      <c r="X10" s="17">
        <v>0.29351263762280599</v>
      </c>
      <c r="Y10" s="17">
        <v>0.32309413876881299</v>
      </c>
      <c r="Z10" s="17">
        <v>0.33213751731267299</v>
      </c>
      <c r="AA10" s="17">
        <v>0.33336300376321099</v>
      </c>
      <c r="AB10" s="17">
        <v>0.31385536660751401</v>
      </c>
      <c r="AC10" s="17">
        <v>0.31723185215226002</v>
      </c>
      <c r="AD10" s="17">
        <v>0.33633229034140799</v>
      </c>
      <c r="AE10" s="17"/>
      <c r="AF10" s="17">
        <v>0.27543692819708099</v>
      </c>
      <c r="AG10" s="17">
        <v>0.37109773202042301</v>
      </c>
      <c r="AH10" s="17">
        <v>0.29993542167904802</v>
      </c>
      <c r="AI10" s="17"/>
      <c r="AJ10" s="17">
        <v>0.29688335329912202</v>
      </c>
      <c r="AK10" s="17">
        <v>0.37323495727616102</v>
      </c>
      <c r="AL10" s="17">
        <v>0.29759654211030701</v>
      </c>
      <c r="AM10" s="17">
        <v>0.24681576379088699</v>
      </c>
      <c r="AN10" s="17">
        <v>0.29332794771417198</v>
      </c>
      <c r="AO10" s="17"/>
      <c r="AP10" s="17">
        <v>0.29571080292652102</v>
      </c>
      <c r="AQ10" s="17">
        <v>0.36634885580721199</v>
      </c>
      <c r="AR10" s="17">
        <v>0.29837231597469399</v>
      </c>
      <c r="AS10" s="17"/>
      <c r="AT10" s="17">
        <v>0.285913283588631</v>
      </c>
      <c r="AU10" s="17">
        <v>0.32765663564758801</v>
      </c>
      <c r="AV10" s="17">
        <v>0.34751915044318199</v>
      </c>
      <c r="AW10" s="17">
        <v>0.37068665989461203</v>
      </c>
      <c r="AX10" s="17">
        <v>0.29271567773866702</v>
      </c>
      <c r="AY10" s="17"/>
      <c r="AZ10" s="17">
        <v>0.35799508446801398</v>
      </c>
      <c r="BA10" s="17">
        <v>0.34983618770890801</v>
      </c>
      <c r="BB10" s="17">
        <v>0.272030544831319</v>
      </c>
      <c r="BC10" s="17">
        <v>0.30850702987972101</v>
      </c>
      <c r="BD10" s="17">
        <v>0.287667110238988</v>
      </c>
      <c r="BE10" s="17">
        <v>0.27805387839392098</v>
      </c>
      <c r="BF10" s="17"/>
      <c r="BG10" s="17">
        <v>0.29798181087397602</v>
      </c>
      <c r="BH10" s="17">
        <v>0.332184689876939</v>
      </c>
      <c r="BI10" s="17" t="s">
        <v>95</v>
      </c>
      <c r="BJ10" s="17">
        <v>0.28466728941469299</v>
      </c>
      <c r="BK10" s="17">
        <v>0.33379189839259699</v>
      </c>
      <c r="BL10" s="17">
        <v>0.36690343071786302</v>
      </c>
      <c r="BM10" s="17">
        <v>0.33358364231250598</v>
      </c>
    </row>
    <row r="11" spans="2:65" x14ac:dyDescent="0.35">
      <c r="B11" s="18" t="s">
        <v>372</v>
      </c>
      <c r="C11" s="17">
        <v>0.21876278502004201</v>
      </c>
      <c r="D11" s="17">
        <v>0.238379702205475</v>
      </c>
      <c r="E11" s="17">
        <v>0.19928774190215301</v>
      </c>
      <c r="F11" s="17"/>
      <c r="G11" s="17">
        <v>0.24284641902236301</v>
      </c>
      <c r="H11" s="17">
        <v>0.223303057305897</v>
      </c>
      <c r="I11" s="17">
        <v>0.185786584329166</v>
      </c>
      <c r="J11" s="17">
        <v>0.22249227489015999</v>
      </c>
      <c r="K11" s="17">
        <v>0.23890143907941</v>
      </c>
      <c r="L11" s="17">
        <v>0.20924558595419099</v>
      </c>
      <c r="M11" s="17"/>
      <c r="N11" s="17">
        <v>0.19009614464181901</v>
      </c>
      <c r="O11" s="17">
        <v>0.23743375712432599</v>
      </c>
      <c r="P11" s="17">
        <v>0.21991763996285199</v>
      </c>
      <c r="Q11" s="17">
        <v>0.22876354252101999</v>
      </c>
      <c r="R11" s="17"/>
      <c r="S11" s="17">
        <v>0.22741796570218401</v>
      </c>
      <c r="T11" s="17">
        <v>0.197078929082383</v>
      </c>
      <c r="U11" s="17">
        <v>0.219631181112699</v>
      </c>
      <c r="V11" s="17">
        <v>0.1942664280336</v>
      </c>
      <c r="W11" s="17">
        <v>0.229739749537931</v>
      </c>
      <c r="X11" s="17">
        <v>0.24773529594047899</v>
      </c>
      <c r="Y11" s="17">
        <v>0.250034217944682</v>
      </c>
      <c r="Z11" s="17">
        <v>0.22069379417676199</v>
      </c>
      <c r="AA11" s="17">
        <v>0.19515614486653701</v>
      </c>
      <c r="AB11" s="17">
        <v>0.21817474783356999</v>
      </c>
      <c r="AC11" s="17">
        <v>0.24158004153017801</v>
      </c>
      <c r="AD11" s="17">
        <v>0.215024976120227</v>
      </c>
      <c r="AE11" s="17"/>
      <c r="AF11" s="17">
        <v>0.23467581811862701</v>
      </c>
      <c r="AG11" s="17">
        <v>0.18855478375656301</v>
      </c>
      <c r="AH11" s="17">
        <v>0.24598081984555201</v>
      </c>
      <c r="AI11" s="17"/>
      <c r="AJ11" s="17">
        <v>0.233846354563013</v>
      </c>
      <c r="AK11" s="17">
        <v>0.211561500159997</v>
      </c>
      <c r="AL11" s="17">
        <v>0.215458358905599</v>
      </c>
      <c r="AM11" s="17">
        <v>0.195837732489691</v>
      </c>
      <c r="AN11" s="17">
        <v>0.23773846869905699</v>
      </c>
      <c r="AO11" s="17"/>
      <c r="AP11" s="17">
        <v>0.24336505761222799</v>
      </c>
      <c r="AQ11" s="17">
        <v>0.21080188793289001</v>
      </c>
      <c r="AR11" s="17">
        <v>0.26303701726447098</v>
      </c>
      <c r="AS11" s="17"/>
      <c r="AT11" s="17">
        <v>0.24950104500218401</v>
      </c>
      <c r="AU11" s="17">
        <v>0.21938312952302499</v>
      </c>
      <c r="AV11" s="17">
        <v>0.17433504664381</v>
      </c>
      <c r="AW11" s="17">
        <v>0.197290681859733</v>
      </c>
      <c r="AX11" s="17">
        <v>0.19316861876581401</v>
      </c>
      <c r="AY11" s="17"/>
      <c r="AZ11" s="17">
        <v>0.20165124492530001</v>
      </c>
      <c r="BA11" s="17">
        <v>0.21756883273570299</v>
      </c>
      <c r="BB11" s="17">
        <v>0.27942964884518801</v>
      </c>
      <c r="BC11" s="17">
        <v>0.194757462160213</v>
      </c>
      <c r="BD11" s="17">
        <v>0.23967001161210899</v>
      </c>
      <c r="BE11" s="17">
        <v>0.20627408956377</v>
      </c>
      <c r="BF11" s="17"/>
      <c r="BG11" s="17">
        <v>0.22487138454396299</v>
      </c>
      <c r="BH11" s="17">
        <v>0.210800797867779</v>
      </c>
      <c r="BI11" s="17" t="s">
        <v>95</v>
      </c>
      <c r="BJ11" s="17">
        <v>0.22508857736573601</v>
      </c>
      <c r="BK11" s="17">
        <v>0.22046833336947899</v>
      </c>
      <c r="BL11" s="17">
        <v>0.211426577106197</v>
      </c>
      <c r="BM11" s="17">
        <v>0.24127031874975599</v>
      </c>
    </row>
    <row r="12" spans="2:65" x14ac:dyDescent="0.35">
      <c r="B12" s="18" t="s">
        <v>373</v>
      </c>
      <c r="C12" s="17">
        <v>0.21630177760897201</v>
      </c>
      <c r="D12" s="17">
        <v>0.27873547415639899</v>
      </c>
      <c r="E12" s="17">
        <v>0.15527122452091299</v>
      </c>
      <c r="F12" s="17"/>
      <c r="G12" s="17">
        <v>0.19803873944134001</v>
      </c>
      <c r="H12" s="17">
        <v>0.21592959921393201</v>
      </c>
      <c r="I12" s="17">
        <v>0.21278522462944399</v>
      </c>
      <c r="J12" s="17">
        <v>0.20387797208949601</v>
      </c>
      <c r="K12" s="17">
        <v>0.20576924988762199</v>
      </c>
      <c r="L12" s="17">
        <v>0.24991704335564299</v>
      </c>
      <c r="M12" s="17"/>
      <c r="N12" s="17">
        <v>0.22456827598943299</v>
      </c>
      <c r="O12" s="17">
        <v>0.203634878497292</v>
      </c>
      <c r="P12" s="17">
        <v>0.24887972098404501</v>
      </c>
      <c r="Q12" s="17">
        <v>0.19253925401900801</v>
      </c>
      <c r="R12" s="17"/>
      <c r="S12" s="17">
        <v>0.17650401843911401</v>
      </c>
      <c r="T12" s="17">
        <v>0.23734992535254501</v>
      </c>
      <c r="U12" s="17">
        <v>0.222503949147562</v>
      </c>
      <c r="V12" s="17">
        <v>0.18484733774116199</v>
      </c>
      <c r="W12" s="17">
        <v>0.25082040088611202</v>
      </c>
      <c r="X12" s="17">
        <v>0.21486459933548499</v>
      </c>
      <c r="Y12" s="17">
        <v>0.18848401297496201</v>
      </c>
      <c r="Z12" s="17">
        <v>0.22482833571625099</v>
      </c>
      <c r="AA12" s="17">
        <v>0.20596542833283901</v>
      </c>
      <c r="AB12" s="17">
        <v>0.225410913474725</v>
      </c>
      <c r="AC12" s="17">
        <v>0.26771202519781501</v>
      </c>
      <c r="AD12" s="17">
        <v>0.30984835431242502</v>
      </c>
      <c r="AE12" s="17"/>
      <c r="AF12" s="17">
        <v>0.27787320240060298</v>
      </c>
      <c r="AG12" s="17">
        <v>0.15837267079168199</v>
      </c>
      <c r="AH12" s="17">
        <v>0.240930467066204</v>
      </c>
      <c r="AI12" s="17"/>
      <c r="AJ12" s="17">
        <v>0.27059286108860803</v>
      </c>
      <c r="AK12" s="17">
        <v>0.13646768273088</v>
      </c>
      <c r="AL12" s="17">
        <v>0.14131556569734099</v>
      </c>
      <c r="AM12" s="17">
        <v>0.36221319983195599</v>
      </c>
      <c r="AN12" s="17">
        <v>0.27964167584522098</v>
      </c>
      <c r="AO12" s="17"/>
      <c r="AP12" s="17">
        <v>0.251760274845098</v>
      </c>
      <c r="AQ12" s="17">
        <v>0.147995911010466</v>
      </c>
      <c r="AR12" s="17">
        <v>0.18536106805114599</v>
      </c>
      <c r="AS12" s="17"/>
      <c r="AT12" s="17">
        <v>0.25408087798843998</v>
      </c>
      <c r="AU12" s="17">
        <v>0.24228292490616099</v>
      </c>
      <c r="AV12" s="17">
        <v>0.192277093334183</v>
      </c>
      <c r="AW12" s="17">
        <v>0.14651095324184699</v>
      </c>
      <c r="AX12" s="17">
        <v>0.18539399720890001</v>
      </c>
      <c r="AY12" s="17"/>
      <c r="AZ12" s="17">
        <v>0.19147561419614301</v>
      </c>
      <c r="BA12" s="17">
        <v>0.189539058179341</v>
      </c>
      <c r="BB12" s="17">
        <v>0.202532983138591</v>
      </c>
      <c r="BC12" s="17">
        <v>0.27209996105386802</v>
      </c>
      <c r="BD12" s="17">
        <v>0.20795807124384599</v>
      </c>
      <c r="BE12" s="17">
        <v>0.33180288810529801</v>
      </c>
      <c r="BF12" s="17"/>
      <c r="BG12" s="17">
        <v>0.23964751008263999</v>
      </c>
      <c r="BH12" s="17">
        <v>0.20281335459934999</v>
      </c>
      <c r="BI12" s="17" t="s">
        <v>95</v>
      </c>
      <c r="BJ12" s="17">
        <v>0.20532825397716101</v>
      </c>
      <c r="BK12" s="17">
        <v>0.22326247363016299</v>
      </c>
      <c r="BL12" s="17">
        <v>0.19726398120067001</v>
      </c>
      <c r="BM12" s="17">
        <v>0.218489820528073</v>
      </c>
    </row>
    <row r="13" spans="2:65" x14ac:dyDescent="0.35">
      <c r="B13" s="18" t="s">
        <v>114</v>
      </c>
      <c r="C13" s="19">
        <v>1.9283421768463802E-2</v>
      </c>
      <c r="D13" s="19">
        <v>1.7947907058290202E-2</v>
      </c>
      <c r="E13" s="19">
        <v>1.96532057324539E-2</v>
      </c>
      <c r="F13" s="19"/>
      <c r="G13" s="19">
        <v>1.9312847712944399E-2</v>
      </c>
      <c r="H13" s="19">
        <v>2.2213403846282401E-2</v>
      </c>
      <c r="I13" s="19">
        <v>1.6536838540511498E-2</v>
      </c>
      <c r="J13" s="19">
        <v>2.73444276026341E-2</v>
      </c>
      <c r="K13" s="19">
        <v>1.5550269818353E-2</v>
      </c>
      <c r="L13" s="19">
        <v>1.50919017751151E-2</v>
      </c>
      <c r="M13" s="19"/>
      <c r="N13" s="19">
        <v>1.7177132020273701E-2</v>
      </c>
      <c r="O13" s="19">
        <v>1.42474682033473E-2</v>
      </c>
      <c r="P13" s="19">
        <v>2.1531109832928001E-2</v>
      </c>
      <c r="Q13" s="19">
        <v>2.3052609757615299E-2</v>
      </c>
      <c r="R13" s="19"/>
      <c r="S13" s="19">
        <v>2.9992189707866102E-2</v>
      </c>
      <c r="T13" s="19">
        <v>1.4259097215209101E-2</v>
      </c>
      <c r="U13" s="19">
        <v>1.6889675564537899E-2</v>
      </c>
      <c r="V13" s="19">
        <v>1.5145085508400101E-2</v>
      </c>
      <c r="W13" s="19">
        <v>2.1895893109574301E-2</v>
      </c>
      <c r="X13" s="19">
        <v>2.5908390462586799E-2</v>
      </c>
      <c r="Y13" s="19">
        <v>5.5868453703332198E-3</v>
      </c>
      <c r="Z13" s="19">
        <v>1.8985546702083401E-2</v>
      </c>
      <c r="AA13" s="19">
        <v>2.4492374723705499E-2</v>
      </c>
      <c r="AB13" s="19">
        <v>2.3756743288192099E-2</v>
      </c>
      <c r="AC13" s="19">
        <v>1.18613997998305E-2</v>
      </c>
      <c r="AD13" s="19">
        <v>0</v>
      </c>
      <c r="AE13" s="19"/>
      <c r="AF13" s="19">
        <v>1.20248888280804E-2</v>
      </c>
      <c r="AG13" s="19">
        <v>1.3537792199754199E-2</v>
      </c>
      <c r="AH13" s="19">
        <v>3.4353109861427103E-2</v>
      </c>
      <c r="AI13" s="19"/>
      <c r="AJ13" s="19">
        <v>1.79122970879039E-2</v>
      </c>
      <c r="AK13" s="19">
        <v>1.3810983707248399E-2</v>
      </c>
      <c r="AL13" s="19">
        <v>8.5455622221920508E-3</v>
      </c>
      <c r="AM13" s="19">
        <v>4.1556988947446E-2</v>
      </c>
      <c r="AN13" s="19">
        <v>2.8284668448412102E-2</v>
      </c>
      <c r="AO13" s="19"/>
      <c r="AP13" s="19">
        <v>1.54886619966699E-2</v>
      </c>
      <c r="AQ13" s="19">
        <v>1.4709302071753701E-2</v>
      </c>
      <c r="AR13" s="19">
        <v>7.49182004991288E-3</v>
      </c>
      <c r="AS13" s="19"/>
      <c r="AT13" s="19">
        <v>2.5895704337312E-2</v>
      </c>
      <c r="AU13" s="19">
        <v>1.6082199554628099E-2</v>
      </c>
      <c r="AV13" s="19">
        <v>1.07949409832862E-2</v>
      </c>
      <c r="AW13" s="19">
        <v>2.17543016641914E-2</v>
      </c>
      <c r="AX13" s="19">
        <v>2.8587854352850699E-2</v>
      </c>
      <c r="AY13" s="19"/>
      <c r="AZ13" s="19">
        <v>1.3866028899222199E-2</v>
      </c>
      <c r="BA13" s="19">
        <v>2.0265722146677601E-2</v>
      </c>
      <c r="BB13" s="19">
        <v>2.67836460969069E-2</v>
      </c>
      <c r="BC13" s="19">
        <v>2.7542051896736201E-2</v>
      </c>
      <c r="BD13" s="19">
        <v>1.28975429740658E-2</v>
      </c>
      <c r="BE13" s="19">
        <v>7.6424136742447796E-3</v>
      </c>
      <c r="BF13" s="19"/>
      <c r="BG13" s="19">
        <v>1.39467534551644E-2</v>
      </c>
      <c r="BH13" s="19">
        <v>1.9425466541959799E-2</v>
      </c>
      <c r="BI13" s="19" t="s">
        <v>95</v>
      </c>
      <c r="BJ13" s="19">
        <v>4.7278341867549201E-2</v>
      </c>
      <c r="BK13" s="19">
        <v>3.9828242894253699E-2</v>
      </c>
      <c r="BL13" s="19">
        <v>1.2150059488488201E-2</v>
      </c>
      <c r="BM13" s="19">
        <v>1.5338754891981299E-2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0.23418961276415301</v>
      </c>
      <c r="D9" s="17">
        <v>0.20843802660699601</v>
      </c>
      <c r="E9" s="17">
        <v>0.2598747564303</v>
      </c>
      <c r="F9" s="17"/>
      <c r="G9" s="17">
        <v>0.20892150252588201</v>
      </c>
      <c r="H9" s="17">
        <v>0.19606177142849601</v>
      </c>
      <c r="I9" s="17">
        <v>0.247138222114614</v>
      </c>
      <c r="J9" s="17">
        <v>0.24887034806802599</v>
      </c>
      <c r="K9" s="17">
        <v>0.23889024192143399</v>
      </c>
      <c r="L9" s="17">
        <v>0.25921320668159997</v>
      </c>
      <c r="M9" s="17"/>
      <c r="N9" s="17">
        <v>0.23030252147347199</v>
      </c>
      <c r="O9" s="17">
        <v>0.215412739285189</v>
      </c>
      <c r="P9" s="17">
        <v>0.25491713907578101</v>
      </c>
      <c r="Q9" s="17">
        <v>0.239501685036454</v>
      </c>
      <c r="R9" s="17"/>
      <c r="S9" s="17">
        <v>0.21345250317353301</v>
      </c>
      <c r="T9" s="17">
        <v>0.25900909339029998</v>
      </c>
      <c r="U9" s="17">
        <v>0.24307855924402699</v>
      </c>
      <c r="V9" s="17">
        <v>0.21250290853986301</v>
      </c>
      <c r="W9" s="17">
        <v>0.215586621112375</v>
      </c>
      <c r="X9" s="17">
        <v>0.25913459699540897</v>
      </c>
      <c r="Y9" s="17">
        <v>0.23776207319998599</v>
      </c>
      <c r="Z9" s="17">
        <v>0.23928966963796899</v>
      </c>
      <c r="AA9" s="17">
        <v>0.25932920431251</v>
      </c>
      <c r="AB9" s="17">
        <v>0.23857202876563</v>
      </c>
      <c r="AC9" s="17">
        <v>0.19480237691604099</v>
      </c>
      <c r="AD9" s="17">
        <v>0.17398662409844301</v>
      </c>
      <c r="AE9" s="17"/>
      <c r="AF9" s="17">
        <v>0.243315510008214</v>
      </c>
      <c r="AG9" s="17">
        <v>0.25557297436325899</v>
      </c>
      <c r="AH9" s="17">
        <v>0.184086006633321</v>
      </c>
      <c r="AI9" s="17"/>
      <c r="AJ9" s="17">
        <v>0.21893558124801599</v>
      </c>
      <c r="AK9" s="17">
        <v>0.27798203075778699</v>
      </c>
      <c r="AL9" s="17">
        <v>0.25085504535197201</v>
      </c>
      <c r="AM9" s="17">
        <v>0.15436901243867401</v>
      </c>
      <c r="AN9" s="17">
        <v>0.191520942788064</v>
      </c>
      <c r="AO9" s="17"/>
      <c r="AP9" s="17">
        <v>0.23751630194595799</v>
      </c>
      <c r="AQ9" s="17">
        <v>0.25683144792796198</v>
      </c>
      <c r="AR9" s="17">
        <v>0.25109367838881502</v>
      </c>
      <c r="AS9" s="17"/>
      <c r="AT9" s="17">
        <v>0.23757712614054399</v>
      </c>
      <c r="AU9" s="17">
        <v>0.21420216033588599</v>
      </c>
      <c r="AV9" s="17">
        <v>0.22893632909212</v>
      </c>
      <c r="AW9" s="17">
        <v>0.27768827838808302</v>
      </c>
      <c r="AX9" s="17">
        <v>0.29511363802087898</v>
      </c>
      <c r="AY9" s="17"/>
      <c r="AZ9" s="17">
        <v>0.23819485215050801</v>
      </c>
      <c r="BA9" s="17">
        <v>0.22749760829387</v>
      </c>
      <c r="BB9" s="17">
        <v>0.24264444200579999</v>
      </c>
      <c r="BC9" s="17">
        <v>0.21361363794250901</v>
      </c>
      <c r="BD9" s="17">
        <v>0.27086783231365102</v>
      </c>
      <c r="BE9" s="17">
        <v>0.22767568782498501</v>
      </c>
      <c r="BF9" s="17"/>
      <c r="BG9" s="17">
        <v>0.23251989105933299</v>
      </c>
      <c r="BH9" s="17">
        <v>0.2364622975872</v>
      </c>
      <c r="BI9" s="17" t="s">
        <v>95</v>
      </c>
      <c r="BJ9" s="17">
        <v>0.26394214711194502</v>
      </c>
      <c r="BK9" s="17">
        <v>0.259280030287941</v>
      </c>
      <c r="BL9" s="17">
        <v>0.209933241819872</v>
      </c>
      <c r="BM9" s="17">
        <v>0.25083807194948798</v>
      </c>
    </row>
    <row r="10" spans="2:65" x14ac:dyDescent="0.35">
      <c r="B10" s="18" t="s">
        <v>371</v>
      </c>
      <c r="C10" s="17">
        <v>0.38828238012348498</v>
      </c>
      <c r="D10" s="17">
        <v>0.38058136004038201</v>
      </c>
      <c r="E10" s="17">
        <v>0.397396472303298</v>
      </c>
      <c r="F10" s="17"/>
      <c r="G10" s="17">
        <v>0.40732573414231998</v>
      </c>
      <c r="H10" s="17">
        <v>0.41683559167433298</v>
      </c>
      <c r="I10" s="17">
        <v>0.40131187306258997</v>
      </c>
      <c r="J10" s="17">
        <v>0.40655663511753298</v>
      </c>
      <c r="K10" s="17">
        <v>0.292142849370921</v>
      </c>
      <c r="L10" s="17">
        <v>0.38677375929876001</v>
      </c>
      <c r="M10" s="17"/>
      <c r="N10" s="17">
        <v>0.36727898747554</v>
      </c>
      <c r="O10" s="17">
        <v>0.41730056147084998</v>
      </c>
      <c r="P10" s="17">
        <v>0.37856519202193301</v>
      </c>
      <c r="Q10" s="17">
        <v>0.39611557622726401</v>
      </c>
      <c r="R10" s="17"/>
      <c r="S10" s="17">
        <v>0.38587886797947801</v>
      </c>
      <c r="T10" s="17">
        <v>0.39550881990150699</v>
      </c>
      <c r="U10" s="17">
        <v>0.38343344430194898</v>
      </c>
      <c r="V10" s="17">
        <v>0.43030655881035301</v>
      </c>
      <c r="W10" s="17">
        <v>0.39337403185248798</v>
      </c>
      <c r="X10" s="17">
        <v>0.36107456831776402</v>
      </c>
      <c r="Y10" s="17">
        <v>0.331688213914406</v>
      </c>
      <c r="Z10" s="17">
        <v>0.39742871843152899</v>
      </c>
      <c r="AA10" s="17">
        <v>0.41489389552956601</v>
      </c>
      <c r="AB10" s="17">
        <v>0.39051646986740401</v>
      </c>
      <c r="AC10" s="17">
        <v>0.35024069089812099</v>
      </c>
      <c r="AD10" s="17">
        <v>0.39890128849895501</v>
      </c>
      <c r="AE10" s="17"/>
      <c r="AF10" s="17">
        <v>0.33631938962616698</v>
      </c>
      <c r="AG10" s="17">
        <v>0.43312257290516498</v>
      </c>
      <c r="AH10" s="17">
        <v>0.392611235761333</v>
      </c>
      <c r="AI10" s="17"/>
      <c r="AJ10" s="17">
        <v>0.36750957563577702</v>
      </c>
      <c r="AK10" s="17">
        <v>0.41481642762266802</v>
      </c>
      <c r="AL10" s="17">
        <v>0.444254921470984</v>
      </c>
      <c r="AM10" s="17">
        <v>0.25290306532711598</v>
      </c>
      <c r="AN10" s="17">
        <v>0.36263165477189702</v>
      </c>
      <c r="AO10" s="17"/>
      <c r="AP10" s="17">
        <v>0.35202665218163198</v>
      </c>
      <c r="AQ10" s="17">
        <v>0.41701315569566499</v>
      </c>
      <c r="AR10" s="17">
        <v>0.48359979064821101</v>
      </c>
      <c r="AS10" s="17"/>
      <c r="AT10" s="17">
        <v>0.40098030312649202</v>
      </c>
      <c r="AU10" s="17">
        <v>0.38198513565390202</v>
      </c>
      <c r="AV10" s="17">
        <v>0.413437087465932</v>
      </c>
      <c r="AW10" s="17">
        <v>0.379859926243442</v>
      </c>
      <c r="AX10" s="17">
        <v>0.343602443083248</v>
      </c>
      <c r="AY10" s="17"/>
      <c r="AZ10" s="17">
        <v>0.39433856266720002</v>
      </c>
      <c r="BA10" s="17">
        <v>0.42005672471871403</v>
      </c>
      <c r="BB10" s="17">
        <v>0.34256484025305001</v>
      </c>
      <c r="BC10" s="17">
        <v>0.36577583988031098</v>
      </c>
      <c r="BD10" s="17">
        <v>0.35498511514766501</v>
      </c>
      <c r="BE10" s="17">
        <v>0.42702502408165799</v>
      </c>
      <c r="BF10" s="17"/>
      <c r="BG10" s="17">
        <v>0.36070043183249201</v>
      </c>
      <c r="BH10" s="17">
        <v>0.42870544168383201</v>
      </c>
      <c r="BI10" s="17" t="s">
        <v>95</v>
      </c>
      <c r="BJ10" s="17">
        <v>0.32491103714379699</v>
      </c>
      <c r="BK10" s="17">
        <v>0.39152969127173298</v>
      </c>
      <c r="BL10" s="17">
        <v>0.41853359191129202</v>
      </c>
      <c r="BM10" s="17">
        <v>0.35674773351332201</v>
      </c>
    </row>
    <row r="11" spans="2:65" x14ac:dyDescent="0.35">
      <c r="B11" s="18" t="s">
        <v>372</v>
      </c>
      <c r="C11" s="17">
        <v>0.208278418213275</v>
      </c>
      <c r="D11" s="17">
        <v>0.216007193786699</v>
      </c>
      <c r="E11" s="17">
        <v>0.201251876582179</v>
      </c>
      <c r="F11" s="17"/>
      <c r="G11" s="17">
        <v>0.238385804598027</v>
      </c>
      <c r="H11" s="17">
        <v>0.19352638683614701</v>
      </c>
      <c r="I11" s="17">
        <v>0.202425008973976</v>
      </c>
      <c r="J11" s="17">
        <v>0.17540008979636099</v>
      </c>
      <c r="K11" s="17">
        <v>0.279058311930172</v>
      </c>
      <c r="L11" s="17">
        <v>0.183890657688214</v>
      </c>
      <c r="M11" s="17"/>
      <c r="N11" s="17">
        <v>0.212372294870109</v>
      </c>
      <c r="O11" s="17">
        <v>0.20469415938940699</v>
      </c>
      <c r="P11" s="17">
        <v>0.21019247837399499</v>
      </c>
      <c r="Q11" s="17">
        <v>0.200517193852701</v>
      </c>
      <c r="R11" s="17"/>
      <c r="S11" s="17">
        <v>0.19605367053465</v>
      </c>
      <c r="T11" s="17">
        <v>0.17248471565683299</v>
      </c>
      <c r="U11" s="17">
        <v>0.22034315580028899</v>
      </c>
      <c r="V11" s="17">
        <v>0.18953230452043199</v>
      </c>
      <c r="W11" s="17">
        <v>0.26131385960096798</v>
      </c>
      <c r="X11" s="17">
        <v>0.22468866348636901</v>
      </c>
      <c r="Y11" s="17">
        <v>0.27313835587153801</v>
      </c>
      <c r="Z11" s="17">
        <v>0.220166438393258</v>
      </c>
      <c r="AA11" s="17">
        <v>0.17077193443710401</v>
      </c>
      <c r="AB11" s="17">
        <v>0.200834723003606</v>
      </c>
      <c r="AC11" s="17">
        <v>0.26378827743578298</v>
      </c>
      <c r="AD11" s="17">
        <v>0.17088832075923099</v>
      </c>
      <c r="AE11" s="17"/>
      <c r="AF11" s="17">
        <v>0.22632094476376499</v>
      </c>
      <c r="AG11" s="17">
        <v>0.18769724609643901</v>
      </c>
      <c r="AH11" s="17">
        <v>0.21741545824778799</v>
      </c>
      <c r="AI11" s="17"/>
      <c r="AJ11" s="17">
        <v>0.23141464994055799</v>
      </c>
      <c r="AK11" s="17">
        <v>0.1868506694555</v>
      </c>
      <c r="AL11" s="17">
        <v>0.17363930286276999</v>
      </c>
      <c r="AM11" s="17">
        <v>0.27955589988656598</v>
      </c>
      <c r="AN11" s="17">
        <v>0.22965202550789901</v>
      </c>
      <c r="AO11" s="17"/>
      <c r="AP11" s="17">
        <v>0.23784595494844199</v>
      </c>
      <c r="AQ11" s="17">
        <v>0.20635716866090401</v>
      </c>
      <c r="AR11" s="17">
        <v>0.163968392035371</v>
      </c>
      <c r="AS11" s="17"/>
      <c r="AT11" s="17">
        <v>0.18737612882813401</v>
      </c>
      <c r="AU11" s="17">
        <v>0.245127924958601</v>
      </c>
      <c r="AV11" s="17">
        <v>0.187069974085319</v>
      </c>
      <c r="AW11" s="17">
        <v>0.204949431157053</v>
      </c>
      <c r="AX11" s="17">
        <v>0.18622432725854199</v>
      </c>
      <c r="AY11" s="17"/>
      <c r="AZ11" s="17">
        <v>0.19583214955362399</v>
      </c>
      <c r="BA11" s="17">
        <v>0.18858406205691999</v>
      </c>
      <c r="BB11" s="17">
        <v>0.245229942682855</v>
      </c>
      <c r="BC11" s="17">
        <v>0.23833413814614299</v>
      </c>
      <c r="BD11" s="17">
        <v>0.211013840599834</v>
      </c>
      <c r="BE11" s="17">
        <v>0.18750347241793</v>
      </c>
      <c r="BF11" s="17"/>
      <c r="BG11" s="17">
        <v>0.212099982720552</v>
      </c>
      <c r="BH11" s="17">
        <v>0.177855775783926</v>
      </c>
      <c r="BI11" s="17" t="s">
        <v>95</v>
      </c>
      <c r="BJ11" s="17">
        <v>0.268028541181979</v>
      </c>
      <c r="BK11" s="17">
        <v>0.181816530537667</v>
      </c>
      <c r="BL11" s="17">
        <v>0.22125968792525799</v>
      </c>
      <c r="BM11" s="17">
        <v>0.23098101594545201</v>
      </c>
    </row>
    <row r="12" spans="2:65" x14ac:dyDescent="0.35">
      <c r="B12" s="18" t="s">
        <v>373</v>
      </c>
      <c r="C12" s="17">
        <v>0.13542956042397</v>
      </c>
      <c r="D12" s="17">
        <v>0.161052465718832</v>
      </c>
      <c r="E12" s="17">
        <v>0.11055806577976</v>
      </c>
      <c r="F12" s="17"/>
      <c r="G12" s="17">
        <v>0.10590399483094</v>
      </c>
      <c r="H12" s="17">
        <v>0.15324594714054501</v>
      </c>
      <c r="I12" s="17">
        <v>0.119307455301727</v>
      </c>
      <c r="J12" s="17">
        <v>0.12630572986803201</v>
      </c>
      <c r="K12" s="17">
        <v>0.15987032624511699</v>
      </c>
      <c r="L12" s="17">
        <v>0.147353643127351</v>
      </c>
      <c r="M12" s="17"/>
      <c r="N12" s="17">
        <v>0.17097063618157499</v>
      </c>
      <c r="O12" s="17">
        <v>0.126023766368072</v>
      </c>
      <c r="P12" s="17">
        <v>0.131745517702614</v>
      </c>
      <c r="Q12" s="17">
        <v>0.109476554298438</v>
      </c>
      <c r="R12" s="17"/>
      <c r="S12" s="17">
        <v>0.152925388211582</v>
      </c>
      <c r="T12" s="17">
        <v>0.13874603461079499</v>
      </c>
      <c r="U12" s="17">
        <v>0.107034367291388</v>
      </c>
      <c r="V12" s="17">
        <v>0.137187905948844</v>
      </c>
      <c r="W12" s="17">
        <v>0.106918064212405</v>
      </c>
      <c r="X12" s="17">
        <v>0.12346500763830499</v>
      </c>
      <c r="Y12" s="17">
        <v>0.146239895502672</v>
      </c>
      <c r="Z12" s="17">
        <v>0.124129626835161</v>
      </c>
      <c r="AA12" s="17">
        <v>0.11875992897696901</v>
      </c>
      <c r="AB12" s="17">
        <v>0.128721082074851</v>
      </c>
      <c r="AC12" s="17">
        <v>0.16747062923821601</v>
      </c>
      <c r="AD12" s="17">
        <v>0.23821559329375799</v>
      </c>
      <c r="AE12" s="17"/>
      <c r="AF12" s="17">
        <v>0.16863279841357501</v>
      </c>
      <c r="AG12" s="17">
        <v>9.8319476149281895E-2</v>
      </c>
      <c r="AH12" s="17">
        <v>0.152854511528773</v>
      </c>
      <c r="AI12" s="17"/>
      <c r="AJ12" s="17">
        <v>0.1603192808384</v>
      </c>
      <c r="AK12" s="17">
        <v>8.9226474876925005E-2</v>
      </c>
      <c r="AL12" s="17">
        <v>9.4245583934317506E-2</v>
      </c>
      <c r="AM12" s="17">
        <v>0.27161503340019699</v>
      </c>
      <c r="AN12" s="17">
        <v>0.165436348732827</v>
      </c>
      <c r="AO12" s="17"/>
      <c r="AP12" s="17">
        <v>0.159571793899912</v>
      </c>
      <c r="AQ12" s="17">
        <v>8.9086333743199797E-2</v>
      </c>
      <c r="AR12" s="17">
        <v>6.8937607089411296E-2</v>
      </c>
      <c r="AS12" s="17"/>
      <c r="AT12" s="17">
        <v>0.13103265218702601</v>
      </c>
      <c r="AU12" s="17">
        <v>0.13437123068357101</v>
      </c>
      <c r="AV12" s="17">
        <v>0.13705898381169701</v>
      </c>
      <c r="AW12" s="17">
        <v>0.111580072588138</v>
      </c>
      <c r="AX12" s="17">
        <v>0.14647173728448001</v>
      </c>
      <c r="AY12" s="17"/>
      <c r="AZ12" s="17">
        <v>0.14038283171607099</v>
      </c>
      <c r="BA12" s="17">
        <v>0.130686607912572</v>
      </c>
      <c r="BB12" s="17">
        <v>0.124926324793272</v>
      </c>
      <c r="BC12" s="17">
        <v>0.138715337889664</v>
      </c>
      <c r="BD12" s="17">
        <v>0.14237261479396099</v>
      </c>
      <c r="BE12" s="17">
        <v>0.137210053537517</v>
      </c>
      <c r="BF12" s="17"/>
      <c r="BG12" s="17">
        <v>0.16348018601858999</v>
      </c>
      <c r="BH12" s="17">
        <v>0.134521781684035</v>
      </c>
      <c r="BI12" s="17" t="s">
        <v>95</v>
      </c>
      <c r="BJ12" s="17">
        <v>0.109901535274361</v>
      </c>
      <c r="BK12" s="17">
        <v>0.110813470948117</v>
      </c>
      <c r="BL12" s="17">
        <v>0.11854278052318901</v>
      </c>
      <c r="BM12" s="17">
        <v>9.7811824756103199E-2</v>
      </c>
    </row>
    <row r="13" spans="2:65" x14ac:dyDescent="0.35">
      <c r="B13" s="18" t="s">
        <v>114</v>
      </c>
      <c r="C13" s="19">
        <v>3.3820028475116802E-2</v>
      </c>
      <c r="D13" s="19">
        <v>3.3920953847090402E-2</v>
      </c>
      <c r="E13" s="19">
        <v>3.09188289044635E-2</v>
      </c>
      <c r="F13" s="19"/>
      <c r="G13" s="19">
        <v>3.9462963902831702E-2</v>
      </c>
      <c r="H13" s="19">
        <v>4.0330302920478497E-2</v>
      </c>
      <c r="I13" s="19">
        <v>2.9817440547093101E-2</v>
      </c>
      <c r="J13" s="19">
        <v>4.28671971500479E-2</v>
      </c>
      <c r="K13" s="19">
        <v>3.00382705323557E-2</v>
      </c>
      <c r="L13" s="19">
        <v>2.2768733204074101E-2</v>
      </c>
      <c r="M13" s="19"/>
      <c r="N13" s="19">
        <v>1.90755599993029E-2</v>
      </c>
      <c r="O13" s="19">
        <v>3.6568773486482603E-2</v>
      </c>
      <c r="P13" s="19">
        <v>2.4579672825677499E-2</v>
      </c>
      <c r="Q13" s="19">
        <v>5.43889905851433E-2</v>
      </c>
      <c r="R13" s="19"/>
      <c r="S13" s="19">
        <v>5.1689570100757802E-2</v>
      </c>
      <c r="T13" s="19">
        <v>3.4251336440564502E-2</v>
      </c>
      <c r="U13" s="19">
        <v>4.6110473362346797E-2</v>
      </c>
      <c r="V13" s="19">
        <v>3.04703221805076E-2</v>
      </c>
      <c r="W13" s="19">
        <v>2.28074232217652E-2</v>
      </c>
      <c r="X13" s="19">
        <v>3.1637163562153799E-2</v>
      </c>
      <c r="Y13" s="19">
        <v>1.11714615113981E-2</v>
      </c>
      <c r="Z13" s="19">
        <v>1.8985546702083401E-2</v>
      </c>
      <c r="AA13" s="19">
        <v>3.6245036743850302E-2</v>
      </c>
      <c r="AB13" s="19">
        <v>4.1355696288509498E-2</v>
      </c>
      <c r="AC13" s="19">
        <v>2.3698025511839801E-2</v>
      </c>
      <c r="AD13" s="19">
        <v>1.8008173349612602E-2</v>
      </c>
      <c r="AE13" s="19"/>
      <c r="AF13" s="19">
        <v>2.5411357188280002E-2</v>
      </c>
      <c r="AG13" s="19">
        <v>2.5287730485855399E-2</v>
      </c>
      <c r="AH13" s="19">
        <v>5.3032787828785198E-2</v>
      </c>
      <c r="AI13" s="19"/>
      <c r="AJ13" s="19">
        <v>2.1820912337248501E-2</v>
      </c>
      <c r="AK13" s="19">
        <v>3.1124397287120902E-2</v>
      </c>
      <c r="AL13" s="19">
        <v>3.7005146379956499E-2</v>
      </c>
      <c r="AM13" s="19">
        <v>4.1556988947446E-2</v>
      </c>
      <c r="AN13" s="19">
        <v>5.07590281993128E-2</v>
      </c>
      <c r="AO13" s="19"/>
      <c r="AP13" s="19">
        <v>1.30392970240554E-2</v>
      </c>
      <c r="AQ13" s="19">
        <v>3.0711893972268998E-2</v>
      </c>
      <c r="AR13" s="19">
        <v>3.2400531838190902E-2</v>
      </c>
      <c r="AS13" s="19"/>
      <c r="AT13" s="19">
        <v>4.3033789717803403E-2</v>
      </c>
      <c r="AU13" s="19">
        <v>2.43135483680403E-2</v>
      </c>
      <c r="AV13" s="19">
        <v>3.3497625544930999E-2</v>
      </c>
      <c r="AW13" s="19">
        <v>2.59222916232839E-2</v>
      </c>
      <c r="AX13" s="19">
        <v>2.8587854352850699E-2</v>
      </c>
      <c r="AY13" s="19"/>
      <c r="AZ13" s="19">
        <v>3.1251603912597702E-2</v>
      </c>
      <c r="BA13" s="19">
        <v>3.3174997017922703E-2</v>
      </c>
      <c r="BB13" s="19">
        <v>4.4634450265023599E-2</v>
      </c>
      <c r="BC13" s="19">
        <v>4.3561046141371899E-2</v>
      </c>
      <c r="BD13" s="19">
        <v>2.0760597144888399E-2</v>
      </c>
      <c r="BE13" s="19">
        <v>2.0585762137910801E-2</v>
      </c>
      <c r="BF13" s="19"/>
      <c r="BG13" s="19">
        <v>3.1199508369032701E-2</v>
      </c>
      <c r="BH13" s="19">
        <v>2.24547032610069E-2</v>
      </c>
      <c r="BI13" s="19" t="s">
        <v>95</v>
      </c>
      <c r="BJ13" s="19">
        <v>3.3216739287917997E-2</v>
      </c>
      <c r="BK13" s="19">
        <v>5.6560276954541001E-2</v>
      </c>
      <c r="BL13" s="19">
        <v>3.1730697820388697E-2</v>
      </c>
      <c r="BM13" s="19">
        <v>6.3621353835635205E-2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1999</v>
      </c>
      <c r="D7" s="10">
        <v>967</v>
      </c>
      <c r="E7" s="10">
        <v>1025</v>
      </c>
      <c r="F7" s="10"/>
      <c r="G7" s="10">
        <v>254</v>
      </c>
      <c r="H7" s="10">
        <v>355</v>
      </c>
      <c r="I7" s="10">
        <v>359</v>
      </c>
      <c r="J7" s="10">
        <v>337</v>
      </c>
      <c r="K7" s="10">
        <v>273</v>
      </c>
      <c r="L7" s="10">
        <v>421</v>
      </c>
      <c r="M7" s="10"/>
      <c r="N7" s="10">
        <v>596</v>
      </c>
      <c r="O7" s="10">
        <v>535</v>
      </c>
      <c r="P7" s="10">
        <v>401</v>
      </c>
      <c r="Q7" s="10">
        <v>458</v>
      </c>
      <c r="R7" s="10"/>
      <c r="S7" s="10">
        <v>267</v>
      </c>
      <c r="T7" s="10">
        <v>273</v>
      </c>
      <c r="U7" s="10">
        <v>168</v>
      </c>
      <c r="V7" s="10">
        <v>194</v>
      </c>
      <c r="W7" s="10">
        <v>135</v>
      </c>
      <c r="X7" s="10">
        <v>160</v>
      </c>
      <c r="Y7" s="10">
        <v>161</v>
      </c>
      <c r="Z7" s="10">
        <v>93</v>
      </c>
      <c r="AA7" s="10">
        <v>234</v>
      </c>
      <c r="AB7" s="10">
        <v>176</v>
      </c>
      <c r="AC7" s="10">
        <v>97</v>
      </c>
      <c r="AD7" s="10">
        <v>41</v>
      </c>
      <c r="AE7" s="10"/>
      <c r="AF7" s="10">
        <v>736</v>
      </c>
      <c r="AG7" s="10">
        <v>811</v>
      </c>
      <c r="AH7" s="10">
        <v>278</v>
      </c>
      <c r="AI7" s="10"/>
      <c r="AJ7" s="10">
        <v>729</v>
      </c>
      <c r="AK7" s="10">
        <v>577</v>
      </c>
      <c r="AL7" s="10">
        <v>116</v>
      </c>
      <c r="AM7" s="10">
        <v>25</v>
      </c>
      <c r="AN7" s="10">
        <v>280</v>
      </c>
      <c r="AO7" s="10"/>
      <c r="AP7" s="10">
        <v>377</v>
      </c>
      <c r="AQ7" s="10">
        <v>751</v>
      </c>
      <c r="AR7" s="10">
        <v>126</v>
      </c>
      <c r="AS7" s="10"/>
      <c r="AT7" s="10">
        <v>437</v>
      </c>
      <c r="AU7" s="10">
        <v>461</v>
      </c>
      <c r="AV7" s="10">
        <v>556</v>
      </c>
      <c r="AW7" s="10">
        <v>245</v>
      </c>
      <c r="AX7" s="10">
        <v>35</v>
      </c>
      <c r="AY7" s="10"/>
      <c r="AZ7" s="10">
        <v>467</v>
      </c>
      <c r="BA7" s="10">
        <v>609</v>
      </c>
      <c r="BB7" s="10">
        <v>230</v>
      </c>
      <c r="BC7" s="10">
        <v>358</v>
      </c>
      <c r="BD7" s="10">
        <v>225</v>
      </c>
      <c r="BE7" s="10">
        <v>110</v>
      </c>
      <c r="BF7" s="10"/>
      <c r="BG7" s="10">
        <v>735</v>
      </c>
      <c r="BH7" s="10">
        <v>485</v>
      </c>
      <c r="BI7" s="10" t="s">
        <v>94</v>
      </c>
      <c r="BJ7" s="10">
        <v>135</v>
      </c>
      <c r="BK7" s="10">
        <v>159</v>
      </c>
      <c r="BL7" s="10">
        <v>396</v>
      </c>
      <c r="BM7" s="10">
        <v>65</v>
      </c>
    </row>
    <row r="8" spans="2:65" ht="30" customHeight="1" x14ac:dyDescent="0.35">
      <c r="B8" s="11" t="s">
        <v>19</v>
      </c>
      <c r="C8" s="11">
        <v>2007</v>
      </c>
      <c r="D8" s="11">
        <v>985</v>
      </c>
      <c r="E8" s="11">
        <v>1015</v>
      </c>
      <c r="F8" s="11"/>
      <c r="G8" s="11">
        <v>303</v>
      </c>
      <c r="H8" s="11">
        <v>347</v>
      </c>
      <c r="I8" s="11">
        <v>351</v>
      </c>
      <c r="J8" s="11">
        <v>329</v>
      </c>
      <c r="K8" s="11">
        <v>267</v>
      </c>
      <c r="L8" s="11">
        <v>410</v>
      </c>
      <c r="M8" s="11"/>
      <c r="N8" s="11">
        <v>549</v>
      </c>
      <c r="O8" s="11">
        <v>505</v>
      </c>
      <c r="P8" s="11">
        <v>450</v>
      </c>
      <c r="Q8" s="11">
        <v>494</v>
      </c>
      <c r="R8" s="11"/>
      <c r="S8" s="11">
        <v>272</v>
      </c>
      <c r="T8" s="11">
        <v>260</v>
      </c>
      <c r="U8" s="11">
        <v>164</v>
      </c>
      <c r="V8" s="11">
        <v>195</v>
      </c>
      <c r="W8" s="11">
        <v>129</v>
      </c>
      <c r="X8" s="11">
        <v>165</v>
      </c>
      <c r="Y8" s="11">
        <v>154</v>
      </c>
      <c r="Z8" s="11">
        <v>87</v>
      </c>
      <c r="AA8" s="11">
        <v>221</v>
      </c>
      <c r="AB8" s="11">
        <v>207</v>
      </c>
      <c r="AC8" s="11">
        <v>101</v>
      </c>
      <c r="AD8" s="11">
        <v>54</v>
      </c>
      <c r="AE8" s="11"/>
      <c r="AF8" s="11">
        <v>728</v>
      </c>
      <c r="AG8" s="11">
        <v>795</v>
      </c>
      <c r="AH8" s="11">
        <v>291</v>
      </c>
      <c r="AI8" s="11"/>
      <c r="AJ8" s="11">
        <v>713</v>
      </c>
      <c r="AK8" s="11">
        <v>576</v>
      </c>
      <c r="AL8" s="11">
        <v>109</v>
      </c>
      <c r="AM8" s="11">
        <v>24</v>
      </c>
      <c r="AN8" s="11">
        <v>291</v>
      </c>
      <c r="AO8" s="11"/>
      <c r="AP8" s="11">
        <v>370</v>
      </c>
      <c r="AQ8" s="11">
        <v>751</v>
      </c>
      <c r="AR8" s="11">
        <v>125</v>
      </c>
      <c r="AS8" s="11"/>
      <c r="AT8" s="11">
        <v>449</v>
      </c>
      <c r="AU8" s="11">
        <v>474</v>
      </c>
      <c r="AV8" s="11">
        <v>545</v>
      </c>
      <c r="AW8" s="11">
        <v>235</v>
      </c>
      <c r="AX8" s="11">
        <v>32</v>
      </c>
      <c r="AY8" s="11"/>
      <c r="AZ8" s="11">
        <v>475</v>
      </c>
      <c r="BA8" s="11">
        <v>601</v>
      </c>
      <c r="BB8" s="11">
        <v>234</v>
      </c>
      <c r="BC8" s="11">
        <v>360</v>
      </c>
      <c r="BD8" s="11">
        <v>226</v>
      </c>
      <c r="BE8" s="11">
        <v>112</v>
      </c>
      <c r="BF8" s="11"/>
      <c r="BG8" s="11">
        <v>720</v>
      </c>
      <c r="BH8" s="11">
        <v>478</v>
      </c>
      <c r="BI8" s="11" t="s">
        <v>94</v>
      </c>
      <c r="BJ8" s="11">
        <v>141</v>
      </c>
      <c r="BK8" s="11">
        <v>169</v>
      </c>
      <c r="BL8" s="11">
        <v>404</v>
      </c>
      <c r="BM8" s="11">
        <v>70</v>
      </c>
    </row>
    <row r="9" spans="2:65" x14ac:dyDescent="0.35">
      <c r="B9" s="18" t="s">
        <v>370</v>
      </c>
      <c r="C9" s="17">
        <v>0.38565559427704199</v>
      </c>
      <c r="D9" s="17">
        <v>0.34386614407827498</v>
      </c>
      <c r="E9" s="17">
        <v>0.42789269446174599</v>
      </c>
      <c r="F9" s="17"/>
      <c r="G9" s="17">
        <v>0.33586363720290302</v>
      </c>
      <c r="H9" s="17">
        <v>0.343487944502812</v>
      </c>
      <c r="I9" s="17">
        <v>0.38813480561149499</v>
      </c>
      <c r="J9" s="17">
        <v>0.39610892704837802</v>
      </c>
      <c r="K9" s="17">
        <v>0.40644927347037502</v>
      </c>
      <c r="L9" s="17">
        <v>0.43407810791375601</v>
      </c>
      <c r="M9" s="17"/>
      <c r="N9" s="17">
        <v>0.39816720304540898</v>
      </c>
      <c r="O9" s="17">
        <v>0.40037513060839902</v>
      </c>
      <c r="P9" s="17">
        <v>0.37556447132808202</v>
      </c>
      <c r="Q9" s="17">
        <v>0.365497450474639</v>
      </c>
      <c r="R9" s="17"/>
      <c r="S9" s="17">
        <v>0.34965645122206002</v>
      </c>
      <c r="T9" s="17">
        <v>0.44144690486793797</v>
      </c>
      <c r="U9" s="17">
        <v>0.41596200488284202</v>
      </c>
      <c r="V9" s="17">
        <v>0.38324978463848702</v>
      </c>
      <c r="W9" s="17">
        <v>0.31110243869784998</v>
      </c>
      <c r="X9" s="17">
        <v>0.37614726779716601</v>
      </c>
      <c r="Y9" s="17">
        <v>0.39030489960207598</v>
      </c>
      <c r="Z9" s="17">
        <v>0.423769456819382</v>
      </c>
      <c r="AA9" s="17">
        <v>0.43658788019022099</v>
      </c>
      <c r="AB9" s="17">
        <v>0.39478576005081201</v>
      </c>
      <c r="AC9" s="17">
        <v>0.26341312527239003</v>
      </c>
      <c r="AD9" s="17">
        <v>0.332274740323728</v>
      </c>
      <c r="AE9" s="17"/>
      <c r="AF9" s="17">
        <v>0.38027781677016997</v>
      </c>
      <c r="AG9" s="17">
        <v>0.41002530866808301</v>
      </c>
      <c r="AH9" s="17">
        <v>0.33413427462348899</v>
      </c>
      <c r="AI9" s="17"/>
      <c r="AJ9" s="17">
        <v>0.362125112303327</v>
      </c>
      <c r="AK9" s="17">
        <v>0.41138218164122098</v>
      </c>
      <c r="AL9" s="17">
        <v>0.50596536404394499</v>
      </c>
      <c r="AM9" s="17">
        <v>0.309498882945622</v>
      </c>
      <c r="AN9" s="17">
        <v>0.35691706681302499</v>
      </c>
      <c r="AO9" s="17"/>
      <c r="AP9" s="17">
        <v>0.35779014095776202</v>
      </c>
      <c r="AQ9" s="17">
        <v>0.40946946182573102</v>
      </c>
      <c r="AR9" s="17">
        <v>0.43671961304658502</v>
      </c>
      <c r="AS9" s="17"/>
      <c r="AT9" s="17">
        <v>0.338336252449838</v>
      </c>
      <c r="AU9" s="17">
        <v>0.350081838659834</v>
      </c>
      <c r="AV9" s="17">
        <v>0.452044442082779</v>
      </c>
      <c r="AW9" s="17">
        <v>0.40377465201137402</v>
      </c>
      <c r="AX9" s="17">
        <v>0.33752154146670299</v>
      </c>
      <c r="AY9" s="17"/>
      <c r="AZ9" s="17">
        <v>0.33519782523240499</v>
      </c>
      <c r="BA9" s="17">
        <v>0.40704833267736201</v>
      </c>
      <c r="BB9" s="17">
        <v>0.40162286436502398</v>
      </c>
      <c r="BC9" s="17">
        <v>0.383019017774478</v>
      </c>
      <c r="BD9" s="17">
        <v>0.40699363496970098</v>
      </c>
      <c r="BE9" s="17">
        <v>0.417303056724387</v>
      </c>
      <c r="BF9" s="17"/>
      <c r="BG9" s="17">
        <v>0.40646723622554098</v>
      </c>
      <c r="BH9" s="17">
        <v>0.38099464311500703</v>
      </c>
      <c r="BI9" s="17" t="s">
        <v>95</v>
      </c>
      <c r="BJ9" s="17">
        <v>0.364533992894298</v>
      </c>
      <c r="BK9" s="17">
        <v>0.36719742741026101</v>
      </c>
      <c r="BL9" s="17">
        <v>0.36654452697505202</v>
      </c>
      <c r="BM9" s="17">
        <v>0.35172367319165498</v>
      </c>
    </row>
    <row r="10" spans="2:65" x14ac:dyDescent="0.35">
      <c r="B10" s="18" t="s">
        <v>371</v>
      </c>
      <c r="C10" s="17">
        <v>0.41284635304005401</v>
      </c>
      <c r="D10" s="17">
        <v>0.406497290145373</v>
      </c>
      <c r="E10" s="17">
        <v>0.41982401822110699</v>
      </c>
      <c r="F10" s="17"/>
      <c r="G10" s="17">
        <v>0.43471790073896399</v>
      </c>
      <c r="H10" s="17">
        <v>0.43502306327705298</v>
      </c>
      <c r="I10" s="17">
        <v>0.43592405925361499</v>
      </c>
      <c r="J10" s="17">
        <v>0.37949531573346601</v>
      </c>
      <c r="K10" s="17">
        <v>0.41061321101984699</v>
      </c>
      <c r="L10" s="17">
        <v>0.38640370021251902</v>
      </c>
      <c r="M10" s="17"/>
      <c r="N10" s="17">
        <v>0.38197225509866101</v>
      </c>
      <c r="O10" s="17">
        <v>0.39719976466499801</v>
      </c>
      <c r="P10" s="17">
        <v>0.43928348019078001</v>
      </c>
      <c r="Q10" s="17">
        <v>0.44166855429509499</v>
      </c>
      <c r="R10" s="17"/>
      <c r="S10" s="17">
        <v>0.41743905962801803</v>
      </c>
      <c r="T10" s="17">
        <v>0.37034904572609001</v>
      </c>
      <c r="U10" s="17">
        <v>0.370586975815411</v>
      </c>
      <c r="V10" s="17">
        <v>0.47162205278938701</v>
      </c>
      <c r="W10" s="17">
        <v>0.53673937326855303</v>
      </c>
      <c r="X10" s="17">
        <v>0.40833260865974302</v>
      </c>
      <c r="Y10" s="17">
        <v>0.43186381317908301</v>
      </c>
      <c r="Z10" s="17">
        <v>0.34901728979235502</v>
      </c>
      <c r="AA10" s="17">
        <v>0.332549291147965</v>
      </c>
      <c r="AB10" s="17">
        <v>0.42217331060986701</v>
      </c>
      <c r="AC10" s="17">
        <v>0.47248993097470399</v>
      </c>
      <c r="AD10" s="17">
        <v>0.45711123074150201</v>
      </c>
      <c r="AE10" s="17"/>
      <c r="AF10" s="17">
        <v>0.39057642000056098</v>
      </c>
      <c r="AG10" s="17">
        <v>0.42213236029668</v>
      </c>
      <c r="AH10" s="17">
        <v>0.452701012769057</v>
      </c>
      <c r="AI10" s="17"/>
      <c r="AJ10" s="17">
        <v>0.40917016656230698</v>
      </c>
      <c r="AK10" s="17">
        <v>0.41102183489468103</v>
      </c>
      <c r="AL10" s="17">
        <v>0.35518826012319099</v>
      </c>
      <c r="AM10" s="17">
        <v>0.2894753045199</v>
      </c>
      <c r="AN10" s="17">
        <v>0.44018674825774601</v>
      </c>
      <c r="AO10" s="17"/>
      <c r="AP10" s="17">
        <v>0.40427530271629603</v>
      </c>
      <c r="AQ10" s="17">
        <v>0.42931573413603702</v>
      </c>
      <c r="AR10" s="17">
        <v>0.40313827256782198</v>
      </c>
      <c r="AS10" s="17"/>
      <c r="AT10" s="17">
        <v>0.44913539470438402</v>
      </c>
      <c r="AU10" s="17">
        <v>0.421783489308106</v>
      </c>
      <c r="AV10" s="17">
        <v>0.40245252630297002</v>
      </c>
      <c r="AW10" s="17">
        <v>0.36027136726199199</v>
      </c>
      <c r="AX10" s="17">
        <v>0.41398453781785699</v>
      </c>
      <c r="AY10" s="17"/>
      <c r="AZ10" s="17">
        <v>0.44027253797884702</v>
      </c>
      <c r="BA10" s="17">
        <v>0.416830010070803</v>
      </c>
      <c r="BB10" s="17">
        <v>0.35209046021768098</v>
      </c>
      <c r="BC10" s="17">
        <v>0.42111590030353102</v>
      </c>
      <c r="BD10" s="17">
        <v>0.42662265613698902</v>
      </c>
      <c r="BE10" s="17">
        <v>0.34719946463719198</v>
      </c>
      <c r="BF10" s="17"/>
      <c r="BG10" s="17">
        <v>0.37851544275243798</v>
      </c>
      <c r="BH10" s="17">
        <v>0.42839970304142699</v>
      </c>
      <c r="BI10" s="17" t="s">
        <v>95</v>
      </c>
      <c r="BJ10" s="17">
        <v>0.39302060250062598</v>
      </c>
      <c r="BK10" s="17">
        <v>0.43094626294747301</v>
      </c>
      <c r="BL10" s="17">
        <v>0.452802975647426</v>
      </c>
      <c r="BM10" s="17">
        <v>0.46658615042370599</v>
      </c>
    </row>
    <row r="11" spans="2:65" x14ac:dyDescent="0.35">
      <c r="B11" s="18" t="s">
        <v>372</v>
      </c>
      <c r="C11" s="17">
        <v>0.11409870914398799</v>
      </c>
      <c r="D11" s="17">
        <v>0.13613630482484801</v>
      </c>
      <c r="E11" s="17">
        <v>9.2574048248783597E-2</v>
      </c>
      <c r="F11" s="17"/>
      <c r="G11" s="17">
        <v>0.141192777606688</v>
      </c>
      <c r="H11" s="17">
        <v>0.12153349880023499</v>
      </c>
      <c r="I11" s="17">
        <v>0.112829236290452</v>
      </c>
      <c r="J11" s="17">
        <v>0.119762369323829</v>
      </c>
      <c r="K11" s="17">
        <v>9.2523769752786506E-2</v>
      </c>
      <c r="L11" s="17">
        <v>9.8376324725775594E-2</v>
      </c>
      <c r="M11" s="17"/>
      <c r="N11" s="17">
        <v>0.13273853097326899</v>
      </c>
      <c r="O11" s="17">
        <v>0.114663679860558</v>
      </c>
      <c r="P11" s="17">
        <v>8.8576348874419397E-2</v>
      </c>
      <c r="Q11" s="17">
        <v>0.116232168084776</v>
      </c>
      <c r="R11" s="17"/>
      <c r="S11" s="17">
        <v>0.15886339076939501</v>
      </c>
      <c r="T11" s="17">
        <v>0.10390261043959</v>
      </c>
      <c r="U11" s="17">
        <v>0.122596277539848</v>
      </c>
      <c r="V11" s="17">
        <v>7.4849953754531198E-2</v>
      </c>
      <c r="W11" s="17">
        <v>0.10022208606941201</v>
      </c>
      <c r="X11" s="17">
        <v>0.111025289537882</v>
      </c>
      <c r="Y11" s="17">
        <v>9.4341543892171906E-2</v>
      </c>
      <c r="Z11" s="17">
        <v>0.14990261257572399</v>
      </c>
      <c r="AA11" s="17">
        <v>0.12221960339942101</v>
      </c>
      <c r="AB11" s="17">
        <v>9.4365031395415494E-2</v>
      </c>
      <c r="AC11" s="17">
        <v>0.16068920927182301</v>
      </c>
      <c r="AD11" s="17">
        <v>5.0688332432176901E-2</v>
      </c>
      <c r="AE11" s="17"/>
      <c r="AF11" s="17">
        <v>0.11700740732807401</v>
      </c>
      <c r="AG11" s="17">
        <v>0.109172415592777</v>
      </c>
      <c r="AH11" s="17">
        <v>0.12215128878656401</v>
      </c>
      <c r="AI11" s="17"/>
      <c r="AJ11" s="17">
        <v>0.13543082726428801</v>
      </c>
      <c r="AK11" s="17">
        <v>0.117580862040987</v>
      </c>
      <c r="AL11" s="17">
        <v>0.102072366085217</v>
      </c>
      <c r="AM11" s="17">
        <v>0.16235959412325399</v>
      </c>
      <c r="AN11" s="17">
        <v>9.8559357358008498E-2</v>
      </c>
      <c r="AO11" s="17"/>
      <c r="AP11" s="17">
        <v>0.163052940268822</v>
      </c>
      <c r="AQ11" s="17">
        <v>0.10428206597145601</v>
      </c>
      <c r="AR11" s="17">
        <v>0.10756587647801399</v>
      </c>
      <c r="AS11" s="17"/>
      <c r="AT11" s="17">
        <v>0.111859376980029</v>
      </c>
      <c r="AU11" s="17">
        <v>0.131229443120083</v>
      </c>
      <c r="AV11" s="17">
        <v>8.0616117902549606E-2</v>
      </c>
      <c r="AW11" s="17">
        <v>0.16107197342336799</v>
      </c>
      <c r="AX11" s="17">
        <v>0.132250426321078</v>
      </c>
      <c r="AY11" s="17"/>
      <c r="AZ11" s="17">
        <v>0.14423853814559101</v>
      </c>
      <c r="BA11" s="17">
        <v>9.6048261679142793E-2</v>
      </c>
      <c r="BB11" s="17">
        <v>0.12710661991705399</v>
      </c>
      <c r="BC11" s="17">
        <v>0.10555201175350599</v>
      </c>
      <c r="BD11" s="17">
        <v>8.5395834644395999E-2</v>
      </c>
      <c r="BE11" s="17">
        <v>0.141321332924121</v>
      </c>
      <c r="BF11" s="17"/>
      <c r="BG11" s="17">
        <v>0.124541298122526</v>
      </c>
      <c r="BH11" s="17">
        <v>0.108736232575442</v>
      </c>
      <c r="BI11" s="17" t="s">
        <v>95</v>
      </c>
      <c r="BJ11" s="17">
        <v>0.15770958148959599</v>
      </c>
      <c r="BK11" s="17">
        <v>9.9373991204521395E-2</v>
      </c>
      <c r="BL11" s="17">
        <v>0.100632726684835</v>
      </c>
      <c r="BM11" s="17">
        <v>7.2119338092322793E-2</v>
      </c>
    </row>
    <row r="12" spans="2:65" x14ac:dyDescent="0.35">
      <c r="B12" s="18" t="s">
        <v>373</v>
      </c>
      <c r="C12" s="17">
        <v>6.8452978302428996E-2</v>
      </c>
      <c r="D12" s="17">
        <v>9.3367710732219805E-2</v>
      </c>
      <c r="E12" s="17">
        <v>4.38278697812352E-2</v>
      </c>
      <c r="F12" s="17"/>
      <c r="G12" s="17">
        <v>6.6982047346123702E-2</v>
      </c>
      <c r="H12" s="17">
        <v>8.3415608739532895E-2</v>
      </c>
      <c r="I12" s="17">
        <v>5.2227484929168198E-2</v>
      </c>
      <c r="J12" s="17">
        <v>7.3807628019702906E-2</v>
      </c>
      <c r="K12" s="17">
        <v>7.0075993795492703E-2</v>
      </c>
      <c r="L12" s="17">
        <v>6.5395131849475693E-2</v>
      </c>
      <c r="M12" s="17"/>
      <c r="N12" s="17">
        <v>7.8926620387646196E-2</v>
      </c>
      <c r="O12" s="17">
        <v>6.2104706072801399E-2</v>
      </c>
      <c r="P12" s="17">
        <v>8.2850056288580901E-2</v>
      </c>
      <c r="Q12" s="17">
        <v>4.9503986701496E-2</v>
      </c>
      <c r="R12" s="17"/>
      <c r="S12" s="17">
        <v>4.6755784552948203E-2</v>
      </c>
      <c r="T12" s="17">
        <v>7.0376619643498603E-2</v>
      </c>
      <c r="U12" s="17">
        <v>6.8154751978692293E-2</v>
      </c>
      <c r="V12" s="17">
        <v>5.5135055947986802E-2</v>
      </c>
      <c r="W12" s="17">
        <v>4.4410890011731798E-2</v>
      </c>
      <c r="X12" s="17">
        <v>9.0984768024389095E-2</v>
      </c>
      <c r="Y12" s="17">
        <v>6.7127659454640401E-2</v>
      </c>
      <c r="Z12" s="17">
        <v>4.90989379709919E-2</v>
      </c>
      <c r="AA12" s="17">
        <v>7.1039051314962007E-2</v>
      </c>
      <c r="AB12" s="17">
        <v>7.5818486640229693E-2</v>
      </c>
      <c r="AC12" s="17">
        <v>9.1546334681251798E-2</v>
      </c>
      <c r="AD12" s="17">
        <v>0.159925696502593</v>
      </c>
      <c r="AE12" s="17"/>
      <c r="AF12" s="17">
        <v>9.2425627508609901E-2</v>
      </c>
      <c r="AG12" s="17">
        <v>4.6366690171529001E-2</v>
      </c>
      <c r="AH12" s="17">
        <v>6.7615351259180598E-2</v>
      </c>
      <c r="AI12" s="17"/>
      <c r="AJ12" s="17">
        <v>7.5880798672283201E-2</v>
      </c>
      <c r="AK12" s="17">
        <v>4.2616239267338603E-2</v>
      </c>
      <c r="AL12" s="17">
        <v>2.8228447525454399E-2</v>
      </c>
      <c r="AM12" s="17">
        <v>0.19710922946377801</v>
      </c>
      <c r="AN12" s="17">
        <v>8.9974166427890703E-2</v>
      </c>
      <c r="AO12" s="17"/>
      <c r="AP12" s="17">
        <v>6.2443427417056198E-2</v>
      </c>
      <c r="AQ12" s="17">
        <v>4.5574603675695297E-2</v>
      </c>
      <c r="AR12" s="17">
        <v>3.8668155992834699E-2</v>
      </c>
      <c r="AS12" s="17"/>
      <c r="AT12" s="17">
        <v>7.77678638861867E-2</v>
      </c>
      <c r="AU12" s="17">
        <v>7.2448444576364596E-2</v>
      </c>
      <c r="AV12" s="17">
        <v>5.7979145576669902E-2</v>
      </c>
      <c r="AW12" s="17">
        <v>5.7992149850863699E-2</v>
      </c>
      <c r="AX12" s="17">
        <v>8.7655640041511204E-2</v>
      </c>
      <c r="AY12" s="17"/>
      <c r="AZ12" s="17">
        <v>6.1045581228054202E-2</v>
      </c>
      <c r="BA12" s="17">
        <v>6.7407291955782295E-2</v>
      </c>
      <c r="BB12" s="17">
        <v>8.5200267636036303E-2</v>
      </c>
      <c r="BC12" s="17">
        <v>6.3529024196249603E-2</v>
      </c>
      <c r="BD12" s="17">
        <v>6.4641350972851896E-2</v>
      </c>
      <c r="BE12" s="17">
        <v>9.4176145714300802E-2</v>
      </c>
      <c r="BF12" s="17"/>
      <c r="BG12" s="17">
        <v>7.1033123396799902E-2</v>
      </c>
      <c r="BH12" s="17">
        <v>7.2589606751859603E-2</v>
      </c>
      <c r="BI12" s="17" t="s">
        <v>95</v>
      </c>
      <c r="BJ12" s="17">
        <v>5.0096036357732798E-2</v>
      </c>
      <c r="BK12" s="17">
        <v>7.64338378730611E-2</v>
      </c>
      <c r="BL12" s="17">
        <v>6.1823518738092401E-2</v>
      </c>
      <c r="BM12" s="17">
        <v>7.9851591419080298E-2</v>
      </c>
    </row>
    <row r="13" spans="2:65" x14ac:dyDescent="0.35">
      <c r="B13" s="18" t="s">
        <v>114</v>
      </c>
      <c r="C13" s="19">
        <v>1.8946365236486799E-2</v>
      </c>
      <c r="D13" s="19">
        <v>2.0132550219284E-2</v>
      </c>
      <c r="E13" s="19">
        <v>1.5881369287127901E-2</v>
      </c>
      <c r="F13" s="19"/>
      <c r="G13" s="19">
        <v>2.1243637105321699E-2</v>
      </c>
      <c r="H13" s="19">
        <v>1.6539884680367101E-2</v>
      </c>
      <c r="I13" s="19">
        <v>1.0884413915269699E-2</v>
      </c>
      <c r="J13" s="19">
        <v>3.0825759874623899E-2</v>
      </c>
      <c r="K13" s="19">
        <v>2.0337751961498899E-2</v>
      </c>
      <c r="L13" s="19">
        <v>1.5746735298474101E-2</v>
      </c>
      <c r="M13" s="19"/>
      <c r="N13" s="19">
        <v>8.1953904950149703E-3</v>
      </c>
      <c r="O13" s="19">
        <v>2.5656718793243299E-2</v>
      </c>
      <c r="P13" s="19">
        <v>1.3725643318137699E-2</v>
      </c>
      <c r="Q13" s="19">
        <v>2.7097840443993802E-2</v>
      </c>
      <c r="R13" s="19"/>
      <c r="S13" s="19">
        <v>2.72853138275789E-2</v>
      </c>
      <c r="T13" s="19">
        <v>1.39248193228833E-2</v>
      </c>
      <c r="U13" s="19">
        <v>2.26999897832065E-2</v>
      </c>
      <c r="V13" s="19">
        <v>1.51431528696072E-2</v>
      </c>
      <c r="W13" s="19">
        <v>7.5252119524539304E-3</v>
      </c>
      <c r="X13" s="19">
        <v>1.351006598082E-2</v>
      </c>
      <c r="Y13" s="19">
        <v>1.6362083872029601E-2</v>
      </c>
      <c r="Z13" s="19">
        <v>2.8211702841546799E-2</v>
      </c>
      <c r="AA13" s="19">
        <v>3.7604173947431603E-2</v>
      </c>
      <c r="AB13" s="19">
        <v>1.28574113036759E-2</v>
      </c>
      <c r="AC13" s="19">
        <v>1.18613997998305E-2</v>
      </c>
      <c r="AD13" s="19">
        <v>0</v>
      </c>
      <c r="AE13" s="19"/>
      <c r="AF13" s="19">
        <v>1.9712728392585002E-2</v>
      </c>
      <c r="AG13" s="19">
        <v>1.23032252709311E-2</v>
      </c>
      <c r="AH13" s="19">
        <v>2.3398072561709199E-2</v>
      </c>
      <c r="AI13" s="19"/>
      <c r="AJ13" s="19">
        <v>1.7393095197793602E-2</v>
      </c>
      <c r="AK13" s="19">
        <v>1.7398882155772299E-2</v>
      </c>
      <c r="AL13" s="19">
        <v>8.5455622221920508E-3</v>
      </c>
      <c r="AM13" s="19">
        <v>4.1556988947446E-2</v>
      </c>
      <c r="AN13" s="19">
        <v>1.4362661143330501E-2</v>
      </c>
      <c r="AO13" s="19"/>
      <c r="AP13" s="19">
        <v>1.2438188640063399E-2</v>
      </c>
      <c r="AQ13" s="19">
        <v>1.13581343910802E-2</v>
      </c>
      <c r="AR13" s="19">
        <v>1.39080819147443E-2</v>
      </c>
      <c r="AS13" s="19"/>
      <c r="AT13" s="19">
        <v>2.29011119795621E-2</v>
      </c>
      <c r="AU13" s="19">
        <v>2.44567843356127E-2</v>
      </c>
      <c r="AV13" s="19">
        <v>6.9077681350312101E-3</v>
      </c>
      <c r="AW13" s="19">
        <v>1.6889857452401399E-2</v>
      </c>
      <c r="AX13" s="19">
        <v>2.8587854352850699E-2</v>
      </c>
      <c r="AY13" s="19"/>
      <c r="AZ13" s="19">
        <v>1.9245517415102598E-2</v>
      </c>
      <c r="BA13" s="19">
        <v>1.2666103616909501E-2</v>
      </c>
      <c r="BB13" s="19">
        <v>3.39797878642044E-2</v>
      </c>
      <c r="BC13" s="19">
        <v>2.6784045972234698E-2</v>
      </c>
      <c r="BD13" s="19">
        <v>1.6346523276061901E-2</v>
      </c>
      <c r="BE13" s="19">
        <v>0</v>
      </c>
      <c r="BF13" s="19"/>
      <c r="BG13" s="19">
        <v>1.9442899502695201E-2</v>
      </c>
      <c r="BH13" s="19">
        <v>9.2798145162635102E-3</v>
      </c>
      <c r="BI13" s="19" t="s">
        <v>95</v>
      </c>
      <c r="BJ13" s="19">
        <v>3.46397867577471E-2</v>
      </c>
      <c r="BK13" s="19">
        <v>2.6048480564682602E-2</v>
      </c>
      <c r="BL13" s="19">
        <v>1.8196251954595202E-2</v>
      </c>
      <c r="BM13" s="19">
        <v>2.97192468732363E-2</v>
      </c>
    </row>
    <row r="14" spans="2:65" x14ac:dyDescent="0.35">
      <c r="B14" s="16" t="s">
        <v>221</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691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1697</v>
      </c>
      <c r="D7" s="10">
        <v>859</v>
      </c>
      <c r="E7" s="10">
        <v>834</v>
      </c>
      <c r="F7" s="10"/>
      <c r="G7" s="10">
        <v>202</v>
      </c>
      <c r="H7" s="10">
        <v>298</v>
      </c>
      <c r="I7" s="10">
        <v>310</v>
      </c>
      <c r="J7" s="10">
        <v>281</v>
      </c>
      <c r="K7" s="10">
        <v>235</v>
      </c>
      <c r="L7" s="10">
        <v>371</v>
      </c>
      <c r="M7" s="10"/>
      <c r="N7" s="10">
        <v>492</v>
      </c>
      <c r="O7" s="10">
        <v>469</v>
      </c>
      <c r="P7" s="10">
        <v>339</v>
      </c>
      <c r="Q7" s="10">
        <v>389</v>
      </c>
      <c r="R7" s="10"/>
      <c r="S7" s="10">
        <v>209</v>
      </c>
      <c r="T7" s="10">
        <v>226</v>
      </c>
      <c r="U7" s="10">
        <v>142</v>
      </c>
      <c r="V7" s="10">
        <v>164</v>
      </c>
      <c r="W7" s="10">
        <v>112</v>
      </c>
      <c r="X7" s="10">
        <v>141</v>
      </c>
      <c r="Y7" s="10">
        <v>139</v>
      </c>
      <c r="Z7" s="10">
        <v>85</v>
      </c>
      <c r="AA7" s="10">
        <v>202</v>
      </c>
      <c r="AB7" s="10">
        <v>153</v>
      </c>
      <c r="AC7" s="10">
        <v>83</v>
      </c>
      <c r="AD7" s="10">
        <v>41</v>
      </c>
      <c r="AE7" s="10"/>
      <c r="AF7" s="10">
        <v>654</v>
      </c>
      <c r="AG7" s="10">
        <v>671</v>
      </c>
      <c r="AH7" s="10">
        <v>236</v>
      </c>
      <c r="AI7" s="10"/>
      <c r="AJ7" s="10">
        <v>648</v>
      </c>
      <c r="AK7" s="10">
        <v>473</v>
      </c>
      <c r="AL7" s="10">
        <v>92</v>
      </c>
      <c r="AM7" s="10">
        <v>22</v>
      </c>
      <c r="AN7" s="10">
        <v>244</v>
      </c>
      <c r="AO7" s="10"/>
      <c r="AP7" s="10">
        <v>333</v>
      </c>
      <c r="AQ7" s="10">
        <v>621</v>
      </c>
      <c r="AR7" s="10">
        <v>103</v>
      </c>
      <c r="AS7" s="10"/>
      <c r="AT7" s="10">
        <v>391</v>
      </c>
      <c r="AU7" s="10">
        <v>401</v>
      </c>
      <c r="AV7" s="10">
        <v>453</v>
      </c>
      <c r="AW7" s="10">
        <v>193</v>
      </c>
      <c r="AX7" s="10">
        <v>25</v>
      </c>
      <c r="AY7" s="10"/>
      <c r="AZ7" s="10">
        <v>376</v>
      </c>
      <c r="BA7" s="10">
        <v>515</v>
      </c>
      <c r="BB7" s="10">
        <v>195</v>
      </c>
      <c r="BC7" s="10">
        <v>325</v>
      </c>
      <c r="BD7" s="10">
        <v>192</v>
      </c>
      <c r="BE7" s="10">
        <v>94</v>
      </c>
      <c r="BF7" s="10"/>
      <c r="BG7" s="10">
        <v>640</v>
      </c>
      <c r="BH7" s="10">
        <v>412</v>
      </c>
      <c r="BI7" s="10" t="s">
        <v>94</v>
      </c>
      <c r="BJ7" s="10">
        <v>115</v>
      </c>
      <c r="BK7" s="10">
        <v>136</v>
      </c>
      <c r="BL7" s="10">
        <v>319</v>
      </c>
      <c r="BM7" s="10">
        <v>57</v>
      </c>
    </row>
    <row r="8" spans="2:65" ht="30" customHeight="1" x14ac:dyDescent="0.35">
      <c r="B8" s="11" t="s">
        <v>19</v>
      </c>
      <c r="C8" s="11">
        <v>1701</v>
      </c>
      <c r="D8" s="11">
        <v>870</v>
      </c>
      <c r="E8" s="11">
        <v>827</v>
      </c>
      <c r="F8" s="11"/>
      <c r="G8" s="11">
        <v>240</v>
      </c>
      <c r="H8" s="11">
        <v>290</v>
      </c>
      <c r="I8" s="11">
        <v>305</v>
      </c>
      <c r="J8" s="11">
        <v>274</v>
      </c>
      <c r="K8" s="11">
        <v>231</v>
      </c>
      <c r="L8" s="11">
        <v>360</v>
      </c>
      <c r="M8" s="11"/>
      <c r="N8" s="11">
        <v>452</v>
      </c>
      <c r="O8" s="11">
        <v>442</v>
      </c>
      <c r="P8" s="11">
        <v>379</v>
      </c>
      <c r="Q8" s="11">
        <v>419</v>
      </c>
      <c r="R8" s="11"/>
      <c r="S8" s="11">
        <v>212</v>
      </c>
      <c r="T8" s="11">
        <v>215</v>
      </c>
      <c r="U8" s="11">
        <v>138</v>
      </c>
      <c r="V8" s="11">
        <v>165</v>
      </c>
      <c r="W8" s="11">
        <v>106</v>
      </c>
      <c r="X8" s="11">
        <v>144</v>
      </c>
      <c r="Y8" s="11">
        <v>134</v>
      </c>
      <c r="Z8" s="11">
        <v>78</v>
      </c>
      <c r="AA8" s="11">
        <v>190</v>
      </c>
      <c r="AB8" s="11">
        <v>179</v>
      </c>
      <c r="AC8" s="11">
        <v>86</v>
      </c>
      <c r="AD8" s="11">
        <v>54</v>
      </c>
      <c r="AE8" s="11"/>
      <c r="AF8" s="11">
        <v>648</v>
      </c>
      <c r="AG8" s="11">
        <v>657</v>
      </c>
      <c r="AH8" s="11">
        <v>247</v>
      </c>
      <c r="AI8" s="11"/>
      <c r="AJ8" s="11">
        <v>633</v>
      </c>
      <c r="AK8" s="11">
        <v>472</v>
      </c>
      <c r="AL8" s="11">
        <v>87</v>
      </c>
      <c r="AM8" s="11">
        <v>21</v>
      </c>
      <c r="AN8" s="11">
        <v>252</v>
      </c>
      <c r="AO8" s="11"/>
      <c r="AP8" s="11">
        <v>326</v>
      </c>
      <c r="AQ8" s="11">
        <v>621</v>
      </c>
      <c r="AR8" s="11">
        <v>102</v>
      </c>
      <c r="AS8" s="11"/>
      <c r="AT8" s="11">
        <v>399</v>
      </c>
      <c r="AU8" s="11">
        <v>412</v>
      </c>
      <c r="AV8" s="11">
        <v>443</v>
      </c>
      <c r="AW8" s="11">
        <v>184</v>
      </c>
      <c r="AX8" s="11">
        <v>23</v>
      </c>
      <c r="AY8" s="11"/>
      <c r="AZ8" s="11">
        <v>383</v>
      </c>
      <c r="BA8" s="11">
        <v>507</v>
      </c>
      <c r="BB8" s="11">
        <v>198</v>
      </c>
      <c r="BC8" s="11">
        <v>327</v>
      </c>
      <c r="BD8" s="11">
        <v>192</v>
      </c>
      <c r="BE8" s="11">
        <v>94</v>
      </c>
      <c r="BF8" s="11"/>
      <c r="BG8" s="11">
        <v>626</v>
      </c>
      <c r="BH8" s="11">
        <v>408</v>
      </c>
      <c r="BI8" s="11" t="s">
        <v>94</v>
      </c>
      <c r="BJ8" s="11">
        <v>119</v>
      </c>
      <c r="BK8" s="11">
        <v>144</v>
      </c>
      <c r="BL8" s="11">
        <v>324</v>
      </c>
      <c r="BM8" s="11">
        <v>61</v>
      </c>
    </row>
    <row r="9" spans="2:65" ht="43.5" x14ac:dyDescent="0.35">
      <c r="B9" s="18" t="s">
        <v>687</v>
      </c>
      <c r="C9" s="17">
        <v>0.28939300174902099</v>
      </c>
      <c r="D9" s="17">
        <v>0.235979969070508</v>
      </c>
      <c r="E9" s="17">
        <v>0.344668221523595</v>
      </c>
      <c r="F9" s="17"/>
      <c r="G9" s="17">
        <v>0.28105342653258097</v>
      </c>
      <c r="H9" s="17">
        <v>0.22702960178026901</v>
      </c>
      <c r="I9" s="17">
        <v>0.28467723015114199</v>
      </c>
      <c r="J9" s="17">
        <v>0.30236665787956102</v>
      </c>
      <c r="K9" s="17">
        <v>0.33675194394674501</v>
      </c>
      <c r="L9" s="17">
        <v>0.30899966876773399</v>
      </c>
      <c r="M9" s="17"/>
      <c r="N9" s="17">
        <v>0.31245892981474699</v>
      </c>
      <c r="O9" s="17">
        <v>0.29113811359410202</v>
      </c>
      <c r="P9" s="17">
        <v>0.27858314889190899</v>
      </c>
      <c r="Q9" s="17">
        <v>0.27604240579532102</v>
      </c>
      <c r="R9" s="17"/>
      <c r="S9" s="17">
        <v>0.32133725754589199</v>
      </c>
      <c r="T9" s="17">
        <v>0.31586385002207001</v>
      </c>
      <c r="U9" s="17">
        <v>0.23856925450882599</v>
      </c>
      <c r="V9" s="17">
        <v>0.33410447216101702</v>
      </c>
      <c r="W9" s="17">
        <v>0.27658395650315498</v>
      </c>
      <c r="X9" s="17">
        <v>0.22926703422505099</v>
      </c>
      <c r="Y9" s="17">
        <v>0.32426712972117999</v>
      </c>
      <c r="Z9" s="17">
        <v>0.27643819469117298</v>
      </c>
      <c r="AA9" s="17">
        <v>0.31304088788909301</v>
      </c>
      <c r="AB9" s="17">
        <v>0.29978766269731699</v>
      </c>
      <c r="AC9" s="17">
        <v>0.174344386869284</v>
      </c>
      <c r="AD9" s="17">
        <v>0.23685813015316201</v>
      </c>
      <c r="AE9" s="17"/>
      <c r="AF9" s="17">
        <v>0.24829524960362001</v>
      </c>
      <c r="AG9" s="17">
        <v>0.34577371120653699</v>
      </c>
      <c r="AH9" s="17">
        <v>0.21766887886224301</v>
      </c>
      <c r="AI9" s="17"/>
      <c r="AJ9" s="17">
        <v>0.25362025941578897</v>
      </c>
      <c r="AK9" s="17">
        <v>0.34133574772108799</v>
      </c>
      <c r="AL9" s="17">
        <v>0.323039831787724</v>
      </c>
      <c r="AM9" s="17">
        <v>0.13268895153774399</v>
      </c>
      <c r="AN9" s="17">
        <v>0.26285532485706298</v>
      </c>
      <c r="AO9" s="17"/>
      <c r="AP9" s="17">
        <v>0.27301285928992702</v>
      </c>
      <c r="AQ9" s="17">
        <v>0.32537929318977599</v>
      </c>
      <c r="AR9" s="17">
        <v>0.27708978076553098</v>
      </c>
      <c r="AS9" s="17"/>
      <c r="AT9" s="17">
        <v>0.241935409177819</v>
      </c>
      <c r="AU9" s="17">
        <v>0.29169161312022202</v>
      </c>
      <c r="AV9" s="17">
        <v>0.29839150415257798</v>
      </c>
      <c r="AW9" s="17">
        <v>0.33441850440697102</v>
      </c>
      <c r="AX9" s="17">
        <v>0.29771963814756403</v>
      </c>
      <c r="AY9" s="17"/>
      <c r="AZ9" s="17">
        <v>0.325065262614606</v>
      </c>
      <c r="BA9" s="17">
        <v>0.29284170111109398</v>
      </c>
      <c r="BB9" s="17">
        <v>0.290143061668024</v>
      </c>
      <c r="BC9" s="17">
        <v>0.25159975025494102</v>
      </c>
      <c r="BD9" s="17">
        <v>0.28063696960545398</v>
      </c>
      <c r="BE9" s="17">
        <v>0.27299569256051898</v>
      </c>
      <c r="BF9" s="17"/>
      <c r="BG9" s="17">
        <v>0.30505330436862998</v>
      </c>
      <c r="BH9" s="17">
        <v>0.31292182970389099</v>
      </c>
      <c r="BI9" s="17" t="s">
        <v>95</v>
      </c>
      <c r="BJ9" s="17">
        <v>0.20293532298434899</v>
      </c>
      <c r="BK9" s="17">
        <v>0.24244307987851799</v>
      </c>
      <c r="BL9" s="17">
        <v>0.280767315121565</v>
      </c>
      <c r="BM9" s="17">
        <v>0.27711861907193103</v>
      </c>
    </row>
    <row r="10" spans="2:65" ht="29" x14ac:dyDescent="0.35">
      <c r="B10" s="18" t="s">
        <v>688</v>
      </c>
      <c r="C10" s="17">
        <v>0.13591287052039899</v>
      </c>
      <c r="D10" s="17">
        <v>0.11220567458986</v>
      </c>
      <c r="E10" s="17">
        <v>0.16048695013048001</v>
      </c>
      <c r="F10" s="17"/>
      <c r="G10" s="17">
        <v>0.16613460797868801</v>
      </c>
      <c r="H10" s="17">
        <v>0.169548535468457</v>
      </c>
      <c r="I10" s="17">
        <v>0.12442233156836401</v>
      </c>
      <c r="J10" s="17">
        <v>0.14926572068580901</v>
      </c>
      <c r="K10" s="17">
        <v>0.13676275464012599</v>
      </c>
      <c r="L10" s="17">
        <v>8.7706380024549002E-2</v>
      </c>
      <c r="M10" s="17"/>
      <c r="N10" s="17">
        <v>0.14633762419758201</v>
      </c>
      <c r="O10" s="17">
        <v>0.13351031594033799</v>
      </c>
      <c r="P10" s="17">
        <v>0.14024428673605799</v>
      </c>
      <c r="Q10" s="17">
        <v>0.123668880481862</v>
      </c>
      <c r="R10" s="17"/>
      <c r="S10" s="17">
        <v>0.14404555356426399</v>
      </c>
      <c r="T10" s="17">
        <v>0.150899431134666</v>
      </c>
      <c r="U10" s="17">
        <v>0.12219025606243</v>
      </c>
      <c r="V10" s="17">
        <v>0.11159360359067701</v>
      </c>
      <c r="W10" s="17">
        <v>0.13222038490145599</v>
      </c>
      <c r="X10" s="17">
        <v>0.129136417972118</v>
      </c>
      <c r="Y10" s="17">
        <v>0.101387709651154</v>
      </c>
      <c r="Z10" s="17">
        <v>0.175638856813772</v>
      </c>
      <c r="AA10" s="17">
        <v>0.13685409887460501</v>
      </c>
      <c r="AB10" s="17">
        <v>0.12114846502916</v>
      </c>
      <c r="AC10" s="17">
        <v>0.20720807250468101</v>
      </c>
      <c r="AD10" s="17">
        <v>0.138949818041044</v>
      </c>
      <c r="AE10" s="17"/>
      <c r="AF10" s="17">
        <v>0.113770414647152</v>
      </c>
      <c r="AG10" s="17">
        <v>0.15540725473919301</v>
      </c>
      <c r="AH10" s="17">
        <v>0.13344701119278099</v>
      </c>
      <c r="AI10" s="17"/>
      <c r="AJ10" s="17">
        <v>0.10879163371178099</v>
      </c>
      <c r="AK10" s="17">
        <v>0.16781587620081601</v>
      </c>
      <c r="AL10" s="17">
        <v>0.14939876686690801</v>
      </c>
      <c r="AM10" s="17">
        <v>0.129210627960376</v>
      </c>
      <c r="AN10" s="17">
        <v>0.111104461047731</v>
      </c>
      <c r="AO10" s="17"/>
      <c r="AP10" s="17">
        <v>0.117834921346245</v>
      </c>
      <c r="AQ10" s="17">
        <v>0.16142316041254301</v>
      </c>
      <c r="AR10" s="17">
        <v>0.168651058686584</v>
      </c>
      <c r="AS10" s="17"/>
      <c r="AT10" s="17">
        <v>8.6099650967302405E-2</v>
      </c>
      <c r="AU10" s="17">
        <v>0.13162284137135499</v>
      </c>
      <c r="AV10" s="17">
        <v>0.168778022891313</v>
      </c>
      <c r="AW10" s="17">
        <v>0.17822110867861499</v>
      </c>
      <c r="AX10" s="17">
        <v>0.35073042263479898</v>
      </c>
      <c r="AY10" s="17"/>
      <c r="AZ10" s="17">
        <v>0.178778028419431</v>
      </c>
      <c r="BA10" s="17">
        <v>0.145887622642526</v>
      </c>
      <c r="BB10" s="17">
        <v>0.13483205978801399</v>
      </c>
      <c r="BC10" s="17">
        <v>0.10302813295869701</v>
      </c>
      <c r="BD10" s="17">
        <v>0.118615395817181</v>
      </c>
      <c r="BE10" s="17">
        <v>5.9114420674903301E-2</v>
      </c>
      <c r="BF10" s="17"/>
      <c r="BG10" s="17">
        <v>0.11352147089964</v>
      </c>
      <c r="BH10" s="17">
        <v>0.163502688811513</v>
      </c>
      <c r="BI10" s="17" t="s">
        <v>95</v>
      </c>
      <c r="BJ10" s="17">
        <v>0.13817954780872099</v>
      </c>
      <c r="BK10" s="17">
        <v>9.9595684414628793E-2</v>
      </c>
      <c r="BL10" s="17">
        <v>0.16349487903957499</v>
      </c>
      <c r="BM10" s="17">
        <v>0.118052387920952</v>
      </c>
    </row>
    <row r="11" spans="2:65" ht="58" x14ac:dyDescent="0.35">
      <c r="B11" s="18" t="s">
        <v>689</v>
      </c>
      <c r="C11" s="17">
        <v>5.2706659134685398E-2</v>
      </c>
      <c r="D11" s="17">
        <v>5.4990299665912998E-2</v>
      </c>
      <c r="E11" s="17">
        <v>4.9530156132363702E-2</v>
      </c>
      <c r="F11" s="17"/>
      <c r="G11" s="17">
        <v>8.2756186463963197E-2</v>
      </c>
      <c r="H11" s="17">
        <v>7.5823458423140006E-2</v>
      </c>
      <c r="I11" s="17">
        <v>7.8628824048043902E-2</v>
      </c>
      <c r="J11" s="17">
        <v>4.62885649819791E-2</v>
      </c>
      <c r="K11" s="17">
        <v>1.7438382359251402E-2</v>
      </c>
      <c r="L11" s="17">
        <v>1.9528367689421899E-2</v>
      </c>
      <c r="M11" s="17"/>
      <c r="N11" s="17">
        <v>4.1403343534043499E-2</v>
      </c>
      <c r="O11" s="17">
        <v>5.2084486018592099E-2</v>
      </c>
      <c r="P11" s="17">
        <v>5.4626783623163401E-2</v>
      </c>
      <c r="Q11" s="17">
        <v>6.4877829377522497E-2</v>
      </c>
      <c r="R11" s="17"/>
      <c r="S11" s="17">
        <v>6.9932256016036198E-2</v>
      </c>
      <c r="T11" s="17">
        <v>4.8594068341016698E-2</v>
      </c>
      <c r="U11" s="17">
        <v>5.6141789669461199E-2</v>
      </c>
      <c r="V11" s="17">
        <v>3.09329968085818E-2</v>
      </c>
      <c r="W11" s="17">
        <v>3.8576004227647599E-2</v>
      </c>
      <c r="X11" s="17">
        <v>5.7644276611643598E-2</v>
      </c>
      <c r="Y11" s="17">
        <v>4.2640042203079397E-2</v>
      </c>
      <c r="Z11" s="17">
        <v>3.7443278574483999E-2</v>
      </c>
      <c r="AA11" s="17">
        <v>6.9141146043132207E-2</v>
      </c>
      <c r="AB11" s="17">
        <v>3.9030825102926998E-2</v>
      </c>
      <c r="AC11" s="17">
        <v>4.4496991634426601E-2</v>
      </c>
      <c r="AD11" s="17">
        <v>0.12178027750800299</v>
      </c>
      <c r="AE11" s="17"/>
      <c r="AF11" s="17">
        <v>4.3855957981470003E-2</v>
      </c>
      <c r="AG11" s="17">
        <v>5.7961683295256597E-2</v>
      </c>
      <c r="AH11" s="17">
        <v>7.5948509085752597E-2</v>
      </c>
      <c r="AI11" s="17"/>
      <c r="AJ11" s="17">
        <v>3.4835469844377298E-2</v>
      </c>
      <c r="AK11" s="17">
        <v>9.2728318293315307E-2</v>
      </c>
      <c r="AL11" s="17">
        <v>5.9653015466494701E-2</v>
      </c>
      <c r="AM11" s="17">
        <v>0</v>
      </c>
      <c r="AN11" s="17">
        <v>3.0329327760387999E-2</v>
      </c>
      <c r="AO11" s="17"/>
      <c r="AP11" s="17">
        <v>5.6269280838024002E-2</v>
      </c>
      <c r="AQ11" s="17">
        <v>6.9514300239491206E-2</v>
      </c>
      <c r="AR11" s="17">
        <v>7.4058197076803903E-2</v>
      </c>
      <c r="AS11" s="17"/>
      <c r="AT11" s="17">
        <v>3.6994504101895198E-2</v>
      </c>
      <c r="AU11" s="17">
        <v>4.2155965910017398E-2</v>
      </c>
      <c r="AV11" s="17">
        <v>6.9038447471960598E-2</v>
      </c>
      <c r="AW11" s="17">
        <v>8.8656290476060204E-2</v>
      </c>
      <c r="AX11" s="17">
        <v>0</v>
      </c>
      <c r="AY11" s="17"/>
      <c r="AZ11" s="17">
        <v>7.5390696220706599E-2</v>
      </c>
      <c r="BA11" s="17">
        <v>5.8548026987309799E-2</v>
      </c>
      <c r="BB11" s="17">
        <v>3.7997859473589898E-2</v>
      </c>
      <c r="BC11" s="17">
        <v>4.0319028466567999E-2</v>
      </c>
      <c r="BD11" s="17">
        <v>2.34393904418339E-2</v>
      </c>
      <c r="BE11" s="17">
        <v>6.2564273130808104E-2</v>
      </c>
      <c r="BF11" s="17"/>
      <c r="BG11" s="17">
        <v>2.6326144980316601E-2</v>
      </c>
      <c r="BH11" s="17">
        <v>6.1411960184676102E-2</v>
      </c>
      <c r="BI11" s="17" t="s">
        <v>95</v>
      </c>
      <c r="BJ11" s="17">
        <v>3.8383190866415402E-2</v>
      </c>
      <c r="BK11" s="17">
        <v>9.8647211213532204E-2</v>
      </c>
      <c r="BL11" s="17">
        <v>8.0283529414993199E-2</v>
      </c>
      <c r="BM11" s="17">
        <v>3.8450596117081598E-2</v>
      </c>
    </row>
    <row r="12" spans="2:65" ht="29" x14ac:dyDescent="0.35">
      <c r="B12" s="18" t="s">
        <v>690</v>
      </c>
      <c r="C12" s="17">
        <v>2.81701522537076E-2</v>
      </c>
      <c r="D12" s="17">
        <v>3.2292149829017798E-2</v>
      </c>
      <c r="E12" s="17">
        <v>2.39651073073637E-2</v>
      </c>
      <c r="F12" s="17"/>
      <c r="G12" s="17">
        <v>2.8762322405847199E-2</v>
      </c>
      <c r="H12" s="17">
        <v>6.53060342436413E-2</v>
      </c>
      <c r="I12" s="17">
        <v>4.2999228244653701E-2</v>
      </c>
      <c r="J12" s="17">
        <v>2.8168321988635101E-2</v>
      </c>
      <c r="K12" s="17">
        <v>0</v>
      </c>
      <c r="L12" s="17">
        <v>3.33231819486309E-3</v>
      </c>
      <c r="M12" s="17"/>
      <c r="N12" s="17">
        <v>2.7259946466263601E-2</v>
      </c>
      <c r="O12" s="17">
        <v>3.3751153646022901E-2</v>
      </c>
      <c r="P12" s="17">
        <v>2.6553860481660599E-2</v>
      </c>
      <c r="Q12" s="17">
        <v>2.5277037547704401E-2</v>
      </c>
      <c r="R12" s="17"/>
      <c r="S12" s="17">
        <v>4.5577518151230997E-2</v>
      </c>
      <c r="T12" s="17">
        <v>4.2190202360975603E-3</v>
      </c>
      <c r="U12" s="17">
        <v>1.3164794760634599E-2</v>
      </c>
      <c r="V12" s="17">
        <v>1.6632316889990399E-2</v>
      </c>
      <c r="W12" s="17">
        <v>3.3118471343026097E-2</v>
      </c>
      <c r="X12" s="17">
        <v>6.8265527893897004E-2</v>
      </c>
      <c r="Y12" s="17">
        <v>4.1260306065836597E-2</v>
      </c>
      <c r="Z12" s="17">
        <v>4.3747398089078501E-2</v>
      </c>
      <c r="AA12" s="17">
        <v>1.8406827984554001E-2</v>
      </c>
      <c r="AB12" s="17">
        <v>3.2337484335040703E-2</v>
      </c>
      <c r="AC12" s="17">
        <v>0</v>
      </c>
      <c r="AD12" s="17">
        <v>2.2610465479231599E-2</v>
      </c>
      <c r="AE12" s="17"/>
      <c r="AF12" s="17">
        <v>2.0227021478361001E-2</v>
      </c>
      <c r="AG12" s="17">
        <v>3.6184242833140499E-2</v>
      </c>
      <c r="AH12" s="17">
        <v>3.4589186650335897E-2</v>
      </c>
      <c r="AI12" s="17"/>
      <c r="AJ12" s="17">
        <v>1.61214069638074E-2</v>
      </c>
      <c r="AK12" s="17">
        <v>4.64812855513176E-2</v>
      </c>
      <c r="AL12" s="17">
        <v>0</v>
      </c>
      <c r="AM12" s="17">
        <v>3.7102534790037098E-2</v>
      </c>
      <c r="AN12" s="17">
        <v>2.9809259978336899E-2</v>
      </c>
      <c r="AO12" s="17"/>
      <c r="AP12" s="17">
        <v>1.50704893831047E-2</v>
      </c>
      <c r="AQ12" s="17">
        <v>4.2075587481718503E-2</v>
      </c>
      <c r="AR12" s="17">
        <v>2.6746948901487301E-2</v>
      </c>
      <c r="AS12" s="17"/>
      <c r="AT12" s="17">
        <v>3.2121942661902602E-3</v>
      </c>
      <c r="AU12" s="17">
        <v>2.56310151446008E-2</v>
      </c>
      <c r="AV12" s="17">
        <v>3.5572296870570903E-2</v>
      </c>
      <c r="AW12" s="17">
        <v>7.9945759083608001E-2</v>
      </c>
      <c r="AX12" s="17">
        <v>0</v>
      </c>
      <c r="AY12" s="17"/>
      <c r="AZ12" s="17">
        <v>6.0625987898547999E-2</v>
      </c>
      <c r="BA12" s="17">
        <v>2.6814727973369298E-2</v>
      </c>
      <c r="BB12" s="17">
        <v>2.0619104167770599E-2</v>
      </c>
      <c r="BC12" s="17">
        <v>1.15270013182682E-2</v>
      </c>
      <c r="BD12" s="17">
        <v>6.3167642335703097E-3</v>
      </c>
      <c r="BE12" s="17">
        <v>2.1556262829244801E-2</v>
      </c>
      <c r="BF12" s="17"/>
      <c r="BG12" s="17">
        <v>1.18299719929571E-2</v>
      </c>
      <c r="BH12" s="17">
        <v>3.4190872837871499E-2</v>
      </c>
      <c r="BI12" s="17" t="s">
        <v>95</v>
      </c>
      <c r="BJ12" s="17">
        <v>3.2005858240893303E-2</v>
      </c>
      <c r="BK12" s="17">
        <v>7.6442736863851807E-2</v>
      </c>
      <c r="BL12" s="17">
        <v>3.33322619854374E-2</v>
      </c>
      <c r="BM12" s="17">
        <v>1.59047806683267E-2</v>
      </c>
    </row>
    <row r="13" spans="2:65" x14ac:dyDescent="0.35">
      <c r="B13" s="18" t="s">
        <v>93</v>
      </c>
      <c r="C13" s="17">
        <v>0.56893008380044197</v>
      </c>
      <c r="D13" s="17">
        <v>0.62785192819543301</v>
      </c>
      <c r="E13" s="17">
        <v>0.507185227449375</v>
      </c>
      <c r="F13" s="17"/>
      <c r="G13" s="17">
        <v>0.538371666232623</v>
      </c>
      <c r="H13" s="17">
        <v>0.56364030719424496</v>
      </c>
      <c r="I13" s="17">
        <v>0.57449705157581898</v>
      </c>
      <c r="J13" s="17">
        <v>0.56816578495374703</v>
      </c>
      <c r="K13" s="17">
        <v>0.56804164374306498</v>
      </c>
      <c r="L13" s="17">
        <v>0.59000671538134797</v>
      </c>
      <c r="M13" s="17"/>
      <c r="N13" s="17">
        <v>0.54468494658316702</v>
      </c>
      <c r="O13" s="17">
        <v>0.56700235424163903</v>
      </c>
      <c r="P13" s="17">
        <v>0.59249993122570999</v>
      </c>
      <c r="Q13" s="17">
        <v>0.57171209036365001</v>
      </c>
      <c r="R13" s="17"/>
      <c r="S13" s="17">
        <v>0.50182522077838698</v>
      </c>
      <c r="T13" s="17">
        <v>0.56335603595357198</v>
      </c>
      <c r="U13" s="17">
        <v>0.62525613462107099</v>
      </c>
      <c r="V13" s="17">
        <v>0.54612281427361398</v>
      </c>
      <c r="W13" s="17">
        <v>0.59831553492934697</v>
      </c>
      <c r="X13" s="17">
        <v>0.585458990615493</v>
      </c>
      <c r="Y13" s="17">
        <v>0.59035281637114501</v>
      </c>
      <c r="Z13" s="17">
        <v>0.60397723009017801</v>
      </c>
      <c r="AA13" s="17">
        <v>0.51660963577851604</v>
      </c>
      <c r="AB13" s="17">
        <v>0.58451822260886199</v>
      </c>
      <c r="AC13" s="17">
        <v>0.63180754946267803</v>
      </c>
      <c r="AD13" s="17">
        <v>0.60611443393450803</v>
      </c>
      <c r="AE13" s="17"/>
      <c r="AF13" s="17">
        <v>0.62783955340859798</v>
      </c>
      <c r="AG13" s="17">
        <v>0.50050150433260998</v>
      </c>
      <c r="AH13" s="17">
        <v>0.59375856411449401</v>
      </c>
      <c r="AI13" s="17"/>
      <c r="AJ13" s="17">
        <v>0.62896617581467695</v>
      </c>
      <c r="AK13" s="17">
        <v>0.45831034801760201</v>
      </c>
      <c r="AL13" s="17">
        <v>0.541385612065866</v>
      </c>
      <c r="AM13" s="17">
        <v>0.77936986905368799</v>
      </c>
      <c r="AN13" s="17">
        <v>0.61083252394187304</v>
      </c>
      <c r="AO13" s="17"/>
      <c r="AP13" s="17">
        <v>0.60592699570528297</v>
      </c>
      <c r="AQ13" s="17">
        <v>0.49831298800320201</v>
      </c>
      <c r="AR13" s="17">
        <v>0.52891707524883202</v>
      </c>
      <c r="AS13" s="17"/>
      <c r="AT13" s="17">
        <v>0.65222176516364105</v>
      </c>
      <c r="AU13" s="17">
        <v>0.58601364402720801</v>
      </c>
      <c r="AV13" s="17">
        <v>0.53629845909615903</v>
      </c>
      <c r="AW13" s="17">
        <v>0.43201088704343099</v>
      </c>
      <c r="AX13" s="17">
        <v>0.40006979664923198</v>
      </c>
      <c r="AY13" s="17"/>
      <c r="AZ13" s="17">
        <v>0.48597676000741002</v>
      </c>
      <c r="BA13" s="17">
        <v>0.56084568301784499</v>
      </c>
      <c r="BB13" s="17">
        <v>0.57120495255409898</v>
      </c>
      <c r="BC13" s="17">
        <v>0.63297951128412699</v>
      </c>
      <c r="BD13" s="17">
        <v>0.60906704028900105</v>
      </c>
      <c r="BE13" s="17">
        <v>0.64145616286731999</v>
      </c>
      <c r="BF13" s="17"/>
      <c r="BG13" s="17">
        <v>0.58985972574171397</v>
      </c>
      <c r="BH13" s="17">
        <v>0.53104489983635605</v>
      </c>
      <c r="BI13" s="17" t="s">
        <v>95</v>
      </c>
      <c r="BJ13" s="17">
        <v>0.62545676335718203</v>
      </c>
      <c r="BK13" s="17">
        <v>0.56155176375679505</v>
      </c>
      <c r="BL13" s="17">
        <v>0.54718888821785605</v>
      </c>
      <c r="BM13" s="17">
        <v>0.66784464283200695</v>
      </c>
    </row>
    <row r="14" spans="2:65" x14ac:dyDescent="0.35">
      <c r="B14" s="18" t="s">
        <v>497</v>
      </c>
      <c r="C14" s="19">
        <v>1.5081203792288901E-2</v>
      </c>
      <c r="D14" s="19">
        <v>1.8297388268200501E-2</v>
      </c>
      <c r="E14" s="19">
        <v>1.17675289000032E-2</v>
      </c>
      <c r="F14" s="19"/>
      <c r="G14" s="19">
        <v>6.3379965350401904E-3</v>
      </c>
      <c r="H14" s="19">
        <v>1.0422715192052E-2</v>
      </c>
      <c r="I14" s="19">
        <v>1.6463539129121001E-2</v>
      </c>
      <c r="J14" s="19">
        <v>1.3592776187662E-2</v>
      </c>
      <c r="K14" s="19">
        <v>1.28846088647354E-2</v>
      </c>
      <c r="L14" s="19">
        <v>2.6030967137018999E-2</v>
      </c>
      <c r="M14" s="19"/>
      <c r="N14" s="19">
        <v>1.4260418688797001E-2</v>
      </c>
      <c r="O14" s="19">
        <v>1.5635204231020002E-2</v>
      </c>
      <c r="P14" s="19">
        <v>8.5016530553474797E-3</v>
      </c>
      <c r="Q14" s="19">
        <v>2.1626435128524701E-2</v>
      </c>
      <c r="R14" s="19"/>
      <c r="S14" s="19">
        <v>2.6297538446170499E-2</v>
      </c>
      <c r="T14" s="19">
        <v>1.35902747713771E-2</v>
      </c>
      <c r="U14" s="19">
        <v>2.0228254120938701E-2</v>
      </c>
      <c r="V14" s="19">
        <v>1.2261956655127399E-2</v>
      </c>
      <c r="W14" s="19">
        <v>8.4718631956676605E-3</v>
      </c>
      <c r="X14" s="19">
        <v>3.9887421294828501E-2</v>
      </c>
      <c r="Y14" s="19">
        <v>1.33021219773526E-2</v>
      </c>
      <c r="Z14" s="19">
        <v>1.28534830045673E-2</v>
      </c>
      <c r="AA14" s="19">
        <v>9.2775135760933096E-3</v>
      </c>
      <c r="AB14" s="19">
        <v>6.3754633486893799E-3</v>
      </c>
      <c r="AC14" s="19">
        <v>0</v>
      </c>
      <c r="AD14" s="19">
        <v>0</v>
      </c>
      <c r="AE14" s="19"/>
      <c r="AF14" s="19">
        <v>1.46398042567179E-2</v>
      </c>
      <c r="AG14" s="19">
        <v>1.26307814296593E-2</v>
      </c>
      <c r="AH14" s="19">
        <v>2.7109909226202499E-2</v>
      </c>
      <c r="AI14" s="19"/>
      <c r="AJ14" s="19">
        <v>1.8997261634998999E-2</v>
      </c>
      <c r="AK14" s="19">
        <v>1.7947759340474299E-2</v>
      </c>
      <c r="AL14" s="19">
        <v>0</v>
      </c>
      <c r="AM14" s="19">
        <v>0</v>
      </c>
      <c r="AN14" s="19">
        <v>1.6618197502162299E-2</v>
      </c>
      <c r="AO14" s="19"/>
      <c r="AP14" s="19">
        <v>1.17803180375467E-2</v>
      </c>
      <c r="AQ14" s="19">
        <v>1.45534484450375E-2</v>
      </c>
      <c r="AR14" s="19">
        <v>1.04647784934584E-2</v>
      </c>
      <c r="AS14" s="19"/>
      <c r="AT14" s="19">
        <v>1.99514243736593E-2</v>
      </c>
      <c r="AU14" s="19">
        <v>1.73334599938747E-2</v>
      </c>
      <c r="AV14" s="19">
        <v>4.7742038945217096E-3</v>
      </c>
      <c r="AW14" s="19">
        <v>5.8119065256249901E-3</v>
      </c>
      <c r="AX14" s="19">
        <v>7.2691369176340004E-2</v>
      </c>
      <c r="AY14" s="19"/>
      <c r="AZ14" s="19">
        <v>1.4384381380754201E-2</v>
      </c>
      <c r="BA14" s="19">
        <v>1.58723501985913E-2</v>
      </c>
      <c r="BB14" s="19">
        <v>1.5395782722239499E-2</v>
      </c>
      <c r="BC14" s="19">
        <v>1.6879247271961301E-2</v>
      </c>
      <c r="BD14" s="19">
        <v>1.8367351879904601E-2</v>
      </c>
      <c r="BE14" s="19">
        <v>0</v>
      </c>
      <c r="BF14" s="19"/>
      <c r="BG14" s="19">
        <v>1.36923080713789E-2</v>
      </c>
      <c r="BH14" s="19">
        <v>1.14232359970788E-2</v>
      </c>
      <c r="BI14" s="19" t="s">
        <v>95</v>
      </c>
      <c r="BJ14" s="19">
        <v>7.6792351687511497E-3</v>
      </c>
      <c r="BK14" s="19">
        <v>4.99645026793029E-2</v>
      </c>
      <c r="BL14" s="19">
        <v>8.6680057471059495E-3</v>
      </c>
      <c r="BM14" s="19">
        <v>0</v>
      </c>
    </row>
    <row r="15" spans="2:65" x14ac:dyDescent="0.35">
      <c r="B15" s="16" t="s">
        <v>692</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702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1697</v>
      </c>
      <c r="D7" s="10">
        <v>859</v>
      </c>
      <c r="E7" s="10">
        <v>834</v>
      </c>
      <c r="F7" s="10"/>
      <c r="G7" s="10">
        <v>202</v>
      </c>
      <c r="H7" s="10">
        <v>298</v>
      </c>
      <c r="I7" s="10">
        <v>310</v>
      </c>
      <c r="J7" s="10">
        <v>281</v>
      </c>
      <c r="K7" s="10">
        <v>235</v>
      </c>
      <c r="L7" s="10">
        <v>371</v>
      </c>
      <c r="M7" s="10"/>
      <c r="N7" s="10">
        <v>492</v>
      </c>
      <c r="O7" s="10">
        <v>469</v>
      </c>
      <c r="P7" s="10">
        <v>339</v>
      </c>
      <c r="Q7" s="10">
        <v>389</v>
      </c>
      <c r="R7" s="10"/>
      <c r="S7" s="10">
        <v>209</v>
      </c>
      <c r="T7" s="10">
        <v>226</v>
      </c>
      <c r="U7" s="10">
        <v>142</v>
      </c>
      <c r="V7" s="10">
        <v>164</v>
      </c>
      <c r="W7" s="10">
        <v>112</v>
      </c>
      <c r="X7" s="10">
        <v>141</v>
      </c>
      <c r="Y7" s="10">
        <v>139</v>
      </c>
      <c r="Z7" s="10">
        <v>85</v>
      </c>
      <c r="AA7" s="10">
        <v>202</v>
      </c>
      <c r="AB7" s="10">
        <v>153</v>
      </c>
      <c r="AC7" s="10">
        <v>83</v>
      </c>
      <c r="AD7" s="10">
        <v>41</v>
      </c>
      <c r="AE7" s="10"/>
      <c r="AF7" s="10">
        <v>654</v>
      </c>
      <c r="AG7" s="10">
        <v>671</v>
      </c>
      <c r="AH7" s="10">
        <v>236</v>
      </c>
      <c r="AI7" s="10"/>
      <c r="AJ7" s="10">
        <v>648</v>
      </c>
      <c r="AK7" s="10">
        <v>473</v>
      </c>
      <c r="AL7" s="10">
        <v>92</v>
      </c>
      <c r="AM7" s="10">
        <v>22</v>
      </c>
      <c r="AN7" s="10">
        <v>244</v>
      </c>
      <c r="AO7" s="10"/>
      <c r="AP7" s="10">
        <v>333</v>
      </c>
      <c r="AQ7" s="10">
        <v>621</v>
      </c>
      <c r="AR7" s="10">
        <v>103</v>
      </c>
      <c r="AS7" s="10"/>
      <c r="AT7" s="10">
        <v>391</v>
      </c>
      <c r="AU7" s="10">
        <v>401</v>
      </c>
      <c r="AV7" s="10">
        <v>453</v>
      </c>
      <c r="AW7" s="10">
        <v>193</v>
      </c>
      <c r="AX7" s="10">
        <v>25</v>
      </c>
      <c r="AY7" s="10"/>
      <c r="AZ7" s="10">
        <v>376</v>
      </c>
      <c r="BA7" s="10">
        <v>515</v>
      </c>
      <c r="BB7" s="10">
        <v>195</v>
      </c>
      <c r="BC7" s="10">
        <v>325</v>
      </c>
      <c r="BD7" s="10">
        <v>192</v>
      </c>
      <c r="BE7" s="10">
        <v>94</v>
      </c>
      <c r="BF7" s="10"/>
      <c r="BG7" s="10">
        <v>640</v>
      </c>
      <c r="BH7" s="10">
        <v>412</v>
      </c>
      <c r="BI7" s="10" t="s">
        <v>94</v>
      </c>
      <c r="BJ7" s="10">
        <v>115</v>
      </c>
      <c r="BK7" s="10">
        <v>136</v>
      </c>
      <c r="BL7" s="10">
        <v>319</v>
      </c>
      <c r="BM7" s="10">
        <v>57</v>
      </c>
    </row>
    <row r="8" spans="2:65" ht="30" customHeight="1" x14ac:dyDescent="0.35">
      <c r="B8" s="11" t="s">
        <v>19</v>
      </c>
      <c r="C8" s="11">
        <v>1701</v>
      </c>
      <c r="D8" s="11">
        <v>870</v>
      </c>
      <c r="E8" s="11">
        <v>827</v>
      </c>
      <c r="F8" s="11"/>
      <c r="G8" s="11">
        <v>240</v>
      </c>
      <c r="H8" s="11">
        <v>290</v>
      </c>
      <c r="I8" s="11">
        <v>305</v>
      </c>
      <c r="J8" s="11">
        <v>274</v>
      </c>
      <c r="K8" s="11">
        <v>231</v>
      </c>
      <c r="L8" s="11">
        <v>360</v>
      </c>
      <c r="M8" s="11"/>
      <c r="N8" s="11">
        <v>452</v>
      </c>
      <c r="O8" s="11">
        <v>442</v>
      </c>
      <c r="P8" s="11">
        <v>379</v>
      </c>
      <c r="Q8" s="11">
        <v>419</v>
      </c>
      <c r="R8" s="11"/>
      <c r="S8" s="11">
        <v>212</v>
      </c>
      <c r="T8" s="11">
        <v>215</v>
      </c>
      <c r="U8" s="11">
        <v>138</v>
      </c>
      <c r="V8" s="11">
        <v>165</v>
      </c>
      <c r="W8" s="11">
        <v>106</v>
      </c>
      <c r="X8" s="11">
        <v>144</v>
      </c>
      <c r="Y8" s="11">
        <v>134</v>
      </c>
      <c r="Z8" s="11">
        <v>78</v>
      </c>
      <c r="AA8" s="11">
        <v>190</v>
      </c>
      <c r="AB8" s="11">
        <v>179</v>
      </c>
      <c r="AC8" s="11">
        <v>86</v>
      </c>
      <c r="AD8" s="11">
        <v>54</v>
      </c>
      <c r="AE8" s="11"/>
      <c r="AF8" s="11">
        <v>648</v>
      </c>
      <c r="AG8" s="11">
        <v>657</v>
      </c>
      <c r="AH8" s="11">
        <v>247</v>
      </c>
      <c r="AI8" s="11"/>
      <c r="AJ8" s="11">
        <v>633</v>
      </c>
      <c r="AK8" s="11">
        <v>472</v>
      </c>
      <c r="AL8" s="11">
        <v>87</v>
      </c>
      <c r="AM8" s="11">
        <v>21</v>
      </c>
      <c r="AN8" s="11">
        <v>252</v>
      </c>
      <c r="AO8" s="11"/>
      <c r="AP8" s="11">
        <v>326</v>
      </c>
      <c r="AQ8" s="11">
        <v>621</v>
      </c>
      <c r="AR8" s="11">
        <v>102</v>
      </c>
      <c r="AS8" s="11"/>
      <c r="AT8" s="11">
        <v>399</v>
      </c>
      <c r="AU8" s="11">
        <v>412</v>
      </c>
      <c r="AV8" s="11">
        <v>443</v>
      </c>
      <c r="AW8" s="11">
        <v>184</v>
      </c>
      <c r="AX8" s="11">
        <v>23</v>
      </c>
      <c r="AY8" s="11"/>
      <c r="AZ8" s="11">
        <v>383</v>
      </c>
      <c r="BA8" s="11">
        <v>507</v>
      </c>
      <c r="BB8" s="11">
        <v>198</v>
      </c>
      <c r="BC8" s="11">
        <v>327</v>
      </c>
      <c r="BD8" s="11">
        <v>192</v>
      </c>
      <c r="BE8" s="11">
        <v>94</v>
      </c>
      <c r="BF8" s="11"/>
      <c r="BG8" s="11">
        <v>626</v>
      </c>
      <c r="BH8" s="11">
        <v>408</v>
      </c>
      <c r="BI8" s="11" t="s">
        <v>94</v>
      </c>
      <c r="BJ8" s="11">
        <v>119</v>
      </c>
      <c r="BK8" s="11">
        <v>144</v>
      </c>
      <c r="BL8" s="11">
        <v>324</v>
      </c>
      <c r="BM8" s="11">
        <v>61</v>
      </c>
    </row>
    <row r="9" spans="2:65" ht="29" x14ac:dyDescent="0.35">
      <c r="B9" s="18" t="s">
        <v>693</v>
      </c>
      <c r="C9" s="17">
        <v>0.59797555703901595</v>
      </c>
      <c r="D9" s="17">
        <v>0.61719798389696601</v>
      </c>
      <c r="E9" s="17">
        <v>0.57815336934135797</v>
      </c>
      <c r="F9" s="17"/>
      <c r="G9" s="17">
        <v>0.54848221383608198</v>
      </c>
      <c r="H9" s="17">
        <v>0.53622203719805595</v>
      </c>
      <c r="I9" s="17">
        <v>0.606449166812977</v>
      </c>
      <c r="J9" s="17">
        <v>0.55445971332601596</v>
      </c>
      <c r="K9" s="17">
        <v>0.66631857700323405</v>
      </c>
      <c r="L9" s="17">
        <v>0.66289764362835601</v>
      </c>
      <c r="M9" s="17"/>
      <c r="N9" s="17">
        <v>0.61598576628036195</v>
      </c>
      <c r="O9" s="17">
        <v>0.61768467703292695</v>
      </c>
      <c r="P9" s="17">
        <v>0.55751019096737198</v>
      </c>
      <c r="Q9" s="17">
        <v>0.59464198258632595</v>
      </c>
      <c r="R9" s="17"/>
      <c r="S9" s="17">
        <v>0.60219237610663801</v>
      </c>
      <c r="T9" s="17">
        <v>0.62193476483579002</v>
      </c>
      <c r="U9" s="17">
        <v>0.61821971267933695</v>
      </c>
      <c r="V9" s="17">
        <v>0.61956683945799396</v>
      </c>
      <c r="W9" s="17">
        <v>0.63918563414692997</v>
      </c>
      <c r="X9" s="17">
        <v>0.60755255868540103</v>
      </c>
      <c r="Y9" s="17">
        <v>0.63595174089575501</v>
      </c>
      <c r="Z9" s="17">
        <v>0.48907607284863103</v>
      </c>
      <c r="AA9" s="17">
        <v>0.57653677501440304</v>
      </c>
      <c r="AB9" s="17">
        <v>0.55991583768631903</v>
      </c>
      <c r="AC9" s="17">
        <v>0.58524502148858204</v>
      </c>
      <c r="AD9" s="17">
        <v>0.54662301421357395</v>
      </c>
      <c r="AE9" s="17"/>
      <c r="AF9" s="17">
        <v>0.62704854398448095</v>
      </c>
      <c r="AG9" s="17">
        <v>0.58261268582077097</v>
      </c>
      <c r="AH9" s="17">
        <v>0.54977471764449604</v>
      </c>
      <c r="AI9" s="17"/>
      <c r="AJ9" s="17">
        <v>0.62612452035448196</v>
      </c>
      <c r="AK9" s="17">
        <v>0.53866370148516896</v>
      </c>
      <c r="AL9" s="17">
        <v>0.67606574276646003</v>
      </c>
      <c r="AM9" s="17">
        <v>0.82329407837148205</v>
      </c>
      <c r="AN9" s="17">
        <v>0.58665138196024702</v>
      </c>
      <c r="AO9" s="17"/>
      <c r="AP9" s="17">
        <v>0.60186852166867599</v>
      </c>
      <c r="AQ9" s="17">
        <v>0.53626176086483102</v>
      </c>
      <c r="AR9" s="17">
        <v>0.68394806087993099</v>
      </c>
      <c r="AS9" s="17"/>
      <c r="AT9" s="17">
        <v>0.60628143823029002</v>
      </c>
      <c r="AU9" s="17">
        <v>0.61189672930455596</v>
      </c>
      <c r="AV9" s="17">
        <v>0.58967309176288596</v>
      </c>
      <c r="AW9" s="17">
        <v>0.50433175609213698</v>
      </c>
      <c r="AX9" s="17">
        <v>0.48893018451752801</v>
      </c>
      <c r="AY9" s="17"/>
      <c r="AZ9" s="17">
        <v>0.54277358531863196</v>
      </c>
      <c r="BA9" s="17">
        <v>0.56470662751054501</v>
      </c>
      <c r="BB9" s="17">
        <v>0.63712715853788804</v>
      </c>
      <c r="BC9" s="17">
        <v>0.66798548996579499</v>
      </c>
      <c r="BD9" s="17">
        <v>0.63724685311612295</v>
      </c>
      <c r="BE9" s="17">
        <v>0.59647284370282905</v>
      </c>
      <c r="BF9" s="17"/>
      <c r="BG9" s="17">
        <v>0.63456659742440302</v>
      </c>
      <c r="BH9" s="17">
        <v>0.61846234486927998</v>
      </c>
      <c r="BI9" s="17" t="s">
        <v>95</v>
      </c>
      <c r="BJ9" s="17">
        <v>0.48657118943190902</v>
      </c>
      <c r="BK9" s="17">
        <v>0.50835213094506804</v>
      </c>
      <c r="BL9" s="17">
        <v>0.60151895792797205</v>
      </c>
      <c r="BM9" s="17">
        <v>0.50783262068396195</v>
      </c>
    </row>
    <row r="10" spans="2:65" ht="43.5" x14ac:dyDescent="0.35">
      <c r="B10" s="18" t="s">
        <v>694</v>
      </c>
      <c r="C10" s="17">
        <v>0.32207961635871701</v>
      </c>
      <c r="D10" s="17">
        <v>0.30395471134374002</v>
      </c>
      <c r="E10" s="17">
        <v>0.33915586929835101</v>
      </c>
      <c r="F10" s="17"/>
      <c r="G10" s="17">
        <v>0.31814006261723798</v>
      </c>
      <c r="H10" s="17">
        <v>0.27469143286627901</v>
      </c>
      <c r="I10" s="17">
        <v>0.32159432300608498</v>
      </c>
      <c r="J10" s="17">
        <v>0.33519824712156299</v>
      </c>
      <c r="K10" s="17">
        <v>0.32011085669408801</v>
      </c>
      <c r="L10" s="17">
        <v>0.354561956986782</v>
      </c>
      <c r="M10" s="17"/>
      <c r="N10" s="17">
        <v>0.31053273528068198</v>
      </c>
      <c r="O10" s="17">
        <v>0.29885830061360202</v>
      </c>
      <c r="P10" s="17">
        <v>0.33643019272414099</v>
      </c>
      <c r="Q10" s="17">
        <v>0.347890686023827</v>
      </c>
      <c r="R10" s="17"/>
      <c r="S10" s="17">
        <v>0.32407181802374402</v>
      </c>
      <c r="T10" s="17">
        <v>0.33322380627148901</v>
      </c>
      <c r="U10" s="17">
        <v>0.363943297863698</v>
      </c>
      <c r="V10" s="17">
        <v>0.336390824061917</v>
      </c>
      <c r="W10" s="17">
        <v>0.28799070688718498</v>
      </c>
      <c r="X10" s="17">
        <v>0.268041340638351</v>
      </c>
      <c r="Y10" s="17">
        <v>0.36760375985407601</v>
      </c>
      <c r="Z10" s="17">
        <v>0.30318500305004398</v>
      </c>
      <c r="AA10" s="17">
        <v>0.28523085833016898</v>
      </c>
      <c r="AB10" s="17">
        <v>0.34342359650592802</v>
      </c>
      <c r="AC10" s="17">
        <v>0.24609401263031799</v>
      </c>
      <c r="AD10" s="17">
        <v>0.42555916619373402</v>
      </c>
      <c r="AE10" s="17"/>
      <c r="AF10" s="17">
        <v>0.32934760816190101</v>
      </c>
      <c r="AG10" s="17">
        <v>0.312152668320824</v>
      </c>
      <c r="AH10" s="17">
        <v>0.30165844475610498</v>
      </c>
      <c r="AI10" s="17"/>
      <c r="AJ10" s="17">
        <v>0.33927453415307601</v>
      </c>
      <c r="AK10" s="17">
        <v>0.25304876411962302</v>
      </c>
      <c r="AL10" s="17">
        <v>0.36731418727950099</v>
      </c>
      <c r="AM10" s="17">
        <v>0.32142391487335698</v>
      </c>
      <c r="AN10" s="17">
        <v>0.35232404683144702</v>
      </c>
      <c r="AO10" s="17"/>
      <c r="AP10" s="17">
        <v>0.288644951413557</v>
      </c>
      <c r="AQ10" s="17">
        <v>0.28403722910070001</v>
      </c>
      <c r="AR10" s="17">
        <v>0.33567131164451702</v>
      </c>
      <c r="AS10" s="17"/>
      <c r="AT10" s="17">
        <v>0.30180774320296</v>
      </c>
      <c r="AU10" s="17">
        <v>0.36424170302278402</v>
      </c>
      <c r="AV10" s="17">
        <v>0.29995023320615499</v>
      </c>
      <c r="AW10" s="17">
        <v>0.33409543920540902</v>
      </c>
      <c r="AX10" s="17">
        <v>0.26558493739352801</v>
      </c>
      <c r="AY10" s="17"/>
      <c r="AZ10" s="17">
        <v>0.31644958300720299</v>
      </c>
      <c r="BA10" s="17">
        <v>0.32811672114111901</v>
      </c>
      <c r="BB10" s="17">
        <v>0.326840525206263</v>
      </c>
      <c r="BC10" s="17">
        <v>0.30189795479463599</v>
      </c>
      <c r="BD10" s="17">
        <v>0.31629825614472401</v>
      </c>
      <c r="BE10" s="17">
        <v>0.38450092782811301</v>
      </c>
      <c r="BF10" s="17"/>
      <c r="BG10" s="17">
        <v>0.32677623483624202</v>
      </c>
      <c r="BH10" s="17">
        <v>0.30745552431576401</v>
      </c>
      <c r="BI10" s="17" t="s">
        <v>95</v>
      </c>
      <c r="BJ10" s="17">
        <v>0.25303056014123398</v>
      </c>
      <c r="BK10" s="17">
        <v>0.432704207986775</v>
      </c>
      <c r="BL10" s="17">
        <v>0.27949540016111002</v>
      </c>
      <c r="BM10" s="17">
        <v>0.46566614891102498</v>
      </c>
    </row>
    <row r="11" spans="2:65" ht="58" x14ac:dyDescent="0.35">
      <c r="B11" s="18" t="s">
        <v>695</v>
      </c>
      <c r="C11" s="17">
        <v>0.235101376872177</v>
      </c>
      <c r="D11" s="17">
        <v>0.243845946384039</v>
      </c>
      <c r="E11" s="17">
        <v>0.22450704774656499</v>
      </c>
      <c r="F11" s="17"/>
      <c r="G11" s="17">
        <v>0.25655005098865102</v>
      </c>
      <c r="H11" s="17">
        <v>0.211189737282651</v>
      </c>
      <c r="I11" s="17">
        <v>0.222897936504514</v>
      </c>
      <c r="J11" s="17">
        <v>0.20828669025872201</v>
      </c>
      <c r="K11" s="17">
        <v>0.238277059754952</v>
      </c>
      <c r="L11" s="17">
        <v>0.26874951279627901</v>
      </c>
      <c r="M11" s="17"/>
      <c r="N11" s="17">
        <v>0.23938289623317999</v>
      </c>
      <c r="O11" s="17">
        <v>0.230069997854322</v>
      </c>
      <c r="P11" s="17">
        <v>0.24675153153549401</v>
      </c>
      <c r="Q11" s="17">
        <v>0.225278534615176</v>
      </c>
      <c r="R11" s="17"/>
      <c r="S11" s="17">
        <v>0.22405114490011199</v>
      </c>
      <c r="T11" s="17">
        <v>0.25504505832692298</v>
      </c>
      <c r="U11" s="17">
        <v>0.23774509586901399</v>
      </c>
      <c r="V11" s="17">
        <v>0.28252992053813603</v>
      </c>
      <c r="W11" s="17">
        <v>0.253350188624206</v>
      </c>
      <c r="X11" s="17">
        <v>0.24084917363212999</v>
      </c>
      <c r="Y11" s="17">
        <v>0.216060031831939</v>
      </c>
      <c r="Z11" s="17">
        <v>0.21671159239520499</v>
      </c>
      <c r="AA11" s="17">
        <v>0.18001247974131601</v>
      </c>
      <c r="AB11" s="17">
        <v>0.238615964396868</v>
      </c>
      <c r="AC11" s="17">
        <v>0.23373169394058799</v>
      </c>
      <c r="AD11" s="17">
        <v>0.25420137264772802</v>
      </c>
      <c r="AE11" s="17"/>
      <c r="AF11" s="17">
        <v>0.259501533132794</v>
      </c>
      <c r="AG11" s="17">
        <v>0.21472751062900999</v>
      </c>
      <c r="AH11" s="17">
        <v>0.24556370449149401</v>
      </c>
      <c r="AI11" s="17"/>
      <c r="AJ11" s="17">
        <v>0.24773078036510701</v>
      </c>
      <c r="AK11" s="17">
        <v>0.20760499156012999</v>
      </c>
      <c r="AL11" s="17">
        <v>0.197416271742472</v>
      </c>
      <c r="AM11" s="17">
        <v>0.34805923551565199</v>
      </c>
      <c r="AN11" s="17">
        <v>0.25381257314892902</v>
      </c>
      <c r="AO11" s="17"/>
      <c r="AP11" s="17">
        <v>0.24442826544836599</v>
      </c>
      <c r="AQ11" s="17">
        <v>0.202889779615228</v>
      </c>
      <c r="AR11" s="17">
        <v>0.29652745205754899</v>
      </c>
      <c r="AS11" s="17"/>
      <c r="AT11" s="17">
        <v>0.217086918718781</v>
      </c>
      <c r="AU11" s="17">
        <v>0.21642317240530301</v>
      </c>
      <c r="AV11" s="17">
        <v>0.23209651833435599</v>
      </c>
      <c r="AW11" s="17">
        <v>0.27189809555207101</v>
      </c>
      <c r="AX11" s="17">
        <v>0.38059144941835299</v>
      </c>
      <c r="AY11" s="17"/>
      <c r="AZ11" s="17">
        <v>0.207544446142335</v>
      </c>
      <c r="BA11" s="17">
        <v>0.20752147122932901</v>
      </c>
      <c r="BB11" s="17">
        <v>0.21824508339672199</v>
      </c>
      <c r="BC11" s="17">
        <v>0.28467018665893301</v>
      </c>
      <c r="BD11" s="17">
        <v>0.28371243938368002</v>
      </c>
      <c r="BE11" s="17">
        <v>0.26021533995650498</v>
      </c>
      <c r="BF11" s="17"/>
      <c r="BG11" s="17">
        <v>0.26006032362727299</v>
      </c>
      <c r="BH11" s="17">
        <v>0.238417384348274</v>
      </c>
      <c r="BI11" s="17" t="s">
        <v>95</v>
      </c>
      <c r="BJ11" s="17">
        <v>0.17854051153856901</v>
      </c>
      <c r="BK11" s="17">
        <v>0.221192496552751</v>
      </c>
      <c r="BL11" s="17">
        <v>0.222675746615111</v>
      </c>
      <c r="BM11" s="17">
        <v>0.193204175821381</v>
      </c>
    </row>
    <row r="12" spans="2:65" ht="43.5" x14ac:dyDescent="0.35">
      <c r="B12" s="18" t="s">
        <v>696</v>
      </c>
      <c r="C12" s="17">
        <v>0.192900202152856</v>
      </c>
      <c r="D12" s="17">
        <v>0.196451216685227</v>
      </c>
      <c r="E12" s="17">
        <v>0.18878416374054299</v>
      </c>
      <c r="F12" s="17"/>
      <c r="G12" s="17">
        <v>0.209566399344606</v>
      </c>
      <c r="H12" s="17">
        <v>0.19601069342423599</v>
      </c>
      <c r="I12" s="17">
        <v>0.211133914391824</v>
      </c>
      <c r="J12" s="17">
        <v>0.20140909495423701</v>
      </c>
      <c r="K12" s="17">
        <v>0.16516263027023101</v>
      </c>
      <c r="L12" s="17">
        <v>0.17510475930452299</v>
      </c>
      <c r="M12" s="17"/>
      <c r="N12" s="17">
        <v>0.18354626411106001</v>
      </c>
      <c r="O12" s="17">
        <v>0.18910401735868801</v>
      </c>
      <c r="P12" s="17">
        <v>0.19078385430405101</v>
      </c>
      <c r="Q12" s="17">
        <v>0.208102697193599</v>
      </c>
      <c r="R12" s="17"/>
      <c r="S12" s="17">
        <v>0.17552871306211901</v>
      </c>
      <c r="T12" s="17">
        <v>0.152493036043093</v>
      </c>
      <c r="U12" s="17">
        <v>0.20749845777898901</v>
      </c>
      <c r="V12" s="17">
        <v>0.24469301775958199</v>
      </c>
      <c r="W12" s="17">
        <v>0.20365192180213701</v>
      </c>
      <c r="X12" s="17">
        <v>0.21780935736827101</v>
      </c>
      <c r="Y12" s="17">
        <v>0.149210846876737</v>
      </c>
      <c r="Z12" s="17">
        <v>0.20369736863923099</v>
      </c>
      <c r="AA12" s="17">
        <v>0.19556975532307699</v>
      </c>
      <c r="AB12" s="17">
        <v>0.16436915786079501</v>
      </c>
      <c r="AC12" s="17">
        <v>0.23208231745726801</v>
      </c>
      <c r="AD12" s="17">
        <v>0.25456752564694801</v>
      </c>
      <c r="AE12" s="17"/>
      <c r="AF12" s="17">
        <v>0.21675378718242799</v>
      </c>
      <c r="AG12" s="17">
        <v>0.163490573056946</v>
      </c>
      <c r="AH12" s="17">
        <v>0.21022648483456099</v>
      </c>
      <c r="AI12" s="17"/>
      <c r="AJ12" s="17">
        <v>0.20309737420919599</v>
      </c>
      <c r="AK12" s="17">
        <v>0.15196354887493799</v>
      </c>
      <c r="AL12" s="17">
        <v>0.12385543988488</v>
      </c>
      <c r="AM12" s="17">
        <v>0.27285986457948103</v>
      </c>
      <c r="AN12" s="17">
        <v>0.23211819445249801</v>
      </c>
      <c r="AO12" s="17"/>
      <c r="AP12" s="17">
        <v>0.19892616987557901</v>
      </c>
      <c r="AQ12" s="17">
        <v>0.158254626897882</v>
      </c>
      <c r="AR12" s="17">
        <v>0.25751782547505297</v>
      </c>
      <c r="AS12" s="17"/>
      <c r="AT12" s="17">
        <v>0.205495395512829</v>
      </c>
      <c r="AU12" s="17">
        <v>0.188980765283771</v>
      </c>
      <c r="AV12" s="17">
        <v>0.17388751430869101</v>
      </c>
      <c r="AW12" s="17">
        <v>0.19292740416063001</v>
      </c>
      <c r="AX12" s="17">
        <v>0.30833277213876997</v>
      </c>
      <c r="AY12" s="17"/>
      <c r="AZ12" s="17">
        <v>0.21035181847600101</v>
      </c>
      <c r="BA12" s="17">
        <v>0.164777630035466</v>
      </c>
      <c r="BB12" s="17">
        <v>0.20430656213207599</v>
      </c>
      <c r="BC12" s="17">
        <v>0.189732923796711</v>
      </c>
      <c r="BD12" s="17">
        <v>0.195751007213817</v>
      </c>
      <c r="BE12" s="17">
        <v>0.25475828129108002</v>
      </c>
      <c r="BF12" s="17"/>
      <c r="BG12" s="17">
        <v>0.18313441251557999</v>
      </c>
      <c r="BH12" s="17">
        <v>0.15303563788473901</v>
      </c>
      <c r="BI12" s="17" t="s">
        <v>95</v>
      </c>
      <c r="BJ12" s="17">
        <v>0.191556982471738</v>
      </c>
      <c r="BK12" s="17">
        <v>0.22838092977346799</v>
      </c>
      <c r="BL12" s="17">
        <v>0.23986397585975699</v>
      </c>
      <c r="BM12" s="17">
        <v>0.21576540087370999</v>
      </c>
    </row>
    <row r="13" spans="2:65" ht="29" x14ac:dyDescent="0.35">
      <c r="B13" s="18" t="s">
        <v>697</v>
      </c>
      <c r="C13" s="17">
        <v>0.11505228953188699</v>
      </c>
      <c r="D13" s="17">
        <v>0.113549967851319</v>
      </c>
      <c r="E13" s="17">
        <v>0.117178779192433</v>
      </c>
      <c r="F13" s="17"/>
      <c r="G13" s="17">
        <v>0.146148403543642</v>
      </c>
      <c r="H13" s="17">
        <v>0.14550236949561099</v>
      </c>
      <c r="I13" s="17">
        <v>0.12401777499421</v>
      </c>
      <c r="J13" s="17">
        <v>0.10621664397198401</v>
      </c>
      <c r="K13" s="17">
        <v>8.9274436491694698E-2</v>
      </c>
      <c r="L13" s="17">
        <v>8.54056752934787E-2</v>
      </c>
      <c r="M13" s="17"/>
      <c r="N13" s="17">
        <v>0.105649644983247</v>
      </c>
      <c r="O13" s="17">
        <v>0.10618793493753099</v>
      </c>
      <c r="P13" s="17">
        <v>0.115734971773753</v>
      </c>
      <c r="Q13" s="17">
        <v>0.13622706507877799</v>
      </c>
      <c r="R13" s="17"/>
      <c r="S13" s="17">
        <v>0.117655679752201</v>
      </c>
      <c r="T13" s="17">
        <v>0.10532849700509</v>
      </c>
      <c r="U13" s="17">
        <v>0.10888787909462599</v>
      </c>
      <c r="V13" s="17">
        <v>0.100712102590003</v>
      </c>
      <c r="W13" s="17">
        <v>0.122839663081679</v>
      </c>
      <c r="X13" s="17">
        <v>0.106243035419796</v>
      </c>
      <c r="Y13" s="17">
        <v>0.121886897650738</v>
      </c>
      <c r="Z13" s="17">
        <v>0.11729366679983599</v>
      </c>
      <c r="AA13" s="17">
        <v>0.15614228055563401</v>
      </c>
      <c r="AB13" s="17">
        <v>0.106796982061361</v>
      </c>
      <c r="AC13" s="17">
        <v>8.5984430648919502E-2</v>
      </c>
      <c r="AD13" s="17">
        <v>0.120928141245336</v>
      </c>
      <c r="AE13" s="17"/>
      <c r="AF13" s="17">
        <v>0.11731319690924299</v>
      </c>
      <c r="AG13" s="17">
        <v>0.112785952988934</v>
      </c>
      <c r="AH13" s="17">
        <v>0.114372470503218</v>
      </c>
      <c r="AI13" s="17"/>
      <c r="AJ13" s="17">
        <v>0.107287146383307</v>
      </c>
      <c r="AK13" s="17">
        <v>0.14508254672342399</v>
      </c>
      <c r="AL13" s="17">
        <v>8.39175431962325E-2</v>
      </c>
      <c r="AM13" s="17">
        <v>4.2171317714294498E-2</v>
      </c>
      <c r="AN13" s="17">
        <v>9.1545529378153204E-2</v>
      </c>
      <c r="AO13" s="17"/>
      <c r="AP13" s="17">
        <v>0.121500774411226</v>
      </c>
      <c r="AQ13" s="17">
        <v>0.12822305686470201</v>
      </c>
      <c r="AR13" s="17">
        <v>8.8126752215228601E-2</v>
      </c>
      <c r="AS13" s="17"/>
      <c r="AT13" s="17">
        <v>0.12782775661773099</v>
      </c>
      <c r="AU13" s="17">
        <v>8.7610408907676296E-2</v>
      </c>
      <c r="AV13" s="17">
        <v>0.11025808815976899</v>
      </c>
      <c r="AW13" s="17">
        <v>0.165767172758328</v>
      </c>
      <c r="AX13" s="17">
        <v>4.74345872626677E-2</v>
      </c>
      <c r="AY13" s="17"/>
      <c r="AZ13" s="17">
        <v>0.111605367506461</v>
      </c>
      <c r="BA13" s="17">
        <v>0.14001225142479301</v>
      </c>
      <c r="BB13" s="17">
        <v>0.104111271298434</v>
      </c>
      <c r="BC13" s="17">
        <v>0.11329444084601301</v>
      </c>
      <c r="BD13" s="17">
        <v>7.8988147707059198E-2</v>
      </c>
      <c r="BE13" s="17">
        <v>9.7234421937455906E-2</v>
      </c>
      <c r="BF13" s="17"/>
      <c r="BG13" s="17">
        <v>8.4848790555381595E-2</v>
      </c>
      <c r="BH13" s="17">
        <v>0.135214256196759</v>
      </c>
      <c r="BI13" s="17" t="s">
        <v>95</v>
      </c>
      <c r="BJ13" s="17">
        <v>0.15417130314128799</v>
      </c>
      <c r="BK13" s="17">
        <v>0.14294359192850301</v>
      </c>
      <c r="BL13" s="17">
        <v>0.121367263326338</v>
      </c>
      <c r="BM13" s="17">
        <v>0.11760868423919101</v>
      </c>
    </row>
    <row r="14" spans="2:65" ht="29" x14ac:dyDescent="0.35">
      <c r="B14" s="18" t="s">
        <v>698</v>
      </c>
      <c r="C14" s="17">
        <v>0.112650153299392</v>
      </c>
      <c r="D14" s="17">
        <v>0.13862947315980101</v>
      </c>
      <c r="E14" s="17">
        <v>8.5839874310117706E-2</v>
      </c>
      <c r="F14" s="17"/>
      <c r="G14" s="17">
        <v>8.7577237265339697E-2</v>
      </c>
      <c r="H14" s="17">
        <v>0.163081730933967</v>
      </c>
      <c r="I14" s="17">
        <v>0.113082850141937</v>
      </c>
      <c r="J14" s="17">
        <v>7.7242722301761199E-2</v>
      </c>
      <c r="K14" s="17">
        <v>8.2951809257389195E-2</v>
      </c>
      <c r="L14" s="17">
        <v>0.13432908176827399</v>
      </c>
      <c r="M14" s="17"/>
      <c r="N14" s="17">
        <v>0.109133725973256</v>
      </c>
      <c r="O14" s="17">
        <v>0.131004431979763</v>
      </c>
      <c r="P14" s="17">
        <v>0.113874087836247</v>
      </c>
      <c r="Q14" s="17">
        <v>9.1961815549982201E-2</v>
      </c>
      <c r="R14" s="17"/>
      <c r="S14" s="17">
        <v>0.14787635907496299</v>
      </c>
      <c r="T14" s="17">
        <v>0.11084394509814301</v>
      </c>
      <c r="U14" s="17">
        <v>0.10080342625072999</v>
      </c>
      <c r="V14" s="17">
        <v>0.10735960616012399</v>
      </c>
      <c r="W14" s="17">
        <v>0.10260232058774101</v>
      </c>
      <c r="X14" s="17">
        <v>7.6269376000476299E-2</v>
      </c>
      <c r="Y14" s="17">
        <v>8.7077523417588995E-2</v>
      </c>
      <c r="Z14" s="17">
        <v>0.12423647924928399</v>
      </c>
      <c r="AA14" s="17">
        <v>0.126718479059751</v>
      </c>
      <c r="AB14" s="17">
        <v>0.121714912698021</v>
      </c>
      <c r="AC14" s="17">
        <v>8.0187756514330299E-2</v>
      </c>
      <c r="AD14" s="17">
        <v>0.16432206824397699</v>
      </c>
      <c r="AE14" s="17"/>
      <c r="AF14" s="17">
        <v>0.13336091337773101</v>
      </c>
      <c r="AG14" s="17">
        <v>0.104418419589294</v>
      </c>
      <c r="AH14" s="17">
        <v>0.108306628990175</v>
      </c>
      <c r="AI14" s="17"/>
      <c r="AJ14" s="17">
        <v>0.12290870172623899</v>
      </c>
      <c r="AK14" s="17">
        <v>0.108766147924189</v>
      </c>
      <c r="AL14" s="17">
        <v>8.3804455391036994E-2</v>
      </c>
      <c r="AM14" s="17">
        <v>0.27565355556815502</v>
      </c>
      <c r="AN14" s="17">
        <v>9.6991056858866401E-2</v>
      </c>
      <c r="AO14" s="17"/>
      <c r="AP14" s="17">
        <v>0.128661044344869</v>
      </c>
      <c r="AQ14" s="17">
        <v>0.112482722197129</v>
      </c>
      <c r="AR14" s="17">
        <v>0.135522674957754</v>
      </c>
      <c r="AS14" s="17"/>
      <c r="AT14" s="17">
        <v>8.8483716670936893E-2</v>
      </c>
      <c r="AU14" s="17">
        <v>0.108411698214966</v>
      </c>
      <c r="AV14" s="17">
        <v>0.120335194791184</v>
      </c>
      <c r="AW14" s="17">
        <v>0.11020752730588899</v>
      </c>
      <c r="AX14" s="17">
        <v>0.19346651726974501</v>
      </c>
      <c r="AY14" s="17"/>
      <c r="AZ14" s="17">
        <v>0.13422743653191399</v>
      </c>
      <c r="BA14" s="17">
        <v>0.125697778156284</v>
      </c>
      <c r="BB14" s="17">
        <v>0.12505577940333301</v>
      </c>
      <c r="BC14" s="17">
        <v>9.3703347987284996E-2</v>
      </c>
      <c r="BD14" s="17">
        <v>8.0271834472006504E-2</v>
      </c>
      <c r="BE14" s="17">
        <v>6.0052470195539401E-2</v>
      </c>
      <c r="BF14" s="17"/>
      <c r="BG14" s="17">
        <v>0.11971676329370801</v>
      </c>
      <c r="BH14" s="17">
        <v>9.8282856465760293E-2</v>
      </c>
      <c r="BI14" s="17" t="s">
        <v>95</v>
      </c>
      <c r="BJ14" s="17">
        <v>0.20430377396834101</v>
      </c>
      <c r="BK14" s="17">
        <v>0.13658730116776199</v>
      </c>
      <c r="BL14" s="17">
        <v>8.4716146761741301E-2</v>
      </c>
      <c r="BM14" s="17">
        <v>8.5639298826320195E-2</v>
      </c>
    </row>
    <row r="15" spans="2:65" ht="58" x14ac:dyDescent="0.35">
      <c r="B15" s="18" t="s">
        <v>699</v>
      </c>
      <c r="C15" s="17">
        <v>9.4862539124186004E-2</v>
      </c>
      <c r="D15" s="17">
        <v>0.104216597204127</v>
      </c>
      <c r="E15" s="17">
        <v>8.4254741249606205E-2</v>
      </c>
      <c r="F15" s="17"/>
      <c r="G15" s="17">
        <v>0.16486981105819301</v>
      </c>
      <c r="H15" s="17">
        <v>0.11138392324055001</v>
      </c>
      <c r="I15" s="17">
        <v>0.113240332803375</v>
      </c>
      <c r="J15" s="17">
        <v>9.1648318686755104E-2</v>
      </c>
      <c r="K15" s="17">
        <v>5.60608707815815E-2</v>
      </c>
      <c r="L15" s="17">
        <v>4.6558171059790397E-2</v>
      </c>
      <c r="M15" s="17"/>
      <c r="N15" s="17">
        <v>8.3676658840427895E-2</v>
      </c>
      <c r="O15" s="17">
        <v>9.1504968798250305E-2</v>
      </c>
      <c r="P15" s="17">
        <v>9.8771314195948298E-2</v>
      </c>
      <c r="Q15" s="17">
        <v>0.106544875232922</v>
      </c>
      <c r="R15" s="17"/>
      <c r="S15" s="17">
        <v>7.1004870692814998E-2</v>
      </c>
      <c r="T15" s="17">
        <v>6.1904785056394997E-2</v>
      </c>
      <c r="U15" s="17">
        <v>0.14486076657487501</v>
      </c>
      <c r="V15" s="17">
        <v>8.0342497670294999E-2</v>
      </c>
      <c r="W15" s="17">
        <v>0.117129077333644</v>
      </c>
      <c r="X15" s="17">
        <v>7.0286159491036296E-2</v>
      </c>
      <c r="Y15" s="17">
        <v>0.14565561494708201</v>
      </c>
      <c r="Z15" s="17">
        <v>6.30708435614801E-2</v>
      </c>
      <c r="AA15" s="17">
        <v>9.9486101220648507E-2</v>
      </c>
      <c r="AB15" s="17">
        <v>0.10197799869254399</v>
      </c>
      <c r="AC15" s="17">
        <v>5.9913132438528499E-2</v>
      </c>
      <c r="AD15" s="17">
        <v>0.194749846999451</v>
      </c>
      <c r="AE15" s="17"/>
      <c r="AF15" s="17">
        <v>7.6903122214519698E-2</v>
      </c>
      <c r="AG15" s="17">
        <v>8.9957523690209595E-2</v>
      </c>
      <c r="AH15" s="17">
        <v>9.9840548075800103E-2</v>
      </c>
      <c r="AI15" s="17"/>
      <c r="AJ15" s="17">
        <v>7.7324965790815298E-2</v>
      </c>
      <c r="AK15" s="17">
        <v>0.111284723277092</v>
      </c>
      <c r="AL15" s="17">
        <v>7.2240470672782803E-2</v>
      </c>
      <c r="AM15" s="17">
        <v>0.101034977207205</v>
      </c>
      <c r="AN15" s="17">
        <v>7.6927767189451005E-2</v>
      </c>
      <c r="AO15" s="17"/>
      <c r="AP15" s="17">
        <v>7.7170683679285604E-2</v>
      </c>
      <c r="AQ15" s="17">
        <v>0.10695260044383501</v>
      </c>
      <c r="AR15" s="17">
        <v>0.110892207114425</v>
      </c>
      <c r="AS15" s="17"/>
      <c r="AT15" s="17">
        <v>6.7682900002595803E-2</v>
      </c>
      <c r="AU15" s="17">
        <v>0.120581250453448</v>
      </c>
      <c r="AV15" s="17">
        <v>9.1387126118223097E-2</v>
      </c>
      <c r="AW15" s="17">
        <v>8.8370780102670798E-2</v>
      </c>
      <c r="AX15" s="17">
        <v>7.3353179656116596E-2</v>
      </c>
      <c r="AY15" s="17"/>
      <c r="AZ15" s="17">
        <v>0.11661498557861801</v>
      </c>
      <c r="BA15" s="17">
        <v>8.2434035723323404E-2</v>
      </c>
      <c r="BB15" s="17">
        <v>0.100096184923767</v>
      </c>
      <c r="BC15" s="17">
        <v>8.7490340561721697E-2</v>
      </c>
      <c r="BD15" s="17">
        <v>0.10370636221669199</v>
      </c>
      <c r="BE15" s="17">
        <v>6.97259202107363E-2</v>
      </c>
      <c r="BF15" s="17"/>
      <c r="BG15" s="17">
        <v>7.93726720399342E-2</v>
      </c>
      <c r="BH15" s="17">
        <v>0.105693830194664</v>
      </c>
      <c r="BI15" s="17" t="s">
        <v>95</v>
      </c>
      <c r="BJ15" s="17">
        <v>8.58788759074057E-2</v>
      </c>
      <c r="BK15" s="17">
        <v>0.134678302970376</v>
      </c>
      <c r="BL15" s="17">
        <v>8.0830397835872897E-2</v>
      </c>
      <c r="BM15" s="17">
        <v>0.164015017942715</v>
      </c>
    </row>
    <row r="16" spans="2:65" ht="29" x14ac:dyDescent="0.35">
      <c r="B16" s="18" t="s">
        <v>700</v>
      </c>
      <c r="C16" s="17">
        <v>8.1659107273327605E-2</v>
      </c>
      <c r="D16" s="17">
        <v>7.9163819202860405E-2</v>
      </c>
      <c r="E16" s="17">
        <v>8.4672475159845897E-2</v>
      </c>
      <c r="F16" s="17"/>
      <c r="G16" s="17">
        <v>0.10126556690489399</v>
      </c>
      <c r="H16" s="17">
        <v>0.12614555739741701</v>
      </c>
      <c r="I16" s="17">
        <v>7.2302092846292396E-2</v>
      </c>
      <c r="J16" s="17">
        <v>7.1287322101488998E-2</v>
      </c>
      <c r="K16" s="17">
        <v>6.9651203469923303E-2</v>
      </c>
      <c r="L16" s="17">
        <v>5.6257776608016001E-2</v>
      </c>
      <c r="M16" s="17"/>
      <c r="N16" s="17">
        <v>7.0147749538363294E-2</v>
      </c>
      <c r="O16" s="17">
        <v>8.0144335025533905E-2</v>
      </c>
      <c r="P16" s="17">
        <v>9.3949788206375007E-2</v>
      </c>
      <c r="Q16" s="17">
        <v>8.2370889225439795E-2</v>
      </c>
      <c r="R16" s="17"/>
      <c r="S16" s="17">
        <v>7.8969885304002299E-2</v>
      </c>
      <c r="T16" s="17">
        <v>7.4925949689112994E-2</v>
      </c>
      <c r="U16" s="17">
        <v>9.4687194601095301E-2</v>
      </c>
      <c r="V16" s="17">
        <v>0.11406473393258899</v>
      </c>
      <c r="W16" s="17">
        <v>9.0042562068307797E-2</v>
      </c>
      <c r="X16" s="17">
        <v>5.1585901088057599E-2</v>
      </c>
      <c r="Y16" s="17">
        <v>4.62393320263004E-2</v>
      </c>
      <c r="Z16" s="17">
        <v>8.5913080859572402E-2</v>
      </c>
      <c r="AA16" s="17">
        <v>7.8200139854019607E-2</v>
      </c>
      <c r="AB16" s="17">
        <v>0.124775464718892</v>
      </c>
      <c r="AC16" s="17">
        <v>2.3997487838048601E-2</v>
      </c>
      <c r="AD16" s="17">
        <v>9.3408274841409705E-2</v>
      </c>
      <c r="AE16" s="17"/>
      <c r="AF16" s="17">
        <v>5.3544777468474997E-2</v>
      </c>
      <c r="AG16" s="17">
        <v>9.5772295058354107E-2</v>
      </c>
      <c r="AH16" s="17">
        <v>0.115954557776335</v>
      </c>
      <c r="AI16" s="17"/>
      <c r="AJ16" s="17">
        <v>6.9722632829375797E-2</v>
      </c>
      <c r="AK16" s="17">
        <v>9.8006368151683496E-2</v>
      </c>
      <c r="AL16" s="17">
        <v>0.109478746273125</v>
      </c>
      <c r="AM16" s="17">
        <v>0</v>
      </c>
      <c r="AN16" s="17">
        <v>8.3910242350283507E-2</v>
      </c>
      <c r="AO16" s="17"/>
      <c r="AP16" s="17">
        <v>6.2085789444599401E-2</v>
      </c>
      <c r="AQ16" s="17">
        <v>0.10148892492869099</v>
      </c>
      <c r="AR16" s="17">
        <v>0.122275679522653</v>
      </c>
      <c r="AS16" s="17"/>
      <c r="AT16" s="17">
        <v>5.5890283145631298E-2</v>
      </c>
      <c r="AU16" s="17">
        <v>7.9591790624997605E-2</v>
      </c>
      <c r="AV16" s="17">
        <v>9.2435293536621499E-2</v>
      </c>
      <c r="AW16" s="17">
        <v>0.108160904421018</v>
      </c>
      <c r="AX16" s="17">
        <v>0.103387913437854</v>
      </c>
      <c r="AY16" s="17"/>
      <c r="AZ16" s="17">
        <v>0.11871524116170799</v>
      </c>
      <c r="BA16" s="17">
        <v>6.6540720747882406E-2</v>
      </c>
      <c r="BB16" s="17">
        <v>7.0582565001504796E-2</v>
      </c>
      <c r="BC16" s="17">
        <v>8.5250117164874295E-2</v>
      </c>
      <c r="BD16" s="17">
        <v>8.3824079591396497E-2</v>
      </c>
      <c r="BE16" s="17">
        <v>1.8476603354873701E-2</v>
      </c>
      <c r="BF16" s="17"/>
      <c r="BG16" s="17">
        <v>6.6588276339188707E-2</v>
      </c>
      <c r="BH16" s="17">
        <v>8.7819683437970406E-2</v>
      </c>
      <c r="BI16" s="17" t="s">
        <v>95</v>
      </c>
      <c r="BJ16" s="17">
        <v>5.9525683124955001E-2</v>
      </c>
      <c r="BK16" s="17">
        <v>8.8839419623600202E-2</v>
      </c>
      <c r="BL16" s="17">
        <v>8.2914289279778994E-2</v>
      </c>
      <c r="BM16" s="17">
        <v>0.184009009817518</v>
      </c>
    </row>
    <row r="17" spans="2:65" x14ac:dyDescent="0.35">
      <c r="B17" s="18" t="s">
        <v>114</v>
      </c>
      <c r="C17" s="17">
        <v>4.2367160742798303E-2</v>
      </c>
      <c r="D17" s="17">
        <v>3.8818051125923202E-2</v>
      </c>
      <c r="E17" s="17">
        <v>4.6303504219939701E-2</v>
      </c>
      <c r="F17" s="17"/>
      <c r="G17" s="17">
        <v>2.8150247171839601E-2</v>
      </c>
      <c r="H17" s="17">
        <v>4.7125329573196997E-2</v>
      </c>
      <c r="I17" s="17">
        <v>5.1674311557648997E-2</v>
      </c>
      <c r="J17" s="17">
        <v>5.8179445806552099E-2</v>
      </c>
      <c r="K17" s="17">
        <v>2.2382566518817499E-2</v>
      </c>
      <c r="L17" s="17">
        <v>4.0895766220649797E-2</v>
      </c>
      <c r="M17" s="17"/>
      <c r="N17" s="17">
        <v>3.6144439614898001E-2</v>
      </c>
      <c r="O17" s="17">
        <v>3.6667931721785001E-2</v>
      </c>
      <c r="P17" s="17">
        <v>5.4445455555816702E-2</v>
      </c>
      <c r="Q17" s="17">
        <v>4.29366698384301E-2</v>
      </c>
      <c r="R17" s="17"/>
      <c r="S17" s="17">
        <v>3.5573272666239199E-2</v>
      </c>
      <c r="T17" s="17">
        <v>5.7157229079778001E-2</v>
      </c>
      <c r="U17" s="17">
        <v>3.3683579989049202E-2</v>
      </c>
      <c r="V17" s="17">
        <v>2.2872873338838001E-2</v>
      </c>
      <c r="W17" s="17">
        <v>0</v>
      </c>
      <c r="X17" s="17">
        <v>6.2375145369827002E-2</v>
      </c>
      <c r="Y17" s="17">
        <v>5.0845644267860597E-2</v>
      </c>
      <c r="Z17" s="17">
        <v>6.674417022852E-2</v>
      </c>
      <c r="AA17" s="17">
        <v>4.3495845942558002E-2</v>
      </c>
      <c r="AB17" s="17">
        <v>7.4162769607330994E-2</v>
      </c>
      <c r="AC17" s="17">
        <v>1.45187446181909E-2</v>
      </c>
      <c r="AD17" s="17">
        <v>0</v>
      </c>
      <c r="AE17" s="17"/>
      <c r="AF17" s="17">
        <v>3.2066223123923702E-2</v>
      </c>
      <c r="AG17" s="17">
        <v>4.9434857015987502E-2</v>
      </c>
      <c r="AH17" s="17">
        <v>5.1940021385177802E-2</v>
      </c>
      <c r="AI17" s="17"/>
      <c r="AJ17" s="17">
        <v>2.86816042497882E-2</v>
      </c>
      <c r="AK17" s="17">
        <v>6.0235707045356503E-2</v>
      </c>
      <c r="AL17" s="17">
        <v>4.0511059766282102E-2</v>
      </c>
      <c r="AM17" s="17">
        <v>0</v>
      </c>
      <c r="AN17" s="17">
        <v>4.4670472120768898E-2</v>
      </c>
      <c r="AO17" s="17"/>
      <c r="AP17" s="17">
        <v>3.1232823126643699E-2</v>
      </c>
      <c r="AQ17" s="17">
        <v>5.3243888997344897E-2</v>
      </c>
      <c r="AR17" s="17">
        <v>2.7028926433353102E-2</v>
      </c>
      <c r="AS17" s="17"/>
      <c r="AT17" s="17">
        <v>4.2854512255671301E-2</v>
      </c>
      <c r="AU17" s="17">
        <v>3.9166514216758402E-2</v>
      </c>
      <c r="AV17" s="17">
        <v>4.2113440154702801E-2</v>
      </c>
      <c r="AW17" s="17">
        <v>3.9707181011802498E-2</v>
      </c>
      <c r="AX17" s="17">
        <v>3.9967452248637902E-2</v>
      </c>
      <c r="AY17" s="17"/>
      <c r="AZ17" s="17">
        <v>3.7222253568569501E-2</v>
      </c>
      <c r="BA17" s="17">
        <v>5.0658693159794502E-2</v>
      </c>
      <c r="BB17" s="17">
        <v>3.2692528101902103E-2</v>
      </c>
      <c r="BC17" s="17">
        <v>3.1012695371942098E-2</v>
      </c>
      <c r="BD17" s="17">
        <v>6.07818116206644E-2</v>
      </c>
      <c r="BE17" s="17">
        <v>4.0830805350603003E-2</v>
      </c>
      <c r="BF17" s="17"/>
      <c r="BG17" s="17">
        <v>3.0810375489650099E-2</v>
      </c>
      <c r="BH17" s="17">
        <v>5.8122312172522402E-2</v>
      </c>
      <c r="BI17" s="17" t="s">
        <v>95</v>
      </c>
      <c r="BJ17" s="17">
        <v>6.9577316049756893E-2</v>
      </c>
      <c r="BK17" s="17">
        <v>3.1282107020130699E-2</v>
      </c>
      <c r="BL17" s="17">
        <v>4.2063798933263598E-2</v>
      </c>
      <c r="BM17" s="17">
        <v>2.9222561212906999E-2</v>
      </c>
    </row>
    <row r="18" spans="2:65" ht="29" x14ac:dyDescent="0.35">
      <c r="B18" s="18" t="s">
        <v>701</v>
      </c>
      <c r="C18" s="17">
        <v>3.9205128763569498E-2</v>
      </c>
      <c r="D18" s="17">
        <v>4.69465834729531E-2</v>
      </c>
      <c r="E18" s="17">
        <v>3.1242774952178601E-2</v>
      </c>
      <c r="F18" s="17"/>
      <c r="G18" s="17">
        <v>2.7739935279061999E-2</v>
      </c>
      <c r="H18" s="17">
        <v>4.6792236509137199E-2</v>
      </c>
      <c r="I18" s="17">
        <v>6.2633316175937703E-2</v>
      </c>
      <c r="J18" s="17">
        <v>4.2729113656713301E-2</v>
      </c>
      <c r="K18" s="17">
        <v>3.2873893832694602E-2</v>
      </c>
      <c r="L18" s="17">
        <v>2.2261658484361801E-2</v>
      </c>
      <c r="M18" s="17"/>
      <c r="N18" s="17">
        <v>2.9114677152606901E-2</v>
      </c>
      <c r="O18" s="17">
        <v>3.48488714764882E-2</v>
      </c>
      <c r="P18" s="17">
        <v>3.3587078110763301E-2</v>
      </c>
      <c r="Q18" s="17">
        <v>5.5917744099211901E-2</v>
      </c>
      <c r="R18" s="17"/>
      <c r="S18" s="17">
        <v>1.7632607437984199E-2</v>
      </c>
      <c r="T18" s="17">
        <v>5.2064061825115603E-2</v>
      </c>
      <c r="U18" s="17">
        <v>3.0145064178314598E-2</v>
      </c>
      <c r="V18" s="17">
        <v>5.9310718873454703E-2</v>
      </c>
      <c r="W18" s="17">
        <v>6.3189554348710694E-2</v>
      </c>
      <c r="X18" s="17">
        <v>5.1258329007354803E-2</v>
      </c>
      <c r="Y18" s="17">
        <v>2.5120696575127398E-2</v>
      </c>
      <c r="Z18" s="17">
        <v>2.3858056486044801E-2</v>
      </c>
      <c r="AA18" s="17">
        <v>4.06179821527708E-2</v>
      </c>
      <c r="AB18" s="17">
        <v>3.7659266284859799E-2</v>
      </c>
      <c r="AC18" s="17">
        <v>4.6846698346423701E-2</v>
      </c>
      <c r="AD18" s="17">
        <v>0</v>
      </c>
      <c r="AE18" s="17"/>
      <c r="AF18" s="17">
        <v>6.1862542481797102E-2</v>
      </c>
      <c r="AG18" s="17">
        <v>1.8720118743601001E-2</v>
      </c>
      <c r="AH18" s="17">
        <v>4.1404658124206198E-2</v>
      </c>
      <c r="AI18" s="17"/>
      <c r="AJ18" s="17">
        <v>4.8703331897528998E-2</v>
      </c>
      <c r="AK18" s="17">
        <v>3.2762866235583103E-2</v>
      </c>
      <c r="AL18" s="17">
        <v>1.13599066982445E-2</v>
      </c>
      <c r="AM18" s="17">
        <v>0.18441746924299801</v>
      </c>
      <c r="AN18" s="17">
        <v>2.2342189613874099E-2</v>
      </c>
      <c r="AO18" s="17"/>
      <c r="AP18" s="17">
        <v>4.9098675254951499E-2</v>
      </c>
      <c r="AQ18" s="17">
        <v>2.72635077276938E-2</v>
      </c>
      <c r="AR18" s="17">
        <v>0</v>
      </c>
      <c r="AS18" s="17"/>
      <c r="AT18" s="17">
        <v>4.4948999489737303E-2</v>
      </c>
      <c r="AU18" s="17">
        <v>3.42065228960804E-2</v>
      </c>
      <c r="AV18" s="17">
        <v>3.0915611225680002E-2</v>
      </c>
      <c r="AW18" s="17">
        <v>4.6081620855081898E-2</v>
      </c>
      <c r="AX18" s="17">
        <v>4.7098917503430697E-2</v>
      </c>
      <c r="AY18" s="17"/>
      <c r="AZ18" s="17">
        <v>4.0153788471186502E-2</v>
      </c>
      <c r="BA18" s="17">
        <v>4.2046258558521399E-2</v>
      </c>
      <c r="BB18" s="17">
        <v>5.02668768897572E-2</v>
      </c>
      <c r="BC18" s="17">
        <v>2.4452905376793298E-2</v>
      </c>
      <c r="BD18" s="17">
        <v>4.2861913720254503E-2</v>
      </c>
      <c r="BE18" s="17">
        <v>4.0510965718115202E-2</v>
      </c>
      <c r="BF18" s="17"/>
      <c r="BG18" s="17">
        <v>3.8360687556222801E-2</v>
      </c>
      <c r="BH18" s="17">
        <v>2.4674106372912799E-2</v>
      </c>
      <c r="BI18" s="17" t="s">
        <v>95</v>
      </c>
      <c r="BJ18" s="17">
        <v>6.9204347683820097E-2</v>
      </c>
      <c r="BK18" s="17">
        <v>6.0245091904234403E-2</v>
      </c>
      <c r="BL18" s="17">
        <v>4.2458348688175898E-2</v>
      </c>
      <c r="BM18" s="17">
        <v>3.2263312151354202E-2</v>
      </c>
    </row>
    <row r="19" spans="2:65" x14ac:dyDescent="0.35">
      <c r="B19" s="18" t="s">
        <v>115</v>
      </c>
      <c r="C19" s="19">
        <v>5.2165500028752303E-2</v>
      </c>
      <c r="D19" s="19">
        <v>5.2172465919152297E-2</v>
      </c>
      <c r="E19" s="19">
        <v>5.2405385468355298E-2</v>
      </c>
      <c r="F19" s="19"/>
      <c r="G19" s="19">
        <v>5.1140116570079698E-2</v>
      </c>
      <c r="H19" s="19">
        <v>5.1495828608317501E-2</v>
      </c>
      <c r="I19" s="19">
        <v>3.1602028116306601E-2</v>
      </c>
      <c r="J19" s="19">
        <v>5.3826810172791797E-2</v>
      </c>
      <c r="K19" s="19">
        <v>6.2791369509352296E-2</v>
      </c>
      <c r="L19" s="19">
        <v>6.2751819124421099E-2</v>
      </c>
      <c r="M19" s="19"/>
      <c r="N19" s="19">
        <v>4.6195759293745302E-2</v>
      </c>
      <c r="O19" s="19">
        <v>4.3524477230474201E-2</v>
      </c>
      <c r="P19" s="19">
        <v>7.0924993856518195E-2</v>
      </c>
      <c r="Q19" s="19">
        <v>4.9530192250704402E-2</v>
      </c>
      <c r="R19" s="19"/>
      <c r="S19" s="19">
        <v>4.9411513738333301E-2</v>
      </c>
      <c r="T19" s="19">
        <v>5.35782958492328E-2</v>
      </c>
      <c r="U19" s="19">
        <v>0.10909351026573499</v>
      </c>
      <c r="V19" s="19">
        <v>5.7219707662994397E-2</v>
      </c>
      <c r="W19" s="19">
        <v>4.4340393336277498E-2</v>
      </c>
      <c r="X19" s="19">
        <v>3.3939469743588101E-2</v>
      </c>
      <c r="Y19" s="19">
        <v>6.03603792034344E-2</v>
      </c>
      <c r="Z19" s="19">
        <v>2.1196893469465999E-2</v>
      </c>
      <c r="AA19" s="19">
        <v>2.8463196010456802E-2</v>
      </c>
      <c r="AB19" s="19">
        <v>5.7384576184837201E-2</v>
      </c>
      <c r="AC19" s="19">
        <v>5.2012711734526498E-2</v>
      </c>
      <c r="AD19" s="19">
        <v>5.0534586890992897E-2</v>
      </c>
      <c r="AE19" s="19"/>
      <c r="AF19" s="19">
        <v>5.8213647857419698E-2</v>
      </c>
      <c r="AG19" s="19">
        <v>4.1806528474558097E-2</v>
      </c>
      <c r="AH19" s="19">
        <v>4.5462038410014199E-2</v>
      </c>
      <c r="AI19" s="19"/>
      <c r="AJ19" s="19">
        <v>5.4473893613489102E-2</v>
      </c>
      <c r="AK19" s="19">
        <v>3.4029745818116998E-2</v>
      </c>
      <c r="AL19" s="19">
        <v>9.6173388504913498E-2</v>
      </c>
      <c r="AM19" s="19">
        <v>0</v>
      </c>
      <c r="AN19" s="19">
        <v>5.25746021528316E-2</v>
      </c>
      <c r="AO19" s="19"/>
      <c r="AP19" s="19">
        <v>4.8519664984448298E-2</v>
      </c>
      <c r="AQ19" s="19">
        <v>4.3978635169115501E-2</v>
      </c>
      <c r="AR19" s="19">
        <v>4.4965768405237201E-2</v>
      </c>
      <c r="AS19" s="19"/>
      <c r="AT19" s="19">
        <v>5.60553535078986E-2</v>
      </c>
      <c r="AU19" s="19">
        <v>4.3969318181712798E-2</v>
      </c>
      <c r="AV19" s="19">
        <v>4.9267412588968398E-2</v>
      </c>
      <c r="AW19" s="19">
        <v>7.0708340625442304E-2</v>
      </c>
      <c r="AX19" s="19">
        <v>4.2864547501026702E-2</v>
      </c>
      <c r="AY19" s="19"/>
      <c r="AZ19" s="19">
        <v>4.1232363951676697E-2</v>
      </c>
      <c r="BA19" s="19">
        <v>4.8989182212954202E-2</v>
      </c>
      <c r="BB19" s="19">
        <v>4.9054527418805199E-2</v>
      </c>
      <c r="BC19" s="19">
        <v>5.7528861277818699E-2</v>
      </c>
      <c r="BD19" s="19">
        <v>6.9436459121800007E-2</v>
      </c>
      <c r="BE19" s="19">
        <v>6.6531659439001897E-2</v>
      </c>
      <c r="BF19" s="19"/>
      <c r="BG19" s="19">
        <v>5.5097831462426097E-2</v>
      </c>
      <c r="BH19" s="19">
        <v>4.1114228179182699E-2</v>
      </c>
      <c r="BI19" s="19" t="s">
        <v>95</v>
      </c>
      <c r="BJ19" s="19">
        <v>4.3323603100701297E-2</v>
      </c>
      <c r="BK19" s="19">
        <v>3.63965759385321E-2</v>
      </c>
      <c r="BL19" s="19">
        <v>5.4857839981557098E-2</v>
      </c>
      <c r="BM19" s="19">
        <v>0.13727538114020699</v>
      </c>
    </row>
    <row r="20" spans="2:65" x14ac:dyDescent="0.35">
      <c r="B20" s="16" t="s">
        <v>692</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2" t="s">
        <v>714</v>
      </c>
      <c r="E2" s="28"/>
      <c r="F2" s="28"/>
      <c r="G2" s="28"/>
      <c r="H2" s="28"/>
      <c r="I2" s="28"/>
    </row>
    <row r="6" spans="2:9" ht="50" customHeight="1" x14ac:dyDescent="0.35">
      <c r="B6" s="23" t="s">
        <v>14</v>
      </c>
      <c r="C6" s="23" t="s">
        <v>703</v>
      </c>
      <c r="D6" s="23" t="s">
        <v>704</v>
      </c>
      <c r="E6" s="23" t="s">
        <v>705</v>
      </c>
      <c r="F6" s="23" t="s">
        <v>706</v>
      </c>
      <c r="G6" s="23" t="s">
        <v>707</v>
      </c>
      <c r="H6" s="23" t="s">
        <v>708</v>
      </c>
    </row>
    <row r="7" spans="2:9" x14ac:dyDescent="0.35">
      <c r="B7" s="18" t="s">
        <v>709</v>
      </c>
      <c r="C7" s="17">
        <v>0.12583923024881699</v>
      </c>
      <c r="D7" s="17">
        <v>7.6488683237336597E-2</v>
      </c>
      <c r="E7" s="17">
        <v>7.2281060897747704E-2</v>
      </c>
      <c r="F7" s="17">
        <v>6.1259052926158498E-2</v>
      </c>
      <c r="G7" s="17">
        <v>8.0431549034472194E-2</v>
      </c>
      <c r="H7" s="17">
        <v>0.13313545019884801</v>
      </c>
    </row>
    <row r="8" spans="2:9" x14ac:dyDescent="0.35">
      <c r="B8" s="18" t="s">
        <v>710</v>
      </c>
      <c r="C8" s="17">
        <v>0.26238537861334699</v>
      </c>
      <c r="D8" s="17">
        <v>0.25217656110206099</v>
      </c>
      <c r="E8" s="17">
        <v>0.23436980224915099</v>
      </c>
      <c r="F8" s="17">
        <v>0.21131226450370499</v>
      </c>
      <c r="G8" s="17">
        <v>0.24006343675532199</v>
      </c>
      <c r="H8" s="17">
        <v>0.27022268240338898</v>
      </c>
    </row>
    <row r="9" spans="2:9" x14ac:dyDescent="0.35">
      <c r="B9" s="18" t="s">
        <v>711</v>
      </c>
      <c r="C9" s="17">
        <v>0.27831404005294103</v>
      </c>
      <c r="D9" s="17">
        <v>0.35103252509143801</v>
      </c>
      <c r="E9" s="17">
        <v>0.35554201765454302</v>
      </c>
      <c r="F9" s="17">
        <v>0.374911907148961</v>
      </c>
      <c r="G9" s="17">
        <v>0.35042365838634698</v>
      </c>
      <c r="H9" s="17">
        <v>0.330939724064444</v>
      </c>
    </row>
    <row r="10" spans="2:9" x14ac:dyDescent="0.35">
      <c r="B10" s="18" t="s">
        <v>712</v>
      </c>
      <c r="C10" s="17">
        <v>0.12201834120697699</v>
      </c>
      <c r="D10" s="17">
        <v>9.4392816027868906E-2</v>
      </c>
      <c r="E10" s="17">
        <v>9.9312464542698001E-2</v>
      </c>
      <c r="F10" s="17">
        <v>8.7819475514442302E-2</v>
      </c>
      <c r="G10" s="17">
        <v>0.100305614039603</v>
      </c>
      <c r="H10" s="17">
        <v>7.0469916162940793E-2</v>
      </c>
    </row>
    <row r="11" spans="2:9" x14ac:dyDescent="0.35">
      <c r="B11" s="18" t="s">
        <v>713</v>
      </c>
      <c r="C11" s="17">
        <v>0.12256286118804199</v>
      </c>
      <c r="D11" s="17">
        <v>8.0159585062163197E-2</v>
      </c>
      <c r="E11" s="17">
        <v>9.8088481840362104E-2</v>
      </c>
      <c r="F11" s="17">
        <v>7.6119255948765105E-2</v>
      </c>
      <c r="G11" s="17">
        <v>9.0546292783817997E-2</v>
      </c>
      <c r="H11" s="17">
        <v>6.25479022302418E-2</v>
      </c>
    </row>
    <row r="12" spans="2:9" x14ac:dyDescent="0.35">
      <c r="B12" s="18" t="s">
        <v>114</v>
      </c>
      <c r="C12" s="17">
        <v>8.8880148689876107E-2</v>
      </c>
      <c r="D12" s="17">
        <v>0.14574982947913301</v>
      </c>
      <c r="E12" s="17">
        <v>0.140406172815498</v>
      </c>
      <c r="F12" s="17">
        <v>0.18857804395796901</v>
      </c>
      <c r="G12" s="17">
        <v>0.13822944900043799</v>
      </c>
      <c r="H12" s="17">
        <v>0.13268432494013499</v>
      </c>
    </row>
    <row r="13" spans="2:9" x14ac:dyDescent="0.35">
      <c r="B13" s="16"/>
      <c r="C13" s="16"/>
      <c r="D13" s="16"/>
      <c r="E13" s="16"/>
      <c r="F13" s="16"/>
      <c r="G13" s="16"/>
      <c r="H13" s="16"/>
    </row>
    <row r="14" spans="2:9" x14ac:dyDescent="0.35">
      <c r="B14" t="s">
        <v>98</v>
      </c>
    </row>
    <row r="15" spans="2:9" x14ac:dyDescent="0.35">
      <c r="B15" t="s">
        <v>99</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0.12583923024881699</v>
      </c>
      <c r="D9" s="17">
        <v>0.139907281775076</v>
      </c>
      <c r="E9" s="17">
        <v>0.11279382890214699</v>
      </c>
      <c r="F9" s="17"/>
      <c r="G9" s="17">
        <v>0.187725820591093</v>
      </c>
      <c r="H9" s="17">
        <v>0.18044831264754399</v>
      </c>
      <c r="I9" s="17">
        <v>0.14488524310991199</v>
      </c>
      <c r="J9" s="17">
        <v>9.5235544579207201E-2</v>
      </c>
      <c r="K9" s="17">
        <v>8.6286811889965495E-2</v>
      </c>
      <c r="L9" s="17">
        <v>7.6245591191618403E-2</v>
      </c>
      <c r="M9" s="17"/>
      <c r="N9" s="17">
        <v>0.138648135027367</v>
      </c>
      <c r="O9" s="17">
        <v>0.11261116864625501</v>
      </c>
      <c r="P9" s="17">
        <v>0.13948453304116701</v>
      </c>
      <c r="Q9" s="17">
        <v>0.113235616432631</v>
      </c>
      <c r="R9" s="17"/>
      <c r="S9" s="17">
        <v>0.170823210113137</v>
      </c>
      <c r="T9" s="17">
        <v>0.13057581283234301</v>
      </c>
      <c r="U9" s="17">
        <v>7.8934859742406896E-2</v>
      </c>
      <c r="V9" s="17">
        <v>0.100312657331925</v>
      </c>
      <c r="W9" s="17">
        <v>0.114576097386626</v>
      </c>
      <c r="X9" s="17">
        <v>0.14637956819959999</v>
      </c>
      <c r="Y9" s="17">
        <v>0.12261278325387399</v>
      </c>
      <c r="Z9" s="17">
        <v>0.14144179017636199</v>
      </c>
      <c r="AA9" s="17">
        <v>0.142165718244148</v>
      </c>
      <c r="AB9" s="17">
        <v>0.10395693064238901</v>
      </c>
      <c r="AC9" s="17">
        <v>0.117405988173353</v>
      </c>
      <c r="AD9" s="17">
        <v>6.9597306548986798E-2</v>
      </c>
      <c r="AE9" s="17"/>
      <c r="AF9" s="17">
        <v>0.116824417296554</v>
      </c>
      <c r="AG9" s="17">
        <v>0.12594446808927001</v>
      </c>
      <c r="AH9" s="17">
        <v>0.12366253994644399</v>
      </c>
      <c r="AI9" s="17"/>
      <c r="AJ9" s="17">
        <v>0.12782689688330101</v>
      </c>
      <c r="AK9" s="17">
        <v>0.15161518862723899</v>
      </c>
      <c r="AL9" s="17">
        <v>0.110303107660589</v>
      </c>
      <c r="AM9" s="17">
        <v>0</v>
      </c>
      <c r="AN9" s="17">
        <v>0.11223405380826</v>
      </c>
      <c r="AO9" s="17"/>
      <c r="AP9" s="17">
        <v>0.18590979664729401</v>
      </c>
      <c r="AQ9" s="17">
        <v>0.15179645755287299</v>
      </c>
      <c r="AR9" s="17">
        <v>0.13149961685953801</v>
      </c>
      <c r="AS9" s="17"/>
      <c r="AT9" s="17">
        <v>0.113619895507674</v>
      </c>
      <c r="AU9" s="17">
        <v>9.6841556220022898E-2</v>
      </c>
      <c r="AV9" s="17">
        <v>0.14662764485732699</v>
      </c>
      <c r="AW9" s="17">
        <v>0.14545359754277801</v>
      </c>
      <c r="AX9" s="17">
        <v>0.25005721644408002</v>
      </c>
      <c r="AY9" s="17"/>
      <c r="AZ9" s="17">
        <v>0.19119656488508999</v>
      </c>
      <c r="BA9" s="17">
        <v>0.11177133347422</v>
      </c>
      <c r="BB9" s="17">
        <v>0.12822147333983699</v>
      </c>
      <c r="BC9" s="17">
        <v>0.107792510770467</v>
      </c>
      <c r="BD9" s="17">
        <v>8.9549808452978899E-2</v>
      </c>
      <c r="BE9" s="17">
        <v>5.5645881341357201E-2</v>
      </c>
      <c r="BF9" s="17"/>
      <c r="BG9" s="17">
        <v>0.10926556667595901</v>
      </c>
      <c r="BH9" s="17">
        <v>0.122009272564315</v>
      </c>
      <c r="BI9" s="17" t="s">
        <v>95</v>
      </c>
      <c r="BJ9" s="17">
        <v>0.17165400037523601</v>
      </c>
      <c r="BK9" s="17">
        <v>0.14468380356512001</v>
      </c>
      <c r="BL9" s="17">
        <v>0.14056835358046599</v>
      </c>
      <c r="BM9" s="17">
        <v>9.5902017437409295E-2</v>
      </c>
    </row>
    <row r="10" spans="2:65" x14ac:dyDescent="0.35">
      <c r="B10" s="18" t="s">
        <v>710</v>
      </c>
      <c r="C10" s="17">
        <v>0.26238537861334699</v>
      </c>
      <c r="D10" s="17">
        <v>0.26057400023885602</v>
      </c>
      <c r="E10" s="17">
        <v>0.26400452440658401</v>
      </c>
      <c r="F10" s="17"/>
      <c r="G10" s="17">
        <v>0.35535633751901702</v>
      </c>
      <c r="H10" s="17">
        <v>0.27093798139436598</v>
      </c>
      <c r="I10" s="17">
        <v>0.24451807101443199</v>
      </c>
      <c r="J10" s="17">
        <v>0.25766289146858701</v>
      </c>
      <c r="K10" s="17">
        <v>0.22485096211509101</v>
      </c>
      <c r="L10" s="17">
        <v>0.237297712607872</v>
      </c>
      <c r="M10" s="17"/>
      <c r="N10" s="17">
        <v>0.25942484331528498</v>
      </c>
      <c r="O10" s="17">
        <v>0.28268344081512897</v>
      </c>
      <c r="P10" s="17">
        <v>0.27636086845023899</v>
      </c>
      <c r="Q10" s="17">
        <v>0.23158821136689201</v>
      </c>
      <c r="R10" s="17"/>
      <c r="S10" s="17">
        <v>0.25863824521290002</v>
      </c>
      <c r="T10" s="17">
        <v>0.247812543905442</v>
      </c>
      <c r="U10" s="17">
        <v>0.255828885072096</v>
      </c>
      <c r="V10" s="17">
        <v>0.26385514981535002</v>
      </c>
      <c r="W10" s="17">
        <v>0.29987315697372902</v>
      </c>
      <c r="X10" s="17">
        <v>0.27220617918434198</v>
      </c>
      <c r="Y10" s="17">
        <v>0.24015332477531001</v>
      </c>
      <c r="Z10" s="17">
        <v>0.26276581445448599</v>
      </c>
      <c r="AA10" s="17">
        <v>0.280647359507532</v>
      </c>
      <c r="AB10" s="17">
        <v>0.24579289942544699</v>
      </c>
      <c r="AC10" s="17">
        <v>0.27263094574802499</v>
      </c>
      <c r="AD10" s="17">
        <v>0.26368151025712799</v>
      </c>
      <c r="AE10" s="17"/>
      <c r="AF10" s="17">
        <v>0.23602919191682301</v>
      </c>
      <c r="AG10" s="17">
        <v>0.266415439419321</v>
      </c>
      <c r="AH10" s="17">
        <v>0.27860671903999401</v>
      </c>
      <c r="AI10" s="17"/>
      <c r="AJ10" s="17">
        <v>0.25477060404572699</v>
      </c>
      <c r="AK10" s="17">
        <v>0.27637864450770699</v>
      </c>
      <c r="AL10" s="17">
        <v>0.30340705972721799</v>
      </c>
      <c r="AM10" s="17">
        <v>0.23348917515155099</v>
      </c>
      <c r="AN10" s="17">
        <v>0.24360609890571899</v>
      </c>
      <c r="AO10" s="17"/>
      <c r="AP10" s="17">
        <v>0.29592686562123099</v>
      </c>
      <c r="AQ10" s="17">
        <v>0.28299101939390597</v>
      </c>
      <c r="AR10" s="17">
        <v>0.31376359783160901</v>
      </c>
      <c r="AS10" s="17"/>
      <c r="AT10" s="17">
        <v>0.23877825898034899</v>
      </c>
      <c r="AU10" s="17">
        <v>0.28815170009260099</v>
      </c>
      <c r="AV10" s="17">
        <v>0.25724550891817299</v>
      </c>
      <c r="AW10" s="17">
        <v>0.27217081072674598</v>
      </c>
      <c r="AX10" s="17">
        <v>0.24465134084368001</v>
      </c>
      <c r="AY10" s="17"/>
      <c r="AZ10" s="17">
        <v>0.27774537241899699</v>
      </c>
      <c r="BA10" s="17">
        <v>0.27233954781319503</v>
      </c>
      <c r="BB10" s="17">
        <v>0.23438372122697501</v>
      </c>
      <c r="BC10" s="17">
        <v>0.25050849285706001</v>
      </c>
      <c r="BD10" s="17">
        <v>0.25428695227113002</v>
      </c>
      <c r="BE10" s="17">
        <v>0.25861567386219197</v>
      </c>
      <c r="BF10" s="17"/>
      <c r="BG10" s="17">
        <v>0.23996569771576401</v>
      </c>
      <c r="BH10" s="17">
        <v>0.282357035823183</v>
      </c>
      <c r="BI10" s="17" t="s">
        <v>95</v>
      </c>
      <c r="BJ10" s="17">
        <v>0.29925899158061597</v>
      </c>
      <c r="BK10" s="17">
        <v>0.25936818819978902</v>
      </c>
      <c r="BL10" s="17">
        <v>0.26296555718315001</v>
      </c>
      <c r="BM10" s="17">
        <v>0.32220567818470902</v>
      </c>
    </row>
    <row r="11" spans="2:65" x14ac:dyDescent="0.35">
      <c r="B11" s="18" t="s">
        <v>711</v>
      </c>
      <c r="C11" s="17">
        <v>0.27831404005294103</v>
      </c>
      <c r="D11" s="17">
        <v>0.26278997707406698</v>
      </c>
      <c r="E11" s="17">
        <v>0.29452280611941301</v>
      </c>
      <c r="F11" s="17"/>
      <c r="G11" s="17">
        <v>0.19498232472155999</v>
      </c>
      <c r="H11" s="17">
        <v>0.23734150918562</v>
      </c>
      <c r="I11" s="17">
        <v>0.27674408902872299</v>
      </c>
      <c r="J11" s="17">
        <v>0.28982848669044198</v>
      </c>
      <c r="K11" s="17">
        <v>0.31081388122773201</v>
      </c>
      <c r="L11" s="17">
        <v>0.33704388921822198</v>
      </c>
      <c r="M11" s="17"/>
      <c r="N11" s="17">
        <v>0.28073526381438502</v>
      </c>
      <c r="O11" s="17">
        <v>0.26284330717881299</v>
      </c>
      <c r="P11" s="17">
        <v>0.26794927190836199</v>
      </c>
      <c r="Q11" s="17">
        <v>0.30057385423226901</v>
      </c>
      <c r="R11" s="17"/>
      <c r="S11" s="17">
        <v>0.26146645788615303</v>
      </c>
      <c r="T11" s="17">
        <v>0.26681107032510898</v>
      </c>
      <c r="U11" s="17">
        <v>0.31981128219662502</v>
      </c>
      <c r="V11" s="17">
        <v>0.31481629099013397</v>
      </c>
      <c r="W11" s="17">
        <v>0.26681519678307902</v>
      </c>
      <c r="X11" s="17">
        <v>0.26413240534676002</v>
      </c>
      <c r="Y11" s="17">
        <v>0.28157015921942802</v>
      </c>
      <c r="Z11" s="17">
        <v>0.296872973063595</v>
      </c>
      <c r="AA11" s="17">
        <v>0.24811912525679</v>
      </c>
      <c r="AB11" s="17">
        <v>0.30329479609514698</v>
      </c>
      <c r="AC11" s="17">
        <v>0.27600294503330097</v>
      </c>
      <c r="AD11" s="17">
        <v>0.26226879025404198</v>
      </c>
      <c r="AE11" s="17"/>
      <c r="AF11" s="17">
        <v>0.29440711023133598</v>
      </c>
      <c r="AG11" s="17">
        <v>0.28155332989612802</v>
      </c>
      <c r="AH11" s="17">
        <v>0.28298330162800001</v>
      </c>
      <c r="AI11" s="17"/>
      <c r="AJ11" s="17">
        <v>0.29600804454798502</v>
      </c>
      <c r="AK11" s="17">
        <v>0.25706495118927503</v>
      </c>
      <c r="AL11" s="17">
        <v>0.27687130497025603</v>
      </c>
      <c r="AM11" s="17">
        <v>0.25232112128315498</v>
      </c>
      <c r="AN11" s="17">
        <v>0.29222548655153602</v>
      </c>
      <c r="AO11" s="17"/>
      <c r="AP11" s="17">
        <v>0.25024437012599998</v>
      </c>
      <c r="AQ11" s="17">
        <v>0.25498838859381301</v>
      </c>
      <c r="AR11" s="17">
        <v>0.27550904622595102</v>
      </c>
      <c r="AS11" s="17"/>
      <c r="AT11" s="17">
        <v>0.32226412933945098</v>
      </c>
      <c r="AU11" s="17">
        <v>0.28292778017446801</v>
      </c>
      <c r="AV11" s="17">
        <v>0.26618994671038598</v>
      </c>
      <c r="AW11" s="17">
        <v>0.24002151657906001</v>
      </c>
      <c r="AX11" s="17">
        <v>0.14494447190520801</v>
      </c>
      <c r="AY11" s="17"/>
      <c r="AZ11" s="17">
        <v>0.235162800930281</v>
      </c>
      <c r="BA11" s="17">
        <v>0.27759298054477999</v>
      </c>
      <c r="BB11" s="17">
        <v>0.30783385049034601</v>
      </c>
      <c r="BC11" s="17">
        <v>0.28187824172209502</v>
      </c>
      <c r="BD11" s="17">
        <v>0.30606692369469801</v>
      </c>
      <c r="BE11" s="17">
        <v>0.333121549334704</v>
      </c>
      <c r="BF11" s="17"/>
      <c r="BG11" s="17">
        <v>0.31466142215592602</v>
      </c>
      <c r="BH11" s="17">
        <v>0.27206125819602001</v>
      </c>
      <c r="BI11" s="17" t="s">
        <v>95</v>
      </c>
      <c r="BJ11" s="17">
        <v>0.28162779686994699</v>
      </c>
      <c r="BK11" s="17">
        <v>0.25469565114451498</v>
      </c>
      <c r="BL11" s="17">
        <v>0.25063717795077201</v>
      </c>
      <c r="BM11" s="17">
        <v>0.17994405939231101</v>
      </c>
    </row>
    <row r="12" spans="2:65" x14ac:dyDescent="0.35">
      <c r="B12" s="18" t="s">
        <v>712</v>
      </c>
      <c r="C12" s="17">
        <v>0.12201834120697699</v>
      </c>
      <c r="D12" s="17">
        <v>0.124799102572642</v>
      </c>
      <c r="E12" s="17">
        <v>0.118984374230729</v>
      </c>
      <c r="F12" s="17"/>
      <c r="G12" s="17">
        <v>0.120039985352872</v>
      </c>
      <c r="H12" s="17">
        <v>0.12793224160441599</v>
      </c>
      <c r="I12" s="17">
        <v>0.13830086878161199</v>
      </c>
      <c r="J12" s="17">
        <v>0.13068617322286899</v>
      </c>
      <c r="K12" s="17">
        <v>0.121572036942743</v>
      </c>
      <c r="L12" s="17">
        <v>9.8528187701132003E-2</v>
      </c>
      <c r="M12" s="17"/>
      <c r="N12" s="17">
        <v>0.13279373631215999</v>
      </c>
      <c r="O12" s="17">
        <v>0.11262508484376001</v>
      </c>
      <c r="P12" s="17">
        <v>0.110402027514066</v>
      </c>
      <c r="Q12" s="17">
        <v>0.13232455062019699</v>
      </c>
      <c r="R12" s="17"/>
      <c r="S12" s="17">
        <v>0.11437575609296501</v>
      </c>
      <c r="T12" s="17">
        <v>0.13902549481551199</v>
      </c>
      <c r="U12" s="17">
        <v>0.13168324017494501</v>
      </c>
      <c r="V12" s="17">
        <v>0.123475672292437</v>
      </c>
      <c r="W12" s="17">
        <v>0.13503506550915201</v>
      </c>
      <c r="X12" s="17">
        <v>0.133396861537321</v>
      </c>
      <c r="Y12" s="17">
        <v>0.121469124996904</v>
      </c>
      <c r="Z12" s="17">
        <v>9.2353444337017698E-2</v>
      </c>
      <c r="AA12" s="17">
        <v>0.11831314417014401</v>
      </c>
      <c r="AB12" s="17">
        <v>0.12833507148415901</v>
      </c>
      <c r="AC12" s="17">
        <v>9.7034829347159401E-2</v>
      </c>
      <c r="AD12" s="17">
        <v>6.7047062074909194E-2</v>
      </c>
      <c r="AE12" s="17"/>
      <c r="AF12" s="17">
        <v>0.106365502209924</v>
      </c>
      <c r="AG12" s="17">
        <v>0.13364927092580101</v>
      </c>
      <c r="AH12" s="17">
        <v>0.124103797678149</v>
      </c>
      <c r="AI12" s="17"/>
      <c r="AJ12" s="17">
        <v>0.11255359412636801</v>
      </c>
      <c r="AK12" s="17">
        <v>0.13411867829674001</v>
      </c>
      <c r="AL12" s="17">
        <v>0.14120707230643301</v>
      </c>
      <c r="AM12" s="17">
        <v>0.17482215100478399</v>
      </c>
      <c r="AN12" s="17">
        <v>0.103982966432049</v>
      </c>
      <c r="AO12" s="17"/>
      <c r="AP12" s="17">
        <v>0.10202069574667701</v>
      </c>
      <c r="AQ12" s="17">
        <v>0.129536510211121</v>
      </c>
      <c r="AR12" s="17">
        <v>0.110445379591302</v>
      </c>
      <c r="AS12" s="17"/>
      <c r="AT12" s="17">
        <v>0.104386262589205</v>
      </c>
      <c r="AU12" s="17">
        <v>0.12937114928596699</v>
      </c>
      <c r="AV12" s="17">
        <v>0.11661731546901299</v>
      </c>
      <c r="AW12" s="17">
        <v>0.15220442014737401</v>
      </c>
      <c r="AX12" s="17">
        <v>0.12710916217190299</v>
      </c>
      <c r="AY12" s="17"/>
      <c r="AZ12" s="17">
        <v>0.114513867609953</v>
      </c>
      <c r="BA12" s="17">
        <v>0.121589252058575</v>
      </c>
      <c r="BB12" s="17">
        <v>0.13032418833975701</v>
      </c>
      <c r="BC12" s="17">
        <v>0.13080752766273299</v>
      </c>
      <c r="BD12" s="17">
        <v>0.121289611007229</v>
      </c>
      <c r="BE12" s="17">
        <v>0.110331681985797</v>
      </c>
      <c r="BF12" s="17"/>
      <c r="BG12" s="17">
        <v>0.10602940157247399</v>
      </c>
      <c r="BH12" s="17">
        <v>0.12987679447028699</v>
      </c>
      <c r="BI12" s="17" t="s">
        <v>95</v>
      </c>
      <c r="BJ12" s="17">
        <v>9.8602905591858497E-2</v>
      </c>
      <c r="BK12" s="17">
        <v>0.12933871100281399</v>
      </c>
      <c r="BL12" s="17">
        <v>0.13818528498501101</v>
      </c>
      <c r="BM12" s="17">
        <v>0.15481652225505901</v>
      </c>
    </row>
    <row r="13" spans="2:65" x14ac:dyDescent="0.35">
      <c r="B13" s="18" t="s">
        <v>713</v>
      </c>
      <c r="C13" s="17">
        <v>0.12256286118804199</v>
      </c>
      <c r="D13" s="17">
        <v>0.14433094302587199</v>
      </c>
      <c r="E13" s="17">
        <v>0.1010028845755</v>
      </c>
      <c r="F13" s="17"/>
      <c r="G13" s="17">
        <v>5.9801173683175203E-2</v>
      </c>
      <c r="H13" s="17">
        <v>0.116944980843792</v>
      </c>
      <c r="I13" s="17">
        <v>0.123102797213187</v>
      </c>
      <c r="J13" s="17">
        <v>0.14811670121753001</v>
      </c>
      <c r="K13" s="17">
        <v>0.15130363400420199</v>
      </c>
      <c r="L13" s="17">
        <v>0.12831644881277299</v>
      </c>
      <c r="M13" s="17"/>
      <c r="N13" s="17">
        <v>0.115048597841135</v>
      </c>
      <c r="O13" s="17">
        <v>0.13190817488078699</v>
      </c>
      <c r="P13" s="17">
        <v>0.12737126454713499</v>
      </c>
      <c r="Q13" s="17">
        <v>0.11776167210741099</v>
      </c>
      <c r="R13" s="17"/>
      <c r="S13" s="17">
        <v>0.12359908785292199</v>
      </c>
      <c r="T13" s="17">
        <v>0.11451841381953901</v>
      </c>
      <c r="U13" s="17">
        <v>0.110077935542942</v>
      </c>
      <c r="V13" s="17">
        <v>0.120559973841755</v>
      </c>
      <c r="W13" s="17">
        <v>0.104135225652831</v>
      </c>
      <c r="X13" s="17">
        <v>0.10666434919823101</v>
      </c>
      <c r="Y13" s="17">
        <v>0.14451714325319501</v>
      </c>
      <c r="Z13" s="17">
        <v>0.122501723783558</v>
      </c>
      <c r="AA13" s="17">
        <v>0.124560378498771</v>
      </c>
      <c r="AB13" s="17">
        <v>0.12227540931955599</v>
      </c>
      <c r="AC13" s="17">
        <v>0.155258088687521</v>
      </c>
      <c r="AD13" s="17">
        <v>0.162871443925521</v>
      </c>
      <c r="AE13" s="17"/>
      <c r="AF13" s="17">
        <v>0.15938188794976499</v>
      </c>
      <c r="AG13" s="17">
        <v>0.108636662985025</v>
      </c>
      <c r="AH13" s="17">
        <v>0.101507479834862</v>
      </c>
      <c r="AI13" s="17"/>
      <c r="AJ13" s="17">
        <v>0.117066662979895</v>
      </c>
      <c r="AK13" s="17">
        <v>0.11629141415277</v>
      </c>
      <c r="AL13" s="17">
        <v>0.100858582293858</v>
      </c>
      <c r="AM13" s="17">
        <v>0.24532126090683201</v>
      </c>
      <c r="AN13" s="17">
        <v>0.130722309189824</v>
      </c>
      <c r="AO13" s="17"/>
      <c r="AP13" s="17">
        <v>8.2676212012173997E-2</v>
      </c>
      <c r="AQ13" s="17">
        <v>0.118508007508694</v>
      </c>
      <c r="AR13" s="17">
        <v>0.11727247626725699</v>
      </c>
      <c r="AS13" s="17"/>
      <c r="AT13" s="17">
        <v>0.12575990362668901</v>
      </c>
      <c r="AU13" s="17">
        <v>0.112588254507998</v>
      </c>
      <c r="AV13" s="17">
        <v>0.12970953663953599</v>
      </c>
      <c r="AW13" s="17">
        <v>0.118479728316227</v>
      </c>
      <c r="AX13" s="17">
        <v>7.6615950271221797E-2</v>
      </c>
      <c r="AY13" s="17"/>
      <c r="AZ13" s="17">
        <v>0.11436380856053301</v>
      </c>
      <c r="BA13" s="17">
        <v>0.125097226065123</v>
      </c>
      <c r="BB13" s="17">
        <v>9.1207181305889395E-2</v>
      </c>
      <c r="BC13" s="17">
        <v>0.12961080460233701</v>
      </c>
      <c r="BD13" s="17">
        <v>0.140162685048137</v>
      </c>
      <c r="BE13" s="17">
        <v>0.151210004144053</v>
      </c>
      <c r="BF13" s="17"/>
      <c r="BG13" s="17">
        <v>0.12986614048055101</v>
      </c>
      <c r="BH13" s="17">
        <v>0.111472304427057</v>
      </c>
      <c r="BI13" s="17" t="s">
        <v>95</v>
      </c>
      <c r="BJ13" s="17">
        <v>9.0853056023374207E-2</v>
      </c>
      <c r="BK13" s="17">
        <v>0.11783241247083499</v>
      </c>
      <c r="BL13" s="17">
        <v>0.13202046009958501</v>
      </c>
      <c r="BM13" s="17">
        <v>0.14747311638965999</v>
      </c>
    </row>
    <row r="14" spans="2:65" x14ac:dyDescent="0.35">
      <c r="B14" s="18" t="s">
        <v>114</v>
      </c>
      <c r="C14" s="19">
        <v>8.8880148689876107E-2</v>
      </c>
      <c r="D14" s="19">
        <v>6.7598695313486598E-2</v>
      </c>
      <c r="E14" s="19">
        <v>0.108691581765627</v>
      </c>
      <c r="F14" s="19"/>
      <c r="G14" s="19">
        <v>8.2094358132282594E-2</v>
      </c>
      <c r="H14" s="19">
        <v>6.6394974324261904E-2</v>
      </c>
      <c r="I14" s="19">
        <v>7.2448930852134802E-2</v>
      </c>
      <c r="J14" s="19">
        <v>7.8470202821365395E-2</v>
      </c>
      <c r="K14" s="19">
        <v>0.105172673820266</v>
      </c>
      <c r="L14" s="19">
        <v>0.122568170468382</v>
      </c>
      <c r="M14" s="19"/>
      <c r="N14" s="19">
        <v>7.3349423689668597E-2</v>
      </c>
      <c r="O14" s="19">
        <v>9.7328823635255204E-2</v>
      </c>
      <c r="P14" s="19">
        <v>7.8432034539030596E-2</v>
      </c>
      <c r="Q14" s="19">
        <v>0.1045160952406</v>
      </c>
      <c r="R14" s="19"/>
      <c r="S14" s="19">
        <v>7.1097242841923203E-2</v>
      </c>
      <c r="T14" s="19">
        <v>0.101256664302055</v>
      </c>
      <c r="U14" s="19">
        <v>0.103663797270985</v>
      </c>
      <c r="V14" s="19">
        <v>7.6980255728399297E-2</v>
      </c>
      <c r="W14" s="19">
        <v>7.9565257694583197E-2</v>
      </c>
      <c r="X14" s="19">
        <v>7.7220636533745404E-2</v>
      </c>
      <c r="Y14" s="19">
        <v>8.9677464501288606E-2</v>
      </c>
      <c r="Z14" s="19">
        <v>8.4064254184980397E-2</v>
      </c>
      <c r="AA14" s="19">
        <v>8.6194274322614603E-2</v>
      </c>
      <c r="AB14" s="19">
        <v>9.6344893033302098E-2</v>
      </c>
      <c r="AC14" s="19">
        <v>8.1667203010641606E-2</v>
      </c>
      <c r="AD14" s="19">
        <v>0.17453388693941299</v>
      </c>
      <c r="AE14" s="19"/>
      <c r="AF14" s="19">
        <v>8.6991890395598903E-2</v>
      </c>
      <c r="AG14" s="19">
        <v>8.3800828684455098E-2</v>
      </c>
      <c r="AH14" s="19">
        <v>8.9136161872550093E-2</v>
      </c>
      <c r="AI14" s="19"/>
      <c r="AJ14" s="19">
        <v>9.1774197416725503E-2</v>
      </c>
      <c r="AK14" s="19">
        <v>6.4531123226269096E-2</v>
      </c>
      <c r="AL14" s="19">
        <v>6.7352873041646097E-2</v>
      </c>
      <c r="AM14" s="19">
        <v>9.4046291653678296E-2</v>
      </c>
      <c r="AN14" s="19">
        <v>0.117229085112611</v>
      </c>
      <c r="AO14" s="19"/>
      <c r="AP14" s="19">
        <v>8.3222059846623994E-2</v>
      </c>
      <c r="AQ14" s="19">
        <v>6.2179616739593997E-2</v>
      </c>
      <c r="AR14" s="19">
        <v>5.1509883224343501E-2</v>
      </c>
      <c r="AS14" s="19"/>
      <c r="AT14" s="19">
        <v>9.5191549956632204E-2</v>
      </c>
      <c r="AU14" s="19">
        <v>9.0119559718943101E-2</v>
      </c>
      <c r="AV14" s="19">
        <v>8.3610047405565102E-2</v>
      </c>
      <c r="AW14" s="19">
        <v>7.1669926687816202E-2</v>
      </c>
      <c r="AX14" s="19">
        <v>0.15662185836390599</v>
      </c>
      <c r="AY14" s="19"/>
      <c r="AZ14" s="19">
        <v>6.7017585595146104E-2</v>
      </c>
      <c r="BA14" s="19">
        <v>9.16096600441072E-2</v>
      </c>
      <c r="BB14" s="19">
        <v>0.108029585297196</v>
      </c>
      <c r="BC14" s="19">
        <v>9.9402422385307707E-2</v>
      </c>
      <c r="BD14" s="19">
        <v>8.8644019525827594E-2</v>
      </c>
      <c r="BE14" s="19">
        <v>9.1075209331896903E-2</v>
      </c>
      <c r="BF14" s="19"/>
      <c r="BG14" s="19">
        <v>0.10021177139932499</v>
      </c>
      <c r="BH14" s="19">
        <v>8.2223334519138505E-2</v>
      </c>
      <c r="BI14" s="19" t="s">
        <v>95</v>
      </c>
      <c r="BJ14" s="19">
        <v>5.8003249558967802E-2</v>
      </c>
      <c r="BK14" s="19">
        <v>9.4081233616926704E-2</v>
      </c>
      <c r="BL14" s="19">
        <v>7.5623166201016306E-2</v>
      </c>
      <c r="BM14" s="19">
        <v>9.9658606340851205E-2</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7.6488683237336597E-2</v>
      </c>
      <c r="D9" s="17">
        <v>8.9854188368179294E-2</v>
      </c>
      <c r="E9" s="17">
        <v>6.3320860830947304E-2</v>
      </c>
      <c r="F9" s="17"/>
      <c r="G9" s="17">
        <v>9.6518077791135706E-2</v>
      </c>
      <c r="H9" s="17">
        <v>9.18922803786901E-2</v>
      </c>
      <c r="I9" s="17">
        <v>7.9304604855452099E-2</v>
      </c>
      <c r="J9" s="17">
        <v>7.2983649913681697E-2</v>
      </c>
      <c r="K9" s="17">
        <v>6.2182869025729899E-2</v>
      </c>
      <c r="L9" s="17">
        <v>6.0822518687238897E-2</v>
      </c>
      <c r="M9" s="17"/>
      <c r="N9" s="17">
        <v>8.2830304648995295E-2</v>
      </c>
      <c r="O9" s="17">
        <v>8.0842963896984699E-2</v>
      </c>
      <c r="P9" s="17">
        <v>7.1115102302756805E-2</v>
      </c>
      <c r="Q9" s="17">
        <v>7.0134874213218207E-2</v>
      </c>
      <c r="R9" s="17"/>
      <c r="S9" s="17">
        <v>9.9055696688056694E-2</v>
      </c>
      <c r="T9" s="17">
        <v>7.6101824849228394E-2</v>
      </c>
      <c r="U9" s="17">
        <v>4.2369848897197901E-2</v>
      </c>
      <c r="V9" s="17">
        <v>7.2799935001525207E-2</v>
      </c>
      <c r="W9" s="17">
        <v>9.8750950614478195E-2</v>
      </c>
      <c r="X9" s="17">
        <v>0.11535724441407</v>
      </c>
      <c r="Y9" s="17">
        <v>6.8965310931455706E-2</v>
      </c>
      <c r="Z9" s="17">
        <v>6.2563873050797594E-2</v>
      </c>
      <c r="AA9" s="17">
        <v>7.0469580554335998E-2</v>
      </c>
      <c r="AB9" s="17">
        <v>4.0520046443640899E-2</v>
      </c>
      <c r="AC9" s="17">
        <v>0.103277105821816</v>
      </c>
      <c r="AD9" s="17">
        <v>3.0784664969055301E-2</v>
      </c>
      <c r="AE9" s="17"/>
      <c r="AF9" s="17">
        <v>8.2446074235878603E-2</v>
      </c>
      <c r="AG9" s="17">
        <v>8.3818671471300399E-2</v>
      </c>
      <c r="AH9" s="17">
        <v>5.8645525303597699E-2</v>
      </c>
      <c r="AI9" s="17"/>
      <c r="AJ9" s="17">
        <v>8.6498157460882102E-2</v>
      </c>
      <c r="AK9" s="17">
        <v>8.6616179598799997E-2</v>
      </c>
      <c r="AL9" s="17">
        <v>7.7357669873856894E-2</v>
      </c>
      <c r="AM9" s="17">
        <v>5.72618883902309E-2</v>
      </c>
      <c r="AN9" s="17">
        <v>6.3938565330803596E-2</v>
      </c>
      <c r="AO9" s="17"/>
      <c r="AP9" s="17">
        <v>0.11444024201226199</v>
      </c>
      <c r="AQ9" s="17">
        <v>8.6941776671244503E-2</v>
      </c>
      <c r="AR9" s="17">
        <v>8.0029451461395104E-2</v>
      </c>
      <c r="AS9" s="17"/>
      <c r="AT9" s="17">
        <v>6.6178106746048307E-2</v>
      </c>
      <c r="AU9" s="17">
        <v>6.4672243509083904E-2</v>
      </c>
      <c r="AV9" s="17">
        <v>8.5145838971733306E-2</v>
      </c>
      <c r="AW9" s="17">
        <v>9.63715425287687E-2</v>
      </c>
      <c r="AX9" s="17">
        <v>0.11234367481587899</v>
      </c>
      <c r="AY9" s="17"/>
      <c r="AZ9" s="17">
        <v>0.116148593613395</v>
      </c>
      <c r="BA9" s="17">
        <v>6.7115883442921506E-2</v>
      </c>
      <c r="BB9" s="17">
        <v>7.84065278984694E-2</v>
      </c>
      <c r="BC9" s="17">
        <v>7.0607034300645993E-2</v>
      </c>
      <c r="BD9" s="17">
        <v>4.1765604617337998E-2</v>
      </c>
      <c r="BE9" s="17">
        <v>4.8779983135001002E-2</v>
      </c>
      <c r="BF9" s="17"/>
      <c r="BG9" s="17">
        <v>8.6409750550597603E-2</v>
      </c>
      <c r="BH9" s="17">
        <v>7.2772553129602E-2</v>
      </c>
      <c r="BI9" s="17" t="s">
        <v>95</v>
      </c>
      <c r="BJ9" s="17">
        <v>8.2087108801083303E-2</v>
      </c>
      <c r="BK9" s="17">
        <v>5.3808496231580898E-2</v>
      </c>
      <c r="BL9" s="17">
        <v>7.6652702488046107E-2</v>
      </c>
      <c r="BM9" s="17">
        <v>5.1889878287784498E-2</v>
      </c>
    </row>
    <row r="10" spans="2:65" x14ac:dyDescent="0.35">
      <c r="B10" s="18" t="s">
        <v>710</v>
      </c>
      <c r="C10" s="17">
        <v>0.25217656110206099</v>
      </c>
      <c r="D10" s="17">
        <v>0.25349779349778301</v>
      </c>
      <c r="E10" s="17">
        <v>0.25119059598710802</v>
      </c>
      <c r="F10" s="17"/>
      <c r="G10" s="17">
        <v>0.26511200889078701</v>
      </c>
      <c r="H10" s="17">
        <v>0.28749697041049399</v>
      </c>
      <c r="I10" s="17">
        <v>0.28490199149526602</v>
      </c>
      <c r="J10" s="17">
        <v>0.24834979963844001</v>
      </c>
      <c r="K10" s="17">
        <v>0.23391745172481901</v>
      </c>
      <c r="L10" s="17">
        <v>0.203585129411747</v>
      </c>
      <c r="M10" s="17"/>
      <c r="N10" s="17">
        <v>0.278721724729519</v>
      </c>
      <c r="O10" s="17">
        <v>0.24888855281911901</v>
      </c>
      <c r="P10" s="17">
        <v>0.26027331229509998</v>
      </c>
      <c r="Q10" s="17">
        <v>0.22198867350628701</v>
      </c>
      <c r="R10" s="17"/>
      <c r="S10" s="17">
        <v>0.24571021261514001</v>
      </c>
      <c r="T10" s="17">
        <v>0.230345503187394</v>
      </c>
      <c r="U10" s="17">
        <v>0.235101421109878</v>
      </c>
      <c r="V10" s="17">
        <v>0.25407753208012201</v>
      </c>
      <c r="W10" s="17">
        <v>0.33563528715558999</v>
      </c>
      <c r="X10" s="17">
        <v>0.279028787625337</v>
      </c>
      <c r="Y10" s="17">
        <v>0.24112439851891901</v>
      </c>
      <c r="Z10" s="17">
        <v>0.259068656480126</v>
      </c>
      <c r="AA10" s="17">
        <v>0.27656622876413001</v>
      </c>
      <c r="AB10" s="17">
        <v>0.22812776388207001</v>
      </c>
      <c r="AC10" s="17">
        <v>0.258474103016197</v>
      </c>
      <c r="AD10" s="17">
        <v>0.13460966862468901</v>
      </c>
      <c r="AE10" s="17"/>
      <c r="AF10" s="17">
        <v>0.23731315004214701</v>
      </c>
      <c r="AG10" s="17">
        <v>0.27058338320889602</v>
      </c>
      <c r="AH10" s="17">
        <v>0.234908331963258</v>
      </c>
      <c r="AI10" s="17"/>
      <c r="AJ10" s="17">
        <v>0.25738652095411901</v>
      </c>
      <c r="AK10" s="17">
        <v>0.28937250901498801</v>
      </c>
      <c r="AL10" s="17">
        <v>0.262378824785368</v>
      </c>
      <c r="AM10" s="17">
        <v>0.18060311797963799</v>
      </c>
      <c r="AN10" s="17">
        <v>0.19559558506706101</v>
      </c>
      <c r="AO10" s="17"/>
      <c r="AP10" s="17">
        <v>0.30575642165635702</v>
      </c>
      <c r="AQ10" s="17">
        <v>0.283244188180935</v>
      </c>
      <c r="AR10" s="17">
        <v>0.28681481622369998</v>
      </c>
      <c r="AS10" s="17"/>
      <c r="AT10" s="17">
        <v>0.231082806640656</v>
      </c>
      <c r="AU10" s="17">
        <v>0.25488014145380999</v>
      </c>
      <c r="AV10" s="17">
        <v>0.26228394738551503</v>
      </c>
      <c r="AW10" s="17">
        <v>0.28644217834811198</v>
      </c>
      <c r="AX10" s="17">
        <v>0.336442479101902</v>
      </c>
      <c r="AY10" s="17"/>
      <c r="AZ10" s="17">
        <v>0.271276629201464</v>
      </c>
      <c r="BA10" s="17">
        <v>0.265816165768549</v>
      </c>
      <c r="BB10" s="17">
        <v>0.25604791528064202</v>
      </c>
      <c r="BC10" s="17">
        <v>0.22382083284145901</v>
      </c>
      <c r="BD10" s="17">
        <v>0.25009368400825999</v>
      </c>
      <c r="BE10" s="17">
        <v>0.18156330970463799</v>
      </c>
      <c r="BF10" s="17"/>
      <c r="BG10" s="17">
        <v>0.23067073217783901</v>
      </c>
      <c r="BH10" s="17">
        <v>0.28194801926206398</v>
      </c>
      <c r="BI10" s="17" t="s">
        <v>95</v>
      </c>
      <c r="BJ10" s="17">
        <v>0.23993606409368901</v>
      </c>
      <c r="BK10" s="17">
        <v>0.276567742533258</v>
      </c>
      <c r="BL10" s="17">
        <v>0.25493492129413903</v>
      </c>
      <c r="BM10" s="17">
        <v>0.27881140005032501</v>
      </c>
    </row>
    <row r="11" spans="2:65" x14ac:dyDescent="0.35">
      <c r="B11" s="18" t="s">
        <v>711</v>
      </c>
      <c r="C11" s="17">
        <v>0.35103252509143801</v>
      </c>
      <c r="D11" s="17">
        <v>0.33561300556108498</v>
      </c>
      <c r="E11" s="17">
        <v>0.36707851865734398</v>
      </c>
      <c r="F11" s="17"/>
      <c r="G11" s="17">
        <v>0.31640046631260899</v>
      </c>
      <c r="H11" s="17">
        <v>0.320962011358217</v>
      </c>
      <c r="I11" s="17">
        <v>0.33537919291099</v>
      </c>
      <c r="J11" s="17">
        <v>0.36201333469441599</v>
      </c>
      <c r="K11" s="17">
        <v>0.36822234857480701</v>
      </c>
      <c r="L11" s="17">
        <v>0.39075733777728999</v>
      </c>
      <c r="M11" s="17"/>
      <c r="N11" s="17">
        <v>0.35145143049662197</v>
      </c>
      <c r="O11" s="17">
        <v>0.33422946655958002</v>
      </c>
      <c r="P11" s="17">
        <v>0.34805201901265898</v>
      </c>
      <c r="Q11" s="17">
        <v>0.368961460909212</v>
      </c>
      <c r="R11" s="17"/>
      <c r="S11" s="17">
        <v>0.34658254271880901</v>
      </c>
      <c r="T11" s="17">
        <v>0.33712973504198701</v>
      </c>
      <c r="U11" s="17">
        <v>0.37702950406876901</v>
      </c>
      <c r="V11" s="17">
        <v>0.37132267239002897</v>
      </c>
      <c r="W11" s="17">
        <v>0.28380089063505198</v>
      </c>
      <c r="X11" s="17">
        <v>0.33092385139589398</v>
      </c>
      <c r="Y11" s="17">
        <v>0.35918666249999798</v>
      </c>
      <c r="Z11" s="17">
        <v>0.38103176465484401</v>
      </c>
      <c r="AA11" s="17">
        <v>0.35757654103844499</v>
      </c>
      <c r="AB11" s="17">
        <v>0.37923392646517401</v>
      </c>
      <c r="AC11" s="17">
        <v>0.35185675409863199</v>
      </c>
      <c r="AD11" s="17">
        <v>0.34711023214153502</v>
      </c>
      <c r="AE11" s="17"/>
      <c r="AF11" s="17">
        <v>0.35536377479496101</v>
      </c>
      <c r="AG11" s="17">
        <v>0.34832447413728401</v>
      </c>
      <c r="AH11" s="17">
        <v>0.360027950505034</v>
      </c>
      <c r="AI11" s="17"/>
      <c r="AJ11" s="17">
        <v>0.36412507500033497</v>
      </c>
      <c r="AK11" s="17">
        <v>0.33052870618792601</v>
      </c>
      <c r="AL11" s="17">
        <v>0.42343251863797299</v>
      </c>
      <c r="AM11" s="17">
        <v>0.302238802379864</v>
      </c>
      <c r="AN11" s="17">
        <v>0.34117494151920602</v>
      </c>
      <c r="AO11" s="17"/>
      <c r="AP11" s="17">
        <v>0.33465995337155802</v>
      </c>
      <c r="AQ11" s="17">
        <v>0.33190030031110002</v>
      </c>
      <c r="AR11" s="17">
        <v>0.39226998331060098</v>
      </c>
      <c r="AS11" s="17"/>
      <c r="AT11" s="17">
        <v>0.39119038030339098</v>
      </c>
      <c r="AU11" s="17">
        <v>0.34531058720476798</v>
      </c>
      <c r="AV11" s="17">
        <v>0.34391171354944999</v>
      </c>
      <c r="AW11" s="17">
        <v>0.30549616836683502</v>
      </c>
      <c r="AX11" s="17">
        <v>0.22635681591645901</v>
      </c>
      <c r="AY11" s="17"/>
      <c r="AZ11" s="17">
        <v>0.33257422139193499</v>
      </c>
      <c r="BA11" s="17">
        <v>0.35178967405484202</v>
      </c>
      <c r="BB11" s="17">
        <v>0.33532030439529198</v>
      </c>
      <c r="BC11" s="17">
        <v>0.34985696535445798</v>
      </c>
      <c r="BD11" s="17">
        <v>0.35641654162543501</v>
      </c>
      <c r="BE11" s="17">
        <v>0.456459745493346</v>
      </c>
      <c r="BF11" s="17"/>
      <c r="BG11" s="17">
        <v>0.36223952131989801</v>
      </c>
      <c r="BH11" s="17">
        <v>0.34744772280068298</v>
      </c>
      <c r="BI11" s="17" t="s">
        <v>95</v>
      </c>
      <c r="BJ11" s="17">
        <v>0.38444226168441697</v>
      </c>
      <c r="BK11" s="17">
        <v>0.33402851811637002</v>
      </c>
      <c r="BL11" s="17">
        <v>0.34240947334256999</v>
      </c>
      <c r="BM11" s="17">
        <v>0.31044563044142598</v>
      </c>
    </row>
    <row r="12" spans="2:65" x14ac:dyDescent="0.35">
      <c r="B12" s="18" t="s">
        <v>712</v>
      </c>
      <c r="C12" s="17">
        <v>9.4392816027868906E-2</v>
      </c>
      <c r="D12" s="17">
        <v>0.10709966455601</v>
      </c>
      <c r="E12" s="17">
        <v>8.2505089922121605E-2</v>
      </c>
      <c r="F12" s="17"/>
      <c r="G12" s="17">
        <v>7.3647202342620899E-2</v>
      </c>
      <c r="H12" s="17">
        <v>0.11824984655165501</v>
      </c>
      <c r="I12" s="17">
        <v>0.10374365468813999</v>
      </c>
      <c r="J12" s="17">
        <v>0.103604500324551</v>
      </c>
      <c r="K12" s="17">
        <v>8.5831070088750294E-2</v>
      </c>
      <c r="L12" s="17">
        <v>7.9410299637512005E-2</v>
      </c>
      <c r="M12" s="17"/>
      <c r="N12" s="17">
        <v>8.8793166506765095E-2</v>
      </c>
      <c r="O12" s="17">
        <v>9.5555859492153894E-2</v>
      </c>
      <c r="P12" s="17">
        <v>0.101185026718734</v>
      </c>
      <c r="Q12" s="17">
        <v>9.4764011956289002E-2</v>
      </c>
      <c r="R12" s="17"/>
      <c r="S12" s="17">
        <v>9.6690188910137295E-2</v>
      </c>
      <c r="T12" s="17">
        <v>0.10090288599038701</v>
      </c>
      <c r="U12" s="17">
        <v>0.109920363994203</v>
      </c>
      <c r="V12" s="17">
        <v>0.100877165874136</v>
      </c>
      <c r="W12" s="17">
        <v>8.49583925893551E-2</v>
      </c>
      <c r="X12" s="17">
        <v>8.9243271903413093E-2</v>
      </c>
      <c r="Y12" s="17">
        <v>9.4775697474766593E-2</v>
      </c>
      <c r="Z12" s="17">
        <v>5.72817167346623E-2</v>
      </c>
      <c r="AA12" s="17">
        <v>8.32631881447497E-2</v>
      </c>
      <c r="AB12" s="17">
        <v>0.11418606855946099</v>
      </c>
      <c r="AC12" s="17">
        <v>8.5563275271984707E-2</v>
      </c>
      <c r="AD12" s="17">
        <v>7.6848979258782202E-2</v>
      </c>
      <c r="AE12" s="17"/>
      <c r="AF12" s="17">
        <v>8.5755510737121801E-2</v>
      </c>
      <c r="AG12" s="17">
        <v>0.106607448990825</v>
      </c>
      <c r="AH12" s="17">
        <v>8.8370291307703894E-2</v>
      </c>
      <c r="AI12" s="17"/>
      <c r="AJ12" s="17">
        <v>7.7933922606161596E-2</v>
      </c>
      <c r="AK12" s="17">
        <v>0.111686383243689</v>
      </c>
      <c r="AL12" s="17">
        <v>9.0873006879636203E-2</v>
      </c>
      <c r="AM12" s="17">
        <v>0.13731669916266201</v>
      </c>
      <c r="AN12" s="17">
        <v>8.2380673438907107E-2</v>
      </c>
      <c r="AO12" s="17"/>
      <c r="AP12" s="17">
        <v>6.9866158891525199E-2</v>
      </c>
      <c r="AQ12" s="17">
        <v>0.100952224725383</v>
      </c>
      <c r="AR12" s="17">
        <v>9.2111019598041605E-2</v>
      </c>
      <c r="AS12" s="17"/>
      <c r="AT12" s="17">
        <v>8.1015891410088303E-2</v>
      </c>
      <c r="AU12" s="17">
        <v>0.10013441222642</v>
      </c>
      <c r="AV12" s="17">
        <v>9.6604120326853601E-2</v>
      </c>
      <c r="AW12" s="17">
        <v>0.10345240930933799</v>
      </c>
      <c r="AX12" s="17">
        <v>0.11989988373162901</v>
      </c>
      <c r="AY12" s="17"/>
      <c r="AZ12" s="17">
        <v>8.9740486112138099E-2</v>
      </c>
      <c r="BA12" s="17">
        <v>8.2848033184360098E-2</v>
      </c>
      <c r="BB12" s="17">
        <v>9.3633692239890501E-2</v>
      </c>
      <c r="BC12" s="17">
        <v>0.115502478113876</v>
      </c>
      <c r="BD12" s="17">
        <v>9.8859905225983799E-2</v>
      </c>
      <c r="BE12" s="17">
        <v>0.101033965242509</v>
      </c>
      <c r="BF12" s="17"/>
      <c r="BG12" s="17">
        <v>8.2615489499718406E-2</v>
      </c>
      <c r="BH12" s="17">
        <v>9.5877828270959406E-2</v>
      </c>
      <c r="BI12" s="17" t="s">
        <v>95</v>
      </c>
      <c r="BJ12" s="17">
        <v>9.3712245743873102E-2</v>
      </c>
      <c r="BK12" s="17">
        <v>9.1922965487379105E-2</v>
      </c>
      <c r="BL12" s="17">
        <v>0.11009328699278099</v>
      </c>
      <c r="BM12" s="17">
        <v>0.11024580130214499</v>
      </c>
    </row>
    <row r="13" spans="2:65" x14ac:dyDescent="0.35">
      <c r="B13" s="18" t="s">
        <v>713</v>
      </c>
      <c r="C13" s="17">
        <v>8.0159585062163197E-2</v>
      </c>
      <c r="D13" s="17">
        <v>9.9687709077608405E-2</v>
      </c>
      <c r="E13" s="17">
        <v>6.0555355565451698E-2</v>
      </c>
      <c r="F13" s="17"/>
      <c r="G13" s="17">
        <v>3.1156522904029298E-2</v>
      </c>
      <c r="H13" s="17">
        <v>6.7791974932460294E-2</v>
      </c>
      <c r="I13" s="17">
        <v>8.2339409114958406E-2</v>
      </c>
      <c r="J13" s="17">
        <v>9.7832110183084797E-2</v>
      </c>
      <c r="K13" s="17">
        <v>0.11243918654843001</v>
      </c>
      <c r="L13" s="17">
        <v>8.4963423483312803E-2</v>
      </c>
      <c r="M13" s="17"/>
      <c r="N13" s="17">
        <v>7.3274701347467899E-2</v>
      </c>
      <c r="O13" s="17">
        <v>8.2937202352070902E-2</v>
      </c>
      <c r="P13" s="17">
        <v>8.8794708091337299E-2</v>
      </c>
      <c r="Q13" s="17">
        <v>7.6500095666659301E-2</v>
      </c>
      <c r="R13" s="17"/>
      <c r="S13" s="17">
        <v>8.1440493527838706E-2</v>
      </c>
      <c r="T13" s="17">
        <v>7.5486492910319697E-2</v>
      </c>
      <c r="U13" s="17">
        <v>6.5732910207566594E-2</v>
      </c>
      <c r="V13" s="17">
        <v>9.0646479553432802E-2</v>
      </c>
      <c r="W13" s="17">
        <v>6.5763403525127301E-2</v>
      </c>
      <c r="X13" s="17">
        <v>8.1132164214290106E-2</v>
      </c>
      <c r="Y13" s="17">
        <v>9.1697856733126207E-2</v>
      </c>
      <c r="Z13" s="17">
        <v>0.10486667016852901</v>
      </c>
      <c r="AA13" s="17">
        <v>7.3049586157386603E-2</v>
      </c>
      <c r="AB13" s="17">
        <v>7.1462129786408396E-2</v>
      </c>
      <c r="AC13" s="17">
        <v>7.5797962486733206E-2</v>
      </c>
      <c r="AD13" s="17">
        <v>0.12763867410221999</v>
      </c>
      <c r="AE13" s="17"/>
      <c r="AF13" s="17">
        <v>0.11369530119582601</v>
      </c>
      <c r="AG13" s="17">
        <v>6.4562789191265194E-2</v>
      </c>
      <c r="AH13" s="17">
        <v>6.3422994108483802E-2</v>
      </c>
      <c r="AI13" s="17"/>
      <c r="AJ13" s="17">
        <v>8.4566642528262598E-2</v>
      </c>
      <c r="AK13" s="17">
        <v>6.6649141131284104E-2</v>
      </c>
      <c r="AL13" s="17">
        <v>4.7530787072593401E-2</v>
      </c>
      <c r="AM13" s="17">
        <v>0.228533200433928</v>
      </c>
      <c r="AN13" s="17">
        <v>8.4206699802119894E-2</v>
      </c>
      <c r="AO13" s="17"/>
      <c r="AP13" s="17">
        <v>5.3356263634068E-2</v>
      </c>
      <c r="AQ13" s="17">
        <v>7.1348172181161906E-2</v>
      </c>
      <c r="AR13" s="17">
        <v>7.2335363571188693E-2</v>
      </c>
      <c r="AS13" s="17"/>
      <c r="AT13" s="17">
        <v>7.8018960446708099E-2</v>
      </c>
      <c r="AU13" s="17">
        <v>8.1413932615055806E-2</v>
      </c>
      <c r="AV13" s="17">
        <v>7.5573201745571E-2</v>
      </c>
      <c r="AW13" s="17">
        <v>7.7949552196230898E-2</v>
      </c>
      <c r="AX13" s="17">
        <v>4.8335288070224601E-2</v>
      </c>
      <c r="AY13" s="17"/>
      <c r="AZ13" s="17">
        <v>6.8939965082394097E-2</v>
      </c>
      <c r="BA13" s="17">
        <v>8.5159789775443695E-2</v>
      </c>
      <c r="BB13" s="17">
        <v>6.6247239023451296E-2</v>
      </c>
      <c r="BC13" s="17">
        <v>8.0812123561940896E-2</v>
      </c>
      <c r="BD13" s="17">
        <v>0.100001262759094</v>
      </c>
      <c r="BE13" s="17">
        <v>8.5471312398775798E-2</v>
      </c>
      <c r="BF13" s="17"/>
      <c r="BG13" s="17">
        <v>8.7166703531307399E-2</v>
      </c>
      <c r="BH13" s="17">
        <v>8.0171126556120506E-2</v>
      </c>
      <c r="BI13" s="17" t="s">
        <v>95</v>
      </c>
      <c r="BJ13" s="17">
        <v>7.4759572687985595E-2</v>
      </c>
      <c r="BK13" s="17">
        <v>7.9185317663342802E-2</v>
      </c>
      <c r="BL13" s="17">
        <v>7.0726721364706605E-2</v>
      </c>
      <c r="BM13" s="17">
        <v>7.5315713776780896E-2</v>
      </c>
    </row>
    <row r="14" spans="2:65" x14ac:dyDescent="0.35">
      <c r="B14" s="18" t="s">
        <v>114</v>
      </c>
      <c r="C14" s="19">
        <v>0.14574982947913301</v>
      </c>
      <c r="D14" s="19">
        <v>0.114247638939334</v>
      </c>
      <c r="E14" s="19">
        <v>0.175349579037027</v>
      </c>
      <c r="F14" s="19"/>
      <c r="G14" s="19">
        <v>0.21716572175881799</v>
      </c>
      <c r="H14" s="19">
        <v>0.113606916368483</v>
      </c>
      <c r="I14" s="19">
        <v>0.114331146935193</v>
      </c>
      <c r="J14" s="19">
        <v>0.115216605245827</v>
      </c>
      <c r="K14" s="19">
        <v>0.137407074037463</v>
      </c>
      <c r="L14" s="19">
        <v>0.18046129100289901</v>
      </c>
      <c r="M14" s="19"/>
      <c r="N14" s="19">
        <v>0.12492867227063099</v>
      </c>
      <c r="O14" s="19">
        <v>0.15754595488009099</v>
      </c>
      <c r="P14" s="19">
        <v>0.130579831579413</v>
      </c>
      <c r="Q14" s="19">
        <v>0.16765088374833501</v>
      </c>
      <c r="R14" s="19"/>
      <c r="S14" s="19">
        <v>0.13052086554001799</v>
      </c>
      <c r="T14" s="19">
        <v>0.18003355802068399</v>
      </c>
      <c r="U14" s="19">
        <v>0.16984595172238501</v>
      </c>
      <c r="V14" s="19">
        <v>0.110276215100754</v>
      </c>
      <c r="W14" s="19">
        <v>0.131091075480398</v>
      </c>
      <c r="X14" s="19">
        <v>0.104314680446996</v>
      </c>
      <c r="Y14" s="19">
        <v>0.14425007384173399</v>
      </c>
      <c r="Z14" s="19">
        <v>0.13518731891104099</v>
      </c>
      <c r="AA14" s="19">
        <v>0.139074875340953</v>
      </c>
      <c r="AB14" s="19">
        <v>0.166470064863246</v>
      </c>
      <c r="AC14" s="19">
        <v>0.12503079930463801</v>
      </c>
      <c r="AD14" s="19">
        <v>0.28300778090371898</v>
      </c>
      <c r="AE14" s="19"/>
      <c r="AF14" s="19">
        <v>0.12542618899406599</v>
      </c>
      <c r="AG14" s="19">
        <v>0.126103233000429</v>
      </c>
      <c r="AH14" s="19">
        <v>0.19462490681192199</v>
      </c>
      <c r="AI14" s="19"/>
      <c r="AJ14" s="19">
        <v>0.12948968145024001</v>
      </c>
      <c r="AK14" s="19">
        <v>0.115147080823313</v>
      </c>
      <c r="AL14" s="19">
        <v>9.8427192750572198E-2</v>
      </c>
      <c r="AM14" s="19">
        <v>9.4046291653678296E-2</v>
      </c>
      <c r="AN14" s="19">
        <v>0.23270353484190301</v>
      </c>
      <c r="AO14" s="19"/>
      <c r="AP14" s="19">
        <v>0.12192096043422999</v>
      </c>
      <c r="AQ14" s="19">
        <v>0.12561333793017601</v>
      </c>
      <c r="AR14" s="19">
        <v>7.6439365835073395E-2</v>
      </c>
      <c r="AS14" s="19"/>
      <c r="AT14" s="19">
        <v>0.152513854453109</v>
      </c>
      <c r="AU14" s="19">
        <v>0.15358868299086201</v>
      </c>
      <c r="AV14" s="19">
        <v>0.136481178020876</v>
      </c>
      <c r="AW14" s="19">
        <v>0.130288149250716</v>
      </c>
      <c r="AX14" s="19">
        <v>0.15662185836390599</v>
      </c>
      <c r="AY14" s="19"/>
      <c r="AZ14" s="19">
        <v>0.121320104598674</v>
      </c>
      <c r="BA14" s="19">
        <v>0.14727045377388301</v>
      </c>
      <c r="BB14" s="19">
        <v>0.17034432116225501</v>
      </c>
      <c r="BC14" s="19">
        <v>0.15940056582761999</v>
      </c>
      <c r="BD14" s="19">
        <v>0.15286300176389001</v>
      </c>
      <c r="BE14" s="19">
        <v>0.126691684025731</v>
      </c>
      <c r="BF14" s="19"/>
      <c r="BG14" s="19">
        <v>0.15089780292064001</v>
      </c>
      <c r="BH14" s="19">
        <v>0.121782749980571</v>
      </c>
      <c r="BI14" s="19" t="s">
        <v>95</v>
      </c>
      <c r="BJ14" s="19">
        <v>0.12506274698895201</v>
      </c>
      <c r="BK14" s="19">
        <v>0.164486959968069</v>
      </c>
      <c r="BL14" s="19">
        <v>0.14518289451775701</v>
      </c>
      <c r="BM14" s="19">
        <v>0.17329157614153801</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7.2281060897747704E-2</v>
      </c>
      <c r="D9" s="17">
        <v>8.11577789717286E-2</v>
      </c>
      <c r="E9" s="17">
        <v>6.2943639101255403E-2</v>
      </c>
      <c r="F9" s="17"/>
      <c r="G9" s="17">
        <v>9.7792870482955596E-2</v>
      </c>
      <c r="H9" s="17">
        <v>0.10166145570306399</v>
      </c>
      <c r="I9" s="17">
        <v>8.2310722010743201E-2</v>
      </c>
      <c r="J9" s="17">
        <v>5.7536114085689802E-2</v>
      </c>
      <c r="K9" s="17">
        <v>5.1869307681888001E-2</v>
      </c>
      <c r="L9" s="17">
        <v>4.8961400042840102E-2</v>
      </c>
      <c r="M9" s="17"/>
      <c r="N9" s="17">
        <v>9.3747094302459894E-2</v>
      </c>
      <c r="O9" s="17">
        <v>5.9480173756811097E-2</v>
      </c>
      <c r="P9" s="17">
        <v>7.5051296776480494E-2</v>
      </c>
      <c r="Q9" s="17">
        <v>6.0200380680591303E-2</v>
      </c>
      <c r="R9" s="17"/>
      <c r="S9" s="17">
        <v>8.8610207886293896E-2</v>
      </c>
      <c r="T9" s="17">
        <v>5.8143250989710599E-2</v>
      </c>
      <c r="U9" s="17">
        <v>4.2387172624682598E-2</v>
      </c>
      <c r="V9" s="17">
        <v>4.34033630938752E-2</v>
      </c>
      <c r="W9" s="17">
        <v>8.3806176362184501E-2</v>
      </c>
      <c r="X9" s="17">
        <v>9.7061330197666398E-2</v>
      </c>
      <c r="Y9" s="17">
        <v>5.0219983639893002E-2</v>
      </c>
      <c r="Z9" s="17">
        <v>3.7978724686580603E-2</v>
      </c>
      <c r="AA9" s="17">
        <v>9.3323158779082899E-2</v>
      </c>
      <c r="AB9" s="17">
        <v>0.106268949772718</v>
      </c>
      <c r="AC9" s="17">
        <v>7.0173649552839404E-2</v>
      </c>
      <c r="AD9" s="17">
        <v>5.1325063413713803E-2</v>
      </c>
      <c r="AE9" s="17"/>
      <c r="AF9" s="17">
        <v>6.7956791185300694E-2</v>
      </c>
      <c r="AG9" s="17">
        <v>8.2335729376421002E-2</v>
      </c>
      <c r="AH9" s="17">
        <v>6.5223826854159297E-2</v>
      </c>
      <c r="AI9" s="17"/>
      <c r="AJ9" s="17">
        <v>7.0756011202924102E-2</v>
      </c>
      <c r="AK9" s="17">
        <v>9.6400628046650505E-2</v>
      </c>
      <c r="AL9" s="17">
        <v>6.8694240225416106E-2</v>
      </c>
      <c r="AM9" s="17">
        <v>0</v>
      </c>
      <c r="AN9" s="17">
        <v>6.1630731962295002E-2</v>
      </c>
      <c r="AO9" s="17"/>
      <c r="AP9" s="17">
        <v>0.107128675763062</v>
      </c>
      <c r="AQ9" s="17">
        <v>8.8379838280402495E-2</v>
      </c>
      <c r="AR9" s="17">
        <v>8.8865333377622494E-2</v>
      </c>
      <c r="AS9" s="17"/>
      <c r="AT9" s="17">
        <v>5.0192497011647297E-2</v>
      </c>
      <c r="AU9" s="17">
        <v>4.2704740457320901E-2</v>
      </c>
      <c r="AV9" s="17">
        <v>9.0421304716967299E-2</v>
      </c>
      <c r="AW9" s="17">
        <v>0.124876979909401</v>
      </c>
      <c r="AX9" s="17">
        <v>0.184863323157236</v>
      </c>
      <c r="AY9" s="17"/>
      <c r="AZ9" s="17">
        <v>0.13119857603009</v>
      </c>
      <c r="BA9" s="17">
        <v>6.18931712751098E-2</v>
      </c>
      <c r="BB9" s="17">
        <v>5.9176226898811801E-2</v>
      </c>
      <c r="BC9" s="17">
        <v>4.3127922871485397E-2</v>
      </c>
      <c r="BD9" s="17">
        <v>4.2569360169431802E-2</v>
      </c>
      <c r="BE9" s="17">
        <v>6.8077224457963104E-2</v>
      </c>
      <c r="BF9" s="17"/>
      <c r="BG9" s="17">
        <v>7.5611625503547705E-2</v>
      </c>
      <c r="BH9" s="17">
        <v>5.6961157859853E-2</v>
      </c>
      <c r="BI9" s="17" t="s">
        <v>95</v>
      </c>
      <c r="BJ9" s="17">
        <v>6.8229585346305799E-2</v>
      </c>
      <c r="BK9" s="17">
        <v>8.06992520863105E-2</v>
      </c>
      <c r="BL9" s="17">
        <v>8.8493110778597603E-2</v>
      </c>
      <c r="BM9" s="17">
        <v>5.8591191351781799E-2</v>
      </c>
    </row>
    <row r="10" spans="2:65" x14ac:dyDescent="0.35">
      <c r="B10" s="18" t="s">
        <v>710</v>
      </c>
      <c r="C10" s="17">
        <v>0.23436980224915099</v>
      </c>
      <c r="D10" s="17">
        <v>0.24118724161359201</v>
      </c>
      <c r="E10" s="17">
        <v>0.227956659839054</v>
      </c>
      <c r="F10" s="17"/>
      <c r="G10" s="17">
        <v>0.24647261218484501</v>
      </c>
      <c r="H10" s="17">
        <v>0.26251643310403999</v>
      </c>
      <c r="I10" s="17">
        <v>0.24200232478051001</v>
      </c>
      <c r="J10" s="17">
        <v>0.24340111974475101</v>
      </c>
      <c r="K10" s="17">
        <v>0.21122125408419701</v>
      </c>
      <c r="L10" s="17">
        <v>0.20543168572065201</v>
      </c>
      <c r="M10" s="17"/>
      <c r="N10" s="17">
        <v>0.248209608349717</v>
      </c>
      <c r="O10" s="17">
        <v>0.25362029369463901</v>
      </c>
      <c r="P10" s="17">
        <v>0.23194392313060699</v>
      </c>
      <c r="Q10" s="17">
        <v>0.20045227574531699</v>
      </c>
      <c r="R10" s="17"/>
      <c r="S10" s="17">
        <v>0.23108369138922699</v>
      </c>
      <c r="T10" s="17">
        <v>0.226958546799919</v>
      </c>
      <c r="U10" s="17">
        <v>0.23537522341248099</v>
      </c>
      <c r="V10" s="17">
        <v>0.21773175949609899</v>
      </c>
      <c r="W10" s="17">
        <v>0.28349552532333</v>
      </c>
      <c r="X10" s="17">
        <v>0.212181353901469</v>
      </c>
      <c r="Y10" s="17">
        <v>0.229435724837492</v>
      </c>
      <c r="Z10" s="17">
        <v>0.23621566299952701</v>
      </c>
      <c r="AA10" s="17">
        <v>0.23953739397403301</v>
      </c>
      <c r="AB10" s="17">
        <v>0.26246221200571801</v>
      </c>
      <c r="AC10" s="17">
        <v>0.24031293201790699</v>
      </c>
      <c r="AD10" s="17">
        <v>0.178525907227926</v>
      </c>
      <c r="AE10" s="17"/>
      <c r="AF10" s="17">
        <v>0.21405265692157999</v>
      </c>
      <c r="AG10" s="17">
        <v>0.25458626944995</v>
      </c>
      <c r="AH10" s="17">
        <v>0.21021064444645399</v>
      </c>
      <c r="AI10" s="17"/>
      <c r="AJ10" s="17">
        <v>0.23332171693383499</v>
      </c>
      <c r="AK10" s="17">
        <v>0.254984361279598</v>
      </c>
      <c r="AL10" s="17">
        <v>0.27452622266274801</v>
      </c>
      <c r="AM10" s="17">
        <v>0.171363331421095</v>
      </c>
      <c r="AN10" s="17">
        <v>0.190196601545115</v>
      </c>
      <c r="AO10" s="17"/>
      <c r="AP10" s="17">
        <v>0.284089616387251</v>
      </c>
      <c r="AQ10" s="17">
        <v>0.256432638427736</v>
      </c>
      <c r="AR10" s="17">
        <v>0.29376428516426101</v>
      </c>
      <c r="AS10" s="17"/>
      <c r="AT10" s="17">
        <v>0.204289249837979</v>
      </c>
      <c r="AU10" s="17">
        <v>0.234594234526665</v>
      </c>
      <c r="AV10" s="17">
        <v>0.246698030537883</v>
      </c>
      <c r="AW10" s="17">
        <v>0.25103354002696299</v>
      </c>
      <c r="AX10" s="17">
        <v>0.23536711371890201</v>
      </c>
      <c r="AY10" s="17"/>
      <c r="AZ10" s="17">
        <v>0.23807773660884299</v>
      </c>
      <c r="BA10" s="17">
        <v>0.243810333057352</v>
      </c>
      <c r="BB10" s="17">
        <v>0.244784669786689</v>
      </c>
      <c r="BC10" s="17">
        <v>0.22559627656887199</v>
      </c>
      <c r="BD10" s="17">
        <v>0.228729374730643</v>
      </c>
      <c r="BE10" s="17">
        <v>0.182216805301365</v>
      </c>
      <c r="BF10" s="17"/>
      <c r="BG10" s="17">
        <v>0.216340880800337</v>
      </c>
      <c r="BH10" s="17">
        <v>0.26236238383309901</v>
      </c>
      <c r="BI10" s="17" t="s">
        <v>95</v>
      </c>
      <c r="BJ10" s="17">
        <v>0.26130224857132001</v>
      </c>
      <c r="BK10" s="17">
        <v>0.237021483689351</v>
      </c>
      <c r="BL10" s="17">
        <v>0.23179920464314699</v>
      </c>
      <c r="BM10" s="17">
        <v>0.25040678194390997</v>
      </c>
    </row>
    <row r="11" spans="2:65" x14ac:dyDescent="0.35">
      <c r="B11" s="18" t="s">
        <v>711</v>
      </c>
      <c r="C11" s="17">
        <v>0.35554201765454302</v>
      </c>
      <c r="D11" s="17">
        <v>0.34339881524619398</v>
      </c>
      <c r="E11" s="17">
        <v>0.36841528845100902</v>
      </c>
      <c r="F11" s="17"/>
      <c r="G11" s="17">
        <v>0.33748039373280397</v>
      </c>
      <c r="H11" s="17">
        <v>0.34398922727666098</v>
      </c>
      <c r="I11" s="17">
        <v>0.32999607068099501</v>
      </c>
      <c r="J11" s="17">
        <v>0.36275149584024702</v>
      </c>
      <c r="K11" s="17">
        <v>0.35484312444374</v>
      </c>
      <c r="L11" s="17">
        <v>0.39232966098531202</v>
      </c>
      <c r="M11" s="17"/>
      <c r="N11" s="17">
        <v>0.34107852357011298</v>
      </c>
      <c r="O11" s="17">
        <v>0.33965069874257398</v>
      </c>
      <c r="P11" s="17">
        <v>0.36303357968786398</v>
      </c>
      <c r="Q11" s="17">
        <v>0.38141497810810399</v>
      </c>
      <c r="R11" s="17"/>
      <c r="S11" s="17">
        <v>0.35387637795780802</v>
      </c>
      <c r="T11" s="17">
        <v>0.34148585891632199</v>
      </c>
      <c r="U11" s="17">
        <v>0.37825573109078098</v>
      </c>
      <c r="V11" s="17">
        <v>0.395126318152836</v>
      </c>
      <c r="W11" s="17">
        <v>0.31626905609259898</v>
      </c>
      <c r="X11" s="17">
        <v>0.38729275303296001</v>
      </c>
      <c r="Y11" s="17">
        <v>0.36723468436012602</v>
      </c>
      <c r="Z11" s="17">
        <v>0.38618072072905202</v>
      </c>
      <c r="AA11" s="17">
        <v>0.36756329155678302</v>
      </c>
      <c r="AB11" s="17">
        <v>0.31990020461688801</v>
      </c>
      <c r="AC11" s="17">
        <v>0.327895077637814</v>
      </c>
      <c r="AD11" s="17">
        <v>0.27888656542601198</v>
      </c>
      <c r="AE11" s="17"/>
      <c r="AF11" s="17">
        <v>0.36557273989740102</v>
      </c>
      <c r="AG11" s="17">
        <v>0.34514785204534099</v>
      </c>
      <c r="AH11" s="17">
        <v>0.37939601613645901</v>
      </c>
      <c r="AI11" s="17"/>
      <c r="AJ11" s="17">
        <v>0.36906292424578002</v>
      </c>
      <c r="AK11" s="17">
        <v>0.346403284751997</v>
      </c>
      <c r="AL11" s="17">
        <v>0.36444072144999401</v>
      </c>
      <c r="AM11" s="17">
        <v>0.28466778819615202</v>
      </c>
      <c r="AN11" s="17">
        <v>0.35103563473354898</v>
      </c>
      <c r="AO11" s="17"/>
      <c r="AP11" s="17">
        <v>0.32652173097107201</v>
      </c>
      <c r="AQ11" s="17">
        <v>0.35092896989690903</v>
      </c>
      <c r="AR11" s="17">
        <v>0.35699437482167301</v>
      </c>
      <c r="AS11" s="17"/>
      <c r="AT11" s="17">
        <v>0.39497568320471399</v>
      </c>
      <c r="AU11" s="17">
        <v>0.36927768258956201</v>
      </c>
      <c r="AV11" s="17">
        <v>0.34314227630345701</v>
      </c>
      <c r="AW11" s="17">
        <v>0.29133147926341502</v>
      </c>
      <c r="AX11" s="17">
        <v>0.26324795968846398</v>
      </c>
      <c r="AY11" s="17"/>
      <c r="AZ11" s="17">
        <v>0.33440949188840402</v>
      </c>
      <c r="BA11" s="17">
        <v>0.35217528651755498</v>
      </c>
      <c r="BB11" s="17">
        <v>0.36152553855814101</v>
      </c>
      <c r="BC11" s="17">
        <v>0.35351961409211502</v>
      </c>
      <c r="BD11" s="17">
        <v>0.37888151870209602</v>
      </c>
      <c r="BE11" s="17">
        <v>0.41027497911384497</v>
      </c>
      <c r="BF11" s="17"/>
      <c r="BG11" s="17">
        <v>0.37177232236937102</v>
      </c>
      <c r="BH11" s="17">
        <v>0.35210001022448001</v>
      </c>
      <c r="BI11" s="17" t="s">
        <v>95</v>
      </c>
      <c r="BJ11" s="17">
        <v>0.352950449757993</v>
      </c>
      <c r="BK11" s="17">
        <v>0.36915152588741501</v>
      </c>
      <c r="BL11" s="17">
        <v>0.32545793265031397</v>
      </c>
      <c r="BM11" s="17">
        <v>0.35434160693291999</v>
      </c>
    </row>
    <row r="12" spans="2:65" x14ac:dyDescent="0.35">
      <c r="B12" s="18" t="s">
        <v>712</v>
      </c>
      <c r="C12" s="17">
        <v>9.9312464542698001E-2</v>
      </c>
      <c r="D12" s="17">
        <v>0.11309016354545399</v>
      </c>
      <c r="E12" s="17">
        <v>8.6406446873439999E-2</v>
      </c>
      <c r="F12" s="17"/>
      <c r="G12" s="17">
        <v>7.9770186398038803E-2</v>
      </c>
      <c r="H12" s="17">
        <v>9.9387233893541996E-2</v>
      </c>
      <c r="I12" s="17">
        <v>0.12211774800014499</v>
      </c>
      <c r="J12" s="17">
        <v>0.109344869723817</v>
      </c>
      <c r="K12" s="17">
        <v>9.8777108417831994E-2</v>
      </c>
      <c r="L12" s="17">
        <v>8.5859936106519999E-2</v>
      </c>
      <c r="M12" s="17"/>
      <c r="N12" s="17">
        <v>0.10277264986937901</v>
      </c>
      <c r="O12" s="17">
        <v>9.1585073125394004E-2</v>
      </c>
      <c r="P12" s="17">
        <v>9.8959343441068007E-2</v>
      </c>
      <c r="Q12" s="17">
        <v>0.10551169746599599</v>
      </c>
      <c r="R12" s="17"/>
      <c r="S12" s="17">
        <v>9.7155399367366502E-2</v>
      </c>
      <c r="T12" s="17">
        <v>0.108003640553599</v>
      </c>
      <c r="U12" s="17">
        <v>0.101844635034187</v>
      </c>
      <c r="V12" s="17">
        <v>0.120706976596559</v>
      </c>
      <c r="W12" s="17">
        <v>9.3685839012047398E-2</v>
      </c>
      <c r="X12" s="17">
        <v>7.8184232591641201E-2</v>
      </c>
      <c r="Y12" s="17">
        <v>0.106773070932372</v>
      </c>
      <c r="Z12" s="17">
        <v>9.7740169419843606E-2</v>
      </c>
      <c r="AA12" s="17">
        <v>9.1742569397663301E-2</v>
      </c>
      <c r="AB12" s="17">
        <v>0.104436049346412</v>
      </c>
      <c r="AC12" s="17">
        <v>0.10036553526157301</v>
      </c>
      <c r="AD12" s="17">
        <v>7.02674923023235E-2</v>
      </c>
      <c r="AE12" s="17"/>
      <c r="AF12" s="17">
        <v>9.2503677124473105E-2</v>
      </c>
      <c r="AG12" s="17">
        <v>0.11178577369496701</v>
      </c>
      <c r="AH12" s="17">
        <v>9.0429467943220002E-2</v>
      </c>
      <c r="AI12" s="17"/>
      <c r="AJ12" s="17">
        <v>9.4108598562616094E-2</v>
      </c>
      <c r="AK12" s="17">
        <v>0.10628806904480501</v>
      </c>
      <c r="AL12" s="17">
        <v>0.11198320494936299</v>
      </c>
      <c r="AM12" s="17">
        <v>0.237332739388944</v>
      </c>
      <c r="AN12" s="17">
        <v>8.4373775840738505E-2</v>
      </c>
      <c r="AO12" s="17"/>
      <c r="AP12" s="17">
        <v>8.6302018414349493E-2</v>
      </c>
      <c r="AQ12" s="17">
        <v>0.105730657268623</v>
      </c>
      <c r="AR12" s="17">
        <v>9.8368117261396604E-2</v>
      </c>
      <c r="AS12" s="17"/>
      <c r="AT12" s="17">
        <v>9.3296748867689905E-2</v>
      </c>
      <c r="AU12" s="17">
        <v>0.105893987017497</v>
      </c>
      <c r="AV12" s="17">
        <v>9.6352241432139704E-2</v>
      </c>
      <c r="AW12" s="17">
        <v>0.124702050072923</v>
      </c>
      <c r="AX12" s="17">
        <v>7.1442543438546197E-2</v>
      </c>
      <c r="AY12" s="17"/>
      <c r="AZ12" s="17">
        <v>8.8247492983574996E-2</v>
      </c>
      <c r="BA12" s="17">
        <v>0.10115652150856</v>
      </c>
      <c r="BB12" s="17">
        <v>0.10542165605272</v>
      </c>
      <c r="BC12" s="17">
        <v>0.117847818967057</v>
      </c>
      <c r="BD12" s="17">
        <v>8.2080469165494593E-2</v>
      </c>
      <c r="BE12" s="17">
        <v>9.8616855762340597E-2</v>
      </c>
      <c r="BF12" s="17"/>
      <c r="BG12" s="17">
        <v>8.8871243702107902E-2</v>
      </c>
      <c r="BH12" s="17">
        <v>0.10324639360455599</v>
      </c>
      <c r="BI12" s="17" t="s">
        <v>95</v>
      </c>
      <c r="BJ12" s="17">
        <v>9.8237575754613504E-2</v>
      </c>
      <c r="BK12" s="17">
        <v>8.2684845497429202E-2</v>
      </c>
      <c r="BL12" s="17">
        <v>0.122549928757444</v>
      </c>
      <c r="BM12" s="17">
        <v>7.5357575559268197E-2</v>
      </c>
    </row>
    <row r="13" spans="2:65" x14ac:dyDescent="0.35">
      <c r="B13" s="18" t="s">
        <v>713</v>
      </c>
      <c r="C13" s="17">
        <v>9.8088481840362104E-2</v>
      </c>
      <c r="D13" s="17">
        <v>0.12067674669601</v>
      </c>
      <c r="E13" s="17">
        <v>7.5595310438656305E-2</v>
      </c>
      <c r="F13" s="17"/>
      <c r="G13" s="17">
        <v>5.2726049370196898E-2</v>
      </c>
      <c r="H13" s="17">
        <v>8.4149108412207699E-2</v>
      </c>
      <c r="I13" s="17">
        <v>9.9757505626391005E-2</v>
      </c>
      <c r="J13" s="17">
        <v>0.11687798613240299</v>
      </c>
      <c r="K13" s="17">
        <v>0.14851426357994901</v>
      </c>
      <c r="L13" s="17">
        <v>8.9102876519072199E-2</v>
      </c>
      <c r="M13" s="17"/>
      <c r="N13" s="17">
        <v>8.9092417315277894E-2</v>
      </c>
      <c r="O13" s="17">
        <v>0.10715743364446</v>
      </c>
      <c r="P13" s="17">
        <v>0.109529507153645</v>
      </c>
      <c r="Q13" s="17">
        <v>8.7975246382201097E-2</v>
      </c>
      <c r="R13" s="17"/>
      <c r="S13" s="17">
        <v>9.0417395441996701E-2</v>
      </c>
      <c r="T13" s="17">
        <v>9.5048888429831793E-2</v>
      </c>
      <c r="U13" s="17">
        <v>8.0761280308326203E-2</v>
      </c>
      <c r="V13" s="17">
        <v>9.6417609799031107E-2</v>
      </c>
      <c r="W13" s="17">
        <v>8.0434576412860406E-2</v>
      </c>
      <c r="X13" s="17">
        <v>9.6489310373042994E-2</v>
      </c>
      <c r="Y13" s="17">
        <v>0.113658150649877</v>
      </c>
      <c r="Z13" s="17">
        <v>0.110380028426161</v>
      </c>
      <c r="AA13" s="17">
        <v>8.9218936742260904E-2</v>
      </c>
      <c r="AB13" s="17">
        <v>0.107742126549267</v>
      </c>
      <c r="AC13" s="17">
        <v>0.12881675664440201</v>
      </c>
      <c r="AD13" s="17">
        <v>0.138362108943335</v>
      </c>
      <c r="AE13" s="17"/>
      <c r="AF13" s="17">
        <v>0.131126902344393</v>
      </c>
      <c r="AG13" s="17">
        <v>8.4161742323730193E-2</v>
      </c>
      <c r="AH13" s="17">
        <v>8.2226867983943894E-2</v>
      </c>
      <c r="AI13" s="17"/>
      <c r="AJ13" s="17">
        <v>0.10316355492490301</v>
      </c>
      <c r="AK13" s="17">
        <v>8.5734728713344893E-2</v>
      </c>
      <c r="AL13" s="17">
        <v>7.3121366040776598E-2</v>
      </c>
      <c r="AM13" s="17">
        <v>0.21258984934013</v>
      </c>
      <c r="AN13" s="17">
        <v>0.105177473546787</v>
      </c>
      <c r="AO13" s="17"/>
      <c r="AP13" s="17">
        <v>7.7232576646150103E-2</v>
      </c>
      <c r="AQ13" s="17">
        <v>8.5161521941986298E-2</v>
      </c>
      <c r="AR13" s="17">
        <v>8.8371748275265199E-2</v>
      </c>
      <c r="AS13" s="17"/>
      <c r="AT13" s="17">
        <v>0.10600230377068</v>
      </c>
      <c r="AU13" s="17">
        <v>0.100603957521864</v>
      </c>
      <c r="AV13" s="17">
        <v>8.9961832628594807E-2</v>
      </c>
      <c r="AW13" s="17">
        <v>9.2773257655082805E-2</v>
      </c>
      <c r="AX13" s="17">
        <v>5.6247355688660301E-2</v>
      </c>
      <c r="AY13" s="17"/>
      <c r="AZ13" s="17">
        <v>8.6637895017622493E-2</v>
      </c>
      <c r="BA13" s="17">
        <v>0.10265356879247101</v>
      </c>
      <c r="BB13" s="17">
        <v>7.9492246591682497E-2</v>
      </c>
      <c r="BC13" s="17">
        <v>9.7557147526360896E-2</v>
      </c>
      <c r="BD13" s="17">
        <v>0.123667392005279</v>
      </c>
      <c r="BE13" s="17">
        <v>0.10875030700818999</v>
      </c>
      <c r="BF13" s="17"/>
      <c r="BG13" s="17">
        <v>0.101859033524348</v>
      </c>
      <c r="BH13" s="17">
        <v>9.4631746841955994E-2</v>
      </c>
      <c r="BI13" s="17" t="s">
        <v>95</v>
      </c>
      <c r="BJ13" s="17">
        <v>0.100334350741469</v>
      </c>
      <c r="BK13" s="17">
        <v>0.10097377977246701</v>
      </c>
      <c r="BL13" s="17">
        <v>9.4157358454355994E-2</v>
      </c>
      <c r="BM13" s="17">
        <v>0.108758970395335</v>
      </c>
    </row>
    <row r="14" spans="2:65" x14ac:dyDescent="0.35">
      <c r="B14" s="18" t="s">
        <v>114</v>
      </c>
      <c r="C14" s="19">
        <v>0.140406172815498</v>
      </c>
      <c r="D14" s="19">
        <v>0.100489253927021</v>
      </c>
      <c r="E14" s="19">
        <v>0.178682655296586</v>
      </c>
      <c r="F14" s="19"/>
      <c r="G14" s="19">
        <v>0.18575788783116001</v>
      </c>
      <c r="H14" s="19">
        <v>0.10829654161048501</v>
      </c>
      <c r="I14" s="19">
        <v>0.123815628901216</v>
      </c>
      <c r="J14" s="19">
        <v>0.11008841447309201</v>
      </c>
      <c r="K14" s="19">
        <v>0.13477494179239399</v>
      </c>
      <c r="L14" s="19">
        <v>0.178314440625604</v>
      </c>
      <c r="M14" s="19"/>
      <c r="N14" s="19">
        <v>0.125099706593054</v>
      </c>
      <c r="O14" s="19">
        <v>0.14850632703612199</v>
      </c>
      <c r="P14" s="19">
        <v>0.121482349810335</v>
      </c>
      <c r="Q14" s="19">
        <v>0.16444542161779099</v>
      </c>
      <c r="R14" s="19"/>
      <c r="S14" s="19">
        <v>0.138856927957308</v>
      </c>
      <c r="T14" s="19">
        <v>0.170359814310617</v>
      </c>
      <c r="U14" s="19">
        <v>0.16137595752954301</v>
      </c>
      <c r="V14" s="19">
        <v>0.12661397286159901</v>
      </c>
      <c r="W14" s="19">
        <v>0.14230882679697901</v>
      </c>
      <c r="X14" s="19">
        <v>0.12879101990322001</v>
      </c>
      <c r="Y14" s="19">
        <v>0.13267838558024</v>
      </c>
      <c r="Z14" s="19">
        <v>0.131504693738835</v>
      </c>
      <c r="AA14" s="19">
        <v>0.118614649550177</v>
      </c>
      <c r="AB14" s="19">
        <v>9.9190457708997107E-2</v>
      </c>
      <c r="AC14" s="19">
        <v>0.13243604888546401</v>
      </c>
      <c r="AD14" s="19">
        <v>0.28263286268668902</v>
      </c>
      <c r="AE14" s="19"/>
      <c r="AF14" s="19">
        <v>0.12878723252685301</v>
      </c>
      <c r="AG14" s="19">
        <v>0.121982633109591</v>
      </c>
      <c r="AH14" s="19">
        <v>0.17251317663576399</v>
      </c>
      <c r="AI14" s="19"/>
      <c r="AJ14" s="19">
        <v>0.12958719412994199</v>
      </c>
      <c r="AK14" s="19">
        <v>0.110188928163604</v>
      </c>
      <c r="AL14" s="19">
        <v>0.10723424467170301</v>
      </c>
      <c r="AM14" s="19">
        <v>9.4046291653678296E-2</v>
      </c>
      <c r="AN14" s="19">
        <v>0.20758578237151501</v>
      </c>
      <c r="AO14" s="19"/>
      <c r="AP14" s="19">
        <v>0.118725381818115</v>
      </c>
      <c r="AQ14" s="19">
        <v>0.11336637418434301</v>
      </c>
      <c r="AR14" s="19">
        <v>7.3636141099781796E-2</v>
      </c>
      <c r="AS14" s="19"/>
      <c r="AT14" s="19">
        <v>0.15124351730728999</v>
      </c>
      <c r="AU14" s="19">
        <v>0.146925397887091</v>
      </c>
      <c r="AV14" s="19">
        <v>0.133424314380958</v>
      </c>
      <c r="AW14" s="19">
        <v>0.115282693072216</v>
      </c>
      <c r="AX14" s="19">
        <v>0.18883170430819199</v>
      </c>
      <c r="AY14" s="19"/>
      <c r="AZ14" s="19">
        <v>0.12142880747146501</v>
      </c>
      <c r="BA14" s="19">
        <v>0.138311118848951</v>
      </c>
      <c r="BB14" s="19">
        <v>0.14959966211195599</v>
      </c>
      <c r="BC14" s="19">
        <v>0.16235121997411001</v>
      </c>
      <c r="BD14" s="19">
        <v>0.144071885227056</v>
      </c>
      <c r="BE14" s="19">
        <v>0.13206382835629499</v>
      </c>
      <c r="BF14" s="19"/>
      <c r="BG14" s="19">
        <v>0.14554489410028801</v>
      </c>
      <c r="BH14" s="19">
        <v>0.130698307636056</v>
      </c>
      <c r="BI14" s="19" t="s">
        <v>95</v>
      </c>
      <c r="BJ14" s="19">
        <v>0.118945789828299</v>
      </c>
      <c r="BK14" s="19">
        <v>0.12946911306702699</v>
      </c>
      <c r="BL14" s="19">
        <v>0.13754246471614201</v>
      </c>
      <c r="BM14" s="19">
        <v>0.152543873816784</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6.1259052926158498E-2</v>
      </c>
      <c r="D9" s="17">
        <v>7.0339810384746404E-2</v>
      </c>
      <c r="E9" s="17">
        <v>5.2189853931530299E-2</v>
      </c>
      <c r="F9" s="17"/>
      <c r="G9" s="17">
        <v>6.6601438368210503E-2</v>
      </c>
      <c r="H9" s="17">
        <v>7.8497194917539495E-2</v>
      </c>
      <c r="I9" s="17">
        <v>8.4255050219501804E-2</v>
      </c>
      <c r="J9" s="17">
        <v>5.4940116768602901E-2</v>
      </c>
      <c r="K9" s="17">
        <v>5.3962857395613503E-2</v>
      </c>
      <c r="L9" s="17">
        <v>3.49995187035054E-2</v>
      </c>
      <c r="M9" s="17"/>
      <c r="N9" s="17">
        <v>7.5060645622018293E-2</v>
      </c>
      <c r="O9" s="17">
        <v>5.8673583348548802E-2</v>
      </c>
      <c r="P9" s="17">
        <v>5.6115966599855203E-2</v>
      </c>
      <c r="Q9" s="17">
        <v>5.3619305821588997E-2</v>
      </c>
      <c r="R9" s="17"/>
      <c r="S9" s="17">
        <v>9.6060680975105298E-2</v>
      </c>
      <c r="T9" s="17">
        <v>6.5182086050538601E-2</v>
      </c>
      <c r="U9" s="17">
        <v>5.5561555424544197E-2</v>
      </c>
      <c r="V9" s="17">
        <v>4.7986376847469703E-2</v>
      </c>
      <c r="W9" s="17">
        <v>8.1907515302301198E-2</v>
      </c>
      <c r="X9" s="17">
        <v>5.31190061068001E-2</v>
      </c>
      <c r="Y9" s="17">
        <v>4.1672533272978499E-2</v>
      </c>
      <c r="Z9" s="17">
        <v>5.9867264822979598E-2</v>
      </c>
      <c r="AA9" s="17">
        <v>5.3379496087493997E-2</v>
      </c>
      <c r="AB9" s="17">
        <v>5.1587987711265403E-2</v>
      </c>
      <c r="AC9" s="17">
        <v>6.9035373998621793E-2</v>
      </c>
      <c r="AD9" s="17">
        <v>1.23711156655827E-2</v>
      </c>
      <c r="AE9" s="17"/>
      <c r="AF9" s="17">
        <v>5.7365510224168199E-2</v>
      </c>
      <c r="AG9" s="17">
        <v>6.9293531072018397E-2</v>
      </c>
      <c r="AH9" s="17">
        <v>6.4134838911126896E-2</v>
      </c>
      <c r="AI9" s="17"/>
      <c r="AJ9" s="17">
        <v>6.4940267024568094E-2</v>
      </c>
      <c r="AK9" s="17">
        <v>7.7598863293080494E-2</v>
      </c>
      <c r="AL9" s="17">
        <v>5.9318859654639101E-2</v>
      </c>
      <c r="AM9" s="17">
        <v>3.4339587509248502E-2</v>
      </c>
      <c r="AN9" s="17">
        <v>4.9978445324683797E-2</v>
      </c>
      <c r="AO9" s="17"/>
      <c r="AP9" s="17">
        <v>9.5613271165810004E-2</v>
      </c>
      <c r="AQ9" s="17">
        <v>7.1382904631756394E-2</v>
      </c>
      <c r="AR9" s="17">
        <v>6.6035585370891006E-2</v>
      </c>
      <c r="AS9" s="17"/>
      <c r="AT9" s="17">
        <v>4.8791174862514303E-2</v>
      </c>
      <c r="AU9" s="17">
        <v>4.6957755758519099E-2</v>
      </c>
      <c r="AV9" s="17">
        <v>7.2131565154009897E-2</v>
      </c>
      <c r="AW9" s="17">
        <v>9.2963900401525704E-2</v>
      </c>
      <c r="AX9" s="17">
        <v>0.15818066031941699</v>
      </c>
      <c r="AY9" s="17"/>
      <c r="AZ9" s="17">
        <v>9.4996533858152696E-2</v>
      </c>
      <c r="BA9" s="17">
        <v>5.3881150287549903E-2</v>
      </c>
      <c r="BB9" s="17">
        <v>6.2065004380125001E-2</v>
      </c>
      <c r="BC9" s="17">
        <v>4.3133011929993102E-2</v>
      </c>
      <c r="BD9" s="17">
        <v>4.5554117143725502E-2</v>
      </c>
      <c r="BE9" s="17">
        <v>5.0395129040389598E-2</v>
      </c>
      <c r="BF9" s="17"/>
      <c r="BG9" s="17">
        <v>5.5045552095783101E-2</v>
      </c>
      <c r="BH9" s="17">
        <v>6.60913940099008E-2</v>
      </c>
      <c r="BI9" s="17" t="s">
        <v>95</v>
      </c>
      <c r="BJ9" s="17">
        <v>8.1953782802888703E-2</v>
      </c>
      <c r="BK9" s="17">
        <v>3.5278684089931699E-2</v>
      </c>
      <c r="BL9" s="17">
        <v>8.1524075663478607E-2</v>
      </c>
      <c r="BM9" s="17">
        <v>1.41583149652258E-2</v>
      </c>
    </row>
    <row r="10" spans="2:65" x14ac:dyDescent="0.35">
      <c r="B10" s="18" t="s">
        <v>710</v>
      </c>
      <c r="C10" s="17">
        <v>0.21131226450370499</v>
      </c>
      <c r="D10" s="17">
        <v>0.22224361230106801</v>
      </c>
      <c r="E10" s="17">
        <v>0.20125365004288301</v>
      </c>
      <c r="F10" s="17"/>
      <c r="G10" s="17">
        <v>0.21316729291092901</v>
      </c>
      <c r="H10" s="17">
        <v>0.25532297142384103</v>
      </c>
      <c r="I10" s="17">
        <v>0.200826560915212</v>
      </c>
      <c r="J10" s="17">
        <v>0.239327318270149</v>
      </c>
      <c r="K10" s="17">
        <v>0.178997885145013</v>
      </c>
      <c r="L10" s="17">
        <v>0.18176276834361901</v>
      </c>
      <c r="M10" s="17"/>
      <c r="N10" s="17">
        <v>0.23173416828467899</v>
      </c>
      <c r="O10" s="17">
        <v>0.233742888811969</v>
      </c>
      <c r="P10" s="17">
        <v>0.21300100376174499</v>
      </c>
      <c r="Q10" s="17">
        <v>0.16694685202940801</v>
      </c>
      <c r="R10" s="17"/>
      <c r="S10" s="17">
        <v>0.21540767642303399</v>
      </c>
      <c r="T10" s="17">
        <v>0.20858788442194501</v>
      </c>
      <c r="U10" s="17">
        <v>0.21101688246501399</v>
      </c>
      <c r="V10" s="17">
        <v>0.21290930897013</v>
      </c>
      <c r="W10" s="17">
        <v>0.246811819761692</v>
      </c>
      <c r="X10" s="17">
        <v>0.236576716290124</v>
      </c>
      <c r="Y10" s="17">
        <v>0.217128624725651</v>
      </c>
      <c r="Z10" s="17">
        <v>0.240128381065743</v>
      </c>
      <c r="AA10" s="17">
        <v>0.199474943550766</v>
      </c>
      <c r="AB10" s="17">
        <v>0.18963117008513999</v>
      </c>
      <c r="AC10" s="17">
        <v>0.19991189310393401</v>
      </c>
      <c r="AD10" s="17">
        <v>0.115507453699143</v>
      </c>
      <c r="AE10" s="17"/>
      <c r="AF10" s="17">
        <v>0.19790800924671101</v>
      </c>
      <c r="AG10" s="17">
        <v>0.234958143304909</v>
      </c>
      <c r="AH10" s="17">
        <v>0.17263285412434701</v>
      </c>
      <c r="AI10" s="17"/>
      <c r="AJ10" s="17">
        <v>0.20947938481787101</v>
      </c>
      <c r="AK10" s="17">
        <v>0.23854065106467401</v>
      </c>
      <c r="AL10" s="17">
        <v>0.27025863114014398</v>
      </c>
      <c r="AM10" s="17">
        <v>0.171693981069134</v>
      </c>
      <c r="AN10" s="17">
        <v>0.16734944911758401</v>
      </c>
      <c r="AO10" s="17"/>
      <c r="AP10" s="17">
        <v>0.22925130059048299</v>
      </c>
      <c r="AQ10" s="17">
        <v>0.23720847538145701</v>
      </c>
      <c r="AR10" s="17">
        <v>0.260502985995754</v>
      </c>
      <c r="AS10" s="17"/>
      <c r="AT10" s="17">
        <v>0.17459251873273801</v>
      </c>
      <c r="AU10" s="17">
        <v>0.20184595974082201</v>
      </c>
      <c r="AV10" s="17">
        <v>0.247007967961936</v>
      </c>
      <c r="AW10" s="17">
        <v>0.22914798298549299</v>
      </c>
      <c r="AX10" s="17">
        <v>0.24762918273790999</v>
      </c>
      <c r="AY10" s="17"/>
      <c r="AZ10" s="17">
        <v>0.23028438318258199</v>
      </c>
      <c r="BA10" s="17">
        <v>0.21202734841359899</v>
      </c>
      <c r="BB10" s="17">
        <v>0.213680065937705</v>
      </c>
      <c r="BC10" s="17">
        <v>0.18309434661337401</v>
      </c>
      <c r="BD10" s="17">
        <v>0.22435527455110399</v>
      </c>
      <c r="BE10" s="17">
        <v>0.18561633726941401</v>
      </c>
      <c r="BF10" s="17"/>
      <c r="BG10" s="17">
        <v>0.21165767590772</v>
      </c>
      <c r="BH10" s="17">
        <v>0.21542081274468999</v>
      </c>
      <c r="BI10" s="17" t="s">
        <v>95</v>
      </c>
      <c r="BJ10" s="17">
        <v>0.204915396157547</v>
      </c>
      <c r="BK10" s="17">
        <v>0.21448713494771399</v>
      </c>
      <c r="BL10" s="17">
        <v>0.21379473678748301</v>
      </c>
      <c r="BM10" s="17">
        <v>0.226510916275104</v>
      </c>
    </row>
    <row r="11" spans="2:65" x14ac:dyDescent="0.35">
      <c r="B11" s="18" t="s">
        <v>711</v>
      </c>
      <c r="C11" s="17">
        <v>0.374911907148961</v>
      </c>
      <c r="D11" s="17">
        <v>0.36448762984613797</v>
      </c>
      <c r="E11" s="17">
        <v>0.38519151559838299</v>
      </c>
      <c r="F11" s="17"/>
      <c r="G11" s="17">
        <v>0.37239748741569101</v>
      </c>
      <c r="H11" s="17">
        <v>0.34658608564948601</v>
      </c>
      <c r="I11" s="17">
        <v>0.36258245056981903</v>
      </c>
      <c r="J11" s="17">
        <v>0.36057470605998099</v>
      </c>
      <c r="K11" s="17">
        <v>0.40687032345757201</v>
      </c>
      <c r="L11" s="17">
        <v>0.39986301924185602</v>
      </c>
      <c r="M11" s="17"/>
      <c r="N11" s="17">
        <v>0.367827395419003</v>
      </c>
      <c r="O11" s="17">
        <v>0.344809332726214</v>
      </c>
      <c r="P11" s="17">
        <v>0.38434391234535398</v>
      </c>
      <c r="Q11" s="17">
        <v>0.40325901149447202</v>
      </c>
      <c r="R11" s="17"/>
      <c r="S11" s="17">
        <v>0.340555657264905</v>
      </c>
      <c r="T11" s="17">
        <v>0.36201752243255197</v>
      </c>
      <c r="U11" s="17">
        <v>0.37954580668525001</v>
      </c>
      <c r="V11" s="17">
        <v>0.40253803168684799</v>
      </c>
      <c r="W11" s="17">
        <v>0.348075323615403</v>
      </c>
      <c r="X11" s="17">
        <v>0.38829316779865503</v>
      </c>
      <c r="Y11" s="17">
        <v>0.388309668925579</v>
      </c>
      <c r="Z11" s="17">
        <v>0.38401256750582302</v>
      </c>
      <c r="AA11" s="17">
        <v>0.382604688501131</v>
      </c>
      <c r="AB11" s="17">
        <v>0.41264316737705298</v>
      </c>
      <c r="AC11" s="17">
        <v>0.38604291737392499</v>
      </c>
      <c r="AD11" s="17">
        <v>0.31064816105707499</v>
      </c>
      <c r="AE11" s="17"/>
      <c r="AF11" s="17">
        <v>0.38847257770863902</v>
      </c>
      <c r="AG11" s="17">
        <v>0.36404859200990303</v>
      </c>
      <c r="AH11" s="17">
        <v>0.38095410075993102</v>
      </c>
      <c r="AI11" s="17"/>
      <c r="AJ11" s="17">
        <v>0.38620364380508199</v>
      </c>
      <c r="AK11" s="17">
        <v>0.36802674239017202</v>
      </c>
      <c r="AL11" s="17">
        <v>0.377102818625207</v>
      </c>
      <c r="AM11" s="17">
        <v>0.31696819734571802</v>
      </c>
      <c r="AN11" s="17">
        <v>0.37112469043069002</v>
      </c>
      <c r="AO11" s="17"/>
      <c r="AP11" s="17">
        <v>0.356735477114836</v>
      </c>
      <c r="AQ11" s="17">
        <v>0.37241749550401299</v>
      </c>
      <c r="AR11" s="17">
        <v>0.36492472321679997</v>
      </c>
      <c r="AS11" s="17"/>
      <c r="AT11" s="17">
        <v>0.42911518423568701</v>
      </c>
      <c r="AU11" s="17">
        <v>0.38135345660743197</v>
      </c>
      <c r="AV11" s="17">
        <v>0.33638086558518099</v>
      </c>
      <c r="AW11" s="17">
        <v>0.33979925364798502</v>
      </c>
      <c r="AX11" s="17">
        <v>0.246655250859279</v>
      </c>
      <c r="AY11" s="17"/>
      <c r="AZ11" s="17">
        <v>0.35583673840853097</v>
      </c>
      <c r="BA11" s="17">
        <v>0.36573711016457</v>
      </c>
      <c r="BB11" s="17">
        <v>0.38961298918554799</v>
      </c>
      <c r="BC11" s="17">
        <v>0.38619848698502401</v>
      </c>
      <c r="BD11" s="17">
        <v>0.39927728166818299</v>
      </c>
      <c r="BE11" s="17">
        <v>0.38618331400234601</v>
      </c>
      <c r="BF11" s="17"/>
      <c r="BG11" s="17">
        <v>0.37884861640469703</v>
      </c>
      <c r="BH11" s="17">
        <v>0.37822610110923</v>
      </c>
      <c r="BI11" s="17" t="s">
        <v>95</v>
      </c>
      <c r="BJ11" s="17">
        <v>0.41083358900973699</v>
      </c>
      <c r="BK11" s="17">
        <v>0.37141161211156898</v>
      </c>
      <c r="BL11" s="17">
        <v>0.35359984742776501</v>
      </c>
      <c r="BM11" s="17">
        <v>0.36931068049006499</v>
      </c>
    </row>
    <row r="12" spans="2:65" x14ac:dyDescent="0.35">
      <c r="B12" s="18" t="s">
        <v>712</v>
      </c>
      <c r="C12" s="17">
        <v>8.7819475514442302E-2</v>
      </c>
      <c r="D12" s="17">
        <v>0.10032301056229199</v>
      </c>
      <c r="E12" s="17">
        <v>7.6094480364989003E-2</v>
      </c>
      <c r="F12" s="17"/>
      <c r="G12" s="17">
        <v>9.2757874459101497E-2</v>
      </c>
      <c r="H12" s="17">
        <v>0.104334541154759</v>
      </c>
      <c r="I12" s="17">
        <v>0.10219920083693</v>
      </c>
      <c r="J12" s="17">
        <v>7.9046702511735206E-2</v>
      </c>
      <c r="K12" s="17">
        <v>7.2257576371422605E-2</v>
      </c>
      <c r="L12" s="17">
        <v>7.6963041621000594E-2</v>
      </c>
      <c r="M12" s="17"/>
      <c r="N12" s="17">
        <v>8.5076637016693699E-2</v>
      </c>
      <c r="O12" s="17">
        <v>8.8076606315409894E-2</v>
      </c>
      <c r="P12" s="17">
        <v>8.9843381306684303E-2</v>
      </c>
      <c r="Q12" s="17">
        <v>8.9106016385747999E-2</v>
      </c>
      <c r="R12" s="17"/>
      <c r="S12" s="17">
        <v>8.9819383253324697E-2</v>
      </c>
      <c r="T12" s="17">
        <v>9.81846189318233E-2</v>
      </c>
      <c r="U12" s="17">
        <v>0.102469533259182</v>
      </c>
      <c r="V12" s="17">
        <v>9.4290727197728394E-2</v>
      </c>
      <c r="W12" s="17">
        <v>9.5496992540044998E-2</v>
      </c>
      <c r="X12" s="17">
        <v>6.3450760217500499E-2</v>
      </c>
      <c r="Y12" s="17">
        <v>7.8969126598936706E-2</v>
      </c>
      <c r="Z12" s="17">
        <v>8.6039458918239303E-2</v>
      </c>
      <c r="AA12" s="17">
        <v>6.9562947762238897E-2</v>
      </c>
      <c r="AB12" s="17">
        <v>8.8496949326768798E-2</v>
      </c>
      <c r="AC12" s="17">
        <v>0.11938045926426601</v>
      </c>
      <c r="AD12" s="17">
        <v>6.8600403124976103E-2</v>
      </c>
      <c r="AE12" s="17"/>
      <c r="AF12" s="17">
        <v>7.6506332218537601E-2</v>
      </c>
      <c r="AG12" s="17">
        <v>9.9931434760991797E-2</v>
      </c>
      <c r="AH12" s="17">
        <v>8.1565445503868003E-2</v>
      </c>
      <c r="AI12" s="17"/>
      <c r="AJ12" s="17">
        <v>8.2435401585555707E-2</v>
      </c>
      <c r="AK12" s="17">
        <v>0.10073252505218</v>
      </c>
      <c r="AL12" s="17">
        <v>7.3849430312221104E-2</v>
      </c>
      <c r="AM12" s="17">
        <v>0.15855529988154099</v>
      </c>
      <c r="AN12" s="17">
        <v>7.4227711934687607E-2</v>
      </c>
      <c r="AO12" s="17"/>
      <c r="AP12" s="17">
        <v>8.6209815261315506E-2</v>
      </c>
      <c r="AQ12" s="17">
        <v>9.2565495491764502E-2</v>
      </c>
      <c r="AR12" s="17">
        <v>7.6582668026659598E-2</v>
      </c>
      <c r="AS12" s="17"/>
      <c r="AT12" s="17">
        <v>6.8330052998791302E-2</v>
      </c>
      <c r="AU12" s="17">
        <v>9.5360622583308796E-2</v>
      </c>
      <c r="AV12" s="17">
        <v>9.9375105265081198E-2</v>
      </c>
      <c r="AW12" s="17">
        <v>0.11174137551379</v>
      </c>
      <c r="AX12" s="17">
        <v>0.101148008141917</v>
      </c>
      <c r="AY12" s="17"/>
      <c r="AZ12" s="17">
        <v>8.8396976057756593E-2</v>
      </c>
      <c r="BA12" s="17">
        <v>9.4272073369133805E-2</v>
      </c>
      <c r="BB12" s="17">
        <v>7.0349554957461299E-2</v>
      </c>
      <c r="BC12" s="17">
        <v>0.106525763157387</v>
      </c>
      <c r="BD12" s="17">
        <v>5.5788547126789503E-2</v>
      </c>
      <c r="BE12" s="17">
        <v>9.4480036165938502E-2</v>
      </c>
      <c r="BF12" s="17"/>
      <c r="BG12" s="17">
        <v>7.2549488805586801E-2</v>
      </c>
      <c r="BH12" s="17">
        <v>9.8298129667417994E-2</v>
      </c>
      <c r="BI12" s="17" t="s">
        <v>95</v>
      </c>
      <c r="BJ12" s="17">
        <v>8.1937931930435207E-2</v>
      </c>
      <c r="BK12" s="17">
        <v>9.4029612034603097E-2</v>
      </c>
      <c r="BL12" s="17">
        <v>9.8713550254092397E-2</v>
      </c>
      <c r="BM12" s="17">
        <v>0.10509833854893599</v>
      </c>
    </row>
    <row r="13" spans="2:65" x14ac:dyDescent="0.35">
      <c r="B13" s="18" t="s">
        <v>713</v>
      </c>
      <c r="C13" s="17">
        <v>7.6119255948765105E-2</v>
      </c>
      <c r="D13" s="17">
        <v>9.5671115226481099E-2</v>
      </c>
      <c r="E13" s="17">
        <v>5.6469938105850701E-2</v>
      </c>
      <c r="F13" s="17"/>
      <c r="G13" s="17">
        <v>4.13182806515838E-2</v>
      </c>
      <c r="H13" s="17">
        <v>7.1354451522916001E-2</v>
      </c>
      <c r="I13" s="17">
        <v>7.4321146606850894E-2</v>
      </c>
      <c r="J13" s="17">
        <v>9.1905661411629896E-2</v>
      </c>
      <c r="K13" s="17">
        <v>0.107241964401459</v>
      </c>
      <c r="L13" s="17">
        <v>7.0868393347060604E-2</v>
      </c>
      <c r="M13" s="17"/>
      <c r="N13" s="17">
        <v>7.24327414634965E-2</v>
      </c>
      <c r="O13" s="17">
        <v>8.5197162679974001E-2</v>
      </c>
      <c r="P13" s="17">
        <v>7.5592984376795805E-2</v>
      </c>
      <c r="Q13" s="17">
        <v>7.1413617593068204E-2</v>
      </c>
      <c r="R13" s="17"/>
      <c r="S13" s="17">
        <v>8.0584705020969094E-2</v>
      </c>
      <c r="T13" s="17">
        <v>6.51446037451653E-2</v>
      </c>
      <c r="U13" s="17">
        <v>6.5807077700275995E-2</v>
      </c>
      <c r="V13" s="17">
        <v>8.1973188030052796E-2</v>
      </c>
      <c r="W13" s="17">
        <v>5.5008265402052801E-2</v>
      </c>
      <c r="X13" s="17">
        <v>7.0734676697295107E-2</v>
      </c>
      <c r="Y13" s="17">
        <v>7.99966487735006E-2</v>
      </c>
      <c r="Z13" s="17">
        <v>8.7540319599783104E-2</v>
      </c>
      <c r="AA13" s="17">
        <v>7.1369845359839895E-2</v>
      </c>
      <c r="AB13" s="17">
        <v>8.1548915030627694E-2</v>
      </c>
      <c r="AC13" s="17">
        <v>9.1163937920536203E-2</v>
      </c>
      <c r="AD13" s="17">
        <v>0.128339823877611</v>
      </c>
      <c r="AE13" s="17"/>
      <c r="AF13" s="17">
        <v>0.102637340872809</v>
      </c>
      <c r="AG13" s="17">
        <v>6.09666897533509E-2</v>
      </c>
      <c r="AH13" s="17">
        <v>7.3027569999914402E-2</v>
      </c>
      <c r="AI13" s="17"/>
      <c r="AJ13" s="17">
        <v>7.7572819042504002E-2</v>
      </c>
      <c r="AK13" s="17">
        <v>6.42064713602188E-2</v>
      </c>
      <c r="AL13" s="17">
        <v>4.82209572842228E-2</v>
      </c>
      <c r="AM13" s="17">
        <v>0.225028213790225</v>
      </c>
      <c r="AN13" s="17">
        <v>8.72907499899548E-2</v>
      </c>
      <c r="AO13" s="17"/>
      <c r="AP13" s="17">
        <v>5.2821562810760697E-2</v>
      </c>
      <c r="AQ13" s="17">
        <v>6.7806898846424199E-2</v>
      </c>
      <c r="AR13" s="17">
        <v>7.2772964845584806E-2</v>
      </c>
      <c r="AS13" s="17"/>
      <c r="AT13" s="17">
        <v>7.3241757727529694E-2</v>
      </c>
      <c r="AU13" s="17">
        <v>8.4286862023771697E-2</v>
      </c>
      <c r="AV13" s="17">
        <v>6.4280647938498303E-2</v>
      </c>
      <c r="AW13" s="17">
        <v>8.0716941926351496E-2</v>
      </c>
      <c r="AX13" s="17">
        <v>2.0142431059244299E-2</v>
      </c>
      <c r="AY13" s="17"/>
      <c r="AZ13" s="17">
        <v>7.3228378359660007E-2</v>
      </c>
      <c r="BA13" s="17">
        <v>8.2765488716972105E-2</v>
      </c>
      <c r="BB13" s="17">
        <v>6.0171719003998397E-2</v>
      </c>
      <c r="BC13" s="17">
        <v>7.0687023097079305E-2</v>
      </c>
      <c r="BD13" s="17">
        <v>8.7912771401716105E-2</v>
      </c>
      <c r="BE13" s="17">
        <v>7.8539308168990504E-2</v>
      </c>
      <c r="BF13" s="17"/>
      <c r="BG13" s="17">
        <v>7.9237072589600804E-2</v>
      </c>
      <c r="BH13" s="17">
        <v>7.8942600763217602E-2</v>
      </c>
      <c r="BI13" s="17" t="s">
        <v>95</v>
      </c>
      <c r="BJ13" s="17">
        <v>6.4411861888689401E-2</v>
      </c>
      <c r="BK13" s="17">
        <v>7.3946613878234299E-2</v>
      </c>
      <c r="BL13" s="17">
        <v>6.9000709933391205E-2</v>
      </c>
      <c r="BM13" s="17">
        <v>9.4183356567151294E-2</v>
      </c>
    </row>
    <row r="14" spans="2:65" x14ac:dyDescent="0.35">
      <c r="B14" s="18" t="s">
        <v>114</v>
      </c>
      <c r="C14" s="19">
        <v>0.18857804395796901</v>
      </c>
      <c r="D14" s="19">
        <v>0.14693482167927499</v>
      </c>
      <c r="E14" s="19">
        <v>0.228800561956364</v>
      </c>
      <c r="F14" s="19"/>
      <c r="G14" s="19">
        <v>0.21375762619448399</v>
      </c>
      <c r="H14" s="19">
        <v>0.14390475533145899</v>
      </c>
      <c r="I14" s="19">
        <v>0.17581559085168599</v>
      </c>
      <c r="J14" s="19">
        <v>0.174205494977902</v>
      </c>
      <c r="K14" s="19">
        <v>0.180669393228921</v>
      </c>
      <c r="L14" s="19">
        <v>0.23554325874295801</v>
      </c>
      <c r="M14" s="19"/>
      <c r="N14" s="19">
        <v>0.16786841219411</v>
      </c>
      <c r="O14" s="19">
        <v>0.18950042611788401</v>
      </c>
      <c r="P14" s="19">
        <v>0.18110275160956599</v>
      </c>
      <c r="Q14" s="19">
        <v>0.21565519667571501</v>
      </c>
      <c r="R14" s="19"/>
      <c r="S14" s="19">
        <v>0.17757189706266199</v>
      </c>
      <c r="T14" s="19">
        <v>0.20088328441797601</v>
      </c>
      <c r="U14" s="19">
        <v>0.185599144465734</v>
      </c>
      <c r="V14" s="19">
        <v>0.160302367267771</v>
      </c>
      <c r="W14" s="19">
        <v>0.17270008337850601</v>
      </c>
      <c r="X14" s="19">
        <v>0.18782567288962501</v>
      </c>
      <c r="Y14" s="19">
        <v>0.19392339770335501</v>
      </c>
      <c r="Z14" s="19">
        <v>0.14241200808743101</v>
      </c>
      <c r="AA14" s="19">
        <v>0.223608078738529</v>
      </c>
      <c r="AB14" s="19">
        <v>0.17609181046914499</v>
      </c>
      <c r="AC14" s="19">
        <v>0.134465418338717</v>
      </c>
      <c r="AD14" s="19">
        <v>0.36453304257561298</v>
      </c>
      <c r="AE14" s="19"/>
      <c r="AF14" s="19">
        <v>0.17711022972913501</v>
      </c>
      <c r="AG14" s="19">
        <v>0.170801609098827</v>
      </c>
      <c r="AH14" s="19">
        <v>0.227685190700813</v>
      </c>
      <c r="AI14" s="19"/>
      <c r="AJ14" s="19">
        <v>0.17936848372441999</v>
      </c>
      <c r="AK14" s="19">
        <v>0.15089474683967499</v>
      </c>
      <c r="AL14" s="19">
        <v>0.171249302983566</v>
      </c>
      <c r="AM14" s="19">
        <v>9.3414720404134094E-2</v>
      </c>
      <c r="AN14" s="19">
        <v>0.25002895320239998</v>
      </c>
      <c r="AO14" s="19"/>
      <c r="AP14" s="19">
        <v>0.17936857305679499</v>
      </c>
      <c r="AQ14" s="19">
        <v>0.158618730144586</v>
      </c>
      <c r="AR14" s="19">
        <v>0.15918107254431099</v>
      </c>
      <c r="AS14" s="19"/>
      <c r="AT14" s="19">
        <v>0.20592931144273899</v>
      </c>
      <c r="AU14" s="19">
        <v>0.19019534328614601</v>
      </c>
      <c r="AV14" s="19">
        <v>0.180823848095293</v>
      </c>
      <c r="AW14" s="19">
        <v>0.14563054552485599</v>
      </c>
      <c r="AX14" s="19">
        <v>0.22624446688223299</v>
      </c>
      <c r="AY14" s="19"/>
      <c r="AZ14" s="19">
        <v>0.15725699013331801</v>
      </c>
      <c r="BA14" s="19">
        <v>0.19131682904817399</v>
      </c>
      <c r="BB14" s="19">
        <v>0.204120666535162</v>
      </c>
      <c r="BC14" s="19">
        <v>0.21036136821714299</v>
      </c>
      <c r="BD14" s="19">
        <v>0.187112008108481</v>
      </c>
      <c r="BE14" s="19">
        <v>0.204785875352922</v>
      </c>
      <c r="BF14" s="19"/>
      <c r="BG14" s="19">
        <v>0.202661594196612</v>
      </c>
      <c r="BH14" s="19">
        <v>0.163020961705544</v>
      </c>
      <c r="BI14" s="19" t="s">
        <v>95</v>
      </c>
      <c r="BJ14" s="19">
        <v>0.155947438210703</v>
      </c>
      <c r="BK14" s="19">
        <v>0.21084634293794899</v>
      </c>
      <c r="BL14" s="19">
        <v>0.18336707993379001</v>
      </c>
      <c r="BM14" s="19">
        <v>0.19073839315351801</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719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8.0431549034472194E-2</v>
      </c>
      <c r="D9" s="17">
        <v>9.6423434578475103E-2</v>
      </c>
      <c r="E9" s="17">
        <v>6.4722169806774393E-2</v>
      </c>
      <c r="F9" s="17"/>
      <c r="G9" s="17">
        <v>0.109169070908415</v>
      </c>
      <c r="H9" s="17">
        <v>0.107880306251683</v>
      </c>
      <c r="I9" s="17">
        <v>7.5647911228527098E-2</v>
      </c>
      <c r="J9" s="17">
        <v>7.4331801705864897E-2</v>
      </c>
      <c r="K9" s="17">
        <v>5.5214129537665101E-2</v>
      </c>
      <c r="L9" s="17">
        <v>6.4806154532477594E-2</v>
      </c>
      <c r="M9" s="17"/>
      <c r="N9" s="17">
        <v>8.6565093731809803E-2</v>
      </c>
      <c r="O9" s="17">
        <v>7.8822247671426898E-2</v>
      </c>
      <c r="P9" s="17">
        <v>8.5883249341905499E-2</v>
      </c>
      <c r="Q9" s="17">
        <v>7.1041426525204496E-2</v>
      </c>
      <c r="R9" s="17"/>
      <c r="S9" s="17">
        <v>0.104385584790578</v>
      </c>
      <c r="T9" s="17">
        <v>9.0325502693571397E-2</v>
      </c>
      <c r="U9" s="17">
        <v>7.6813479648390207E-2</v>
      </c>
      <c r="V9" s="17">
        <v>7.2884371462103498E-2</v>
      </c>
      <c r="W9" s="17">
        <v>0.111575238007549</v>
      </c>
      <c r="X9" s="17">
        <v>7.9011192668418495E-2</v>
      </c>
      <c r="Y9" s="17">
        <v>7.9870999861814396E-2</v>
      </c>
      <c r="Z9" s="17">
        <v>6.3764805537319794E-2</v>
      </c>
      <c r="AA9" s="17">
        <v>6.7022642068302704E-2</v>
      </c>
      <c r="AB9" s="17">
        <v>4.7185908638973401E-2</v>
      </c>
      <c r="AC9" s="17">
        <v>7.5459259128455303E-2</v>
      </c>
      <c r="AD9" s="17">
        <v>7.08980151193212E-2</v>
      </c>
      <c r="AE9" s="17"/>
      <c r="AF9" s="17">
        <v>8.1506629926474602E-2</v>
      </c>
      <c r="AG9" s="17">
        <v>8.5206103555566196E-2</v>
      </c>
      <c r="AH9" s="17">
        <v>6.7379143185209003E-2</v>
      </c>
      <c r="AI9" s="17"/>
      <c r="AJ9" s="17">
        <v>9.2046268932228406E-2</v>
      </c>
      <c r="AK9" s="17">
        <v>9.7677097689356507E-2</v>
      </c>
      <c r="AL9" s="17">
        <v>6.0575031593685102E-2</v>
      </c>
      <c r="AM9" s="17">
        <v>0</v>
      </c>
      <c r="AN9" s="17">
        <v>7.0548062008500403E-2</v>
      </c>
      <c r="AO9" s="17"/>
      <c r="AP9" s="17">
        <v>0.13239100305499399</v>
      </c>
      <c r="AQ9" s="17">
        <v>9.9811147295559399E-2</v>
      </c>
      <c r="AR9" s="17">
        <v>6.4905779753459195E-2</v>
      </c>
      <c r="AS9" s="17"/>
      <c r="AT9" s="17">
        <v>7.3849800307761407E-2</v>
      </c>
      <c r="AU9" s="17">
        <v>5.9151499555259203E-2</v>
      </c>
      <c r="AV9" s="17">
        <v>9.0292200155510496E-2</v>
      </c>
      <c r="AW9" s="17">
        <v>9.8386762435168501E-2</v>
      </c>
      <c r="AX9" s="17">
        <v>0.15869459758513399</v>
      </c>
      <c r="AY9" s="17"/>
      <c r="AZ9" s="17">
        <v>0.117858160036832</v>
      </c>
      <c r="BA9" s="17">
        <v>6.6040255103181802E-2</v>
      </c>
      <c r="BB9" s="17">
        <v>8.8601728502729002E-2</v>
      </c>
      <c r="BC9" s="17">
        <v>6.4407291490363894E-2</v>
      </c>
      <c r="BD9" s="17">
        <v>6.3805613588200194E-2</v>
      </c>
      <c r="BE9" s="17">
        <v>7.2207212820571007E-2</v>
      </c>
      <c r="BF9" s="17"/>
      <c r="BG9" s="17">
        <v>7.8694090469343697E-2</v>
      </c>
      <c r="BH9" s="17">
        <v>7.6138009759766007E-2</v>
      </c>
      <c r="BI9" s="17" t="s">
        <v>95</v>
      </c>
      <c r="BJ9" s="17">
        <v>8.4757214540728695E-2</v>
      </c>
      <c r="BK9" s="17">
        <v>9.3335109208158407E-2</v>
      </c>
      <c r="BL9" s="17">
        <v>8.7729678691009394E-2</v>
      </c>
      <c r="BM9" s="17">
        <v>6.6480230131027704E-2</v>
      </c>
    </row>
    <row r="10" spans="2:65" x14ac:dyDescent="0.35">
      <c r="B10" s="18" t="s">
        <v>710</v>
      </c>
      <c r="C10" s="17">
        <v>0.24006343675532199</v>
      </c>
      <c r="D10" s="17">
        <v>0.244227350011189</v>
      </c>
      <c r="E10" s="17">
        <v>0.23627063719810701</v>
      </c>
      <c r="F10" s="17"/>
      <c r="G10" s="17">
        <v>0.26017157125287299</v>
      </c>
      <c r="H10" s="17">
        <v>0.27981328345939999</v>
      </c>
      <c r="I10" s="17">
        <v>0.25627141836483602</v>
      </c>
      <c r="J10" s="17">
        <v>0.23029338887224099</v>
      </c>
      <c r="K10" s="17">
        <v>0.231493274768755</v>
      </c>
      <c r="L10" s="17">
        <v>0.19489519746219999</v>
      </c>
      <c r="M10" s="17"/>
      <c r="N10" s="17">
        <v>0.26754137641321502</v>
      </c>
      <c r="O10" s="17">
        <v>0.25279769388363998</v>
      </c>
      <c r="P10" s="17">
        <v>0.228522496323811</v>
      </c>
      <c r="Q10" s="17">
        <v>0.20840133604175001</v>
      </c>
      <c r="R10" s="17"/>
      <c r="S10" s="17">
        <v>0.27839490451059901</v>
      </c>
      <c r="T10" s="17">
        <v>0.227456156759127</v>
      </c>
      <c r="U10" s="17">
        <v>0.22304606119117401</v>
      </c>
      <c r="V10" s="17">
        <v>0.25804412423124601</v>
      </c>
      <c r="W10" s="17">
        <v>0.25875638225163899</v>
      </c>
      <c r="X10" s="17">
        <v>0.28371539036661497</v>
      </c>
      <c r="Y10" s="17">
        <v>0.22822654341955301</v>
      </c>
      <c r="Z10" s="17">
        <v>0.25238573517225998</v>
      </c>
      <c r="AA10" s="17">
        <v>0.23018260588631001</v>
      </c>
      <c r="AB10" s="17">
        <v>0.19149456230982401</v>
      </c>
      <c r="AC10" s="17">
        <v>0.24595072213003899</v>
      </c>
      <c r="AD10" s="17">
        <v>0.120903122373388</v>
      </c>
      <c r="AE10" s="17"/>
      <c r="AF10" s="17">
        <v>0.214715474792915</v>
      </c>
      <c r="AG10" s="17">
        <v>0.26039989126923302</v>
      </c>
      <c r="AH10" s="17">
        <v>0.245980746074734</v>
      </c>
      <c r="AI10" s="17"/>
      <c r="AJ10" s="17">
        <v>0.22981390097061299</v>
      </c>
      <c r="AK10" s="17">
        <v>0.27976627844343099</v>
      </c>
      <c r="AL10" s="17">
        <v>0.263377863337314</v>
      </c>
      <c r="AM10" s="17">
        <v>0.10036181287507601</v>
      </c>
      <c r="AN10" s="17">
        <v>0.20828054095835799</v>
      </c>
      <c r="AO10" s="17"/>
      <c r="AP10" s="17">
        <v>0.26395417219751999</v>
      </c>
      <c r="AQ10" s="17">
        <v>0.28348464555453001</v>
      </c>
      <c r="AR10" s="17">
        <v>0.275925797999032</v>
      </c>
      <c r="AS10" s="17"/>
      <c r="AT10" s="17">
        <v>0.22196102035079401</v>
      </c>
      <c r="AU10" s="17">
        <v>0.25284231015488001</v>
      </c>
      <c r="AV10" s="17">
        <v>0.23695862230825501</v>
      </c>
      <c r="AW10" s="17">
        <v>0.28961039076942302</v>
      </c>
      <c r="AX10" s="17">
        <v>0.28558832841842102</v>
      </c>
      <c r="AY10" s="17"/>
      <c r="AZ10" s="17">
        <v>0.25680919001911801</v>
      </c>
      <c r="BA10" s="17">
        <v>0.25854244276476701</v>
      </c>
      <c r="BB10" s="17">
        <v>0.220362238941647</v>
      </c>
      <c r="BC10" s="17">
        <v>0.221318250598385</v>
      </c>
      <c r="BD10" s="17">
        <v>0.22690523853730701</v>
      </c>
      <c r="BE10" s="17">
        <v>0.19672103255906001</v>
      </c>
      <c r="BF10" s="17"/>
      <c r="BG10" s="17">
        <v>0.21452197074644799</v>
      </c>
      <c r="BH10" s="17">
        <v>0.28629612587701397</v>
      </c>
      <c r="BI10" s="17" t="s">
        <v>95</v>
      </c>
      <c r="BJ10" s="17">
        <v>0.27062144264208299</v>
      </c>
      <c r="BK10" s="17">
        <v>0.23769444388949401</v>
      </c>
      <c r="BL10" s="17">
        <v>0.22413489455792901</v>
      </c>
      <c r="BM10" s="17">
        <v>0.25232627033446198</v>
      </c>
    </row>
    <row r="11" spans="2:65" x14ac:dyDescent="0.35">
      <c r="B11" s="18" t="s">
        <v>711</v>
      </c>
      <c r="C11" s="17">
        <v>0.35042365838634698</v>
      </c>
      <c r="D11" s="17">
        <v>0.34022977127243598</v>
      </c>
      <c r="E11" s="17">
        <v>0.36136691261876103</v>
      </c>
      <c r="F11" s="17"/>
      <c r="G11" s="17">
        <v>0.29234471821830399</v>
      </c>
      <c r="H11" s="17">
        <v>0.309415856274941</v>
      </c>
      <c r="I11" s="17">
        <v>0.33695292628399698</v>
      </c>
      <c r="J11" s="17">
        <v>0.37589521928404801</v>
      </c>
      <c r="K11" s="17">
        <v>0.365996871350594</v>
      </c>
      <c r="L11" s="17">
        <v>0.40213371630711298</v>
      </c>
      <c r="M11" s="17"/>
      <c r="N11" s="17">
        <v>0.34454095684314701</v>
      </c>
      <c r="O11" s="17">
        <v>0.334205168455663</v>
      </c>
      <c r="P11" s="17">
        <v>0.35784113367694698</v>
      </c>
      <c r="Q11" s="17">
        <v>0.36628993228964801</v>
      </c>
      <c r="R11" s="17"/>
      <c r="S11" s="17">
        <v>0.28684711535312402</v>
      </c>
      <c r="T11" s="17">
        <v>0.32309871859844802</v>
      </c>
      <c r="U11" s="17">
        <v>0.38016787647192002</v>
      </c>
      <c r="V11" s="17">
        <v>0.37713983435303</v>
      </c>
      <c r="W11" s="17">
        <v>0.312979170626553</v>
      </c>
      <c r="X11" s="17">
        <v>0.35331675524066902</v>
      </c>
      <c r="Y11" s="17">
        <v>0.33924915061497102</v>
      </c>
      <c r="Z11" s="17">
        <v>0.37390240328610902</v>
      </c>
      <c r="AA11" s="17">
        <v>0.39012251923934999</v>
      </c>
      <c r="AB11" s="17">
        <v>0.41796931868010401</v>
      </c>
      <c r="AC11" s="17">
        <v>0.36891907176713801</v>
      </c>
      <c r="AD11" s="17">
        <v>0.30385127166945097</v>
      </c>
      <c r="AE11" s="17"/>
      <c r="AF11" s="17">
        <v>0.36751033456833498</v>
      </c>
      <c r="AG11" s="17">
        <v>0.35238087968055698</v>
      </c>
      <c r="AH11" s="17">
        <v>0.34062683372649899</v>
      </c>
      <c r="AI11" s="17"/>
      <c r="AJ11" s="17">
        <v>0.37722207316999101</v>
      </c>
      <c r="AK11" s="17">
        <v>0.32456699303449699</v>
      </c>
      <c r="AL11" s="17">
        <v>0.39157634443024197</v>
      </c>
      <c r="AM11" s="17">
        <v>0.38236448054137401</v>
      </c>
      <c r="AN11" s="17">
        <v>0.34201784052619699</v>
      </c>
      <c r="AO11" s="17"/>
      <c r="AP11" s="17">
        <v>0.34984401533742798</v>
      </c>
      <c r="AQ11" s="17">
        <v>0.31688525351276398</v>
      </c>
      <c r="AR11" s="17">
        <v>0.39138644816748502</v>
      </c>
      <c r="AS11" s="17"/>
      <c r="AT11" s="17">
        <v>0.38973789503961398</v>
      </c>
      <c r="AU11" s="17">
        <v>0.35076132049631897</v>
      </c>
      <c r="AV11" s="17">
        <v>0.34561723094449198</v>
      </c>
      <c r="AW11" s="17">
        <v>0.27183250033578599</v>
      </c>
      <c r="AX11" s="17">
        <v>0.21471216858718001</v>
      </c>
      <c r="AY11" s="17"/>
      <c r="AZ11" s="17">
        <v>0.31205326464085997</v>
      </c>
      <c r="BA11" s="17">
        <v>0.35083578067614202</v>
      </c>
      <c r="BB11" s="17">
        <v>0.36225740675509599</v>
      </c>
      <c r="BC11" s="17">
        <v>0.36290609941613899</v>
      </c>
      <c r="BD11" s="17">
        <v>0.367810942831577</v>
      </c>
      <c r="BE11" s="17">
        <v>0.40980544292168403</v>
      </c>
      <c r="BF11" s="17"/>
      <c r="BG11" s="17">
        <v>0.376223239475031</v>
      </c>
      <c r="BH11" s="17">
        <v>0.33444626716546899</v>
      </c>
      <c r="BI11" s="17" t="s">
        <v>95</v>
      </c>
      <c r="BJ11" s="17">
        <v>0.36809871749343498</v>
      </c>
      <c r="BK11" s="17">
        <v>0.34724619267735901</v>
      </c>
      <c r="BL11" s="17">
        <v>0.32638571781952003</v>
      </c>
      <c r="BM11" s="17">
        <v>0.30634100518926999</v>
      </c>
    </row>
    <row r="12" spans="2:65" x14ac:dyDescent="0.35">
      <c r="B12" s="18" t="s">
        <v>712</v>
      </c>
      <c r="C12" s="17">
        <v>0.100305614039603</v>
      </c>
      <c r="D12" s="17">
        <v>0.106663526641414</v>
      </c>
      <c r="E12" s="17">
        <v>9.4118437486151604E-2</v>
      </c>
      <c r="F12" s="17"/>
      <c r="G12" s="17">
        <v>0.10769681221633499</v>
      </c>
      <c r="H12" s="17">
        <v>0.104411361294728</v>
      </c>
      <c r="I12" s="17">
        <v>0.127799892329966</v>
      </c>
      <c r="J12" s="17">
        <v>0.102469620090165</v>
      </c>
      <c r="K12" s="17">
        <v>8.8067730121621599E-2</v>
      </c>
      <c r="L12" s="17">
        <v>7.6122597146571103E-2</v>
      </c>
      <c r="M12" s="17"/>
      <c r="N12" s="17">
        <v>9.5626825653128703E-2</v>
      </c>
      <c r="O12" s="17">
        <v>9.5772541483955906E-2</v>
      </c>
      <c r="P12" s="17">
        <v>0.114945656847263</v>
      </c>
      <c r="Q12" s="17">
        <v>9.8794753108760999E-2</v>
      </c>
      <c r="R12" s="17"/>
      <c r="S12" s="17">
        <v>0.11598270326013201</v>
      </c>
      <c r="T12" s="17">
        <v>0.103254597485475</v>
      </c>
      <c r="U12" s="17">
        <v>0.101438450851777</v>
      </c>
      <c r="V12" s="17">
        <v>0.10681077553424299</v>
      </c>
      <c r="W12" s="17">
        <v>9.7468246387983001E-2</v>
      </c>
      <c r="X12" s="17">
        <v>7.2503847535624999E-2</v>
      </c>
      <c r="Y12" s="17">
        <v>9.5188835509937203E-2</v>
      </c>
      <c r="Z12" s="17">
        <v>6.7390740998997001E-2</v>
      </c>
      <c r="AA12" s="17">
        <v>0.106046858709002</v>
      </c>
      <c r="AB12" s="17">
        <v>0.12047359351673</v>
      </c>
      <c r="AC12" s="17">
        <v>9.4124612097930396E-2</v>
      </c>
      <c r="AD12" s="17">
        <v>6.8235351627926794E-2</v>
      </c>
      <c r="AE12" s="17"/>
      <c r="AF12" s="17">
        <v>9.4522371178884998E-2</v>
      </c>
      <c r="AG12" s="17">
        <v>0.104275354130048</v>
      </c>
      <c r="AH12" s="17">
        <v>9.1162327610274999E-2</v>
      </c>
      <c r="AI12" s="17"/>
      <c r="AJ12" s="17">
        <v>9.0806429832864202E-2</v>
      </c>
      <c r="AK12" s="17">
        <v>0.10785859441409899</v>
      </c>
      <c r="AL12" s="17">
        <v>0.103668516742185</v>
      </c>
      <c r="AM12" s="17">
        <v>0.114078807783194</v>
      </c>
      <c r="AN12" s="17">
        <v>7.9981857652038996E-2</v>
      </c>
      <c r="AO12" s="17"/>
      <c r="AP12" s="17">
        <v>7.4875404473198195E-2</v>
      </c>
      <c r="AQ12" s="17">
        <v>9.5998787948334802E-2</v>
      </c>
      <c r="AR12" s="17">
        <v>0.10121528202140399</v>
      </c>
      <c r="AS12" s="17"/>
      <c r="AT12" s="17">
        <v>8.2429956489605702E-2</v>
      </c>
      <c r="AU12" s="17">
        <v>0.106344881093553</v>
      </c>
      <c r="AV12" s="17">
        <v>0.107367630631838</v>
      </c>
      <c r="AW12" s="17">
        <v>0.12729251961487401</v>
      </c>
      <c r="AX12" s="17">
        <v>8.0552094609021199E-2</v>
      </c>
      <c r="AY12" s="17"/>
      <c r="AZ12" s="17">
        <v>0.11351612028196301</v>
      </c>
      <c r="BA12" s="17">
        <v>9.4338162784212198E-2</v>
      </c>
      <c r="BB12" s="17">
        <v>0.10107446366687101</v>
      </c>
      <c r="BC12" s="17">
        <v>0.106084843908057</v>
      </c>
      <c r="BD12" s="17">
        <v>7.8465524767802997E-2</v>
      </c>
      <c r="BE12" s="17">
        <v>0.103745156170142</v>
      </c>
      <c r="BF12" s="17"/>
      <c r="BG12" s="17">
        <v>8.4680085978449199E-2</v>
      </c>
      <c r="BH12" s="17">
        <v>0.10346962159354101</v>
      </c>
      <c r="BI12" s="17" t="s">
        <v>95</v>
      </c>
      <c r="BJ12" s="17">
        <v>8.9016081620742704E-2</v>
      </c>
      <c r="BK12" s="17">
        <v>7.6841366656625706E-2</v>
      </c>
      <c r="BL12" s="17">
        <v>0.13488657439775001</v>
      </c>
      <c r="BM12" s="17">
        <v>0.13025807770209399</v>
      </c>
    </row>
    <row r="13" spans="2:65" x14ac:dyDescent="0.35">
      <c r="B13" s="18" t="s">
        <v>713</v>
      </c>
      <c r="C13" s="17">
        <v>9.0546292783817997E-2</v>
      </c>
      <c r="D13" s="17">
        <v>0.108624926378994</v>
      </c>
      <c r="E13" s="17">
        <v>7.2412916150726106E-2</v>
      </c>
      <c r="F13" s="17"/>
      <c r="G13" s="17">
        <v>4.0484965143750301E-2</v>
      </c>
      <c r="H13" s="17">
        <v>8.3128579670453201E-2</v>
      </c>
      <c r="I13" s="17">
        <v>9.3744379091926205E-2</v>
      </c>
      <c r="J13" s="17">
        <v>0.10189186882172099</v>
      </c>
      <c r="K13" s="17">
        <v>0.12980697555079701</v>
      </c>
      <c r="L13" s="17">
        <v>9.1657885623888102E-2</v>
      </c>
      <c r="M13" s="17"/>
      <c r="N13" s="17">
        <v>8.5729324696749196E-2</v>
      </c>
      <c r="O13" s="17">
        <v>9.3882424593692504E-2</v>
      </c>
      <c r="P13" s="17">
        <v>8.8177595582347904E-2</v>
      </c>
      <c r="Q13" s="17">
        <v>9.3913646754670704E-2</v>
      </c>
      <c r="R13" s="17"/>
      <c r="S13" s="17">
        <v>8.8141307287288403E-2</v>
      </c>
      <c r="T13" s="17">
        <v>0.101461441919121</v>
      </c>
      <c r="U13" s="17">
        <v>9.6547771169455801E-2</v>
      </c>
      <c r="V13" s="17">
        <v>8.8009927789190603E-2</v>
      </c>
      <c r="W13" s="17">
        <v>8.6205318349006396E-2</v>
      </c>
      <c r="X13" s="17">
        <v>8.1539657515977207E-2</v>
      </c>
      <c r="Y13" s="17">
        <v>9.6009917968928299E-2</v>
      </c>
      <c r="Z13" s="17">
        <v>0.111731109969047</v>
      </c>
      <c r="AA13" s="17">
        <v>6.4619308566615699E-2</v>
      </c>
      <c r="AB13" s="17">
        <v>8.3879129083399798E-2</v>
      </c>
      <c r="AC13" s="17">
        <v>9.3459621489924399E-2</v>
      </c>
      <c r="AD13" s="17">
        <v>0.15035902209173899</v>
      </c>
      <c r="AE13" s="17"/>
      <c r="AF13" s="17">
        <v>0.117398424173486</v>
      </c>
      <c r="AG13" s="17">
        <v>8.1017615583101596E-2</v>
      </c>
      <c r="AH13" s="17">
        <v>7.2834656778254903E-2</v>
      </c>
      <c r="AI13" s="17"/>
      <c r="AJ13" s="17">
        <v>8.1280186464228396E-2</v>
      </c>
      <c r="AK13" s="17">
        <v>8.6904846839646499E-2</v>
      </c>
      <c r="AL13" s="17">
        <v>7.4559454697747302E-2</v>
      </c>
      <c r="AM13" s="17">
        <v>0.28843841896082001</v>
      </c>
      <c r="AN13" s="17">
        <v>9.3407086609834294E-2</v>
      </c>
      <c r="AO13" s="17"/>
      <c r="AP13" s="17">
        <v>5.8011005958230902E-2</v>
      </c>
      <c r="AQ13" s="17">
        <v>8.4181469401014994E-2</v>
      </c>
      <c r="AR13" s="17">
        <v>8.8826923108104194E-2</v>
      </c>
      <c r="AS13" s="17"/>
      <c r="AT13" s="17">
        <v>8.6380935929136302E-2</v>
      </c>
      <c r="AU13" s="17">
        <v>8.7044829397441903E-2</v>
      </c>
      <c r="AV13" s="17">
        <v>8.7430288379256704E-2</v>
      </c>
      <c r="AW13" s="17">
        <v>9.6103995625559199E-2</v>
      </c>
      <c r="AX13" s="17">
        <v>8.3657990051266604E-2</v>
      </c>
      <c r="AY13" s="17"/>
      <c r="AZ13" s="17">
        <v>7.6671594007027999E-2</v>
      </c>
      <c r="BA13" s="17">
        <v>9.5089953624949403E-2</v>
      </c>
      <c r="BB13" s="17">
        <v>7.4535373269174504E-2</v>
      </c>
      <c r="BC13" s="17">
        <v>8.9044320999152105E-2</v>
      </c>
      <c r="BD13" s="17">
        <v>0.118748213989762</v>
      </c>
      <c r="BE13" s="17">
        <v>0.103736717680339</v>
      </c>
      <c r="BF13" s="17"/>
      <c r="BG13" s="17">
        <v>0.10053812861039101</v>
      </c>
      <c r="BH13" s="17">
        <v>8.4179236591425705E-2</v>
      </c>
      <c r="BI13" s="17" t="s">
        <v>95</v>
      </c>
      <c r="BJ13" s="17">
        <v>7.3824659954839195E-2</v>
      </c>
      <c r="BK13" s="17">
        <v>9.6348567611469593E-2</v>
      </c>
      <c r="BL13" s="17">
        <v>8.6676065632325702E-2</v>
      </c>
      <c r="BM13" s="17">
        <v>8.4378370746443596E-2</v>
      </c>
    </row>
    <row r="14" spans="2:65" x14ac:dyDescent="0.35">
      <c r="B14" s="18" t="s">
        <v>114</v>
      </c>
      <c r="C14" s="19">
        <v>0.13822944900043799</v>
      </c>
      <c r="D14" s="19">
        <v>0.103830991117493</v>
      </c>
      <c r="E14" s="19">
        <v>0.171108926739479</v>
      </c>
      <c r="F14" s="19"/>
      <c r="G14" s="19">
        <v>0.190132862260323</v>
      </c>
      <c r="H14" s="19">
        <v>0.115350613048795</v>
      </c>
      <c r="I14" s="19">
        <v>0.109583472700748</v>
      </c>
      <c r="J14" s="19">
        <v>0.11511810122596</v>
      </c>
      <c r="K14" s="19">
        <v>0.12942101867056699</v>
      </c>
      <c r="L14" s="19">
        <v>0.17038444892775001</v>
      </c>
      <c r="M14" s="19"/>
      <c r="N14" s="19">
        <v>0.11999642266195</v>
      </c>
      <c r="O14" s="19">
        <v>0.14451992391162199</v>
      </c>
      <c r="P14" s="19">
        <v>0.124629868227726</v>
      </c>
      <c r="Q14" s="19">
        <v>0.161558905279965</v>
      </c>
      <c r="R14" s="19"/>
      <c r="S14" s="19">
        <v>0.12624838479827899</v>
      </c>
      <c r="T14" s="19">
        <v>0.15440358254425801</v>
      </c>
      <c r="U14" s="19">
        <v>0.12198636066728299</v>
      </c>
      <c r="V14" s="19">
        <v>9.7110966630186493E-2</v>
      </c>
      <c r="W14" s="19">
        <v>0.13301564437726801</v>
      </c>
      <c r="X14" s="19">
        <v>0.12991315667269601</v>
      </c>
      <c r="Y14" s="19">
        <v>0.16145455262479499</v>
      </c>
      <c r="Z14" s="19">
        <v>0.13082520503626699</v>
      </c>
      <c r="AA14" s="19">
        <v>0.14200606553042</v>
      </c>
      <c r="AB14" s="19">
        <v>0.13899748777096901</v>
      </c>
      <c r="AC14" s="19">
        <v>0.122086713386512</v>
      </c>
      <c r="AD14" s="19">
        <v>0.28575321711817397</v>
      </c>
      <c r="AE14" s="19"/>
      <c r="AF14" s="19">
        <v>0.12434676535990399</v>
      </c>
      <c r="AG14" s="19">
        <v>0.116720155781494</v>
      </c>
      <c r="AH14" s="19">
        <v>0.182016292625028</v>
      </c>
      <c r="AI14" s="19"/>
      <c r="AJ14" s="19">
        <v>0.128831140630075</v>
      </c>
      <c r="AK14" s="19">
        <v>0.10322618957897001</v>
      </c>
      <c r="AL14" s="19">
        <v>0.106242789198827</v>
      </c>
      <c r="AM14" s="19">
        <v>0.114756479839536</v>
      </c>
      <c r="AN14" s="19">
        <v>0.205764612245071</v>
      </c>
      <c r="AO14" s="19"/>
      <c r="AP14" s="19">
        <v>0.120924398978629</v>
      </c>
      <c r="AQ14" s="19">
        <v>0.119638696287796</v>
      </c>
      <c r="AR14" s="19">
        <v>7.7739768950516E-2</v>
      </c>
      <c r="AS14" s="19"/>
      <c r="AT14" s="19">
        <v>0.145640391883089</v>
      </c>
      <c r="AU14" s="19">
        <v>0.143855159302548</v>
      </c>
      <c r="AV14" s="19">
        <v>0.132334027580647</v>
      </c>
      <c r="AW14" s="19">
        <v>0.11677383121918999</v>
      </c>
      <c r="AX14" s="19">
        <v>0.17679482074897701</v>
      </c>
      <c r="AY14" s="19"/>
      <c r="AZ14" s="19">
        <v>0.123091671014199</v>
      </c>
      <c r="BA14" s="19">
        <v>0.135153405046748</v>
      </c>
      <c r="BB14" s="19">
        <v>0.15316878886448199</v>
      </c>
      <c r="BC14" s="19">
        <v>0.156239193587903</v>
      </c>
      <c r="BD14" s="19">
        <v>0.144264466285351</v>
      </c>
      <c r="BE14" s="19">
        <v>0.113784437848204</v>
      </c>
      <c r="BF14" s="19"/>
      <c r="BG14" s="19">
        <v>0.14534248472033701</v>
      </c>
      <c r="BH14" s="19">
        <v>0.115470739012784</v>
      </c>
      <c r="BI14" s="19" t="s">
        <v>95</v>
      </c>
      <c r="BJ14" s="19">
        <v>0.11368188374817199</v>
      </c>
      <c r="BK14" s="19">
        <v>0.14853431995689301</v>
      </c>
      <c r="BL14" s="19">
        <v>0.14018706890146601</v>
      </c>
      <c r="BM14" s="19">
        <v>0.16021604589670299</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720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x14ac:dyDescent="0.35">
      <c r="B9" s="18" t="s">
        <v>709</v>
      </c>
      <c r="C9" s="17">
        <v>0.13313545019884801</v>
      </c>
      <c r="D9" s="17">
        <v>0.13304141741862699</v>
      </c>
      <c r="E9" s="17">
        <v>0.13287151979873299</v>
      </c>
      <c r="F9" s="17"/>
      <c r="G9" s="17">
        <v>0.14352879813233099</v>
      </c>
      <c r="H9" s="17">
        <v>0.119455828118966</v>
      </c>
      <c r="I9" s="17">
        <v>0.136357032783193</v>
      </c>
      <c r="J9" s="17">
        <v>0.13547634903185099</v>
      </c>
      <c r="K9" s="17">
        <v>0.125912344538083</v>
      </c>
      <c r="L9" s="17">
        <v>0.13767606125241599</v>
      </c>
      <c r="M9" s="17"/>
      <c r="N9" s="17">
        <v>0.15064931803920101</v>
      </c>
      <c r="O9" s="17">
        <v>0.14277193084666101</v>
      </c>
      <c r="P9" s="17">
        <v>0.12876077738215</v>
      </c>
      <c r="Q9" s="17">
        <v>0.105383014120302</v>
      </c>
      <c r="R9" s="17"/>
      <c r="S9" s="17">
        <v>0.146762846753067</v>
      </c>
      <c r="T9" s="17">
        <v>0.14506739371541899</v>
      </c>
      <c r="U9" s="17">
        <v>0.11991828336116001</v>
      </c>
      <c r="V9" s="17">
        <v>0.119332457293309</v>
      </c>
      <c r="W9" s="17">
        <v>0.14152111204620099</v>
      </c>
      <c r="X9" s="17">
        <v>0.13742315701583199</v>
      </c>
      <c r="Y9" s="17">
        <v>0.13588973816156799</v>
      </c>
      <c r="Z9" s="17">
        <v>0.134190601843762</v>
      </c>
      <c r="AA9" s="17">
        <v>0.138649668247119</v>
      </c>
      <c r="AB9" s="17">
        <v>0.120754056995033</v>
      </c>
      <c r="AC9" s="17">
        <v>0.16376476195099501</v>
      </c>
      <c r="AD9" s="17">
        <v>1.96587385358091E-2</v>
      </c>
      <c r="AE9" s="17"/>
      <c r="AF9" s="17">
        <v>0.15000027203715499</v>
      </c>
      <c r="AG9" s="17">
        <v>0.13257602939242</v>
      </c>
      <c r="AH9" s="17">
        <v>0.10365913209772901</v>
      </c>
      <c r="AI9" s="17"/>
      <c r="AJ9" s="17">
        <v>0.14653725426957101</v>
      </c>
      <c r="AK9" s="17">
        <v>0.15587041820495801</v>
      </c>
      <c r="AL9" s="17">
        <v>0.13990827321006399</v>
      </c>
      <c r="AM9" s="17">
        <v>7.2708044122148194E-2</v>
      </c>
      <c r="AN9" s="17">
        <v>9.4386087199984994E-2</v>
      </c>
      <c r="AO9" s="17"/>
      <c r="AP9" s="17">
        <v>0.16191875972605299</v>
      </c>
      <c r="AQ9" s="17">
        <v>0.15613559832672499</v>
      </c>
      <c r="AR9" s="17">
        <v>0.109862644598184</v>
      </c>
      <c r="AS9" s="17"/>
      <c r="AT9" s="17">
        <v>0.106354748228967</v>
      </c>
      <c r="AU9" s="17">
        <v>0.110813880829015</v>
      </c>
      <c r="AV9" s="17">
        <v>0.155063799358057</v>
      </c>
      <c r="AW9" s="17">
        <v>0.18215935668946401</v>
      </c>
      <c r="AX9" s="17">
        <v>0.166238319297003</v>
      </c>
      <c r="AY9" s="17"/>
      <c r="AZ9" s="17">
        <v>0.146915312442922</v>
      </c>
      <c r="BA9" s="17">
        <v>0.13640279903809499</v>
      </c>
      <c r="BB9" s="17">
        <v>0.124273399247549</v>
      </c>
      <c r="BC9" s="17">
        <v>0.106372057573401</v>
      </c>
      <c r="BD9" s="17">
        <v>0.14140319405019</v>
      </c>
      <c r="BE9" s="17">
        <v>0.14684931071707799</v>
      </c>
      <c r="BF9" s="17"/>
      <c r="BG9" s="17">
        <v>0.143573563847885</v>
      </c>
      <c r="BH9" s="17">
        <v>0.14289736241874701</v>
      </c>
      <c r="BI9" s="17" t="s">
        <v>95</v>
      </c>
      <c r="BJ9" s="17">
        <v>0.11408457967930299</v>
      </c>
      <c r="BK9" s="17">
        <v>0.105821205432429</v>
      </c>
      <c r="BL9" s="17">
        <v>0.13744287755515</v>
      </c>
      <c r="BM9" s="17">
        <v>5.6364328968908903E-2</v>
      </c>
    </row>
    <row r="10" spans="2:65" x14ac:dyDescent="0.35">
      <c r="B10" s="18" t="s">
        <v>710</v>
      </c>
      <c r="C10" s="17">
        <v>0.27022268240338898</v>
      </c>
      <c r="D10" s="17">
        <v>0.28352835552255401</v>
      </c>
      <c r="E10" s="17">
        <v>0.258210579656661</v>
      </c>
      <c r="F10" s="17"/>
      <c r="G10" s="17">
        <v>0.25375269721787103</v>
      </c>
      <c r="H10" s="17">
        <v>0.32059298114307999</v>
      </c>
      <c r="I10" s="17">
        <v>0.27056250016984601</v>
      </c>
      <c r="J10" s="17">
        <v>0.27168917581822999</v>
      </c>
      <c r="K10" s="17">
        <v>0.25425882367637198</v>
      </c>
      <c r="L10" s="17">
        <v>0.24944099482154999</v>
      </c>
      <c r="M10" s="17"/>
      <c r="N10" s="17">
        <v>0.29997072430390298</v>
      </c>
      <c r="O10" s="17">
        <v>0.285742655730787</v>
      </c>
      <c r="P10" s="17">
        <v>0.25972666683588702</v>
      </c>
      <c r="Q10" s="17">
        <v>0.23371238399333</v>
      </c>
      <c r="R10" s="17"/>
      <c r="S10" s="17">
        <v>0.25622764139746901</v>
      </c>
      <c r="T10" s="17">
        <v>0.28655099387945299</v>
      </c>
      <c r="U10" s="17">
        <v>0.247103128735642</v>
      </c>
      <c r="V10" s="17">
        <v>0.26853841840079701</v>
      </c>
      <c r="W10" s="17">
        <v>0.323940253999561</v>
      </c>
      <c r="X10" s="17">
        <v>0.29030891657081997</v>
      </c>
      <c r="Y10" s="17">
        <v>0.27939839191579502</v>
      </c>
      <c r="Z10" s="17">
        <v>0.26174507297743699</v>
      </c>
      <c r="AA10" s="17">
        <v>0.314890603421905</v>
      </c>
      <c r="AB10" s="17">
        <v>0.224685825435289</v>
      </c>
      <c r="AC10" s="17">
        <v>0.25573675980296201</v>
      </c>
      <c r="AD10" s="17">
        <v>0.130521931225341</v>
      </c>
      <c r="AE10" s="17"/>
      <c r="AF10" s="17">
        <v>0.25431444301768802</v>
      </c>
      <c r="AG10" s="17">
        <v>0.30012383197496101</v>
      </c>
      <c r="AH10" s="17">
        <v>0.23951047271585901</v>
      </c>
      <c r="AI10" s="17"/>
      <c r="AJ10" s="17">
        <v>0.27706162400560502</v>
      </c>
      <c r="AK10" s="17">
        <v>0.287194310824053</v>
      </c>
      <c r="AL10" s="17">
        <v>0.318402293949963</v>
      </c>
      <c r="AM10" s="17">
        <v>0.228102114727633</v>
      </c>
      <c r="AN10" s="17">
        <v>0.23431519465795</v>
      </c>
      <c r="AO10" s="17"/>
      <c r="AP10" s="17">
        <v>0.29923792936113502</v>
      </c>
      <c r="AQ10" s="17">
        <v>0.28794138764336602</v>
      </c>
      <c r="AR10" s="17">
        <v>0.334734022787672</v>
      </c>
      <c r="AS10" s="17"/>
      <c r="AT10" s="17">
        <v>0.24052712960087699</v>
      </c>
      <c r="AU10" s="17">
        <v>0.26981071946915702</v>
      </c>
      <c r="AV10" s="17">
        <v>0.27493687524342703</v>
      </c>
      <c r="AW10" s="17">
        <v>0.310974783777971</v>
      </c>
      <c r="AX10" s="17">
        <v>0.42428180545474398</v>
      </c>
      <c r="AY10" s="17"/>
      <c r="AZ10" s="17">
        <v>0.28340360793728703</v>
      </c>
      <c r="BA10" s="17">
        <v>0.27595484368766598</v>
      </c>
      <c r="BB10" s="17">
        <v>0.28840738833266599</v>
      </c>
      <c r="BC10" s="17">
        <v>0.250489340711822</v>
      </c>
      <c r="BD10" s="17">
        <v>0.272919472586863</v>
      </c>
      <c r="BE10" s="17">
        <v>0.19910216711819101</v>
      </c>
      <c r="BF10" s="17"/>
      <c r="BG10" s="17">
        <v>0.275520964174157</v>
      </c>
      <c r="BH10" s="17">
        <v>0.29577572101641603</v>
      </c>
      <c r="BI10" s="17" t="s">
        <v>95</v>
      </c>
      <c r="BJ10" s="17">
        <v>0.22477128466464899</v>
      </c>
      <c r="BK10" s="17">
        <v>0.23633726354085999</v>
      </c>
      <c r="BL10" s="17">
        <v>0.26898007143990699</v>
      </c>
      <c r="BM10" s="17">
        <v>0.249825186735669</v>
      </c>
    </row>
    <row r="11" spans="2:65" x14ac:dyDescent="0.35">
      <c r="B11" s="18" t="s">
        <v>711</v>
      </c>
      <c r="C11" s="17">
        <v>0.330939724064444</v>
      </c>
      <c r="D11" s="17">
        <v>0.31857842659637903</v>
      </c>
      <c r="E11" s="17">
        <v>0.34336516035304399</v>
      </c>
      <c r="F11" s="17"/>
      <c r="G11" s="17">
        <v>0.31772977472222402</v>
      </c>
      <c r="H11" s="17">
        <v>0.31099896917775899</v>
      </c>
      <c r="I11" s="17">
        <v>0.313170355977541</v>
      </c>
      <c r="J11" s="17">
        <v>0.33487195065483599</v>
      </c>
      <c r="K11" s="17">
        <v>0.35895520115259599</v>
      </c>
      <c r="L11" s="17">
        <v>0.34841121004515402</v>
      </c>
      <c r="M11" s="17"/>
      <c r="N11" s="17">
        <v>0.31291071068104198</v>
      </c>
      <c r="O11" s="17">
        <v>0.29902181109120102</v>
      </c>
      <c r="P11" s="17">
        <v>0.35234897847886198</v>
      </c>
      <c r="Q11" s="17">
        <v>0.36455179086094902</v>
      </c>
      <c r="R11" s="17"/>
      <c r="S11" s="17">
        <v>0.33419302204289902</v>
      </c>
      <c r="T11" s="17">
        <v>0.29219136163338399</v>
      </c>
      <c r="U11" s="17">
        <v>0.34376010216388703</v>
      </c>
      <c r="V11" s="17">
        <v>0.35636367745528003</v>
      </c>
      <c r="W11" s="17">
        <v>0.281490264796876</v>
      </c>
      <c r="X11" s="17">
        <v>0.31896606290206903</v>
      </c>
      <c r="Y11" s="17">
        <v>0.33043998486593601</v>
      </c>
      <c r="Z11" s="17">
        <v>0.39603657852471502</v>
      </c>
      <c r="AA11" s="17">
        <v>0.31908174335085199</v>
      </c>
      <c r="AB11" s="17">
        <v>0.37713968622514399</v>
      </c>
      <c r="AC11" s="17">
        <v>0.32631819514945898</v>
      </c>
      <c r="AD11" s="17">
        <v>0.35116952544878299</v>
      </c>
      <c r="AE11" s="17"/>
      <c r="AF11" s="17">
        <v>0.33656566613267203</v>
      </c>
      <c r="AG11" s="17">
        <v>0.32171913039854499</v>
      </c>
      <c r="AH11" s="17">
        <v>0.34657463114207399</v>
      </c>
      <c r="AI11" s="17"/>
      <c r="AJ11" s="17">
        <v>0.33921651806710801</v>
      </c>
      <c r="AK11" s="17">
        <v>0.32891394111970101</v>
      </c>
      <c r="AL11" s="17">
        <v>0.31830748351951899</v>
      </c>
      <c r="AM11" s="17">
        <v>0.26534132878658201</v>
      </c>
      <c r="AN11" s="17">
        <v>0.31432863483123102</v>
      </c>
      <c r="AO11" s="17"/>
      <c r="AP11" s="17">
        <v>0.31425337030545603</v>
      </c>
      <c r="AQ11" s="17">
        <v>0.32480420994868803</v>
      </c>
      <c r="AR11" s="17">
        <v>0.333611825973614</v>
      </c>
      <c r="AS11" s="17"/>
      <c r="AT11" s="17">
        <v>0.38166347696351</v>
      </c>
      <c r="AU11" s="17">
        <v>0.33708202140721799</v>
      </c>
      <c r="AV11" s="17">
        <v>0.31545687166361802</v>
      </c>
      <c r="AW11" s="17">
        <v>0.26125333438564002</v>
      </c>
      <c r="AX11" s="17">
        <v>0.16256610403134</v>
      </c>
      <c r="AY11" s="17"/>
      <c r="AZ11" s="17">
        <v>0.32899120556246902</v>
      </c>
      <c r="BA11" s="17">
        <v>0.32740112290803502</v>
      </c>
      <c r="BB11" s="17">
        <v>0.321090777456087</v>
      </c>
      <c r="BC11" s="17">
        <v>0.35479085227726997</v>
      </c>
      <c r="BD11" s="17">
        <v>0.31643437954908399</v>
      </c>
      <c r="BE11" s="17">
        <v>0.332612822622672</v>
      </c>
      <c r="BF11" s="17"/>
      <c r="BG11" s="17">
        <v>0.32922981531761802</v>
      </c>
      <c r="BH11" s="17">
        <v>0.302900169648744</v>
      </c>
      <c r="BI11" s="17" t="s">
        <v>95</v>
      </c>
      <c r="BJ11" s="17">
        <v>0.41457008271246898</v>
      </c>
      <c r="BK11" s="17">
        <v>0.355491165151536</v>
      </c>
      <c r="BL11" s="17">
        <v>0.32424698871404001</v>
      </c>
      <c r="BM11" s="17">
        <v>0.37751492620433003</v>
      </c>
    </row>
    <row r="12" spans="2:65" x14ac:dyDescent="0.35">
      <c r="B12" s="18" t="s">
        <v>712</v>
      </c>
      <c r="C12" s="17">
        <v>7.0469916162940793E-2</v>
      </c>
      <c r="D12" s="17">
        <v>7.3512489195130204E-2</v>
      </c>
      <c r="E12" s="17">
        <v>6.7883250335486006E-2</v>
      </c>
      <c r="F12" s="17"/>
      <c r="G12" s="17">
        <v>7.6953091091337897E-2</v>
      </c>
      <c r="H12" s="17">
        <v>9.3579828212652497E-2</v>
      </c>
      <c r="I12" s="17">
        <v>7.7068201344183004E-2</v>
      </c>
      <c r="J12" s="17">
        <v>7.3974353812784305E-2</v>
      </c>
      <c r="K12" s="17">
        <v>5.6577543722537003E-2</v>
      </c>
      <c r="L12" s="17">
        <v>4.8479086862023499E-2</v>
      </c>
      <c r="M12" s="17"/>
      <c r="N12" s="17">
        <v>6.2223688088227098E-2</v>
      </c>
      <c r="O12" s="17">
        <v>6.6056736743774894E-2</v>
      </c>
      <c r="P12" s="17">
        <v>7.60073979972304E-2</v>
      </c>
      <c r="Q12" s="17">
        <v>8.0220083723996305E-2</v>
      </c>
      <c r="R12" s="17"/>
      <c r="S12" s="17">
        <v>7.1004366705796698E-2</v>
      </c>
      <c r="T12" s="17">
        <v>6.9398611240527694E-2</v>
      </c>
      <c r="U12" s="17">
        <v>9.3392808482154893E-2</v>
      </c>
      <c r="V12" s="17">
        <v>8.2614845451492197E-2</v>
      </c>
      <c r="W12" s="17">
        <v>6.4702990197423302E-2</v>
      </c>
      <c r="X12" s="17">
        <v>6.5312041212595096E-2</v>
      </c>
      <c r="Y12" s="17">
        <v>6.8960788972122294E-2</v>
      </c>
      <c r="Z12" s="17">
        <v>3.9807010172061501E-2</v>
      </c>
      <c r="AA12" s="17">
        <v>5.63398730896277E-2</v>
      </c>
      <c r="AB12" s="17">
        <v>8.2967461333158701E-2</v>
      </c>
      <c r="AC12" s="17">
        <v>8.1077568791114094E-2</v>
      </c>
      <c r="AD12" s="17">
        <v>4.5754073205275601E-2</v>
      </c>
      <c r="AE12" s="17"/>
      <c r="AF12" s="17">
        <v>6.1784540424593103E-2</v>
      </c>
      <c r="AG12" s="17">
        <v>6.6223067228380103E-2</v>
      </c>
      <c r="AH12" s="17">
        <v>8.98726708243269E-2</v>
      </c>
      <c r="AI12" s="17"/>
      <c r="AJ12" s="17">
        <v>5.6550915734975102E-2</v>
      </c>
      <c r="AK12" s="17">
        <v>7.3192861438359597E-2</v>
      </c>
      <c r="AL12" s="17">
        <v>5.1852544407165697E-2</v>
      </c>
      <c r="AM12" s="17">
        <v>0.13764435658656099</v>
      </c>
      <c r="AN12" s="17">
        <v>0.10166583509407399</v>
      </c>
      <c r="AO12" s="17"/>
      <c r="AP12" s="17">
        <v>5.3852144540601901E-2</v>
      </c>
      <c r="AQ12" s="17">
        <v>7.1877379951006196E-2</v>
      </c>
      <c r="AR12" s="17">
        <v>6.1478045861498597E-2</v>
      </c>
      <c r="AS12" s="17"/>
      <c r="AT12" s="17">
        <v>6.41683188887405E-2</v>
      </c>
      <c r="AU12" s="17">
        <v>7.6368691744242698E-2</v>
      </c>
      <c r="AV12" s="17">
        <v>7.0817701725034293E-2</v>
      </c>
      <c r="AW12" s="17">
        <v>8.3358647028362196E-2</v>
      </c>
      <c r="AX12" s="17">
        <v>3.5499104034886701E-2</v>
      </c>
      <c r="AY12" s="17"/>
      <c r="AZ12" s="17">
        <v>5.8987820729243703E-2</v>
      </c>
      <c r="BA12" s="17">
        <v>6.6802097167549201E-2</v>
      </c>
      <c r="BB12" s="17">
        <v>8.2022897583769599E-2</v>
      </c>
      <c r="BC12" s="17">
        <v>8.0666133335978593E-2</v>
      </c>
      <c r="BD12" s="17">
        <v>5.4688977207085397E-2</v>
      </c>
      <c r="BE12" s="17">
        <v>0.117169078902968</v>
      </c>
      <c r="BF12" s="17"/>
      <c r="BG12" s="17">
        <v>5.1219617316870601E-2</v>
      </c>
      <c r="BH12" s="17">
        <v>8.10527833776373E-2</v>
      </c>
      <c r="BI12" s="17" t="s">
        <v>95</v>
      </c>
      <c r="BJ12" s="17">
        <v>6.7052809086416504E-2</v>
      </c>
      <c r="BK12" s="17">
        <v>7.9481109631836799E-2</v>
      </c>
      <c r="BL12" s="17">
        <v>8.7425707960916102E-2</v>
      </c>
      <c r="BM12" s="17">
        <v>8.1742855220418298E-2</v>
      </c>
    </row>
    <row r="13" spans="2:65" x14ac:dyDescent="0.35">
      <c r="B13" s="18" t="s">
        <v>713</v>
      </c>
      <c r="C13" s="17">
        <v>6.25479022302418E-2</v>
      </c>
      <c r="D13" s="17">
        <v>7.9842113909846593E-2</v>
      </c>
      <c r="E13" s="17">
        <v>4.50280607567436E-2</v>
      </c>
      <c r="F13" s="17"/>
      <c r="G13" s="17">
        <v>2.5478856290584401E-2</v>
      </c>
      <c r="H13" s="17">
        <v>6.08140538170319E-2</v>
      </c>
      <c r="I13" s="17">
        <v>7.2300056017102904E-2</v>
      </c>
      <c r="J13" s="17">
        <v>7.0246502314917497E-2</v>
      </c>
      <c r="K13" s="17">
        <v>8.4523467099206495E-2</v>
      </c>
      <c r="L13" s="17">
        <v>5.9629220056377302E-2</v>
      </c>
      <c r="M13" s="17"/>
      <c r="N13" s="17">
        <v>5.8853027171598002E-2</v>
      </c>
      <c r="O13" s="17">
        <v>6.9418423320257105E-2</v>
      </c>
      <c r="P13" s="17">
        <v>6.1443452466670503E-2</v>
      </c>
      <c r="Q13" s="17">
        <v>6.0438629509745101E-2</v>
      </c>
      <c r="R13" s="17"/>
      <c r="S13" s="17">
        <v>6.0530407227702802E-2</v>
      </c>
      <c r="T13" s="17">
        <v>6.7403231047630893E-2</v>
      </c>
      <c r="U13" s="17">
        <v>5.0648633278599198E-2</v>
      </c>
      <c r="V13" s="17">
        <v>6.12910764790663E-2</v>
      </c>
      <c r="W13" s="17">
        <v>5.6463209683084603E-2</v>
      </c>
      <c r="X13" s="17">
        <v>7.6807929695898003E-2</v>
      </c>
      <c r="Y13" s="17">
        <v>5.74586876524011E-2</v>
      </c>
      <c r="Z13" s="17">
        <v>7.1885268067010497E-2</v>
      </c>
      <c r="AA13" s="17">
        <v>3.6972448927216697E-2</v>
      </c>
      <c r="AB13" s="17">
        <v>6.2087561098186202E-2</v>
      </c>
      <c r="AC13" s="17">
        <v>6.5650934228987601E-2</v>
      </c>
      <c r="AD13" s="17">
        <v>0.148597627798388</v>
      </c>
      <c r="AE13" s="17"/>
      <c r="AF13" s="17">
        <v>8.5801975848417394E-2</v>
      </c>
      <c r="AG13" s="17">
        <v>5.2914729638758103E-2</v>
      </c>
      <c r="AH13" s="17">
        <v>5.3177640080715703E-2</v>
      </c>
      <c r="AI13" s="17"/>
      <c r="AJ13" s="17">
        <v>6.2499545518078098E-2</v>
      </c>
      <c r="AK13" s="17">
        <v>4.91459860949598E-2</v>
      </c>
      <c r="AL13" s="17">
        <v>3.1970885081944303E-2</v>
      </c>
      <c r="AM13" s="17">
        <v>0.205937898973309</v>
      </c>
      <c r="AN13" s="17">
        <v>6.5895397068261002E-2</v>
      </c>
      <c r="AO13" s="17"/>
      <c r="AP13" s="17">
        <v>5.3499108277104003E-2</v>
      </c>
      <c r="AQ13" s="17">
        <v>4.8695002461288002E-2</v>
      </c>
      <c r="AR13" s="17">
        <v>5.5770461471734797E-2</v>
      </c>
      <c r="AS13" s="17"/>
      <c r="AT13" s="17">
        <v>5.9991296694489299E-2</v>
      </c>
      <c r="AU13" s="17">
        <v>6.8608970081883103E-2</v>
      </c>
      <c r="AV13" s="17">
        <v>5.7771228657277601E-2</v>
      </c>
      <c r="AW13" s="17">
        <v>6.2791242428248004E-2</v>
      </c>
      <c r="AX13" s="17">
        <v>2.0142431059244299E-2</v>
      </c>
      <c r="AY13" s="17"/>
      <c r="AZ13" s="17">
        <v>5.6908430867222297E-2</v>
      </c>
      <c r="BA13" s="17">
        <v>6.3233723225282201E-2</v>
      </c>
      <c r="BB13" s="17">
        <v>5.9707004555906697E-2</v>
      </c>
      <c r="BC13" s="17">
        <v>5.9249764700966302E-2</v>
      </c>
      <c r="BD13" s="17">
        <v>8.1912227662734205E-2</v>
      </c>
      <c r="BE13" s="17">
        <v>5.78854292048986E-2</v>
      </c>
      <c r="BF13" s="17"/>
      <c r="BG13" s="17">
        <v>6.2554119567341193E-2</v>
      </c>
      <c r="BH13" s="17">
        <v>6.61952251272305E-2</v>
      </c>
      <c r="BI13" s="17" t="s">
        <v>95</v>
      </c>
      <c r="BJ13" s="17">
        <v>6.6478057862821002E-2</v>
      </c>
      <c r="BK13" s="17">
        <v>6.3787308616524693E-2</v>
      </c>
      <c r="BL13" s="17">
        <v>5.37268392167079E-2</v>
      </c>
      <c r="BM13" s="17">
        <v>9.2773975272648093E-2</v>
      </c>
    </row>
    <row r="14" spans="2:65" x14ac:dyDescent="0.35">
      <c r="B14" s="18" t="s">
        <v>114</v>
      </c>
      <c r="C14" s="19">
        <v>0.13268432494013499</v>
      </c>
      <c r="D14" s="19">
        <v>0.111497197357463</v>
      </c>
      <c r="E14" s="19">
        <v>0.15264142909933201</v>
      </c>
      <c r="F14" s="19"/>
      <c r="G14" s="19">
        <v>0.182556782545652</v>
      </c>
      <c r="H14" s="19">
        <v>9.4558339530510599E-2</v>
      </c>
      <c r="I14" s="19">
        <v>0.13054185370813401</v>
      </c>
      <c r="J14" s="19">
        <v>0.113741668367382</v>
      </c>
      <c r="K14" s="19">
        <v>0.119772619811205</v>
      </c>
      <c r="L14" s="19">
        <v>0.15636342696247901</v>
      </c>
      <c r="M14" s="19"/>
      <c r="N14" s="19">
        <v>0.11539253171602901</v>
      </c>
      <c r="O14" s="19">
        <v>0.13698844226731899</v>
      </c>
      <c r="P14" s="19">
        <v>0.121712726839199</v>
      </c>
      <c r="Q14" s="19">
        <v>0.15569409779167701</v>
      </c>
      <c r="R14" s="19"/>
      <c r="S14" s="19">
        <v>0.131281715873066</v>
      </c>
      <c r="T14" s="19">
        <v>0.139388408483585</v>
      </c>
      <c r="U14" s="19">
        <v>0.14517704397855699</v>
      </c>
      <c r="V14" s="19">
        <v>0.11185952492005601</v>
      </c>
      <c r="W14" s="19">
        <v>0.13188216927685401</v>
      </c>
      <c r="X14" s="19">
        <v>0.11118189260278601</v>
      </c>
      <c r="Y14" s="19">
        <v>0.12785240843217799</v>
      </c>
      <c r="Z14" s="19">
        <v>9.6335468415013795E-2</v>
      </c>
      <c r="AA14" s="19">
        <v>0.13406566296328001</v>
      </c>
      <c r="AB14" s="19">
        <v>0.13236540891318899</v>
      </c>
      <c r="AC14" s="19">
        <v>0.107451780076481</v>
      </c>
      <c r="AD14" s="19">
        <v>0.30429810378640398</v>
      </c>
      <c r="AE14" s="19"/>
      <c r="AF14" s="19">
        <v>0.111533102539474</v>
      </c>
      <c r="AG14" s="19">
        <v>0.12644321136693601</v>
      </c>
      <c r="AH14" s="19">
        <v>0.167205453139295</v>
      </c>
      <c r="AI14" s="19"/>
      <c r="AJ14" s="19">
        <v>0.118134142404663</v>
      </c>
      <c r="AK14" s="19">
        <v>0.10568248231796901</v>
      </c>
      <c r="AL14" s="19">
        <v>0.13955851983134401</v>
      </c>
      <c r="AM14" s="19">
        <v>9.0266256803768E-2</v>
      </c>
      <c r="AN14" s="19">
        <v>0.18940885114849901</v>
      </c>
      <c r="AO14" s="19"/>
      <c r="AP14" s="19">
        <v>0.11723868778965001</v>
      </c>
      <c r="AQ14" s="19">
        <v>0.110546421668927</v>
      </c>
      <c r="AR14" s="19">
        <v>0.10454299930729601</v>
      </c>
      <c r="AS14" s="19"/>
      <c r="AT14" s="19">
        <v>0.14729502962341701</v>
      </c>
      <c r="AU14" s="19">
        <v>0.13731571646848501</v>
      </c>
      <c r="AV14" s="19">
        <v>0.125953523352586</v>
      </c>
      <c r="AW14" s="19">
        <v>9.9462635690315396E-2</v>
      </c>
      <c r="AX14" s="19">
        <v>0.19127223612278199</v>
      </c>
      <c r="AY14" s="19"/>
      <c r="AZ14" s="19">
        <v>0.124793622460856</v>
      </c>
      <c r="BA14" s="19">
        <v>0.13020541397337301</v>
      </c>
      <c r="BB14" s="19">
        <v>0.124498532824021</v>
      </c>
      <c r="BC14" s="19">
        <v>0.148431851400562</v>
      </c>
      <c r="BD14" s="19">
        <v>0.13264174894404299</v>
      </c>
      <c r="BE14" s="19">
        <v>0.14638119143419301</v>
      </c>
      <c r="BF14" s="19"/>
      <c r="BG14" s="19">
        <v>0.13790191977612801</v>
      </c>
      <c r="BH14" s="19">
        <v>0.111178738411226</v>
      </c>
      <c r="BI14" s="19" t="s">
        <v>95</v>
      </c>
      <c r="BJ14" s="19">
        <v>0.113043185994341</v>
      </c>
      <c r="BK14" s="19">
        <v>0.15908194762681399</v>
      </c>
      <c r="BL14" s="19">
        <v>0.12817751511327899</v>
      </c>
      <c r="BM14" s="19">
        <v>0.14177872759802601</v>
      </c>
    </row>
    <row r="15" spans="2:65" x14ac:dyDescent="0.35">
      <c r="B15" s="16"/>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M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58" x14ac:dyDescent="0.35">
      <c r="B9" s="18" t="s">
        <v>721</v>
      </c>
      <c r="C9" s="17">
        <v>0.171403828980985</v>
      </c>
      <c r="D9" s="17">
        <v>0.19528438878972801</v>
      </c>
      <c r="E9" s="17">
        <v>0.14850301117002099</v>
      </c>
      <c r="F9" s="17"/>
      <c r="G9" s="17">
        <v>0.17387051958056499</v>
      </c>
      <c r="H9" s="17">
        <v>0.18687677966989499</v>
      </c>
      <c r="I9" s="17">
        <v>0.15129864179699701</v>
      </c>
      <c r="J9" s="17">
        <v>0.12504769698564699</v>
      </c>
      <c r="K9" s="17">
        <v>0.167836797233538</v>
      </c>
      <c r="L9" s="17">
        <v>0.21358656543916399</v>
      </c>
      <c r="M9" s="17"/>
      <c r="N9" s="17">
        <v>0.22634625705678299</v>
      </c>
      <c r="O9" s="17">
        <v>0.16494999601954199</v>
      </c>
      <c r="P9" s="17">
        <v>0.14233116891689901</v>
      </c>
      <c r="Q9" s="17">
        <v>0.14324414359141399</v>
      </c>
      <c r="R9" s="17"/>
      <c r="S9" s="17">
        <v>0.185427433749808</v>
      </c>
      <c r="T9" s="17">
        <v>0.16620694667206501</v>
      </c>
      <c r="U9" s="17">
        <v>0.18007260942940401</v>
      </c>
      <c r="V9" s="17">
        <v>0.173658588988961</v>
      </c>
      <c r="W9" s="17">
        <v>0.15616893259876399</v>
      </c>
      <c r="X9" s="17">
        <v>0.18300719339843299</v>
      </c>
      <c r="Y9" s="17">
        <v>0.194482555698169</v>
      </c>
      <c r="Z9" s="17">
        <v>0.13250772108846201</v>
      </c>
      <c r="AA9" s="17">
        <v>0.18107570982926399</v>
      </c>
      <c r="AB9" s="17">
        <v>0.150867317418898</v>
      </c>
      <c r="AC9" s="17">
        <v>0.177702180242892</v>
      </c>
      <c r="AD9" s="17">
        <v>0.105911690368231</v>
      </c>
      <c r="AE9" s="17"/>
      <c r="AF9" s="17">
        <v>0.165452641307929</v>
      </c>
      <c r="AG9" s="17">
        <v>0.17791400082556499</v>
      </c>
      <c r="AH9" s="17">
        <v>0.17756470848779299</v>
      </c>
      <c r="AI9" s="17"/>
      <c r="AJ9" s="17">
        <v>0.20411861239679499</v>
      </c>
      <c r="AK9" s="17">
        <v>0.149786178382812</v>
      </c>
      <c r="AL9" s="17">
        <v>0.186321624653049</v>
      </c>
      <c r="AM9" s="17">
        <v>8.71805024119469E-2</v>
      </c>
      <c r="AN9" s="17">
        <v>0.15980707404452901</v>
      </c>
      <c r="AO9" s="17"/>
      <c r="AP9" s="17">
        <v>0.23836470039931301</v>
      </c>
      <c r="AQ9" s="17">
        <v>0.174113760725425</v>
      </c>
      <c r="AR9" s="17">
        <v>0.203888318447976</v>
      </c>
      <c r="AS9" s="17"/>
      <c r="AT9" s="17">
        <v>0.13808824840647899</v>
      </c>
      <c r="AU9" s="17">
        <v>0.154193090194476</v>
      </c>
      <c r="AV9" s="17">
        <v>0.20161471309638301</v>
      </c>
      <c r="AW9" s="17">
        <v>0.190877206584532</v>
      </c>
      <c r="AX9" s="17">
        <v>0.220435422361769</v>
      </c>
      <c r="AY9" s="17"/>
      <c r="AZ9" s="17">
        <v>0.18646502141173299</v>
      </c>
      <c r="BA9" s="17">
        <v>0.17935617717160199</v>
      </c>
      <c r="BB9" s="17">
        <v>0.134609641960692</v>
      </c>
      <c r="BC9" s="17">
        <v>0.15290245717235201</v>
      </c>
      <c r="BD9" s="17">
        <v>0.19564307500844499</v>
      </c>
      <c r="BE9" s="17">
        <v>0.15061943660695101</v>
      </c>
      <c r="BF9" s="17"/>
      <c r="BG9" s="17">
        <v>0.19412336469465899</v>
      </c>
      <c r="BH9" s="17">
        <v>0.159734420913929</v>
      </c>
      <c r="BI9" s="17" t="s">
        <v>95</v>
      </c>
      <c r="BJ9" s="17">
        <v>0.13769069386327401</v>
      </c>
      <c r="BK9" s="17">
        <v>0.122767682249912</v>
      </c>
      <c r="BL9" s="17">
        <v>0.18988527290198701</v>
      </c>
      <c r="BM9" s="17">
        <v>0.152252363548633</v>
      </c>
    </row>
    <row r="10" spans="2:65" ht="58" x14ac:dyDescent="0.35">
      <c r="B10" s="18" t="s">
        <v>722</v>
      </c>
      <c r="C10" s="17">
        <v>0.42108018212401399</v>
      </c>
      <c r="D10" s="17">
        <v>0.41399794181015598</v>
      </c>
      <c r="E10" s="17">
        <v>0.42876094692115302</v>
      </c>
      <c r="F10" s="17"/>
      <c r="G10" s="17">
        <v>0.447794244394777</v>
      </c>
      <c r="H10" s="17">
        <v>0.42189355943595702</v>
      </c>
      <c r="I10" s="17">
        <v>0.395966328120606</v>
      </c>
      <c r="J10" s="17">
        <v>0.44517917535530499</v>
      </c>
      <c r="K10" s="17">
        <v>0.430591621411471</v>
      </c>
      <c r="L10" s="17">
        <v>0.39720886082996099</v>
      </c>
      <c r="M10" s="17"/>
      <c r="N10" s="17">
        <v>0.42154058808786798</v>
      </c>
      <c r="O10" s="17">
        <v>0.421212148278715</v>
      </c>
      <c r="P10" s="17">
        <v>0.44276166085232899</v>
      </c>
      <c r="Q10" s="17">
        <v>0.40262780830535</v>
      </c>
      <c r="R10" s="17"/>
      <c r="S10" s="17">
        <v>0.393565125731486</v>
      </c>
      <c r="T10" s="17">
        <v>0.43482645200591202</v>
      </c>
      <c r="U10" s="17">
        <v>0.44351110121928899</v>
      </c>
      <c r="V10" s="17">
        <v>0.42569792083852498</v>
      </c>
      <c r="W10" s="17">
        <v>0.44044262955556002</v>
      </c>
      <c r="X10" s="17">
        <v>0.45795591321497803</v>
      </c>
      <c r="Y10" s="17">
        <v>0.40693530559895802</v>
      </c>
      <c r="Z10" s="17">
        <v>0.49555066693591598</v>
      </c>
      <c r="AA10" s="17">
        <v>0.400521809698273</v>
      </c>
      <c r="AB10" s="17">
        <v>0.40822747040949198</v>
      </c>
      <c r="AC10" s="17">
        <v>0.38415489712603201</v>
      </c>
      <c r="AD10" s="17">
        <v>0.37460571293386402</v>
      </c>
      <c r="AE10" s="17"/>
      <c r="AF10" s="17">
        <v>0.42361871829525599</v>
      </c>
      <c r="AG10" s="17">
        <v>0.43378287940941601</v>
      </c>
      <c r="AH10" s="17">
        <v>0.386916012662255</v>
      </c>
      <c r="AI10" s="17"/>
      <c r="AJ10" s="17">
        <v>0.43052655555205899</v>
      </c>
      <c r="AK10" s="17">
        <v>0.44192187233485702</v>
      </c>
      <c r="AL10" s="17">
        <v>0.48279917963651903</v>
      </c>
      <c r="AM10" s="17">
        <v>0.41185723116901601</v>
      </c>
      <c r="AN10" s="17">
        <v>0.37919001074909298</v>
      </c>
      <c r="AO10" s="17"/>
      <c r="AP10" s="17">
        <v>0.453832482634694</v>
      </c>
      <c r="AQ10" s="17">
        <v>0.43150204937501002</v>
      </c>
      <c r="AR10" s="17">
        <v>0.45566173131118098</v>
      </c>
      <c r="AS10" s="17"/>
      <c r="AT10" s="17">
        <v>0.43265058092416597</v>
      </c>
      <c r="AU10" s="17">
        <v>0.41427390652690899</v>
      </c>
      <c r="AV10" s="17">
        <v>0.42499397659912203</v>
      </c>
      <c r="AW10" s="17">
        <v>0.44040960089213699</v>
      </c>
      <c r="AX10" s="17">
        <v>0.378941796349617</v>
      </c>
      <c r="AY10" s="17"/>
      <c r="AZ10" s="17">
        <v>0.41982284236151901</v>
      </c>
      <c r="BA10" s="17">
        <v>0.41687899185170002</v>
      </c>
      <c r="BB10" s="17">
        <v>0.43204322112113502</v>
      </c>
      <c r="BC10" s="17">
        <v>0.41052087855911001</v>
      </c>
      <c r="BD10" s="17">
        <v>0.42401983627394402</v>
      </c>
      <c r="BE10" s="17">
        <v>0.45639987861391701</v>
      </c>
      <c r="BF10" s="17"/>
      <c r="BG10" s="17">
        <v>0.41889153126200102</v>
      </c>
      <c r="BH10" s="17">
        <v>0.436517069685259</v>
      </c>
      <c r="BI10" s="17" t="s">
        <v>95</v>
      </c>
      <c r="BJ10" s="17">
        <v>0.44748183894975302</v>
      </c>
      <c r="BK10" s="17">
        <v>0.39842709245571101</v>
      </c>
      <c r="BL10" s="17">
        <v>0.40386170756527801</v>
      </c>
      <c r="BM10" s="17">
        <v>0.43812811315767303</v>
      </c>
    </row>
    <row r="11" spans="2:65" ht="58" x14ac:dyDescent="0.35">
      <c r="B11" s="18" t="s">
        <v>723</v>
      </c>
      <c r="C11" s="17">
        <v>0.217955821075381</v>
      </c>
      <c r="D11" s="17">
        <v>0.22905441617564201</v>
      </c>
      <c r="E11" s="17">
        <v>0.20644467927728</v>
      </c>
      <c r="F11" s="17"/>
      <c r="G11" s="17">
        <v>0.25287333795231598</v>
      </c>
      <c r="H11" s="17">
        <v>0.24749502622774899</v>
      </c>
      <c r="I11" s="17">
        <v>0.27563008432581398</v>
      </c>
      <c r="J11" s="17">
        <v>0.23827829736797199</v>
      </c>
      <c r="K11" s="17">
        <v>0.17456089720392701</v>
      </c>
      <c r="L11" s="17">
        <v>0.136406160679029</v>
      </c>
      <c r="M11" s="17"/>
      <c r="N11" s="17">
        <v>0.21541425472684</v>
      </c>
      <c r="O11" s="17">
        <v>0.222837889373669</v>
      </c>
      <c r="P11" s="17">
        <v>0.219819335900615</v>
      </c>
      <c r="Q11" s="17">
        <v>0.21558067487139099</v>
      </c>
      <c r="R11" s="17"/>
      <c r="S11" s="17">
        <v>0.25183162114706398</v>
      </c>
      <c r="T11" s="17">
        <v>0.21429743701840101</v>
      </c>
      <c r="U11" s="17">
        <v>0.177010512401714</v>
      </c>
      <c r="V11" s="17">
        <v>0.17201839753846401</v>
      </c>
      <c r="W11" s="17">
        <v>0.20450836221573501</v>
      </c>
      <c r="X11" s="17">
        <v>0.20113445003758401</v>
      </c>
      <c r="Y11" s="17">
        <v>0.19225983167123101</v>
      </c>
      <c r="Z11" s="17">
        <v>0.19185423587771899</v>
      </c>
      <c r="AA11" s="17">
        <v>0.236440365092871</v>
      </c>
      <c r="AB11" s="17">
        <v>0.24143353312674401</v>
      </c>
      <c r="AC11" s="17">
        <v>0.22676143882588801</v>
      </c>
      <c r="AD11" s="17">
        <v>0.35402982197703098</v>
      </c>
      <c r="AE11" s="17"/>
      <c r="AF11" s="17">
        <v>0.194121400041595</v>
      </c>
      <c r="AG11" s="17">
        <v>0.230360672228066</v>
      </c>
      <c r="AH11" s="17">
        <v>0.21966273032661701</v>
      </c>
      <c r="AI11" s="17"/>
      <c r="AJ11" s="17">
        <v>0.167887726477227</v>
      </c>
      <c r="AK11" s="17">
        <v>0.25948025817987402</v>
      </c>
      <c r="AL11" s="17">
        <v>0.15631884342138</v>
      </c>
      <c r="AM11" s="17">
        <v>0.25059721631467702</v>
      </c>
      <c r="AN11" s="17">
        <v>0.210684412785065</v>
      </c>
      <c r="AO11" s="17"/>
      <c r="AP11" s="17">
        <v>0.15458618467237101</v>
      </c>
      <c r="AQ11" s="17">
        <v>0.251861600789828</v>
      </c>
      <c r="AR11" s="17">
        <v>0.17879142477517501</v>
      </c>
      <c r="AS11" s="17"/>
      <c r="AT11" s="17">
        <v>0.19352834964176499</v>
      </c>
      <c r="AU11" s="17">
        <v>0.222103530161329</v>
      </c>
      <c r="AV11" s="17">
        <v>0.22249118666649501</v>
      </c>
      <c r="AW11" s="17">
        <v>0.25664018299893299</v>
      </c>
      <c r="AX11" s="17">
        <v>0.23733413800893699</v>
      </c>
      <c r="AY11" s="17"/>
      <c r="AZ11" s="17">
        <v>0.25696298706211501</v>
      </c>
      <c r="BA11" s="17">
        <v>0.21312883640779701</v>
      </c>
      <c r="BB11" s="17">
        <v>0.21323867567070801</v>
      </c>
      <c r="BC11" s="17">
        <v>0.201544067431977</v>
      </c>
      <c r="BD11" s="17">
        <v>0.175878900485988</v>
      </c>
      <c r="BE11" s="17">
        <v>0.23473856310258201</v>
      </c>
      <c r="BF11" s="17"/>
      <c r="BG11" s="17">
        <v>0.15716540112170099</v>
      </c>
      <c r="BH11" s="17">
        <v>0.250747982440856</v>
      </c>
      <c r="BI11" s="17" t="s">
        <v>95</v>
      </c>
      <c r="BJ11" s="17">
        <v>0.20487543156208901</v>
      </c>
      <c r="BK11" s="17">
        <v>0.27799704112012402</v>
      </c>
      <c r="BL11" s="17">
        <v>0.26753548197634602</v>
      </c>
      <c r="BM11" s="17">
        <v>0.227970414924414</v>
      </c>
    </row>
    <row r="12" spans="2:65" x14ac:dyDescent="0.35">
      <c r="B12" s="18" t="s">
        <v>143</v>
      </c>
      <c r="C12" s="19">
        <v>0.18956016781962001</v>
      </c>
      <c r="D12" s="19">
        <v>0.161663253224474</v>
      </c>
      <c r="E12" s="19">
        <v>0.216291362631546</v>
      </c>
      <c r="F12" s="19"/>
      <c r="G12" s="19">
        <v>0.12546189807234101</v>
      </c>
      <c r="H12" s="19">
        <v>0.14373463466639999</v>
      </c>
      <c r="I12" s="19">
        <v>0.177104945756583</v>
      </c>
      <c r="J12" s="19">
        <v>0.191494830291075</v>
      </c>
      <c r="K12" s="19">
        <v>0.22701068415106501</v>
      </c>
      <c r="L12" s="19">
        <v>0.25279841305184603</v>
      </c>
      <c r="M12" s="19"/>
      <c r="N12" s="19">
        <v>0.13669890012850899</v>
      </c>
      <c r="O12" s="19">
        <v>0.19099996632807401</v>
      </c>
      <c r="P12" s="19">
        <v>0.195087834330158</v>
      </c>
      <c r="Q12" s="19">
        <v>0.238547373231844</v>
      </c>
      <c r="R12" s="19"/>
      <c r="S12" s="19">
        <v>0.169175819371643</v>
      </c>
      <c r="T12" s="19">
        <v>0.18466916430362201</v>
      </c>
      <c r="U12" s="19">
        <v>0.19940577694959299</v>
      </c>
      <c r="V12" s="19">
        <v>0.22862509263405001</v>
      </c>
      <c r="W12" s="19">
        <v>0.19888007562994101</v>
      </c>
      <c r="X12" s="19">
        <v>0.157902443349005</v>
      </c>
      <c r="Y12" s="19">
        <v>0.206322307031642</v>
      </c>
      <c r="Z12" s="19">
        <v>0.18008737609790301</v>
      </c>
      <c r="AA12" s="19">
        <v>0.18196211537959101</v>
      </c>
      <c r="AB12" s="19">
        <v>0.19947167904486601</v>
      </c>
      <c r="AC12" s="19">
        <v>0.21138148380518801</v>
      </c>
      <c r="AD12" s="19">
        <v>0.165452774720875</v>
      </c>
      <c r="AE12" s="19"/>
      <c r="AF12" s="19">
        <v>0.21680724035522</v>
      </c>
      <c r="AG12" s="19">
        <v>0.157942447536953</v>
      </c>
      <c r="AH12" s="19">
        <v>0.215856548523335</v>
      </c>
      <c r="AI12" s="19"/>
      <c r="AJ12" s="19">
        <v>0.197467105573919</v>
      </c>
      <c r="AK12" s="19">
        <v>0.14881169110245701</v>
      </c>
      <c r="AL12" s="19">
        <v>0.17456035228905201</v>
      </c>
      <c r="AM12" s="19">
        <v>0.25036505010436</v>
      </c>
      <c r="AN12" s="19">
        <v>0.25031850242131298</v>
      </c>
      <c r="AO12" s="19"/>
      <c r="AP12" s="19">
        <v>0.15321663229362201</v>
      </c>
      <c r="AQ12" s="19">
        <v>0.142522589109738</v>
      </c>
      <c r="AR12" s="19">
        <v>0.161658525465668</v>
      </c>
      <c r="AS12" s="19"/>
      <c r="AT12" s="19">
        <v>0.23573282102758999</v>
      </c>
      <c r="AU12" s="19">
        <v>0.20942947311728599</v>
      </c>
      <c r="AV12" s="19">
        <v>0.15090012363800001</v>
      </c>
      <c r="AW12" s="19">
        <v>0.112073009524398</v>
      </c>
      <c r="AX12" s="19">
        <v>0.16328864327967699</v>
      </c>
      <c r="AY12" s="19"/>
      <c r="AZ12" s="19">
        <v>0.13674914916463399</v>
      </c>
      <c r="BA12" s="19">
        <v>0.19063599456890001</v>
      </c>
      <c r="BB12" s="19">
        <v>0.220108461247465</v>
      </c>
      <c r="BC12" s="19">
        <v>0.23503259683656</v>
      </c>
      <c r="BD12" s="19">
        <v>0.20445818823162301</v>
      </c>
      <c r="BE12" s="19">
        <v>0.158242121676551</v>
      </c>
      <c r="BF12" s="19"/>
      <c r="BG12" s="19">
        <v>0.229819702921638</v>
      </c>
      <c r="BH12" s="19">
        <v>0.153000526959956</v>
      </c>
      <c r="BI12" s="19" t="s">
        <v>95</v>
      </c>
      <c r="BJ12" s="19">
        <v>0.20995203562488399</v>
      </c>
      <c r="BK12" s="19">
        <v>0.200808184174253</v>
      </c>
      <c r="BL12" s="19">
        <v>0.13871753755638899</v>
      </c>
      <c r="BM12" s="19">
        <v>0.181649108369281</v>
      </c>
    </row>
    <row r="13" spans="2:65" x14ac:dyDescent="0.35">
      <c r="B13" s="16"/>
    </row>
    <row r="14" spans="2:65" x14ac:dyDescent="0.35">
      <c r="B14" t="s">
        <v>98</v>
      </c>
    </row>
    <row r="15" spans="2:65" x14ac:dyDescent="0.35">
      <c r="B15" t="s">
        <v>99</v>
      </c>
    </row>
    <row r="17" spans="2:2" x14ac:dyDescent="0.35">
      <c r="B17"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M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29" x14ac:dyDescent="0.35">
      <c r="B9" s="18" t="s">
        <v>724</v>
      </c>
      <c r="C9" s="17">
        <v>0.77411370882291797</v>
      </c>
      <c r="D9" s="17">
        <v>0.74135678182045295</v>
      </c>
      <c r="E9" s="17">
        <v>0.806825214513053</v>
      </c>
      <c r="F9" s="17"/>
      <c r="G9" s="17">
        <v>0.71876110819213501</v>
      </c>
      <c r="H9" s="17">
        <v>0.731769905509565</v>
      </c>
      <c r="I9" s="17">
        <v>0.77663152568234495</v>
      </c>
      <c r="J9" s="17">
        <v>0.79128641024413404</v>
      </c>
      <c r="K9" s="17">
        <v>0.82173928334294899</v>
      </c>
      <c r="L9" s="17">
        <v>0.79733893846943105</v>
      </c>
      <c r="M9" s="17"/>
      <c r="N9" s="17">
        <v>0.81944528147603901</v>
      </c>
      <c r="O9" s="17">
        <v>0.78418596536669005</v>
      </c>
      <c r="P9" s="17">
        <v>0.74661952110700602</v>
      </c>
      <c r="Q9" s="17">
        <v>0.73976809324169501</v>
      </c>
      <c r="R9" s="17"/>
      <c r="S9" s="17">
        <v>0.73870021124361895</v>
      </c>
      <c r="T9" s="17">
        <v>0.75382677354939698</v>
      </c>
      <c r="U9" s="17">
        <v>0.81984188072830999</v>
      </c>
      <c r="V9" s="17">
        <v>0.79149371363427601</v>
      </c>
      <c r="W9" s="17">
        <v>0.74365287356295295</v>
      </c>
      <c r="X9" s="17">
        <v>0.77617452350486604</v>
      </c>
      <c r="Y9" s="17">
        <v>0.76151667123582001</v>
      </c>
      <c r="Z9" s="17">
        <v>0.74760513663210804</v>
      </c>
      <c r="AA9" s="17">
        <v>0.78524012036147195</v>
      </c>
      <c r="AB9" s="17">
        <v>0.81731152634770199</v>
      </c>
      <c r="AC9" s="17">
        <v>0.78065718331648104</v>
      </c>
      <c r="AD9" s="17">
        <v>0.80546297346213902</v>
      </c>
      <c r="AE9" s="17"/>
      <c r="AF9" s="17">
        <v>0.74606000755158497</v>
      </c>
      <c r="AG9" s="17">
        <v>0.81654334276485296</v>
      </c>
      <c r="AH9" s="17">
        <v>0.74819691513342901</v>
      </c>
      <c r="AI9" s="17"/>
      <c r="AJ9" s="17">
        <v>0.76460555608325798</v>
      </c>
      <c r="AK9" s="17">
        <v>0.77571133162002304</v>
      </c>
      <c r="AL9" s="17">
        <v>0.82305811240687399</v>
      </c>
      <c r="AM9" s="17">
        <v>0.61268117451084203</v>
      </c>
      <c r="AN9" s="17">
        <v>0.74271288397545099</v>
      </c>
      <c r="AO9" s="17"/>
      <c r="AP9" s="17">
        <v>0.75849846352068595</v>
      </c>
      <c r="AQ9" s="17">
        <v>0.799443309080758</v>
      </c>
      <c r="AR9" s="17">
        <v>0.79058908374750303</v>
      </c>
      <c r="AS9" s="17"/>
      <c r="AT9" s="17">
        <v>0.764090730140912</v>
      </c>
      <c r="AU9" s="17">
        <v>0.77233187848203</v>
      </c>
      <c r="AV9" s="17">
        <v>0.79600362057700202</v>
      </c>
      <c r="AW9" s="17">
        <v>0.77154575925999502</v>
      </c>
      <c r="AX9" s="17">
        <v>0.89239505266617003</v>
      </c>
      <c r="AY9" s="17"/>
      <c r="AZ9" s="17">
        <v>0.76950882328191605</v>
      </c>
      <c r="BA9" s="17">
        <v>0.78395165501654396</v>
      </c>
      <c r="BB9" s="17">
        <v>0.74356506402732503</v>
      </c>
      <c r="BC9" s="17">
        <v>0.77466107903133297</v>
      </c>
      <c r="BD9" s="17">
        <v>0.79972763174425099</v>
      </c>
      <c r="BE9" s="17">
        <v>0.746687134982842</v>
      </c>
      <c r="BF9" s="17"/>
      <c r="BG9" s="17">
        <v>0.781819577401069</v>
      </c>
      <c r="BH9" s="17">
        <v>0.79285625004904803</v>
      </c>
      <c r="BI9" s="17" t="s">
        <v>95</v>
      </c>
      <c r="BJ9" s="17">
        <v>0.72194774616751101</v>
      </c>
      <c r="BK9" s="17">
        <v>0.69935580044971202</v>
      </c>
      <c r="BL9" s="17">
        <v>0.80154922128023598</v>
      </c>
      <c r="BM9" s="17">
        <v>0.73023551438878198</v>
      </c>
    </row>
    <row r="10" spans="2:65" x14ac:dyDescent="0.35">
      <c r="B10" s="18" t="s">
        <v>725</v>
      </c>
      <c r="C10" s="17">
        <v>0.758876587022699</v>
      </c>
      <c r="D10" s="17">
        <v>0.74529418300963701</v>
      </c>
      <c r="E10" s="17">
        <v>0.77169506028752</v>
      </c>
      <c r="F10" s="17"/>
      <c r="G10" s="17">
        <v>0.68258544992628201</v>
      </c>
      <c r="H10" s="17">
        <v>0.67792808551821204</v>
      </c>
      <c r="I10" s="17">
        <v>0.76074387835403101</v>
      </c>
      <c r="J10" s="17">
        <v>0.79286193330569898</v>
      </c>
      <c r="K10" s="17">
        <v>0.81485726593452401</v>
      </c>
      <c r="L10" s="17">
        <v>0.80864903514569397</v>
      </c>
      <c r="M10" s="17"/>
      <c r="N10" s="17">
        <v>0.78628087121314705</v>
      </c>
      <c r="O10" s="17">
        <v>0.79815054280754105</v>
      </c>
      <c r="P10" s="17">
        <v>0.72222757685847505</v>
      </c>
      <c r="Q10" s="17">
        <v>0.72133512557616197</v>
      </c>
      <c r="R10" s="17"/>
      <c r="S10" s="17">
        <v>0.72664666569860004</v>
      </c>
      <c r="T10" s="17">
        <v>0.76034054610422896</v>
      </c>
      <c r="U10" s="17">
        <v>0.79564337371888905</v>
      </c>
      <c r="V10" s="17">
        <v>0.75881020173830704</v>
      </c>
      <c r="W10" s="17">
        <v>0.74677638359100695</v>
      </c>
      <c r="X10" s="17">
        <v>0.73980371120409505</v>
      </c>
      <c r="Y10" s="17">
        <v>0.75107187899785699</v>
      </c>
      <c r="Z10" s="17">
        <v>0.77633626822698898</v>
      </c>
      <c r="AA10" s="17">
        <v>0.78110112617946403</v>
      </c>
      <c r="AB10" s="17">
        <v>0.76430321269235502</v>
      </c>
      <c r="AC10" s="17">
        <v>0.76635204452664996</v>
      </c>
      <c r="AD10" s="17">
        <v>0.77754080438129602</v>
      </c>
      <c r="AE10" s="17"/>
      <c r="AF10" s="17">
        <v>0.72389089466188805</v>
      </c>
      <c r="AG10" s="17">
        <v>0.815980760133588</v>
      </c>
      <c r="AH10" s="17">
        <v>0.70194352985819497</v>
      </c>
      <c r="AI10" s="17"/>
      <c r="AJ10" s="17">
        <v>0.75329451211679399</v>
      </c>
      <c r="AK10" s="17">
        <v>0.759005143273903</v>
      </c>
      <c r="AL10" s="17">
        <v>0.82781428384956501</v>
      </c>
      <c r="AM10" s="17">
        <v>0.54915212280635595</v>
      </c>
      <c r="AN10" s="17">
        <v>0.74838403421801603</v>
      </c>
      <c r="AO10" s="17"/>
      <c r="AP10" s="17">
        <v>0.73383556137913497</v>
      </c>
      <c r="AQ10" s="17">
        <v>0.77293892919142104</v>
      </c>
      <c r="AR10" s="17">
        <v>0.81296854278229502</v>
      </c>
      <c r="AS10" s="17"/>
      <c r="AT10" s="17">
        <v>0.73917674747394801</v>
      </c>
      <c r="AU10" s="17">
        <v>0.76272138405089296</v>
      </c>
      <c r="AV10" s="17">
        <v>0.77789986252179999</v>
      </c>
      <c r="AW10" s="17">
        <v>0.74781510168092402</v>
      </c>
      <c r="AX10" s="17">
        <v>0.73119211214807001</v>
      </c>
      <c r="AY10" s="17"/>
      <c r="AZ10" s="17">
        <v>0.709571181933216</v>
      </c>
      <c r="BA10" s="17">
        <v>0.78121352501172803</v>
      </c>
      <c r="BB10" s="17">
        <v>0.73512683816817503</v>
      </c>
      <c r="BC10" s="17">
        <v>0.77469239297408898</v>
      </c>
      <c r="BD10" s="17">
        <v>0.80345440040929705</v>
      </c>
      <c r="BE10" s="17">
        <v>0.74660634092661005</v>
      </c>
      <c r="BF10" s="17"/>
      <c r="BG10" s="17">
        <v>0.77739031660837798</v>
      </c>
      <c r="BH10" s="17">
        <v>0.77389877580682798</v>
      </c>
      <c r="BI10" s="17" t="s">
        <v>95</v>
      </c>
      <c r="BJ10" s="17">
        <v>0.71174247970867699</v>
      </c>
      <c r="BK10" s="17">
        <v>0.69173650855774604</v>
      </c>
      <c r="BL10" s="17">
        <v>0.75882117320974596</v>
      </c>
      <c r="BM10" s="17">
        <v>0.73453199528826996</v>
      </c>
    </row>
    <row r="11" spans="2:65" ht="29" x14ac:dyDescent="0.35">
      <c r="B11" s="18" t="s">
        <v>726</v>
      </c>
      <c r="C11" s="17">
        <v>0.73085880064078801</v>
      </c>
      <c r="D11" s="17">
        <v>0.70270488282049803</v>
      </c>
      <c r="E11" s="17">
        <v>0.75884372017424395</v>
      </c>
      <c r="F11" s="17"/>
      <c r="G11" s="17">
        <v>0.65043305407946905</v>
      </c>
      <c r="H11" s="17">
        <v>0.67260549637040101</v>
      </c>
      <c r="I11" s="17">
        <v>0.73546357162278997</v>
      </c>
      <c r="J11" s="17">
        <v>0.75745854541087199</v>
      </c>
      <c r="K11" s="17">
        <v>0.77907391787749702</v>
      </c>
      <c r="L11" s="17">
        <v>0.773899495962314</v>
      </c>
      <c r="M11" s="17"/>
      <c r="N11" s="17">
        <v>0.77168318411677606</v>
      </c>
      <c r="O11" s="17">
        <v>0.74836002766658805</v>
      </c>
      <c r="P11" s="17">
        <v>0.69591364764080199</v>
      </c>
      <c r="Q11" s="17">
        <v>0.69891989488420003</v>
      </c>
      <c r="R11" s="17"/>
      <c r="S11" s="17">
        <v>0.71686401461768401</v>
      </c>
      <c r="T11" s="17">
        <v>0.74505984981184004</v>
      </c>
      <c r="U11" s="17">
        <v>0.77815288691418105</v>
      </c>
      <c r="V11" s="17">
        <v>0.72615984440239201</v>
      </c>
      <c r="W11" s="17">
        <v>0.69186875694651595</v>
      </c>
      <c r="X11" s="17">
        <v>0.68916806787440299</v>
      </c>
      <c r="Y11" s="17">
        <v>0.72705527224772204</v>
      </c>
      <c r="Z11" s="17">
        <v>0.69340692945803994</v>
      </c>
      <c r="AA11" s="17">
        <v>0.74937092059407195</v>
      </c>
      <c r="AB11" s="17">
        <v>0.744148517812801</v>
      </c>
      <c r="AC11" s="17">
        <v>0.71393127148739799</v>
      </c>
      <c r="AD11" s="17">
        <v>0.81874735524984299</v>
      </c>
      <c r="AE11" s="17"/>
      <c r="AF11" s="17">
        <v>0.70693957731749602</v>
      </c>
      <c r="AG11" s="17">
        <v>0.76698491743853203</v>
      </c>
      <c r="AH11" s="17">
        <v>0.70440680844872805</v>
      </c>
      <c r="AI11" s="17"/>
      <c r="AJ11" s="17">
        <v>0.72356062571374802</v>
      </c>
      <c r="AK11" s="17">
        <v>0.72354059168352003</v>
      </c>
      <c r="AL11" s="17">
        <v>0.81847562400139995</v>
      </c>
      <c r="AM11" s="17">
        <v>0.58952562513975604</v>
      </c>
      <c r="AN11" s="17">
        <v>0.71072607660987697</v>
      </c>
      <c r="AO11" s="17"/>
      <c r="AP11" s="17">
        <v>0.69990995236764797</v>
      </c>
      <c r="AQ11" s="17">
        <v>0.75538432197512495</v>
      </c>
      <c r="AR11" s="17">
        <v>0.76783735174662904</v>
      </c>
      <c r="AS11" s="17"/>
      <c r="AT11" s="17">
        <v>0.73855854208012595</v>
      </c>
      <c r="AU11" s="17">
        <v>0.70210833088026903</v>
      </c>
      <c r="AV11" s="17">
        <v>0.754817562519007</v>
      </c>
      <c r="AW11" s="17">
        <v>0.74907799051886204</v>
      </c>
      <c r="AX11" s="17">
        <v>0.771688965434292</v>
      </c>
      <c r="AY11" s="17"/>
      <c r="AZ11" s="17">
        <v>0.69767355879354598</v>
      </c>
      <c r="BA11" s="17">
        <v>0.74813030122483104</v>
      </c>
      <c r="BB11" s="17">
        <v>0.70891828731675999</v>
      </c>
      <c r="BC11" s="17">
        <v>0.72938106101989997</v>
      </c>
      <c r="BD11" s="17">
        <v>0.77764371042997105</v>
      </c>
      <c r="BE11" s="17">
        <v>0.72721164561482898</v>
      </c>
      <c r="BF11" s="17"/>
      <c r="BG11" s="17">
        <v>0.74258975685197204</v>
      </c>
      <c r="BH11" s="17">
        <v>0.74843922642787197</v>
      </c>
      <c r="BI11" s="17" t="s">
        <v>95</v>
      </c>
      <c r="BJ11" s="17">
        <v>0.64534199188195895</v>
      </c>
      <c r="BK11" s="17">
        <v>0.65628109966686299</v>
      </c>
      <c r="BL11" s="17">
        <v>0.75772138819573298</v>
      </c>
      <c r="BM11" s="17">
        <v>0.74597280383510101</v>
      </c>
    </row>
    <row r="12" spans="2:65" ht="43.5" x14ac:dyDescent="0.35">
      <c r="B12" s="18" t="s">
        <v>727</v>
      </c>
      <c r="C12" s="17">
        <v>0.63963659733065004</v>
      </c>
      <c r="D12" s="17">
        <v>0.60838757456597203</v>
      </c>
      <c r="E12" s="17">
        <v>0.67014682630911304</v>
      </c>
      <c r="F12" s="17"/>
      <c r="G12" s="17">
        <v>0.56131286070313202</v>
      </c>
      <c r="H12" s="17">
        <v>0.55744673201920003</v>
      </c>
      <c r="I12" s="17">
        <v>0.60125178427083603</v>
      </c>
      <c r="J12" s="17">
        <v>0.66847705246915701</v>
      </c>
      <c r="K12" s="17">
        <v>0.70010324958077497</v>
      </c>
      <c r="L12" s="17">
        <v>0.72571264300787097</v>
      </c>
      <c r="M12" s="17"/>
      <c r="N12" s="17">
        <v>0.70480517353322003</v>
      </c>
      <c r="O12" s="17">
        <v>0.66612184992277002</v>
      </c>
      <c r="P12" s="17">
        <v>0.564402639986615</v>
      </c>
      <c r="Q12" s="17">
        <v>0.60766093519119402</v>
      </c>
      <c r="R12" s="17"/>
      <c r="S12" s="17">
        <v>0.60565524271916804</v>
      </c>
      <c r="T12" s="17">
        <v>0.68186410169012701</v>
      </c>
      <c r="U12" s="17">
        <v>0.69000028823154902</v>
      </c>
      <c r="V12" s="17">
        <v>0.65219188158983998</v>
      </c>
      <c r="W12" s="17">
        <v>0.59407513662810996</v>
      </c>
      <c r="X12" s="17">
        <v>0.63766194586035996</v>
      </c>
      <c r="Y12" s="17">
        <v>0.62716274810626405</v>
      </c>
      <c r="Z12" s="17">
        <v>0.628484198412392</v>
      </c>
      <c r="AA12" s="17">
        <v>0.637720284855393</v>
      </c>
      <c r="AB12" s="17">
        <v>0.62952147289989302</v>
      </c>
      <c r="AC12" s="17">
        <v>0.58786479062965402</v>
      </c>
      <c r="AD12" s="17">
        <v>0.72711521952701796</v>
      </c>
      <c r="AE12" s="17"/>
      <c r="AF12" s="17">
        <v>0.62337479574620402</v>
      </c>
      <c r="AG12" s="17">
        <v>0.68361601868035504</v>
      </c>
      <c r="AH12" s="17">
        <v>0.579765772705925</v>
      </c>
      <c r="AI12" s="17"/>
      <c r="AJ12" s="17">
        <v>0.64314703225347303</v>
      </c>
      <c r="AK12" s="17">
        <v>0.63980562833868904</v>
      </c>
      <c r="AL12" s="17">
        <v>0.71581647783849001</v>
      </c>
      <c r="AM12" s="17">
        <v>0.524043186871748</v>
      </c>
      <c r="AN12" s="17">
        <v>0.58256039879195798</v>
      </c>
      <c r="AO12" s="17"/>
      <c r="AP12" s="17">
        <v>0.62010576321324895</v>
      </c>
      <c r="AQ12" s="17">
        <v>0.64448562301020995</v>
      </c>
      <c r="AR12" s="17">
        <v>0.69388007324118695</v>
      </c>
      <c r="AS12" s="17"/>
      <c r="AT12" s="17">
        <v>0.62200397258593598</v>
      </c>
      <c r="AU12" s="17">
        <v>0.63510225628106698</v>
      </c>
      <c r="AV12" s="17">
        <v>0.66833710935417701</v>
      </c>
      <c r="AW12" s="17">
        <v>0.646248738693877</v>
      </c>
      <c r="AX12" s="17">
        <v>0.72297746049716805</v>
      </c>
      <c r="AY12" s="17"/>
      <c r="AZ12" s="17">
        <v>0.60769211434527604</v>
      </c>
      <c r="BA12" s="17">
        <v>0.64566668550264195</v>
      </c>
      <c r="BB12" s="17">
        <v>0.62487350003101105</v>
      </c>
      <c r="BC12" s="17">
        <v>0.65293043468176404</v>
      </c>
      <c r="BD12" s="17">
        <v>0.67104525841658902</v>
      </c>
      <c r="BE12" s="17">
        <v>0.66334203281689397</v>
      </c>
      <c r="BF12" s="17"/>
      <c r="BG12" s="17">
        <v>0.66477981422357901</v>
      </c>
      <c r="BH12" s="17">
        <v>0.63893527404199402</v>
      </c>
      <c r="BI12" s="17" t="s">
        <v>95</v>
      </c>
      <c r="BJ12" s="17">
        <v>0.59103749588157595</v>
      </c>
      <c r="BK12" s="17">
        <v>0.590925984923799</v>
      </c>
      <c r="BL12" s="17">
        <v>0.65308582336616094</v>
      </c>
      <c r="BM12" s="17">
        <v>0.57823022644675603</v>
      </c>
    </row>
    <row r="13" spans="2:65" x14ac:dyDescent="0.35">
      <c r="B13" s="18" t="s">
        <v>728</v>
      </c>
      <c r="C13" s="17">
        <v>0.55006314547541502</v>
      </c>
      <c r="D13" s="17">
        <v>0.51137114424032704</v>
      </c>
      <c r="E13" s="17">
        <v>0.58769082651045601</v>
      </c>
      <c r="F13" s="17"/>
      <c r="G13" s="17">
        <v>0.46712075387172503</v>
      </c>
      <c r="H13" s="17">
        <v>0.49855909305587598</v>
      </c>
      <c r="I13" s="17">
        <v>0.54909786052767395</v>
      </c>
      <c r="J13" s="17">
        <v>0.56374761640247695</v>
      </c>
      <c r="K13" s="17">
        <v>0.609910596055381</v>
      </c>
      <c r="L13" s="17">
        <v>0.59651271858788102</v>
      </c>
      <c r="M13" s="17"/>
      <c r="N13" s="17">
        <v>0.57117323464951397</v>
      </c>
      <c r="O13" s="17">
        <v>0.56579264533858098</v>
      </c>
      <c r="P13" s="17">
        <v>0.51777337558643399</v>
      </c>
      <c r="Q13" s="17">
        <v>0.53852709100085405</v>
      </c>
      <c r="R13" s="17"/>
      <c r="S13" s="17">
        <v>0.492130242591792</v>
      </c>
      <c r="T13" s="17">
        <v>0.54654644464608604</v>
      </c>
      <c r="U13" s="17">
        <v>0.61041390848857002</v>
      </c>
      <c r="V13" s="17">
        <v>0.56852193875281298</v>
      </c>
      <c r="W13" s="17">
        <v>0.56127212590501996</v>
      </c>
      <c r="X13" s="17">
        <v>0.50260374185558698</v>
      </c>
      <c r="Y13" s="17">
        <v>0.56374471432666895</v>
      </c>
      <c r="Z13" s="17">
        <v>0.55485429476837</v>
      </c>
      <c r="AA13" s="17">
        <v>0.56754987378560495</v>
      </c>
      <c r="AB13" s="17">
        <v>0.54363194643843005</v>
      </c>
      <c r="AC13" s="17">
        <v>0.58274501994017602</v>
      </c>
      <c r="AD13" s="17">
        <v>0.59306917455351305</v>
      </c>
      <c r="AE13" s="17"/>
      <c r="AF13" s="17">
        <v>0.52328369419635401</v>
      </c>
      <c r="AG13" s="17">
        <v>0.58873597123372401</v>
      </c>
      <c r="AH13" s="17">
        <v>0.53866091127553295</v>
      </c>
      <c r="AI13" s="17"/>
      <c r="AJ13" s="17">
        <v>0.53675709411297401</v>
      </c>
      <c r="AK13" s="17">
        <v>0.55882223861423197</v>
      </c>
      <c r="AL13" s="17">
        <v>0.60987632105801803</v>
      </c>
      <c r="AM13" s="17">
        <v>0.39976079351328198</v>
      </c>
      <c r="AN13" s="17">
        <v>0.51567011665738804</v>
      </c>
      <c r="AO13" s="17"/>
      <c r="AP13" s="17">
        <v>0.51934459554790502</v>
      </c>
      <c r="AQ13" s="17">
        <v>0.55766655685278499</v>
      </c>
      <c r="AR13" s="17">
        <v>0.59476000454073696</v>
      </c>
      <c r="AS13" s="17"/>
      <c r="AT13" s="17">
        <v>0.528587096071234</v>
      </c>
      <c r="AU13" s="17">
        <v>0.55625221409733105</v>
      </c>
      <c r="AV13" s="17">
        <v>0.55963622801011503</v>
      </c>
      <c r="AW13" s="17">
        <v>0.54326102290933098</v>
      </c>
      <c r="AX13" s="17">
        <v>0.52951519657953605</v>
      </c>
      <c r="AY13" s="17"/>
      <c r="AZ13" s="17">
        <v>0.52207830880420703</v>
      </c>
      <c r="BA13" s="17">
        <v>0.55480174702971796</v>
      </c>
      <c r="BB13" s="17">
        <v>0.52255189513299505</v>
      </c>
      <c r="BC13" s="17">
        <v>0.554738765790878</v>
      </c>
      <c r="BD13" s="17">
        <v>0.60872532431867099</v>
      </c>
      <c r="BE13" s="17">
        <v>0.56095757985189598</v>
      </c>
      <c r="BF13" s="17"/>
      <c r="BG13" s="17">
        <v>0.55424106017933294</v>
      </c>
      <c r="BH13" s="17">
        <v>0.58054162747654803</v>
      </c>
      <c r="BI13" s="17" t="s">
        <v>95</v>
      </c>
      <c r="BJ13" s="17">
        <v>0.52635231199744703</v>
      </c>
      <c r="BK13" s="17">
        <v>0.50650797564330896</v>
      </c>
      <c r="BL13" s="17">
        <v>0.539405936980628</v>
      </c>
      <c r="BM13" s="17">
        <v>0.54793030371846796</v>
      </c>
    </row>
    <row r="14" spans="2:65" ht="29" x14ac:dyDescent="0.35">
      <c r="B14" s="18" t="s">
        <v>729</v>
      </c>
      <c r="C14" s="17">
        <v>0.53643713710123397</v>
      </c>
      <c r="D14" s="17">
        <v>0.51875945695151604</v>
      </c>
      <c r="E14" s="17">
        <v>0.553527839178658</v>
      </c>
      <c r="F14" s="17"/>
      <c r="G14" s="17">
        <v>0.526292886783294</v>
      </c>
      <c r="H14" s="17">
        <v>0.49088820564712399</v>
      </c>
      <c r="I14" s="17">
        <v>0.530308260817419</v>
      </c>
      <c r="J14" s="17">
        <v>0.55000959769689794</v>
      </c>
      <c r="K14" s="17">
        <v>0.54987418845688196</v>
      </c>
      <c r="L14" s="17">
        <v>0.56515331129145496</v>
      </c>
      <c r="M14" s="17"/>
      <c r="N14" s="17">
        <v>0.56566425298940803</v>
      </c>
      <c r="O14" s="17">
        <v>0.55747100881171896</v>
      </c>
      <c r="P14" s="17">
        <v>0.51527974358436801</v>
      </c>
      <c r="Q14" s="17">
        <v>0.50067212952999296</v>
      </c>
      <c r="R14" s="17"/>
      <c r="S14" s="17">
        <v>0.493382310675474</v>
      </c>
      <c r="T14" s="17">
        <v>0.53965264799030199</v>
      </c>
      <c r="U14" s="17">
        <v>0.60308499756182099</v>
      </c>
      <c r="V14" s="17">
        <v>0.57317679909353703</v>
      </c>
      <c r="W14" s="17">
        <v>0.52608851535242795</v>
      </c>
      <c r="X14" s="17">
        <v>0.501518210882414</v>
      </c>
      <c r="Y14" s="17">
        <v>0.541191759526365</v>
      </c>
      <c r="Z14" s="17">
        <v>0.525517364727356</v>
      </c>
      <c r="AA14" s="17">
        <v>0.55690528664183903</v>
      </c>
      <c r="AB14" s="17">
        <v>0.53735426400229203</v>
      </c>
      <c r="AC14" s="17">
        <v>0.48791879495298202</v>
      </c>
      <c r="AD14" s="17">
        <v>0.56931288948580905</v>
      </c>
      <c r="AE14" s="17"/>
      <c r="AF14" s="17">
        <v>0.513590741377555</v>
      </c>
      <c r="AG14" s="17">
        <v>0.56753274077475202</v>
      </c>
      <c r="AH14" s="17">
        <v>0.49835921523070598</v>
      </c>
      <c r="AI14" s="17"/>
      <c r="AJ14" s="17">
        <v>0.52230764134971996</v>
      </c>
      <c r="AK14" s="17">
        <v>0.51625248125914502</v>
      </c>
      <c r="AL14" s="17">
        <v>0.58214716364045704</v>
      </c>
      <c r="AM14" s="17">
        <v>0.450993454473683</v>
      </c>
      <c r="AN14" s="17">
        <v>0.52623771808138498</v>
      </c>
      <c r="AO14" s="17"/>
      <c r="AP14" s="17">
        <v>0.52821337985116801</v>
      </c>
      <c r="AQ14" s="17">
        <v>0.53747696251350896</v>
      </c>
      <c r="AR14" s="17">
        <v>0.55508129504222403</v>
      </c>
      <c r="AS14" s="17"/>
      <c r="AT14" s="17">
        <v>0.54287584405066402</v>
      </c>
      <c r="AU14" s="17">
        <v>0.53142313494108995</v>
      </c>
      <c r="AV14" s="17">
        <v>0.56090102112454499</v>
      </c>
      <c r="AW14" s="17">
        <v>0.51080356158899098</v>
      </c>
      <c r="AX14" s="17">
        <v>0.56583559219686796</v>
      </c>
      <c r="AY14" s="17"/>
      <c r="AZ14" s="17">
        <v>0.51754324010128505</v>
      </c>
      <c r="BA14" s="17">
        <v>0.53241088253879598</v>
      </c>
      <c r="BB14" s="17">
        <v>0.53414190685148699</v>
      </c>
      <c r="BC14" s="17">
        <v>0.54596595728776798</v>
      </c>
      <c r="BD14" s="17">
        <v>0.58530762144697002</v>
      </c>
      <c r="BE14" s="17">
        <v>0.50613602356856902</v>
      </c>
      <c r="BF14" s="17"/>
      <c r="BG14" s="17">
        <v>0.54052501002043796</v>
      </c>
      <c r="BH14" s="17">
        <v>0.55024686598208805</v>
      </c>
      <c r="BI14" s="17" t="s">
        <v>95</v>
      </c>
      <c r="BJ14" s="17">
        <v>0.48805957782425202</v>
      </c>
      <c r="BK14" s="17">
        <v>0.49425808963345202</v>
      </c>
      <c r="BL14" s="17">
        <v>0.55511943322699897</v>
      </c>
      <c r="BM14" s="17">
        <v>0.510335014644547</v>
      </c>
    </row>
    <row r="15" spans="2:65" x14ac:dyDescent="0.35">
      <c r="B15" s="18" t="s">
        <v>730</v>
      </c>
      <c r="C15" s="17">
        <v>0.50670528790771197</v>
      </c>
      <c r="D15" s="17">
        <v>0.468491172812394</v>
      </c>
      <c r="E15" s="17">
        <v>0.54522364214957897</v>
      </c>
      <c r="F15" s="17"/>
      <c r="G15" s="17">
        <v>0.33510906460832701</v>
      </c>
      <c r="H15" s="17">
        <v>0.376050135168779</v>
      </c>
      <c r="I15" s="17">
        <v>0.43600306412377399</v>
      </c>
      <c r="J15" s="17">
        <v>0.55164720445041304</v>
      </c>
      <c r="K15" s="17">
        <v>0.63531502593995703</v>
      </c>
      <c r="L15" s="17">
        <v>0.66162107018793903</v>
      </c>
      <c r="M15" s="17"/>
      <c r="N15" s="17">
        <v>0.54386921084081596</v>
      </c>
      <c r="O15" s="17">
        <v>0.51485517493733901</v>
      </c>
      <c r="P15" s="17">
        <v>0.45080695425948297</v>
      </c>
      <c r="Q15" s="17">
        <v>0.50583163147286803</v>
      </c>
      <c r="R15" s="17"/>
      <c r="S15" s="17">
        <v>0.45433979669279501</v>
      </c>
      <c r="T15" s="17">
        <v>0.55621638019213904</v>
      </c>
      <c r="U15" s="17">
        <v>0.55575280118205905</v>
      </c>
      <c r="V15" s="17">
        <v>0.51240460858180803</v>
      </c>
      <c r="W15" s="17">
        <v>0.488926712831251</v>
      </c>
      <c r="X15" s="17">
        <v>0.50928933602139603</v>
      </c>
      <c r="Y15" s="17">
        <v>0.51167616257867399</v>
      </c>
      <c r="Z15" s="17">
        <v>0.48380930415435103</v>
      </c>
      <c r="AA15" s="17">
        <v>0.50350078281266597</v>
      </c>
      <c r="AB15" s="17">
        <v>0.52532228510669499</v>
      </c>
      <c r="AC15" s="17">
        <v>0.47691753437237899</v>
      </c>
      <c r="AD15" s="17">
        <v>0.445537057148302</v>
      </c>
      <c r="AE15" s="17"/>
      <c r="AF15" s="17">
        <v>0.50570374635026305</v>
      </c>
      <c r="AG15" s="17">
        <v>0.56180440081702898</v>
      </c>
      <c r="AH15" s="17">
        <v>0.43042121840356001</v>
      </c>
      <c r="AI15" s="17"/>
      <c r="AJ15" s="17">
        <v>0.53655844113100004</v>
      </c>
      <c r="AK15" s="17">
        <v>0.47131651783678902</v>
      </c>
      <c r="AL15" s="17">
        <v>0.58351731305439603</v>
      </c>
      <c r="AM15" s="17">
        <v>0.37346131224145301</v>
      </c>
      <c r="AN15" s="17">
        <v>0.48001794142967902</v>
      </c>
      <c r="AO15" s="17"/>
      <c r="AP15" s="17">
        <v>0.51973891077785594</v>
      </c>
      <c r="AQ15" s="17">
        <v>0.493048710646323</v>
      </c>
      <c r="AR15" s="17">
        <v>0.52226732346717697</v>
      </c>
      <c r="AS15" s="17"/>
      <c r="AT15" s="17">
        <v>0.51878088454482596</v>
      </c>
      <c r="AU15" s="17">
        <v>0.49717208528918599</v>
      </c>
      <c r="AV15" s="17">
        <v>0.51423798541558896</v>
      </c>
      <c r="AW15" s="17">
        <v>0.46105571228638498</v>
      </c>
      <c r="AX15" s="17">
        <v>0.55130165450509605</v>
      </c>
      <c r="AY15" s="17"/>
      <c r="AZ15" s="17">
        <v>0.43236116282547499</v>
      </c>
      <c r="BA15" s="17">
        <v>0.52755624582787797</v>
      </c>
      <c r="BB15" s="17">
        <v>0.494053126610627</v>
      </c>
      <c r="BC15" s="17">
        <v>0.531211708744183</v>
      </c>
      <c r="BD15" s="17">
        <v>0.57066790405162604</v>
      </c>
      <c r="BE15" s="17">
        <v>0.51576899154394096</v>
      </c>
      <c r="BF15" s="17"/>
      <c r="BG15" s="17">
        <v>0.58598582915060904</v>
      </c>
      <c r="BH15" s="17">
        <v>0.47036681330893398</v>
      </c>
      <c r="BI15" s="17" t="s">
        <v>95</v>
      </c>
      <c r="BJ15" s="17">
        <v>0.451110826630159</v>
      </c>
      <c r="BK15" s="17">
        <v>0.43587787961755597</v>
      </c>
      <c r="BL15" s="17">
        <v>0.47337949900641302</v>
      </c>
      <c r="BM15" s="17">
        <v>0.41366884971567103</v>
      </c>
    </row>
    <row r="16" spans="2:65" x14ac:dyDescent="0.35">
      <c r="B16" s="18" t="s">
        <v>731</v>
      </c>
      <c r="C16" s="17">
        <v>0.342493122873963</v>
      </c>
      <c r="D16" s="17">
        <v>0.33714981915020398</v>
      </c>
      <c r="E16" s="17">
        <v>0.34854468197367799</v>
      </c>
      <c r="F16" s="17"/>
      <c r="G16" s="17">
        <v>0.17353252749666401</v>
      </c>
      <c r="H16" s="17">
        <v>0.22571286807888399</v>
      </c>
      <c r="I16" s="17">
        <v>0.31076458975739402</v>
      </c>
      <c r="J16" s="17">
        <v>0.38056337790745798</v>
      </c>
      <c r="K16" s="17">
        <v>0.44947680065868301</v>
      </c>
      <c r="L16" s="17">
        <v>0.47272043905254701</v>
      </c>
      <c r="M16" s="17"/>
      <c r="N16" s="17">
        <v>0.33293608704988398</v>
      </c>
      <c r="O16" s="17">
        <v>0.36695282425951398</v>
      </c>
      <c r="P16" s="17">
        <v>0.32563309909062998</v>
      </c>
      <c r="Q16" s="17">
        <v>0.34101212253568502</v>
      </c>
      <c r="R16" s="17"/>
      <c r="S16" s="17">
        <v>0.273590427510981</v>
      </c>
      <c r="T16" s="17">
        <v>0.38605678604973798</v>
      </c>
      <c r="U16" s="17">
        <v>0.36909648334922701</v>
      </c>
      <c r="V16" s="17">
        <v>0.39141387070752498</v>
      </c>
      <c r="W16" s="17">
        <v>0.30711440882055402</v>
      </c>
      <c r="X16" s="17">
        <v>0.32625707557285799</v>
      </c>
      <c r="Y16" s="17">
        <v>0.31900652926845002</v>
      </c>
      <c r="Z16" s="17">
        <v>0.36662354076473103</v>
      </c>
      <c r="AA16" s="17">
        <v>0.38477664871903799</v>
      </c>
      <c r="AB16" s="17">
        <v>0.33120457177239698</v>
      </c>
      <c r="AC16" s="17">
        <v>0.31599921519570001</v>
      </c>
      <c r="AD16" s="17">
        <v>0.34214881258304602</v>
      </c>
      <c r="AE16" s="17"/>
      <c r="AF16" s="17">
        <v>0.387587906279099</v>
      </c>
      <c r="AG16" s="17">
        <v>0.36549358340135002</v>
      </c>
      <c r="AH16" s="17">
        <v>0.255933831018615</v>
      </c>
      <c r="AI16" s="17"/>
      <c r="AJ16" s="17">
        <v>0.37832081794031103</v>
      </c>
      <c r="AK16" s="17">
        <v>0.31518797840454599</v>
      </c>
      <c r="AL16" s="17">
        <v>0.38594914037434103</v>
      </c>
      <c r="AM16" s="17">
        <v>0.42804242351010802</v>
      </c>
      <c r="AN16" s="17">
        <v>0.29257132471511799</v>
      </c>
      <c r="AO16" s="17"/>
      <c r="AP16" s="17">
        <v>0.33228879348348</v>
      </c>
      <c r="AQ16" s="17">
        <v>0.32181665495141698</v>
      </c>
      <c r="AR16" s="17">
        <v>0.35732142272887901</v>
      </c>
      <c r="AS16" s="17"/>
      <c r="AT16" s="17">
        <v>0.40279193245724498</v>
      </c>
      <c r="AU16" s="17">
        <v>0.32270293849467802</v>
      </c>
      <c r="AV16" s="17">
        <v>0.32426096925568199</v>
      </c>
      <c r="AW16" s="17">
        <v>0.27467405336835499</v>
      </c>
      <c r="AX16" s="17">
        <v>0.38091801470810199</v>
      </c>
      <c r="AY16" s="17"/>
      <c r="AZ16" s="17">
        <v>0.25482590510375203</v>
      </c>
      <c r="BA16" s="17">
        <v>0.35456863318826898</v>
      </c>
      <c r="BB16" s="17">
        <v>0.33957133124831002</v>
      </c>
      <c r="BC16" s="17">
        <v>0.36846766961332</v>
      </c>
      <c r="BD16" s="17">
        <v>0.430937226511247</v>
      </c>
      <c r="BE16" s="17">
        <v>0.37989984286923101</v>
      </c>
      <c r="BF16" s="17"/>
      <c r="BG16" s="17">
        <v>0.41027001542251701</v>
      </c>
      <c r="BH16" s="17">
        <v>0.34396175782522298</v>
      </c>
      <c r="BI16" s="17" t="s">
        <v>95</v>
      </c>
      <c r="BJ16" s="17">
        <v>0.32556718875506602</v>
      </c>
      <c r="BK16" s="17">
        <v>0.303170289027063</v>
      </c>
      <c r="BL16" s="17">
        <v>0.26106566042684298</v>
      </c>
      <c r="BM16" s="17">
        <v>0.27071247803933002</v>
      </c>
    </row>
    <row r="17" spans="2:65" x14ac:dyDescent="0.35">
      <c r="B17" s="18" t="s">
        <v>732</v>
      </c>
      <c r="C17" s="17">
        <v>8.4659339624390401E-2</v>
      </c>
      <c r="D17" s="17">
        <v>9.1965283277723603E-2</v>
      </c>
      <c r="E17" s="17">
        <v>7.6995863384029403E-2</v>
      </c>
      <c r="F17" s="17"/>
      <c r="G17" s="17">
        <v>4.2778023037395002E-2</v>
      </c>
      <c r="H17" s="17">
        <v>7.4945448680401303E-2</v>
      </c>
      <c r="I17" s="17">
        <v>8.7210654282141101E-2</v>
      </c>
      <c r="J17" s="17">
        <v>8.2096761880199903E-2</v>
      </c>
      <c r="K17" s="17">
        <v>9.5693327555560398E-2</v>
      </c>
      <c r="L17" s="17">
        <v>0.112945110880755</v>
      </c>
      <c r="M17" s="17"/>
      <c r="N17" s="17">
        <v>0.103439179082189</v>
      </c>
      <c r="O17" s="17">
        <v>7.89519712955596E-2</v>
      </c>
      <c r="P17" s="17">
        <v>8.5845042161218701E-2</v>
      </c>
      <c r="Q17" s="17">
        <v>6.9580525536534099E-2</v>
      </c>
      <c r="R17" s="17"/>
      <c r="S17" s="17">
        <v>0</v>
      </c>
      <c r="T17" s="17">
        <v>0</v>
      </c>
      <c r="U17" s="17">
        <v>0</v>
      </c>
      <c r="V17" s="17">
        <v>0</v>
      </c>
      <c r="W17" s="17">
        <v>0</v>
      </c>
      <c r="X17" s="17">
        <v>0</v>
      </c>
      <c r="Y17" s="17">
        <v>0</v>
      </c>
      <c r="Z17" s="17">
        <v>0</v>
      </c>
      <c r="AA17" s="17">
        <v>0</v>
      </c>
      <c r="AB17" s="17">
        <v>0.52991240257878702</v>
      </c>
      <c r="AC17" s="17">
        <v>0.44279541919562498</v>
      </c>
      <c r="AD17" s="17">
        <v>0.48890821444257399</v>
      </c>
      <c r="AE17" s="17"/>
      <c r="AF17" s="17">
        <v>6.24323294230517E-2</v>
      </c>
      <c r="AG17" s="17">
        <v>0.11963306875506501</v>
      </c>
      <c r="AH17" s="17">
        <v>5.83264069625717E-2</v>
      </c>
      <c r="AI17" s="17"/>
      <c r="AJ17" s="17">
        <v>6.2377861845256698E-2</v>
      </c>
      <c r="AK17" s="17">
        <v>7.0341969150293102E-2</v>
      </c>
      <c r="AL17" s="17">
        <v>8.7207943956462794E-2</v>
      </c>
      <c r="AM17" s="17">
        <v>1.8251070887014501E-2</v>
      </c>
      <c r="AN17" s="17">
        <v>5.2252984746303403E-2</v>
      </c>
      <c r="AO17" s="17"/>
      <c r="AP17" s="17">
        <v>6.2378866338701197E-2</v>
      </c>
      <c r="AQ17" s="17">
        <v>7.1386806796605001E-2</v>
      </c>
      <c r="AR17" s="17">
        <v>6.5373319043543002E-2</v>
      </c>
      <c r="AS17" s="17"/>
      <c r="AT17" s="17">
        <v>6.1770426955788701E-2</v>
      </c>
      <c r="AU17" s="17">
        <v>6.6648824683950503E-2</v>
      </c>
      <c r="AV17" s="17">
        <v>0.10241883517443</v>
      </c>
      <c r="AW17" s="17">
        <v>9.1577827593386604E-2</v>
      </c>
      <c r="AX17" s="17">
        <v>8.83326181713079E-2</v>
      </c>
      <c r="AY17" s="17"/>
      <c r="AZ17" s="17">
        <v>6.9756898003177803E-2</v>
      </c>
      <c r="BA17" s="17">
        <v>8.5249066273441199E-2</v>
      </c>
      <c r="BB17" s="17">
        <v>8.64646374528521E-2</v>
      </c>
      <c r="BC17" s="17">
        <v>7.50144998361814E-2</v>
      </c>
      <c r="BD17" s="17">
        <v>0.12263896534480299</v>
      </c>
      <c r="BE17" s="17">
        <v>9.1365367346053897E-2</v>
      </c>
      <c r="BF17" s="17"/>
      <c r="BG17" s="17">
        <v>0.103203229773959</v>
      </c>
      <c r="BH17" s="17">
        <v>9.0259559845533993E-2</v>
      </c>
      <c r="BI17" s="17" t="s">
        <v>95</v>
      </c>
      <c r="BJ17" s="17">
        <v>8.04469115368176E-2</v>
      </c>
      <c r="BK17" s="17">
        <v>6.1139152048999099E-2</v>
      </c>
      <c r="BL17" s="17">
        <v>5.2448426201940103E-2</v>
      </c>
      <c r="BM17" s="17">
        <v>0.10643434499922599</v>
      </c>
    </row>
    <row r="18" spans="2:65" x14ac:dyDescent="0.35">
      <c r="B18" s="18" t="s">
        <v>114</v>
      </c>
      <c r="C18" s="17">
        <v>4.8059297755331E-2</v>
      </c>
      <c r="D18" s="17">
        <v>4.3787310956089003E-2</v>
      </c>
      <c r="E18" s="17">
        <v>5.2488928339974303E-2</v>
      </c>
      <c r="F18" s="17"/>
      <c r="G18" s="17">
        <v>4.0425218553437899E-2</v>
      </c>
      <c r="H18" s="17">
        <v>5.6701590797770401E-2</v>
      </c>
      <c r="I18" s="17">
        <v>5.1707820156592699E-2</v>
      </c>
      <c r="J18" s="17">
        <v>4.1829547396191602E-2</v>
      </c>
      <c r="K18" s="17">
        <v>4.0662651702091601E-2</v>
      </c>
      <c r="L18" s="17">
        <v>5.3143042498548197E-2</v>
      </c>
      <c r="M18" s="17"/>
      <c r="N18" s="17">
        <v>2.78514809523264E-2</v>
      </c>
      <c r="O18" s="17">
        <v>4.4784636660445701E-2</v>
      </c>
      <c r="P18" s="17">
        <v>5.5020508835390697E-2</v>
      </c>
      <c r="Q18" s="17">
        <v>6.6013382924405006E-2</v>
      </c>
      <c r="R18" s="17"/>
      <c r="S18" s="17">
        <v>5.1464939064935801E-2</v>
      </c>
      <c r="T18" s="17">
        <v>4.5034423466343898E-2</v>
      </c>
      <c r="U18" s="17">
        <v>5.7659016218790299E-2</v>
      </c>
      <c r="V18" s="17">
        <v>5.3676262154085497E-2</v>
      </c>
      <c r="W18" s="17">
        <v>6.1049346229522503E-2</v>
      </c>
      <c r="X18" s="17">
        <v>4.4753305663802201E-2</v>
      </c>
      <c r="Y18" s="17">
        <v>5.7468398923757803E-2</v>
      </c>
      <c r="Z18" s="17">
        <v>3.6998695788065597E-2</v>
      </c>
      <c r="AA18" s="17">
        <v>4.8713515277675097E-2</v>
      </c>
      <c r="AB18" s="17">
        <v>4.8860119013787902E-2</v>
      </c>
      <c r="AC18" s="17">
        <v>9.97675093735635E-3</v>
      </c>
      <c r="AD18" s="17">
        <v>3.09967086747759E-2</v>
      </c>
      <c r="AE18" s="17"/>
      <c r="AF18" s="17">
        <v>5.1926876432852202E-2</v>
      </c>
      <c r="AG18" s="17">
        <v>3.6496848902936203E-2</v>
      </c>
      <c r="AH18" s="17">
        <v>6.2852479433069097E-2</v>
      </c>
      <c r="AI18" s="17"/>
      <c r="AJ18" s="17">
        <v>4.6532707738361399E-2</v>
      </c>
      <c r="AK18" s="17">
        <v>3.6491493623491598E-2</v>
      </c>
      <c r="AL18" s="17">
        <v>2.9185453386776899E-2</v>
      </c>
      <c r="AM18" s="17">
        <v>6.0651725285019602E-2</v>
      </c>
      <c r="AN18" s="17">
        <v>7.8957808226045603E-2</v>
      </c>
      <c r="AO18" s="17"/>
      <c r="AP18" s="17">
        <v>4.28976512066222E-2</v>
      </c>
      <c r="AQ18" s="17">
        <v>3.1446929292091197E-2</v>
      </c>
      <c r="AR18" s="17">
        <v>3.5655380079233398E-2</v>
      </c>
      <c r="AS18" s="17"/>
      <c r="AT18" s="17">
        <v>5.8724916420171899E-2</v>
      </c>
      <c r="AU18" s="17">
        <v>4.8476761038841597E-2</v>
      </c>
      <c r="AV18" s="17">
        <v>3.5687767886541301E-2</v>
      </c>
      <c r="AW18" s="17">
        <v>3.6399107103452497E-2</v>
      </c>
      <c r="AX18" s="17">
        <v>1.55083582037051E-2</v>
      </c>
      <c r="AY18" s="17"/>
      <c r="AZ18" s="17">
        <v>3.8399615753336502E-2</v>
      </c>
      <c r="BA18" s="17">
        <v>4.3356799432824701E-2</v>
      </c>
      <c r="BB18" s="17">
        <v>7.2559816087689397E-2</v>
      </c>
      <c r="BC18" s="17">
        <v>5.0920835570467102E-2</v>
      </c>
      <c r="BD18" s="17">
        <v>5.9481520477853302E-2</v>
      </c>
      <c r="BE18" s="17">
        <v>2.74199121521655E-2</v>
      </c>
      <c r="BF18" s="17"/>
      <c r="BG18" s="17">
        <v>5.5990570337872601E-2</v>
      </c>
      <c r="BH18" s="17">
        <v>2.9312666143939799E-2</v>
      </c>
      <c r="BI18" s="17" t="s">
        <v>95</v>
      </c>
      <c r="BJ18" s="17">
        <v>5.1583104039670702E-2</v>
      </c>
      <c r="BK18" s="17">
        <v>7.3695317650952094E-2</v>
      </c>
      <c r="BL18" s="17">
        <v>4.0227647750588902E-2</v>
      </c>
      <c r="BM18" s="17">
        <v>4.3587973498010198E-2</v>
      </c>
    </row>
    <row r="19" spans="2:65" x14ac:dyDescent="0.35">
      <c r="B19" s="18" t="s">
        <v>93</v>
      </c>
      <c r="C19" s="19">
        <v>2.3862121884679701E-2</v>
      </c>
      <c r="D19" s="19">
        <v>3.3757312322842001E-2</v>
      </c>
      <c r="E19" s="19">
        <v>1.38798251117529E-2</v>
      </c>
      <c r="F19" s="19"/>
      <c r="G19" s="19">
        <v>9.5046279570684504E-3</v>
      </c>
      <c r="H19" s="19">
        <v>2.66618148508002E-2</v>
      </c>
      <c r="I19" s="19">
        <v>1.7768341494756999E-2</v>
      </c>
      <c r="J19" s="19">
        <v>3.2501777017578802E-2</v>
      </c>
      <c r="K19" s="19">
        <v>3.6714958039692901E-2</v>
      </c>
      <c r="L19" s="19">
        <v>2.0445389877211301E-2</v>
      </c>
      <c r="M19" s="19"/>
      <c r="N19" s="19">
        <v>2.0562586100730799E-2</v>
      </c>
      <c r="O19" s="19">
        <v>2.5144701099435E-2</v>
      </c>
      <c r="P19" s="19">
        <v>2.5552102054389798E-2</v>
      </c>
      <c r="Q19" s="19">
        <v>2.4002277701799399E-2</v>
      </c>
      <c r="R19" s="19"/>
      <c r="S19" s="19">
        <v>1.5858567972066601E-2</v>
      </c>
      <c r="T19" s="19">
        <v>2.2509688100577799E-2</v>
      </c>
      <c r="U19" s="19">
        <v>1.4224881192345299E-2</v>
      </c>
      <c r="V19" s="19">
        <v>2.3617705383365599E-2</v>
      </c>
      <c r="W19" s="19">
        <v>3.2652087875052603E-2</v>
      </c>
      <c r="X19" s="19">
        <v>2.9216460709574999E-2</v>
      </c>
      <c r="Y19" s="19">
        <v>1.9393764759395998E-2</v>
      </c>
      <c r="Z19" s="19">
        <v>2.10180035424944E-2</v>
      </c>
      <c r="AA19" s="19">
        <v>2.1196339543824601E-2</v>
      </c>
      <c r="AB19" s="19">
        <v>2.4526392078484199E-2</v>
      </c>
      <c r="AC19" s="19">
        <v>4.06030492626503E-2</v>
      </c>
      <c r="AD19" s="19">
        <v>5.2351215410582401E-2</v>
      </c>
      <c r="AE19" s="19"/>
      <c r="AF19" s="19">
        <v>4.1857872241728003E-2</v>
      </c>
      <c r="AG19" s="19">
        <v>8.8169339804701607E-3</v>
      </c>
      <c r="AH19" s="19">
        <v>2.5996074384729499E-2</v>
      </c>
      <c r="AI19" s="19"/>
      <c r="AJ19" s="19">
        <v>3.2448361405435201E-2</v>
      </c>
      <c r="AK19" s="19">
        <v>1.24585551416688E-2</v>
      </c>
      <c r="AL19" s="19">
        <v>3.2177345533103601E-3</v>
      </c>
      <c r="AM19" s="19">
        <v>0.110322443524024</v>
      </c>
      <c r="AN19" s="19">
        <v>2.5409072645611999E-2</v>
      </c>
      <c r="AO19" s="19"/>
      <c r="AP19" s="19">
        <v>3.1888707409180803E-2</v>
      </c>
      <c r="AQ19" s="19">
        <v>1.36770734581536E-2</v>
      </c>
      <c r="AR19" s="19">
        <v>9.3342585781411407E-3</v>
      </c>
      <c r="AS19" s="19"/>
      <c r="AT19" s="19">
        <v>3.7240475604241097E-2</v>
      </c>
      <c r="AU19" s="19">
        <v>2.66192252081482E-2</v>
      </c>
      <c r="AV19" s="19">
        <v>1.9308808355206899E-2</v>
      </c>
      <c r="AW19" s="19">
        <v>7.2305912976579198E-3</v>
      </c>
      <c r="AX19" s="19">
        <v>1.6769504871249601E-2</v>
      </c>
      <c r="AY19" s="19"/>
      <c r="AZ19" s="19">
        <v>1.35152582349428E-2</v>
      </c>
      <c r="BA19" s="19">
        <v>2.47402067294232E-2</v>
      </c>
      <c r="BB19" s="19">
        <v>2.87987023790406E-2</v>
      </c>
      <c r="BC19" s="19">
        <v>2.4203525529166998E-2</v>
      </c>
      <c r="BD19" s="19">
        <v>3.0610893011073701E-2</v>
      </c>
      <c r="BE19" s="19">
        <v>3.7281789073232798E-2</v>
      </c>
      <c r="BF19" s="19"/>
      <c r="BG19" s="19">
        <v>2.79036064658362E-2</v>
      </c>
      <c r="BH19" s="19">
        <v>1.9674724963460299E-2</v>
      </c>
      <c r="BI19" s="19" t="s">
        <v>95</v>
      </c>
      <c r="BJ19" s="19">
        <v>2.4489708347677601E-2</v>
      </c>
      <c r="BK19" s="19">
        <v>3.2987662829667301E-2</v>
      </c>
      <c r="BL19" s="19">
        <v>1.48871455824708E-2</v>
      </c>
      <c r="BM19" s="19">
        <v>3.5304401017754797E-2</v>
      </c>
    </row>
    <row r="20" spans="2:65" x14ac:dyDescent="0.35">
      <c r="B20" s="16" t="s">
        <v>322</v>
      </c>
    </row>
    <row r="21" spans="2:65" x14ac:dyDescent="0.35">
      <c r="B21" t="s">
        <v>98</v>
      </c>
    </row>
    <row r="22" spans="2:65" x14ac:dyDescent="0.35">
      <c r="B22" t="s">
        <v>99</v>
      </c>
    </row>
    <row r="24" spans="2:65" x14ac:dyDescent="0.35">
      <c r="B24"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3730</v>
      </c>
      <c r="D7" s="10">
        <v>1798</v>
      </c>
      <c r="E7" s="10">
        <v>1922</v>
      </c>
      <c r="F7" s="10"/>
      <c r="G7" s="10">
        <v>450</v>
      </c>
      <c r="H7" s="10">
        <v>641</v>
      </c>
      <c r="I7" s="10">
        <v>653</v>
      </c>
      <c r="J7" s="10">
        <v>645</v>
      </c>
      <c r="K7" s="10">
        <v>538</v>
      </c>
      <c r="L7" s="10">
        <v>803</v>
      </c>
      <c r="M7" s="10"/>
      <c r="N7" s="10">
        <v>1119</v>
      </c>
      <c r="O7" s="10">
        <v>1031</v>
      </c>
      <c r="P7" s="10">
        <v>727</v>
      </c>
      <c r="Q7" s="10">
        <v>840</v>
      </c>
      <c r="R7" s="10"/>
      <c r="S7" s="10">
        <v>514</v>
      </c>
      <c r="T7" s="10">
        <v>510</v>
      </c>
      <c r="U7" s="10">
        <v>309</v>
      </c>
      <c r="V7" s="10">
        <v>330</v>
      </c>
      <c r="W7" s="10">
        <v>267</v>
      </c>
      <c r="X7" s="10">
        <v>325</v>
      </c>
      <c r="Y7" s="10">
        <v>319</v>
      </c>
      <c r="Z7" s="10">
        <v>167</v>
      </c>
      <c r="AA7" s="10">
        <v>436</v>
      </c>
      <c r="AB7" s="10">
        <v>286</v>
      </c>
      <c r="AC7" s="10">
        <v>183</v>
      </c>
      <c r="AD7" s="10">
        <v>84</v>
      </c>
      <c r="AE7" s="10"/>
      <c r="AF7" s="10">
        <v>1319</v>
      </c>
      <c r="AG7" s="10">
        <v>1602</v>
      </c>
      <c r="AH7" s="10">
        <v>513</v>
      </c>
      <c r="AI7" s="10"/>
      <c r="AJ7" s="10">
        <v>1319</v>
      </c>
      <c r="AK7" s="10">
        <v>1123</v>
      </c>
      <c r="AL7" s="10">
        <v>272</v>
      </c>
      <c r="AM7" s="10">
        <v>43</v>
      </c>
      <c r="AN7" s="10">
        <v>471</v>
      </c>
      <c r="AO7" s="10"/>
      <c r="AP7" s="10">
        <v>708</v>
      </c>
      <c r="AQ7" s="10">
        <v>1449</v>
      </c>
      <c r="AR7" s="10">
        <v>275</v>
      </c>
      <c r="AS7" s="10"/>
      <c r="AT7" s="10">
        <v>804</v>
      </c>
      <c r="AU7" s="10">
        <v>859</v>
      </c>
      <c r="AV7" s="10">
        <v>1050</v>
      </c>
      <c r="AW7" s="10">
        <v>460</v>
      </c>
      <c r="AX7" s="10">
        <v>58</v>
      </c>
      <c r="AY7" s="10"/>
      <c r="AZ7" s="10">
        <v>864</v>
      </c>
      <c r="BA7" s="10">
        <v>1152</v>
      </c>
      <c r="BB7" s="10">
        <v>418</v>
      </c>
      <c r="BC7" s="10">
        <v>671</v>
      </c>
      <c r="BD7" s="10">
        <v>433</v>
      </c>
      <c r="BE7" s="10">
        <v>192</v>
      </c>
      <c r="BF7" s="10"/>
      <c r="BG7" s="10">
        <v>1380</v>
      </c>
      <c r="BH7" s="10">
        <v>906</v>
      </c>
      <c r="BI7" s="10" t="s">
        <v>94</v>
      </c>
      <c r="BJ7" s="10">
        <v>251</v>
      </c>
      <c r="BK7" s="10">
        <v>289</v>
      </c>
      <c r="BL7" s="10">
        <v>755</v>
      </c>
      <c r="BM7" s="10">
        <v>108</v>
      </c>
    </row>
    <row r="8" spans="2:65" ht="30" customHeight="1" x14ac:dyDescent="0.35">
      <c r="B8" s="11" t="s">
        <v>19</v>
      </c>
      <c r="C8" s="11">
        <v>3727</v>
      </c>
      <c r="D8" s="11">
        <v>1825</v>
      </c>
      <c r="E8" s="11">
        <v>1892</v>
      </c>
      <c r="F8" s="11"/>
      <c r="G8" s="11">
        <v>530</v>
      </c>
      <c r="H8" s="11">
        <v>627</v>
      </c>
      <c r="I8" s="11">
        <v>638</v>
      </c>
      <c r="J8" s="11">
        <v>632</v>
      </c>
      <c r="K8" s="11">
        <v>520</v>
      </c>
      <c r="L8" s="11">
        <v>780</v>
      </c>
      <c r="M8" s="11"/>
      <c r="N8" s="11">
        <v>1028</v>
      </c>
      <c r="O8" s="11">
        <v>967</v>
      </c>
      <c r="P8" s="11">
        <v>809</v>
      </c>
      <c r="Q8" s="11">
        <v>910</v>
      </c>
      <c r="R8" s="11"/>
      <c r="S8" s="11">
        <v>524</v>
      </c>
      <c r="T8" s="11">
        <v>487</v>
      </c>
      <c r="U8" s="11">
        <v>298</v>
      </c>
      <c r="V8" s="11">
        <v>333</v>
      </c>
      <c r="W8" s="11">
        <v>255</v>
      </c>
      <c r="X8" s="11">
        <v>334</v>
      </c>
      <c r="Y8" s="11">
        <v>296</v>
      </c>
      <c r="Z8" s="11">
        <v>152</v>
      </c>
      <c r="AA8" s="11">
        <v>411</v>
      </c>
      <c r="AB8" s="11">
        <v>335</v>
      </c>
      <c r="AC8" s="11">
        <v>191</v>
      </c>
      <c r="AD8" s="11">
        <v>111</v>
      </c>
      <c r="AE8" s="11"/>
      <c r="AF8" s="11">
        <v>1299</v>
      </c>
      <c r="AG8" s="11">
        <v>1566</v>
      </c>
      <c r="AH8" s="11">
        <v>532</v>
      </c>
      <c r="AI8" s="11"/>
      <c r="AJ8" s="11">
        <v>1284</v>
      </c>
      <c r="AK8" s="11">
        <v>1114</v>
      </c>
      <c r="AL8" s="11">
        <v>260</v>
      </c>
      <c r="AM8" s="11">
        <v>42</v>
      </c>
      <c r="AN8" s="11">
        <v>489</v>
      </c>
      <c r="AO8" s="11"/>
      <c r="AP8" s="11">
        <v>691</v>
      </c>
      <c r="AQ8" s="11">
        <v>1443</v>
      </c>
      <c r="AR8" s="11">
        <v>271</v>
      </c>
      <c r="AS8" s="11"/>
      <c r="AT8" s="11">
        <v>824</v>
      </c>
      <c r="AU8" s="11">
        <v>880</v>
      </c>
      <c r="AV8" s="11">
        <v>1030</v>
      </c>
      <c r="AW8" s="11">
        <v>437</v>
      </c>
      <c r="AX8" s="11">
        <v>52</v>
      </c>
      <c r="AY8" s="11"/>
      <c r="AZ8" s="11">
        <v>880</v>
      </c>
      <c r="BA8" s="11">
        <v>1134</v>
      </c>
      <c r="BB8" s="11">
        <v>424</v>
      </c>
      <c r="BC8" s="11">
        <v>668</v>
      </c>
      <c r="BD8" s="11">
        <v>427</v>
      </c>
      <c r="BE8" s="11">
        <v>195</v>
      </c>
      <c r="BF8" s="11"/>
      <c r="BG8" s="11">
        <v>1343</v>
      </c>
      <c r="BH8" s="11">
        <v>887</v>
      </c>
      <c r="BI8" s="11" t="s">
        <v>94</v>
      </c>
      <c r="BJ8" s="11">
        <v>264</v>
      </c>
      <c r="BK8" s="11">
        <v>302</v>
      </c>
      <c r="BL8" s="11">
        <v>771</v>
      </c>
      <c r="BM8" s="11">
        <v>114</v>
      </c>
    </row>
    <row r="9" spans="2:65" ht="29" x14ac:dyDescent="0.35">
      <c r="B9" s="18" t="s">
        <v>724</v>
      </c>
      <c r="C9" s="17">
        <v>0.17836843675137901</v>
      </c>
      <c r="D9" s="17">
        <v>0.17125415127565199</v>
      </c>
      <c r="E9" s="17">
        <v>0.18564821664108999</v>
      </c>
      <c r="F9" s="17"/>
      <c r="G9" s="17">
        <v>0.19467708508405099</v>
      </c>
      <c r="H9" s="17">
        <v>0.21623622622048599</v>
      </c>
      <c r="I9" s="17">
        <v>0.16883677563493699</v>
      </c>
      <c r="J9" s="17">
        <v>0.15969190988100601</v>
      </c>
      <c r="K9" s="17">
        <v>0.16386552554206699</v>
      </c>
      <c r="L9" s="17">
        <v>0.16944664878090401</v>
      </c>
      <c r="M9" s="17"/>
      <c r="N9" s="17">
        <v>0.159055732459502</v>
      </c>
      <c r="O9" s="17">
        <v>0.17404279670435099</v>
      </c>
      <c r="P9" s="17">
        <v>0.213094827173751</v>
      </c>
      <c r="Q9" s="17">
        <v>0.172290187705471</v>
      </c>
      <c r="R9" s="17"/>
      <c r="S9" s="17">
        <v>0.18226996167170001</v>
      </c>
      <c r="T9" s="17">
        <v>0.16331351982258899</v>
      </c>
      <c r="U9" s="17">
        <v>0.17323439130245999</v>
      </c>
      <c r="V9" s="17">
        <v>0.16987611449175999</v>
      </c>
      <c r="W9" s="17">
        <v>0.218149249720378</v>
      </c>
      <c r="X9" s="17">
        <v>0.196857305788119</v>
      </c>
      <c r="Y9" s="17">
        <v>0.171924025918712</v>
      </c>
      <c r="Z9" s="17">
        <v>0.113924160447999</v>
      </c>
      <c r="AA9" s="17">
        <v>0.20048552012629101</v>
      </c>
      <c r="AB9" s="17">
        <v>0.18113011950553401</v>
      </c>
      <c r="AC9" s="17">
        <v>0.18223133023674701</v>
      </c>
      <c r="AD9" s="17">
        <v>0.12658779840161699</v>
      </c>
      <c r="AE9" s="17"/>
      <c r="AF9" s="17">
        <v>0.19316871702872099</v>
      </c>
      <c r="AG9" s="17">
        <v>0.169068268107156</v>
      </c>
      <c r="AH9" s="17">
        <v>0.174007677708514</v>
      </c>
      <c r="AI9" s="17"/>
      <c r="AJ9" s="17">
        <v>0.192919118974099</v>
      </c>
      <c r="AK9" s="17">
        <v>0.187623277836448</v>
      </c>
      <c r="AL9" s="17">
        <v>0.12575030877263599</v>
      </c>
      <c r="AM9" s="17">
        <v>0.114605606126938</v>
      </c>
      <c r="AN9" s="17">
        <v>0.158674281695978</v>
      </c>
      <c r="AO9" s="17"/>
      <c r="AP9" s="17">
        <v>0.20451318335756999</v>
      </c>
      <c r="AQ9" s="17">
        <v>0.188793038150534</v>
      </c>
      <c r="AR9" s="17">
        <v>0.16005063039787901</v>
      </c>
      <c r="AS9" s="17"/>
      <c r="AT9" s="17">
        <v>0.17907493058101501</v>
      </c>
      <c r="AU9" s="17">
        <v>0.184264868417919</v>
      </c>
      <c r="AV9" s="17">
        <v>0.17934462320260799</v>
      </c>
      <c r="AW9" s="17">
        <v>0.17416762350998</v>
      </c>
      <c r="AX9" s="17">
        <v>0.18286175759735901</v>
      </c>
      <c r="AY9" s="17"/>
      <c r="AZ9" s="17">
        <v>0.20867537932951299</v>
      </c>
      <c r="BA9" s="17">
        <v>0.17999399408519001</v>
      </c>
      <c r="BB9" s="17">
        <v>0.17727119921170001</v>
      </c>
      <c r="BC9" s="17">
        <v>0.16755302985614101</v>
      </c>
      <c r="BD9" s="17">
        <v>0.138920924189783</v>
      </c>
      <c r="BE9" s="17">
        <v>0.15794908643939801</v>
      </c>
      <c r="BF9" s="17"/>
      <c r="BG9" s="17">
        <v>0.17860776114233901</v>
      </c>
      <c r="BH9" s="17">
        <v>0.170422411045695</v>
      </c>
      <c r="BI9" s="17" t="s">
        <v>95</v>
      </c>
      <c r="BJ9" s="17">
        <v>0.21004138927267199</v>
      </c>
      <c r="BK9" s="17">
        <v>0.16743851218650099</v>
      </c>
      <c r="BL9" s="17">
        <v>0.18421892162721501</v>
      </c>
      <c r="BM9" s="17">
        <v>0.19927880224754899</v>
      </c>
    </row>
    <row r="10" spans="2:65" ht="29" x14ac:dyDescent="0.35">
      <c r="B10" s="18" t="s">
        <v>726</v>
      </c>
      <c r="C10" s="17">
        <v>0.16155508702872601</v>
      </c>
      <c r="D10" s="17">
        <v>0.15777126212914899</v>
      </c>
      <c r="E10" s="17">
        <v>0.16549894023940301</v>
      </c>
      <c r="F10" s="17"/>
      <c r="G10" s="17">
        <v>0.16792234053819699</v>
      </c>
      <c r="H10" s="17">
        <v>0.14411300573546099</v>
      </c>
      <c r="I10" s="17">
        <v>0.21013627481990299</v>
      </c>
      <c r="J10" s="17">
        <v>0.16467175324115099</v>
      </c>
      <c r="K10" s="17">
        <v>0.15013808269562201</v>
      </c>
      <c r="L10" s="17">
        <v>0.13660813875733699</v>
      </c>
      <c r="M10" s="17"/>
      <c r="N10" s="17">
        <v>0.16170704264299801</v>
      </c>
      <c r="O10" s="17">
        <v>0.16378260555369201</v>
      </c>
      <c r="P10" s="17">
        <v>0.15697932966824801</v>
      </c>
      <c r="Q10" s="17">
        <v>0.163646921429978</v>
      </c>
      <c r="R10" s="17"/>
      <c r="S10" s="17">
        <v>0.18924992066014501</v>
      </c>
      <c r="T10" s="17">
        <v>0.14943574406920301</v>
      </c>
      <c r="U10" s="17">
        <v>0.13380387721286999</v>
      </c>
      <c r="V10" s="17">
        <v>0.138402482252099</v>
      </c>
      <c r="W10" s="17">
        <v>0.189194894796642</v>
      </c>
      <c r="X10" s="17">
        <v>0.16023312481626301</v>
      </c>
      <c r="Y10" s="17">
        <v>0.146325749717026</v>
      </c>
      <c r="Z10" s="17">
        <v>0.172577275160398</v>
      </c>
      <c r="AA10" s="17">
        <v>0.16074285341709599</v>
      </c>
      <c r="AB10" s="17">
        <v>0.178105966133358</v>
      </c>
      <c r="AC10" s="17">
        <v>0.15170300181294499</v>
      </c>
      <c r="AD10" s="17">
        <v>0.163990959188128</v>
      </c>
      <c r="AE10" s="17"/>
      <c r="AF10" s="17">
        <v>0.15519693448977001</v>
      </c>
      <c r="AG10" s="17">
        <v>0.160464480987173</v>
      </c>
      <c r="AH10" s="17">
        <v>0.166803476302188</v>
      </c>
      <c r="AI10" s="17"/>
      <c r="AJ10" s="17">
        <v>0.15354346735454</v>
      </c>
      <c r="AK10" s="17">
        <v>0.18187483527373</v>
      </c>
      <c r="AL10" s="17">
        <v>0.17009626308641199</v>
      </c>
      <c r="AM10" s="17">
        <v>0.143427544056279</v>
      </c>
      <c r="AN10" s="17">
        <v>0.13475061761023099</v>
      </c>
      <c r="AO10" s="17"/>
      <c r="AP10" s="17">
        <v>0.15666426432726299</v>
      </c>
      <c r="AQ10" s="17">
        <v>0.180495399989959</v>
      </c>
      <c r="AR10" s="17">
        <v>0.175481549521879</v>
      </c>
      <c r="AS10" s="17"/>
      <c r="AT10" s="17">
        <v>0.15331500938397599</v>
      </c>
      <c r="AU10" s="17">
        <v>0.16395296246352101</v>
      </c>
      <c r="AV10" s="17">
        <v>0.15887413413295901</v>
      </c>
      <c r="AW10" s="17">
        <v>0.185490898186978</v>
      </c>
      <c r="AX10" s="17">
        <v>0.106300839413372</v>
      </c>
      <c r="AY10" s="17"/>
      <c r="AZ10" s="17">
        <v>0.1630324277439</v>
      </c>
      <c r="BA10" s="17">
        <v>0.164631214691078</v>
      </c>
      <c r="BB10" s="17">
        <v>0.15852732354955601</v>
      </c>
      <c r="BC10" s="17">
        <v>0.15542271919282799</v>
      </c>
      <c r="BD10" s="17">
        <v>0.15715910783362799</v>
      </c>
      <c r="BE10" s="17">
        <v>0.17423630282326399</v>
      </c>
      <c r="BF10" s="17"/>
      <c r="BG10" s="17">
        <v>0.14553139617552799</v>
      </c>
      <c r="BH10" s="17">
        <v>0.17416211962000999</v>
      </c>
      <c r="BI10" s="17" t="s">
        <v>95</v>
      </c>
      <c r="BJ10" s="17">
        <v>0.126522122184272</v>
      </c>
      <c r="BK10" s="17">
        <v>0.16740892155659101</v>
      </c>
      <c r="BL10" s="17">
        <v>0.18293707384148999</v>
      </c>
      <c r="BM10" s="17">
        <v>0.14573341362286399</v>
      </c>
    </row>
    <row r="11" spans="2:65" ht="43.5" x14ac:dyDescent="0.35">
      <c r="B11" s="18" t="s">
        <v>727</v>
      </c>
      <c r="C11" s="17">
        <v>8.3270291219725803E-2</v>
      </c>
      <c r="D11" s="17">
        <v>7.7451530350322095E-2</v>
      </c>
      <c r="E11" s="17">
        <v>8.8745365462650702E-2</v>
      </c>
      <c r="F11" s="17"/>
      <c r="G11" s="17">
        <v>8.9851510338259999E-2</v>
      </c>
      <c r="H11" s="17">
        <v>8.9037307671844104E-2</v>
      </c>
      <c r="I11" s="17">
        <v>7.8673604562199906E-2</v>
      </c>
      <c r="J11" s="17">
        <v>6.7158614367736305E-2</v>
      </c>
      <c r="K11" s="17">
        <v>9.4164476400626501E-2</v>
      </c>
      <c r="L11" s="17">
        <v>8.3713282663523805E-2</v>
      </c>
      <c r="M11" s="17"/>
      <c r="N11" s="17">
        <v>9.6069911295313198E-2</v>
      </c>
      <c r="O11" s="17">
        <v>6.6392172108572206E-2</v>
      </c>
      <c r="P11" s="17">
        <v>8.41341069863661E-2</v>
      </c>
      <c r="Q11" s="17">
        <v>8.6164973197175296E-2</v>
      </c>
      <c r="R11" s="17"/>
      <c r="S11" s="17">
        <v>8.57903952383927E-2</v>
      </c>
      <c r="T11" s="17">
        <v>0.10815674250267</v>
      </c>
      <c r="U11" s="17">
        <v>8.7534944395700004E-2</v>
      </c>
      <c r="V11" s="17">
        <v>8.7951721948336697E-2</v>
      </c>
      <c r="W11" s="17">
        <v>8.0063249868355696E-2</v>
      </c>
      <c r="X11" s="17">
        <v>7.6842195742938005E-2</v>
      </c>
      <c r="Y11" s="17">
        <v>7.2732822457008003E-2</v>
      </c>
      <c r="Z11" s="17">
        <v>9.7381317093601802E-2</v>
      </c>
      <c r="AA11" s="17">
        <v>5.8665865669176198E-2</v>
      </c>
      <c r="AB11" s="17">
        <v>9.1396152888197996E-2</v>
      </c>
      <c r="AC11" s="17">
        <v>7.5990748379211298E-2</v>
      </c>
      <c r="AD11" s="17">
        <v>5.1379084468000803E-2</v>
      </c>
      <c r="AE11" s="17"/>
      <c r="AF11" s="17">
        <v>8.5731147048624598E-2</v>
      </c>
      <c r="AG11" s="17">
        <v>7.6906753836760003E-2</v>
      </c>
      <c r="AH11" s="17">
        <v>8.4113747315589099E-2</v>
      </c>
      <c r="AI11" s="17"/>
      <c r="AJ11" s="17">
        <v>8.4571155981085902E-2</v>
      </c>
      <c r="AK11" s="17">
        <v>8.2528413683780805E-2</v>
      </c>
      <c r="AL11" s="17">
        <v>8.8992832445934394E-2</v>
      </c>
      <c r="AM11" s="17">
        <v>6.7701646606133495E-2</v>
      </c>
      <c r="AN11" s="17">
        <v>8.39847785529685E-2</v>
      </c>
      <c r="AO11" s="17"/>
      <c r="AP11" s="17">
        <v>8.1454028733412898E-2</v>
      </c>
      <c r="AQ11" s="17">
        <v>7.1253210277316598E-2</v>
      </c>
      <c r="AR11" s="17">
        <v>0.109457597519577</v>
      </c>
      <c r="AS11" s="17"/>
      <c r="AT11" s="17">
        <v>8.1908321272343307E-2</v>
      </c>
      <c r="AU11" s="17">
        <v>8.1222781028550795E-2</v>
      </c>
      <c r="AV11" s="17">
        <v>8.0191675819225997E-2</v>
      </c>
      <c r="AW11" s="17">
        <v>7.0851387255256901E-2</v>
      </c>
      <c r="AX11" s="17">
        <v>0.104994041769729</v>
      </c>
      <c r="AY11" s="17"/>
      <c r="AZ11" s="17">
        <v>8.3375171140112697E-2</v>
      </c>
      <c r="BA11" s="17">
        <v>7.4031667840209703E-2</v>
      </c>
      <c r="BB11" s="17">
        <v>0.108527301668596</v>
      </c>
      <c r="BC11" s="17">
        <v>6.7317054233750701E-2</v>
      </c>
      <c r="BD11" s="17">
        <v>8.9538672867675403E-2</v>
      </c>
      <c r="BE11" s="17">
        <v>0.12257970918717601</v>
      </c>
      <c r="BF11" s="17"/>
      <c r="BG11" s="17">
        <v>7.8924909572669094E-2</v>
      </c>
      <c r="BH11" s="17">
        <v>8.0102273343968994E-2</v>
      </c>
      <c r="BI11" s="17" t="s">
        <v>95</v>
      </c>
      <c r="BJ11" s="17">
        <v>7.8931565254274305E-2</v>
      </c>
      <c r="BK11" s="17">
        <v>8.58982633358336E-2</v>
      </c>
      <c r="BL11" s="17">
        <v>9.7744675241862602E-2</v>
      </c>
      <c r="BM11" s="17">
        <v>8.1927972425859294E-2</v>
      </c>
    </row>
    <row r="12" spans="2:65" x14ac:dyDescent="0.35">
      <c r="B12" s="18" t="s">
        <v>725</v>
      </c>
      <c r="C12" s="17">
        <v>0.36691128419979102</v>
      </c>
      <c r="D12" s="17">
        <v>0.401000574977046</v>
      </c>
      <c r="E12" s="17">
        <v>0.33336796657877898</v>
      </c>
      <c r="F12" s="17"/>
      <c r="G12" s="17">
        <v>0.325435799916242</v>
      </c>
      <c r="H12" s="17">
        <v>0.32759794183311602</v>
      </c>
      <c r="I12" s="17">
        <v>0.33506242213192899</v>
      </c>
      <c r="J12" s="17">
        <v>0.41105014764360398</v>
      </c>
      <c r="K12" s="17">
        <v>0.38947884178363501</v>
      </c>
      <c r="L12" s="17">
        <v>0.40192392476283501</v>
      </c>
      <c r="M12" s="17"/>
      <c r="N12" s="17">
        <v>0.38656678141364198</v>
      </c>
      <c r="O12" s="17">
        <v>0.39412559023779198</v>
      </c>
      <c r="P12" s="17">
        <v>0.33304054249979198</v>
      </c>
      <c r="Q12" s="17">
        <v>0.34488523813760003</v>
      </c>
      <c r="R12" s="17"/>
      <c r="S12" s="17">
        <v>0.33558494791662202</v>
      </c>
      <c r="T12" s="17">
        <v>0.34973759817436401</v>
      </c>
      <c r="U12" s="17">
        <v>0.407308746836476</v>
      </c>
      <c r="V12" s="17">
        <v>0.40395048036105002</v>
      </c>
      <c r="W12" s="17">
        <v>0.331683814376037</v>
      </c>
      <c r="X12" s="17">
        <v>0.31800806722615599</v>
      </c>
      <c r="Y12" s="17">
        <v>0.41569004020108102</v>
      </c>
      <c r="Z12" s="17">
        <v>0.43155947723963001</v>
      </c>
      <c r="AA12" s="17">
        <v>0.36342074000397501</v>
      </c>
      <c r="AB12" s="17">
        <v>0.36352398587561502</v>
      </c>
      <c r="AC12" s="17">
        <v>0.38430468676409002</v>
      </c>
      <c r="AD12" s="17">
        <v>0.37337128970407502</v>
      </c>
      <c r="AE12" s="17"/>
      <c r="AF12" s="17">
        <v>0.348137782426928</v>
      </c>
      <c r="AG12" s="17">
        <v>0.39336509556090798</v>
      </c>
      <c r="AH12" s="17">
        <v>0.34607982196355003</v>
      </c>
      <c r="AI12" s="17"/>
      <c r="AJ12" s="17">
        <v>0.34918902906350602</v>
      </c>
      <c r="AK12" s="17">
        <v>0.35744132732242101</v>
      </c>
      <c r="AL12" s="17">
        <v>0.42953868810249402</v>
      </c>
      <c r="AM12" s="17">
        <v>0.39116828541696502</v>
      </c>
      <c r="AN12" s="17">
        <v>0.38177876240489</v>
      </c>
      <c r="AO12" s="17"/>
      <c r="AP12" s="17">
        <v>0.34350684226195499</v>
      </c>
      <c r="AQ12" s="17">
        <v>0.37949579391736199</v>
      </c>
      <c r="AR12" s="17">
        <v>0.39673057442938903</v>
      </c>
      <c r="AS12" s="17"/>
      <c r="AT12" s="17">
        <v>0.35597109064987698</v>
      </c>
      <c r="AU12" s="17">
        <v>0.34928320624854098</v>
      </c>
      <c r="AV12" s="17">
        <v>0.368368851306417</v>
      </c>
      <c r="AW12" s="17">
        <v>0.383187201225198</v>
      </c>
      <c r="AX12" s="17">
        <v>0.44088643496277402</v>
      </c>
      <c r="AY12" s="17"/>
      <c r="AZ12" s="17">
        <v>0.32946875128953301</v>
      </c>
      <c r="BA12" s="17">
        <v>0.36733796951737802</v>
      </c>
      <c r="BB12" s="17">
        <v>0.34270232465138001</v>
      </c>
      <c r="BC12" s="17">
        <v>0.40070067449822699</v>
      </c>
      <c r="BD12" s="17">
        <v>0.418553922879002</v>
      </c>
      <c r="BE12" s="17">
        <v>0.35716006075130202</v>
      </c>
      <c r="BF12" s="17"/>
      <c r="BG12" s="17">
        <v>0.38491789104754398</v>
      </c>
      <c r="BH12" s="17">
        <v>0.36569489546002898</v>
      </c>
      <c r="BI12" s="17" t="s">
        <v>95</v>
      </c>
      <c r="BJ12" s="17">
        <v>0.34808150174309499</v>
      </c>
      <c r="BK12" s="17">
        <v>0.34777363194391803</v>
      </c>
      <c r="BL12" s="17">
        <v>0.34382239385781799</v>
      </c>
      <c r="BM12" s="17">
        <v>0.41122597591357801</v>
      </c>
    </row>
    <row r="13" spans="2:65" x14ac:dyDescent="0.35">
      <c r="B13" s="18" t="s">
        <v>732</v>
      </c>
      <c r="C13" s="17">
        <v>2.3448049704678899E-3</v>
      </c>
      <c r="D13" s="17">
        <v>3.7971722679895899E-3</v>
      </c>
      <c r="E13" s="17">
        <v>9.5696266355420204E-4</v>
      </c>
      <c r="F13" s="17"/>
      <c r="G13" s="17">
        <v>3.3505529568312199E-3</v>
      </c>
      <c r="H13" s="17">
        <v>7.6017988255171502E-3</v>
      </c>
      <c r="I13" s="17">
        <v>3.4453169105159599E-3</v>
      </c>
      <c r="J13" s="17">
        <v>0</v>
      </c>
      <c r="K13" s="17">
        <v>0</v>
      </c>
      <c r="L13" s="17">
        <v>0</v>
      </c>
      <c r="M13" s="17"/>
      <c r="N13" s="17">
        <v>1.9478426954872099E-3</v>
      </c>
      <c r="O13" s="17">
        <v>4.1003111639184098E-3</v>
      </c>
      <c r="P13" s="17">
        <v>3.42546022302445E-3</v>
      </c>
      <c r="Q13" s="17">
        <v>0</v>
      </c>
      <c r="R13" s="17"/>
      <c r="S13" s="17">
        <v>0</v>
      </c>
      <c r="T13" s="17">
        <v>0</v>
      </c>
      <c r="U13" s="17">
        <v>0</v>
      </c>
      <c r="V13" s="17">
        <v>0</v>
      </c>
      <c r="W13" s="17">
        <v>0</v>
      </c>
      <c r="X13" s="17">
        <v>0</v>
      </c>
      <c r="Y13" s="17">
        <v>0</v>
      </c>
      <c r="Z13" s="17">
        <v>0</v>
      </c>
      <c r="AA13" s="17">
        <v>0</v>
      </c>
      <c r="AB13" s="17">
        <v>1.50653564191018E-2</v>
      </c>
      <c r="AC13" s="17">
        <v>4.8319216074713799E-3</v>
      </c>
      <c r="AD13" s="17">
        <v>2.4919210248933801E-2</v>
      </c>
      <c r="AE13" s="17"/>
      <c r="AF13" s="17">
        <v>9.7569143373112599E-4</v>
      </c>
      <c r="AG13" s="17">
        <v>4.7702877126271801E-3</v>
      </c>
      <c r="AH13" s="17">
        <v>0</v>
      </c>
      <c r="AI13" s="17"/>
      <c r="AJ13" s="17">
        <v>1.3835128801292301E-3</v>
      </c>
      <c r="AK13" s="17">
        <v>4.0785858151118903E-3</v>
      </c>
      <c r="AL13" s="17">
        <v>5.7542642016385603E-3</v>
      </c>
      <c r="AM13" s="17">
        <v>0</v>
      </c>
      <c r="AN13" s="17">
        <v>0</v>
      </c>
      <c r="AO13" s="17"/>
      <c r="AP13" s="17">
        <v>0</v>
      </c>
      <c r="AQ13" s="17">
        <v>4.6474565187145898E-3</v>
      </c>
      <c r="AR13" s="17">
        <v>0</v>
      </c>
      <c r="AS13" s="17"/>
      <c r="AT13" s="17">
        <v>0</v>
      </c>
      <c r="AU13" s="17">
        <v>3.4658188057355801E-3</v>
      </c>
      <c r="AV13" s="17">
        <v>2.1262845746158202E-3</v>
      </c>
      <c r="AW13" s="17">
        <v>4.58244869058003E-3</v>
      </c>
      <c r="AX13" s="17">
        <v>0</v>
      </c>
      <c r="AY13" s="17"/>
      <c r="AZ13" s="17">
        <v>6.7898871516762398E-3</v>
      </c>
      <c r="BA13" s="17">
        <v>1.1176263829025699E-3</v>
      </c>
      <c r="BB13" s="17">
        <v>3.5322127165214601E-3</v>
      </c>
      <c r="BC13" s="17">
        <v>0</v>
      </c>
      <c r="BD13" s="17">
        <v>0</v>
      </c>
      <c r="BE13" s="17">
        <v>0</v>
      </c>
      <c r="BF13" s="17"/>
      <c r="BG13" s="17">
        <v>2.2728689301881599E-3</v>
      </c>
      <c r="BH13" s="17">
        <v>3.9423438274110503E-3</v>
      </c>
      <c r="BI13" s="17" t="s">
        <v>95</v>
      </c>
      <c r="BJ13" s="17">
        <v>0</v>
      </c>
      <c r="BK13" s="17">
        <v>3.0523160872416499E-3</v>
      </c>
      <c r="BL13" s="17">
        <v>1.64249998977516E-3</v>
      </c>
      <c r="BM13" s="17">
        <v>0</v>
      </c>
    </row>
    <row r="14" spans="2:65" x14ac:dyDescent="0.35">
      <c r="B14" s="18" t="s">
        <v>728</v>
      </c>
      <c r="C14" s="17">
        <v>2.6130420516106801E-2</v>
      </c>
      <c r="D14" s="17">
        <v>2.1471062413120301E-2</v>
      </c>
      <c r="E14" s="17">
        <v>3.0185703570662699E-2</v>
      </c>
      <c r="F14" s="17"/>
      <c r="G14" s="17">
        <v>5.1767265315432999E-2</v>
      </c>
      <c r="H14" s="17">
        <v>4.5597447806228E-2</v>
      </c>
      <c r="I14" s="17">
        <v>3.47302469621288E-2</v>
      </c>
      <c r="J14" s="17">
        <v>1.49390207800156E-2</v>
      </c>
      <c r="K14" s="17">
        <v>1.10491167201582E-2</v>
      </c>
      <c r="L14" s="17">
        <v>5.1449351215069198E-3</v>
      </c>
      <c r="M14" s="17"/>
      <c r="N14" s="17">
        <v>2.2269134481502299E-2</v>
      </c>
      <c r="O14" s="17">
        <v>1.7299061661160301E-2</v>
      </c>
      <c r="P14" s="17">
        <v>3.4307611044822002E-2</v>
      </c>
      <c r="Q14" s="17">
        <v>3.29840828253255E-2</v>
      </c>
      <c r="R14" s="17"/>
      <c r="S14" s="17">
        <v>2.8636149271254099E-2</v>
      </c>
      <c r="T14" s="17">
        <v>2.5656353428829302E-2</v>
      </c>
      <c r="U14" s="17">
        <v>1.5969786405319999E-2</v>
      </c>
      <c r="V14" s="17">
        <v>3.1041500105330699E-2</v>
      </c>
      <c r="W14" s="17">
        <v>2.8884666882056698E-2</v>
      </c>
      <c r="X14" s="17">
        <v>3.2792691378510999E-2</v>
      </c>
      <c r="Y14" s="17">
        <v>5.6791195341244997E-3</v>
      </c>
      <c r="Z14" s="17">
        <v>1.68457049038227E-2</v>
      </c>
      <c r="AA14" s="17">
        <v>1.3893990395910299E-2</v>
      </c>
      <c r="AB14" s="17">
        <v>3.1833843581581402E-2</v>
      </c>
      <c r="AC14" s="17">
        <v>5.3424016511502997E-2</v>
      </c>
      <c r="AD14" s="17">
        <v>5.0986915385460498E-2</v>
      </c>
      <c r="AE14" s="17"/>
      <c r="AF14" s="17">
        <v>2.00692911089532E-2</v>
      </c>
      <c r="AG14" s="17">
        <v>2.46434595500803E-2</v>
      </c>
      <c r="AH14" s="17">
        <v>4.6916862394937503E-2</v>
      </c>
      <c r="AI14" s="17"/>
      <c r="AJ14" s="17">
        <v>1.9408069701730399E-2</v>
      </c>
      <c r="AK14" s="17">
        <v>3.4046937101958802E-2</v>
      </c>
      <c r="AL14" s="17">
        <v>1.44609333003225E-2</v>
      </c>
      <c r="AM14" s="17">
        <v>3.6148373394780602E-2</v>
      </c>
      <c r="AN14" s="17">
        <v>3.1944443486570599E-2</v>
      </c>
      <c r="AO14" s="17"/>
      <c r="AP14" s="17">
        <v>2.38449650437699E-2</v>
      </c>
      <c r="AQ14" s="17">
        <v>3.0230527471229101E-2</v>
      </c>
      <c r="AR14" s="17">
        <v>1.7141752970586201E-2</v>
      </c>
      <c r="AS14" s="17"/>
      <c r="AT14" s="17">
        <v>1.9512707342164998E-2</v>
      </c>
      <c r="AU14" s="17">
        <v>2.6712165656761301E-2</v>
      </c>
      <c r="AV14" s="17">
        <v>3.1799365292256597E-2</v>
      </c>
      <c r="AW14" s="17">
        <v>2.49271574581767E-2</v>
      </c>
      <c r="AX14" s="17">
        <v>0</v>
      </c>
      <c r="AY14" s="17"/>
      <c r="AZ14" s="17">
        <v>3.4690529470980801E-2</v>
      </c>
      <c r="BA14" s="17">
        <v>2.60809025427776E-2</v>
      </c>
      <c r="BB14" s="17">
        <v>2.6320911280812299E-2</v>
      </c>
      <c r="BC14" s="17">
        <v>2.44265042186977E-2</v>
      </c>
      <c r="BD14" s="17">
        <v>1.5147527518843599E-2</v>
      </c>
      <c r="BE14" s="17">
        <v>1.7253294629834499E-2</v>
      </c>
      <c r="BF14" s="17"/>
      <c r="BG14" s="17">
        <v>1.0897306816543301E-2</v>
      </c>
      <c r="BH14" s="17">
        <v>3.4227918474504002E-2</v>
      </c>
      <c r="BI14" s="17" t="s">
        <v>95</v>
      </c>
      <c r="BJ14" s="17">
        <v>4.5944795785640001E-2</v>
      </c>
      <c r="BK14" s="17">
        <v>4.90864697740881E-2</v>
      </c>
      <c r="BL14" s="17">
        <v>2.7322383430434301E-2</v>
      </c>
      <c r="BM14" s="17">
        <v>2.7013137560313202E-2</v>
      </c>
    </row>
    <row r="15" spans="2:65" ht="29" x14ac:dyDescent="0.35">
      <c r="B15" s="18" t="s">
        <v>729</v>
      </c>
      <c r="C15" s="17">
        <v>6.1319582600999199E-2</v>
      </c>
      <c r="D15" s="17">
        <v>5.7549825300254702E-2</v>
      </c>
      <c r="E15" s="17">
        <v>6.5280773171990894E-2</v>
      </c>
      <c r="F15" s="17"/>
      <c r="G15" s="17">
        <v>9.1320262772801697E-2</v>
      </c>
      <c r="H15" s="17">
        <v>8.6656646218792099E-2</v>
      </c>
      <c r="I15" s="17">
        <v>4.8669465499232602E-2</v>
      </c>
      <c r="J15" s="17">
        <v>5.1551703183719301E-2</v>
      </c>
      <c r="K15" s="17">
        <v>4.56723928560724E-2</v>
      </c>
      <c r="L15" s="17">
        <v>4.9247701344839502E-2</v>
      </c>
      <c r="M15" s="17"/>
      <c r="N15" s="17">
        <v>6.2004563351916599E-2</v>
      </c>
      <c r="O15" s="17">
        <v>5.9710327204955997E-2</v>
      </c>
      <c r="P15" s="17">
        <v>6.4754351933872606E-2</v>
      </c>
      <c r="Q15" s="17">
        <v>6.0085122797200699E-2</v>
      </c>
      <c r="R15" s="17"/>
      <c r="S15" s="17">
        <v>6.7355053148350094E-2</v>
      </c>
      <c r="T15" s="17">
        <v>5.1950539852293899E-2</v>
      </c>
      <c r="U15" s="17">
        <v>4.0156754054391001E-2</v>
      </c>
      <c r="V15" s="17">
        <v>5.4862927744216097E-2</v>
      </c>
      <c r="W15" s="17">
        <v>4.1633693181999998E-2</v>
      </c>
      <c r="X15" s="17">
        <v>7.6058396402579304E-2</v>
      </c>
      <c r="Y15" s="17">
        <v>8.2795614701023104E-2</v>
      </c>
      <c r="Z15" s="17">
        <v>7.3343802404789604E-2</v>
      </c>
      <c r="AA15" s="17">
        <v>7.3172096226119407E-2</v>
      </c>
      <c r="AB15" s="17">
        <v>3.9718404144517501E-2</v>
      </c>
      <c r="AC15" s="17">
        <v>3.65355253260592E-2</v>
      </c>
      <c r="AD15" s="17">
        <v>0.141150530515115</v>
      </c>
      <c r="AE15" s="17"/>
      <c r="AF15" s="17">
        <v>5.2617112523541502E-2</v>
      </c>
      <c r="AG15" s="17">
        <v>6.5323644028346894E-2</v>
      </c>
      <c r="AH15" s="17">
        <v>5.0804820917230202E-2</v>
      </c>
      <c r="AI15" s="17"/>
      <c r="AJ15" s="17">
        <v>5.6740233088249298E-2</v>
      </c>
      <c r="AK15" s="17">
        <v>6.1553379202727201E-2</v>
      </c>
      <c r="AL15" s="17">
        <v>3.5500727041876103E-2</v>
      </c>
      <c r="AM15" s="17">
        <v>5.2907669700889302E-2</v>
      </c>
      <c r="AN15" s="17">
        <v>6.2579223499691305E-2</v>
      </c>
      <c r="AO15" s="17"/>
      <c r="AP15" s="17">
        <v>5.2229827915997597E-2</v>
      </c>
      <c r="AQ15" s="17">
        <v>5.9613586387287698E-2</v>
      </c>
      <c r="AR15" s="17">
        <v>5.6223368387748801E-2</v>
      </c>
      <c r="AS15" s="17"/>
      <c r="AT15" s="17">
        <v>5.6074040258036202E-2</v>
      </c>
      <c r="AU15" s="17">
        <v>7.4140466710650402E-2</v>
      </c>
      <c r="AV15" s="17">
        <v>6.5484372036283295E-2</v>
      </c>
      <c r="AW15" s="17">
        <v>6.3890541238735402E-2</v>
      </c>
      <c r="AX15" s="17">
        <v>4.6794402565939301E-2</v>
      </c>
      <c r="AY15" s="17"/>
      <c r="AZ15" s="17">
        <v>7.4828741533467399E-2</v>
      </c>
      <c r="BA15" s="17">
        <v>6.0694999089630698E-2</v>
      </c>
      <c r="BB15" s="17">
        <v>4.9336470376301303E-2</v>
      </c>
      <c r="BC15" s="17">
        <v>5.6884214419715202E-2</v>
      </c>
      <c r="BD15" s="17">
        <v>5.6396786309236301E-2</v>
      </c>
      <c r="BE15" s="17">
        <v>5.5988815353245798E-2</v>
      </c>
      <c r="BF15" s="17"/>
      <c r="BG15" s="17">
        <v>5.88800761807248E-2</v>
      </c>
      <c r="BH15" s="17">
        <v>7.0888914579773005E-2</v>
      </c>
      <c r="BI15" s="17" t="s">
        <v>95</v>
      </c>
      <c r="BJ15" s="17">
        <v>5.5167468552389999E-2</v>
      </c>
      <c r="BK15" s="17">
        <v>5.9294776026258898E-2</v>
      </c>
      <c r="BL15" s="17">
        <v>6.2256431468515797E-2</v>
      </c>
      <c r="BM15" s="17">
        <v>3.0134151817959798E-2</v>
      </c>
    </row>
    <row r="16" spans="2:65" x14ac:dyDescent="0.35">
      <c r="B16" s="18" t="s">
        <v>731</v>
      </c>
      <c r="C16" s="17">
        <v>1.9086600882407601E-2</v>
      </c>
      <c r="D16" s="17">
        <v>2.25090245136913E-2</v>
      </c>
      <c r="E16" s="17">
        <v>1.5888435872247801E-2</v>
      </c>
      <c r="F16" s="17"/>
      <c r="G16" s="17">
        <v>7.7685533781761502E-3</v>
      </c>
      <c r="H16" s="17">
        <v>7.0399714708636301E-3</v>
      </c>
      <c r="I16" s="17">
        <v>1.33191218189365E-2</v>
      </c>
      <c r="J16" s="17">
        <v>1.9728752943406098E-2</v>
      </c>
      <c r="K16" s="17">
        <v>2.96945742549957E-2</v>
      </c>
      <c r="L16" s="17">
        <v>3.35900706965305E-2</v>
      </c>
      <c r="M16" s="17"/>
      <c r="N16" s="17">
        <v>1.8727131789968699E-2</v>
      </c>
      <c r="O16" s="17">
        <v>2.2437383106264201E-2</v>
      </c>
      <c r="P16" s="17">
        <v>1.9687204627586798E-2</v>
      </c>
      <c r="Q16" s="17">
        <v>1.5671526944881001E-2</v>
      </c>
      <c r="R16" s="17"/>
      <c r="S16" s="17">
        <v>1.35883806274149E-2</v>
      </c>
      <c r="T16" s="17">
        <v>2.55913820033523E-2</v>
      </c>
      <c r="U16" s="17">
        <v>2.5389838195702698E-2</v>
      </c>
      <c r="V16" s="17">
        <v>2.60147988127124E-2</v>
      </c>
      <c r="W16" s="17">
        <v>1.6121270596223002E-2</v>
      </c>
      <c r="X16" s="17">
        <v>2.31089231135304E-2</v>
      </c>
      <c r="Y16" s="17">
        <v>1.5279118870773101E-2</v>
      </c>
      <c r="Z16" s="17">
        <v>2.2893601804366399E-2</v>
      </c>
      <c r="AA16" s="17">
        <v>2.2063889131205699E-2</v>
      </c>
      <c r="AB16" s="17">
        <v>1.04622280748291E-2</v>
      </c>
      <c r="AC16" s="17">
        <v>1.5298495982049401E-2</v>
      </c>
      <c r="AD16" s="17">
        <v>0</v>
      </c>
      <c r="AE16" s="17"/>
      <c r="AF16" s="17">
        <v>3.28881118425038E-2</v>
      </c>
      <c r="AG16" s="17">
        <v>1.1314138290995999E-2</v>
      </c>
      <c r="AH16" s="17">
        <v>1.4146370379121099E-2</v>
      </c>
      <c r="AI16" s="17"/>
      <c r="AJ16" s="17">
        <v>3.2867882335484801E-2</v>
      </c>
      <c r="AK16" s="17">
        <v>1.15646893063041E-2</v>
      </c>
      <c r="AL16" s="17">
        <v>2.3203158015145001E-2</v>
      </c>
      <c r="AM16" s="17">
        <v>6.9867953633969998E-2</v>
      </c>
      <c r="AN16" s="17">
        <v>9.1845908620646205E-3</v>
      </c>
      <c r="AO16" s="17"/>
      <c r="AP16" s="17">
        <v>2.0077012509344901E-2</v>
      </c>
      <c r="AQ16" s="17">
        <v>1.19363322961416E-2</v>
      </c>
      <c r="AR16" s="17">
        <v>1.3373036906661801E-2</v>
      </c>
      <c r="AS16" s="17"/>
      <c r="AT16" s="17">
        <v>3.0780093206622099E-2</v>
      </c>
      <c r="AU16" s="17">
        <v>1.33390947385862E-2</v>
      </c>
      <c r="AV16" s="17">
        <v>2.2155609036184201E-2</v>
      </c>
      <c r="AW16" s="17">
        <v>7.79355015822354E-3</v>
      </c>
      <c r="AX16" s="17">
        <v>2.0814271256878802E-2</v>
      </c>
      <c r="AY16" s="17"/>
      <c r="AZ16" s="17">
        <v>1.10297027473158E-2</v>
      </c>
      <c r="BA16" s="17">
        <v>2.4049912720837101E-2</v>
      </c>
      <c r="BB16" s="17">
        <v>1.9466899932003599E-2</v>
      </c>
      <c r="BC16" s="17">
        <v>1.9176256620402399E-2</v>
      </c>
      <c r="BD16" s="17">
        <v>1.9751404544486199E-2</v>
      </c>
      <c r="BE16" s="17">
        <v>2.4012124606473499E-2</v>
      </c>
      <c r="BF16" s="17"/>
      <c r="BG16" s="17">
        <v>2.8242656395208801E-2</v>
      </c>
      <c r="BH16" s="17">
        <v>1.51662369820918E-2</v>
      </c>
      <c r="BI16" s="17" t="s">
        <v>95</v>
      </c>
      <c r="BJ16" s="17">
        <v>2.5576874195008301E-2</v>
      </c>
      <c r="BK16" s="17">
        <v>1.5825558622964801E-2</v>
      </c>
      <c r="BL16" s="17">
        <v>8.3892413451311307E-3</v>
      </c>
      <c r="BM16" s="17">
        <v>7.2159287500201397E-3</v>
      </c>
    </row>
    <row r="17" spans="2:65" x14ac:dyDescent="0.35">
      <c r="B17" s="18" t="s">
        <v>730</v>
      </c>
      <c r="C17" s="17">
        <v>6.2663891570167801E-2</v>
      </c>
      <c r="D17" s="17">
        <v>6.0206300284385797E-2</v>
      </c>
      <c r="E17" s="17">
        <v>6.5367090255210897E-2</v>
      </c>
      <c r="F17" s="17"/>
      <c r="G17" s="17">
        <v>4.19038095112352E-2</v>
      </c>
      <c r="H17" s="17">
        <v>5.10096394323203E-2</v>
      </c>
      <c r="I17" s="17">
        <v>6.4629375183659202E-2</v>
      </c>
      <c r="J17" s="17">
        <v>6.7623932525212094E-2</v>
      </c>
      <c r="K17" s="17">
        <v>6.1295258991311503E-2</v>
      </c>
      <c r="L17" s="17">
        <v>8.1441554721788198E-2</v>
      </c>
      <c r="M17" s="17"/>
      <c r="N17" s="17">
        <v>5.7715158082877298E-2</v>
      </c>
      <c r="O17" s="17">
        <v>6.2922314866469695E-2</v>
      </c>
      <c r="P17" s="17">
        <v>5.3883920036584203E-2</v>
      </c>
      <c r="Q17" s="17">
        <v>7.5552099464393604E-2</v>
      </c>
      <c r="R17" s="17"/>
      <c r="S17" s="17">
        <v>6.3229719764726397E-2</v>
      </c>
      <c r="T17" s="17">
        <v>7.8694563326893494E-2</v>
      </c>
      <c r="U17" s="17">
        <v>8.7176029628463797E-2</v>
      </c>
      <c r="V17" s="17">
        <v>5.3160212804649297E-2</v>
      </c>
      <c r="W17" s="17">
        <v>4.5350149452078402E-2</v>
      </c>
      <c r="X17" s="17">
        <v>6.3830290516876401E-2</v>
      </c>
      <c r="Y17" s="17">
        <v>6.1577384506790303E-2</v>
      </c>
      <c r="Z17" s="17">
        <v>4.9635326968609103E-2</v>
      </c>
      <c r="AA17" s="17">
        <v>6.1706115588668002E-2</v>
      </c>
      <c r="AB17" s="17">
        <v>3.7558687164953197E-2</v>
      </c>
      <c r="AC17" s="17">
        <v>7.4962396904889497E-2</v>
      </c>
      <c r="AD17" s="17">
        <v>6.7614212088669801E-2</v>
      </c>
      <c r="AE17" s="17"/>
      <c r="AF17" s="17">
        <v>6.5968421266790603E-2</v>
      </c>
      <c r="AG17" s="17">
        <v>6.2157255836269097E-2</v>
      </c>
      <c r="AH17" s="17">
        <v>6.8878799532822804E-2</v>
      </c>
      <c r="AI17" s="17"/>
      <c r="AJ17" s="17">
        <v>7.21583969740342E-2</v>
      </c>
      <c r="AK17" s="17">
        <v>4.70512154020091E-2</v>
      </c>
      <c r="AL17" s="17">
        <v>5.9954557572879499E-2</v>
      </c>
      <c r="AM17" s="17">
        <v>4.0313309278961401E-2</v>
      </c>
      <c r="AN17" s="17">
        <v>8.5587401380316702E-2</v>
      </c>
      <c r="AO17" s="17"/>
      <c r="AP17" s="17">
        <v>8.8634091020489705E-2</v>
      </c>
      <c r="AQ17" s="17">
        <v>4.5159040851835502E-2</v>
      </c>
      <c r="AR17" s="17">
        <v>5.04669987793714E-2</v>
      </c>
      <c r="AS17" s="17"/>
      <c r="AT17" s="17">
        <v>6.4686869844459302E-2</v>
      </c>
      <c r="AU17" s="17">
        <v>6.6014551789318907E-2</v>
      </c>
      <c r="AV17" s="17">
        <v>6.3659457983364601E-2</v>
      </c>
      <c r="AW17" s="17">
        <v>5.1790625780649899E-2</v>
      </c>
      <c r="AX17" s="17">
        <v>2.8579441415977201E-2</v>
      </c>
      <c r="AY17" s="17"/>
      <c r="AZ17" s="17">
        <v>5.0386303267947997E-2</v>
      </c>
      <c r="BA17" s="17">
        <v>6.1646484763389499E-2</v>
      </c>
      <c r="BB17" s="17">
        <v>7.1755873197582296E-2</v>
      </c>
      <c r="BC17" s="17">
        <v>6.8343342004774002E-2</v>
      </c>
      <c r="BD17" s="17">
        <v>6.7247764967739904E-2</v>
      </c>
      <c r="BE17" s="17">
        <v>7.4759201090680696E-2</v>
      </c>
      <c r="BF17" s="17"/>
      <c r="BG17" s="17">
        <v>6.8976737214431094E-2</v>
      </c>
      <c r="BH17" s="17">
        <v>6.0953224004838602E-2</v>
      </c>
      <c r="BI17" s="17" t="s">
        <v>95</v>
      </c>
      <c r="BJ17" s="17">
        <v>5.2523657795546803E-2</v>
      </c>
      <c r="BK17" s="17">
        <v>4.9172646219886602E-2</v>
      </c>
      <c r="BL17" s="17">
        <v>6.5607145368644995E-2</v>
      </c>
      <c r="BM17" s="17">
        <v>2.9525086992828801E-2</v>
      </c>
    </row>
    <row r="18" spans="2:65" x14ac:dyDescent="0.35">
      <c r="B18" s="18" t="s">
        <v>114</v>
      </c>
      <c r="C18" s="19">
        <v>3.8349600260229398E-2</v>
      </c>
      <c r="D18" s="19">
        <v>2.6989096488389801E-2</v>
      </c>
      <c r="E18" s="19">
        <v>4.9060545544410902E-2</v>
      </c>
      <c r="F18" s="19"/>
      <c r="G18" s="19">
        <v>2.6002820188772698E-2</v>
      </c>
      <c r="H18" s="19">
        <v>2.51100147853715E-2</v>
      </c>
      <c r="I18" s="19">
        <v>4.2497396476557897E-2</v>
      </c>
      <c r="J18" s="19">
        <v>4.3584165434149703E-2</v>
      </c>
      <c r="K18" s="19">
        <v>5.4641730755511202E-2</v>
      </c>
      <c r="L18" s="19">
        <v>3.8883743150735499E-2</v>
      </c>
      <c r="M18" s="19"/>
      <c r="N18" s="19">
        <v>3.3936701786791798E-2</v>
      </c>
      <c r="O18" s="19">
        <v>3.5187437392824601E-2</v>
      </c>
      <c r="P18" s="19">
        <v>3.66926458059528E-2</v>
      </c>
      <c r="Q18" s="19">
        <v>4.8719847497974901E-2</v>
      </c>
      <c r="R18" s="19"/>
      <c r="S18" s="19">
        <v>3.4295471701394603E-2</v>
      </c>
      <c r="T18" s="19">
        <v>4.7463556819804603E-2</v>
      </c>
      <c r="U18" s="19">
        <v>2.9425631968616299E-2</v>
      </c>
      <c r="V18" s="19">
        <v>3.4739761479846601E-2</v>
      </c>
      <c r="W18" s="19">
        <v>4.8919011126229102E-2</v>
      </c>
      <c r="X18" s="19">
        <v>5.2269005015026397E-2</v>
      </c>
      <c r="Y18" s="19">
        <v>2.79961240934622E-2</v>
      </c>
      <c r="Z18" s="19">
        <v>2.1839333976784302E-2</v>
      </c>
      <c r="AA18" s="19">
        <v>4.5848929441558203E-2</v>
      </c>
      <c r="AB18" s="19">
        <v>5.1205256212311402E-2</v>
      </c>
      <c r="AC18" s="19">
        <v>2.0717876475034699E-2</v>
      </c>
      <c r="AD18" s="19">
        <v>0</v>
      </c>
      <c r="AE18" s="19"/>
      <c r="AF18" s="19">
        <v>4.52467908304372E-2</v>
      </c>
      <c r="AG18" s="19">
        <v>3.19866160896825E-2</v>
      </c>
      <c r="AH18" s="19">
        <v>4.8248423486046799E-2</v>
      </c>
      <c r="AI18" s="19"/>
      <c r="AJ18" s="19">
        <v>3.7219133647141203E-2</v>
      </c>
      <c r="AK18" s="19">
        <v>3.2237339055509302E-2</v>
      </c>
      <c r="AL18" s="19">
        <v>4.6748267460661901E-2</v>
      </c>
      <c r="AM18" s="19">
        <v>8.3859611785082902E-2</v>
      </c>
      <c r="AN18" s="19">
        <v>5.1515900507289603E-2</v>
      </c>
      <c r="AO18" s="19"/>
      <c r="AP18" s="19">
        <v>2.9075784830195999E-2</v>
      </c>
      <c r="AQ18" s="19">
        <v>2.83756141396206E-2</v>
      </c>
      <c r="AR18" s="19">
        <v>2.10744910869088E-2</v>
      </c>
      <c r="AS18" s="19"/>
      <c r="AT18" s="19">
        <v>5.86769374615062E-2</v>
      </c>
      <c r="AU18" s="19">
        <v>3.7604084140416799E-2</v>
      </c>
      <c r="AV18" s="19">
        <v>2.7995626616085002E-2</v>
      </c>
      <c r="AW18" s="19">
        <v>3.3318566496221398E-2</v>
      </c>
      <c r="AX18" s="19">
        <v>6.8768811017970694E-2</v>
      </c>
      <c r="AY18" s="19"/>
      <c r="AZ18" s="19">
        <v>3.7723106325552702E-2</v>
      </c>
      <c r="BA18" s="19">
        <v>4.0415228366605903E-2</v>
      </c>
      <c r="BB18" s="19">
        <v>4.2559483415546898E-2</v>
      </c>
      <c r="BC18" s="19">
        <v>4.0176204955464902E-2</v>
      </c>
      <c r="BD18" s="19">
        <v>3.72838888896058E-2</v>
      </c>
      <c r="BE18" s="19">
        <v>1.6061405118625499E-2</v>
      </c>
      <c r="BF18" s="19"/>
      <c r="BG18" s="19">
        <v>4.2748396524824303E-2</v>
      </c>
      <c r="BH18" s="19">
        <v>2.44396626616777E-2</v>
      </c>
      <c r="BI18" s="19" t="s">
        <v>95</v>
      </c>
      <c r="BJ18" s="19">
        <v>5.7210625217100998E-2</v>
      </c>
      <c r="BK18" s="19">
        <v>5.5048904246715602E-2</v>
      </c>
      <c r="BL18" s="19">
        <v>2.6059233829113401E-2</v>
      </c>
      <c r="BM18" s="19">
        <v>6.7945530669027004E-2</v>
      </c>
    </row>
    <row r="19" spans="2:65" x14ac:dyDescent="0.35">
      <c r="B19" s="16" t="s">
        <v>735</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M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748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616</v>
      </c>
      <c r="D7" s="10">
        <v>298</v>
      </c>
      <c r="E7" s="10">
        <v>318</v>
      </c>
      <c r="F7" s="10"/>
      <c r="G7" s="10">
        <v>42</v>
      </c>
      <c r="H7" s="10">
        <v>73</v>
      </c>
      <c r="I7" s="10">
        <v>84</v>
      </c>
      <c r="J7" s="10">
        <v>122</v>
      </c>
      <c r="K7" s="10">
        <v>121</v>
      </c>
      <c r="L7" s="10">
        <v>174</v>
      </c>
      <c r="M7" s="10"/>
      <c r="N7" s="10">
        <v>219</v>
      </c>
      <c r="O7" s="10">
        <v>162</v>
      </c>
      <c r="P7" s="10">
        <v>124</v>
      </c>
      <c r="Q7" s="10">
        <v>109</v>
      </c>
      <c r="R7" s="10"/>
      <c r="S7" s="10">
        <v>57</v>
      </c>
      <c r="T7" s="10">
        <v>80</v>
      </c>
      <c r="U7" s="10">
        <v>49</v>
      </c>
      <c r="V7" s="10">
        <v>51</v>
      </c>
      <c r="W7" s="10">
        <v>41</v>
      </c>
      <c r="X7" s="10">
        <v>50</v>
      </c>
      <c r="Y7" s="10">
        <v>53</v>
      </c>
      <c r="Z7" s="10">
        <v>33</v>
      </c>
      <c r="AA7" s="10">
        <v>97</v>
      </c>
      <c r="AB7" s="10">
        <v>56</v>
      </c>
      <c r="AC7" s="10">
        <v>32</v>
      </c>
      <c r="AD7" s="10">
        <v>17</v>
      </c>
      <c r="AE7" s="10"/>
      <c r="AF7" s="10">
        <v>246</v>
      </c>
      <c r="AG7" s="10">
        <v>301</v>
      </c>
      <c r="AH7" s="10">
        <v>43</v>
      </c>
      <c r="AI7" s="10"/>
      <c r="AJ7" s="10">
        <v>266</v>
      </c>
      <c r="AK7" s="10">
        <v>180</v>
      </c>
      <c r="AL7" s="10">
        <v>57</v>
      </c>
      <c r="AM7" s="10">
        <v>12</v>
      </c>
      <c r="AN7" s="10">
        <v>36</v>
      </c>
      <c r="AO7" s="10"/>
      <c r="AP7" s="10">
        <v>153</v>
      </c>
      <c r="AQ7" s="10">
        <v>197</v>
      </c>
      <c r="AR7" s="10">
        <v>51</v>
      </c>
      <c r="AS7" s="10"/>
      <c r="AT7" s="10">
        <v>141</v>
      </c>
      <c r="AU7" s="10">
        <v>149</v>
      </c>
      <c r="AV7" s="10">
        <v>157</v>
      </c>
      <c r="AW7" s="10">
        <v>69</v>
      </c>
      <c r="AX7" s="10">
        <v>21</v>
      </c>
      <c r="AY7" s="10"/>
      <c r="AZ7" s="10">
        <v>101</v>
      </c>
      <c r="BA7" s="10">
        <v>196</v>
      </c>
      <c r="BB7" s="10">
        <v>72</v>
      </c>
      <c r="BC7" s="10">
        <v>129</v>
      </c>
      <c r="BD7" s="10">
        <v>85</v>
      </c>
      <c r="BE7" s="10">
        <v>33</v>
      </c>
      <c r="BF7" s="10"/>
      <c r="BG7" s="10">
        <v>375</v>
      </c>
      <c r="BH7" s="10">
        <v>241</v>
      </c>
      <c r="BI7" s="10" t="s">
        <v>94</v>
      </c>
      <c r="BJ7" s="10" t="s">
        <v>94</v>
      </c>
      <c r="BK7" s="10" t="s">
        <v>94</v>
      </c>
      <c r="BL7" s="10" t="s">
        <v>94</v>
      </c>
      <c r="BM7" s="10" t="s">
        <v>94</v>
      </c>
    </row>
    <row r="8" spans="2:65" ht="30" customHeight="1" x14ac:dyDescent="0.35">
      <c r="B8" s="11" t="s">
        <v>19</v>
      </c>
      <c r="C8" s="11">
        <v>604</v>
      </c>
      <c r="D8" s="11">
        <v>294</v>
      </c>
      <c r="E8" s="11">
        <v>311</v>
      </c>
      <c r="F8" s="11"/>
      <c r="G8" s="11">
        <v>49</v>
      </c>
      <c r="H8" s="11">
        <v>70</v>
      </c>
      <c r="I8" s="11">
        <v>81</v>
      </c>
      <c r="J8" s="11">
        <v>119</v>
      </c>
      <c r="K8" s="11">
        <v>117</v>
      </c>
      <c r="L8" s="11">
        <v>168</v>
      </c>
      <c r="M8" s="11"/>
      <c r="N8" s="11">
        <v>200</v>
      </c>
      <c r="O8" s="11">
        <v>149</v>
      </c>
      <c r="P8" s="11">
        <v>137</v>
      </c>
      <c r="Q8" s="11">
        <v>117</v>
      </c>
      <c r="R8" s="11"/>
      <c r="S8" s="11">
        <v>57</v>
      </c>
      <c r="T8" s="11">
        <v>74</v>
      </c>
      <c r="U8" s="11">
        <v>46</v>
      </c>
      <c r="V8" s="11">
        <v>50</v>
      </c>
      <c r="W8" s="11">
        <v>38</v>
      </c>
      <c r="X8" s="11">
        <v>50</v>
      </c>
      <c r="Y8" s="11">
        <v>47</v>
      </c>
      <c r="Z8" s="11">
        <v>29</v>
      </c>
      <c r="AA8" s="11">
        <v>92</v>
      </c>
      <c r="AB8" s="11">
        <v>67</v>
      </c>
      <c r="AC8" s="11">
        <v>32</v>
      </c>
      <c r="AD8" s="11">
        <v>23</v>
      </c>
      <c r="AE8" s="11"/>
      <c r="AF8" s="11">
        <v>244</v>
      </c>
      <c r="AG8" s="11">
        <v>288</v>
      </c>
      <c r="AH8" s="11">
        <v>44</v>
      </c>
      <c r="AI8" s="11"/>
      <c r="AJ8" s="11">
        <v>257</v>
      </c>
      <c r="AK8" s="11">
        <v>177</v>
      </c>
      <c r="AL8" s="11">
        <v>53</v>
      </c>
      <c r="AM8" s="11">
        <v>12</v>
      </c>
      <c r="AN8" s="11">
        <v>36</v>
      </c>
      <c r="AO8" s="11"/>
      <c r="AP8" s="11">
        <v>147</v>
      </c>
      <c r="AQ8" s="11">
        <v>193</v>
      </c>
      <c r="AR8" s="11">
        <v>48</v>
      </c>
      <c r="AS8" s="11"/>
      <c r="AT8" s="11">
        <v>144</v>
      </c>
      <c r="AU8" s="11">
        <v>147</v>
      </c>
      <c r="AV8" s="11">
        <v>148</v>
      </c>
      <c r="AW8" s="11">
        <v>64</v>
      </c>
      <c r="AX8" s="11">
        <v>20</v>
      </c>
      <c r="AY8" s="11"/>
      <c r="AZ8" s="11">
        <v>99</v>
      </c>
      <c r="BA8" s="11">
        <v>191</v>
      </c>
      <c r="BB8" s="11">
        <v>70</v>
      </c>
      <c r="BC8" s="11">
        <v>126</v>
      </c>
      <c r="BD8" s="11">
        <v>85</v>
      </c>
      <c r="BE8" s="11">
        <v>33</v>
      </c>
      <c r="BF8" s="11"/>
      <c r="BG8" s="11">
        <v>366</v>
      </c>
      <c r="BH8" s="11">
        <v>238</v>
      </c>
      <c r="BI8" s="11" t="s">
        <v>94</v>
      </c>
      <c r="BJ8" s="11" t="s">
        <v>94</v>
      </c>
      <c r="BK8" s="11" t="s">
        <v>94</v>
      </c>
      <c r="BL8" s="11" t="s">
        <v>94</v>
      </c>
      <c r="BM8" s="11" t="s">
        <v>94</v>
      </c>
    </row>
    <row r="9" spans="2:65" x14ac:dyDescent="0.35">
      <c r="B9" s="18" t="s">
        <v>736</v>
      </c>
      <c r="C9" s="17">
        <v>2.9158655538293402E-3</v>
      </c>
      <c r="D9" s="17">
        <v>3.6745867171049901E-3</v>
      </c>
      <c r="E9" s="17">
        <v>2.1983162071810901E-3</v>
      </c>
      <c r="F9" s="17"/>
      <c r="G9" s="17">
        <v>0</v>
      </c>
      <c r="H9" s="17">
        <v>9.7483465053912408E-3</v>
      </c>
      <c r="I9" s="17">
        <v>0</v>
      </c>
      <c r="J9" s="17">
        <v>9.0703581291668098E-3</v>
      </c>
      <c r="K9" s="17">
        <v>0</v>
      </c>
      <c r="L9" s="17">
        <v>0</v>
      </c>
      <c r="M9" s="17"/>
      <c r="N9" s="17">
        <v>3.4194936054563999E-3</v>
      </c>
      <c r="O9" s="17">
        <v>0</v>
      </c>
      <c r="P9" s="17">
        <v>0</v>
      </c>
      <c r="Q9" s="17">
        <v>9.2450670076300902E-3</v>
      </c>
      <c r="R9" s="17"/>
      <c r="S9" s="17">
        <v>0</v>
      </c>
      <c r="T9" s="17">
        <v>0</v>
      </c>
      <c r="U9" s="17">
        <v>2.36682327716457E-2</v>
      </c>
      <c r="V9" s="17">
        <v>0</v>
      </c>
      <c r="W9" s="17">
        <v>0</v>
      </c>
      <c r="X9" s="17">
        <v>0</v>
      </c>
      <c r="Y9" s="17">
        <v>1.4462097463221401E-2</v>
      </c>
      <c r="Z9" s="17">
        <v>0</v>
      </c>
      <c r="AA9" s="17">
        <v>0</v>
      </c>
      <c r="AB9" s="17">
        <v>0</v>
      </c>
      <c r="AC9" s="17">
        <v>0</v>
      </c>
      <c r="AD9" s="17">
        <v>0</v>
      </c>
      <c r="AE9" s="17"/>
      <c r="AF9" s="17">
        <v>4.4152148726447696E-3</v>
      </c>
      <c r="AG9" s="17">
        <v>2.3672534969587E-3</v>
      </c>
      <c r="AH9" s="17">
        <v>0</v>
      </c>
      <c r="AI9" s="17"/>
      <c r="AJ9" s="17">
        <v>4.2054712264899801E-3</v>
      </c>
      <c r="AK9" s="17">
        <v>3.85680605334681E-3</v>
      </c>
      <c r="AL9" s="17">
        <v>0</v>
      </c>
      <c r="AM9" s="17">
        <v>0</v>
      </c>
      <c r="AN9" s="17">
        <v>0</v>
      </c>
      <c r="AO9" s="17"/>
      <c r="AP9" s="17">
        <v>1.1979308254803599E-2</v>
      </c>
      <c r="AQ9" s="17">
        <v>0</v>
      </c>
      <c r="AR9" s="17">
        <v>0</v>
      </c>
      <c r="AS9" s="17"/>
      <c r="AT9" s="17">
        <v>7.4873031276446698E-3</v>
      </c>
      <c r="AU9" s="17">
        <v>0</v>
      </c>
      <c r="AV9" s="17">
        <v>4.6160764695878202E-3</v>
      </c>
      <c r="AW9" s="17">
        <v>0</v>
      </c>
      <c r="AX9" s="17">
        <v>0</v>
      </c>
      <c r="AY9" s="17"/>
      <c r="AZ9" s="17">
        <v>6.8917491497715198E-3</v>
      </c>
      <c r="BA9" s="17">
        <v>5.65400866172388E-3</v>
      </c>
      <c r="BB9" s="17">
        <v>0</v>
      </c>
      <c r="BC9" s="17">
        <v>0</v>
      </c>
      <c r="BD9" s="17">
        <v>0</v>
      </c>
      <c r="BE9" s="17">
        <v>0</v>
      </c>
      <c r="BF9" s="17"/>
      <c r="BG9" s="17">
        <v>1.8629886153544799E-3</v>
      </c>
      <c r="BH9" s="17">
        <v>4.5383322177972203E-3</v>
      </c>
      <c r="BI9" s="17" t="s">
        <v>95</v>
      </c>
      <c r="BJ9" s="17" t="s">
        <v>95</v>
      </c>
      <c r="BK9" s="17" t="s">
        <v>95</v>
      </c>
      <c r="BL9" s="17" t="s">
        <v>95</v>
      </c>
      <c r="BM9" s="17" t="s">
        <v>95</v>
      </c>
    </row>
    <row r="10" spans="2:65" x14ac:dyDescent="0.35">
      <c r="B10" s="18" t="s">
        <v>737</v>
      </c>
      <c r="C10" s="17">
        <v>8.0869901965335399E-3</v>
      </c>
      <c r="D10" s="17">
        <v>9.0530731816987307E-3</v>
      </c>
      <c r="E10" s="17">
        <v>7.1733314660712803E-3</v>
      </c>
      <c r="F10" s="17"/>
      <c r="G10" s="17">
        <v>6.3945778590806204E-2</v>
      </c>
      <c r="H10" s="17">
        <v>0</v>
      </c>
      <c r="I10" s="17">
        <v>2.1660225487426899E-2</v>
      </c>
      <c r="J10" s="17">
        <v>0</v>
      </c>
      <c r="K10" s="17">
        <v>0</v>
      </c>
      <c r="L10" s="17">
        <v>0</v>
      </c>
      <c r="M10" s="17"/>
      <c r="N10" s="17">
        <v>1.0934766349761999E-2</v>
      </c>
      <c r="O10" s="17">
        <v>6.0632006205810799E-3</v>
      </c>
      <c r="P10" s="17">
        <v>1.31426854069018E-2</v>
      </c>
      <c r="Q10" s="17">
        <v>0</v>
      </c>
      <c r="R10" s="17"/>
      <c r="S10" s="17">
        <v>3.1613899227671799E-2</v>
      </c>
      <c r="T10" s="17">
        <v>1.1659793055175E-2</v>
      </c>
      <c r="U10" s="17">
        <v>0</v>
      </c>
      <c r="V10" s="17">
        <v>0</v>
      </c>
      <c r="W10" s="17">
        <v>0</v>
      </c>
      <c r="X10" s="17">
        <v>1.8146740292661799E-2</v>
      </c>
      <c r="Y10" s="17">
        <v>1.37985644146304E-2</v>
      </c>
      <c r="Z10" s="17">
        <v>0</v>
      </c>
      <c r="AA10" s="17">
        <v>7.3115951292031097E-3</v>
      </c>
      <c r="AB10" s="17">
        <v>0</v>
      </c>
      <c r="AC10" s="17">
        <v>0</v>
      </c>
      <c r="AD10" s="17">
        <v>0</v>
      </c>
      <c r="AE10" s="17"/>
      <c r="AF10" s="17">
        <v>7.3634088803579698E-3</v>
      </c>
      <c r="AG10" s="17">
        <v>6.1120356108267998E-3</v>
      </c>
      <c r="AH10" s="17">
        <v>0</v>
      </c>
      <c r="AI10" s="17"/>
      <c r="AJ10" s="17">
        <v>3.5211938047559599E-3</v>
      </c>
      <c r="AK10" s="17">
        <v>1.2333192547107101E-2</v>
      </c>
      <c r="AL10" s="17">
        <v>0</v>
      </c>
      <c r="AM10" s="17">
        <v>0</v>
      </c>
      <c r="AN10" s="17">
        <v>0</v>
      </c>
      <c r="AO10" s="17"/>
      <c r="AP10" s="17">
        <v>6.1437542835071999E-3</v>
      </c>
      <c r="AQ10" s="17">
        <v>1.13109167130142E-2</v>
      </c>
      <c r="AR10" s="17">
        <v>3.7796372583222701E-2</v>
      </c>
      <c r="AS10" s="17"/>
      <c r="AT10" s="17">
        <v>0</v>
      </c>
      <c r="AU10" s="17">
        <v>1.2221414042265E-2</v>
      </c>
      <c r="AV10" s="17">
        <v>8.9528022931524599E-3</v>
      </c>
      <c r="AW10" s="17">
        <v>2.7384983489545298E-2</v>
      </c>
      <c r="AX10" s="17">
        <v>0</v>
      </c>
      <c r="AY10" s="17"/>
      <c r="AZ10" s="17">
        <v>3.1535992587778901E-2</v>
      </c>
      <c r="BA10" s="17">
        <v>9.2344208751213904E-3</v>
      </c>
      <c r="BB10" s="17">
        <v>0</v>
      </c>
      <c r="BC10" s="17">
        <v>0</v>
      </c>
      <c r="BD10" s="17">
        <v>0</v>
      </c>
      <c r="BE10" s="17">
        <v>0</v>
      </c>
      <c r="BF10" s="17"/>
      <c r="BG10" s="17">
        <v>6.7473466338408396E-3</v>
      </c>
      <c r="BH10" s="17">
        <v>1.01513596804131E-2</v>
      </c>
      <c r="BI10" s="17" t="s">
        <v>95</v>
      </c>
      <c r="BJ10" s="17" t="s">
        <v>95</v>
      </c>
      <c r="BK10" s="17" t="s">
        <v>95</v>
      </c>
      <c r="BL10" s="17" t="s">
        <v>95</v>
      </c>
      <c r="BM10" s="17" t="s">
        <v>95</v>
      </c>
    </row>
    <row r="11" spans="2:65" x14ac:dyDescent="0.35">
      <c r="B11" s="18" t="s">
        <v>738</v>
      </c>
      <c r="C11" s="17">
        <v>2.63341013245505E-2</v>
      </c>
      <c r="D11" s="17">
        <v>3.0254166712293699E-2</v>
      </c>
      <c r="E11" s="17">
        <v>2.2626757317366599E-2</v>
      </c>
      <c r="F11" s="17"/>
      <c r="G11" s="17">
        <v>0.116061511774811</v>
      </c>
      <c r="H11" s="17">
        <v>8.1348545473336004E-2</v>
      </c>
      <c r="I11" s="17">
        <v>4.2127809484284302E-2</v>
      </c>
      <c r="J11" s="17">
        <v>0</v>
      </c>
      <c r="K11" s="17">
        <v>0</v>
      </c>
      <c r="L11" s="17">
        <v>6.6370345333737497E-3</v>
      </c>
      <c r="M11" s="17"/>
      <c r="N11" s="17">
        <v>3.82954286832691E-2</v>
      </c>
      <c r="O11" s="17">
        <v>1.3351610009732199E-2</v>
      </c>
      <c r="P11" s="17">
        <v>4.5835105384434097E-2</v>
      </c>
      <c r="Q11" s="17">
        <v>0</v>
      </c>
      <c r="R11" s="17"/>
      <c r="S11" s="17">
        <v>1.6759420088327402E-2</v>
      </c>
      <c r="T11" s="17">
        <v>1.20234802684658E-2</v>
      </c>
      <c r="U11" s="17">
        <v>2.23889224355611E-2</v>
      </c>
      <c r="V11" s="17">
        <v>2.1634858069396801E-2</v>
      </c>
      <c r="W11" s="17">
        <v>5.1181979394476801E-2</v>
      </c>
      <c r="X11" s="17">
        <v>1.8400631389576899E-2</v>
      </c>
      <c r="Y11" s="17">
        <v>1.36946699946584E-2</v>
      </c>
      <c r="Z11" s="17">
        <v>5.3393980263911997E-2</v>
      </c>
      <c r="AA11" s="17">
        <v>1.64917915909681E-2</v>
      </c>
      <c r="AB11" s="17">
        <v>6.9303676754947793E-2</v>
      </c>
      <c r="AC11" s="17">
        <v>2.4042684904625002E-2</v>
      </c>
      <c r="AD11" s="17">
        <v>0</v>
      </c>
      <c r="AE11" s="17"/>
      <c r="AF11" s="17">
        <v>1.5315926849064901E-2</v>
      </c>
      <c r="AG11" s="17">
        <v>3.16370901713494E-2</v>
      </c>
      <c r="AH11" s="17">
        <v>0</v>
      </c>
      <c r="AI11" s="17"/>
      <c r="AJ11" s="17">
        <v>2.36205312249218E-2</v>
      </c>
      <c r="AK11" s="17">
        <v>3.3445170042821298E-2</v>
      </c>
      <c r="AL11" s="17">
        <v>1.6866110491759501E-2</v>
      </c>
      <c r="AM11" s="17">
        <v>0</v>
      </c>
      <c r="AN11" s="17">
        <v>0</v>
      </c>
      <c r="AO11" s="17"/>
      <c r="AP11" s="17">
        <v>3.52833559582032E-2</v>
      </c>
      <c r="AQ11" s="17">
        <v>3.0817671834306799E-2</v>
      </c>
      <c r="AR11" s="17">
        <v>4.14350944861719E-2</v>
      </c>
      <c r="AS11" s="17"/>
      <c r="AT11" s="17">
        <v>7.0826009949163703E-3</v>
      </c>
      <c r="AU11" s="17">
        <v>1.31211347581821E-2</v>
      </c>
      <c r="AV11" s="17">
        <v>4.0190531328664E-2</v>
      </c>
      <c r="AW11" s="17">
        <v>3.7086241976078002E-2</v>
      </c>
      <c r="AX11" s="17">
        <v>9.8776990196777603E-2</v>
      </c>
      <c r="AY11" s="17"/>
      <c r="AZ11" s="17">
        <v>5.94056605677412E-2</v>
      </c>
      <c r="BA11" s="17">
        <v>3.6908100393668403E-2</v>
      </c>
      <c r="BB11" s="17">
        <v>1.20757671978704E-2</v>
      </c>
      <c r="BC11" s="17">
        <v>8.0943398043938301E-3</v>
      </c>
      <c r="BD11" s="17">
        <v>0</v>
      </c>
      <c r="BE11" s="17">
        <v>3.3525110978337602E-2</v>
      </c>
      <c r="BF11" s="17"/>
      <c r="BG11" s="17">
        <v>1.5563790145351799E-2</v>
      </c>
      <c r="BH11" s="17">
        <v>4.29309800387171E-2</v>
      </c>
      <c r="BI11" s="17" t="s">
        <v>95</v>
      </c>
      <c r="BJ11" s="17" t="s">
        <v>95</v>
      </c>
      <c r="BK11" s="17" t="s">
        <v>95</v>
      </c>
      <c r="BL11" s="17" t="s">
        <v>95</v>
      </c>
      <c r="BM11" s="17" t="s">
        <v>95</v>
      </c>
    </row>
    <row r="12" spans="2:65" x14ac:dyDescent="0.35">
      <c r="B12" s="18" t="s">
        <v>739</v>
      </c>
      <c r="C12" s="17">
        <v>2.4511103623909101E-2</v>
      </c>
      <c r="D12" s="17">
        <v>2.49712227740377E-2</v>
      </c>
      <c r="E12" s="17">
        <v>2.40759527258773E-2</v>
      </c>
      <c r="F12" s="17"/>
      <c r="G12" s="17">
        <v>3.6571004928644298E-2</v>
      </c>
      <c r="H12" s="17">
        <v>6.4696287668584498E-2</v>
      </c>
      <c r="I12" s="17">
        <v>6.9183423978514597E-2</v>
      </c>
      <c r="J12" s="17">
        <v>1.5456115201639999E-2</v>
      </c>
      <c r="K12" s="17">
        <v>8.7818629670057893E-3</v>
      </c>
      <c r="L12" s="17">
        <v>0</v>
      </c>
      <c r="M12" s="17"/>
      <c r="N12" s="17">
        <v>2.6642734869914302E-2</v>
      </c>
      <c r="O12" s="17">
        <v>2.3037862548145299E-2</v>
      </c>
      <c r="P12" s="17">
        <v>2.9793432188718001E-2</v>
      </c>
      <c r="Q12" s="17">
        <v>1.6945735181056999E-2</v>
      </c>
      <c r="R12" s="17"/>
      <c r="S12" s="17">
        <v>4.9135622940424499E-2</v>
      </c>
      <c r="T12" s="17">
        <v>1.17482499100633E-2</v>
      </c>
      <c r="U12" s="17">
        <v>4.3382660657938901E-2</v>
      </c>
      <c r="V12" s="17">
        <v>3.2940739359155403E-2</v>
      </c>
      <c r="W12" s="17">
        <v>0</v>
      </c>
      <c r="X12" s="17">
        <v>1.89670047910965E-2</v>
      </c>
      <c r="Y12" s="17">
        <v>1.8100915951527099E-2</v>
      </c>
      <c r="Z12" s="17">
        <v>5.8989829550671703E-2</v>
      </c>
      <c r="AA12" s="17">
        <v>3.1643827627765901E-2</v>
      </c>
      <c r="AB12" s="17">
        <v>0</v>
      </c>
      <c r="AC12" s="17">
        <v>3.4476898486589802E-2</v>
      </c>
      <c r="AD12" s="17">
        <v>0</v>
      </c>
      <c r="AE12" s="17"/>
      <c r="AF12" s="17">
        <v>1.7766415217273599E-2</v>
      </c>
      <c r="AG12" s="17">
        <v>2.9489808949443998E-2</v>
      </c>
      <c r="AH12" s="17">
        <v>2.37182188587063E-2</v>
      </c>
      <c r="AI12" s="17"/>
      <c r="AJ12" s="17">
        <v>1.5073532155249E-2</v>
      </c>
      <c r="AK12" s="17">
        <v>4.6226686707681097E-2</v>
      </c>
      <c r="AL12" s="17">
        <v>3.5015352145631701E-2</v>
      </c>
      <c r="AM12" s="17">
        <v>0</v>
      </c>
      <c r="AN12" s="17">
        <v>0</v>
      </c>
      <c r="AO12" s="17"/>
      <c r="AP12" s="17">
        <v>2.5661273802720801E-2</v>
      </c>
      <c r="AQ12" s="17">
        <v>3.7719536001756197E-2</v>
      </c>
      <c r="AR12" s="17">
        <v>1.90814511918816E-2</v>
      </c>
      <c r="AS12" s="17"/>
      <c r="AT12" s="17">
        <v>1.34117845730773E-2</v>
      </c>
      <c r="AU12" s="17">
        <v>1.1619835625163701E-2</v>
      </c>
      <c r="AV12" s="17">
        <v>5.0167870917225403E-2</v>
      </c>
      <c r="AW12" s="17">
        <v>5.8212648335820398E-2</v>
      </c>
      <c r="AX12" s="17">
        <v>0</v>
      </c>
      <c r="AY12" s="17"/>
      <c r="AZ12" s="17">
        <v>3.7312582324653197E-2</v>
      </c>
      <c r="BA12" s="17">
        <v>2.04506297228348E-2</v>
      </c>
      <c r="BB12" s="17">
        <v>4.1400560331610103E-2</v>
      </c>
      <c r="BC12" s="17">
        <v>2.0647824530552E-2</v>
      </c>
      <c r="BD12" s="17">
        <v>2.0151514844287999E-2</v>
      </c>
      <c r="BE12" s="17">
        <v>0</v>
      </c>
      <c r="BF12" s="17"/>
      <c r="BG12" s="17">
        <v>1.8089223990822099E-2</v>
      </c>
      <c r="BH12" s="17">
        <v>3.4407118289963699E-2</v>
      </c>
      <c r="BI12" s="17" t="s">
        <v>95</v>
      </c>
      <c r="BJ12" s="17" t="s">
        <v>95</v>
      </c>
      <c r="BK12" s="17" t="s">
        <v>95</v>
      </c>
      <c r="BL12" s="17" t="s">
        <v>95</v>
      </c>
      <c r="BM12" s="17" t="s">
        <v>95</v>
      </c>
    </row>
    <row r="13" spans="2:65" x14ac:dyDescent="0.35">
      <c r="B13" s="18" t="s">
        <v>740</v>
      </c>
      <c r="C13" s="17">
        <v>2.94429069199196E-2</v>
      </c>
      <c r="D13" s="17">
        <v>3.4249771791195399E-2</v>
      </c>
      <c r="E13" s="17">
        <v>2.48968853842618E-2</v>
      </c>
      <c r="F13" s="17"/>
      <c r="G13" s="17">
        <v>2.3037873739856201E-2</v>
      </c>
      <c r="H13" s="17">
        <v>0.10337637398616201</v>
      </c>
      <c r="I13" s="17">
        <v>6.5796944708526095E-2</v>
      </c>
      <c r="J13" s="17">
        <v>2.4948410420570302E-2</v>
      </c>
      <c r="K13" s="17">
        <v>9.4548283180025394E-3</v>
      </c>
      <c r="L13" s="17">
        <v>0</v>
      </c>
      <c r="M13" s="17"/>
      <c r="N13" s="17">
        <v>3.2550903674288097E-2</v>
      </c>
      <c r="O13" s="17">
        <v>1.25016946705794E-2</v>
      </c>
      <c r="P13" s="17">
        <v>5.2312558796306398E-2</v>
      </c>
      <c r="Q13" s="17">
        <v>1.9402621964331099E-2</v>
      </c>
      <c r="R13" s="17"/>
      <c r="S13" s="17">
        <v>2.0567988664333299E-2</v>
      </c>
      <c r="T13" s="17">
        <v>0</v>
      </c>
      <c r="U13" s="17">
        <v>6.8488997452139697E-2</v>
      </c>
      <c r="V13" s="17">
        <v>1.8741129384053E-2</v>
      </c>
      <c r="W13" s="17">
        <v>4.2765650699080303E-2</v>
      </c>
      <c r="X13" s="17">
        <v>3.7925894896531198E-2</v>
      </c>
      <c r="Y13" s="17">
        <v>1.70913426927287E-2</v>
      </c>
      <c r="Z13" s="17">
        <v>0</v>
      </c>
      <c r="AA13" s="17">
        <v>2.1431069617148701E-2</v>
      </c>
      <c r="AB13" s="17">
        <v>5.54785100133912E-2</v>
      </c>
      <c r="AC13" s="17">
        <v>3.4434457459211601E-2</v>
      </c>
      <c r="AD13" s="17">
        <v>6.3029103260921801E-2</v>
      </c>
      <c r="AE13" s="17"/>
      <c r="AF13" s="17">
        <v>4.4175544951870899E-2</v>
      </c>
      <c r="AG13" s="17">
        <v>2.4248285928932401E-2</v>
      </c>
      <c r="AH13" s="17">
        <v>0</v>
      </c>
      <c r="AI13" s="17"/>
      <c r="AJ13" s="17">
        <v>3.0907267699788001E-2</v>
      </c>
      <c r="AK13" s="17">
        <v>4.1925874927088297E-2</v>
      </c>
      <c r="AL13" s="17">
        <v>1.8779130555606899E-2</v>
      </c>
      <c r="AM13" s="17">
        <v>0</v>
      </c>
      <c r="AN13" s="17">
        <v>0</v>
      </c>
      <c r="AO13" s="17"/>
      <c r="AP13" s="17">
        <v>2.6836911969369898E-2</v>
      </c>
      <c r="AQ13" s="17">
        <v>4.4517783308741003E-2</v>
      </c>
      <c r="AR13" s="17">
        <v>0</v>
      </c>
      <c r="AS13" s="17"/>
      <c r="AT13" s="17">
        <v>3.2969781871302201E-2</v>
      </c>
      <c r="AU13" s="17">
        <v>2.73249743868175E-2</v>
      </c>
      <c r="AV13" s="17">
        <v>3.07760460361018E-2</v>
      </c>
      <c r="AW13" s="17">
        <v>4.6780491233053202E-2</v>
      </c>
      <c r="AX13" s="17">
        <v>0</v>
      </c>
      <c r="AY13" s="17"/>
      <c r="AZ13" s="17">
        <v>4.0708900285128399E-2</v>
      </c>
      <c r="BA13" s="17">
        <v>2.50452602796889E-2</v>
      </c>
      <c r="BB13" s="17">
        <v>1.8794400396327599E-2</v>
      </c>
      <c r="BC13" s="17">
        <v>2.4776330371997401E-2</v>
      </c>
      <c r="BD13" s="17">
        <v>2.17354721134915E-2</v>
      </c>
      <c r="BE13" s="17">
        <v>8.0791127080487204E-2</v>
      </c>
      <c r="BF13" s="17"/>
      <c r="BG13" s="17">
        <v>8.4979556940888695E-3</v>
      </c>
      <c r="BH13" s="17">
        <v>6.1718744580081697E-2</v>
      </c>
      <c r="BI13" s="17" t="s">
        <v>95</v>
      </c>
      <c r="BJ13" s="17" t="s">
        <v>95</v>
      </c>
      <c r="BK13" s="17" t="s">
        <v>95</v>
      </c>
      <c r="BL13" s="17" t="s">
        <v>95</v>
      </c>
      <c r="BM13" s="17" t="s">
        <v>95</v>
      </c>
    </row>
    <row r="14" spans="2:65" x14ac:dyDescent="0.35">
      <c r="B14" s="18" t="s">
        <v>741</v>
      </c>
      <c r="C14" s="17">
        <v>3.7949804699670998E-2</v>
      </c>
      <c r="D14" s="17">
        <v>4.1743440202198501E-2</v>
      </c>
      <c r="E14" s="17">
        <v>3.4362029891192199E-2</v>
      </c>
      <c r="F14" s="17"/>
      <c r="G14" s="17">
        <v>0.15184778138646499</v>
      </c>
      <c r="H14" s="17">
        <v>8.1290218038898104E-2</v>
      </c>
      <c r="I14" s="17">
        <v>5.9870012273376197E-2</v>
      </c>
      <c r="J14" s="17">
        <v>1.7310295421910701E-2</v>
      </c>
      <c r="K14" s="17">
        <v>7.3541707834474199E-3</v>
      </c>
      <c r="L14" s="17">
        <v>1.20617658648131E-2</v>
      </c>
      <c r="M14" s="17"/>
      <c r="N14" s="17">
        <v>4.4115528604323502E-2</v>
      </c>
      <c r="O14" s="17">
        <v>3.7575649465375199E-2</v>
      </c>
      <c r="P14" s="17">
        <v>2.5063204192314299E-2</v>
      </c>
      <c r="Q14" s="17">
        <v>4.3614094279315403E-2</v>
      </c>
      <c r="R14" s="17"/>
      <c r="S14" s="17">
        <v>7.5636961707499201E-2</v>
      </c>
      <c r="T14" s="17">
        <v>1.1645439861645301E-2</v>
      </c>
      <c r="U14" s="17">
        <v>0</v>
      </c>
      <c r="V14" s="17">
        <v>3.68798373718335E-2</v>
      </c>
      <c r="W14" s="17">
        <v>2.62500521056706E-2</v>
      </c>
      <c r="X14" s="17">
        <v>4.19230822764163E-2</v>
      </c>
      <c r="Y14" s="17">
        <v>5.4704461717815803E-2</v>
      </c>
      <c r="Z14" s="17">
        <v>0</v>
      </c>
      <c r="AA14" s="17">
        <v>4.9885769044888402E-2</v>
      </c>
      <c r="AB14" s="17">
        <v>5.2789653646463597E-2</v>
      </c>
      <c r="AC14" s="17">
        <v>6.6554100711968406E-2</v>
      </c>
      <c r="AD14" s="17">
        <v>0</v>
      </c>
      <c r="AE14" s="17"/>
      <c r="AF14" s="17">
        <v>1.98112010590786E-2</v>
      </c>
      <c r="AG14" s="17">
        <v>4.1860191141164099E-2</v>
      </c>
      <c r="AH14" s="17">
        <v>2.3989134652725699E-2</v>
      </c>
      <c r="AI14" s="17"/>
      <c r="AJ14" s="17">
        <v>2.1565294747320801E-2</v>
      </c>
      <c r="AK14" s="17">
        <v>6.4697534561414693E-2</v>
      </c>
      <c r="AL14" s="17">
        <v>5.5990391271835603E-2</v>
      </c>
      <c r="AM14" s="17">
        <v>9.1421021853992299E-2</v>
      </c>
      <c r="AN14" s="17">
        <v>2.3889591218819801E-2</v>
      </c>
      <c r="AO14" s="17"/>
      <c r="AP14" s="17">
        <v>4.1657770894735199E-2</v>
      </c>
      <c r="AQ14" s="17">
        <v>5.6540839268974498E-2</v>
      </c>
      <c r="AR14" s="17">
        <v>4.1911042428472302E-2</v>
      </c>
      <c r="AS14" s="17"/>
      <c r="AT14" s="17">
        <v>1.3465688475991401E-2</v>
      </c>
      <c r="AU14" s="17">
        <v>4.59349920951845E-2</v>
      </c>
      <c r="AV14" s="17">
        <v>4.49864735824754E-2</v>
      </c>
      <c r="AW14" s="17">
        <v>5.7111790272902703E-2</v>
      </c>
      <c r="AX14" s="17">
        <v>7.6294914495393801E-2</v>
      </c>
      <c r="AY14" s="17"/>
      <c r="AZ14" s="17">
        <v>8.5947408814217294E-2</v>
      </c>
      <c r="BA14" s="17">
        <v>3.1978191575142499E-2</v>
      </c>
      <c r="BB14" s="17">
        <v>4.6056865375753403E-2</v>
      </c>
      <c r="BC14" s="17">
        <v>3.1324007374195897E-2</v>
      </c>
      <c r="BD14" s="17">
        <v>1.3440165581515701E-2</v>
      </c>
      <c r="BE14" s="17">
        <v>0</v>
      </c>
      <c r="BF14" s="17"/>
      <c r="BG14" s="17">
        <v>2.67554772240466E-2</v>
      </c>
      <c r="BH14" s="17">
        <v>5.5200085801894901E-2</v>
      </c>
      <c r="BI14" s="17" t="s">
        <v>95</v>
      </c>
      <c r="BJ14" s="17" t="s">
        <v>95</v>
      </c>
      <c r="BK14" s="17" t="s">
        <v>95</v>
      </c>
      <c r="BL14" s="17" t="s">
        <v>95</v>
      </c>
      <c r="BM14" s="17" t="s">
        <v>95</v>
      </c>
    </row>
    <row r="15" spans="2:65" x14ac:dyDescent="0.35">
      <c r="B15" s="18" t="s">
        <v>742</v>
      </c>
      <c r="C15" s="17">
        <v>5.7886138218759098E-2</v>
      </c>
      <c r="D15" s="17">
        <v>5.8589297131997099E-2</v>
      </c>
      <c r="E15" s="17">
        <v>5.7221136050366203E-2</v>
      </c>
      <c r="F15" s="17"/>
      <c r="G15" s="17">
        <v>0.108139703907287</v>
      </c>
      <c r="H15" s="17">
        <v>2.60263668097242E-2</v>
      </c>
      <c r="I15" s="17">
        <v>4.3066742230577999E-2</v>
      </c>
      <c r="J15" s="17">
        <v>6.4480142188554496E-2</v>
      </c>
      <c r="K15" s="17">
        <v>5.5432780515775902E-2</v>
      </c>
      <c r="L15" s="17">
        <v>6.0759793935017799E-2</v>
      </c>
      <c r="M15" s="17"/>
      <c r="N15" s="17">
        <v>5.4653162451612898E-2</v>
      </c>
      <c r="O15" s="17">
        <v>2.9976559566549502E-2</v>
      </c>
      <c r="P15" s="17">
        <v>8.9543050385535894E-2</v>
      </c>
      <c r="Q15" s="17">
        <v>5.4885871215254102E-2</v>
      </c>
      <c r="R15" s="17"/>
      <c r="S15" s="17">
        <v>3.8501772322281899E-2</v>
      </c>
      <c r="T15" s="17">
        <v>2.3148941666432801E-2</v>
      </c>
      <c r="U15" s="17">
        <v>2.2865268372499099E-2</v>
      </c>
      <c r="V15" s="17">
        <v>0</v>
      </c>
      <c r="W15" s="17">
        <v>4.6764843678632199E-2</v>
      </c>
      <c r="X15" s="17">
        <v>8.1446385913876401E-2</v>
      </c>
      <c r="Y15" s="17">
        <v>7.1989189774942605E-2</v>
      </c>
      <c r="Z15" s="17">
        <v>6.4832706159516404E-2</v>
      </c>
      <c r="AA15" s="17">
        <v>8.0509737670893505E-2</v>
      </c>
      <c r="AB15" s="17">
        <v>5.4687224102407402E-2</v>
      </c>
      <c r="AC15" s="17">
        <v>0.16441321360175801</v>
      </c>
      <c r="AD15" s="17">
        <v>0.113290158028397</v>
      </c>
      <c r="AE15" s="17"/>
      <c r="AF15" s="17">
        <v>6.5066643022852796E-2</v>
      </c>
      <c r="AG15" s="17">
        <v>5.1212181315095799E-2</v>
      </c>
      <c r="AH15" s="17">
        <v>4.2659472924515003E-2</v>
      </c>
      <c r="AI15" s="17"/>
      <c r="AJ15" s="17">
        <v>4.22651697821722E-2</v>
      </c>
      <c r="AK15" s="17">
        <v>8.7048476069148797E-2</v>
      </c>
      <c r="AL15" s="17">
        <v>0</v>
      </c>
      <c r="AM15" s="17">
        <v>0</v>
      </c>
      <c r="AN15" s="17">
        <v>0</v>
      </c>
      <c r="AO15" s="17"/>
      <c r="AP15" s="17">
        <v>2.1472855753219101E-2</v>
      </c>
      <c r="AQ15" s="17">
        <v>6.8961303861556494E-2</v>
      </c>
      <c r="AR15" s="17">
        <v>4.4817723024958199E-2</v>
      </c>
      <c r="AS15" s="17"/>
      <c r="AT15" s="17">
        <v>5.9624845944867E-2</v>
      </c>
      <c r="AU15" s="17">
        <v>6.65468368676084E-2</v>
      </c>
      <c r="AV15" s="17">
        <v>5.4123739091413901E-2</v>
      </c>
      <c r="AW15" s="17">
        <v>7.0567121451517403E-2</v>
      </c>
      <c r="AX15" s="17">
        <v>0</v>
      </c>
      <c r="AY15" s="17"/>
      <c r="AZ15" s="17">
        <v>6.1579934704985302E-2</v>
      </c>
      <c r="BA15" s="17">
        <v>4.7866616175114701E-2</v>
      </c>
      <c r="BB15" s="17">
        <v>7.9053473972918994E-2</v>
      </c>
      <c r="BC15" s="17">
        <v>4.4526549430468097E-2</v>
      </c>
      <c r="BD15" s="17">
        <v>7.7483289489928303E-2</v>
      </c>
      <c r="BE15" s="17">
        <v>6.0492538815796998E-2</v>
      </c>
      <c r="BF15" s="17"/>
      <c r="BG15" s="17">
        <v>5.8718603319629102E-2</v>
      </c>
      <c r="BH15" s="17">
        <v>5.6603322700893598E-2</v>
      </c>
      <c r="BI15" s="17" t="s">
        <v>95</v>
      </c>
      <c r="BJ15" s="17" t="s">
        <v>95</v>
      </c>
      <c r="BK15" s="17" t="s">
        <v>95</v>
      </c>
      <c r="BL15" s="17" t="s">
        <v>95</v>
      </c>
      <c r="BM15" s="17" t="s">
        <v>95</v>
      </c>
    </row>
    <row r="16" spans="2:65" x14ac:dyDescent="0.35">
      <c r="B16" s="18" t="s">
        <v>743</v>
      </c>
      <c r="C16" s="17">
        <v>5.8842309016664499E-2</v>
      </c>
      <c r="D16" s="17">
        <v>5.2833118443448603E-2</v>
      </c>
      <c r="E16" s="17">
        <v>6.4525412346852495E-2</v>
      </c>
      <c r="F16" s="17"/>
      <c r="G16" s="17">
        <v>5.1372958612712002E-2</v>
      </c>
      <c r="H16" s="17">
        <v>6.3895002251379104E-2</v>
      </c>
      <c r="I16" s="17">
        <v>7.7992768018704806E-2</v>
      </c>
      <c r="J16" s="17">
        <v>5.5697129055646402E-2</v>
      </c>
      <c r="K16" s="17">
        <v>9.9099957398934194E-2</v>
      </c>
      <c r="L16" s="17">
        <v>2.39744318169498E-2</v>
      </c>
      <c r="M16" s="17"/>
      <c r="N16" s="17">
        <v>6.3811390046103394E-2</v>
      </c>
      <c r="O16" s="17">
        <v>0.100736371356308</v>
      </c>
      <c r="P16" s="17">
        <v>2.3197950798139098E-2</v>
      </c>
      <c r="Q16" s="17">
        <v>3.9626077711457902E-2</v>
      </c>
      <c r="R16" s="17"/>
      <c r="S16" s="17">
        <v>5.1241035262970101E-2</v>
      </c>
      <c r="T16" s="17">
        <v>6.20185688086929E-2</v>
      </c>
      <c r="U16" s="17">
        <v>0.117483158140399</v>
      </c>
      <c r="V16" s="17">
        <v>3.6583350907949799E-2</v>
      </c>
      <c r="W16" s="17">
        <v>7.8996278948356993E-2</v>
      </c>
      <c r="X16" s="17">
        <v>5.9542493742057001E-2</v>
      </c>
      <c r="Y16" s="17">
        <v>0</v>
      </c>
      <c r="Z16" s="17">
        <v>8.2070670159020004E-2</v>
      </c>
      <c r="AA16" s="17">
        <v>6.6451805639472894E-2</v>
      </c>
      <c r="AB16" s="17">
        <v>2.0783246688534301E-2</v>
      </c>
      <c r="AC16" s="17">
        <v>0</v>
      </c>
      <c r="AD16" s="17">
        <v>0.21799116381594799</v>
      </c>
      <c r="AE16" s="17"/>
      <c r="AF16" s="17">
        <v>3.76402458822402E-2</v>
      </c>
      <c r="AG16" s="17">
        <v>7.6151167045896695E-2</v>
      </c>
      <c r="AH16" s="17">
        <v>9.9959219050205605E-2</v>
      </c>
      <c r="AI16" s="17"/>
      <c r="AJ16" s="17">
        <v>6.4012371341685706E-2</v>
      </c>
      <c r="AK16" s="17">
        <v>6.1910019986203699E-2</v>
      </c>
      <c r="AL16" s="17">
        <v>5.0094505806053402E-2</v>
      </c>
      <c r="AM16" s="17">
        <v>0</v>
      </c>
      <c r="AN16" s="17">
        <v>5.4795144503973103E-2</v>
      </c>
      <c r="AO16" s="17"/>
      <c r="AP16" s="17">
        <v>8.1037744714906296E-2</v>
      </c>
      <c r="AQ16" s="17">
        <v>5.1428624553955103E-2</v>
      </c>
      <c r="AR16" s="17">
        <v>3.6283803239776598E-2</v>
      </c>
      <c r="AS16" s="17"/>
      <c r="AT16" s="17">
        <v>7.9005055963847604E-2</v>
      </c>
      <c r="AU16" s="17">
        <v>4.0764075447095302E-2</v>
      </c>
      <c r="AV16" s="17">
        <v>6.8804622290681003E-2</v>
      </c>
      <c r="AW16" s="17">
        <v>8.8586822235841495E-2</v>
      </c>
      <c r="AX16" s="17">
        <v>7.0588883359208196E-2</v>
      </c>
      <c r="AY16" s="17"/>
      <c r="AZ16" s="17">
        <v>0.104431983493859</v>
      </c>
      <c r="BA16" s="17">
        <v>6.9979571520709896E-2</v>
      </c>
      <c r="BB16" s="17">
        <v>9.2347959296476698E-2</v>
      </c>
      <c r="BC16" s="17">
        <v>2.8472544914115602E-2</v>
      </c>
      <c r="BD16" s="17">
        <v>2.12301486214365E-2</v>
      </c>
      <c r="BE16" s="17">
        <v>0</v>
      </c>
      <c r="BF16" s="17"/>
      <c r="BG16" s="17">
        <v>5.1702572203704701E-2</v>
      </c>
      <c r="BH16" s="17">
        <v>6.9844530211965405E-2</v>
      </c>
      <c r="BI16" s="17" t="s">
        <v>95</v>
      </c>
      <c r="BJ16" s="17" t="s">
        <v>95</v>
      </c>
      <c r="BK16" s="17" t="s">
        <v>95</v>
      </c>
      <c r="BL16" s="17" t="s">
        <v>95</v>
      </c>
      <c r="BM16" s="17" t="s">
        <v>95</v>
      </c>
    </row>
    <row r="17" spans="2:65" x14ac:dyDescent="0.35">
      <c r="B17" s="18" t="s">
        <v>744</v>
      </c>
      <c r="C17" s="17">
        <v>5.1946968894279001E-2</v>
      </c>
      <c r="D17" s="17">
        <v>4.7726694873274397E-2</v>
      </c>
      <c r="E17" s="17">
        <v>5.5938230787349802E-2</v>
      </c>
      <c r="F17" s="17"/>
      <c r="G17" s="17">
        <v>0</v>
      </c>
      <c r="H17" s="17">
        <v>4.6207016783747397E-2</v>
      </c>
      <c r="I17" s="17">
        <v>5.6266709377659797E-2</v>
      </c>
      <c r="J17" s="17">
        <v>8.5547555117934895E-2</v>
      </c>
      <c r="K17" s="17">
        <v>4.3166324780818902E-2</v>
      </c>
      <c r="L17" s="17">
        <v>4.9657967229854001E-2</v>
      </c>
      <c r="M17" s="17"/>
      <c r="N17" s="17">
        <v>5.62007887371598E-2</v>
      </c>
      <c r="O17" s="17">
        <v>6.0346648091021998E-2</v>
      </c>
      <c r="P17" s="17">
        <v>3.02386085586871E-2</v>
      </c>
      <c r="Q17" s="17">
        <v>6.0255259049815497E-2</v>
      </c>
      <c r="R17" s="17"/>
      <c r="S17" s="17">
        <v>3.5551529495552903E-2</v>
      </c>
      <c r="T17" s="17">
        <v>6.1715872666437098E-2</v>
      </c>
      <c r="U17" s="17">
        <v>6.3147448612790799E-2</v>
      </c>
      <c r="V17" s="17">
        <v>5.82720720819749E-2</v>
      </c>
      <c r="W17" s="17">
        <v>6.7083971061086101E-2</v>
      </c>
      <c r="X17" s="17">
        <v>7.8062631303810998E-2</v>
      </c>
      <c r="Y17" s="17">
        <v>1.86187682665231E-2</v>
      </c>
      <c r="Z17" s="17">
        <v>2.7599942089704399E-2</v>
      </c>
      <c r="AA17" s="17">
        <v>4.1152478167324702E-2</v>
      </c>
      <c r="AB17" s="17">
        <v>3.69161883464958E-2</v>
      </c>
      <c r="AC17" s="17">
        <v>5.85111070623184E-2</v>
      </c>
      <c r="AD17" s="17">
        <v>0.119820224104944</v>
      </c>
      <c r="AE17" s="17"/>
      <c r="AF17" s="17">
        <v>4.4788800683600603E-2</v>
      </c>
      <c r="AG17" s="17">
        <v>6.4527822265031801E-2</v>
      </c>
      <c r="AH17" s="17">
        <v>4.1678238643592103E-2</v>
      </c>
      <c r="AI17" s="17"/>
      <c r="AJ17" s="17">
        <v>4.6330247173936502E-2</v>
      </c>
      <c r="AK17" s="17">
        <v>4.0145030409051298E-2</v>
      </c>
      <c r="AL17" s="17">
        <v>9.27491406916892E-2</v>
      </c>
      <c r="AM17" s="17">
        <v>8.59479599665747E-2</v>
      </c>
      <c r="AN17" s="17">
        <v>0.101589278411733</v>
      </c>
      <c r="AO17" s="17"/>
      <c r="AP17" s="17">
        <v>4.3868511238179399E-2</v>
      </c>
      <c r="AQ17" s="17">
        <v>4.0667204287743397E-2</v>
      </c>
      <c r="AR17" s="17">
        <v>0.135142511576025</v>
      </c>
      <c r="AS17" s="17"/>
      <c r="AT17" s="17">
        <v>4.3854604246879203E-2</v>
      </c>
      <c r="AU17" s="17">
        <v>5.5403483496113799E-2</v>
      </c>
      <c r="AV17" s="17">
        <v>7.5462835412501095E-2</v>
      </c>
      <c r="AW17" s="17">
        <v>2.87106054052561E-2</v>
      </c>
      <c r="AX17" s="17">
        <v>9.4840822076628903E-2</v>
      </c>
      <c r="AY17" s="17"/>
      <c r="AZ17" s="17">
        <v>6.60675871493282E-2</v>
      </c>
      <c r="BA17" s="17">
        <v>2.86597554761263E-2</v>
      </c>
      <c r="BB17" s="17">
        <v>2.9380603195515598E-2</v>
      </c>
      <c r="BC17" s="17">
        <v>5.9320794905810999E-2</v>
      </c>
      <c r="BD17" s="17">
        <v>8.1670060394169505E-2</v>
      </c>
      <c r="BE17" s="17">
        <v>8.70685456636308E-2</v>
      </c>
      <c r="BF17" s="17"/>
      <c r="BG17" s="17">
        <v>5.1265894773296801E-2</v>
      </c>
      <c r="BH17" s="17">
        <v>5.2996493313139902E-2</v>
      </c>
      <c r="BI17" s="17" t="s">
        <v>95</v>
      </c>
      <c r="BJ17" s="17" t="s">
        <v>95</v>
      </c>
      <c r="BK17" s="17" t="s">
        <v>95</v>
      </c>
      <c r="BL17" s="17" t="s">
        <v>95</v>
      </c>
      <c r="BM17" s="17" t="s">
        <v>95</v>
      </c>
    </row>
    <row r="18" spans="2:65" x14ac:dyDescent="0.35">
      <c r="B18" s="18" t="s">
        <v>745</v>
      </c>
      <c r="C18" s="17">
        <v>4.67475513641133E-2</v>
      </c>
      <c r="D18" s="17">
        <v>4.8838089053337599E-2</v>
      </c>
      <c r="E18" s="17">
        <v>4.4770456186524997E-2</v>
      </c>
      <c r="F18" s="17"/>
      <c r="G18" s="17">
        <v>4.3226974383979801E-2</v>
      </c>
      <c r="H18" s="17">
        <v>0.10507640224414</v>
      </c>
      <c r="I18" s="17">
        <v>4.2595208248688801E-2</v>
      </c>
      <c r="J18" s="17">
        <v>2.2376604570284502E-2</v>
      </c>
      <c r="K18" s="17">
        <v>5.1056845764761397E-2</v>
      </c>
      <c r="L18" s="17">
        <v>3.97502012028692E-2</v>
      </c>
      <c r="M18" s="17"/>
      <c r="N18" s="17">
        <v>6.9562239782144694E-2</v>
      </c>
      <c r="O18" s="17">
        <v>5.31248405852296E-2</v>
      </c>
      <c r="P18" s="17">
        <v>1.67868335245249E-2</v>
      </c>
      <c r="Q18" s="17">
        <v>3.5491178823827303E-2</v>
      </c>
      <c r="R18" s="17"/>
      <c r="S18" s="17">
        <v>6.7273119478278506E-2</v>
      </c>
      <c r="T18" s="17">
        <v>6.1041745546029598E-2</v>
      </c>
      <c r="U18" s="17">
        <v>4.1044886570616598E-2</v>
      </c>
      <c r="V18" s="17">
        <v>3.8462307713738098E-2</v>
      </c>
      <c r="W18" s="17">
        <v>0</v>
      </c>
      <c r="X18" s="17">
        <v>1.8540227519026099E-2</v>
      </c>
      <c r="Y18" s="17">
        <v>4.9956666707414402E-2</v>
      </c>
      <c r="Z18" s="17">
        <v>5.4993663698874401E-2</v>
      </c>
      <c r="AA18" s="17">
        <v>4.0309335364677498E-2</v>
      </c>
      <c r="AB18" s="17">
        <v>7.0001086376914406E-2</v>
      </c>
      <c r="AC18" s="17">
        <v>8.9856266489246897E-2</v>
      </c>
      <c r="AD18" s="17">
        <v>0</v>
      </c>
      <c r="AE18" s="17"/>
      <c r="AF18" s="17">
        <v>6.2472339346827201E-2</v>
      </c>
      <c r="AG18" s="17">
        <v>3.8962019511508003E-2</v>
      </c>
      <c r="AH18" s="17">
        <v>1.85982719150228E-2</v>
      </c>
      <c r="AI18" s="17"/>
      <c r="AJ18" s="17">
        <v>6.8724691008288E-2</v>
      </c>
      <c r="AK18" s="17">
        <v>2.27394987780546E-2</v>
      </c>
      <c r="AL18" s="17">
        <v>5.5330848263828898E-2</v>
      </c>
      <c r="AM18" s="17">
        <v>6.8885615976521097E-2</v>
      </c>
      <c r="AN18" s="17">
        <v>2.2650175334220299E-2</v>
      </c>
      <c r="AO18" s="17"/>
      <c r="AP18" s="17">
        <v>5.6584378962215902E-2</v>
      </c>
      <c r="AQ18" s="17">
        <v>5.1333430334923401E-2</v>
      </c>
      <c r="AR18" s="17">
        <v>1.4336235756963E-2</v>
      </c>
      <c r="AS18" s="17"/>
      <c r="AT18" s="17">
        <v>3.7459572914611099E-2</v>
      </c>
      <c r="AU18" s="17">
        <v>5.4662838794915902E-2</v>
      </c>
      <c r="AV18" s="17">
        <v>6.2436450281426303E-2</v>
      </c>
      <c r="AW18" s="17">
        <v>4.7932775809251899E-2</v>
      </c>
      <c r="AX18" s="17">
        <v>3.6463937028616299E-2</v>
      </c>
      <c r="AY18" s="17"/>
      <c r="AZ18" s="17">
        <v>7.7770452041305796E-2</v>
      </c>
      <c r="BA18" s="17">
        <v>4.8049642311561301E-2</v>
      </c>
      <c r="BB18" s="17">
        <v>2.2720971352471801E-2</v>
      </c>
      <c r="BC18" s="17">
        <v>2.6643243636305901E-2</v>
      </c>
      <c r="BD18" s="17">
        <v>4.0087644026506802E-2</v>
      </c>
      <c r="BE18" s="17">
        <v>9.0557255373953496E-2</v>
      </c>
      <c r="BF18" s="17"/>
      <c r="BG18" s="17">
        <v>4.9610201148439198E-2</v>
      </c>
      <c r="BH18" s="17">
        <v>4.2336253446987902E-2</v>
      </c>
      <c r="BI18" s="17" t="s">
        <v>95</v>
      </c>
      <c r="BJ18" s="17" t="s">
        <v>95</v>
      </c>
      <c r="BK18" s="17" t="s">
        <v>95</v>
      </c>
      <c r="BL18" s="17" t="s">
        <v>95</v>
      </c>
      <c r="BM18" s="17" t="s">
        <v>95</v>
      </c>
    </row>
    <row r="19" spans="2:65" x14ac:dyDescent="0.35">
      <c r="B19" s="18" t="s">
        <v>746</v>
      </c>
      <c r="C19" s="17">
        <v>5.2085999847817303E-2</v>
      </c>
      <c r="D19" s="17">
        <v>7.3530464940902804E-2</v>
      </c>
      <c r="E19" s="17">
        <v>3.1805213359231498E-2</v>
      </c>
      <c r="F19" s="17"/>
      <c r="G19" s="17">
        <v>7.7800057281792304E-2</v>
      </c>
      <c r="H19" s="17">
        <v>1.6337294527522001E-2</v>
      </c>
      <c r="I19" s="17">
        <v>6.3781602736938101E-2</v>
      </c>
      <c r="J19" s="17">
        <v>7.45457886696924E-2</v>
      </c>
      <c r="K19" s="17">
        <v>3.4700010562432999E-2</v>
      </c>
      <c r="L19" s="17">
        <v>5.0016074590657197E-2</v>
      </c>
      <c r="M19" s="17"/>
      <c r="N19" s="17">
        <v>3.2054817416954498E-2</v>
      </c>
      <c r="O19" s="17">
        <v>5.7225242435163699E-2</v>
      </c>
      <c r="P19" s="17">
        <v>6.5609339200554201E-2</v>
      </c>
      <c r="Q19" s="17">
        <v>6.4760563527158699E-2</v>
      </c>
      <c r="R19" s="17"/>
      <c r="S19" s="17">
        <v>5.2163043913491802E-2</v>
      </c>
      <c r="T19" s="17">
        <v>1.23575945371321E-2</v>
      </c>
      <c r="U19" s="17">
        <v>1.8702240692533002E-2</v>
      </c>
      <c r="V19" s="17">
        <v>9.2791674700167498E-2</v>
      </c>
      <c r="W19" s="17">
        <v>4.49362918507469E-2</v>
      </c>
      <c r="X19" s="17">
        <v>0.136966681715564</v>
      </c>
      <c r="Y19" s="17">
        <v>4.0228520068101299E-2</v>
      </c>
      <c r="Z19" s="17">
        <v>6.0273478816825599E-2</v>
      </c>
      <c r="AA19" s="17">
        <v>3.9216546067511598E-2</v>
      </c>
      <c r="AB19" s="17">
        <v>1.86279557137813E-2</v>
      </c>
      <c r="AC19" s="17">
        <v>3.4434457459211601E-2</v>
      </c>
      <c r="AD19" s="17">
        <v>0.1713559918925</v>
      </c>
      <c r="AE19" s="17"/>
      <c r="AF19" s="17">
        <v>5.2193605953734797E-2</v>
      </c>
      <c r="AG19" s="17">
        <v>4.7414058592101703E-2</v>
      </c>
      <c r="AH19" s="17">
        <v>8.2627132998324193E-2</v>
      </c>
      <c r="AI19" s="17"/>
      <c r="AJ19" s="17">
        <v>6.1421225602111003E-2</v>
      </c>
      <c r="AK19" s="17">
        <v>5.8008065117258097E-2</v>
      </c>
      <c r="AL19" s="17">
        <v>1.8243131406062499E-2</v>
      </c>
      <c r="AM19" s="17">
        <v>0</v>
      </c>
      <c r="AN19" s="17">
        <v>0</v>
      </c>
      <c r="AO19" s="17"/>
      <c r="AP19" s="17">
        <v>4.5985001600305997E-2</v>
      </c>
      <c r="AQ19" s="17">
        <v>5.7618290414459497E-2</v>
      </c>
      <c r="AR19" s="17">
        <v>1.96563397860967E-2</v>
      </c>
      <c r="AS19" s="17"/>
      <c r="AT19" s="17">
        <v>7.26208686021622E-2</v>
      </c>
      <c r="AU19" s="17">
        <v>5.7626380135809202E-2</v>
      </c>
      <c r="AV19" s="17">
        <v>2.7112834076747999E-2</v>
      </c>
      <c r="AW19" s="17">
        <v>3.10245699764558E-2</v>
      </c>
      <c r="AX19" s="17">
        <v>4.5700228244005499E-2</v>
      </c>
      <c r="AY19" s="17"/>
      <c r="AZ19" s="17">
        <v>3.0803637552808402E-2</v>
      </c>
      <c r="BA19" s="17">
        <v>6.1776000823392997E-2</v>
      </c>
      <c r="BB19" s="17">
        <v>4.63726883363565E-2</v>
      </c>
      <c r="BC19" s="17">
        <v>6.3519609227991894E-2</v>
      </c>
      <c r="BD19" s="17">
        <v>2.8621465104687101E-2</v>
      </c>
      <c r="BE19" s="17">
        <v>8.8355835635066396E-2</v>
      </c>
      <c r="BF19" s="17"/>
      <c r="BG19" s="17">
        <v>4.1080124715980403E-2</v>
      </c>
      <c r="BH19" s="17">
        <v>6.9045878877045996E-2</v>
      </c>
      <c r="BI19" s="17" t="s">
        <v>95</v>
      </c>
      <c r="BJ19" s="17" t="s">
        <v>95</v>
      </c>
      <c r="BK19" s="17" t="s">
        <v>95</v>
      </c>
      <c r="BL19" s="17" t="s">
        <v>95</v>
      </c>
      <c r="BM19" s="17" t="s">
        <v>95</v>
      </c>
    </row>
    <row r="20" spans="2:65" x14ac:dyDescent="0.35">
      <c r="B20" s="18" t="s">
        <v>747</v>
      </c>
      <c r="C20" s="17">
        <v>0.316783443002422</v>
      </c>
      <c r="D20" s="17">
        <v>0.341515068010872</v>
      </c>
      <c r="E20" s="17">
        <v>0.293393873519811</v>
      </c>
      <c r="F20" s="17"/>
      <c r="G20" s="17">
        <v>8.3541565291198702E-2</v>
      </c>
      <c r="H20" s="17">
        <v>9.2175240196495006E-2</v>
      </c>
      <c r="I20" s="17">
        <v>0.190542052076146</v>
      </c>
      <c r="J20" s="17">
        <v>0.338201488847647</v>
      </c>
      <c r="K20" s="17">
        <v>0.40901288789030399</v>
      </c>
      <c r="L20" s="17">
        <v>0.45987903551752302</v>
      </c>
      <c r="M20" s="17"/>
      <c r="N20" s="17">
        <v>0.35801061963198799</v>
      </c>
      <c r="O20" s="17">
        <v>0.30378561472916399</v>
      </c>
      <c r="P20" s="17">
        <v>0.29130449654648199</v>
      </c>
      <c r="Q20" s="17">
        <v>0.29788175237970599</v>
      </c>
      <c r="R20" s="17"/>
      <c r="S20" s="17">
        <v>0.20316345504782901</v>
      </c>
      <c r="T20" s="17">
        <v>0.45889008405414999</v>
      </c>
      <c r="U20" s="17">
        <v>0.35503251113395501</v>
      </c>
      <c r="V20" s="17">
        <v>0.43777461870523299</v>
      </c>
      <c r="W20" s="17">
        <v>0.28985740150795603</v>
      </c>
      <c r="X20" s="17">
        <v>0.150208871309089</v>
      </c>
      <c r="Y20" s="17">
        <v>0.38793604585326902</v>
      </c>
      <c r="Z20" s="17">
        <v>0.30878290362533001</v>
      </c>
      <c r="AA20" s="17">
        <v>0.241268220831998</v>
      </c>
      <c r="AB20" s="17">
        <v>0.38289133118393798</v>
      </c>
      <c r="AC20" s="17">
        <v>0.25222639517338602</v>
      </c>
      <c r="AD20" s="17">
        <v>0.27257624644005102</v>
      </c>
      <c r="AE20" s="17"/>
      <c r="AF20" s="17">
        <v>0.38350778251600198</v>
      </c>
      <c r="AG20" s="17">
        <v>0.30393871603502798</v>
      </c>
      <c r="AH20" s="17">
        <v>0.167342623511049</v>
      </c>
      <c r="AI20" s="17"/>
      <c r="AJ20" s="17">
        <v>0.32370280952163699</v>
      </c>
      <c r="AK20" s="17">
        <v>0.23797702867215001</v>
      </c>
      <c r="AL20" s="17">
        <v>0.39127814762219598</v>
      </c>
      <c r="AM20" s="17">
        <v>0.51060469949353304</v>
      </c>
      <c r="AN20" s="17">
        <v>0.39366574214745698</v>
      </c>
      <c r="AO20" s="17"/>
      <c r="AP20" s="17">
        <v>0.340797844264075</v>
      </c>
      <c r="AQ20" s="17">
        <v>0.258238894702987</v>
      </c>
      <c r="AR20" s="17">
        <v>0.38268004347047901</v>
      </c>
      <c r="AS20" s="17"/>
      <c r="AT20" s="17">
        <v>0.27449608607134302</v>
      </c>
      <c r="AU20" s="17">
        <v>0.33513915771142</v>
      </c>
      <c r="AV20" s="17">
        <v>0.29038297230840698</v>
      </c>
      <c r="AW20" s="17">
        <v>0.228570628924716</v>
      </c>
      <c r="AX20" s="17">
        <v>0.363444716497691</v>
      </c>
      <c r="AY20" s="17"/>
      <c r="AZ20" s="17">
        <v>0.1672617577818</v>
      </c>
      <c r="BA20" s="17">
        <v>0.31552011171604599</v>
      </c>
      <c r="BB20" s="17">
        <v>0.34092129746385802</v>
      </c>
      <c r="BC20" s="17">
        <v>0.39775809895991798</v>
      </c>
      <c r="BD20" s="17">
        <v>0.368642447158889</v>
      </c>
      <c r="BE20" s="17">
        <v>0.27920550149238099</v>
      </c>
      <c r="BF20" s="17"/>
      <c r="BG20" s="17">
        <v>0.36837424145167602</v>
      </c>
      <c r="BH20" s="17">
        <v>0.23728284080227299</v>
      </c>
      <c r="BI20" s="17" t="s">
        <v>95</v>
      </c>
      <c r="BJ20" s="17" t="s">
        <v>95</v>
      </c>
      <c r="BK20" s="17" t="s">
        <v>95</v>
      </c>
      <c r="BL20" s="17" t="s">
        <v>95</v>
      </c>
      <c r="BM20" s="17" t="s">
        <v>95</v>
      </c>
    </row>
    <row r="21" spans="2:65" x14ac:dyDescent="0.35">
      <c r="B21" s="18" t="s">
        <v>114</v>
      </c>
      <c r="C21" s="19">
        <v>0.28646681733753199</v>
      </c>
      <c r="D21" s="19">
        <v>0.23302100616763899</v>
      </c>
      <c r="E21" s="19">
        <v>0.337012404757914</v>
      </c>
      <c r="F21" s="19"/>
      <c r="G21" s="19">
        <v>0.244454790102448</v>
      </c>
      <c r="H21" s="19">
        <v>0.30982290551462099</v>
      </c>
      <c r="I21" s="19">
        <v>0.26711650137915599</v>
      </c>
      <c r="J21" s="19">
        <v>0.29236611237695198</v>
      </c>
      <c r="K21" s="19">
        <v>0.28194033101851701</v>
      </c>
      <c r="L21" s="19">
        <v>0.29726369530894198</v>
      </c>
      <c r="M21" s="19"/>
      <c r="N21" s="19">
        <v>0.20974812614702401</v>
      </c>
      <c r="O21" s="19">
        <v>0.302274705922149</v>
      </c>
      <c r="P21" s="19">
        <v>0.31717273501740301</v>
      </c>
      <c r="Q21" s="19">
        <v>0.35789177886044699</v>
      </c>
      <c r="R21" s="19"/>
      <c r="S21" s="19">
        <v>0.35839215185133999</v>
      </c>
      <c r="T21" s="19">
        <v>0.273750229625776</v>
      </c>
      <c r="U21" s="19">
        <v>0.22379567315991999</v>
      </c>
      <c r="V21" s="19">
        <v>0.22591941170649801</v>
      </c>
      <c r="W21" s="19">
        <v>0.35216353075399398</v>
      </c>
      <c r="X21" s="19">
        <v>0.33986935485029302</v>
      </c>
      <c r="Y21" s="19">
        <v>0.29941875709516802</v>
      </c>
      <c r="Z21" s="19">
        <v>0.28906282563614499</v>
      </c>
      <c r="AA21" s="19">
        <v>0.364327823248147</v>
      </c>
      <c r="AB21" s="19">
        <v>0.23852112717312601</v>
      </c>
      <c r="AC21" s="19">
        <v>0.241050418651684</v>
      </c>
      <c r="AD21" s="19">
        <v>4.1937112457237698E-2</v>
      </c>
      <c r="AE21" s="19"/>
      <c r="AF21" s="19">
        <v>0.24548287076445199</v>
      </c>
      <c r="AG21" s="19">
        <v>0.28207936993666199</v>
      </c>
      <c r="AH21" s="19">
        <v>0.49942768744585903</v>
      </c>
      <c r="AI21" s="19"/>
      <c r="AJ21" s="19">
        <v>0.294650194711644</v>
      </c>
      <c r="AK21" s="19">
        <v>0.28968661612867402</v>
      </c>
      <c r="AL21" s="19">
        <v>0.265653241745337</v>
      </c>
      <c r="AM21" s="19">
        <v>0.24314070270937899</v>
      </c>
      <c r="AN21" s="19">
        <v>0.403410068383797</v>
      </c>
      <c r="AO21" s="19"/>
      <c r="AP21" s="19">
        <v>0.26269128830375799</v>
      </c>
      <c r="AQ21" s="19">
        <v>0.29084550471758203</v>
      </c>
      <c r="AR21" s="19">
        <v>0.226859382455953</v>
      </c>
      <c r="AS21" s="19"/>
      <c r="AT21" s="19">
        <v>0.35852180721335802</v>
      </c>
      <c r="AU21" s="19">
        <v>0.27963487663942499</v>
      </c>
      <c r="AV21" s="19">
        <v>0.24198674591161601</v>
      </c>
      <c r="AW21" s="19">
        <v>0.27803132088956201</v>
      </c>
      <c r="AX21" s="19">
        <v>0.213889508101679</v>
      </c>
      <c r="AY21" s="19"/>
      <c r="AZ21" s="19">
        <v>0.23028235354662299</v>
      </c>
      <c r="BA21" s="19">
        <v>0.29887769046886897</v>
      </c>
      <c r="BB21" s="19">
        <v>0.27087541308084201</v>
      </c>
      <c r="BC21" s="19">
        <v>0.29491665684425</v>
      </c>
      <c r="BD21" s="19">
        <v>0.32693779266508799</v>
      </c>
      <c r="BE21" s="19">
        <v>0.28000408496034601</v>
      </c>
      <c r="BF21" s="19"/>
      <c r="BG21" s="19">
        <v>0.30173158008376899</v>
      </c>
      <c r="BH21" s="19">
        <v>0.26294406003882698</v>
      </c>
      <c r="BI21" s="19" t="s">
        <v>95</v>
      </c>
      <c r="BJ21" s="19" t="s">
        <v>95</v>
      </c>
      <c r="BK21" s="19" t="s">
        <v>95</v>
      </c>
      <c r="BL21" s="19" t="s">
        <v>95</v>
      </c>
      <c r="BM21" s="19" t="s">
        <v>95</v>
      </c>
    </row>
    <row r="22" spans="2:65" x14ac:dyDescent="0.35">
      <c r="B22" s="16" t="s">
        <v>127</v>
      </c>
    </row>
    <row r="23" spans="2:65" x14ac:dyDescent="0.35">
      <c r="B23" t="s">
        <v>98</v>
      </c>
    </row>
    <row r="24" spans="2:65" x14ac:dyDescent="0.35">
      <c r="B24" t="s">
        <v>99</v>
      </c>
    </row>
    <row r="26" spans="2:65" x14ac:dyDescent="0.35">
      <c r="B2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M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749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612</v>
      </c>
      <c r="D7" s="10">
        <v>302</v>
      </c>
      <c r="E7" s="10">
        <v>308</v>
      </c>
      <c r="F7" s="10"/>
      <c r="G7" s="10">
        <v>30</v>
      </c>
      <c r="H7" s="10">
        <v>82</v>
      </c>
      <c r="I7" s="10">
        <v>97</v>
      </c>
      <c r="J7" s="10">
        <v>99</v>
      </c>
      <c r="K7" s="10">
        <v>108</v>
      </c>
      <c r="L7" s="10">
        <v>196</v>
      </c>
      <c r="M7" s="10"/>
      <c r="N7" s="10">
        <v>207</v>
      </c>
      <c r="O7" s="10">
        <v>187</v>
      </c>
      <c r="P7" s="10">
        <v>110</v>
      </c>
      <c r="Q7" s="10">
        <v>107</v>
      </c>
      <c r="R7" s="10"/>
      <c r="S7" s="10">
        <v>82</v>
      </c>
      <c r="T7" s="10">
        <v>76</v>
      </c>
      <c r="U7" s="10">
        <v>52</v>
      </c>
      <c r="V7" s="10">
        <v>63</v>
      </c>
      <c r="W7" s="10">
        <v>43</v>
      </c>
      <c r="X7" s="10">
        <v>45</v>
      </c>
      <c r="Y7" s="10">
        <v>61</v>
      </c>
      <c r="Z7" s="10">
        <v>29</v>
      </c>
      <c r="AA7" s="10">
        <v>69</v>
      </c>
      <c r="AB7" s="10">
        <v>44</v>
      </c>
      <c r="AC7" s="10">
        <v>34</v>
      </c>
      <c r="AD7" s="10">
        <v>14</v>
      </c>
      <c r="AE7" s="10"/>
      <c r="AF7" s="10">
        <v>250</v>
      </c>
      <c r="AG7" s="10">
        <v>286</v>
      </c>
      <c r="AH7" s="10">
        <v>53</v>
      </c>
      <c r="AI7" s="10"/>
      <c r="AJ7" s="10">
        <v>268</v>
      </c>
      <c r="AK7" s="10">
        <v>161</v>
      </c>
      <c r="AL7" s="10">
        <v>52</v>
      </c>
      <c r="AM7" s="10">
        <v>3</v>
      </c>
      <c r="AN7" s="10">
        <v>61</v>
      </c>
      <c r="AO7" s="10"/>
      <c r="AP7" s="10">
        <v>128</v>
      </c>
      <c r="AQ7" s="10">
        <v>218</v>
      </c>
      <c r="AR7" s="10">
        <v>51</v>
      </c>
      <c r="AS7" s="10"/>
      <c r="AT7" s="10">
        <v>140</v>
      </c>
      <c r="AU7" s="10">
        <v>132</v>
      </c>
      <c r="AV7" s="10">
        <v>179</v>
      </c>
      <c r="AW7" s="10">
        <v>59</v>
      </c>
      <c r="AX7" s="10">
        <v>11</v>
      </c>
      <c r="AY7" s="10"/>
      <c r="AZ7" s="10">
        <v>90</v>
      </c>
      <c r="BA7" s="10">
        <v>196</v>
      </c>
      <c r="BB7" s="10">
        <v>65</v>
      </c>
      <c r="BC7" s="10">
        <v>129</v>
      </c>
      <c r="BD7" s="10">
        <v>93</v>
      </c>
      <c r="BE7" s="10">
        <v>39</v>
      </c>
      <c r="BF7" s="10"/>
      <c r="BG7" s="10">
        <v>379</v>
      </c>
      <c r="BH7" s="10">
        <v>233</v>
      </c>
      <c r="BI7" s="10" t="s">
        <v>94</v>
      </c>
      <c r="BJ7" s="10" t="s">
        <v>94</v>
      </c>
      <c r="BK7" s="10" t="s">
        <v>94</v>
      </c>
      <c r="BL7" s="10" t="s">
        <v>94</v>
      </c>
      <c r="BM7" s="10" t="s">
        <v>94</v>
      </c>
    </row>
    <row r="8" spans="2:65" ht="30" customHeight="1" x14ac:dyDescent="0.35">
      <c r="B8" s="11" t="s">
        <v>19</v>
      </c>
      <c r="C8" s="11">
        <v>593</v>
      </c>
      <c r="D8" s="11">
        <v>294</v>
      </c>
      <c r="E8" s="11">
        <v>298</v>
      </c>
      <c r="F8" s="11"/>
      <c r="G8" s="11">
        <v>35</v>
      </c>
      <c r="H8" s="11">
        <v>76</v>
      </c>
      <c r="I8" s="11">
        <v>94</v>
      </c>
      <c r="J8" s="11">
        <v>94</v>
      </c>
      <c r="K8" s="11">
        <v>104</v>
      </c>
      <c r="L8" s="11">
        <v>191</v>
      </c>
      <c r="M8" s="11"/>
      <c r="N8" s="11">
        <v>187</v>
      </c>
      <c r="O8" s="11">
        <v>174</v>
      </c>
      <c r="P8" s="11">
        <v>120</v>
      </c>
      <c r="Q8" s="11">
        <v>110</v>
      </c>
      <c r="R8" s="11"/>
      <c r="S8" s="11">
        <v>78</v>
      </c>
      <c r="T8" s="11">
        <v>72</v>
      </c>
      <c r="U8" s="11">
        <v>50</v>
      </c>
      <c r="V8" s="11">
        <v>61</v>
      </c>
      <c r="W8" s="11">
        <v>40</v>
      </c>
      <c r="X8" s="11">
        <v>46</v>
      </c>
      <c r="Y8" s="11">
        <v>55</v>
      </c>
      <c r="Z8" s="11">
        <v>25</v>
      </c>
      <c r="AA8" s="11">
        <v>64</v>
      </c>
      <c r="AB8" s="11">
        <v>50</v>
      </c>
      <c r="AC8" s="11">
        <v>35</v>
      </c>
      <c r="AD8" s="11">
        <v>18</v>
      </c>
      <c r="AE8" s="11"/>
      <c r="AF8" s="11">
        <v>244</v>
      </c>
      <c r="AG8" s="11">
        <v>273</v>
      </c>
      <c r="AH8" s="11">
        <v>52</v>
      </c>
      <c r="AI8" s="11"/>
      <c r="AJ8" s="11">
        <v>256</v>
      </c>
      <c r="AK8" s="11">
        <v>154</v>
      </c>
      <c r="AL8" s="11">
        <v>49</v>
      </c>
      <c r="AM8" s="11">
        <v>3</v>
      </c>
      <c r="AN8" s="11">
        <v>62</v>
      </c>
      <c r="AO8" s="11"/>
      <c r="AP8" s="11">
        <v>123</v>
      </c>
      <c r="AQ8" s="11">
        <v>209</v>
      </c>
      <c r="AR8" s="11">
        <v>49</v>
      </c>
      <c r="AS8" s="11"/>
      <c r="AT8" s="11">
        <v>140</v>
      </c>
      <c r="AU8" s="11">
        <v>131</v>
      </c>
      <c r="AV8" s="11">
        <v>172</v>
      </c>
      <c r="AW8" s="11">
        <v>53</v>
      </c>
      <c r="AX8" s="11">
        <v>9</v>
      </c>
      <c r="AY8" s="11"/>
      <c r="AZ8" s="11">
        <v>89</v>
      </c>
      <c r="BA8" s="11">
        <v>189</v>
      </c>
      <c r="BB8" s="11">
        <v>62</v>
      </c>
      <c r="BC8" s="11">
        <v>125</v>
      </c>
      <c r="BD8" s="11">
        <v>90</v>
      </c>
      <c r="BE8" s="11">
        <v>39</v>
      </c>
      <c r="BF8" s="11"/>
      <c r="BG8" s="11">
        <v>366</v>
      </c>
      <c r="BH8" s="11">
        <v>228</v>
      </c>
      <c r="BI8" s="11" t="s">
        <v>94</v>
      </c>
      <c r="BJ8" s="11" t="s">
        <v>94</v>
      </c>
      <c r="BK8" s="11" t="s">
        <v>94</v>
      </c>
      <c r="BL8" s="11" t="s">
        <v>94</v>
      </c>
      <c r="BM8" s="11" t="s">
        <v>94</v>
      </c>
    </row>
    <row r="9" spans="2:65" x14ac:dyDescent="0.35">
      <c r="B9" s="18" t="s">
        <v>736</v>
      </c>
      <c r="C9" s="17">
        <v>3.2278868820959498E-3</v>
      </c>
      <c r="D9" s="17">
        <v>3.3449221056138798E-3</v>
      </c>
      <c r="E9" s="17">
        <v>3.1321021609826802E-3</v>
      </c>
      <c r="F9" s="17"/>
      <c r="G9" s="17">
        <v>2.6538817551388101E-2</v>
      </c>
      <c r="H9" s="17">
        <v>0</v>
      </c>
      <c r="I9" s="17">
        <v>0</v>
      </c>
      <c r="J9" s="17">
        <v>1.0517444494915699E-2</v>
      </c>
      <c r="K9" s="17">
        <v>0</v>
      </c>
      <c r="L9" s="17">
        <v>0</v>
      </c>
      <c r="M9" s="17"/>
      <c r="N9" s="17">
        <v>0</v>
      </c>
      <c r="O9" s="17">
        <v>5.3448036407609499E-3</v>
      </c>
      <c r="P9" s="17">
        <v>8.1755117903761897E-3</v>
      </c>
      <c r="Q9" s="17">
        <v>0</v>
      </c>
      <c r="R9" s="17"/>
      <c r="S9" s="17">
        <v>1.18713740354854E-2</v>
      </c>
      <c r="T9" s="17">
        <v>0</v>
      </c>
      <c r="U9" s="17">
        <v>0</v>
      </c>
      <c r="V9" s="17">
        <v>0</v>
      </c>
      <c r="W9" s="17">
        <v>0</v>
      </c>
      <c r="X9" s="17">
        <v>0</v>
      </c>
      <c r="Y9" s="17">
        <v>0</v>
      </c>
      <c r="Z9" s="17">
        <v>0</v>
      </c>
      <c r="AA9" s="17">
        <v>1.53666232602275E-2</v>
      </c>
      <c r="AB9" s="17">
        <v>0</v>
      </c>
      <c r="AC9" s="17">
        <v>0</v>
      </c>
      <c r="AD9" s="17">
        <v>0</v>
      </c>
      <c r="AE9" s="17"/>
      <c r="AF9" s="17">
        <v>4.0312727999350702E-3</v>
      </c>
      <c r="AG9" s="17">
        <v>3.4154142692283699E-3</v>
      </c>
      <c r="AH9" s="17">
        <v>0</v>
      </c>
      <c r="AI9" s="17"/>
      <c r="AJ9" s="17">
        <v>0</v>
      </c>
      <c r="AK9" s="17">
        <v>6.03190590872257E-3</v>
      </c>
      <c r="AL9" s="17">
        <v>0</v>
      </c>
      <c r="AM9" s="17">
        <v>0</v>
      </c>
      <c r="AN9" s="17">
        <v>1.5867226960022102E-2</v>
      </c>
      <c r="AO9" s="17"/>
      <c r="AP9" s="17">
        <v>0</v>
      </c>
      <c r="AQ9" s="17">
        <v>4.4489576621388697E-3</v>
      </c>
      <c r="AR9" s="17">
        <v>0</v>
      </c>
      <c r="AS9" s="17"/>
      <c r="AT9" s="17">
        <v>1.36686336124591E-2</v>
      </c>
      <c r="AU9" s="17">
        <v>0</v>
      </c>
      <c r="AV9" s="17">
        <v>0</v>
      </c>
      <c r="AW9" s="17">
        <v>0</v>
      </c>
      <c r="AX9" s="17">
        <v>0</v>
      </c>
      <c r="AY9" s="17"/>
      <c r="AZ9" s="17">
        <v>1.0425992539301999E-2</v>
      </c>
      <c r="BA9" s="17">
        <v>5.21066231932264E-3</v>
      </c>
      <c r="BB9" s="17">
        <v>0</v>
      </c>
      <c r="BC9" s="17">
        <v>0</v>
      </c>
      <c r="BD9" s="17">
        <v>0</v>
      </c>
      <c r="BE9" s="17">
        <v>0</v>
      </c>
      <c r="BF9" s="17"/>
      <c r="BG9" s="17">
        <v>0</v>
      </c>
      <c r="BH9" s="17">
        <v>8.4115644217608206E-3</v>
      </c>
      <c r="BI9" s="17" t="s">
        <v>95</v>
      </c>
      <c r="BJ9" s="17" t="s">
        <v>95</v>
      </c>
      <c r="BK9" s="17" t="s">
        <v>95</v>
      </c>
      <c r="BL9" s="17" t="s">
        <v>95</v>
      </c>
      <c r="BM9" s="17" t="s">
        <v>95</v>
      </c>
    </row>
    <row r="10" spans="2:65" x14ac:dyDescent="0.35">
      <c r="B10" s="18" t="s">
        <v>737</v>
      </c>
      <c r="C10" s="17">
        <v>5.5163111410321698E-3</v>
      </c>
      <c r="D10" s="17">
        <v>8.5710428168140496E-3</v>
      </c>
      <c r="E10" s="17">
        <v>2.53014921993331E-3</v>
      </c>
      <c r="F10" s="17"/>
      <c r="G10" s="17">
        <v>5.1254380560568399E-2</v>
      </c>
      <c r="H10" s="17">
        <v>9.8458061752392401E-3</v>
      </c>
      <c r="I10" s="17">
        <v>7.6838899696861198E-3</v>
      </c>
      <c r="J10" s="17">
        <v>0</v>
      </c>
      <c r="K10" s="17">
        <v>0</v>
      </c>
      <c r="L10" s="17">
        <v>0</v>
      </c>
      <c r="M10" s="17"/>
      <c r="N10" s="17">
        <v>7.8673375585840803E-3</v>
      </c>
      <c r="O10" s="17">
        <v>0</v>
      </c>
      <c r="P10" s="17">
        <v>1.49537120385462E-2</v>
      </c>
      <c r="Q10" s="17">
        <v>0</v>
      </c>
      <c r="R10" s="17"/>
      <c r="S10" s="17">
        <v>3.2119146849133598E-2</v>
      </c>
      <c r="T10" s="17">
        <v>0</v>
      </c>
      <c r="U10" s="17">
        <v>0</v>
      </c>
      <c r="V10" s="17">
        <v>1.24384596614478E-2</v>
      </c>
      <c r="W10" s="17">
        <v>0</v>
      </c>
      <c r="X10" s="17">
        <v>0</v>
      </c>
      <c r="Y10" s="17">
        <v>0</v>
      </c>
      <c r="Z10" s="17">
        <v>0</v>
      </c>
      <c r="AA10" s="17">
        <v>0</v>
      </c>
      <c r="AB10" s="17">
        <v>0</v>
      </c>
      <c r="AC10" s="17">
        <v>0</v>
      </c>
      <c r="AD10" s="17">
        <v>0</v>
      </c>
      <c r="AE10" s="17"/>
      <c r="AF10" s="17">
        <v>2.9562071982960798E-3</v>
      </c>
      <c r="AG10" s="17">
        <v>9.3551968128341399E-3</v>
      </c>
      <c r="AH10" s="17">
        <v>0</v>
      </c>
      <c r="AI10" s="17"/>
      <c r="AJ10" s="17">
        <v>0</v>
      </c>
      <c r="AK10" s="17">
        <v>1.6319902909578899E-2</v>
      </c>
      <c r="AL10" s="17">
        <v>0</v>
      </c>
      <c r="AM10" s="17">
        <v>0</v>
      </c>
      <c r="AN10" s="17">
        <v>0</v>
      </c>
      <c r="AO10" s="17"/>
      <c r="AP10" s="17">
        <v>0</v>
      </c>
      <c r="AQ10" s="17">
        <v>1.2037083832812901E-2</v>
      </c>
      <c r="AR10" s="17">
        <v>0</v>
      </c>
      <c r="AS10" s="17"/>
      <c r="AT10" s="17">
        <v>0</v>
      </c>
      <c r="AU10" s="17">
        <v>0</v>
      </c>
      <c r="AV10" s="17">
        <v>1.04701974380504E-2</v>
      </c>
      <c r="AW10" s="17">
        <v>1.41881880610382E-2</v>
      </c>
      <c r="AX10" s="17">
        <v>8.1929012309205101E-2</v>
      </c>
      <c r="AY10" s="17"/>
      <c r="AZ10" s="17">
        <v>3.6630768127919801E-2</v>
      </c>
      <c r="BA10" s="17">
        <v>0</v>
      </c>
      <c r="BB10" s="17">
        <v>0</v>
      </c>
      <c r="BC10" s="17">
        <v>0</v>
      </c>
      <c r="BD10" s="17">
        <v>0</v>
      </c>
      <c r="BE10" s="17">
        <v>0</v>
      </c>
      <c r="BF10" s="17"/>
      <c r="BG10" s="17">
        <v>8.9513296647439605E-3</v>
      </c>
      <c r="BH10" s="17">
        <v>0</v>
      </c>
      <c r="BI10" s="17" t="s">
        <v>95</v>
      </c>
      <c r="BJ10" s="17" t="s">
        <v>95</v>
      </c>
      <c r="BK10" s="17" t="s">
        <v>95</v>
      </c>
      <c r="BL10" s="17" t="s">
        <v>95</v>
      </c>
      <c r="BM10" s="17" t="s">
        <v>95</v>
      </c>
    </row>
    <row r="11" spans="2:65" x14ac:dyDescent="0.35">
      <c r="B11" s="18" t="s">
        <v>738</v>
      </c>
      <c r="C11" s="17">
        <v>1.1331433703452E-2</v>
      </c>
      <c r="D11" s="17">
        <v>1.07925907027791E-2</v>
      </c>
      <c r="E11" s="17">
        <v>8.8630061664148798E-3</v>
      </c>
      <c r="F11" s="17"/>
      <c r="G11" s="17">
        <v>0</v>
      </c>
      <c r="H11" s="17">
        <v>3.8453558811055999E-2</v>
      </c>
      <c r="I11" s="17">
        <v>4.0311623252762198E-2</v>
      </c>
      <c r="J11" s="17">
        <v>0</v>
      </c>
      <c r="K11" s="17">
        <v>0</v>
      </c>
      <c r="L11" s="17">
        <v>0</v>
      </c>
      <c r="M11" s="17"/>
      <c r="N11" s="17">
        <v>1.80428296897325E-2</v>
      </c>
      <c r="O11" s="17">
        <v>4.8586207635584197E-3</v>
      </c>
      <c r="P11" s="17">
        <v>0</v>
      </c>
      <c r="Q11" s="17">
        <v>2.2599826527200401E-2</v>
      </c>
      <c r="R11" s="17"/>
      <c r="S11" s="17">
        <v>2.3794652551125201E-2</v>
      </c>
      <c r="T11" s="17">
        <v>1.1803890135252499E-2</v>
      </c>
      <c r="U11" s="17">
        <v>0</v>
      </c>
      <c r="V11" s="17">
        <v>0</v>
      </c>
      <c r="W11" s="17">
        <v>2.8359012764476398E-2</v>
      </c>
      <c r="X11" s="17">
        <v>0</v>
      </c>
      <c r="Y11" s="17">
        <v>1.5409515227309699E-2</v>
      </c>
      <c r="Z11" s="17">
        <v>0</v>
      </c>
      <c r="AA11" s="17">
        <v>1.02861077561747E-2</v>
      </c>
      <c r="AB11" s="17">
        <v>2.7521540163163299E-2</v>
      </c>
      <c r="AC11" s="17">
        <v>0</v>
      </c>
      <c r="AD11" s="17">
        <v>0</v>
      </c>
      <c r="AE11" s="17"/>
      <c r="AF11" s="17">
        <v>3.7436094634303598E-3</v>
      </c>
      <c r="AG11" s="17">
        <v>1.3189502726059101E-2</v>
      </c>
      <c r="AH11" s="17">
        <v>0</v>
      </c>
      <c r="AI11" s="17"/>
      <c r="AJ11" s="17">
        <v>5.3368582779905697E-3</v>
      </c>
      <c r="AK11" s="17">
        <v>2.1886081269833799E-2</v>
      </c>
      <c r="AL11" s="17">
        <v>4.0493889842377298E-2</v>
      </c>
      <c r="AM11" s="17">
        <v>0</v>
      </c>
      <c r="AN11" s="17">
        <v>0</v>
      </c>
      <c r="AO11" s="17"/>
      <c r="AP11" s="17">
        <v>0</v>
      </c>
      <c r="AQ11" s="17">
        <v>1.8301463999955501E-2</v>
      </c>
      <c r="AR11" s="17">
        <v>3.5603076423926398E-2</v>
      </c>
      <c r="AS11" s="17"/>
      <c r="AT11" s="17">
        <v>0</v>
      </c>
      <c r="AU11" s="17">
        <v>0</v>
      </c>
      <c r="AV11" s="17">
        <v>1.3732486592073E-2</v>
      </c>
      <c r="AW11" s="17">
        <v>6.0949211827425402E-2</v>
      </c>
      <c r="AX11" s="17">
        <v>0</v>
      </c>
      <c r="AY11" s="17"/>
      <c r="AZ11" s="17">
        <v>2.8266516309424401E-2</v>
      </c>
      <c r="BA11" s="17">
        <v>1.62459896179807E-2</v>
      </c>
      <c r="BB11" s="17">
        <v>1.8279411306804001E-2</v>
      </c>
      <c r="BC11" s="17">
        <v>0</v>
      </c>
      <c r="BD11" s="17">
        <v>0</v>
      </c>
      <c r="BE11" s="17">
        <v>0</v>
      </c>
      <c r="BF11" s="17"/>
      <c r="BG11" s="17">
        <v>1.0964868200796301E-2</v>
      </c>
      <c r="BH11" s="17">
        <v>1.1920102833548199E-2</v>
      </c>
      <c r="BI11" s="17" t="s">
        <v>95</v>
      </c>
      <c r="BJ11" s="17" t="s">
        <v>95</v>
      </c>
      <c r="BK11" s="17" t="s">
        <v>95</v>
      </c>
      <c r="BL11" s="17" t="s">
        <v>95</v>
      </c>
      <c r="BM11" s="17" t="s">
        <v>95</v>
      </c>
    </row>
    <row r="12" spans="2:65" x14ac:dyDescent="0.35">
      <c r="B12" s="18" t="s">
        <v>739</v>
      </c>
      <c r="C12" s="17">
        <v>1.9404386981209699E-2</v>
      </c>
      <c r="D12" s="17">
        <v>2.5348085352841099E-2</v>
      </c>
      <c r="E12" s="17">
        <v>1.36476405189811E-2</v>
      </c>
      <c r="F12" s="17"/>
      <c r="G12" s="17">
        <v>0.13789615123851701</v>
      </c>
      <c r="H12" s="17">
        <v>5.8041768900000401E-2</v>
      </c>
      <c r="I12" s="17">
        <v>2.38244958762154E-2</v>
      </c>
      <c r="J12" s="17">
        <v>0</v>
      </c>
      <c r="K12" s="17">
        <v>0</v>
      </c>
      <c r="L12" s="17">
        <v>0</v>
      </c>
      <c r="M12" s="17"/>
      <c r="N12" s="17">
        <v>2.4366953456685801E-2</v>
      </c>
      <c r="O12" s="17">
        <v>2.1376765238213E-2</v>
      </c>
      <c r="P12" s="17">
        <v>1.7185519793995001E-2</v>
      </c>
      <c r="Q12" s="17">
        <v>1.04548912238454E-2</v>
      </c>
      <c r="R12" s="17"/>
      <c r="S12" s="17">
        <v>5.0891662771371499E-2</v>
      </c>
      <c r="T12" s="17">
        <v>1.9714043219175002E-2</v>
      </c>
      <c r="U12" s="17">
        <v>0</v>
      </c>
      <c r="V12" s="17">
        <v>0</v>
      </c>
      <c r="W12" s="17">
        <v>0</v>
      </c>
      <c r="X12" s="17">
        <v>5.6326339765998802E-2</v>
      </c>
      <c r="Y12" s="17">
        <v>3.3185093836726298E-2</v>
      </c>
      <c r="Z12" s="17">
        <v>0</v>
      </c>
      <c r="AA12" s="17">
        <v>1.07510578730217E-2</v>
      </c>
      <c r="AB12" s="17">
        <v>0</v>
      </c>
      <c r="AC12" s="17">
        <v>2.7959691438047201E-2</v>
      </c>
      <c r="AD12" s="17">
        <v>0</v>
      </c>
      <c r="AE12" s="17"/>
      <c r="AF12" s="17">
        <v>1.8025110382962301E-2</v>
      </c>
      <c r="AG12" s="17">
        <v>1.7485225178287801E-2</v>
      </c>
      <c r="AH12" s="17">
        <v>0</v>
      </c>
      <c r="AI12" s="17"/>
      <c r="AJ12" s="17">
        <v>1.1291922207536E-2</v>
      </c>
      <c r="AK12" s="17">
        <v>4.6682667237666203E-2</v>
      </c>
      <c r="AL12" s="17">
        <v>0</v>
      </c>
      <c r="AM12" s="17">
        <v>0</v>
      </c>
      <c r="AN12" s="17">
        <v>2.28148422558739E-2</v>
      </c>
      <c r="AO12" s="17"/>
      <c r="AP12" s="17">
        <v>1.6561368081746599E-2</v>
      </c>
      <c r="AQ12" s="17">
        <v>3.3798278262557498E-2</v>
      </c>
      <c r="AR12" s="17">
        <v>4.8564209043239798E-2</v>
      </c>
      <c r="AS12" s="17"/>
      <c r="AT12" s="17">
        <v>8.2419378694505493E-3</v>
      </c>
      <c r="AU12" s="17">
        <v>2.2347502112595199E-2</v>
      </c>
      <c r="AV12" s="17">
        <v>2.7420907145128001E-2</v>
      </c>
      <c r="AW12" s="17">
        <v>3.0957299829518201E-2</v>
      </c>
      <c r="AX12" s="17">
        <v>0</v>
      </c>
      <c r="AY12" s="17"/>
      <c r="AZ12" s="17">
        <v>5.4057215128273703E-2</v>
      </c>
      <c r="BA12" s="17">
        <v>1.3803698135301501E-2</v>
      </c>
      <c r="BB12" s="17">
        <v>1.7484369176018401E-2</v>
      </c>
      <c r="BC12" s="17">
        <v>2.40089247936476E-2</v>
      </c>
      <c r="BD12" s="17">
        <v>0</v>
      </c>
      <c r="BE12" s="17">
        <v>0</v>
      </c>
      <c r="BF12" s="17"/>
      <c r="BG12" s="17">
        <v>1.02564171517294E-2</v>
      </c>
      <c r="BH12" s="17">
        <v>3.4095151394805602E-2</v>
      </c>
      <c r="BI12" s="17" t="s">
        <v>95</v>
      </c>
      <c r="BJ12" s="17" t="s">
        <v>95</v>
      </c>
      <c r="BK12" s="17" t="s">
        <v>95</v>
      </c>
      <c r="BL12" s="17" t="s">
        <v>95</v>
      </c>
      <c r="BM12" s="17" t="s">
        <v>95</v>
      </c>
    </row>
    <row r="13" spans="2:65" x14ac:dyDescent="0.35">
      <c r="B13" s="18" t="s">
        <v>740</v>
      </c>
      <c r="C13" s="17">
        <v>1.0269265670268E-2</v>
      </c>
      <c r="D13" s="17">
        <v>1.7636352764622901E-2</v>
      </c>
      <c r="E13" s="17">
        <v>3.0488143550963802E-3</v>
      </c>
      <c r="F13" s="17"/>
      <c r="G13" s="17">
        <v>0</v>
      </c>
      <c r="H13" s="17">
        <v>3.3245795715922899E-2</v>
      </c>
      <c r="I13" s="17">
        <v>3.7838336463415799E-2</v>
      </c>
      <c r="J13" s="17">
        <v>0</v>
      </c>
      <c r="K13" s="17">
        <v>0</v>
      </c>
      <c r="L13" s="17">
        <v>0</v>
      </c>
      <c r="M13" s="17"/>
      <c r="N13" s="17">
        <v>3.2524486736446499E-2</v>
      </c>
      <c r="O13" s="17">
        <v>0</v>
      </c>
      <c r="P13" s="17">
        <v>0</v>
      </c>
      <c r="Q13" s="17">
        <v>0</v>
      </c>
      <c r="R13" s="17"/>
      <c r="S13" s="17">
        <v>2.3941031805804699E-2</v>
      </c>
      <c r="T13" s="17">
        <v>1.26397642224928E-2</v>
      </c>
      <c r="U13" s="17">
        <v>0</v>
      </c>
      <c r="V13" s="17">
        <v>0</v>
      </c>
      <c r="W13" s="17">
        <v>5.9503976770580502E-2</v>
      </c>
      <c r="X13" s="17">
        <v>0</v>
      </c>
      <c r="Y13" s="17">
        <v>0</v>
      </c>
      <c r="Z13" s="17">
        <v>0</v>
      </c>
      <c r="AA13" s="17">
        <v>0</v>
      </c>
      <c r="AB13" s="17">
        <v>0</v>
      </c>
      <c r="AC13" s="17">
        <v>2.64865861470494E-2</v>
      </c>
      <c r="AD13" s="17">
        <v>0</v>
      </c>
      <c r="AE13" s="17"/>
      <c r="AF13" s="17">
        <v>1.0488408957306E-2</v>
      </c>
      <c r="AG13" s="17">
        <v>9.63168718041231E-3</v>
      </c>
      <c r="AH13" s="17">
        <v>1.7447620293616E-2</v>
      </c>
      <c r="AI13" s="17"/>
      <c r="AJ13" s="17">
        <v>1.41938060594892E-2</v>
      </c>
      <c r="AK13" s="17">
        <v>1.5937526729408801E-2</v>
      </c>
      <c r="AL13" s="17">
        <v>0</v>
      </c>
      <c r="AM13" s="17">
        <v>0</v>
      </c>
      <c r="AN13" s="17">
        <v>0</v>
      </c>
      <c r="AO13" s="17"/>
      <c r="AP13" s="17">
        <v>7.37957956868891E-3</v>
      </c>
      <c r="AQ13" s="17">
        <v>1.5796086478991601E-2</v>
      </c>
      <c r="AR13" s="17">
        <v>0</v>
      </c>
      <c r="AS13" s="17"/>
      <c r="AT13" s="17">
        <v>6.6714499547232799E-3</v>
      </c>
      <c r="AU13" s="17">
        <v>0</v>
      </c>
      <c r="AV13" s="17">
        <v>1.4161412498863799E-2</v>
      </c>
      <c r="AW13" s="17">
        <v>3.3391751294498902E-2</v>
      </c>
      <c r="AX13" s="17">
        <v>0</v>
      </c>
      <c r="AY13" s="17"/>
      <c r="AZ13" s="17">
        <v>2.7547600590960199E-2</v>
      </c>
      <c r="BA13" s="17">
        <v>1.4434618370152599E-2</v>
      </c>
      <c r="BB13" s="17">
        <v>0</v>
      </c>
      <c r="BC13" s="17">
        <v>0</v>
      </c>
      <c r="BD13" s="17">
        <v>1.0067381880721E-2</v>
      </c>
      <c r="BE13" s="17">
        <v>0</v>
      </c>
      <c r="BF13" s="17"/>
      <c r="BG13" s="17">
        <v>6.48932843140595E-3</v>
      </c>
      <c r="BH13" s="17">
        <v>1.6339483271483601E-2</v>
      </c>
      <c r="BI13" s="17" t="s">
        <v>95</v>
      </c>
      <c r="BJ13" s="17" t="s">
        <v>95</v>
      </c>
      <c r="BK13" s="17" t="s">
        <v>95</v>
      </c>
      <c r="BL13" s="17" t="s">
        <v>95</v>
      </c>
      <c r="BM13" s="17" t="s">
        <v>95</v>
      </c>
    </row>
    <row r="14" spans="2:65" x14ac:dyDescent="0.35">
      <c r="B14" s="18" t="s">
        <v>741</v>
      </c>
      <c r="C14" s="17">
        <v>2.7506836623458299E-2</v>
      </c>
      <c r="D14" s="17">
        <v>3.8797989416864E-2</v>
      </c>
      <c r="E14" s="17">
        <v>1.65130756357381E-2</v>
      </c>
      <c r="F14" s="17"/>
      <c r="G14" s="17">
        <v>7.6529704048534403E-2</v>
      </c>
      <c r="H14" s="17">
        <v>9.87704870932027E-2</v>
      </c>
      <c r="I14" s="17">
        <v>1.13355431836289E-2</v>
      </c>
      <c r="J14" s="17">
        <v>0</v>
      </c>
      <c r="K14" s="17">
        <v>2.6652308785640299E-2</v>
      </c>
      <c r="L14" s="17">
        <v>1.18486176473437E-2</v>
      </c>
      <c r="M14" s="17"/>
      <c r="N14" s="17">
        <v>3.4220910279376703E-2</v>
      </c>
      <c r="O14" s="17">
        <v>2.21073032173092E-2</v>
      </c>
      <c r="P14" s="17">
        <v>5.0339644181281597E-2</v>
      </c>
      <c r="Q14" s="17">
        <v>0</v>
      </c>
      <c r="R14" s="17"/>
      <c r="S14" s="17">
        <v>9.84774145954425E-2</v>
      </c>
      <c r="T14" s="17">
        <v>1.4242413162931299E-2</v>
      </c>
      <c r="U14" s="17">
        <v>0</v>
      </c>
      <c r="V14" s="17">
        <v>3.3548325205322298E-2</v>
      </c>
      <c r="W14" s="17">
        <v>0</v>
      </c>
      <c r="X14" s="17">
        <v>0</v>
      </c>
      <c r="Y14" s="17">
        <v>0</v>
      </c>
      <c r="Z14" s="17">
        <v>0</v>
      </c>
      <c r="AA14" s="17">
        <v>3.70148902152002E-2</v>
      </c>
      <c r="AB14" s="17">
        <v>4.45047468296461E-2</v>
      </c>
      <c r="AC14" s="17">
        <v>2.7312744266651E-2</v>
      </c>
      <c r="AD14" s="17">
        <v>0</v>
      </c>
      <c r="AE14" s="17"/>
      <c r="AF14" s="17">
        <v>1.3052776308082799E-2</v>
      </c>
      <c r="AG14" s="17">
        <v>3.81895123919632E-2</v>
      </c>
      <c r="AH14" s="17">
        <v>3.2663107637377203E-2</v>
      </c>
      <c r="AI14" s="17"/>
      <c r="AJ14" s="17">
        <v>4.1819366207865499E-2</v>
      </c>
      <c r="AK14" s="17">
        <v>1.7086224500205398E-2</v>
      </c>
      <c r="AL14" s="17">
        <v>1.9737104806363599E-2</v>
      </c>
      <c r="AM14" s="17">
        <v>0</v>
      </c>
      <c r="AN14" s="17">
        <v>1.5385656079490301E-2</v>
      </c>
      <c r="AO14" s="17"/>
      <c r="AP14" s="17">
        <v>6.7037363478011897E-2</v>
      </c>
      <c r="AQ14" s="17">
        <v>1.3840041794278401E-2</v>
      </c>
      <c r="AR14" s="17">
        <v>1.9290978704635999E-2</v>
      </c>
      <c r="AS14" s="17"/>
      <c r="AT14" s="17">
        <v>0</v>
      </c>
      <c r="AU14" s="17">
        <v>2.8468057663851701E-2</v>
      </c>
      <c r="AV14" s="17">
        <v>5.3018591311270298E-2</v>
      </c>
      <c r="AW14" s="17">
        <v>4.4671455017236503E-2</v>
      </c>
      <c r="AX14" s="17">
        <v>0</v>
      </c>
      <c r="AY14" s="17"/>
      <c r="AZ14" s="17">
        <v>7.1166103813339404E-2</v>
      </c>
      <c r="BA14" s="17">
        <v>2.4729400192619801E-2</v>
      </c>
      <c r="BB14" s="17">
        <v>1.8207427887412399E-2</v>
      </c>
      <c r="BC14" s="17">
        <v>2.5209081968367901E-2</v>
      </c>
      <c r="BD14" s="17">
        <v>1.1343867629989599E-2</v>
      </c>
      <c r="BE14" s="17">
        <v>0</v>
      </c>
      <c r="BF14" s="17"/>
      <c r="BG14" s="17">
        <v>2.80458704503488E-2</v>
      </c>
      <c r="BH14" s="17">
        <v>2.6641199863672801E-2</v>
      </c>
      <c r="BI14" s="17" t="s">
        <v>95</v>
      </c>
      <c r="BJ14" s="17" t="s">
        <v>95</v>
      </c>
      <c r="BK14" s="17" t="s">
        <v>95</v>
      </c>
      <c r="BL14" s="17" t="s">
        <v>95</v>
      </c>
      <c r="BM14" s="17" t="s">
        <v>95</v>
      </c>
    </row>
    <row r="15" spans="2:65" x14ac:dyDescent="0.35">
      <c r="B15" s="18" t="s">
        <v>742</v>
      </c>
      <c r="C15" s="17">
        <v>4.4896914552472501E-2</v>
      </c>
      <c r="D15" s="17">
        <v>4.2472549972369801E-2</v>
      </c>
      <c r="E15" s="17">
        <v>4.7571070641521801E-2</v>
      </c>
      <c r="F15" s="17"/>
      <c r="G15" s="17">
        <v>0.18219565351950101</v>
      </c>
      <c r="H15" s="17">
        <v>5.0621854964103E-2</v>
      </c>
      <c r="I15" s="17">
        <v>7.3305685890880004E-2</v>
      </c>
      <c r="J15" s="17">
        <v>3.7533246437450901E-2</v>
      </c>
      <c r="K15" s="17">
        <v>8.5722150288980292E-3</v>
      </c>
      <c r="L15" s="17">
        <v>2.6693738144708001E-2</v>
      </c>
      <c r="M15" s="17"/>
      <c r="N15" s="17">
        <v>5.6929237351747097E-2</v>
      </c>
      <c r="O15" s="17">
        <v>3.8529056163664498E-2</v>
      </c>
      <c r="P15" s="17">
        <v>4.2971624260588898E-2</v>
      </c>
      <c r="Q15" s="17">
        <v>3.7010970474717901E-2</v>
      </c>
      <c r="R15" s="17"/>
      <c r="S15" s="17">
        <v>9.7547986403117196E-2</v>
      </c>
      <c r="T15" s="17">
        <v>6.0974870254326199E-2</v>
      </c>
      <c r="U15" s="17">
        <v>3.5416024369382501E-2</v>
      </c>
      <c r="V15" s="17">
        <v>0</v>
      </c>
      <c r="W15" s="17">
        <v>5.1630377997627798E-2</v>
      </c>
      <c r="X15" s="17">
        <v>2.0060009493156498E-2</v>
      </c>
      <c r="Y15" s="17">
        <v>3.2801058755712799E-2</v>
      </c>
      <c r="Z15" s="17">
        <v>0</v>
      </c>
      <c r="AA15" s="17">
        <v>2.79493259013519E-2</v>
      </c>
      <c r="AB15" s="17">
        <v>8.8053384162916595E-2</v>
      </c>
      <c r="AC15" s="17">
        <v>5.3361023165108802E-2</v>
      </c>
      <c r="AD15" s="17">
        <v>0</v>
      </c>
      <c r="AE15" s="17"/>
      <c r="AF15" s="17">
        <v>2.7298162610049598E-2</v>
      </c>
      <c r="AG15" s="17">
        <v>5.4797773054257697E-2</v>
      </c>
      <c r="AH15" s="17">
        <v>4.21592830865965E-2</v>
      </c>
      <c r="AI15" s="17"/>
      <c r="AJ15" s="17">
        <v>3.66136421478679E-2</v>
      </c>
      <c r="AK15" s="17">
        <v>6.6965579131912006E-2</v>
      </c>
      <c r="AL15" s="17">
        <v>1.71054490323326E-2</v>
      </c>
      <c r="AM15" s="17">
        <v>0</v>
      </c>
      <c r="AN15" s="17">
        <v>3.4787550172693603E-2</v>
      </c>
      <c r="AO15" s="17"/>
      <c r="AP15" s="17">
        <v>2.8950646446739E-2</v>
      </c>
      <c r="AQ15" s="17">
        <v>7.3670626217445204E-2</v>
      </c>
      <c r="AR15" s="17">
        <v>1.6896922116065E-2</v>
      </c>
      <c r="AS15" s="17"/>
      <c r="AT15" s="17">
        <v>2.9868222303909699E-2</v>
      </c>
      <c r="AU15" s="17">
        <v>7.3801224690719494E-2</v>
      </c>
      <c r="AV15" s="17">
        <v>5.3844842506552998E-2</v>
      </c>
      <c r="AW15" s="17">
        <v>3.3234345818539998E-2</v>
      </c>
      <c r="AX15" s="17">
        <v>8.1929012309205101E-2</v>
      </c>
      <c r="AY15" s="17"/>
      <c r="AZ15" s="17">
        <v>0.106902142579877</v>
      </c>
      <c r="BA15" s="17">
        <v>3.5843775764229098E-2</v>
      </c>
      <c r="BB15" s="17">
        <v>4.7489043156594198E-2</v>
      </c>
      <c r="BC15" s="17">
        <v>2.7016947149132501E-2</v>
      </c>
      <c r="BD15" s="17">
        <v>2.0526670471253599E-2</v>
      </c>
      <c r="BE15" s="17">
        <v>5.6184068140388503E-2</v>
      </c>
      <c r="BF15" s="17"/>
      <c r="BG15" s="17">
        <v>3.1311164539919903E-2</v>
      </c>
      <c r="BH15" s="17">
        <v>6.6714329403714898E-2</v>
      </c>
      <c r="BI15" s="17" t="s">
        <v>95</v>
      </c>
      <c r="BJ15" s="17" t="s">
        <v>95</v>
      </c>
      <c r="BK15" s="17" t="s">
        <v>95</v>
      </c>
      <c r="BL15" s="17" t="s">
        <v>95</v>
      </c>
      <c r="BM15" s="17" t="s">
        <v>95</v>
      </c>
    </row>
    <row r="16" spans="2:65" x14ac:dyDescent="0.35">
      <c r="B16" s="18" t="s">
        <v>743</v>
      </c>
      <c r="C16" s="17">
        <v>3.2583659437819198E-2</v>
      </c>
      <c r="D16" s="17">
        <v>1.8912814826381599E-2</v>
      </c>
      <c r="E16" s="17">
        <v>4.6301210009208102E-2</v>
      </c>
      <c r="F16" s="17"/>
      <c r="G16" s="17">
        <v>4.3804207412165903E-2</v>
      </c>
      <c r="H16" s="17">
        <v>2.4438858493013801E-2</v>
      </c>
      <c r="I16" s="17">
        <v>4.2425949038563497E-2</v>
      </c>
      <c r="J16" s="17">
        <v>4.4585597339749698E-2</v>
      </c>
      <c r="K16" s="17">
        <v>0</v>
      </c>
      <c r="L16" s="17">
        <v>4.07353101848257E-2</v>
      </c>
      <c r="M16" s="17"/>
      <c r="N16" s="17">
        <v>4.2695996371612199E-2</v>
      </c>
      <c r="O16" s="17">
        <v>2.0823348898152901E-2</v>
      </c>
      <c r="P16" s="17">
        <v>4.4752722677376101E-2</v>
      </c>
      <c r="Q16" s="17">
        <v>2.1007885728231101E-2</v>
      </c>
      <c r="R16" s="17"/>
      <c r="S16" s="17">
        <v>2.74952526976413E-2</v>
      </c>
      <c r="T16" s="17">
        <v>2.40288797341385E-2</v>
      </c>
      <c r="U16" s="17">
        <v>0</v>
      </c>
      <c r="V16" s="17">
        <v>6.8292359956810295E-2</v>
      </c>
      <c r="W16" s="17">
        <v>0</v>
      </c>
      <c r="X16" s="17">
        <v>6.5893379833551896E-2</v>
      </c>
      <c r="Y16" s="17">
        <v>3.41044533102252E-2</v>
      </c>
      <c r="Z16" s="17">
        <v>6.8022405957784596E-2</v>
      </c>
      <c r="AA16" s="17">
        <v>3.98602997778391E-2</v>
      </c>
      <c r="AB16" s="17">
        <v>2.14555556863689E-2</v>
      </c>
      <c r="AC16" s="17">
        <v>3.1451566144784802E-2</v>
      </c>
      <c r="AD16" s="17">
        <v>0</v>
      </c>
      <c r="AE16" s="17"/>
      <c r="AF16" s="17">
        <v>4.72377234736676E-2</v>
      </c>
      <c r="AG16" s="17">
        <v>1.7065564884345599E-2</v>
      </c>
      <c r="AH16" s="17">
        <v>4.4002843908877799E-2</v>
      </c>
      <c r="AI16" s="17"/>
      <c r="AJ16" s="17">
        <v>3.7761183028512897E-2</v>
      </c>
      <c r="AK16" s="17">
        <v>3.1350544077585897E-2</v>
      </c>
      <c r="AL16" s="17">
        <v>0</v>
      </c>
      <c r="AM16" s="17">
        <v>0</v>
      </c>
      <c r="AN16" s="17">
        <v>3.5928255196886201E-2</v>
      </c>
      <c r="AO16" s="17"/>
      <c r="AP16" s="17">
        <v>3.9528489778315502E-2</v>
      </c>
      <c r="AQ16" s="17">
        <v>2.7284618153050399E-2</v>
      </c>
      <c r="AR16" s="17">
        <v>3.6465943140685603E-2</v>
      </c>
      <c r="AS16" s="17"/>
      <c r="AT16" s="17">
        <v>1.9207742763319002E-2</v>
      </c>
      <c r="AU16" s="17">
        <v>7.0029855946114494E-2</v>
      </c>
      <c r="AV16" s="17">
        <v>2.12461826527666E-2</v>
      </c>
      <c r="AW16" s="17">
        <v>1.2677914357993E-2</v>
      </c>
      <c r="AX16" s="17">
        <v>0</v>
      </c>
      <c r="AY16" s="17"/>
      <c r="AZ16" s="17">
        <v>3.27622041704752E-2</v>
      </c>
      <c r="BA16" s="17">
        <v>1.5801644338937E-2</v>
      </c>
      <c r="BB16" s="17">
        <v>5.8264713376161799E-2</v>
      </c>
      <c r="BC16" s="17">
        <v>4.5924878101442398E-2</v>
      </c>
      <c r="BD16" s="17">
        <v>3.30598254269171E-2</v>
      </c>
      <c r="BE16" s="17">
        <v>2.8836121100469299E-2</v>
      </c>
      <c r="BF16" s="17"/>
      <c r="BG16" s="17">
        <v>2.8341199724813301E-2</v>
      </c>
      <c r="BH16" s="17">
        <v>3.9396643885701001E-2</v>
      </c>
      <c r="BI16" s="17" t="s">
        <v>95</v>
      </c>
      <c r="BJ16" s="17" t="s">
        <v>95</v>
      </c>
      <c r="BK16" s="17" t="s">
        <v>95</v>
      </c>
      <c r="BL16" s="17" t="s">
        <v>95</v>
      </c>
      <c r="BM16" s="17" t="s">
        <v>95</v>
      </c>
    </row>
    <row r="17" spans="2:65" x14ac:dyDescent="0.35">
      <c r="B17" s="18" t="s">
        <v>744</v>
      </c>
      <c r="C17" s="17">
        <v>6.1330841633572199E-2</v>
      </c>
      <c r="D17" s="17">
        <v>7.0929743342726503E-2</v>
      </c>
      <c r="E17" s="17">
        <v>5.2219033411976597E-2</v>
      </c>
      <c r="F17" s="17"/>
      <c r="G17" s="17">
        <v>0</v>
      </c>
      <c r="H17" s="17">
        <v>8.3570589145374297E-2</v>
      </c>
      <c r="I17" s="17">
        <v>0.121195916320769</v>
      </c>
      <c r="J17" s="17">
        <v>4.2739383082361602E-2</v>
      </c>
      <c r="K17" s="17">
        <v>5.7758157804889299E-2</v>
      </c>
      <c r="L17" s="17">
        <v>4.5308390260899403E-2</v>
      </c>
      <c r="M17" s="17"/>
      <c r="N17" s="17">
        <v>5.8908508934644603E-2</v>
      </c>
      <c r="O17" s="17">
        <v>6.5719081562566006E-2</v>
      </c>
      <c r="P17" s="17">
        <v>3.6080254954601397E-2</v>
      </c>
      <c r="Q17" s="17">
        <v>8.6531776683827999E-2</v>
      </c>
      <c r="R17" s="17"/>
      <c r="S17" s="17">
        <v>6.0787594947375498E-2</v>
      </c>
      <c r="T17" s="17">
        <v>5.1809982646896797E-2</v>
      </c>
      <c r="U17" s="17">
        <v>3.7514225738553598E-2</v>
      </c>
      <c r="V17" s="17">
        <v>6.9424763982926602E-2</v>
      </c>
      <c r="W17" s="17">
        <v>2.6136838494994302E-2</v>
      </c>
      <c r="X17" s="17">
        <v>4.6017035497312897E-2</v>
      </c>
      <c r="Y17" s="17">
        <v>7.2573452491490401E-2</v>
      </c>
      <c r="Z17" s="17">
        <v>3.3131346431306399E-2</v>
      </c>
      <c r="AA17" s="17">
        <v>5.8885497795561598E-2</v>
      </c>
      <c r="AB17" s="17">
        <v>0.115486409861389</v>
      </c>
      <c r="AC17" s="17">
        <v>8.7484521796198506E-2</v>
      </c>
      <c r="AD17" s="17">
        <v>6.9671630012218197E-2</v>
      </c>
      <c r="AE17" s="17"/>
      <c r="AF17" s="17">
        <v>5.7340065584052899E-2</v>
      </c>
      <c r="AG17" s="17">
        <v>6.9958099546943694E-2</v>
      </c>
      <c r="AH17" s="17">
        <v>4.4828503855589501E-2</v>
      </c>
      <c r="AI17" s="17"/>
      <c r="AJ17" s="17">
        <v>5.3761508654825998E-2</v>
      </c>
      <c r="AK17" s="17">
        <v>6.0565559115599299E-2</v>
      </c>
      <c r="AL17" s="17">
        <v>3.8893473049329497E-2</v>
      </c>
      <c r="AM17" s="17">
        <v>0</v>
      </c>
      <c r="AN17" s="17">
        <v>0.12070043205910599</v>
      </c>
      <c r="AO17" s="17"/>
      <c r="AP17" s="17">
        <v>3.0276287598947401E-2</v>
      </c>
      <c r="AQ17" s="17">
        <v>7.3635594482031094E-2</v>
      </c>
      <c r="AR17" s="17">
        <v>1.7339277534872698E-2</v>
      </c>
      <c r="AS17" s="17"/>
      <c r="AT17" s="17">
        <v>6.9712020773042699E-2</v>
      </c>
      <c r="AU17" s="17">
        <v>1.45792008804025E-2</v>
      </c>
      <c r="AV17" s="17">
        <v>9.3483201304338806E-2</v>
      </c>
      <c r="AW17" s="17">
        <v>4.6129226299266801E-2</v>
      </c>
      <c r="AX17" s="17">
        <v>0</v>
      </c>
      <c r="AY17" s="17"/>
      <c r="AZ17" s="17">
        <v>5.5679639835285497E-2</v>
      </c>
      <c r="BA17" s="17">
        <v>8.1154616567471402E-2</v>
      </c>
      <c r="BB17" s="17">
        <v>6.1217483569036002E-2</v>
      </c>
      <c r="BC17" s="17">
        <v>5.9416430385761401E-2</v>
      </c>
      <c r="BD17" s="17">
        <v>4.1321153038786099E-2</v>
      </c>
      <c r="BE17" s="17">
        <v>3.04419555440298E-2</v>
      </c>
      <c r="BF17" s="17"/>
      <c r="BG17" s="17">
        <v>5.0982184914699698E-2</v>
      </c>
      <c r="BH17" s="17">
        <v>7.7949794328868699E-2</v>
      </c>
      <c r="BI17" s="17" t="s">
        <v>95</v>
      </c>
      <c r="BJ17" s="17" t="s">
        <v>95</v>
      </c>
      <c r="BK17" s="17" t="s">
        <v>95</v>
      </c>
      <c r="BL17" s="17" t="s">
        <v>95</v>
      </c>
      <c r="BM17" s="17" t="s">
        <v>95</v>
      </c>
    </row>
    <row r="18" spans="2:65" x14ac:dyDescent="0.35">
      <c r="B18" s="18" t="s">
        <v>745</v>
      </c>
      <c r="C18" s="17">
        <v>7.9194621531452E-2</v>
      </c>
      <c r="D18" s="17">
        <v>8.0311486188144099E-2</v>
      </c>
      <c r="E18" s="17">
        <v>7.8579304185787402E-2</v>
      </c>
      <c r="F18" s="17"/>
      <c r="G18" s="17">
        <v>6.6226772555601193E-2</v>
      </c>
      <c r="H18" s="17">
        <v>9.8375524338246201E-2</v>
      </c>
      <c r="I18" s="17">
        <v>5.69776435105281E-2</v>
      </c>
      <c r="J18" s="17">
        <v>0.10013293412959</v>
      </c>
      <c r="K18" s="17">
        <v>0.118804411568508</v>
      </c>
      <c r="L18" s="17">
        <v>5.3078869103391803E-2</v>
      </c>
      <c r="M18" s="17"/>
      <c r="N18" s="17">
        <v>6.2577970319006193E-2</v>
      </c>
      <c r="O18" s="17">
        <v>9.8695698894355505E-2</v>
      </c>
      <c r="P18" s="17">
        <v>0.107802047710944</v>
      </c>
      <c r="Q18" s="17">
        <v>4.6108306382184099E-2</v>
      </c>
      <c r="R18" s="17"/>
      <c r="S18" s="17">
        <v>5.7074693049883198E-2</v>
      </c>
      <c r="T18" s="17">
        <v>2.4088253068940201E-2</v>
      </c>
      <c r="U18" s="17">
        <v>7.3993966920921597E-2</v>
      </c>
      <c r="V18" s="17">
        <v>0.12181831861942</v>
      </c>
      <c r="W18" s="17">
        <v>7.7686858747095897E-2</v>
      </c>
      <c r="X18" s="17">
        <v>9.1565775713809694E-2</v>
      </c>
      <c r="Y18" s="17">
        <v>9.5966905986238596E-2</v>
      </c>
      <c r="Z18" s="17">
        <v>0.13094990006781701</v>
      </c>
      <c r="AA18" s="17">
        <v>0.111769919170278</v>
      </c>
      <c r="AB18" s="17">
        <v>0.110582480880818</v>
      </c>
      <c r="AC18" s="17">
        <v>0</v>
      </c>
      <c r="AD18" s="17">
        <v>6.8641703172466206E-2</v>
      </c>
      <c r="AE18" s="17"/>
      <c r="AF18" s="17">
        <v>8.3409004640846496E-2</v>
      </c>
      <c r="AG18" s="17">
        <v>7.7216368677925404E-2</v>
      </c>
      <c r="AH18" s="17">
        <v>9.1600602195946595E-2</v>
      </c>
      <c r="AI18" s="17"/>
      <c r="AJ18" s="17">
        <v>7.3378012911521101E-2</v>
      </c>
      <c r="AK18" s="17">
        <v>7.0607281801923993E-2</v>
      </c>
      <c r="AL18" s="17">
        <v>0.12356724616885301</v>
      </c>
      <c r="AM18" s="17">
        <v>0</v>
      </c>
      <c r="AN18" s="17">
        <v>7.5988742092946204E-2</v>
      </c>
      <c r="AO18" s="17"/>
      <c r="AP18" s="17">
        <v>8.9829902358770794E-2</v>
      </c>
      <c r="AQ18" s="17">
        <v>7.17413075875208E-2</v>
      </c>
      <c r="AR18" s="17">
        <v>0.13394923400534101</v>
      </c>
      <c r="AS18" s="17"/>
      <c r="AT18" s="17">
        <v>7.43945908801876E-2</v>
      </c>
      <c r="AU18" s="17">
        <v>5.2803253229592902E-2</v>
      </c>
      <c r="AV18" s="17">
        <v>5.7014367449648301E-2</v>
      </c>
      <c r="AW18" s="17">
        <v>0.106061730931164</v>
      </c>
      <c r="AX18" s="17">
        <v>0.16475185029960601</v>
      </c>
      <c r="AY18" s="17"/>
      <c r="AZ18" s="17">
        <v>3.3589513646230001E-2</v>
      </c>
      <c r="BA18" s="17">
        <v>7.8169623138406197E-2</v>
      </c>
      <c r="BB18" s="17">
        <v>8.0702942301924097E-2</v>
      </c>
      <c r="BC18" s="17">
        <v>9.1245432225444997E-2</v>
      </c>
      <c r="BD18" s="17">
        <v>8.1977431211305907E-2</v>
      </c>
      <c r="BE18" s="17">
        <v>0.14208126260753001</v>
      </c>
      <c r="BF18" s="17"/>
      <c r="BG18" s="17">
        <v>8.1025653892500896E-2</v>
      </c>
      <c r="BH18" s="17">
        <v>7.6254158723720197E-2</v>
      </c>
      <c r="BI18" s="17" t="s">
        <v>95</v>
      </c>
      <c r="BJ18" s="17" t="s">
        <v>95</v>
      </c>
      <c r="BK18" s="17" t="s">
        <v>95</v>
      </c>
      <c r="BL18" s="17" t="s">
        <v>95</v>
      </c>
      <c r="BM18" s="17" t="s">
        <v>95</v>
      </c>
    </row>
    <row r="19" spans="2:65" x14ac:dyDescent="0.35">
      <c r="B19" s="18" t="s">
        <v>746</v>
      </c>
      <c r="C19" s="17">
        <v>6.7739704372411197E-2</v>
      </c>
      <c r="D19" s="17">
        <v>8.2145488794378205E-2</v>
      </c>
      <c r="E19" s="17">
        <v>5.3914889976243503E-2</v>
      </c>
      <c r="F19" s="17"/>
      <c r="G19" s="17">
        <v>5.18004220047521E-2</v>
      </c>
      <c r="H19" s="17">
        <v>7.1887118479732795E-2</v>
      </c>
      <c r="I19" s="17">
        <v>3.0410144558009802E-2</v>
      </c>
      <c r="J19" s="17">
        <v>8.5461294170001201E-2</v>
      </c>
      <c r="K19" s="17">
        <v>9.9994078069893993E-2</v>
      </c>
      <c r="L19" s="17">
        <v>6.1189909583584397E-2</v>
      </c>
      <c r="M19" s="17"/>
      <c r="N19" s="17">
        <v>5.0803460681365001E-2</v>
      </c>
      <c r="O19" s="17">
        <v>9.7036795108307802E-2</v>
      </c>
      <c r="P19" s="17">
        <v>7.5136980121832897E-2</v>
      </c>
      <c r="Q19" s="17">
        <v>4.2744813926412502E-2</v>
      </c>
      <c r="R19" s="17"/>
      <c r="S19" s="17">
        <v>5.7351463987405801E-2</v>
      </c>
      <c r="T19" s="17">
        <v>8.3077320364832605E-2</v>
      </c>
      <c r="U19" s="17">
        <v>0.116703495602824</v>
      </c>
      <c r="V19" s="17">
        <v>4.9278424514301297E-2</v>
      </c>
      <c r="W19" s="17">
        <v>9.1997375526424105E-2</v>
      </c>
      <c r="X19" s="17">
        <v>1.98844624488696E-2</v>
      </c>
      <c r="Y19" s="17">
        <v>7.9488853453344596E-2</v>
      </c>
      <c r="Z19" s="17">
        <v>3.4857373786095103E-2</v>
      </c>
      <c r="AA19" s="17">
        <v>8.2488768486277106E-2</v>
      </c>
      <c r="AB19" s="17">
        <v>2.30577522094128E-2</v>
      </c>
      <c r="AC19" s="17">
        <v>0.131804972772082</v>
      </c>
      <c r="AD19" s="17">
        <v>0</v>
      </c>
      <c r="AE19" s="17"/>
      <c r="AF19" s="17">
        <v>6.2140118797506201E-2</v>
      </c>
      <c r="AG19" s="17">
        <v>8.0657087605951305E-2</v>
      </c>
      <c r="AH19" s="17">
        <v>5.8303225391796401E-2</v>
      </c>
      <c r="AI19" s="17"/>
      <c r="AJ19" s="17">
        <v>8.2487714754062705E-2</v>
      </c>
      <c r="AK19" s="17">
        <v>6.3335270240973698E-2</v>
      </c>
      <c r="AL19" s="17">
        <v>9.2708650651470506E-2</v>
      </c>
      <c r="AM19" s="17">
        <v>0.36151655309448799</v>
      </c>
      <c r="AN19" s="17">
        <v>2.9629292370824799E-2</v>
      </c>
      <c r="AO19" s="17"/>
      <c r="AP19" s="17">
        <v>8.4466716311464907E-2</v>
      </c>
      <c r="AQ19" s="17">
        <v>6.7937808338866798E-2</v>
      </c>
      <c r="AR19" s="17">
        <v>7.7741893905139706E-2</v>
      </c>
      <c r="AS19" s="17"/>
      <c r="AT19" s="17">
        <v>4.4838113655119E-2</v>
      </c>
      <c r="AU19" s="17">
        <v>6.9890791687611503E-2</v>
      </c>
      <c r="AV19" s="17">
        <v>8.0998535865361307E-2</v>
      </c>
      <c r="AW19" s="17">
        <v>4.8286688173412702E-2</v>
      </c>
      <c r="AX19" s="17">
        <v>0</v>
      </c>
      <c r="AY19" s="17"/>
      <c r="AZ19" s="17">
        <v>2.2221052883323399E-2</v>
      </c>
      <c r="BA19" s="17">
        <v>8.3203159492435702E-2</v>
      </c>
      <c r="BB19" s="17">
        <v>9.3844638946887896E-2</v>
      </c>
      <c r="BC19" s="17">
        <v>7.4461367447339402E-2</v>
      </c>
      <c r="BD19" s="17">
        <v>6.1949213438521097E-2</v>
      </c>
      <c r="BE19" s="17">
        <v>4.7371731752584301E-2</v>
      </c>
      <c r="BF19" s="17"/>
      <c r="BG19" s="17">
        <v>7.0605979568441099E-2</v>
      </c>
      <c r="BH19" s="17">
        <v>6.3136740607302302E-2</v>
      </c>
      <c r="BI19" s="17" t="s">
        <v>95</v>
      </c>
      <c r="BJ19" s="17" t="s">
        <v>95</v>
      </c>
      <c r="BK19" s="17" t="s">
        <v>95</v>
      </c>
      <c r="BL19" s="17" t="s">
        <v>95</v>
      </c>
      <c r="BM19" s="17" t="s">
        <v>95</v>
      </c>
    </row>
    <row r="20" spans="2:65" x14ac:dyDescent="0.35">
      <c r="B20" s="18" t="s">
        <v>747</v>
      </c>
      <c r="C20" s="17">
        <v>0.32310577817053598</v>
      </c>
      <c r="D20" s="17">
        <v>0.350878334231294</v>
      </c>
      <c r="E20" s="17">
        <v>0.29764178326433899</v>
      </c>
      <c r="F20" s="17"/>
      <c r="G20" s="17">
        <v>0.10640550313928</v>
      </c>
      <c r="H20" s="17">
        <v>0.241464324544514</v>
      </c>
      <c r="I20" s="17">
        <v>0.27011939309425997</v>
      </c>
      <c r="J20" s="17">
        <v>0.398567840314213</v>
      </c>
      <c r="K20" s="17">
        <v>0.32162814642023801</v>
      </c>
      <c r="L20" s="17">
        <v>0.38553926408377898</v>
      </c>
      <c r="M20" s="17"/>
      <c r="N20" s="17">
        <v>0.36494279671645102</v>
      </c>
      <c r="O20" s="17">
        <v>0.32110050485085601</v>
      </c>
      <c r="P20" s="17">
        <v>0.29097622171614401</v>
      </c>
      <c r="Q20" s="17">
        <v>0.28464448675945497</v>
      </c>
      <c r="R20" s="17"/>
      <c r="S20" s="17">
        <v>0.204225153017696</v>
      </c>
      <c r="T20" s="17">
        <v>0.29235437764843603</v>
      </c>
      <c r="U20" s="17">
        <v>0.394721494284828</v>
      </c>
      <c r="V20" s="17">
        <v>0.32602340954427</v>
      </c>
      <c r="W20" s="17">
        <v>0.382121722011175</v>
      </c>
      <c r="X20" s="17">
        <v>0.42718767708404298</v>
      </c>
      <c r="Y20" s="17">
        <v>0.274729478512376</v>
      </c>
      <c r="Z20" s="17">
        <v>0.519334271457356</v>
      </c>
      <c r="AA20" s="17">
        <v>0.31834768880306202</v>
      </c>
      <c r="AB20" s="17">
        <v>0.34494199519159602</v>
      </c>
      <c r="AC20" s="17">
        <v>0.23454577481361799</v>
      </c>
      <c r="AD20" s="17">
        <v>0.37056394636760898</v>
      </c>
      <c r="AE20" s="17"/>
      <c r="AF20" s="17">
        <v>0.347819964924661</v>
      </c>
      <c r="AG20" s="17">
        <v>0.32087241264418898</v>
      </c>
      <c r="AH20" s="17">
        <v>0.27844517168869198</v>
      </c>
      <c r="AI20" s="17"/>
      <c r="AJ20" s="17">
        <v>0.35470433572541099</v>
      </c>
      <c r="AK20" s="17">
        <v>0.31006239900324101</v>
      </c>
      <c r="AL20" s="17">
        <v>0.34551039865955802</v>
      </c>
      <c r="AM20" s="17">
        <v>0.313774520834605</v>
      </c>
      <c r="AN20" s="17">
        <v>0.30629637520771802</v>
      </c>
      <c r="AO20" s="17"/>
      <c r="AP20" s="17">
        <v>0.33716560871655199</v>
      </c>
      <c r="AQ20" s="17">
        <v>0.31817578219951798</v>
      </c>
      <c r="AR20" s="17">
        <v>0.31178668014952499</v>
      </c>
      <c r="AS20" s="17"/>
      <c r="AT20" s="17">
        <v>0.29088821313870999</v>
      </c>
      <c r="AU20" s="17">
        <v>0.34068847269585101</v>
      </c>
      <c r="AV20" s="17">
        <v>0.35769500280546401</v>
      </c>
      <c r="AW20" s="17">
        <v>0.27648305950066798</v>
      </c>
      <c r="AX20" s="17">
        <v>0.20388533492682301</v>
      </c>
      <c r="AY20" s="17"/>
      <c r="AZ20" s="17">
        <v>0.22310654078122799</v>
      </c>
      <c r="BA20" s="17">
        <v>0.33113268911316102</v>
      </c>
      <c r="BB20" s="17">
        <v>0.288991608200307</v>
      </c>
      <c r="BC20" s="17">
        <v>0.33748056345256999</v>
      </c>
      <c r="BD20" s="17">
        <v>0.37017664461191702</v>
      </c>
      <c r="BE20" s="17">
        <v>0.41394606297952602</v>
      </c>
      <c r="BF20" s="17"/>
      <c r="BG20" s="17">
        <v>0.32117754162958201</v>
      </c>
      <c r="BH20" s="17">
        <v>0.32620234159224398</v>
      </c>
      <c r="BI20" s="17" t="s">
        <v>95</v>
      </c>
      <c r="BJ20" s="17" t="s">
        <v>95</v>
      </c>
      <c r="BK20" s="17" t="s">
        <v>95</v>
      </c>
      <c r="BL20" s="17" t="s">
        <v>95</v>
      </c>
      <c r="BM20" s="17" t="s">
        <v>95</v>
      </c>
    </row>
    <row r="21" spans="2:65" x14ac:dyDescent="0.35">
      <c r="B21" s="18" t="s">
        <v>114</v>
      </c>
      <c r="C21" s="19">
        <v>0.31389235930022003</v>
      </c>
      <c r="D21" s="19">
        <v>0.24985859948517</v>
      </c>
      <c r="E21" s="19">
        <v>0.37603792045377699</v>
      </c>
      <c r="F21" s="19"/>
      <c r="G21" s="19">
        <v>0.25734838796969201</v>
      </c>
      <c r="H21" s="19">
        <v>0.191284313339594</v>
      </c>
      <c r="I21" s="19">
        <v>0.28457137884128098</v>
      </c>
      <c r="J21" s="19">
        <v>0.28046226003171798</v>
      </c>
      <c r="K21" s="19">
        <v>0.36659068232193298</v>
      </c>
      <c r="L21" s="19">
        <v>0.37560590099146801</v>
      </c>
      <c r="M21" s="19"/>
      <c r="N21" s="19">
        <v>0.246119511904348</v>
      </c>
      <c r="O21" s="19">
        <v>0.304408021662256</v>
      </c>
      <c r="P21" s="19">
        <v>0.31162576075431297</v>
      </c>
      <c r="Q21" s="19">
        <v>0.44889704229412503</v>
      </c>
      <c r="R21" s="19"/>
      <c r="S21" s="19">
        <v>0.25442257328851797</v>
      </c>
      <c r="T21" s="19">
        <v>0.40526620554257797</v>
      </c>
      <c r="U21" s="19">
        <v>0.34165079308349</v>
      </c>
      <c r="V21" s="19">
        <v>0.31917593851550202</v>
      </c>
      <c r="W21" s="19">
        <v>0.282563837687626</v>
      </c>
      <c r="X21" s="19">
        <v>0.27306532016325802</v>
      </c>
      <c r="Y21" s="19">
        <v>0.36174118842657699</v>
      </c>
      <c r="Z21" s="19">
        <v>0.213704702299641</v>
      </c>
      <c r="AA21" s="19">
        <v>0.28727982096100602</v>
      </c>
      <c r="AB21" s="19">
        <v>0.224396135014689</v>
      </c>
      <c r="AC21" s="19">
        <v>0.37959311945646101</v>
      </c>
      <c r="AD21" s="19">
        <v>0.491122720447707</v>
      </c>
      <c r="AE21" s="19"/>
      <c r="AF21" s="19">
        <v>0.32245757485920401</v>
      </c>
      <c r="AG21" s="19">
        <v>0.28816615502760201</v>
      </c>
      <c r="AH21" s="19">
        <v>0.39054964194150799</v>
      </c>
      <c r="AI21" s="19"/>
      <c r="AJ21" s="19">
        <v>0.28865165002491699</v>
      </c>
      <c r="AK21" s="19">
        <v>0.27316905807334801</v>
      </c>
      <c r="AL21" s="19">
        <v>0.32198378778971498</v>
      </c>
      <c r="AM21" s="19">
        <v>0.32470892607090701</v>
      </c>
      <c r="AN21" s="19">
        <v>0.34260162760443902</v>
      </c>
      <c r="AO21" s="19"/>
      <c r="AP21" s="19">
        <v>0.29880403766076302</v>
      </c>
      <c r="AQ21" s="19">
        <v>0.26933235099083302</v>
      </c>
      <c r="AR21" s="19">
        <v>0.30236178497656802</v>
      </c>
      <c r="AS21" s="19"/>
      <c r="AT21" s="19">
        <v>0.44250907504907899</v>
      </c>
      <c r="AU21" s="19">
        <v>0.32739164109326102</v>
      </c>
      <c r="AV21" s="19">
        <v>0.216914272430483</v>
      </c>
      <c r="AW21" s="19">
        <v>0.29296912888923798</v>
      </c>
      <c r="AX21" s="19">
        <v>0.467504790155161</v>
      </c>
      <c r="AY21" s="19"/>
      <c r="AZ21" s="19">
        <v>0.29764470959436101</v>
      </c>
      <c r="BA21" s="19">
        <v>0.30027012294998201</v>
      </c>
      <c r="BB21" s="19">
        <v>0.31551836207885398</v>
      </c>
      <c r="BC21" s="19">
        <v>0.31523637447629399</v>
      </c>
      <c r="BD21" s="19">
        <v>0.369577812290588</v>
      </c>
      <c r="BE21" s="19">
        <v>0.28113879787547202</v>
      </c>
      <c r="BF21" s="19"/>
      <c r="BG21" s="19">
        <v>0.35184846183101898</v>
      </c>
      <c r="BH21" s="19">
        <v>0.252938489673178</v>
      </c>
      <c r="BI21" s="19" t="s">
        <v>95</v>
      </c>
      <c r="BJ21" s="19" t="s">
        <v>95</v>
      </c>
      <c r="BK21" s="19" t="s">
        <v>95</v>
      </c>
      <c r="BL21" s="19" t="s">
        <v>95</v>
      </c>
      <c r="BM21" s="19" t="s">
        <v>95</v>
      </c>
    </row>
    <row r="22" spans="2:65" x14ac:dyDescent="0.35">
      <c r="B22" s="16" t="s">
        <v>127</v>
      </c>
    </row>
    <row r="23" spans="2:65" x14ac:dyDescent="0.35">
      <c r="B23" t="s">
        <v>98</v>
      </c>
    </row>
    <row r="24" spans="2:65" x14ac:dyDescent="0.35">
      <c r="B24" t="s">
        <v>99</v>
      </c>
    </row>
    <row r="26" spans="2:65" x14ac:dyDescent="0.35">
      <c r="B2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M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750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643</v>
      </c>
      <c r="D7" s="10">
        <v>349</v>
      </c>
      <c r="E7" s="10">
        <v>293</v>
      </c>
      <c r="F7" s="10"/>
      <c r="G7" s="10">
        <v>35</v>
      </c>
      <c r="H7" s="10">
        <v>88</v>
      </c>
      <c r="I7" s="10">
        <v>100</v>
      </c>
      <c r="J7" s="10">
        <v>104</v>
      </c>
      <c r="K7" s="10">
        <v>116</v>
      </c>
      <c r="L7" s="10">
        <v>200</v>
      </c>
      <c r="M7" s="10"/>
      <c r="N7" s="10">
        <v>231</v>
      </c>
      <c r="O7" s="10">
        <v>184</v>
      </c>
      <c r="P7" s="10">
        <v>127</v>
      </c>
      <c r="Q7" s="10">
        <v>98</v>
      </c>
      <c r="R7" s="10"/>
      <c r="S7" s="10">
        <v>67</v>
      </c>
      <c r="T7" s="10">
        <v>77</v>
      </c>
      <c r="U7" s="10">
        <v>69</v>
      </c>
      <c r="V7" s="10">
        <v>64</v>
      </c>
      <c r="W7" s="10">
        <v>47</v>
      </c>
      <c r="X7" s="10">
        <v>58</v>
      </c>
      <c r="Y7" s="10">
        <v>64</v>
      </c>
      <c r="Z7" s="10">
        <v>19</v>
      </c>
      <c r="AA7" s="10">
        <v>80</v>
      </c>
      <c r="AB7" s="10">
        <v>50</v>
      </c>
      <c r="AC7" s="10">
        <v>35</v>
      </c>
      <c r="AD7" s="10">
        <v>13</v>
      </c>
      <c r="AE7" s="10"/>
      <c r="AF7" s="10">
        <v>269</v>
      </c>
      <c r="AG7" s="10">
        <v>301</v>
      </c>
      <c r="AH7" s="10">
        <v>47</v>
      </c>
      <c r="AI7" s="10"/>
      <c r="AJ7" s="10">
        <v>275</v>
      </c>
      <c r="AK7" s="10">
        <v>172</v>
      </c>
      <c r="AL7" s="10">
        <v>55</v>
      </c>
      <c r="AM7" s="10">
        <v>14</v>
      </c>
      <c r="AN7" s="10">
        <v>49</v>
      </c>
      <c r="AO7" s="10"/>
      <c r="AP7" s="10">
        <v>137</v>
      </c>
      <c r="AQ7" s="10">
        <v>225</v>
      </c>
      <c r="AR7" s="10">
        <v>52</v>
      </c>
      <c r="AS7" s="10"/>
      <c r="AT7" s="10">
        <v>126</v>
      </c>
      <c r="AU7" s="10">
        <v>155</v>
      </c>
      <c r="AV7" s="10">
        <v>180</v>
      </c>
      <c r="AW7" s="10">
        <v>82</v>
      </c>
      <c r="AX7" s="10">
        <v>10</v>
      </c>
      <c r="AY7" s="10"/>
      <c r="AZ7" s="10">
        <v>97</v>
      </c>
      <c r="BA7" s="10">
        <v>240</v>
      </c>
      <c r="BB7" s="10">
        <v>60</v>
      </c>
      <c r="BC7" s="10">
        <v>116</v>
      </c>
      <c r="BD7" s="10">
        <v>89</v>
      </c>
      <c r="BE7" s="10">
        <v>41</v>
      </c>
      <c r="BF7" s="10"/>
      <c r="BG7" s="10">
        <v>393</v>
      </c>
      <c r="BH7" s="10">
        <v>250</v>
      </c>
      <c r="BI7" s="10" t="s">
        <v>94</v>
      </c>
      <c r="BJ7" s="10" t="s">
        <v>94</v>
      </c>
      <c r="BK7" s="10" t="s">
        <v>94</v>
      </c>
      <c r="BL7" s="10" t="s">
        <v>94</v>
      </c>
      <c r="BM7" s="10" t="s">
        <v>94</v>
      </c>
    </row>
    <row r="8" spans="2:65" ht="30" customHeight="1" x14ac:dyDescent="0.35">
      <c r="B8" s="11" t="s">
        <v>19</v>
      </c>
      <c r="C8" s="11">
        <v>629</v>
      </c>
      <c r="D8" s="11">
        <v>341</v>
      </c>
      <c r="E8" s="11">
        <v>286</v>
      </c>
      <c r="F8" s="11"/>
      <c r="G8" s="11">
        <v>44</v>
      </c>
      <c r="H8" s="11">
        <v>86</v>
      </c>
      <c r="I8" s="11">
        <v>95</v>
      </c>
      <c r="J8" s="11">
        <v>98</v>
      </c>
      <c r="K8" s="11">
        <v>112</v>
      </c>
      <c r="L8" s="11">
        <v>194</v>
      </c>
      <c r="M8" s="11"/>
      <c r="N8" s="11">
        <v>211</v>
      </c>
      <c r="O8" s="11">
        <v>172</v>
      </c>
      <c r="P8" s="11">
        <v>141</v>
      </c>
      <c r="Q8" s="11">
        <v>103</v>
      </c>
      <c r="R8" s="11"/>
      <c r="S8" s="11">
        <v>66</v>
      </c>
      <c r="T8" s="11">
        <v>74</v>
      </c>
      <c r="U8" s="11">
        <v>66</v>
      </c>
      <c r="V8" s="11">
        <v>63</v>
      </c>
      <c r="W8" s="11">
        <v>43</v>
      </c>
      <c r="X8" s="11">
        <v>60</v>
      </c>
      <c r="Y8" s="11">
        <v>58</v>
      </c>
      <c r="Z8" s="11">
        <v>17</v>
      </c>
      <c r="AA8" s="11">
        <v>74</v>
      </c>
      <c r="AB8" s="11">
        <v>57</v>
      </c>
      <c r="AC8" s="11">
        <v>35</v>
      </c>
      <c r="AD8" s="11">
        <v>17</v>
      </c>
      <c r="AE8" s="11"/>
      <c r="AF8" s="11">
        <v>260</v>
      </c>
      <c r="AG8" s="11">
        <v>292</v>
      </c>
      <c r="AH8" s="11">
        <v>47</v>
      </c>
      <c r="AI8" s="11"/>
      <c r="AJ8" s="11">
        <v>267</v>
      </c>
      <c r="AK8" s="11">
        <v>165</v>
      </c>
      <c r="AL8" s="11">
        <v>52</v>
      </c>
      <c r="AM8" s="11">
        <v>14</v>
      </c>
      <c r="AN8" s="11">
        <v>49</v>
      </c>
      <c r="AO8" s="11"/>
      <c r="AP8" s="11">
        <v>134</v>
      </c>
      <c r="AQ8" s="11">
        <v>219</v>
      </c>
      <c r="AR8" s="11">
        <v>50</v>
      </c>
      <c r="AS8" s="11"/>
      <c r="AT8" s="11">
        <v>129</v>
      </c>
      <c r="AU8" s="11">
        <v>154</v>
      </c>
      <c r="AV8" s="11">
        <v>172</v>
      </c>
      <c r="AW8" s="11">
        <v>76</v>
      </c>
      <c r="AX8" s="11">
        <v>9</v>
      </c>
      <c r="AY8" s="11"/>
      <c r="AZ8" s="11">
        <v>98</v>
      </c>
      <c r="BA8" s="11">
        <v>231</v>
      </c>
      <c r="BB8" s="11">
        <v>60</v>
      </c>
      <c r="BC8" s="11">
        <v>113</v>
      </c>
      <c r="BD8" s="11">
        <v>86</v>
      </c>
      <c r="BE8" s="11">
        <v>40</v>
      </c>
      <c r="BF8" s="11"/>
      <c r="BG8" s="11">
        <v>384</v>
      </c>
      <c r="BH8" s="11">
        <v>245</v>
      </c>
      <c r="BI8" s="11" t="s">
        <v>94</v>
      </c>
      <c r="BJ8" s="11" t="s">
        <v>94</v>
      </c>
      <c r="BK8" s="11" t="s">
        <v>94</v>
      </c>
      <c r="BL8" s="11" t="s">
        <v>94</v>
      </c>
      <c r="BM8" s="11" t="s">
        <v>94</v>
      </c>
    </row>
    <row r="9" spans="2:65" x14ac:dyDescent="0.35">
      <c r="B9" s="18" t="s">
        <v>736</v>
      </c>
      <c r="C9" s="17">
        <v>1.0917128383778899E-2</v>
      </c>
      <c r="D9" s="17">
        <v>1.40208851365176E-2</v>
      </c>
      <c r="E9" s="17">
        <v>7.2591217049217897E-3</v>
      </c>
      <c r="F9" s="17"/>
      <c r="G9" s="17">
        <v>6.2028600924186703E-2</v>
      </c>
      <c r="H9" s="17">
        <v>1.3416462387165101E-2</v>
      </c>
      <c r="I9" s="17">
        <v>3.1579125084813801E-2</v>
      </c>
      <c r="J9" s="17">
        <v>0</v>
      </c>
      <c r="K9" s="17">
        <v>0</v>
      </c>
      <c r="L9" s="17">
        <v>0</v>
      </c>
      <c r="M9" s="17"/>
      <c r="N9" s="17">
        <v>1.02290081117852E-2</v>
      </c>
      <c r="O9" s="17">
        <v>2.07689790712908E-2</v>
      </c>
      <c r="P9" s="17">
        <v>0</v>
      </c>
      <c r="Q9" s="17">
        <v>1.11483498426941E-2</v>
      </c>
      <c r="R9" s="17"/>
      <c r="S9" s="17">
        <v>2.8148902238118799E-2</v>
      </c>
      <c r="T9" s="17">
        <v>1.5562484322552301E-2</v>
      </c>
      <c r="U9" s="17">
        <v>0</v>
      </c>
      <c r="V9" s="17">
        <v>0</v>
      </c>
      <c r="W9" s="17">
        <v>0</v>
      </c>
      <c r="X9" s="17">
        <v>0</v>
      </c>
      <c r="Y9" s="17">
        <v>0</v>
      </c>
      <c r="Z9" s="17">
        <v>0</v>
      </c>
      <c r="AA9" s="17">
        <v>1.1546293686348999E-2</v>
      </c>
      <c r="AB9" s="17">
        <v>3.1119551661924899E-2</v>
      </c>
      <c r="AC9" s="17">
        <v>0</v>
      </c>
      <c r="AD9" s="17">
        <v>7.2816159941556893E-2</v>
      </c>
      <c r="AE9" s="17"/>
      <c r="AF9" s="17">
        <v>0</v>
      </c>
      <c r="AG9" s="17">
        <v>9.0073856942448106E-3</v>
      </c>
      <c r="AH9" s="17">
        <v>6.9600508788157101E-2</v>
      </c>
      <c r="AI9" s="17"/>
      <c r="AJ9" s="17">
        <v>6.6587313707231598E-3</v>
      </c>
      <c r="AK9" s="17">
        <v>1.64321456486155E-2</v>
      </c>
      <c r="AL9" s="17">
        <v>0</v>
      </c>
      <c r="AM9" s="17">
        <v>0</v>
      </c>
      <c r="AN9" s="17">
        <v>2.3478735274710599E-2</v>
      </c>
      <c r="AO9" s="17"/>
      <c r="AP9" s="17">
        <v>0</v>
      </c>
      <c r="AQ9" s="17">
        <v>1.6605453383828801E-2</v>
      </c>
      <c r="AR9" s="17">
        <v>0</v>
      </c>
      <c r="AS9" s="17"/>
      <c r="AT9" s="17">
        <v>0</v>
      </c>
      <c r="AU9" s="17">
        <v>2.49853669286519E-2</v>
      </c>
      <c r="AV9" s="17">
        <v>4.9638156400661397E-3</v>
      </c>
      <c r="AW9" s="17">
        <v>2.8288547144143202E-2</v>
      </c>
      <c r="AX9" s="17">
        <v>0</v>
      </c>
      <c r="AY9" s="17"/>
      <c r="AZ9" s="17">
        <v>1.8110398120936299E-2</v>
      </c>
      <c r="BA9" s="17">
        <v>1.7054313525897001E-2</v>
      </c>
      <c r="BB9" s="17">
        <v>1.89892828079463E-2</v>
      </c>
      <c r="BC9" s="17">
        <v>0</v>
      </c>
      <c r="BD9" s="17">
        <v>0</v>
      </c>
      <c r="BE9" s="17">
        <v>0</v>
      </c>
      <c r="BF9" s="17"/>
      <c r="BG9" s="17">
        <v>9.8369794607444296E-3</v>
      </c>
      <c r="BH9" s="17">
        <v>1.26138014593984E-2</v>
      </c>
      <c r="BI9" s="17" t="s">
        <v>95</v>
      </c>
      <c r="BJ9" s="17" t="s">
        <v>95</v>
      </c>
      <c r="BK9" s="17" t="s">
        <v>95</v>
      </c>
      <c r="BL9" s="17" t="s">
        <v>95</v>
      </c>
      <c r="BM9" s="17" t="s">
        <v>95</v>
      </c>
    </row>
    <row r="10" spans="2:65" x14ac:dyDescent="0.35">
      <c r="B10" s="18" t="s">
        <v>737</v>
      </c>
      <c r="C10" s="17">
        <v>1.06470212496645E-2</v>
      </c>
      <c r="D10" s="17">
        <v>1.4451799507772801E-2</v>
      </c>
      <c r="E10" s="17">
        <v>6.1526052553336997E-3</v>
      </c>
      <c r="F10" s="17"/>
      <c r="G10" s="17">
        <v>5.6302024732632898E-2</v>
      </c>
      <c r="H10" s="17">
        <v>2.8153773947040699E-2</v>
      </c>
      <c r="I10" s="17">
        <v>1.9191717696223399E-2</v>
      </c>
      <c r="J10" s="17">
        <v>0</v>
      </c>
      <c r="K10" s="17">
        <v>0</v>
      </c>
      <c r="L10" s="17">
        <v>0</v>
      </c>
      <c r="M10" s="17"/>
      <c r="N10" s="17">
        <v>1.8824591193677701E-2</v>
      </c>
      <c r="O10" s="17">
        <v>4.8275012676636904E-3</v>
      </c>
      <c r="P10" s="17">
        <v>7.1009426386727803E-3</v>
      </c>
      <c r="Q10" s="17">
        <v>8.7683844769403402E-3</v>
      </c>
      <c r="R10" s="17"/>
      <c r="S10" s="17">
        <v>2.28276671059158E-2</v>
      </c>
      <c r="T10" s="17">
        <v>1.35677625095786E-2</v>
      </c>
      <c r="U10" s="17">
        <v>0</v>
      </c>
      <c r="V10" s="17">
        <v>0</v>
      </c>
      <c r="W10" s="17">
        <v>3.25321153480169E-2</v>
      </c>
      <c r="X10" s="17">
        <v>0</v>
      </c>
      <c r="Y10" s="17">
        <v>3.2812074899736803E-2</v>
      </c>
      <c r="Z10" s="17">
        <v>0</v>
      </c>
      <c r="AA10" s="17">
        <v>1.21831743596259E-2</v>
      </c>
      <c r="AB10" s="17">
        <v>0</v>
      </c>
      <c r="AC10" s="17">
        <v>0</v>
      </c>
      <c r="AD10" s="17">
        <v>0</v>
      </c>
      <c r="AE10" s="17"/>
      <c r="AF10" s="17">
        <v>7.3321532595242303E-3</v>
      </c>
      <c r="AG10" s="17">
        <v>1.1629932352983799E-2</v>
      </c>
      <c r="AH10" s="17">
        <v>0</v>
      </c>
      <c r="AI10" s="17"/>
      <c r="AJ10" s="17">
        <v>2.78799780434595E-3</v>
      </c>
      <c r="AK10" s="17">
        <v>3.6059562519929998E-2</v>
      </c>
      <c r="AL10" s="17">
        <v>0</v>
      </c>
      <c r="AM10" s="17">
        <v>0</v>
      </c>
      <c r="AN10" s="17">
        <v>0</v>
      </c>
      <c r="AO10" s="17"/>
      <c r="AP10" s="17">
        <v>0</v>
      </c>
      <c r="AQ10" s="17">
        <v>2.7201198445770701E-2</v>
      </c>
      <c r="AR10" s="17">
        <v>1.48814072697003E-2</v>
      </c>
      <c r="AS10" s="17"/>
      <c r="AT10" s="17">
        <v>0</v>
      </c>
      <c r="AU10" s="17">
        <v>6.4833840562245502E-3</v>
      </c>
      <c r="AV10" s="17">
        <v>1.28937965621035E-2</v>
      </c>
      <c r="AW10" s="17">
        <v>3.5839903721347502E-2</v>
      </c>
      <c r="AX10" s="17">
        <v>8.6462646251242295E-2</v>
      </c>
      <c r="AY10" s="17"/>
      <c r="AZ10" s="17">
        <v>3.54003417741812E-2</v>
      </c>
      <c r="BA10" s="17">
        <v>9.6160329427898896E-3</v>
      </c>
      <c r="BB10" s="17">
        <v>1.6555331014347099E-2</v>
      </c>
      <c r="BC10" s="17">
        <v>0</v>
      </c>
      <c r="BD10" s="17">
        <v>0</v>
      </c>
      <c r="BE10" s="17">
        <v>0</v>
      </c>
      <c r="BF10" s="17"/>
      <c r="BG10" s="17">
        <v>1.24991638055954E-2</v>
      </c>
      <c r="BH10" s="17">
        <v>7.7377183379617499E-3</v>
      </c>
      <c r="BI10" s="17" t="s">
        <v>95</v>
      </c>
      <c r="BJ10" s="17" t="s">
        <v>95</v>
      </c>
      <c r="BK10" s="17" t="s">
        <v>95</v>
      </c>
      <c r="BL10" s="17" t="s">
        <v>95</v>
      </c>
      <c r="BM10" s="17" t="s">
        <v>95</v>
      </c>
    </row>
    <row r="11" spans="2:65" x14ac:dyDescent="0.35">
      <c r="B11" s="18" t="s">
        <v>738</v>
      </c>
      <c r="C11" s="17">
        <v>2.3189799053092999E-2</v>
      </c>
      <c r="D11" s="17">
        <v>1.3783535466703099E-2</v>
      </c>
      <c r="E11" s="17">
        <v>3.4485659201441601E-2</v>
      </c>
      <c r="F11" s="17"/>
      <c r="G11" s="17">
        <v>5.0012250014169903E-2</v>
      </c>
      <c r="H11" s="17">
        <v>7.6262830241554697E-2</v>
      </c>
      <c r="I11" s="17">
        <v>2.9441984645935299E-2</v>
      </c>
      <c r="J11" s="17">
        <v>8.50098469916012E-3</v>
      </c>
      <c r="K11" s="17">
        <v>1.99222432943627E-2</v>
      </c>
      <c r="L11" s="17">
        <v>0</v>
      </c>
      <c r="M11" s="17"/>
      <c r="N11" s="17">
        <v>2.9207723762271501E-2</v>
      </c>
      <c r="O11" s="17">
        <v>9.9524667115153901E-3</v>
      </c>
      <c r="P11" s="17">
        <v>7.2272899500891996E-3</v>
      </c>
      <c r="Q11" s="17">
        <v>5.5434664789749399E-2</v>
      </c>
      <c r="R11" s="17"/>
      <c r="S11" s="17">
        <v>2.5600184001960902E-2</v>
      </c>
      <c r="T11" s="17">
        <v>2.68915829884535E-2</v>
      </c>
      <c r="U11" s="17">
        <v>1.3760043298990899E-2</v>
      </c>
      <c r="V11" s="17">
        <v>4.8823095838641299E-2</v>
      </c>
      <c r="W11" s="17">
        <v>2.0359255277166199E-2</v>
      </c>
      <c r="X11" s="17">
        <v>3.5548307984877597E-2</v>
      </c>
      <c r="Y11" s="17">
        <v>1.8422585479338401E-2</v>
      </c>
      <c r="Z11" s="17">
        <v>0</v>
      </c>
      <c r="AA11" s="17">
        <v>2.5943054396586299E-2</v>
      </c>
      <c r="AB11" s="17">
        <v>0</v>
      </c>
      <c r="AC11" s="17">
        <v>2.66800522760124E-2</v>
      </c>
      <c r="AD11" s="17">
        <v>0</v>
      </c>
      <c r="AE11" s="17"/>
      <c r="AF11" s="17">
        <v>2.5557938158298099E-2</v>
      </c>
      <c r="AG11" s="17">
        <v>1.6419555567754301E-2</v>
      </c>
      <c r="AH11" s="17">
        <v>4.4955915141307298E-2</v>
      </c>
      <c r="AI11" s="17"/>
      <c r="AJ11" s="17">
        <v>8.7595830825792694E-3</v>
      </c>
      <c r="AK11" s="17">
        <v>5.6690357932177103E-2</v>
      </c>
      <c r="AL11" s="17">
        <v>1.36054358701062E-2</v>
      </c>
      <c r="AM11" s="17">
        <v>0</v>
      </c>
      <c r="AN11" s="17">
        <v>0</v>
      </c>
      <c r="AO11" s="17"/>
      <c r="AP11" s="17">
        <v>2.2787827051750802E-2</v>
      </c>
      <c r="AQ11" s="17">
        <v>4.2763848707888102E-2</v>
      </c>
      <c r="AR11" s="17">
        <v>0</v>
      </c>
      <c r="AS11" s="17"/>
      <c r="AT11" s="17">
        <v>1.72736274710053E-2</v>
      </c>
      <c r="AU11" s="17">
        <v>2.72378053773813E-2</v>
      </c>
      <c r="AV11" s="17">
        <v>3.22186021925591E-2</v>
      </c>
      <c r="AW11" s="17">
        <v>2.46989475076555E-2</v>
      </c>
      <c r="AX11" s="17">
        <v>8.2723403290017899E-2</v>
      </c>
      <c r="AY11" s="17"/>
      <c r="AZ11" s="17">
        <v>6.9207642765327496E-2</v>
      </c>
      <c r="BA11" s="17">
        <v>1.7184690228315501E-2</v>
      </c>
      <c r="BB11" s="17">
        <v>0</v>
      </c>
      <c r="BC11" s="17">
        <v>1.6829663487232398E-2</v>
      </c>
      <c r="BD11" s="17">
        <v>0</v>
      </c>
      <c r="BE11" s="17">
        <v>4.7754048881182301E-2</v>
      </c>
      <c r="BF11" s="17"/>
      <c r="BG11" s="17">
        <v>1.2523602149556E-2</v>
      </c>
      <c r="BH11" s="17">
        <v>3.9944015735220197E-2</v>
      </c>
      <c r="BI11" s="17" t="s">
        <v>95</v>
      </c>
      <c r="BJ11" s="17" t="s">
        <v>95</v>
      </c>
      <c r="BK11" s="17" t="s">
        <v>95</v>
      </c>
      <c r="BL11" s="17" t="s">
        <v>95</v>
      </c>
      <c r="BM11" s="17" t="s">
        <v>95</v>
      </c>
    </row>
    <row r="12" spans="2:65" x14ac:dyDescent="0.35">
      <c r="B12" s="18" t="s">
        <v>739</v>
      </c>
      <c r="C12" s="17">
        <v>2.2271717632695E-2</v>
      </c>
      <c r="D12" s="17">
        <v>2.7459622070276399E-2</v>
      </c>
      <c r="E12" s="17">
        <v>1.6172396094506301E-2</v>
      </c>
      <c r="F12" s="17"/>
      <c r="G12" s="17">
        <v>6.3019766649217601E-2</v>
      </c>
      <c r="H12" s="17">
        <v>7.6888492934031993E-2</v>
      </c>
      <c r="I12" s="17">
        <v>9.5725207353729996E-3</v>
      </c>
      <c r="J12" s="17">
        <v>8.4780803442473691E-3</v>
      </c>
      <c r="K12" s="17">
        <v>9.6095323652057099E-3</v>
      </c>
      <c r="L12" s="17">
        <v>9.5595932332738602E-3</v>
      </c>
      <c r="M12" s="17"/>
      <c r="N12" s="17">
        <v>1.6893397668495399E-2</v>
      </c>
      <c r="O12" s="17">
        <v>3.4077018469195502E-2</v>
      </c>
      <c r="P12" s="17">
        <v>2.6294077030279001E-2</v>
      </c>
      <c r="Q12" s="17">
        <v>8.7062415017995307E-3</v>
      </c>
      <c r="R12" s="17"/>
      <c r="S12" s="17">
        <v>2.8346638600280302E-2</v>
      </c>
      <c r="T12" s="17">
        <v>2.43003039120256E-2</v>
      </c>
      <c r="U12" s="17">
        <v>0</v>
      </c>
      <c r="V12" s="17">
        <v>1.7032251910670801E-2</v>
      </c>
      <c r="W12" s="17">
        <v>6.2136597950587298E-2</v>
      </c>
      <c r="X12" s="17">
        <v>1.5789811340401302E-2</v>
      </c>
      <c r="Y12" s="17">
        <v>1.44441850602264E-2</v>
      </c>
      <c r="Z12" s="17">
        <v>5.73443659300387E-2</v>
      </c>
      <c r="AA12" s="17">
        <v>2.2468514192348799E-2</v>
      </c>
      <c r="AB12" s="17">
        <v>3.8520049554020601E-2</v>
      </c>
      <c r="AC12" s="17">
        <v>0</v>
      </c>
      <c r="AD12" s="17">
        <v>0</v>
      </c>
      <c r="AE12" s="17"/>
      <c r="AF12" s="17">
        <v>1.50133366967098E-2</v>
      </c>
      <c r="AG12" s="17">
        <v>2.78171208512221E-2</v>
      </c>
      <c r="AH12" s="17">
        <v>4.1742563595796103E-2</v>
      </c>
      <c r="AI12" s="17"/>
      <c r="AJ12" s="17">
        <v>2.1553696153806898E-2</v>
      </c>
      <c r="AK12" s="17">
        <v>3.1279115507879797E-2</v>
      </c>
      <c r="AL12" s="17">
        <v>0</v>
      </c>
      <c r="AM12" s="17">
        <v>0</v>
      </c>
      <c r="AN12" s="17">
        <v>4.0508711908062101E-2</v>
      </c>
      <c r="AO12" s="17"/>
      <c r="AP12" s="17">
        <v>2.0710356291610599E-2</v>
      </c>
      <c r="AQ12" s="17">
        <v>2.79710271193747E-2</v>
      </c>
      <c r="AR12" s="17">
        <v>1.88959041103724E-2</v>
      </c>
      <c r="AS12" s="17"/>
      <c r="AT12" s="17">
        <v>2.2661114456401701E-2</v>
      </c>
      <c r="AU12" s="17">
        <v>1.89065755203379E-2</v>
      </c>
      <c r="AV12" s="17">
        <v>2.1028830628285401E-2</v>
      </c>
      <c r="AW12" s="17">
        <v>5.9523791797419297E-2</v>
      </c>
      <c r="AX12" s="17">
        <v>0</v>
      </c>
      <c r="AY12" s="17"/>
      <c r="AZ12" s="17">
        <v>4.0940757122844701E-2</v>
      </c>
      <c r="BA12" s="17">
        <v>1.5744035347005001E-2</v>
      </c>
      <c r="BB12" s="17">
        <v>6.0472603886051197E-2</v>
      </c>
      <c r="BC12" s="17">
        <v>7.9199886760245707E-3</v>
      </c>
      <c r="BD12" s="17">
        <v>2.0931353001864401E-2</v>
      </c>
      <c r="BE12" s="17">
        <v>0</v>
      </c>
      <c r="BF12" s="17"/>
      <c r="BG12" s="17">
        <v>1.8082066030753501E-2</v>
      </c>
      <c r="BH12" s="17">
        <v>2.88527259711285E-2</v>
      </c>
      <c r="BI12" s="17" t="s">
        <v>95</v>
      </c>
      <c r="BJ12" s="17" t="s">
        <v>95</v>
      </c>
      <c r="BK12" s="17" t="s">
        <v>95</v>
      </c>
      <c r="BL12" s="17" t="s">
        <v>95</v>
      </c>
      <c r="BM12" s="17" t="s">
        <v>95</v>
      </c>
    </row>
    <row r="13" spans="2:65" x14ac:dyDescent="0.35">
      <c r="B13" s="18" t="s">
        <v>740</v>
      </c>
      <c r="C13" s="17">
        <v>3.3854319515554801E-2</v>
      </c>
      <c r="D13" s="17">
        <v>2.7712258557384899E-2</v>
      </c>
      <c r="E13" s="17">
        <v>4.1300028748805999E-2</v>
      </c>
      <c r="F13" s="17"/>
      <c r="G13" s="17">
        <v>3.8258109943926498E-2</v>
      </c>
      <c r="H13" s="17">
        <v>8.0428733577085507E-2</v>
      </c>
      <c r="I13" s="17">
        <v>2.0877443952612599E-2</v>
      </c>
      <c r="J13" s="17">
        <v>4.7997768303896501E-2</v>
      </c>
      <c r="K13" s="17">
        <v>1.72478067772323E-2</v>
      </c>
      <c r="L13" s="17">
        <v>2.11321201849155E-2</v>
      </c>
      <c r="M13" s="17"/>
      <c r="N13" s="17">
        <v>2.56572654961181E-2</v>
      </c>
      <c r="O13" s="17">
        <v>2.0853420769852402E-2</v>
      </c>
      <c r="P13" s="17">
        <v>4.8811784606913398E-2</v>
      </c>
      <c r="Q13" s="17">
        <v>5.27546091134568E-2</v>
      </c>
      <c r="R13" s="17"/>
      <c r="S13" s="17">
        <v>9.5725016348405301E-2</v>
      </c>
      <c r="T13" s="17">
        <v>4.7571615752445E-2</v>
      </c>
      <c r="U13" s="17">
        <v>0</v>
      </c>
      <c r="V13" s="17">
        <v>1.40486103064692E-2</v>
      </c>
      <c r="W13" s="17">
        <v>2.0858139707126098E-2</v>
      </c>
      <c r="X13" s="17">
        <v>1.7840983724707101E-2</v>
      </c>
      <c r="Y13" s="17">
        <v>9.3152920701048997E-2</v>
      </c>
      <c r="Z13" s="17">
        <v>0</v>
      </c>
      <c r="AA13" s="17">
        <v>1.44058080153133E-2</v>
      </c>
      <c r="AB13" s="17">
        <v>0</v>
      </c>
      <c r="AC13" s="17">
        <v>6.2121787313939497E-2</v>
      </c>
      <c r="AD13" s="17">
        <v>0</v>
      </c>
      <c r="AE13" s="17"/>
      <c r="AF13" s="17">
        <v>4.26564004838451E-2</v>
      </c>
      <c r="AG13" s="17">
        <v>3.1622884530319501E-2</v>
      </c>
      <c r="AH13" s="17">
        <v>2.0584271918883599E-2</v>
      </c>
      <c r="AI13" s="17"/>
      <c r="AJ13" s="17">
        <v>4.2855000163901799E-2</v>
      </c>
      <c r="AK13" s="17">
        <v>3.7012200038971002E-2</v>
      </c>
      <c r="AL13" s="17">
        <v>3.7133640227629001E-2</v>
      </c>
      <c r="AM13" s="17">
        <v>0</v>
      </c>
      <c r="AN13" s="17">
        <v>1.9975829684864999E-2</v>
      </c>
      <c r="AO13" s="17"/>
      <c r="AP13" s="17">
        <v>6.3362544850214905E-2</v>
      </c>
      <c r="AQ13" s="17">
        <v>3.5554245215258198E-2</v>
      </c>
      <c r="AR13" s="17">
        <v>6.5496134260396396E-2</v>
      </c>
      <c r="AS13" s="17"/>
      <c r="AT13" s="17">
        <v>1.3819231586265499E-2</v>
      </c>
      <c r="AU13" s="17">
        <v>3.1379714385201901E-2</v>
      </c>
      <c r="AV13" s="17">
        <v>2.7700085775896201E-2</v>
      </c>
      <c r="AW13" s="17">
        <v>5.2235066304882997E-2</v>
      </c>
      <c r="AX13" s="17">
        <v>0.110869343331397</v>
      </c>
      <c r="AY13" s="17"/>
      <c r="AZ13" s="17">
        <v>7.8695402071634807E-2</v>
      </c>
      <c r="BA13" s="17">
        <v>2.15478652944282E-2</v>
      </c>
      <c r="BB13" s="17">
        <v>3.02597038070486E-2</v>
      </c>
      <c r="BC13" s="17">
        <v>2.8507908656805699E-2</v>
      </c>
      <c r="BD13" s="17">
        <v>2.93988836969694E-2</v>
      </c>
      <c r="BE13" s="17">
        <v>2.5145992129272699E-2</v>
      </c>
      <c r="BF13" s="17"/>
      <c r="BG13" s="17">
        <v>2.9630310614252999E-2</v>
      </c>
      <c r="BH13" s="17">
        <v>4.0489295509310803E-2</v>
      </c>
      <c r="BI13" s="17" t="s">
        <v>95</v>
      </c>
      <c r="BJ13" s="17" t="s">
        <v>95</v>
      </c>
      <c r="BK13" s="17" t="s">
        <v>95</v>
      </c>
      <c r="BL13" s="17" t="s">
        <v>95</v>
      </c>
      <c r="BM13" s="17" t="s">
        <v>95</v>
      </c>
    </row>
    <row r="14" spans="2:65" x14ac:dyDescent="0.35">
      <c r="B14" s="18" t="s">
        <v>741</v>
      </c>
      <c r="C14" s="17">
        <v>4.2914496722457403E-2</v>
      </c>
      <c r="D14" s="17">
        <v>4.6194347560188198E-2</v>
      </c>
      <c r="E14" s="17">
        <v>3.9165976922503697E-2</v>
      </c>
      <c r="F14" s="17"/>
      <c r="G14" s="17">
        <v>0.122422467567584</v>
      </c>
      <c r="H14" s="17">
        <v>4.8522811781496901E-2</v>
      </c>
      <c r="I14" s="17">
        <v>7.6566411136233498E-2</v>
      </c>
      <c r="J14" s="17">
        <v>3.9305166747015903E-2</v>
      </c>
      <c r="K14" s="17">
        <v>3.1026395530131701E-2</v>
      </c>
      <c r="L14" s="17">
        <v>1.4706048223501999E-2</v>
      </c>
      <c r="M14" s="17"/>
      <c r="N14" s="17">
        <v>3.6293648249474203E-2</v>
      </c>
      <c r="O14" s="17">
        <v>4.2186080053227999E-2</v>
      </c>
      <c r="P14" s="17">
        <v>7.7608504789436206E-2</v>
      </c>
      <c r="Q14" s="17">
        <v>1.13711329856805E-2</v>
      </c>
      <c r="R14" s="17"/>
      <c r="S14" s="17">
        <v>5.5522517820627698E-2</v>
      </c>
      <c r="T14" s="17">
        <v>0</v>
      </c>
      <c r="U14" s="17">
        <v>3.1650798424410702E-2</v>
      </c>
      <c r="V14" s="17">
        <v>6.0179811321913697E-2</v>
      </c>
      <c r="W14" s="17">
        <v>6.0381261247936101E-2</v>
      </c>
      <c r="X14" s="17">
        <v>0.107438052293319</v>
      </c>
      <c r="Y14" s="17">
        <v>5.7850250035678702E-2</v>
      </c>
      <c r="Z14" s="17">
        <v>0</v>
      </c>
      <c r="AA14" s="17">
        <v>1.22421873961514E-2</v>
      </c>
      <c r="AB14" s="17">
        <v>3.6662825298577298E-2</v>
      </c>
      <c r="AC14" s="17">
        <v>5.9586179729467899E-2</v>
      </c>
      <c r="AD14" s="17">
        <v>0</v>
      </c>
      <c r="AE14" s="17"/>
      <c r="AF14" s="17">
        <v>3.3378164656869297E-2</v>
      </c>
      <c r="AG14" s="17">
        <v>4.1247996729981702E-2</v>
      </c>
      <c r="AH14" s="17">
        <v>5.7052205517321201E-2</v>
      </c>
      <c r="AI14" s="17"/>
      <c r="AJ14" s="17">
        <v>3.3548783762957099E-2</v>
      </c>
      <c r="AK14" s="17">
        <v>6.6268128610286595E-2</v>
      </c>
      <c r="AL14" s="17">
        <v>0</v>
      </c>
      <c r="AM14" s="17">
        <v>0</v>
      </c>
      <c r="AN14" s="17">
        <v>9.18158270950271E-2</v>
      </c>
      <c r="AO14" s="17"/>
      <c r="AP14" s="17">
        <v>5.6601874456874202E-2</v>
      </c>
      <c r="AQ14" s="17">
        <v>6.7831825536010901E-2</v>
      </c>
      <c r="AR14" s="17">
        <v>0</v>
      </c>
      <c r="AS14" s="17"/>
      <c r="AT14" s="17">
        <v>2.7545280900320102E-2</v>
      </c>
      <c r="AU14" s="17">
        <v>5.49978789784848E-2</v>
      </c>
      <c r="AV14" s="17">
        <v>4.2580077312476199E-2</v>
      </c>
      <c r="AW14" s="17">
        <v>6.4937904937929405E-2</v>
      </c>
      <c r="AX14" s="17">
        <v>0</v>
      </c>
      <c r="AY14" s="17"/>
      <c r="AZ14" s="17">
        <v>7.2243817321050993E-2</v>
      </c>
      <c r="BA14" s="17">
        <v>4.1506547082271E-2</v>
      </c>
      <c r="BB14" s="17">
        <v>1.7898432961909599E-2</v>
      </c>
      <c r="BC14" s="17">
        <v>1.7039988871908801E-2</v>
      </c>
      <c r="BD14" s="17">
        <v>4.2113727793830498E-2</v>
      </c>
      <c r="BE14" s="17">
        <v>9.1236883020402906E-2</v>
      </c>
      <c r="BF14" s="17"/>
      <c r="BG14" s="17">
        <v>2.20304797788856E-2</v>
      </c>
      <c r="BH14" s="17">
        <v>7.5718630026033296E-2</v>
      </c>
      <c r="BI14" s="17" t="s">
        <v>95</v>
      </c>
      <c r="BJ14" s="17" t="s">
        <v>95</v>
      </c>
      <c r="BK14" s="17" t="s">
        <v>95</v>
      </c>
      <c r="BL14" s="17" t="s">
        <v>95</v>
      </c>
      <c r="BM14" s="17" t="s">
        <v>95</v>
      </c>
    </row>
    <row r="15" spans="2:65" x14ac:dyDescent="0.35">
      <c r="B15" s="18" t="s">
        <v>742</v>
      </c>
      <c r="C15" s="17">
        <v>4.7363072618517799E-2</v>
      </c>
      <c r="D15" s="17">
        <v>4.9290055493358097E-2</v>
      </c>
      <c r="E15" s="17">
        <v>4.5243346483160703E-2</v>
      </c>
      <c r="F15" s="17"/>
      <c r="G15" s="17">
        <v>9.1892236761164495E-2</v>
      </c>
      <c r="H15" s="17">
        <v>5.13181324368258E-2</v>
      </c>
      <c r="I15" s="17">
        <v>8.5519042091846603E-2</v>
      </c>
      <c r="J15" s="17">
        <v>6.8987601405394297E-2</v>
      </c>
      <c r="K15" s="17">
        <v>1.6389395674171799E-2</v>
      </c>
      <c r="L15" s="17">
        <v>2.3797145489149799E-2</v>
      </c>
      <c r="M15" s="17"/>
      <c r="N15" s="17">
        <v>5.9432253718896898E-2</v>
      </c>
      <c r="O15" s="17">
        <v>5.6526099315660702E-2</v>
      </c>
      <c r="P15" s="17">
        <v>3.1630030337328897E-2</v>
      </c>
      <c r="Q15" s="17">
        <v>3.02479285564882E-2</v>
      </c>
      <c r="R15" s="17"/>
      <c r="S15" s="17">
        <v>4.3974375803286003E-2</v>
      </c>
      <c r="T15" s="17">
        <v>3.5751202511188601E-2</v>
      </c>
      <c r="U15" s="17">
        <v>1.40859725063844E-2</v>
      </c>
      <c r="V15" s="17">
        <v>6.0764095007058802E-2</v>
      </c>
      <c r="W15" s="17">
        <v>5.6847319490485E-2</v>
      </c>
      <c r="X15" s="17">
        <v>1.23138536882842E-2</v>
      </c>
      <c r="Y15" s="17">
        <v>3.36836098372593E-2</v>
      </c>
      <c r="Z15" s="17">
        <v>0</v>
      </c>
      <c r="AA15" s="17">
        <v>0.10554108365508599</v>
      </c>
      <c r="AB15" s="17">
        <v>4.0670622118582703E-2</v>
      </c>
      <c r="AC15" s="17">
        <v>8.5873906190809798E-2</v>
      </c>
      <c r="AD15" s="17">
        <v>7.1811445791846604E-2</v>
      </c>
      <c r="AE15" s="17"/>
      <c r="AF15" s="17">
        <v>3.19419240339818E-2</v>
      </c>
      <c r="AG15" s="17">
        <v>5.3164634022279299E-2</v>
      </c>
      <c r="AH15" s="17">
        <v>4.1017782049308102E-2</v>
      </c>
      <c r="AI15" s="17"/>
      <c r="AJ15" s="17">
        <v>3.2460265258537499E-2</v>
      </c>
      <c r="AK15" s="17">
        <v>5.1354946550642301E-2</v>
      </c>
      <c r="AL15" s="17">
        <v>6.9244230543058102E-2</v>
      </c>
      <c r="AM15" s="17">
        <v>0</v>
      </c>
      <c r="AN15" s="17">
        <v>1.8915696407024701E-2</v>
      </c>
      <c r="AO15" s="17"/>
      <c r="AP15" s="17">
        <v>4.19140016851565E-2</v>
      </c>
      <c r="AQ15" s="17">
        <v>5.1803697509251297E-2</v>
      </c>
      <c r="AR15" s="17">
        <v>4.5654614715370898E-2</v>
      </c>
      <c r="AS15" s="17"/>
      <c r="AT15" s="17">
        <v>2.6146528029030901E-2</v>
      </c>
      <c r="AU15" s="17">
        <v>8.7507187127311301E-2</v>
      </c>
      <c r="AV15" s="17">
        <v>4.1650027916655501E-2</v>
      </c>
      <c r="AW15" s="17">
        <v>7.5115176474887801E-2</v>
      </c>
      <c r="AX15" s="17">
        <v>0</v>
      </c>
      <c r="AY15" s="17"/>
      <c r="AZ15" s="17">
        <v>6.4496213245786096E-2</v>
      </c>
      <c r="BA15" s="17">
        <v>3.5271815711872101E-2</v>
      </c>
      <c r="BB15" s="17">
        <v>4.9008790831892898E-2</v>
      </c>
      <c r="BC15" s="17">
        <v>6.1025507628787203E-2</v>
      </c>
      <c r="BD15" s="17">
        <v>2.1261276298535501E-2</v>
      </c>
      <c r="BE15" s="17">
        <v>9.0079805993151796E-2</v>
      </c>
      <c r="BF15" s="17"/>
      <c r="BG15" s="17">
        <v>2.89843381491569E-2</v>
      </c>
      <c r="BH15" s="17">
        <v>7.6231965854572994E-2</v>
      </c>
      <c r="BI15" s="17" t="s">
        <v>95</v>
      </c>
      <c r="BJ15" s="17" t="s">
        <v>95</v>
      </c>
      <c r="BK15" s="17" t="s">
        <v>95</v>
      </c>
      <c r="BL15" s="17" t="s">
        <v>95</v>
      </c>
      <c r="BM15" s="17" t="s">
        <v>95</v>
      </c>
    </row>
    <row r="16" spans="2:65" x14ac:dyDescent="0.35">
      <c r="B16" s="18" t="s">
        <v>743</v>
      </c>
      <c r="C16" s="17">
        <v>3.09744606896948E-2</v>
      </c>
      <c r="D16" s="17">
        <v>1.3994049216288501E-2</v>
      </c>
      <c r="E16" s="17">
        <v>5.1325408079039098E-2</v>
      </c>
      <c r="F16" s="17"/>
      <c r="G16" s="17">
        <v>0</v>
      </c>
      <c r="H16" s="17">
        <v>2.88560350982742E-2</v>
      </c>
      <c r="I16" s="17">
        <v>5.0869736607484201E-2</v>
      </c>
      <c r="J16" s="17">
        <v>3.6839364723839002E-2</v>
      </c>
      <c r="K16" s="17">
        <v>4.7073890838560499E-2</v>
      </c>
      <c r="L16" s="17">
        <v>1.6820617017744399E-2</v>
      </c>
      <c r="M16" s="17"/>
      <c r="N16" s="17">
        <v>1.90117477674542E-2</v>
      </c>
      <c r="O16" s="17">
        <v>2.1659963095874001E-2</v>
      </c>
      <c r="P16" s="17">
        <v>4.4753746727396397E-2</v>
      </c>
      <c r="Q16" s="17">
        <v>5.29656974157897E-2</v>
      </c>
      <c r="R16" s="17"/>
      <c r="S16" s="17">
        <v>2.7744978892022602E-2</v>
      </c>
      <c r="T16" s="17">
        <v>1.49334057426375E-2</v>
      </c>
      <c r="U16" s="17">
        <v>0.10716213768287899</v>
      </c>
      <c r="V16" s="17">
        <v>3.2968776273654299E-2</v>
      </c>
      <c r="W16" s="17">
        <v>0</v>
      </c>
      <c r="X16" s="17">
        <v>3.6165782960339697E-2</v>
      </c>
      <c r="Y16" s="17">
        <v>3.1039985293684201E-2</v>
      </c>
      <c r="Z16" s="17">
        <v>0</v>
      </c>
      <c r="AA16" s="17">
        <v>1.4813161735167699E-2</v>
      </c>
      <c r="AB16" s="17">
        <v>1.8870436319949099E-2</v>
      </c>
      <c r="AC16" s="17">
        <v>0</v>
      </c>
      <c r="AD16" s="17">
        <v>7.6896661429816701E-2</v>
      </c>
      <c r="AE16" s="17"/>
      <c r="AF16" s="17">
        <v>4.1157503068291003E-2</v>
      </c>
      <c r="AG16" s="17">
        <v>2.0493685316035501E-2</v>
      </c>
      <c r="AH16" s="17">
        <v>5.9165996416833601E-2</v>
      </c>
      <c r="AI16" s="17"/>
      <c r="AJ16" s="17">
        <v>3.1621158690892701E-2</v>
      </c>
      <c r="AK16" s="17">
        <v>1.1462548609063501E-2</v>
      </c>
      <c r="AL16" s="17">
        <v>4.2589672926057399E-2</v>
      </c>
      <c r="AM16" s="17">
        <v>8.1886453514785504E-2</v>
      </c>
      <c r="AN16" s="17">
        <v>9.7867222413844102E-2</v>
      </c>
      <c r="AO16" s="17"/>
      <c r="AP16" s="17">
        <v>2.3904002683102998E-2</v>
      </c>
      <c r="AQ16" s="17">
        <v>2.1323641622591899E-2</v>
      </c>
      <c r="AR16" s="17">
        <v>0</v>
      </c>
      <c r="AS16" s="17"/>
      <c r="AT16" s="17">
        <v>4.12479042829558E-2</v>
      </c>
      <c r="AU16" s="17">
        <v>2.6550491629252201E-2</v>
      </c>
      <c r="AV16" s="17">
        <v>2.9122332384316E-2</v>
      </c>
      <c r="AW16" s="17">
        <v>2.71933236452407E-2</v>
      </c>
      <c r="AX16" s="17">
        <v>0</v>
      </c>
      <c r="AY16" s="17"/>
      <c r="AZ16" s="17">
        <v>4.1054718322868E-2</v>
      </c>
      <c r="BA16" s="17">
        <v>2.2333688839341899E-2</v>
      </c>
      <c r="BB16" s="17">
        <v>6.2291568132624202E-2</v>
      </c>
      <c r="BC16" s="17">
        <v>2.8330891431335801E-2</v>
      </c>
      <c r="BD16" s="17">
        <v>2.5065981853219999E-2</v>
      </c>
      <c r="BE16" s="17">
        <v>2.90470051314369E-2</v>
      </c>
      <c r="BF16" s="17"/>
      <c r="BG16" s="17">
        <v>2.6283004199615601E-2</v>
      </c>
      <c r="BH16" s="17">
        <v>3.8343692600601303E-2</v>
      </c>
      <c r="BI16" s="17" t="s">
        <v>95</v>
      </c>
      <c r="BJ16" s="17" t="s">
        <v>95</v>
      </c>
      <c r="BK16" s="17" t="s">
        <v>95</v>
      </c>
      <c r="BL16" s="17" t="s">
        <v>95</v>
      </c>
      <c r="BM16" s="17" t="s">
        <v>95</v>
      </c>
    </row>
    <row r="17" spans="2:65" x14ac:dyDescent="0.35">
      <c r="B17" s="18" t="s">
        <v>744</v>
      </c>
      <c r="C17" s="17">
        <v>6.5690000785243202E-2</v>
      </c>
      <c r="D17" s="17">
        <v>8.4538408081372099E-2</v>
      </c>
      <c r="E17" s="17">
        <v>4.3473495302068101E-2</v>
      </c>
      <c r="F17" s="17"/>
      <c r="G17" s="17">
        <v>6.0242312340964499E-2</v>
      </c>
      <c r="H17" s="17">
        <v>0.117572176361512</v>
      </c>
      <c r="I17" s="17">
        <v>4.8718610148290299E-2</v>
      </c>
      <c r="J17" s="17">
        <v>5.5693150065577901E-2</v>
      </c>
      <c r="K17" s="17">
        <v>5.99691558105582E-2</v>
      </c>
      <c r="L17" s="17">
        <v>6.0745805079089603E-2</v>
      </c>
      <c r="M17" s="17"/>
      <c r="N17" s="17">
        <v>7.7433133751205405E-2</v>
      </c>
      <c r="O17" s="17">
        <v>9.1813882630778401E-2</v>
      </c>
      <c r="P17" s="17">
        <v>4.13767445601975E-2</v>
      </c>
      <c r="Q17" s="17">
        <v>3.3222477324874697E-2</v>
      </c>
      <c r="R17" s="17"/>
      <c r="S17" s="17">
        <v>7.5031505232821497E-2</v>
      </c>
      <c r="T17" s="17">
        <v>7.23484913408316E-2</v>
      </c>
      <c r="U17" s="17">
        <v>6.5231397862531001E-2</v>
      </c>
      <c r="V17" s="17">
        <v>8.3334751942034199E-2</v>
      </c>
      <c r="W17" s="17">
        <v>7.5829810999999303E-2</v>
      </c>
      <c r="X17" s="17">
        <v>7.8938293666814194E-2</v>
      </c>
      <c r="Y17" s="17">
        <v>5.9212890791705101E-2</v>
      </c>
      <c r="Z17" s="17">
        <v>4.8739856775216903E-2</v>
      </c>
      <c r="AA17" s="17">
        <v>4.8672611960950601E-2</v>
      </c>
      <c r="AB17" s="17">
        <v>3.8718075600867499E-2</v>
      </c>
      <c r="AC17" s="17">
        <v>2.7501267137630899E-2</v>
      </c>
      <c r="AD17" s="17">
        <v>0.14723433773280301</v>
      </c>
      <c r="AE17" s="17"/>
      <c r="AF17" s="17">
        <v>8.0898181204841296E-2</v>
      </c>
      <c r="AG17" s="17">
        <v>5.79072804237626E-2</v>
      </c>
      <c r="AH17" s="17">
        <v>4.1049423919735602E-2</v>
      </c>
      <c r="AI17" s="17"/>
      <c r="AJ17" s="17">
        <v>6.1022217919878198E-2</v>
      </c>
      <c r="AK17" s="17">
        <v>7.7163874613347699E-2</v>
      </c>
      <c r="AL17" s="17">
        <v>7.9745657533472306E-2</v>
      </c>
      <c r="AM17" s="17">
        <v>8.2460157422452302E-2</v>
      </c>
      <c r="AN17" s="17">
        <v>5.7853382915993602E-2</v>
      </c>
      <c r="AO17" s="17"/>
      <c r="AP17" s="17">
        <v>5.5159235771871401E-2</v>
      </c>
      <c r="AQ17" s="17">
        <v>6.8299723483927696E-2</v>
      </c>
      <c r="AR17" s="17">
        <v>7.75886176076757E-2</v>
      </c>
      <c r="AS17" s="17"/>
      <c r="AT17" s="17">
        <v>4.4726144366341702E-2</v>
      </c>
      <c r="AU17" s="17">
        <v>5.9861622018021601E-2</v>
      </c>
      <c r="AV17" s="17">
        <v>7.5089080874407799E-2</v>
      </c>
      <c r="AW17" s="17">
        <v>6.1471388291214499E-2</v>
      </c>
      <c r="AX17" s="17">
        <v>0.10629297805624</v>
      </c>
      <c r="AY17" s="17"/>
      <c r="AZ17" s="17">
        <v>6.00075022127343E-2</v>
      </c>
      <c r="BA17" s="17">
        <v>6.1900629580977702E-2</v>
      </c>
      <c r="BB17" s="17">
        <v>2.4762796159308199E-2</v>
      </c>
      <c r="BC17" s="17">
        <v>0.1213879322724</v>
      </c>
      <c r="BD17" s="17">
        <v>4.7232419661820901E-2</v>
      </c>
      <c r="BE17" s="17">
        <v>4.6201683031690699E-2</v>
      </c>
      <c r="BF17" s="17"/>
      <c r="BG17" s="17">
        <v>6.6455343020063007E-2</v>
      </c>
      <c r="BH17" s="17">
        <v>6.4487818812219502E-2</v>
      </c>
      <c r="BI17" s="17" t="s">
        <v>95</v>
      </c>
      <c r="BJ17" s="17" t="s">
        <v>95</v>
      </c>
      <c r="BK17" s="17" t="s">
        <v>95</v>
      </c>
      <c r="BL17" s="17" t="s">
        <v>95</v>
      </c>
      <c r="BM17" s="17" t="s">
        <v>95</v>
      </c>
    </row>
    <row r="18" spans="2:65" x14ac:dyDescent="0.35">
      <c r="B18" s="18" t="s">
        <v>745</v>
      </c>
      <c r="C18" s="17">
        <v>4.7495503885187702E-2</v>
      </c>
      <c r="D18" s="17">
        <v>6.0788218645430103E-2</v>
      </c>
      <c r="E18" s="17">
        <v>3.1831816517610301E-2</v>
      </c>
      <c r="F18" s="17"/>
      <c r="G18" s="17">
        <v>2.7212861683988902E-2</v>
      </c>
      <c r="H18" s="17">
        <v>4.2645334357860103E-2</v>
      </c>
      <c r="I18" s="17">
        <v>5.3607852024892197E-2</v>
      </c>
      <c r="J18" s="17">
        <v>5.15311286788811E-2</v>
      </c>
      <c r="K18" s="17">
        <v>6.0194126050630202E-2</v>
      </c>
      <c r="L18" s="17">
        <v>4.1807239963225599E-2</v>
      </c>
      <c r="M18" s="17"/>
      <c r="N18" s="17">
        <v>6.20830684054611E-2</v>
      </c>
      <c r="O18" s="17">
        <v>5.4339173204164697E-2</v>
      </c>
      <c r="P18" s="17">
        <v>3.7363136707389402E-2</v>
      </c>
      <c r="Q18" s="17">
        <v>2.1432771763275901E-2</v>
      </c>
      <c r="R18" s="17"/>
      <c r="S18" s="17">
        <v>4.95109512130677E-2</v>
      </c>
      <c r="T18" s="17">
        <v>6.2107538347412797E-2</v>
      </c>
      <c r="U18" s="17">
        <v>1.10335157486387E-2</v>
      </c>
      <c r="V18" s="17">
        <v>1.7032251910670801E-2</v>
      </c>
      <c r="W18" s="17">
        <v>3.5855656925601803E-2</v>
      </c>
      <c r="X18" s="17">
        <v>4.3725064870071897E-2</v>
      </c>
      <c r="Y18" s="17">
        <v>5.8910644010129097E-2</v>
      </c>
      <c r="Z18" s="17">
        <v>0</v>
      </c>
      <c r="AA18" s="17">
        <v>4.6726184129941901E-2</v>
      </c>
      <c r="AB18" s="17">
        <v>0.114206527639861</v>
      </c>
      <c r="AC18" s="17">
        <v>7.6709859789451204E-2</v>
      </c>
      <c r="AD18" s="17">
        <v>0</v>
      </c>
      <c r="AE18" s="17"/>
      <c r="AF18" s="17">
        <v>2.58600340920619E-2</v>
      </c>
      <c r="AG18" s="17">
        <v>7.3420896364791002E-2</v>
      </c>
      <c r="AH18" s="17">
        <v>3.5851615225543303E-2</v>
      </c>
      <c r="AI18" s="17"/>
      <c r="AJ18" s="17">
        <v>2.5636464039612498E-2</v>
      </c>
      <c r="AK18" s="17">
        <v>6.3320935091596295E-2</v>
      </c>
      <c r="AL18" s="17">
        <v>7.3923511058631097E-2</v>
      </c>
      <c r="AM18" s="17">
        <v>0</v>
      </c>
      <c r="AN18" s="17">
        <v>3.4986126787996598E-2</v>
      </c>
      <c r="AO18" s="17"/>
      <c r="AP18" s="17">
        <v>2.1425669611580499E-2</v>
      </c>
      <c r="AQ18" s="17">
        <v>4.76822826134587E-2</v>
      </c>
      <c r="AR18" s="17">
        <v>7.1033551120980795E-2</v>
      </c>
      <c r="AS18" s="17"/>
      <c r="AT18" s="17">
        <v>3.3373737391921697E-2</v>
      </c>
      <c r="AU18" s="17">
        <v>2.4951761447500099E-2</v>
      </c>
      <c r="AV18" s="17">
        <v>5.43546391823682E-2</v>
      </c>
      <c r="AW18" s="17">
        <v>5.5206880918380101E-2</v>
      </c>
      <c r="AX18" s="17">
        <v>8.5976160994516798E-2</v>
      </c>
      <c r="AY18" s="17"/>
      <c r="AZ18" s="17">
        <v>3.8865397139934102E-2</v>
      </c>
      <c r="BA18" s="17">
        <v>5.6189327340536901E-2</v>
      </c>
      <c r="BB18" s="17">
        <v>4.3960911869678099E-2</v>
      </c>
      <c r="BC18" s="17">
        <v>6.0102814961257099E-2</v>
      </c>
      <c r="BD18" s="17">
        <v>4.2194218889032901E-2</v>
      </c>
      <c r="BE18" s="17">
        <v>0</v>
      </c>
      <c r="BF18" s="17"/>
      <c r="BG18" s="17">
        <v>4.2646933154788E-2</v>
      </c>
      <c r="BH18" s="17">
        <v>5.5111527229815799E-2</v>
      </c>
      <c r="BI18" s="17" t="s">
        <v>95</v>
      </c>
      <c r="BJ18" s="17" t="s">
        <v>95</v>
      </c>
      <c r="BK18" s="17" t="s">
        <v>95</v>
      </c>
      <c r="BL18" s="17" t="s">
        <v>95</v>
      </c>
      <c r="BM18" s="17" t="s">
        <v>95</v>
      </c>
    </row>
    <row r="19" spans="2:65" x14ac:dyDescent="0.35">
      <c r="B19" s="18" t="s">
        <v>746</v>
      </c>
      <c r="C19" s="17">
        <v>4.1347064968660002E-2</v>
      </c>
      <c r="D19" s="17">
        <v>4.5621600160321803E-2</v>
      </c>
      <c r="E19" s="17">
        <v>3.6407341618524602E-2</v>
      </c>
      <c r="F19" s="17"/>
      <c r="G19" s="17">
        <v>0</v>
      </c>
      <c r="H19" s="17">
        <v>9.9856069419509298E-3</v>
      </c>
      <c r="I19" s="17">
        <v>1.8494126886842301E-2</v>
      </c>
      <c r="J19" s="17">
        <v>4.6879511532897801E-2</v>
      </c>
      <c r="K19" s="17">
        <v>6.6154235428000696E-2</v>
      </c>
      <c r="L19" s="17">
        <v>5.85689903179153E-2</v>
      </c>
      <c r="M19" s="17"/>
      <c r="N19" s="17">
        <v>6.0356854881422103E-2</v>
      </c>
      <c r="O19" s="17">
        <v>3.0516114860517401E-2</v>
      </c>
      <c r="P19" s="17">
        <v>2.9705267691524002E-2</v>
      </c>
      <c r="Q19" s="17">
        <v>2.8242245161552999E-2</v>
      </c>
      <c r="R19" s="17"/>
      <c r="S19" s="17">
        <v>0</v>
      </c>
      <c r="T19" s="17">
        <v>6.2281452974377101E-2</v>
      </c>
      <c r="U19" s="17">
        <v>8.4951728623289605E-2</v>
      </c>
      <c r="V19" s="17">
        <v>7.0845885781284798E-2</v>
      </c>
      <c r="W19" s="17">
        <v>2.36372798097907E-2</v>
      </c>
      <c r="X19" s="17">
        <v>5.8118057833903801E-2</v>
      </c>
      <c r="Y19" s="17">
        <v>3.0022607491454901E-2</v>
      </c>
      <c r="Z19" s="17">
        <v>4.7011179401696503E-2</v>
      </c>
      <c r="AA19" s="17">
        <v>1.2234022179874101E-2</v>
      </c>
      <c r="AB19" s="17">
        <v>1.9004853051408602E-2</v>
      </c>
      <c r="AC19" s="17">
        <v>3.0666931356837498E-2</v>
      </c>
      <c r="AD19" s="17">
        <v>7.5400795631590994E-2</v>
      </c>
      <c r="AE19" s="17"/>
      <c r="AF19" s="17">
        <v>3.5973724448047799E-2</v>
      </c>
      <c r="AG19" s="17">
        <v>5.7025227472106602E-2</v>
      </c>
      <c r="AH19" s="17">
        <v>0</v>
      </c>
      <c r="AI19" s="17"/>
      <c r="AJ19" s="17">
        <v>4.60627595438148E-2</v>
      </c>
      <c r="AK19" s="17">
        <v>3.8509025745369803E-2</v>
      </c>
      <c r="AL19" s="17">
        <v>3.0951314219967899E-2</v>
      </c>
      <c r="AM19" s="17">
        <v>0</v>
      </c>
      <c r="AN19" s="17">
        <v>1.8619409167229602E-2</v>
      </c>
      <c r="AO19" s="17"/>
      <c r="AP19" s="17">
        <v>4.7837630729293201E-2</v>
      </c>
      <c r="AQ19" s="17">
        <v>3.3767016708015102E-2</v>
      </c>
      <c r="AR19" s="17">
        <v>8.6964564656123705E-2</v>
      </c>
      <c r="AS19" s="17"/>
      <c r="AT19" s="17">
        <v>1.64239229279197E-2</v>
      </c>
      <c r="AU19" s="17">
        <v>1.9696294800482302E-2</v>
      </c>
      <c r="AV19" s="17">
        <v>5.79021582173085E-2</v>
      </c>
      <c r="AW19" s="17">
        <v>2.1328069547248599E-2</v>
      </c>
      <c r="AX19" s="17">
        <v>8.7827002177389299E-2</v>
      </c>
      <c r="AY19" s="17"/>
      <c r="AZ19" s="17">
        <v>8.7073347346731701E-3</v>
      </c>
      <c r="BA19" s="17">
        <v>2.7866409984839201E-2</v>
      </c>
      <c r="BB19" s="17">
        <v>2.9390693989987001E-2</v>
      </c>
      <c r="BC19" s="17">
        <v>6.7395045062085698E-2</v>
      </c>
      <c r="BD19" s="17">
        <v>5.5914722118770403E-2</v>
      </c>
      <c r="BE19" s="17">
        <v>0.11198996805982001</v>
      </c>
      <c r="BF19" s="17"/>
      <c r="BG19" s="17">
        <v>5.8168063340701799E-2</v>
      </c>
      <c r="BH19" s="17">
        <v>1.49250277529922E-2</v>
      </c>
      <c r="BI19" s="17" t="s">
        <v>95</v>
      </c>
      <c r="BJ19" s="17" t="s">
        <v>95</v>
      </c>
      <c r="BK19" s="17" t="s">
        <v>95</v>
      </c>
      <c r="BL19" s="17" t="s">
        <v>95</v>
      </c>
      <c r="BM19" s="17" t="s">
        <v>95</v>
      </c>
    </row>
    <row r="20" spans="2:65" x14ac:dyDescent="0.35">
      <c r="B20" s="18" t="s">
        <v>747</v>
      </c>
      <c r="C20" s="17">
        <v>7.9957983768057503E-2</v>
      </c>
      <c r="D20" s="17">
        <v>0.113406181045363</v>
      </c>
      <c r="E20" s="17">
        <v>4.0396234644142298E-2</v>
      </c>
      <c r="F20" s="17"/>
      <c r="G20" s="17">
        <v>3.4880591584424699E-2</v>
      </c>
      <c r="H20" s="17">
        <v>3.7059552242647301E-2</v>
      </c>
      <c r="I20" s="17">
        <v>9.13652996696145E-2</v>
      </c>
      <c r="J20" s="17">
        <v>0.1014517388936</v>
      </c>
      <c r="K20" s="17">
        <v>0.104815057638559</v>
      </c>
      <c r="L20" s="17">
        <v>7.8153643095177402E-2</v>
      </c>
      <c r="M20" s="17"/>
      <c r="N20" s="17">
        <v>6.9837332622757306E-2</v>
      </c>
      <c r="O20" s="17">
        <v>8.4246161346615597E-2</v>
      </c>
      <c r="P20" s="17">
        <v>7.3593109408639099E-2</v>
      </c>
      <c r="Q20" s="17">
        <v>9.5431991626453494E-2</v>
      </c>
      <c r="R20" s="17"/>
      <c r="S20" s="17">
        <v>5.1552374705258301E-2</v>
      </c>
      <c r="T20" s="17">
        <v>7.8035449244461499E-2</v>
      </c>
      <c r="U20" s="17">
        <v>4.5369185927028703E-2</v>
      </c>
      <c r="V20" s="17">
        <v>7.6998501355185794E-2</v>
      </c>
      <c r="W20" s="17">
        <v>7.8629669279733E-2</v>
      </c>
      <c r="X20" s="17">
        <v>0.102966660089729</v>
      </c>
      <c r="Y20" s="17">
        <v>9.3094196074400906E-2</v>
      </c>
      <c r="Z20" s="17">
        <v>0.190900104256224</v>
      </c>
      <c r="AA20" s="17">
        <v>3.2038674527920898E-2</v>
      </c>
      <c r="AB20" s="17">
        <v>7.6152695595874106E-2</v>
      </c>
      <c r="AC20" s="17">
        <v>0.206218935236506</v>
      </c>
      <c r="AD20" s="17">
        <v>7.2697504424149906E-2</v>
      </c>
      <c r="AE20" s="17"/>
      <c r="AF20" s="17">
        <v>9.1142116900042897E-2</v>
      </c>
      <c r="AG20" s="17">
        <v>7.3043477038665303E-2</v>
      </c>
      <c r="AH20" s="17">
        <v>9.1763539332287494E-2</v>
      </c>
      <c r="AI20" s="17"/>
      <c r="AJ20" s="17">
        <v>9.7020894079874506E-2</v>
      </c>
      <c r="AK20" s="17">
        <v>3.7548087772292203E-2</v>
      </c>
      <c r="AL20" s="17">
        <v>0.105941984336814</v>
      </c>
      <c r="AM20" s="17">
        <v>0.14610643084073199</v>
      </c>
      <c r="AN20" s="17">
        <v>0.10769183585834199</v>
      </c>
      <c r="AO20" s="17"/>
      <c r="AP20" s="17">
        <v>5.53269244052602E-2</v>
      </c>
      <c r="AQ20" s="17">
        <v>6.6505658563383099E-2</v>
      </c>
      <c r="AR20" s="17">
        <v>9.9101806910586496E-2</v>
      </c>
      <c r="AS20" s="17"/>
      <c r="AT20" s="17">
        <v>6.3096933258988699E-2</v>
      </c>
      <c r="AU20" s="17">
        <v>5.2093873932894399E-2</v>
      </c>
      <c r="AV20" s="17">
        <v>8.4206316728740793E-2</v>
      </c>
      <c r="AW20" s="17">
        <v>0.12148042767693699</v>
      </c>
      <c r="AX20" s="17">
        <v>0.10598872955809201</v>
      </c>
      <c r="AY20" s="17"/>
      <c r="AZ20" s="17">
        <v>4.4288413162359298E-2</v>
      </c>
      <c r="BA20" s="17">
        <v>8.1432419016609095E-2</v>
      </c>
      <c r="BB20" s="17">
        <v>4.6108777921986997E-2</v>
      </c>
      <c r="BC20" s="17">
        <v>5.9655306014331E-2</v>
      </c>
      <c r="BD20" s="17">
        <v>0.167037723755595</v>
      </c>
      <c r="BE20" s="17">
        <v>7.9775215474284497E-2</v>
      </c>
      <c r="BF20" s="17"/>
      <c r="BG20" s="17">
        <v>8.1939362400723997E-2</v>
      </c>
      <c r="BH20" s="17">
        <v>7.6845679800555899E-2</v>
      </c>
      <c r="BI20" s="17" t="s">
        <v>95</v>
      </c>
      <c r="BJ20" s="17" t="s">
        <v>95</v>
      </c>
      <c r="BK20" s="17" t="s">
        <v>95</v>
      </c>
      <c r="BL20" s="17" t="s">
        <v>95</v>
      </c>
      <c r="BM20" s="17" t="s">
        <v>95</v>
      </c>
    </row>
    <row r="21" spans="2:65" x14ac:dyDescent="0.35">
      <c r="B21" s="18" t="s">
        <v>114</v>
      </c>
      <c r="C21" s="19">
        <v>0.54337743072739497</v>
      </c>
      <c r="D21" s="19">
        <v>0.48873903905902299</v>
      </c>
      <c r="E21" s="19">
        <v>0.60678656942794196</v>
      </c>
      <c r="F21" s="19"/>
      <c r="G21" s="19">
        <v>0.39372877779774001</v>
      </c>
      <c r="H21" s="19">
        <v>0.38889005769255502</v>
      </c>
      <c r="I21" s="19">
        <v>0.464196129319838</v>
      </c>
      <c r="J21" s="19">
        <v>0.53433550460548995</v>
      </c>
      <c r="K21" s="19">
        <v>0.56759816059258705</v>
      </c>
      <c r="L21" s="19">
        <v>0.67470879739600698</v>
      </c>
      <c r="M21" s="19"/>
      <c r="N21" s="19">
        <v>0.51473997437098096</v>
      </c>
      <c r="O21" s="19">
        <v>0.52823313920364301</v>
      </c>
      <c r="P21" s="19">
        <v>0.57453536555213403</v>
      </c>
      <c r="Q21" s="19">
        <v>0.59027350544124402</v>
      </c>
      <c r="R21" s="19"/>
      <c r="S21" s="19">
        <v>0.49601488803823501</v>
      </c>
      <c r="T21" s="19">
        <v>0.54664871035403595</v>
      </c>
      <c r="U21" s="19">
        <v>0.62675521992584604</v>
      </c>
      <c r="V21" s="19">
        <v>0.51797196835241599</v>
      </c>
      <c r="W21" s="19">
        <v>0.53293289396355803</v>
      </c>
      <c r="X21" s="19">
        <v>0.49115513154755303</v>
      </c>
      <c r="Y21" s="19">
        <v>0.47735405032533701</v>
      </c>
      <c r="Z21" s="19">
        <v>0.656004493636824</v>
      </c>
      <c r="AA21" s="19">
        <v>0.64118522976468395</v>
      </c>
      <c r="AB21" s="19">
        <v>0.58607436315893502</v>
      </c>
      <c r="AC21" s="19">
        <v>0.424641080969345</v>
      </c>
      <c r="AD21" s="19">
        <v>0.48314309504823599</v>
      </c>
      <c r="AE21" s="19"/>
      <c r="AF21" s="19">
        <v>0.56908852299748702</v>
      </c>
      <c r="AG21" s="19">
        <v>0.527199923635854</v>
      </c>
      <c r="AH21" s="19">
        <v>0.49721617809482699</v>
      </c>
      <c r="AI21" s="19"/>
      <c r="AJ21" s="19">
        <v>0.59001244812907605</v>
      </c>
      <c r="AK21" s="19">
        <v>0.47689907135982801</v>
      </c>
      <c r="AL21" s="19">
        <v>0.54686455328426398</v>
      </c>
      <c r="AM21" s="19">
        <v>0.68954695822203005</v>
      </c>
      <c r="AN21" s="19">
        <v>0.48828722248690498</v>
      </c>
      <c r="AO21" s="19"/>
      <c r="AP21" s="19">
        <v>0.590969932463285</v>
      </c>
      <c r="AQ21" s="19">
        <v>0.49269038109124103</v>
      </c>
      <c r="AR21" s="19">
        <v>0.52038339934879296</v>
      </c>
      <c r="AS21" s="19"/>
      <c r="AT21" s="19">
        <v>0.693685575328849</v>
      </c>
      <c r="AU21" s="19">
        <v>0.56534804379825598</v>
      </c>
      <c r="AV21" s="19">
        <v>0.51629023658481699</v>
      </c>
      <c r="AW21" s="19">
        <v>0.37268057203271399</v>
      </c>
      <c r="AX21" s="19">
        <v>0.333859736341105</v>
      </c>
      <c r="AY21" s="19"/>
      <c r="AZ21" s="19">
        <v>0.42798206200566902</v>
      </c>
      <c r="BA21" s="19">
        <v>0.59235222510511698</v>
      </c>
      <c r="BB21" s="19">
        <v>0.60030110661722003</v>
      </c>
      <c r="BC21" s="19">
        <v>0.53180495293783203</v>
      </c>
      <c r="BD21" s="19">
        <v>0.54884969293036101</v>
      </c>
      <c r="BE21" s="19">
        <v>0.47876939827875797</v>
      </c>
      <c r="BF21" s="19"/>
      <c r="BG21" s="19">
        <v>0.59092035389516295</v>
      </c>
      <c r="BH21" s="19">
        <v>0.46869810091018899</v>
      </c>
      <c r="BI21" s="19" t="s">
        <v>95</v>
      </c>
      <c r="BJ21" s="19" t="s">
        <v>95</v>
      </c>
      <c r="BK21" s="19" t="s">
        <v>95</v>
      </c>
      <c r="BL21" s="19" t="s">
        <v>95</v>
      </c>
      <c r="BM21" s="19" t="s">
        <v>95</v>
      </c>
    </row>
    <row r="22" spans="2:65" x14ac:dyDescent="0.35">
      <c r="B22" s="16" t="s">
        <v>127</v>
      </c>
    </row>
    <row r="23" spans="2:65" x14ac:dyDescent="0.35">
      <c r="B23" t="s">
        <v>98</v>
      </c>
    </row>
    <row r="24" spans="2:65" x14ac:dyDescent="0.35">
      <c r="B24" t="s">
        <v>99</v>
      </c>
    </row>
    <row r="26" spans="2:65" x14ac:dyDescent="0.35">
      <c r="B2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M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751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587</v>
      </c>
      <c r="D7" s="10">
        <v>294</v>
      </c>
      <c r="E7" s="10">
        <v>292</v>
      </c>
      <c r="F7" s="10"/>
      <c r="G7" s="10">
        <v>32</v>
      </c>
      <c r="H7" s="10">
        <v>71</v>
      </c>
      <c r="I7" s="10">
        <v>92</v>
      </c>
      <c r="J7" s="10">
        <v>108</v>
      </c>
      <c r="K7" s="10">
        <v>113</v>
      </c>
      <c r="L7" s="10">
        <v>171</v>
      </c>
      <c r="M7" s="10"/>
      <c r="N7" s="10">
        <v>210</v>
      </c>
      <c r="O7" s="10">
        <v>166</v>
      </c>
      <c r="P7" s="10">
        <v>112</v>
      </c>
      <c r="Q7" s="10">
        <v>99</v>
      </c>
      <c r="R7" s="10"/>
      <c r="S7" s="10">
        <v>58</v>
      </c>
      <c r="T7" s="10">
        <v>98</v>
      </c>
      <c r="U7" s="10">
        <v>58</v>
      </c>
      <c r="V7" s="10">
        <v>58</v>
      </c>
      <c r="W7" s="10">
        <v>42</v>
      </c>
      <c r="X7" s="10">
        <v>51</v>
      </c>
      <c r="Y7" s="10">
        <v>51</v>
      </c>
      <c r="Z7" s="10">
        <v>27</v>
      </c>
      <c r="AA7" s="10">
        <v>58</v>
      </c>
      <c r="AB7" s="10">
        <v>50</v>
      </c>
      <c r="AC7" s="10">
        <v>25</v>
      </c>
      <c r="AD7" s="10">
        <v>11</v>
      </c>
      <c r="AE7" s="10"/>
      <c r="AF7" s="10">
        <v>256</v>
      </c>
      <c r="AG7" s="10">
        <v>269</v>
      </c>
      <c r="AH7" s="10">
        <v>41</v>
      </c>
      <c r="AI7" s="10"/>
      <c r="AJ7" s="10">
        <v>284</v>
      </c>
      <c r="AK7" s="10">
        <v>147</v>
      </c>
      <c r="AL7" s="10">
        <v>48</v>
      </c>
      <c r="AM7" s="10">
        <v>8</v>
      </c>
      <c r="AN7" s="10">
        <v>36</v>
      </c>
      <c r="AO7" s="10"/>
      <c r="AP7" s="10">
        <v>154</v>
      </c>
      <c r="AQ7" s="10">
        <v>194</v>
      </c>
      <c r="AR7" s="10">
        <v>35</v>
      </c>
      <c r="AS7" s="10"/>
      <c r="AT7" s="10">
        <v>116</v>
      </c>
      <c r="AU7" s="10">
        <v>121</v>
      </c>
      <c r="AV7" s="10">
        <v>175</v>
      </c>
      <c r="AW7" s="10">
        <v>72</v>
      </c>
      <c r="AX7" s="10">
        <v>7</v>
      </c>
      <c r="AY7" s="10"/>
      <c r="AZ7" s="10">
        <v>90</v>
      </c>
      <c r="BA7" s="10">
        <v>198</v>
      </c>
      <c r="BB7" s="10">
        <v>61</v>
      </c>
      <c r="BC7" s="10">
        <v>115</v>
      </c>
      <c r="BD7" s="10">
        <v>97</v>
      </c>
      <c r="BE7" s="10">
        <v>26</v>
      </c>
      <c r="BF7" s="10"/>
      <c r="BG7" s="10">
        <v>359</v>
      </c>
      <c r="BH7" s="10">
        <v>228</v>
      </c>
      <c r="BI7" s="10" t="s">
        <v>94</v>
      </c>
      <c r="BJ7" s="10" t="s">
        <v>94</v>
      </c>
      <c r="BK7" s="10" t="s">
        <v>94</v>
      </c>
      <c r="BL7" s="10" t="s">
        <v>94</v>
      </c>
      <c r="BM7" s="10" t="s">
        <v>94</v>
      </c>
    </row>
    <row r="8" spans="2:65" ht="30" customHeight="1" x14ac:dyDescent="0.35">
      <c r="B8" s="11" t="s">
        <v>19</v>
      </c>
      <c r="C8" s="11">
        <v>572</v>
      </c>
      <c r="D8" s="11">
        <v>286</v>
      </c>
      <c r="E8" s="11">
        <v>285</v>
      </c>
      <c r="F8" s="11"/>
      <c r="G8" s="11">
        <v>39</v>
      </c>
      <c r="H8" s="11">
        <v>67</v>
      </c>
      <c r="I8" s="11">
        <v>87</v>
      </c>
      <c r="J8" s="11">
        <v>106</v>
      </c>
      <c r="K8" s="11">
        <v>109</v>
      </c>
      <c r="L8" s="11">
        <v>165</v>
      </c>
      <c r="M8" s="11"/>
      <c r="N8" s="11">
        <v>191</v>
      </c>
      <c r="O8" s="11">
        <v>153</v>
      </c>
      <c r="P8" s="11">
        <v>121</v>
      </c>
      <c r="Q8" s="11">
        <v>107</v>
      </c>
      <c r="R8" s="11"/>
      <c r="S8" s="11">
        <v>59</v>
      </c>
      <c r="T8" s="11">
        <v>92</v>
      </c>
      <c r="U8" s="11">
        <v>55</v>
      </c>
      <c r="V8" s="11">
        <v>57</v>
      </c>
      <c r="W8" s="11">
        <v>40</v>
      </c>
      <c r="X8" s="11">
        <v>51</v>
      </c>
      <c r="Y8" s="11">
        <v>45</v>
      </c>
      <c r="Z8" s="11">
        <v>23</v>
      </c>
      <c r="AA8" s="11">
        <v>52</v>
      </c>
      <c r="AB8" s="11">
        <v>57</v>
      </c>
      <c r="AC8" s="11">
        <v>27</v>
      </c>
      <c r="AD8" s="11">
        <v>14</v>
      </c>
      <c r="AE8" s="11"/>
      <c r="AF8" s="11">
        <v>247</v>
      </c>
      <c r="AG8" s="11">
        <v>261</v>
      </c>
      <c r="AH8" s="11">
        <v>43</v>
      </c>
      <c r="AI8" s="11"/>
      <c r="AJ8" s="11">
        <v>271</v>
      </c>
      <c r="AK8" s="11">
        <v>143</v>
      </c>
      <c r="AL8" s="11">
        <v>47</v>
      </c>
      <c r="AM8" s="11">
        <v>8</v>
      </c>
      <c r="AN8" s="11">
        <v>36</v>
      </c>
      <c r="AO8" s="11"/>
      <c r="AP8" s="11">
        <v>145</v>
      </c>
      <c r="AQ8" s="11">
        <v>188</v>
      </c>
      <c r="AR8" s="11">
        <v>38</v>
      </c>
      <c r="AS8" s="11"/>
      <c r="AT8" s="11">
        <v>117</v>
      </c>
      <c r="AU8" s="11">
        <v>121</v>
      </c>
      <c r="AV8" s="11">
        <v>166</v>
      </c>
      <c r="AW8" s="11">
        <v>67</v>
      </c>
      <c r="AX8" s="11">
        <v>7</v>
      </c>
      <c r="AY8" s="11"/>
      <c r="AZ8" s="11">
        <v>91</v>
      </c>
      <c r="BA8" s="11">
        <v>191</v>
      </c>
      <c r="BB8" s="11">
        <v>60</v>
      </c>
      <c r="BC8" s="11">
        <v>111</v>
      </c>
      <c r="BD8" s="11">
        <v>94</v>
      </c>
      <c r="BE8" s="11">
        <v>26</v>
      </c>
      <c r="BF8" s="11"/>
      <c r="BG8" s="11">
        <v>349</v>
      </c>
      <c r="BH8" s="11">
        <v>223</v>
      </c>
      <c r="BI8" s="11" t="s">
        <v>94</v>
      </c>
      <c r="BJ8" s="11" t="s">
        <v>94</v>
      </c>
      <c r="BK8" s="11" t="s">
        <v>94</v>
      </c>
      <c r="BL8" s="11" t="s">
        <v>94</v>
      </c>
      <c r="BM8" s="11" t="s">
        <v>94</v>
      </c>
    </row>
    <row r="9" spans="2:65" x14ac:dyDescent="0.35">
      <c r="B9" s="18" t="s">
        <v>736</v>
      </c>
      <c r="C9" s="17">
        <v>6.1692698651786004E-3</v>
      </c>
      <c r="D9" s="17">
        <v>9.0981567787043194E-3</v>
      </c>
      <c r="E9" s="17">
        <v>3.26303385527996E-3</v>
      </c>
      <c r="F9" s="17"/>
      <c r="G9" s="17">
        <v>3.9208971553491699E-2</v>
      </c>
      <c r="H9" s="17">
        <v>0</v>
      </c>
      <c r="I9" s="17">
        <v>0</v>
      </c>
      <c r="J9" s="17">
        <v>1.01870250789936E-2</v>
      </c>
      <c r="K9" s="17">
        <v>0</v>
      </c>
      <c r="L9" s="17">
        <v>5.6437145993896596E-3</v>
      </c>
      <c r="M9" s="17"/>
      <c r="N9" s="17">
        <v>0</v>
      </c>
      <c r="O9" s="17">
        <v>9.9265928854825308E-3</v>
      </c>
      <c r="P9" s="17">
        <v>8.9127592511296407E-3</v>
      </c>
      <c r="Q9" s="17">
        <v>8.6656716126136506E-3</v>
      </c>
      <c r="R9" s="17"/>
      <c r="S9" s="17">
        <v>2.5733235689344401E-2</v>
      </c>
      <c r="T9" s="17">
        <v>1.01289217493571E-2</v>
      </c>
      <c r="U9" s="17">
        <v>0</v>
      </c>
      <c r="V9" s="17">
        <v>0</v>
      </c>
      <c r="W9" s="17">
        <v>0</v>
      </c>
      <c r="X9" s="17">
        <v>0</v>
      </c>
      <c r="Y9" s="17">
        <v>0</v>
      </c>
      <c r="Z9" s="17">
        <v>0</v>
      </c>
      <c r="AA9" s="17">
        <v>0</v>
      </c>
      <c r="AB9" s="17">
        <v>0</v>
      </c>
      <c r="AC9" s="17">
        <v>3.9984970067342598E-2</v>
      </c>
      <c r="AD9" s="17">
        <v>0</v>
      </c>
      <c r="AE9" s="17"/>
      <c r="AF9" s="17">
        <v>4.3594448027274302E-3</v>
      </c>
      <c r="AG9" s="17">
        <v>3.5672805614772101E-3</v>
      </c>
      <c r="AH9" s="17">
        <v>0</v>
      </c>
      <c r="AI9" s="17"/>
      <c r="AJ9" s="17">
        <v>3.9657597361488096E-3</v>
      </c>
      <c r="AK9" s="17">
        <v>6.4999004957507402E-3</v>
      </c>
      <c r="AL9" s="17">
        <v>0</v>
      </c>
      <c r="AM9" s="17">
        <v>0</v>
      </c>
      <c r="AN9" s="17">
        <v>4.1735081330972E-2</v>
      </c>
      <c r="AO9" s="17"/>
      <c r="AP9" s="17">
        <v>0</v>
      </c>
      <c r="AQ9" s="17">
        <v>1.06667239066809E-2</v>
      </c>
      <c r="AR9" s="17">
        <v>4.0540441492163598E-2</v>
      </c>
      <c r="AS9" s="17"/>
      <c r="AT9" s="17">
        <v>1.30706361430349E-2</v>
      </c>
      <c r="AU9" s="17">
        <v>8.8618018578438505E-3</v>
      </c>
      <c r="AV9" s="17">
        <v>0</v>
      </c>
      <c r="AW9" s="17">
        <v>0</v>
      </c>
      <c r="AX9" s="17">
        <v>0</v>
      </c>
      <c r="AY9" s="17"/>
      <c r="AZ9" s="17">
        <v>1.67507739862677E-2</v>
      </c>
      <c r="BA9" s="17">
        <v>0</v>
      </c>
      <c r="BB9" s="17">
        <v>1.5642032318648798E-2</v>
      </c>
      <c r="BC9" s="17">
        <v>0</v>
      </c>
      <c r="BD9" s="17">
        <v>0</v>
      </c>
      <c r="BE9" s="17">
        <v>4.1895398368021697E-2</v>
      </c>
      <c r="BF9" s="17"/>
      <c r="BG9" s="17">
        <v>7.0314079922135404E-3</v>
      </c>
      <c r="BH9" s="17">
        <v>4.8195808285942899E-3</v>
      </c>
      <c r="BI9" s="17" t="s">
        <v>95</v>
      </c>
      <c r="BJ9" s="17" t="s">
        <v>95</v>
      </c>
      <c r="BK9" s="17" t="s">
        <v>95</v>
      </c>
      <c r="BL9" s="17" t="s">
        <v>95</v>
      </c>
      <c r="BM9" s="17" t="s">
        <v>95</v>
      </c>
    </row>
    <row r="10" spans="2:65" x14ac:dyDescent="0.35">
      <c r="B10" s="18" t="s">
        <v>737</v>
      </c>
      <c r="C10" s="17">
        <v>2.7827740936227301E-2</v>
      </c>
      <c r="D10" s="17">
        <v>3.9068150553526297E-2</v>
      </c>
      <c r="E10" s="17">
        <v>1.6690120079206599E-2</v>
      </c>
      <c r="F10" s="17"/>
      <c r="G10" s="17">
        <v>0.123451073523237</v>
      </c>
      <c r="H10" s="17">
        <v>1.01670597239569E-2</v>
      </c>
      <c r="I10" s="17">
        <v>5.6509187542095399E-2</v>
      </c>
      <c r="J10" s="17">
        <v>1.7266241752957701E-2</v>
      </c>
      <c r="K10" s="17">
        <v>0</v>
      </c>
      <c r="L10" s="17">
        <v>2.23815080443838E-2</v>
      </c>
      <c r="M10" s="17"/>
      <c r="N10" s="17">
        <v>3.2794951102097097E-2</v>
      </c>
      <c r="O10" s="17">
        <v>1.28903836637314E-2</v>
      </c>
      <c r="P10" s="17">
        <v>1.7437366833680801E-2</v>
      </c>
      <c r="Q10" s="17">
        <v>5.2001481342935203E-2</v>
      </c>
      <c r="R10" s="17"/>
      <c r="S10" s="17">
        <v>4.7791394061305698E-2</v>
      </c>
      <c r="T10" s="17">
        <v>3.1114560236903999E-2</v>
      </c>
      <c r="U10" s="17">
        <v>1.8579700696384399E-2</v>
      </c>
      <c r="V10" s="17">
        <v>1.6136774476336501E-2</v>
      </c>
      <c r="W10" s="17">
        <v>6.1032338374096197E-2</v>
      </c>
      <c r="X10" s="17">
        <v>3.9586519674922702E-2</v>
      </c>
      <c r="Y10" s="17">
        <v>0</v>
      </c>
      <c r="Z10" s="17">
        <v>0</v>
      </c>
      <c r="AA10" s="17">
        <v>3.4358841304650903E-2</v>
      </c>
      <c r="AB10" s="17">
        <v>1.8652245860108701E-2</v>
      </c>
      <c r="AC10" s="17">
        <v>3.6843974232205499E-2</v>
      </c>
      <c r="AD10" s="17">
        <v>0</v>
      </c>
      <c r="AE10" s="17"/>
      <c r="AF10" s="17">
        <v>1.47434218527598E-2</v>
      </c>
      <c r="AG10" s="17">
        <v>4.70504083773335E-2</v>
      </c>
      <c r="AH10" s="17">
        <v>0</v>
      </c>
      <c r="AI10" s="17"/>
      <c r="AJ10" s="17">
        <v>2.2756432783979999E-2</v>
      </c>
      <c r="AK10" s="17">
        <v>6.1774996428274997E-2</v>
      </c>
      <c r="AL10" s="17">
        <v>1.93456651470943E-2</v>
      </c>
      <c r="AM10" s="17">
        <v>0</v>
      </c>
      <c r="AN10" s="17">
        <v>0</v>
      </c>
      <c r="AO10" s="17"/>
      <c r="AP10" s="17">
        <v>2.54329420153546E-2</v>
      </c>
      <c r="AQ10" s="17">
        <v>4.5524937155141297E-2</v>
      </c>
      <c r="AR10" s="17">
        <v>4.6954479494610998E-2</v>
      </c>
      <c r="AS10" s="17"/>
      <c r="AT10" s="17">
        <v>0</v>
      </c>
      <c r="AU10" s="17">
        <v>3.1850872887516597E-2</v>
      </c>
      <c r="AV10" s="17">
        <v>2.9414032355535701E-2</v>
      </c>
      <c r="AW10" s="17">
        <v>3.9446388761139102E-2</v>
      </c>
      <c r="AX10" s="17">
        <v>0</v>
      </c>
      <c r="AY10" s="17"/>
      <c r="AZ10" s="17">
        <v>7.2043799669118405E-2</v>
      </c>
      <c r="BA10" s="17">
        <v>1.9322393103186401E-2</v>
      </c>
      <c r="BB10" s="17">
        <v>3.3098590726258897E-2</v>
      </c>
      <c r="BC10" s="17">
        <v>7.9978763066140702E-3</v>
      </c>
      <c r="BD10" s="17">
        <v>2.0259707562067401E-2</v>
      </c>
      <c r="BE10" s="17">
        <v>3.5614718149992598E-2</v>
      </c>
      <c r="BF10" s="17"/>
      <c r="BG10" s="17">
        <v>1.8615123684505099E-2</v>
      </c>
      <c r="BH10" s="17">
        <v>4.2250219322214601E-2</v>
      </c>
      <c r="BI10" s="17" t="s">
        <v>95</v>
      </c>
      <c r="BJ10" s="17" t="s">
        <v>95</v>
      </c>
      <c r="BK10" s="17" t="s">
        <v>95</v>
      </c>
      <c r="BL10" s="17" t="s">
        <v>95</v>
      </c>
      <c r="BM10" s="17" t="s">
        <v>95</v>
      </c>
    </row>
    <row r="11" spans="2:65" x14ac:dyDescent="0.35">
      <c r="B11" s="18" t="s">
        <v>738</v>
      </c>
      <c r="C11" s="17">
        <v>6.3738418426753096E-2</v>
      </c>
      <c r="D11" s="17">
        <v>7.8233557844124793E-2</v>
      </c>
      <c r="E11" s="17">
        <v>4.9482236454992203E-2</v>
      </c>
      <c r="F11" s="17"/>
      <c r="G11" s="17">
        <v>0.112658631325276</v>
      </c>
      <c r="H11" s="17">
        <v>2.5830903207291402E-2</v>
      </c>
      <c r="I11" s="17">
        <v>2.3995381850462402E-2</v>
      </c>
      <c r="J11" s="17">
        <v>8.3156119495331596E-2</v>
      </c>
      <c r="K11" s="17">
        <v>8.4171974671041497E-2</v>
      </c>
      <c r="L11" s="17">
        <v>6.2748071564386804E-2</v>
      </c>
      <c r="M11" s="17"/>
      <c r="N11" s="17">
        <v>7.4307062993784506E-2</v>
      </c>
      <c r="O11" s="17">
        <v>8.2848838325094404E-2</v>
      </c>
      <c r="P11" s="17">
        <v>4.2525590445923599E-2</v>
      </c>
      <c r="Q11" s="17">
        <v>4.1516161815370503E-2</v>
      </c>
      <c r="R11" s="17"/>
      <c r="S11" s="17">
        <v>5.3350564015329303E-2</v>
      </c>
      <c r="T11" s="17">
        <v>5.4934930310288101E-2</v>
      </c>
      <c r="U11" s="17">
        <v>8.0053920411901999E-2</v>
      </c>
      <c r="V11" s="17">
        <v>8.5214400068869198E-2</v>
      </c>
      <c r="W11" s="17">
        <v>4.3472169592594499E-2</v>
      </c>
      <c r="X11" s="17">
        <v>8.4525804968259594E-2</v>
      </c>
      <c r="Y11" s="17">
        <v>7.5015837570514804E-2</v>
      </c>
      <c r="Z11" s="17">
        <v>0</v>
      </c>
      <c r="AA11" s="17">
        <v>0.101537373082619</v>
      </c>
      <c r="AB11" s="17">
        <v>0</v>
      </c>
      <c r="AC11" s="17">
        <v>0.11633821102387799</v>
      </c>
      <c r="AD11" s="17">
        <v>8.4159956683645606E-2</v>
      </c>
      <c r="AE11" s="17"/>
      <c r="AF11" s="17">
        <v>6.1397878232024597E-2</v>
      </c>
      <c r="AG11" s="17">
        <v>7.2640290155952705E-2</v>
      </c>
      <c r="AH11" s="17">
        <v>2.2218217475158401E-2</v>
      </c>
      <c r="AI11" s="17"/>
      <c r="AJ11" s="17">
        <v>5.4908707212762899E-2</v>
      </c>
      <c r="AK11" s="17">
        <v>8.4586212014051407E-2</v>
      </c>
      <c r="AL11" s="17">
        <v>8.3647341629541502E-2</v>
      </c>
      <c r="AM11" s="17">
        <v>0</v>
      </c>
      <c r="AN11" s="17">
        <v>3.3681194035963598E-2</v>
      </c>
      <c r="AO11" s="17"/>
      <c r="AP11" s="17">
        <v>5.7373079743043197E-2</v>
      </c>
      <c r="AQ11" s="17">
        <v>8.3654009721891104E-2</v>
      </c>
      <c r="AR11" s="17">
        <v>0.10362283974427899</v>
      </c>
      <c r="AS11" s="17"/>
      <c r="AT11" s="17">
        <v>3.2899509896539197E-2</v>
      </c>
      <c r="AU11" s="17">
        <v>6.5926117808460694E-2</v>
      </c>
      <c r="AV11" s="17">
        <v>5.1568105268922998E-2</v>
      </c>
      <c r="AW11" s="17">
        <v>9.5819034945106199E-2</v>
      </c>
      <c r="AX11" s="17">
        <v>0</v>
      </c>
      <c r="AY11" s="17"/>
      <c r="AZ11" s="17">
        <v>1.16943315841408E-2</v>
      </c>
      <c r="BA11" s="17">
        <v>6.0037084868095898E-2</v>
      </c>
      <c r="BB11" s="17">
        <v>9.4572204953825303E-2</v>
      </c>
      <c r="BC11" s="17">
        <v>6.4985550702175696E-2</v>
      </c>
      <c r="BD11" s="17">
        <v>9.8332596675727801E-2</v>
      </c>
      <c r="BE11" s="17">
        <v>7.1555284373922196E-2</v>
      </c>
      <c r="BF11" s="17"/>
      <c r="BG11" s="17">
        <v>7.0318633928946994E-2</v>
      </c>
      <c r="BH11" s="17">
        <v>5.34370010051416E-2</v>
      </c>
      <c r="BI11" s="17" t="s">
        <v>95</v>
      </c>
      <c r="BJ11" s="17" t="s">
        <v>95</v>
      </c>
      <c r="BK11" s="17" t="s">
        <v>95</v>
      </c>
      <c r="BL11" s="17" t="s">
        <v>95</v>
      </c>
      <c r="BM11" s="17" t="s">
        <v>95</v>
      </c>
    </row>
    <row r="12" spans="2:65" x14ac:dyDescent="0.35">
      <c r="B12" s="18" t="s">
        <v>739</v>
      </c>
      <c r="C12" s="17">
        <v>5.6136727811546099E-2</v>
      </c>
      <c r="D12" s="17">
        <v>6.1099310757809E-2</v>
      </c>
      <c r="E12" s="17">
        <v>5.1387047387915198E-2</v>
      </c>
      <c r="F12" s="17"/>
      <c r="G12" s="17">
        <v>0.103201324251009</v>
      </c>
      <c r="H12" s="17">
        <v>8.3267262443909904E-2</v>
      </c>
      <c r="I12" s="17">
        <v>5.3819225918438497E-2</v>
      </c>
      <c r="J12" s="17">
        <v>5.3403264188643398E-2</v>
      </c>
      <c r="K12" s="17">
        <v>5.0174406219242997E-2</v>
      </c>
      <c r="L12" s="17">
        <v>4.0946976536605499E-2</v>
      </c>
      <c r="M12" s="17"/>
      <c r="N12" s="17">
        <v>7.1481168025359906E-2</v>
      </c>
      <c r="O12" s="17">
        <v>6.4269282593260105E-2</v>
      </c>
      <c r="P12" s="17">
        <v>2.8441383495070999E-2</v>
      </c>
      <c r="Q12" s="17">
        <v>4.8391129056626903E-2</v>
      </c>
      <c r="R12" s="17"/>
      <c r="S12" s="17">
        <v>4.0936255830174302E-2</v>
      </c>
      <c r="T12" s="17">
        <v>7.7367790010350102E-2</v>
      </c>
      <c r="U12" s="17">
        <v>0</v>
      </c>
      <c r="V12" s="17">
        <v>1.6709555068818199E-2</v>
      </c>
      <c r="W12" s="17">
        <v>9.2399289024467396E-2</v>
      </c>
      <c r="X12" s="17">
        <v>5.7336783995744101E-2</v>
      </c>
      <c r="Y12" s="17">
        <v>7.70128821711491E-2</v>
      </c>
      <c r="Z12" s="17">
        <v>7.2183944468071706E-2</v>
      </c>
      <c r="AA12" s="17">
        <v>0.101001225590598</v>
      </c>
      <c r="AB12" s="17">
        <v>3.8966315798861298E-2</v>
      </c>
      <c r="AC12" s="17">
        <v>3.5251108731583797E-2</v>
      </c>
      <c r="AD12" s="17">
        <v>0.100790216307054</v>
      </c>
      <c r="AE12" s="17"/>
      <c r="AF12" s="17">
        <v>6.59136771928681E-2</v>
      </c>
      <c r="AG12" s="17">
        <v>3.8667635307965999E-2</v>
      </c>
      <c r="AH12" s="17">
        <v>5.7129732529739803E-2</v>
      </c>
      <c r="AI12" s="17"/>
      <c r="AJ12" s="17">
        <v>6.8530155722825295E-2</v>
      </c>
      <c r="AK12" s="17">
        <v>4.9765571094999003E-2</v>
      </c>
      <c r="AL12" s="17">
        <v>1.9565132319634099E-2</v>
      </c>
      <c r="AM12" s="17">
        <v>0.26037962379929003</v>
      </c>
      <c r="AN12" s="17">
        <v>0</v>
      </c>
      <c r="AO12" s="17"/>
      <c r="AP12" s="17">
        <v>5.4023593865722898E-2</v>
      </c>
      <c r="AQ12" s="17">
        <v>6.6840297640844495E-2</v>
      </c>
      <c r="AR12" s="17">
        <v>2.4237405892849801E-2</v>
      </c>
      <c r="AS12" s="17"/>
      <c r="AT12" s="17">
        <v>1.55836273484109E-2</v>
      </c>
      <c r="AU12" s="17">
        <v>5.0499385366001501E-2</v>
      </c>
      <c r="AV12" s="17">
        <v>6.4929624193915902E-2</v>
      </c>
      <c r="AW12" s="17">
        <v>0.103088454843525</v>
      </c>
      <c r="AX12" s="17">
        <v>0.27254606309561302</v>
      </c>
      <c r="AY12" s="17"/>
      <c r="AZ12" s="17">
        <v>7.2650539010792603E-2</v>
      </c>
      <c r="BA12" s="17">
        <v>4.9110581491840902E-2</v>
      </c>
      <c r="BB12" s="17">
        <v>4.5463218479398097E-2</v>
      </c>
      <c r="BC12" s="17">
        <v>4.9494566386842902E-2</v>
      </c>
      <c r="BD12" s="17">
        <v>6.9236405976969104E-2</v>
      </c>
      <c r="BE12" s="17">
        <v>5.5146908787877001E-2</v>
      </c>
      <c r="BF12" s="17"/>
      <c r="BG12" s="17">
        <v>5.9069346268752397E-2</v>
      </c>
      <c r="BH12" s="17">
        <v>5.15456734827128E-2</v>
      </c>
      <c r="BI12" s="17" t="s">
        <v>95</v>
      </c>
      <c r="BJ12" s="17" t="s">
        <v>95</v>
      </c>
      <c r="BK12" s="17" t="s">
        <v>95</v>
      </c>
      <c r="BL12" s="17" t="s">
        <v>95</v>
      </c>
      <c r="BM12" s="17" t="s">
        <v>95</v>
      </c>
    </row>
    <row r="13" spans="2:65" x14ac:dyDescent="0.35">
      <c r="B13" s="18" t="s">
        <v>740</v>
      </c>
      <c r="C13" s="17">
        <v>7.8875832861642597E-2</v>
      </c>
      <c r="D13" s="17">
        <v>8.1651657135301398E-2</v>
      </c>
      <c r="E13" s="17">
        <v>7.6400465213342206E-2</v>
      </c>
      <c r="F13" s="17"/>
      <c r="G13" s="17">
        <v>5.0129577183674598E-2</v>
      </c>
      <c r="H13" s="17">
        <v>4.7471066221673901E-2</v>
      </c>
      <c r="I13" s="17">
        <v>9.9315983444891398E-2</v>
      </c>
      <c r="J13" s="17">
        <v>5.6032187130240899E-2</v>
      </c>
      <c r="K13" s="17">
        <v>0.135296137194339</v>
      </c>
      <c r="L13" s="17">
        <v>6.50750900864593E-2</v>
      </c>
      <c r="M13" s="17"/>
      <c r="N13" s="17">
        <v>6.8793627714691399E-2</v>
      </c>
      <c r="O13" s="17">
        <v>7.7266856042864401E-2</v>
      </c>
      <c r="P13" s="17">
        <v>8.9301635973910706E-2</v>
      </c>
      <c r="Q13" s="17">
        <v>8.7352295462228294E-2</v>
      </c>
      <c r="R13" s="17"/>
      <c r="S13" s="17">
        <v>9.82421471652552E-2</v>
      </c>
      <c r="T13" s="17">
        <v>4.9383731581536597E-2</v>
      </c>
      <c r="U13" s="17">
        <v>0.106450394234973</v>
      </c>
      <c r="V13" s="17">
        <v>0.109624180874178</v>
      </c>
      <c r="W13" s="17">
        <v>6.5899603865849907E-2</v>
      </c>
      <c r="X13" s="17">
        <v>6.0408084784954401E-2</v>
      </c>
      <c r="Y13" s="17">
        <v>0.103878775445772</v>
      </c>
      <c r="Z13" s="17">
        <v>0.118269103590652</v>
      </c>
      <c r="AA13" s="17">
        <v>1.6376527737437301E-2</v>
      </c>
      <c r="AB13" s="17">
        <v>0.11489925675028299</v>
      </c>
      <c r="AC13" s="17">
        <v>8.0632767410088999E-2</v>
      </c>
      <c r="AD13" s="17">
        <v>0</v>
      </c>
      <c r="AE13" s="17"/>
      <c r="AF13" s="17">
        <v>5.9178865686168598E-2</v>
      </c>
      <c r="AG13" s="17">
        <v>0.105888344933286</v>
      </c>
      <c r="AH13" s="17">
        <v>6.7787263425262603E-2</v>
      </c>
      <c r="AI13" s="17"/>
      <c r="AJ13" s="17">
        <v>7.5994129609379305E-2</v>
      </c>
      <c r="AK13" s="17">
        <v>9.3081087366183701E-2</v>
      </c>
      <c r="AL13" s="17">
        <v>0.123741123791148</v>
      </c>
      <c r="AM13" s="17">
        <v>0</v>
      </c>
      <c r="AN13" s="17">
        <v>7.9085038440282002E-2</v>
      </c>
      <c r="AO13" s="17"/>
      <c r="AP13" s="17">
        <v>7.2141284383253804E-2</v>
      </c>
      <c r="AQ13" s="17">
        <v>9.0609386446935503E-2</v>
      </c>
      <c r="AR13" s="17">
        <v>0.126092487922395</v>
      </c>
      <c r="AS13" s="17"/>
      <c r="AT13" s="17">
        <v>0.140210486647044</v>
      </c>
      <c r="AU13" s="17">
        <v>8.0119594627493906E-2</v>
      </c>
      <c r="AV13" s="17">
        <v>6.8501593569960495E-2</v>
      </c>
      <c r="AW13" s="17">
        <v>5.6559564407143499E-2</v>
      </c>
      <c r="AX13" s="17">
        <v>0</v>
      </c>
      <c r="AY13" s="17"/>
      <c r="AZ13" s="17">
        <v>7.2174570762627996E-2</v>
      </c>
      <c r="BA13" s="17">
        <v>7.2498985302925506E-2</v>
      </c>
      <c r="BB13" s="17">
        <v>8.5161896037328905E-2</v>
      </c>
      <c r="BC13" s="17">
        <v>5.8495947825869601E-2</v>
      </c>
      <c r="BD13" s="17">
        <v>0.13033262201133999</v>
      </c>
      <c r="BE13" s="17">
        <v>3.4256538455480899E-2</v>
      </c>
      <c r="BF13" s="17"/>
      <c r="BG13" s="17">
        <v>8.82834712104274E-2</v>
      </c>
      <c r="BH13" s="17">
        <v>6.4148046279260698E-2</v>
      </c>
      <c r="BI13" s="17" t="s">
        <v>95</v>
      </c>
      <c r="BJ13" s="17" t="s">
        <v>95</v>
      </c>
      <c r="BK13" s="17" t="s">
        <v>95</v>
      </c>
      <c r="BL13" s="17" t="s">
        <v>95</v>
      </c>
      <c r="BM13" s="17" t="s">
        <v>95</v>
      </c>
    </row>
    <row r="14" spans="2:65" x14ac:dyDescent="0.35">
      <c r="B14" s="18" t="s">
        <v>741</v>
      </c>
      <c r="C14" s="17">
        <v>0.155024286450159</v>
      </c>
      <c r="D14" s="17">
        <v>0.18020637890617799</v>
      </c>
      <c r="E14" s="17">
        <v>0.13042653991515499</v>
      </c>
      <c r="F14" s="17"/>
      <c r="G14" s="17">
        <v>5.7921898103808801E-2</v>
      </c>
      <c r="H14" s="17">
        <v>0.14651068109453999</v>
      </c>
      <c r="I14" s="17">
        <v>0.189689433535703</v>
      </c>
      <c r="J14" s="17">
        <v>0.157521187337093</v>
      </c>
      <c r="K14" s="17">
        <v>0.17243713560138299</v>
      </c>
      <c r="L14" s="17">
        <v>0.14996855806631901</v>
      </c>
      <c r="M14" s="17"/>
      <c r="N14" s="17">
        <v>0.16900056894944099</v>
      </c>
      <c r="O14" s="17">
        <v>0.17457517969448999</v>
      </c>
      <c r="P14" s="17">
        <v>0.148818336167376</v>
      </c>
      <c r="Q14" s="17">
        <v>0.10929625267285401</v>
      </c>
      <c r="R14" s="17"/>
      <c r="S14" s="17">
        <v>0.101870249666432</v>
      </c>
      <c r="T14" s="17">
        <v>0.201624888773971</v>
      </c>
      <c r="U14" s="17">
        <v>0.169435677676671</v>
      </c>
      <c r="V14" s="17">
        <v>0.13177592772522501</v>
      </c>
      <c r="W14" s="17">
        <v>0.155822430387417</v>
      </c>
      <c r="X14" s="17">
        <v>0.192206339201344</v>
      </c>
      <c r="Y14" s="17">
        <v>0.13631899024821401</v>
      </c>
      <c r="Z14" s="17">
        <v>0.18091119249680501</v>
      </c>
      <c r="AA14" s="17">
        <v>0.138928340126556</v>
      </c>
      <c r="AB14" s="17">
        <v>0.16159547486381001</v>
      </c>
      <c r="AC14" s="17">
        <v>7.6059727533665605E-2</v>
      </c>
      <c r="AD14" s="17">
        <v>0.17651839845317099</v>
      </c>
      <c r="AE14" s="17"/>
      <c r="AF14" s="17">
        <v>0.183988255218379</v>
      </c>
      <c r="AG14" s="17">
        <v>0.13145577727704999</v>
      </c>
      <c r="AH14" s="17">
        <v>0.15864246353038</v>
      </c>
      <c r="AI14" s="17"/>
      <c r="AJ14" s="17">
        <v>0.18932974592715199</v>
      </c>
      <c r="AK14" s="17">
        <v>0.10561455264773301</v>
      </c>
      <c r="AL14" s="17">
        <v>0.15876219701011501</v>
      </c>
      <c r="AM14" s="17">
        <v>0</v>
      </c>
      <c r="AN14" s="17">
        <v>0.16194517167793099</v>
      </c>
      <c r="AO14" s="17"/>
      <c r="AP14" s="17">
        <v>0.15517613101702599</v>
      </c>
      <c r="AQ14" s="17">
        <v>0.146288002715868</v>
      </c>
      <c r="AR14" s="17">
        <v>9.7563722861121305E-2</v>
      </c>
      <c r="AS14" s="17"/>
      <c r="AT14" s="17">
        <v>0.13080379400449399</v>
      </c>
      <c r="AU14" s="17">
        <v>0.14817325905822901</v>
      </c>
      <c r="AV14" s="17">
        <v>0.181042254736098</v>
      </c>
      <c r="AW14" s="17">
        <v>0.130899652859778</v>
      </c>
      <c r="AX14" s="17">
        <v>0</v>
      </c>
      <c r="AY14" s="17"/>
      <c r="AZ14" s="17">
        <v>0.11753791430913101</v>
      </c>
      <c r="BA14" s="17">
        <v>0.16315586933384499</v>
      </c>
      <c r="BB14" s="17">
        <v>9.9935543418100806E-2</v>
      </c>
      <c r="BC14" s="17">
        <v>0.219804371043721</v>
      </c>
      <c r="BD14" s="17">
        <v>0.13381126129394</v>
      </c>
      <c r="BE14" s="17">
        <v>0.153468018936638</v>
      </c>
      <c r="BF14" s="17"/>
      <c r="BG14" s="17">
        <v>0.160719802870746</v>
      </c>
      <c r="BH14" s="17">
        <v>0.14610787754827101</v>
      </c>
      <c r="BI14" s="17" t="s">
        <v>95</v>
      </c>
      <c r="BJ14" s="17" t="s">
        <v>95</v>
      </c>
      <c r="BK14" s="17" t="s">
        <v>95</v>
      </c>
      <c r="BL14" s="17" t="s">
        <v>95</v>
      </c>
      <c r="BM14" s="17" t="s">
        <v>95</v>
      </c>
    </row>
    <row r="15" spans="2:65" x14ac:dyDescent="0.35">
      <c r="B15" s="18" t="s">
        <v>742</v>
      </c>
      <c r="C15" s="17">
        <v>0.121427519256654</v>
      </c>
      <c r="D15" s="17">
        <v>0.13513327285857801</v>
      </c>
      <c r="E15" s="17">
        <v>0.108181357540744</v>
      </c>
      <c r="F15" s="17"/>
      <c r="G15" s="17">
        <v>5.5874657797522098E-2</v>
      </c>
      <c r="H15" s="17">
        <v>0.21233921139293799</v>
      </c>
      <c r="I15" s="17">
        <v>0.10847709727060199</v>
      </c>
      <c r="J15" s="17">
        <v>0.121988363011189</v>
      </c>
      <c r="K15" s="17">
        <v>0.13606915681127499</v>
      </c>
      <c r="L15" s="17">
        <v>9.6836328825770701E-2</v>
      </c>
      <c r="M15" s="17"/>
      <c r="N15" s="17">
        <v>0.14211998797921499</v>
      </c>
      <c r="O15" s="17">
        <v>0.11020067559489501</v>
      </c>
      <c r="P15" s="17">
        <v>0.15533270867205701</v>
      </c>
      <c r="Q15" s="17">
        <v>6.2731158808965307E-2</v>
      </c>
      <c r="R15" s="17"/>
      <c r="S15" s="17">
        <v>6.4269034175258297E-2</v>
      </c>
      <c r="T15" s="17">
        <v>0.112047522206313</v>
      </c>
      <c r="U15" s="17">
        <v>4.9751787572414802E-2</v>
      </c>
      <c r="V15" s="17">
        <v>0.139349298415164</v>
      </c>
      <c r="W15" s="17">
        <v>9.5184083586303106E-2</v>
      </c>
      <c r="X15" s="17">
        <v>9.2590888325509102E-2</v>
      </c>
      <c r="Y15" s="17">
        <v>0.156060785934832</v>
      </c>
      <c r="Z15" s="17">
        <v>0.148102230347854</v>
      </c>
      <c r="AA15" s="17">
        <v>0.17842694834294301</v>
      </c>
      <c r="AB15" s="17">
        <v>0.20252853300201101</v>
      </c>
      <c r="AC15" s="17">
        <v>7.8521798358486494E-2</v>
      </c>
      <c r="AD15" s="17">
        <v>0.19504491161069001</v>
      </c>
      <c r="AE15" s="17"/>
      <c r="AF15" s="17">
        <v>0.107924745033725</v>
      </c>
      <c r="AG15" s="17">
        <v>0.129297757799087</v>
      </c>
      <c r="AH15" s="17">
        <v>0.14862882459052201</v>
      </c>
      <c r="AI15" s="17"/>
      <c r="AJ15" s="17">
        <v>0.119823045767981</v>
      </c>
      <c r="AK15" s="17">
        <v>0.10520315503098</v>
      </c>
      <c r="AL15" s="17">
        <v>0.16858976106500401</v>
      </c>
      <c r="AM15" s="17">
        <v>0</v>
      </c>
      <c r="AN15" s="17">
        <v>0.14518481040206099</v>
      </c>
      <c r="AO15" s="17"/>
      <c r="AP15" s="17">
        <v>9.8655541256726806E-2</v>
      </c>
      <c r="AQ15" s="17">
        <v>0.134638100428011</v>
      </c>
      <c r="AR15" s="17">
        <v>0.18757286478979299</v>
      </c>
      <c r="AS15" s="17"/>
      <c r="AT15" s="17">
        <v>0.116727795166683</v>
      </c>
      <c r="AU15" s="17">
        <v>0.116647226030754</v>
      </c>
      <c r="AV15" s="17">
        <v>0.13965652713549701</v>
      </c>
      <c r="AW15" s="17">
        <v>0.135940082512541</v>
      </c>
      <c r="AX15" s="17">
        <v>0.10541510699384</v>
      </c>
      <c r="AY15" s="17"/>
      <c r="AZ15" s="17">
        <v>8.1354366567174805E-2</v>
      </c>
      <c r="BA15" s="17">
        <v>0.14180907426638301</v>
      </c>
      <c r="BB15" s="17">
        <v>0.16865197025409401</v>
      </c>
      <c r="BC15" s="17">
        <v>0.13889007316861801</v>
      </c>
      <c r="BD15" s="17">
        <v>7.2183697193804894E-2</v>
      </c>
      <c r="BE15" s="17">
        <v>0.107944099107999</v>
      </c>
      <c r="BF15" s="17"/>
      <c r="BG15" s="17">
        <v>0.11454126514242299</v>
      </c>
      <c r="BH15" s="17">
        <v>0.132208044313672</v>
      </c>
      <c r="BI15" s="17" t="s">
        <v>95</v>
      </c>
      <c r="BJ15" s="17" t="s">
        <v>95</v>
      </c>
      <c r="BK15" s="17" t="s">
        <v>95</v>
      </c>
      <c r="BL15" s="17" t="s">
        <v>95</v>
      </c>
      <c r="BM15" s="17" t="s">
        <v>95</v>
      </c>
    </row>
    <row r="16" spans="2:65" x14ac:dyDescent="0.35">
      <c r="B16" s="18" t="s">
        <v>743</v>
      </c>
      <c r="C16" s="17">
        <v>3.3773306023496701E-2</v>
      </c>
      <c r="D16" s="17">
        <v>4.0799389600958198E-2</v>
      </c>
      <c r="E16" s="17">
        <v>2.30537872911343E-2</v>
      </c>
      <c r="F16" s="17"/>
      <c r="G16" s="17">
        <v>0.12657386086025199</v>
      </c>
      <c r="H16" s="17">
        <v>5.8926720963080798E-2</v>
      </c>
      <c r="I16" s="17">
        <v>1.2504822544921501E-2</v>
      </c>
      <c r="J16" s="17">
        <v>5.3257766236581898E-2</v>
      </c>
      <c r="K16" s="17">
        <v>2.77329621646158E-2</v>
      </c>
      <c r="L16" s="17">
        <v>4.4825485807104201E-3</v>
      </c>
      <c r="M16" s="17"/>
      <c r="N16" s="17">
        <v>2.1815419726705199E-2</v>
      </c>
      <c r="O16" s="17">
        <v>2.76033462905735E-2</v>
      </c>
      <c r="P16" s="17">
        <v>4.6151881912605698E-2</v>
      </c>
      <c r="Q16" s="17">
        <v>4.9895775329631603E-2</v>
      </c>
      <c r="R16" s="17"/>
      <c r="S16" s="17">
        <v>3.8781143889322502E-2</v>
      </c>
      <c r="T16" s="17">
        <v>1.8949749261307599E-2</v>
      </c>
      <c r="U16" s="17">
        <v>1.25301677982772E-2</v>
      </c>
      <c r="V16" s="17">
        <v>3.53651907385331E-2</v>
      </c>
      <c r="W16" s="17">
        <v>2.42858283067071E-2</v>
      </c>
      <c r="X16" s="17">
        <v>1.4620791744085201E-2</v>
      </c>
      <c r="Y16" s="17">
        <v>1.7832096297308201E-2</v>
      </c>
      <c r="Z16" s="17">
        <v>3.4549997299234803E-2</v>
      </c>
      <c r="AA16" s="17">
        <v>5.0384135665886197E-2</v>
      </c>
      <c r="AB16" s="17">
        <v>4.1779801330990997E-2</v>
      </c>
      <c r="AC16" s="17">
        <v>0.15847951706640001</v>
      </c>
      <c r="AD16" s="17">
        <v>0</v>
      </c>
      <c r="AE16" s="17"/>
      <c r="AF16" s="17">
        <v>1.5930751073293701E-2</v>
      </c>
      <c r="AG16" s="17">
        <v>3.6591755269268902E-2</v>
      </c>
      <c r="AH16" s="17">
        <v>7.1774720008721093E-2</v>
      </c>
      <c r="AI16" s="17"/>
      <c r="AJ16" s="17">
        <v>2.8531395882842099E-2</v>
      </c>
      <c r="AK16" s="17">
        <v>4.7563721667064102E-2</v>
      </c>
      <c r="AL16" s="17">
        <v>1.58945389150533E-2</v>
      </c>
      <c r="AM16" s="17">
        <v>0</v>
      </c>
      <c r="AN16" s="17">
        <v>4.7746809961683699E-2</v>
      </c>
      <c r="AO16" s="17"/>
      <c r="AP16" s="17">
        <v>6.1542263830555499E-2</v>
      </c>
      <c r="AQ16" s="17">
        <v>1.9063585935565001E-2</v>
      </c>
      <c r="AR16" s="17">
        <v>5.1872394561926799E-2</v>
      </c>
      <c r="AS16" s="17"/>
      <c r="AT16" s="17">
        <v>2.3961635156026301E-2</v>
      </c>
      <c r="AU16" s="17">
        <v>4.4930109356386798E-2</v>
      </c>
      <c r="AV16" s="17">
        <v>2.4606444006820102E-2</v>
      </c>
      <c r="AW16" s="17">
        <v>1.35921669820432E-2</v>
      </c>
      <c r="AX16" s="17">
        <v>0.16897549662119299</v>
      </c>
      <c r="AY16" s="17"/>
      <c r="AZ16" s="17">
        <v>4.8595022164848803E-2</v>
      </c>
      <c r="BA16" s="17">
        <v>2.7828456687176501E-2</v>
      </c>
      <c r="BB16" s="17">
        <v>5.4115385609597999E-2</v>
      </c>
      <c r="BC16" s="17">
        <v>1.42187559186151E-2</v>
      </c>
      <c r="BD16" s="17">
        <v>3.9087431943863701E-2</v>
      </c>
      <c r="BE16" s="17">
        <v>4.3160056807554803E-2</v>
      </c>
      <c r="BF16" s="17"/>
      <c r="BG16" s="17">
        <v>2.1820893610383099E-2</v>
      </c>
      <c r="BH16" s="17">
        <v>5.2484971229854002E-2</v>
      </c>
      <c r="BI16" s="17" t="s">
        <v>95</v>
      </c>
      <c r="BJ16" s="17" t="s">
        <v>95</v>
      </c>
      <c r="BK16" s="17" t="s">
        <v>95</v>
      </c>
      <c r="BL16" s="17" t="s">
        <v>95</v>
      </c>
      <c r="BM16" s="17" t="s">
        <v>95</v>
      </c>
    </row>
    <row r="17" spans="2:65" x14ac:dyDescent="0.35">
      <c r="B17" s="18" t="s">
        <v>744</v>
      </c>
      <c r="C17" s="17">
        <v>2.3201215090591299E-2</v>
      </c>
      <c r="D17" s="17">
        <v>3.34136868157082E-2</v>
      </c>
      <c r="E17" s="17">
        <v>1.30741795450556E-2</v>
      </c>
      <c r="F17" s="17"/>
      <c r="G17" s="17">
        <v>3.9224622725346901E-2</v>
      </c>
      <c r="H17" s="17">
        <v>3.7102616495451102E-2</v>
      </c>
      <c r="I17" s="17">
        <v>1.9758591439339501E-2</v>
      </c>
      <c r="J17" s="17">
        <v>9.9934626049789504E-3</v>
      </c>
      <c r="K17" s="17">
        <v>3.4474391739946403E-2</v>
      </c>
      <c r="L17" s="17">
        <v>1.6638341530755E-2</v>
      </c>
      <c r="M17" s="17"/>
      <c r="N17" s="17">
        <v>3.9441436429927201E-2</v>
      </c>
      <c r="O17" s="17">
        <v>2.4321811636003599E-2</v>
      </c>
      <c r="P17" s="17">
        <v>0</v>
      </c>
      <c r="Q17" s="17">
        <v>1.8835829042568E-2</v>
      </c>
      <c r="R17" s="17"/>
      <c r="S17" s="17">
        <v>5.3923191613924303E-2</v>
      </c>
      <c r="T17" s="17">
        <v>2.82108141012253E-2</v>
      </c>
      <c r="U17" s="17">
        <v>3.2779302807741099E-2</v>
      </c>
      <c r="V17" s="17">
        <v>0</v>
      </c>
      <c r="W17" s="17">
        <v>0</v>
      </c>
      <c r="X17" s="17">
        <v>1.9176044381699599E-2</v>
      </c>
      <c r="Y17" s="17">
        <v>0</v>
      </c>
      <c r="Z17" s="17">
        <v>3.51723222661472E-2</v>
      </c>
      <c r="AA17" s="17">
        <v>5.3805417998440998E-2</v>
      </c>
      <c r="AB17" s="17">
        <v>1.91580613465171E-2</v>
      </c>
      <c r="AC17" s="17">
        <v>0</v>
      </c>
      <c r="AD17" s="17">
        <v>0</v>
      </c>
      <c r="AE17" s="17"/>
      <c r="AF17" s="17">
        <v>6.90142697935718E-3</v>
      </c>
      <c r="AG17" s="17">
        <v>3.8481898775088598E-2</v>
      </c>
      <c r="AH17" s="17">
        <v>0</v>
      </c>
      <c r="AI17" s="17"/>
      <c r="AJ17" s="17">
        <v>1.24631743293307E-2</v>
      </c>
      <c r="AK17" s="17">
        <v>3.8650940917565699E-2</v>
      </c>
      <c r="AL17" s="17">
        <v>0</v>
      </c>
      <c r="AM17" s="17">
        <v>9.8836991680480504E-2</v>
      </c>
      <c r="AN17" s="17">
        <v>0</v>
      </c>
      <c r="AO17" s="17"/>
      <c r="AP17" s="17">
        <v>2.9676583293224802E-2</v>
      </c>
      <c r="AQ17" s="17">
        <v>2.94532934673221E-2</v>
      </c>
      <c r="AR17" s="17">
        <v>0</v>
      </c>
      <c r="AS17" s="17"/>
      <c r="AT17" s="17">
        <v>2.41702921089866E-2</v>
      </c>
      <c r="AU17" s="17">
        <v>5.0992872983205699E-2</v>
      </c>
      <c r="AV17" s="17">
        <v>1.05766283814589E-2</v>
      </c>
      <c r="AW17" s="17">
        <v>2.50173679173014E-2</v>
      </c>
      <c r="AX17" s="17">
        <v>0</v>
      </c>
      <c r="AY17" s="17"/>
      <c r="AZ17" s="17">
        <v>3.1147140326051901E-2</v>
      </c>
      <c r="BA17" s="17">
        <v>2.7686976660040899E-2</v>
      </c>
      <c r="BB17" s="17">
        <v>4.1654074615952698E-2</v>
      </c>
      <c r="BC17" s="17">
        <v>1.6342556601594799E-2</v>
      </c>
      <c r="BD17" s="17">
        <v>9.1898925274726193E-3</v>
      </c>
      <c r="BE17" s="17">
        <v>0</v>
      </c>
      <c r="BF17" s="17"/>
      <c r="BG17" s="17">
        <v>2.4959122865741201E-2</v>
      </c>
      <c r="BH17" s="17">
        <v>2.04491864109109E-2</v>
      </c>
      <c r="BI17" s="17" t="s">
        <v>95</v>
      </c>
      <c r="BJ17" s="17" t="s">
        <v>95</v>
      </c>
      <c r="BK17" s="17" t="s">
        <v>95</v>
      </c>
      <c r="BL17" s="17" t="s">
        <v>95</v>
      </c>
      <c r="BM17" s="17" t="s">
        <v>95</v>
      </c>
    </row>
    <row r="18" spans="2:65" x14ac:dyDescent="0.35">
      <c r="B18" s="18" t="s">
        <v>745</v>
      </c>
      <c r="C18" s="17">
        <v>9.6896320361087099E-3</v>
      </c>
      <c r="D18" s="17">
        <v>1.29187487694098E-2</v>
      </c>
      <c r="E18" s="17">
        <v>6.4965208673408801E-3</v>
      </c>
      <c r="F18" s="17"/>
      <c r="G18" s="17">
        <v>4.5412353271216399E-2</v>
      </c>
      <c r="H18" s="17">
        <v>0</v>
      </c>
      <c r="I18" s="17">
        <v>2.2070267879299599E-2</v>
      </c>
      <c r="J18" s="17">
        <v>0</v>
      </c>
      <c r="K18" s="17">
        <v>0</v>
      </c>
      <c r="L18" s="17">
        <v>1.1236325239140201E-2</v>
      </c>
      <c r="M18" s="17"/>
      <c r="N18" s="17">
        <v>8.8294738180232507E-3</v>
      </c>
      <c r="O18" s="17">
        <v>0</v>
      </c>
      <c r="P18" s="17">
        <v>1.7386256539902101E-2</v>
      </c>
      <c r="Q18" s="17">
        <v>1.64129988486202E-2</v>
      </c>
      <c r="R18" s="17"/>
      <c r="S18" s="17">
        <v>1.5629722873434899E-2</v>
      </c>
      <c r="T18" s="17">
        <v>0</v>
      </c>
      <c r="U18" s="17">
        <v>1.9967142359051501E-2</v>
      </c>
      <c r="V18" s="17">
        <v>0</v>
      </c>
      <c r="W18" s="17">
        <v>6.8993413797604694E-2</v>
      </c>
      <c r="X18" s="17">
        <v>1.49705983241271E-2</v>
      </c>
      <c r="Y18" s="17">
        <v>0</v>
      </c>
      <c r="Z18" s="17">
        <v>0</v>
      </c>
      <c r="AA18" s="17">
        <v>0</v>
      </c>
      <c r="AB18" s="17">
        <v>0</v>
      </c>
      <c r="AC18" s="17">
        <v>0</v>
      </c>
      <c r="AD18" s="17">
        <v>0</v>
      </c>
      <c r="AE18" s="17"/>
      <c r="AF18" s="17">
        <v>1.53294427476436E-2</v>
      </c>
      <c r="AG18" s="17">
        <v>0</v>
      </c>
      <c r="AH18" s="17">
        <v>4.1432734074327397E-2</v>
      </c>
      <c r="AI18" s="17"/>
      <c r="AJ18" s="17">
        <v>1.39450984189934E-2</v>
      </c>
      <c r="AK18" s="17">
        <v>1.2310974165881901E-2</v>
      </c>
      <c r="AL18" s="17">
        <v>0</v>
      </c>
      <c r="AM18" s="17">
        <v>0</v>
      </c>
      <c r="AN18" s="17">
        <v>0</v>
      </c>
      <c r="AO18" s="17"/>
      <c r="AP18" s="17">
        <v>1.39505781437192E-2</v>
      </c>
      <c r="AQ18" s="17">
        <v>9.3800753838292998E-3</v>
      </c>
      <c r="AR18" s="17">
        <v>0</v>
      </c>
      <c r="AS18" s="17"/>
      <c r="AT18" s="17">
        <v>2.4551616670744798E-2</v>
      </c>
      <c r="AU18" s="17">
        <v>8.2417817637736208E-3</v>
      </c>
      <c r="AV18" s="17">
        <v>0</v>
      </c>
      <c r="AW18" s="17">
        <v>1.3869408960724101E-2</v>
      </c>
      <c r="AX18" s="17">
        <v>0</v>
      </c>
      <c r="AY18" s="17"/>
      <c r="AZ18" s="17">
        <v>4.0566971935198697E-2</v>
      </c>
      <c r="BA18" s="17">
        <v>5.7496484081943997E-3</v>
      </c>
      <c r="BB18" s="17">
        <v>0</v>
      </c>
      <c r="BC18" s="17">
        <v>0</v>
      </c>
      <c r="BD18" s="17">
        <v>0</v>
      </c>
      <c r="BE18" s="17">
        <v>2.9529396010331398E-2</v>
      </c>
      <c r="BF18" s="17"/>
      <c r="BG18" s="17">
        <v>1.30158600169207E-2</v>
      </c>
      <c r="BH18" s="17">
        <v>4.4823766113640104E-3</v>
      </c>
      <c r="BI18" s="17" t="s">
        <v>95</v>
      </c>
      <c r="BJ18" s="17" t="s">
        <v>95</v>
      </c>
      <c r="BK18" s="17" t="s">
        <v>95</v>
      </c>
      <c r="BL18" s="17" t="s">
        <v>95</v>
      </c>
      <c r="BM18" s="17" t="s">
        <v>95</v>
      </c>
    </row>
    <row r="19" spans="2:65" x14ac:dyDescent="0.35">
      <c r="B19" s="18" t="s">
        <v>746</v>
      </c>
      <c r="C19" s="17">
        <v>6.8946768692221602E-3</v>
      </c>
      <c r="D19" s="17">
        <v>1.38135262712151E-2</v>
      </c>
      <c r="E19" s="17">
        <v>0</v>
      </c>
      <c r="F19" s="17"/>
      <c r="G19" s="17">
        <v>0</v>
      </c>
      <c r="H19" s="17">
        <v>0</v>
      </c>
      <c r="I19" s="17">
        <v>2.6151805383850701E-2</v>
      </c>
      <c r="J19" s="17">
        <v>7.9236893242719594E-3</v>
      </c>
      <c r="K19" s="17">
        <v>7.6261252906177704E-3</v>
      </c>
      <c r="L19" s="17">
        <v>0</v>
      </c>
      <c r="M19" s="17"/>
      <c r="N19" s="17">
        <v>2.0697431534877901E-2</v>
      </c>
      <c r="O19" s="17">
        <v>0</v>
      </c>
      <c r="P19" s="17">
        <v>0</v>
      </c>
      <c r="Q19" s="17">
        <v>0</v>
      </c>
      <c r="R19" s="17"/>
      <c r="S19" s="17">
        <v>1.21890069806886E-2</v>
      </c>
      <c r="T19" s="17">
        <v>9.0904057518156802E-3</v>
      </c>
      <c r="U19" s="17">
        <v>0</v>
      </c>
      <c r="V19" s="17">
        <v>1.2589459980556999E-2</v>
      </c>
      <c r="W19" s="17">
        <v>2.1128529661144001E-2</v>
      </c>
      <c r="X19" s="17">
        <v>0</v>
      </c>
      <c r="Y19" s="17">
        <v>1.8306238688688799E-2</v>
      </c>
      <c r="Z19" s="17">
        <v>0</v>
      </c>
      <c r="AA19" s="17">
        <v>0</v>
      </c>
      <c r="AB19" s="17">
        <v>0</v>
      </c>
      <c r="AC19" s="17">
        <v>0</v>
      </c>
      <c r="AD19" s="17">
        <v>0</v>
      </c>
      <c r="AE19" s="17"/>
      <c r="AF19" s="17">
        <v>1.01818017703805E-2</v>
      </c>
      <c r="AG19" s="17">
        <v>5.4929746545922002E-3</v>
      </c>
      <c r="AH19" s="17">
        <v>0</v>
      </c>
      <c r="AI19" s="17"/>
      <c r="AJ19" s="17">
        <v>6.1776674990330202E-3</v>
      </c>
      <c r="AK19" s="17">
        <v>5.8334672055840803E-3</v>
      </c>
      <c r="AL19" s="17">
        <v>0</v>
      </c>
      <c r="AM19" s="17">
        <v>0</v>
      </c>
      <c r="AN19" s="17">
        <v>0</v>
      </c>
      <c r="AO19" s="17"/>
      <c r="AP19" s="17">
        <v>0</v>
      </c>
      <c r="AQ19" s="17">
        <v>4.4446817449360597E-3</v>
      </c>
      <c r="AR19" s="17">
        <v>1.9202704638997099E-2</v>
      </c>
      <c r="AS19" s="17"/>
      <c r="AT19" s="17">
        <v>7.2626756280277597E-3</v>
      </c>
      <c r="AU19" s="17">
        <v>0</v>
      </c>
      <c r="AV19" s="17">
        <v>1.0018586128757201E-2</v>
      </c>
      <c r="AW19" s="17">
        <v>2.1501771731662001E-2</v>
      </c>
      <c r="AX19" s="17">
        <v>0</v>
      </c>
      <c r="AY19" s="17"/>
      <c r="AZ19" s="17">
        <v>1.5772772949427302E-2</v>
      </c>
      <c r="BA19" s="17">
        <v>8.7204611677840806E-3</v>
      </c>
      <c r="BB19" s="17">
        <v>0</v>
      </c>
      <c r="BC19" s="17">
        <v>0</v>
      </c>
      <c r="BD19" s="17">
        <v>8.9707019442902408E-3</v>
      </c>
      <c r="BE19" s="17">
        <v>0</v>
      </c>
      <c r="BF19" s="17"/>
      <c r="BG19" s="17">
        <v>6.4797493557757699E-3</v>
      </c>
      <c r="BH19" s="17">
        <v>7.5442515699743803E-3</v>
      </c>
      <c r="BI19" s="17" t="s">
        <v>95</v>
      </c>
      <c r="BJ19" s="17" t="s">
        <v>95</v>
      </c>
      <c r="BK19" s="17" t="s">
        <v>95</v>
      </c>
      <c r="BL19" s="17" t="s">
        <v>95</v>
      </c>
      <c r="BM19" s="17" t="s">
        <v>95</v>
      </c>
    </row>
    <row r="20" spans="2:65" x14ac:dyDescent="0.35">
      <c r="B20" s="18" t="s">
        <v>747</v>
      </c>
      <c r="C20" s="17">
        <v>2.5030998082303298E-2</v>
      </c>
      <c r="D20" s="17">
        <v>2.1874004180512999E-2</v>
      </c>
      <c r="E20" s="17">
        <v>2.8284605575092301E-2</v>
      </c>
      <c r="F20" s="17"/>
      <c r="G20" s="17">
        <v>6.7204528777314296E-2</v>
      </c>
      <c r="H20" s="17">
        <v>2.7891481449613099E-2</v>
      </c>
      <c r="I20" s="17">
        <v>3.5973741985588399E-2</v>
      </c>
      <c r="J20" s="17">
        <v>2.6491252073870802E-2</v>
      </c>
      <c r="K20" s="17">
        <v>0</v>
      </c>
      <c r="L20" s="17">
        <v>2.36910711912031E-2</v>
      </c>
      <c r="M20" s="17"/>
      <c r="N20" s="17">
        <v>1.9766081447696E-2</v>
      </c>
      <c r="O20" s="17">
        <v>3.35734460828249E-2</v>
      </c>
      <c r="P20" s="17">
        <v>4.47937651457175E-2</v>
      </c>
      <c r="Q20" s="17">
        <v>0</v>
      </c>
      <c r="R20" s="17"/>
      <c r="S20" s="17">
        <v>2.5733235689344401E-2</v>
      </c>
      <c r="T20" s="17">
        <v>2.08090672946835E-2</v>
      </c>
      <c r="U20" s="17">
        <v>3.5372407011062701E-2</v>
      </c>
      <c r="V20" s="17">
        <v>3.5352641214976901E-2</v>
      </c>
      <c r="W20" s="17">
        <v>2.2401943562433101E-2</v>
      </c>
      <c r="X20" s="17">
        <v>3.6803492957965499E-2</v>
      </c>
      <c r="Y20" s="17">
        <v>2.1355771958983898E-2</v>
      </c>
      <c r="Z20" s="17">
        <v>0</v>
      </c>
      <c r="AA20" s="17">
        <v>0</v>
      </c>
      <c r="AB20" s="17">
        <v>2.20366940234294E-2</v>
      </c>
      <c r="AC20" s="17">
        <v>7.2755024826253303E-2</v>
      </c>
      <c r="AD20" s="17">
        <v>0</v>
      </c>
      <c r="AE20" s="17"/>
      <c r="AF20" s="17">
        <v>3.6005161344998399E-2</v>
      </c>
      <c r="AG20" s="17">
        <v>9.5320153619221394E-3</v>
      </c>
      <c r="AH20" s="17">
        <v>4.3851814355302603E-2</v>
      </c>
      <c r="AI20" s="17"/>
      <c r="AJ20" s="17">
        <v>1.7716888877420001E-2</v>
      </c>
      <c r="AK20" s="17">
        <v>2.0365531839823699E-2</v>
      </c>
      <c r="AL20" s="17">
        <v>3.2725412348050001E-2</v>
      </c>
      <c r="AM20" s="17">
        <v>0</v>
      </c>
      <c r="AN20" s="17">
        <v>2.47423918829895E-2</v>
      </c>
      <c r="AO20" s="17"/>
      <c r="AP20" s="17">
        <v>7.2462874742598099E-3</v>
      </c>
      <c r="AQ20" s="17">
        <v>2.5308844216322499E-2</v>
      </c>
      <c r="AR20" s="17">
        <v>6.8227648828124904E-2</v>
      </c>
      <c r="AS20" s="17"/>
      <c r="AT20" s="17">
        <v>3.2648327977754403E-2</v>
      </c>
      <c r="AU20" s="17">
        <v>8.9677370797132203E-3</v>
      </c>
      <c r="AV20" s="17">
        <v>2.2757861638775301E-2</v>
      </c>
      <c r="AW20" s="17">
        <v>5.0230848527360601E-2</v>
      </c>
      <c r="AX20" s="17">
        <v>0.15876541159748001</v>
      </c>
      <c r="AY20" s="17"/>
      <c r="AZ20" s="17">
        <v>6.8130113260708405E-2</v>
      </c>
      <c r="BA20" s="17">
        <v>1.50484195052856E-2</v>
      </c>
      <c r="BB20" s="17">
        <v>0</v>
      </c>
      <c r="BC20" s="17">
        <v>0</v>
      </c>
      <c r="BD20" s="17">
        <v>5.5684308039093799E-2</v>
      </c>
      <c r="BE20" s="17">
        <v>0</v>
      </c>
      <c r="BF20" s="17"/>
      <c r="BG20" s="17">
        <v>2.1297118782185799E-2</v>
      </c>
      <c r="BH20" s="17">
        <v>3.0876437226294899E-2</v>
      </c>
      <c r="BI20" s="17" t="s">
        <v>95</v>
      </c>
      <c r="BJ20" s="17" t="s">
        <v>95</v>
      </c>
      <c r="BK20" s="17" t="s">
        <v>95</v>
      </c>
      <c r="BL20" s="17" t="s">
        <v>95</v>
      </c>
      <c r="BM20" s="17" t="s">
        <v>95</v>
      </c>
    </row>
    <row r="21" spans="2:65" x14ac:dyDescent="0.35">
      <c r="B21" s="18" t="s">
        <v>114</v>
      </c>
      <c r="C21" s="19">
        <v>0.39221037629011701</v>
      </c>
      <c r="D21" s="19">
        <v>0.292690159527973</v>
      </c>
      <c r="E21" s="19">
        <v>0.49326010627474198</v>
      </c>
      <c r="F21" s="19"/>
      <c r="G21" s="19">
        <v>0.179138500627851</v>
      </c>
      <c r="H21" s="19">
        <v>0.35049299700754499</v>
      </c>
      <c r="I21" s="19">
        <v>0.351734461204807</v>
      </c>
      <c r="J21" s="19">
        <v>0.40277944176584701</v>
      </c>
      <c r="K21" s="19">
        <v>0.35201771030753798</v>
      </c>
      <c r="L21" s="19">
        <v>0.50035146573487699</v>
      </c>
      <c r="M21" s="19"/>
      <c r="N21" s="19">
        <v>0.33095279027818097</v>
      </c>
      <c r="O21" s="19">
        <v>0.38252358719078</v>
      </c>
      <c r="P21" s="19">
        <v>0.40089831556262601</v>
      </c>
      <c r="Q21" s="19">
        <v>0.50490124600758601</v>
      </c>
      <c r="R21" s="19"/>
      <c r="S21" s="19">
        <v>0.42155081835018599</v>
      </c>
      <c r="T21" s="19">
        <v>0.38633761872224798</v>
      </c>
      <c r="U21" s="19">
        <v>0.475079499431522</v>
      </c>
      <c r="V21" s="19">
        <v>0.41788257143734198</v>
      </c>
      <c r="W21" s="19">
        <v>0.34938036984138299</v>
      </c>
      <c r="X21" s="19">
        <v>0.38777465164138902</v>
      </c>
      <c r="Y21" s="19">
        <v>0.39421862168453697</v>
      </c>
      <c r="Z21" s="19">
        <v>0.41081120953123601</v>
      </c>
      <c r="AA21" s="19">
        <v>0.32518119015086899</v>
      </c>
      <c r="AB21" s="19">
        <v>0.38038361702398799</v>
      </c>
      <c r="AC21" s="19">
        <v>0.30513290075009603</v>
      </c>
      <c r="AD21" s="19">
        <v>0.443486516945441</v>
      </c>
      <c r="AE21" s="19"/>
      <c r="AF21" s="19">
        <v>0.418145128065674</v>
      </c>
      <c r="AG21" s="19">
        <v>0.38133386152697601</v>
      </c>
      <c r="AH21" s="19">
        <v>0.38853423001058601</v>
      </c>
      <c r="AI21" s="19"/>
      <c r="AJ21" s="19">
        <v>0.38585779823215099</v>
      </c>
      <c r="AK21" s="19">
        <v>0.36874988912610901</v>
      </c>
      <c r="AL21" s="19">
        <v>0.37772882777435901</v>
      </c>
      <c r="AM21" s="19">
        <v>0.64078338452022898</v>
      </c>
      <c r="AN21" s="19">
        <v>0.46587950226811797</v>
      </c>
      <c r="AO21" s="19"/>
      <c r="AP21" s="19">
        <v>0.42478171497711398</v>
      </c>
      <c r="AQ21" s="19">
        <v>0.33412806123665201</v>
      </c>
      <c r="AR21" s="19">
        <v>0.234113009773738</v>
      </c>
      <c r="AS21" s="19"/>
      <c r="AT21" s="19">
        <v>0.43810960325225401</v>
      </c>
      <c r="AU21" s="19">
        <v>0.38478924118062202</v>
      </c>
      <c r="AV21" s="19">
        <v>0.39692834258425802</v>
      </c>
      <c r="AW21" s="19">
        <v>0.31403525755167599</v>
      </c>
      <c r="AX21" s="19">
        <v>0.29429792169187402</v>
      </c>
      <c r="AY21" s="19"/>
      <c r="AZ21" s="19">
        <v>0.35158168347451202</v>
      </c>
      <c r="BA21" s="19">
        <v>0.409032049205242</v>
      </c>
      <c r="BB21" s="19">
        <v>0.36170508358679498</v>
      </c>
      <c r="BC21" s="19">
        <v>0.42977030204594902</v>
      </c>
      <c r="BD21" s="19">
        <v>0.36291137483142999</v>
      </c>
      <c r="BE21" s="19">
        <v>0.42742958100218298</v>
      </c>
      <c r="BF21" s="19"/>
      <c r="BG21" s="19">
        <v>0.393848204270979</v>
      </c>
      <c r="BH21" s="19">
        <v>0.389646334171735</v>
      </c>
      <c r="BI21" s="19" t="s">
        <v>95</v>
      </c>
      <c r="BJ21" s="19" t="s">
        <v>95</v>
      </c>
      <c r="BK21" s="19" t="s">
        <v>95</v>
      </c>
      <c r="BL21" s="19" t="s">
        <v>95</v>
      </c>
      <c r="BM21" s="19" t="s">
        <v>95</v>
      </c>
    </row>
    <row r="22" spans="2:65" x14ac:dyDescent="0.35">
      <c r="B22" s="16" t="s">
        <v>127</v>
      </c>
    </row>
    <row r="23" spans="2:65" x14ac:dyDescent="0.35">
      <c r="B23" t="s">
        <v>98</v>
      </c>
    </row>
    <row r="24" spans="2:65" x14ac:dyDescent="0.35">
      <c r="B24" t="s">
        <v>99</v>
      </c>
    </row>
    <row r="26" spans="2:65" x14ac:dyDescent="0.35">
      <c r="B2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758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2927</v>
      </c>
      <c r="D7" s="10">
        <v>1454</v>
      </c>
      <c r="E7" s="10">
        <v>1466</v>
      </c>
      <c r="F7" s="10"/>
      <c r="G7" s="10">
        <v>319</v>
      </c>
      <c r="H7" s="10">
        <v>478</v>
      </c>
      <c r="I7" s="10">
        <v>497</v>
      </c>
      <c r="J7" s="10">
        <v>480</v>
      </c>
      <c r="K7" s="10">
        <v>450</v>
      </c>
      <c r="L7" s="10">
        <v>703</v>
      </c>
      <c r="M7" s="10"/>
      <c r="N7" s="10">
        <v>931</v>
      </c>
      <c r="O7" s="10">
        <v>792</v>
      </c>
      <c r="P7" s="10">
        <v>614</v>
      </c>
      <c r="Q7" s="10">
        <v>578</v>
      </c>
      <c r="R7" s="10"/>
      <c r="S7" s="10">
        <v>299</v>
      </c>
      <c r="T7" s="10">
        <v>420</v>
      </c>
      <c r="U7" s="10">
        <v>262</v>
      </c>
      <c r="V7" s="10">
        <v>267</v>
      </c>
      <c r="W7" s="10">
        <v>233</v>
      </c>
      <c r="X7" s="10">
        <v>262</v>
      </c>
      <c r="Y7" s="10">
        <v>253</v>
      </c>
      <c r="Z7" s="10">
        <v>128</v>
      </c>
      <c r="AA7" s="10">
        <v>358</v>
      </c>
      <c r="AB7" s="10">
        <v>221</v>
      </c>
      <c r="AC7" s="10">
        <v>153</v>
      </c>
      <c r="AD7" s="10">
        <v>71</v>
      </c>
      <c r="AE7" s="10"/>
      <c r="AF7" s="10">
        <v>1116</v>
      </c>
      <c r="AG7" s="10">
        <v>1247</v>
      </c>
      <c r="AH7" s="10">
        <v>346</v>
      </c>
      <c r="AI7" s="10"/>
      <c r="AJ7" s="10">
        <v>1158</v>
      </c>
      <c r="AK7" s="10">
        <v>818</v>
      </c>
      <c r="AL7" s="10">
        <v>214</v>
      </c>
      <c r="AM7" s="10">
        <v>40</v>
      </c>
      <c r="AN7" s="10">
        <v>324</v>
      </c>
      <c r="AO7" s="10"/>
      <c r="AP7" s="10">
        <v>625</v>
      </c>
      <c r="AQ7" s="10">
        <v>1038</v>
      </c>
      <c r="AR7" s="10">
        <v>218</v>
      </c>
      <c r="AS7" s="10"/>
      <c r="AT7" s="10">
        <v>638</v>
      </c>
      <c r="AU7" s="10">
        <v>677</v>
      </c>
      <c r="AV7" s="10">
        <v>831</v>
      </c>
      <c r="AW7" s="10">
        <v>332</v>
      </c>
      <c r="AX7" s="10">
        <v>45</v>
      </c>
      <c r="AY7" s="10"/>
      <c r="AZ7" s="10">
        <v>548</v>
      </c>
      <c r="BA7" s="10">
        <v>913</v>
      </c>
      <c r="BB7" s="10">
        <v>319</v>
      </c>
      <c r="BC7" s="10">
        <v>582</v>
      </c>
      <c r="BD7" s="10">
        <v>395</v>
      </c>
      <c r="BE7" s="10">
        <v>170</v>
      </c>
      <c r="BF7" s="10"/>
      <c r="BG7" s="10">
        <v>1232</v>
      </c>
      <c r="BH7" s="10">
        <v>752</v>
      </c>
      <c r="BI7" s="10" t="s">
        <v>94</v>
      </c>
      <c r="BJ7" s="10">
        <v>156</v>
      </c>
      <c r="BK7" s="10">
        <v>168</v>
      </c>
      <c r="BL7" s="10">
        <v>497</v>
      </c>
      <c r="BM7" s="10">
        <v>83</v>
      </c>
    </row>
    <row r="8" spans="2:65" ht="30" customHeight="1" x14ac:dyDescent="0.35">
      <c r="B8" s="11" t="s">
        <v>19</v>
      </c>
      <c r="C8" s="11">
        <v>2916</v>
      </c>
      <c r="D8" s="11">
        <v>1468</v>
      </c>
      <c r="E8" s="11">
        <v>1441</v>
      </c>
      <c r="F8" s="11"/>
      <c r="G8" s="11">
        <v>380</v>
      </c>
      <c r="H8" s="11">
        <v>468</v>
      </c>
      <c r="I8" s="11">
        <v>483</v>
      </c>
      <c r="J8" s="11">
        <v>470</v>
      </c>
      <c r="K8" s="11">
        <v>435</v>
      </c>
      <c r="L8" s="11">
        <v>679</v>
      </c>
      <c r="M8" s="11"/>
      <c r="N8" s="11">
        <v>854</v>
      </c>
      <c r="O8" s="11">
        <v>742</v>
      </c>
      <c r="P8" s="11">
        <v>677</v>
      </c>
      <c r="Q8" s="11">
        <v>632</v>
      </c>
      <c r="R8" s="11"/>
      <c r="S8" s="11">
        <v>304</v>
      </c>
      <c r="T8" s="11">
        <v>398</v>
      </c>
      <c r="U8" s="11">
        <v>252</v>
      </c>
      <c r="V8" s="11">
        <v>269</v>
      </c>
      <c r="W8" s="11">
        <v>223</v>
      </c>
      <c r="X8" s="11">
        <v>269</v>
      </c>
      <c r="Y8" s="11">
        <v>236</v>
      </c>
      <c r="Z8" s="11">
        <v>115</v>
      </c>
      <c r="AA8" s="11">
        <v>336</v>
      </c>
      <c r="AB8" s="11">
        <v>261</v>
      </c>
      <c r="AC8" s="11">
        <v>160</v>
      </c>
      <c r="AD8" s="11">
        <v>93</v>
      </c>
      <c r="AE8" s="11"/>
      <c r="AF8" s="11">
        <v>1095</v>
      </c>
      <c r="AG8" s="11">
        <v>1216</v>
      </c>
      <c r="AH8" s="11">
        <v>360</v>
      </c>
      <c r="AI8" s="11"/>
      <c r="AJ8" s="11">
        <v>1121</v>
      </c>
      <c r="AK8" s="11">
        <v>816</v>
      </c>
      <c r="AL8" s="11">
        <v>204</v>
      </c>
      <c r="AM8" s="11">
        <v>39</v>
      </c>
      <c r="AN8" s="11">
        <v>339</v>
      </c>
      <c r="AO8" s="11"/>
      <c r="AP8" s="11">
        <v>607</v>
      </c>
      <c r="AQ8" s="11">
        <v>1036</v>
      </c>
      <c r="AR8" s="11">
        <v>215</v>
      </c>
      <c r="AS8" s="11"/>
      <c r="AT8" s="11">
        <v>656</v>
      </c>
      <c r="AU8" s="11">
        <v>689</v>
      </c>
      <c r="AV8" s="11">
        <v>812</v>
      </c>
      <c r="AW8" s="11">
        <v>313</v>
      </c>
      <c r="AX8" s="11">
        <v>39</v>
      </c>
      <c r="AY8" s="11"/>
      <c r="AZ8" s="11">
        <v>562</v>
      </c>
      <c r="BA8" s="11">
        <v>899</v>
      </c>
      <c r="BB8" s="11">
        <v>321</v>
      </c>
      <c r="BC8" s="11">
        <v>576</v>
      </c>
      <c r="BD8" s="11">
        <v>387</v>
      </c>
      <c r="BE8" s="11">
        <v>170</v>
      </c>
      <c r="BF8" s="11"/>
      <c r="BG8" s="11">
        <v>1195</v>
      </c>
      <c r="BH8" s="11">
        <v>737</v>
      </c>
      <c r="BI8" s="11" t="s">
        <v>94</v>
      </c>
      <c r="BJ8" s="11">
        <v>166</v>
      </c>
      <c r="BK8" s="11">
        <v>179</v>
      </c>
      <c r="BL8" s="11">
        <v>507</v>
      </c>
      <c r="BM8" s="11">
        <v>88</v>
      </c>
    </row>
    <row r="9" spans="2:65" x14ac:dyDescent="0.35">
      <c r="B9" s="18" t="s">
        <v>752</v>
      </c>
      <c r="C9" s="17">
        <v>8.8817806311356301E-2</v>
      </c>
      <c r="D9" s="17">
        <v>0.103780514307202</v>
      </c>
      <c r="E9" s="17">
        <v>7.3273283738776201E-2</v>
      </c>
      <c r="F9" s="17"/>
      <c r="G9" s="17">
        <v>0.12505961601921001</v>
      </c>
      <c r="H9" s="17">
        <v>0.108859590697196</v>
      </c>
      <c r="I9" s="17">
        <v>0.104784084846803</v>
      </c>
      <c r="J9" s="17">
        <v>6.8446135457003704E-2</v>
      </c>
      <c r="K9" s="17">
        <v>6.9595955650587696E-2</v>
      </c>
      <c r="L9" s="17">
        <v>6.9811708510244805E-2</v>
      </c>
      <c r="M9" s="17"/>
      <c r="N9" s="17">
        <v>9.8211192532056901E-2</v>
      </c>
      <c r="O9" s="17">
        <v>8.6057116884614898E-2</v>
      </c>
      <c r="P9" s="17">
        <v>7.7802750470500698E-2</v>
      </c>
      <c r="Q9" s="17">
        <v>8.7416248354238807E-2</v>
      </c>
      <c r="R9" s="17"/>
      <c r="S9" s="17">
        <v>0.13103788750124301</v>
      </c>
      <c r="T9" s="17">
        <v>8.7926332480291206E-2</v>
      </c>
      <c r="U9" s="17">
        <v>6.9951662370655004E-2</v>
      </c>
      <c r="V9" s="17">
        <v>8.9291653232951504E-2</v>
      </c>
      <c r="W9" s="17">
        <v>6.4578208673438303E-2</v>
      </c>
      <c r="X9" s="17">
        <v>0.10444604016444201</v>
      </c>
      <c r="Y9" s="17">
        <v>9.5482336034373103E-2</v>
      </c>
      <c r="Z9" s="17">
        <v>6.8833913018716095E-2</v>
      </c>
      <c r="AA9" s="17">
        <v>8.9074573273079105E-2</v>
      </c>
      <c r="AB9" s="17">
        <v>6.4984890154537095E-2</v>
      </c>
      <c r="AC9" s="17">
        <v>0.118686605602861</v>
      </c>
      <c r="AD9" s="17">
        <v>4.0098069447710397E-2</v>
      </c>
      <c r="AE9" s="17"/>
      <c r="AF9" s="17">
        <v>7.3343706030604305E-2</v>
      </c>
      <c r="AG9" s="17">
        <v>0.10264200120120701</v>
      </c>
      <c r="AH9" s="17">
        <v>8.1136106604659197E-2</v>
      </c>
      <c r="AI9" s="17"/>
      <c r="AJ9" s="17">
        <v>7.6831074686877304E-2</v>
      </c>
      <c r="AK9" s="17">
        <v>0.126376055144623</v>
      </c>
      <c r="AL9" s="17">
        <v>8.7308461736163495E-2</v>
      </c>
      <c r="AM9" s="17">
        <v>4.72799989619756E-2</v>
      </c>
      <c r="AN9" s="17">
        <v>7.0528236853211301E-2</v>
      </c>
      <c r="AO9" s="17"/>
      <c r="AP9" s="17">
        <v>7.8248586164518796E-2</v>
      </c>
      <c r="AQ9" s="17">
        <v>0.12663267332268799</v>
      </c>
      <c r="AR9" s="17">
        <v>9.0102041843676206E-2</v>
      </c>
      <c r="AS9" s="17"/>
      <c r="AT9" s="17">
        <v>5.9103487307243699E-2</v>
      </c>
      <c r="AU9" s="17">
        <v>9.7296239033935306E-2</v>
      </c>
      <c r="AV9" s="17">
        <v>8.9724492831614405E-2</v>
      </c>
      <c r="AW9" s="17">
        <v>0.15566781854016601</v>
      </c>
      <c r="AX9" s="17">
        <v>0.104867358836053</v>
      </c>
      <c r="AY9" s="17"/>
      <c r="AZ9" s="17">
        <v>0.14284864029809799</v>
      </c>
      <c r="BA9" s="17">
        <v>7.9979446583681404E-2</v>
      </c>
      <c r="BB9" s="17">
        <v>7.4201119587822703E-2</v>
      </c>
      <c r="BC9" s="17">
        <v>6.7396120471975907E-2</v>
      </c>
      <c r="BD9" s="17">
        <v>7.3815264571808495E-2</v>
      </c>
      <c r="BE9" s="17">
        <v>9.1288460262752502E-2</v>
      </c>
      <c r="BF9" s="17"/>
      <c r="BG9" s="17">
        <v>8.1263860828750895E-2</v>
      </c>
      <c r="BH9" s="17">
        <v>9.0714182730645104E-2</v>
      </c>
      <c r="BI9" s="17" t="s">
        <v>95</v>
      </c>
      <c r="BJ9" s="17">
        <v>9.0528117753834195E-2</v>
      </c>
      <c r="BK9" s="17">
        <v>7.1969079371048503E-2</v>
      </c>
      <c r="BL9" s="17">
        <v>0.11795279258553799</v>
      </c>
      <c r="BM9" s="17">
        <v>8.1827908547687303E-2</v>
      </c>
    </row>
    <row r="10" spans="2:65" ht="29" x14ac:dyDescent="0.35">
      <c r="B10" s="18" t="s">
        <v>753</v>
      </c>
      <c r="C10" s="17">
        <v>0.148623875800422</v>
      </c>
      <c r="D10" s="17">
        <v>0.16184751296421099</v>
      </c>
      <c r="E10" s="17">
        <v>0.13588572117244099</v>
      </c>
      <c r="F10" s="17"/>
      <c r="G10" s="17">
        <v>0.24234009572791801</v>
      </c>
      <c r="H10" s="17">
        <v>0.18437494314132</v>
      </c>
      <c r="I10" s="17">
        <v>0.146290716948936</v>
      </c>
      <c r="J10" s="17">
        <v>0.12861179463470901</v>
      </c>
      <c r="K10" s="17">
        <v>0.104555758994958</v>
      </c>
      <c r="L10" s="17">
        <v>0.11534892470817699</v>
      </c>
      <c r="M10" s="17"/>
      <c r="N10" s="17">
        <v>0.17296070443256201</v>
      </c>
      <c r="O10" s="17">
        <v>0.149257195001822</v>
      </c>
      <c r="P10" s="17">
        <v>0.13788558846155999</v>
      </c>
      <c r="Q10" s="17">
        <v>0.12777968748042601</v>
      </c>
      <c r="R10" s="17"/>
      <c r="S10" s="17">
        <v>0.21867349348020801</v>
      </c>
      <c r="T10" s="17">
        <v>0.12715061904247199</v>
      </c>
      <c r="U10" s="17">
        <v>0.15117749500556399</v>
      </c>
      <c r="V10" s="17">
        <v>0.122815065523419</v>
      </c>
      <c r="W10" s="17">
        <v>0.14572099695281099</v>
      </c>
      <c r="X10" s="17">
        <v>0.19529790959763299</v>
      </c>
      <c r="Y10" s="17">
        <v>0.126216599236222</v>
      </c>
      <c r="Z10" s="17">
        <v>0.243710617430102</v>
      </c>
      <c r="AA10" s="17">
        <v>0.12716612771056299</v>
      </c>
      <c r="AB10" s="17">
        <v>0.12553167028338399</v>
      </c>
      <c r="AC10" s="17">
        <v>9.6137631700489404E-2</v>
      </c>
      <c r="AD10" s="17">
        <v>0.12321204313525801</v>
      </c>
      <c r="AE10" s="17"/>
      <c r="AF10" s="17">
        <v>0.118175921892162</v>
      </c>
      <c r="AG10" s="17">
        <v>0.15773946724934601</v>
      </c>
      <c r="AH10" s="17">
        <v>0.15638192316192501</v>
      </c>
      <c r="AI10" s="17"/>
      <c r="AJ10" s="17">
        <v>0.13244798231885099</v>
      </c>
      <c r="AK10" s="17">
        <v>0.17199613471972</v>
      </c>
      <c r="AL10" s="17">
        <v>0.17316042349667099</v>
      </c>
      <c r="AM10" s="17">
        <v>0.14150478599695901</v>
      </c>
      <c r="AN10" s="17">
        <v>0.131494484322975</v>
      </c>
      <c r="AO10" s="17"/>
      <c r="AP10" s="17">
        <v>0.15520711517265801</v>
      </c>
      <c r="AQ10" s="17">
        <v>0.18688570483302799</v>
      </c>
      <c r="AR10" s="17">
        <v>0.15268650407321299</v>
      </c>
      <c r="AS10" s="17"/>
      <c r="AT10" s="17">
        <v>0.118864583028051</v>
      </c>
      <c r="AU10" s="17">
        <v>0.12240053593864</v>
      </c>
      <c r="AV10" s="17">
        <v>0.187492268249383</v>
      </c>
      <c r="AW10" s="17">
        <v>0.179149472959373</v>
      </c>
      <c r="AX10" s="17">
        <v>0.19708076820277001</v>
      </c>
      <c r="AY10" s="17"/>
      <c r="AZ10" s="17">
        <v>0.19709165012528401</v>
      </c>
      <c r="BA10" s="17">
        <v>0.14414597038715399</v>
      </c>
      <c r="BB10" s="17">
        <v>0.137668753398732</v>
      </c>
      <c r="BC10" s="17">
        <v>0.134924829267142</v>
      </c>
      <c r="BD10" s="17">
        <v>0.12335757161970499</v>
      </c>
      <c r="BE10" s="17">
        <v>0.13677277433065499</v>
      </c>
      <c r="BF10" s="17"/>
      <c r="BG10" s="17">
        <v>0.120591032508054</v>
      </c>
      <c r="BH10" s="17">
        <v>0.147515199470827</v>
      </c>
      <c r="BI10" s="17" t="s">
        <v>95</v>
      </c>
      <c r="BJ10" s="17">
        <v>0.20194014160903201</v>
      </c>
      <c r="BK10" s="17">
        <v>0.156626751087551</v>
      </c>
      <c r="BL10" s="17">
        <v>0.20394263613783201</v>
      </c>
      <c r="BM10" s="17">
        <v>0.13878064984213101</v>
      </c>
    </row>
    <row r="11" spans="2:65" ht="29" x14ac:dyDescent="0.35">
      <c r="B11" s="18" t="s">
        <v>754</v>
      </c>
      <c r="C11" s="17">
        <v>0.167729687113193</v>
      </c>
      <c r="D11" s="17">
        <v>0.17207066933564899</v>
      </c>
      <c r="E11" s="17">
        <v>0.16343708538666599</v>
      </c>
      <c r="F11" s="17"/>
      <c r="G11" s="17">
        <v>0.216536578116694</v>
      </c>
      <c r="H11" s="17">
        <v>0.237336844882133</v>
      </c>
      <c r="I11" s="17">
        <v>0.17649101060094</v>
      </c>
      <c r="J11" s="17">
        <v>0.147112643747139</v>
      </c>
      <c r="K11" s="17">
        <v>0.147835564479779</v>
      </c>
      <c r="L11" s="17">
        <v>0.113245945112021</v>
      </c>
      <c r="M11" s="17"/>
      <c r="N11" s="17">
        <v>0.192918549549811</v>
      </c>
      <c r="O11" s="17">
        <v>0.16654702440425601</v>
      </c>
      <c r="P11" s="17">
        <v>0.178219231529333</v>
      </c>
      <c r="Q11" s="17">
        <v>0.126997508302052</v>
      </c>
      <c r="R11" s="17"/>
      <c r="S11" s="17">
        <v>0.20438195285014901</v>
      </c>
      <c r="T11" s="17">
        <v>0.15255813132027299</v>
      </c>
      <c r="U11" s="17">
        <v>0.18632910904028699</v>
      </c>
      <c r="V11" s="17">
        <v>0.17167977594429101</v>
      </c>
      <c r="W11" s="17">
        <v>0.18830931866883099</v>
      </c>
      <c r="X11" s="17">
        <v>0.14629358923951699</v>
      </c>
      <c r="Y11" s="17">
        <v>0.13647694854728301</v>
      </c>
      <c r="Z11" s="17">
        <v>0.14215986970323399</v>
      </c>
      <c r="AA11" s="17">
        <v>0.177702542771946</v>
      </c>
      <c r="AB11" s="17">
        <v>0.159431429023566</v>
      </c>
      <c r="AC11" s="17">
        <v>0.121656220481474</v>
      </c>
      <c r="AD11" s="17">
        <v>0.24066831169022199</v>
      </c>
      <c r="AE11" s="17"/>
      <c r="AF11" s="17">
        <v>0.12700255104168101</v>
      </c>
      <c r="AG11" s="17">
        <v>0.20249460959422</v>
      </c>
      <c r="AH11" s="17">
        <v>0.156562732060021</v>
      </c>
      <c r="AI11" s="17"/>
      <c r="AJ11" s="17">
        <v>0.14533472949239401</v>
      </c>
      <c r="AK11" s="17">
        <v>0.19482255152758499</v>
      </c>
      <c r="AL11" s="17">
        <v>0.199696728675999</v>
      </c>
      <c r="AM11" s="17">
        <v>0.103721331908638</v>
      </c>
      <c r="AN11" s="17">
        <v>0.151856318990681</v>
      </c>
      <c r="AO11" s="17"/>
      <c r="AP11" s="17">
        <v>0.190715149545963</v>
      </c>
      <c r="AQ11" s="17">
        <v>0.19066736829122899</v>
      </c>
      <c r="AR11" s="17">
        <v>0.19430042195568301</v>
      </c>
      <c r="AS11" s="17"/>
      <c r="AT11" s="17">
        <v>0.13836431388192499</v>
      </c>
      <c r="AU11" s="17">
        <v>0.126164523586907</v>
      </c>
      <c r="AV11" s="17">
        <v>0.213150286483208</v>
      </c>
      <c r="AW11" s="17">
        <v>0.22873912901139701</v>
      </c>
      <c r="AX11" s="17">
        <v>0.23374170805870101</v>
      </c>
      <c r="AY11" s="17"/>
      <c r="AZ11" s="17">
        <v>0.20141934685180299</v>
      </c>
      <c r="BA11" s="17">
        <v>0.17106304841386599</v>
      </c>
      <c r="BB11" s="17">
        <v>0.18987321307385099</v>
      </c>
      <c r="BC11" s="17">
        <v>0.14542330070064899</v>
      </c>
      <c r="BD11" s="17">
        <v>0.14223240483215999</v>
      </c>
      <c r="BE11" s="17">
        <v>0.13059955841317</v>
      </c>
      <c r="BF11" s="17"/>
      <c r="BG11" s="17">
        <v>0.14511756286723501</v>
      </c>
      <c r="BH11" s="17">
        <v>0.18471368942496</v>
      </c>
      <c r="BI11" s="17" t="s">
        <v>95</v>
      </c>
      <c r="BJ11" s="17">
        <v>0.18176292740730399</v>
      </c>
      <c r="BK11" s="17">
        <v>0.14074800746496299</v>
      </c>
      <c r="BL11" s="17">
        <v>0.194211364558668</v>
      </c>
      <c r="BM11" s="17">
        <v>0.22064956357124599</v>
      </c>
    </row>
    <row r="12" spans="2:65" x14ac:dyDescent="0.35">
      <c r="B12" s="18" t="s">
        <v>755</v>
      </c>
      <c r="C12" s="17">
        <v>7.75750764687341E-2</v>
      </c>
      <c r="D12" s="17">
        <v>7.8821601035396899E-2</v>
      </c>
      <c r="E12" s="17">
        <v>7.6045986710915697E-2</v>
      </c>
      <c r="F12" s="17"/>
      <c r="G12" s="17">
        <v>0.111950563209508</v>
      </c>
      <c r="H12" s="17">
        <v>8.8232271452227395E-2</v>
      </c>
      <c r="I12" s="17">
        <v>7.4791011472031294E-2</v>
      </c>
      <c r="J12" s="17">
        <v>8.3781583139961494E-2</v>
      </c>
      <c r="K12" s="17">
        <v>7.1662662204186406E-2</v>
      </c>
      <c r="L12" s="17">
        <v>5.2484412807426599E-2</v>
      </c>
      <c r="M12" s="17"/>
      <c r="N12" s="17">
        <v>9.6551326042292301E-2</v>
      </c>
      <c r="O12" s="17">
        <v>8.08866450552123E-2</v>
      </c>
      <c r="P12" s="17">
        <v>7.7620215521525995E-2</v>
      </c>
      <c r="Q12" s="17">
        <v>4.7987680551807799E-2</v>
      </c>
      <c r="R12" s="17"/>
      <c r="S12" s="17">
        <v>0.100215594482419</v>
      </c>
      <c r="T12" s="17">
        <v>9.1779116309899503E-2</v>
      </c>
      <c r="U12" s="17">
        <v>9.2106848270976996E-2</v>
      </c>
      <c r="V12" s="17">
        <v>4.32450672919013E-2</v>
      </c>
      <c r="W12" s="17">
        <v>0.104114738242578</v>
      </c>
      <c r="X12" s="17">
        <v>4.2805466986326597E-2</v>
      </c>
      <c r="Y12" s="17">
        <v>0.10034075738767</v>
      </c>
      <c r="Z12" s="17">
        <v>2.0904613143429299E-2</v>
      </c>
      <c r="AA12" s="17">
        <v>7.4858985635497893E-2</v>
      </c>
      <c r="AB12" s="17">
        <v>7.34606460599114E-2</v>
      </c>
      <c r="AC12" s="17">
        <v>8.7619678039663196E-2</v>
      </c>
      <c r="AD12" s="17">
        <v>5.6207110126190798E-2</v>
      </c>
      <c r="AE12" s="17"/>
      <c r="AF12" s="17">
        <v>6.6100518185290599E-2</v>
      </c>
      <c r="AG12" s="17">
        <v>8.0606091034301205E-2</v>
      </c>
      <c r="AH12" s="17">
        <v>0.10001653590172201</v>
      </c>
      <c r="AI12" s="17"/>
      <c r="AJ12" s="17">
        <v>5.9287484668742202E-2</v>
      </c>
      <c r="AK12" s="17">
        <v>9.9193378699597101E-2</v>
      </c>
      <c r="AL12" s="17">
        <v>9.6617004658060002E-2</v>
      </c>
      <c r="AM12" s="17">
        <v>7.2405829008734504E-2</v>
      </c>
      <c r="AN12" s="17">
        <v>6.6186777901863697E-2</v>
      </c>
      <c r="AO12" s="17"/>
      <c r="AP12" s="17">
        <v>6.3926334050483202E-2</v>
      </c>
      <c r="AQ12" s="17">
        <v>9.1662121851538797E-2</v>
      </c>
      <c r="AR12" s="17">
        <v>0.12213114858248</v>
      </c>
      <c r="AS12" s="17"/>
      <c r="AT12" s="17">
        <v>5.6432096461350098E-2</v>
      </c>
      <c r="AU12" s="17">
        <v>8.2643658083728602E-2</v>
      </c>
      <c r="AV12" s="17">
        <v>9.20403962826358E-2</v>
      </c>
      <c r="AW12" s="17">
        <v>9.7300007591654497E-2</v>
      </c>
      <c r="AX12" s="17">
        <v>6.3752802048169493E-2</v>
      </c>
      <c r="AY12" s="17"/>
      <c r="AZ12" s="17">
        <v>0.105085647253604</v>
      </c>
      <c r="BA12" s="17">
        <v>6.4175000232906398E-2</v>
      </c>
      <c r="BB12" s="17">
        <v>0.101873828616072</v>
      </c>
      <c r="BC12" s="17">
        <v>7.5525805265478002E-2</v>
      </c>
      <c r="BD12" s="17">
        <v>5.8882046472010702E-2</v>
      </c>
      <c r="BE12" s="17">
        <v>6.1093502055839903E-2</v>
      </c>
      <c r="BF12" s="17"/>
      <c r="BG12" s="17">
        <v>6.6741171255125797E-2</v>
      </c>
      <c r="BH12" s="17">
        <v>8.3336168776576597E-2</v>
      </c>
      <c r="BI12" s="17" t="s">
        <v>95</v>
      </c>
      <c r="BJ12" s="17">
        <v>5.3544276839921003E-2</v>
      </c>
      <c r="BK12" s="17">
        <v>8.6791174433119095E-2</v>
      </c>
      <c r="BL12" s="17">
        <v>9.6702841138991205E-2</v>
      </c>
      <c r="BM12" s="17">
        <v>6.0053357184431798E-2</v>
      </c>
    </row>
    <row r="13" spans="2:65" ht="29" x14ac:dyDescent="0.35">
      <c r="B13" s="18" t="s">
        <v>756</v>
      </c>
      <c r="C13" s="17">
        <v>0.22151115028382401</v>
      </c>
      <c r="D13" s="17">
        <v>0.22196693850654101</v>
      </c>
      <c r="E13" s="17">
        <v>0.22213480078529199</v>
      </c>
      <c r="F13" s="17"/>
      <c r="G13" s="17">
        <v>0.14413108171683101</v>
      </c>
      <c r="H13" s="17">
        <v>0.18341977373776</v>
      </c>
      <c r="I13" s="17">
        <v>0.17733398435686201</v>
      </c>
      <c r="J13" s="17">
        <v>0.235925815588301</v>
      </c>
      <c r="K13" s="17">
        <v>0.25506612319548999</v>
      </c>
      <c r="L13" s="17">
        <v>0.29095492818878699</v>
      </c>
      <c r="M13" s="17"/>
      <c r="N13" s="17">
        <v>0.209226489006477</v>
      </c>
      <c r="O13" s="17">
        <v>0.245199552838024</v>
      </c>
      <c r="P13" s="17">
        <v>0.22235994343794599</v>
      </c>
      <c r="Q13" s="17">
        <v>0.21065306951354101</v>
      </c>
      <c r="R13" s="17"/>
      <c r="S13" s="17">
        <v>9.78442326968708E-2</v>
      </c>
      <c r="T13" s="17">
        <v>0.289127071486313</v>
      </c>
      <c r="U13" s="17">
        <v>0.185961417556845</v>
      </c>
      <c r="V13" s="17">
        <v>0.20969691678628699</v>
      </c>
      <c r="W13" s="17">
        <v>0.21689585803320799</v>
      </c>
      <c r="X13" s="17">
        <v>0.19875257459163601</v>
      </c>
      <c r="Y13" s="17">
        <v>0.23651245749755501</v>
      </c>
      <c r="Z13" s="17">
        <v>0.25870193220381199</v>
      </c>
      <c r="AA13" s="17">
        <v>0.24342843414076801</v>
      </c>
      <c r="AB13" s="17">
        <v>0.26870418930621198</v>
      </c>
      <c r="AC13" s="17">
        <v>0.22715675733895799</v>
      </c>
      <c r="AD13" s="17">
        <v>0.23809368503099801</v>
      </c>
      <c r="AE13" s="17"/>
      <c r="AF13" s="17">
        <v>0.24904810587861101</v>
      </c>
      <c r="AG13" s="17">
        <v>0.21794663798489</v>
      </c>
      <c r="AH13" s="17">
        <v>0.174013620097067</v>
      </c>
      <c r="AI13" s="17"/>
      <c r="AJ13" s="17">
        <v>0.26735881312370102</v>
      </c>
      <c r="AK13" s="17">
        <v>0.17556880640607</v>
      </c>
      <c r="AL13" s="17">
        <v>0.212868829928022</v>
      </c>
      <c r="AM13" s="17">
        <v>0.153530115820144</v>
      </c>
      <c r="AN13" s="17">
        <v>0.19707421731786101</v>
      </c>
      <c r="AO13" s="17"/>
      <c r="AP13" s="17">
        <v>0.23909762861695499</v>
      </c>
      <c r="AQ13" s="17">
        <v>0.18436340882626201</v>
      </c>
      <c r="AR13" s="17">
        <v>0.22978064669638701</v>
      </c>
      <c r="AS13" s="17"/>
      <c r="AT13" s="17">
        <v>0.23491865768512299</v>
      </c>
      <c r="AU13" s="17">
        <v>0.256887355588514</v>
      </c>
      <c r="AV13" s="17">
        <v>0.19996226319414401</v>
      </c>
      <c r="AW13" s="17">
        <v>0.15566540204957199</v>
      </c>
      <c r="AX13" s="17">
        <v>0.204678547892963</v>
      </c>
      <c r="AY13" s="17"/>
      <c r="AZ13" s="17">
        <v>0.13708683912224401</v>
      </c>
      <c r="BA13" s="17">
        <v>0.22067859691814701</v>
      </c>
      <c r="BB13" s="17">
        <v>0.21199739853306199</v>
      </c>
      <c r="BC13" s="17">
        <v>0.26246382820920999</v>
      </c>
      <c r="BD13" s="17">
        <v>0.28913950737792299</v>
      </c>
      <c r="BE13" s="17">
        <v>0.230178650144235</v>
      </c>
      <c r="BF13" s="17"/>
      <c r="BG13" s="17">
        <v>0.26678015718790299</v>
      </c>
      <c r="BH13" s="17">
        <v>0.216425285033091</v>
      </c>
      <c r="BI13" s="17" t="s">
        <v>95</v>
      </c>
      <c r="BJ13" s="17">
        <v>0.14764158279407799</v>
      </c>
      <c r="BK13" s="17">
        <v>0.18072695388764501</v>
      </c>
      <c r="BL13" s="17">
        <v>0.16253367716546899</v>
      </c>
      <c r="BM13" s="17">
        <v>0.232303142977448</v>
      </c>
    </row>
    <row r="14" spans="2:65" ht="29" x14ac:dyDescent="0.35">
      <c r="B14" s="18" t="s">
        <v>757</v>
      </c>
      <c r="C14" s="17">
        <v>0.166611081121565</v>
      </c>
      <c r="D14" s="17">
        <v>0.15715894182214399</v>
      </c>
      <c r="E14" s="17">
        <v>0.17567397847386701</v>
      </c>
      <c r="F14" s="17"/>
      <c r="G14" s="17">
        <v>7.5975618677206702E-2</v>
      </c>
      <c r="H14" s="17">
        <v>0.118251936974459</v>
      </c>
      <c r="I14" s="17">
        <v>0.15475105515546</v>
      </c>
      <c r="J14" s="17">
        <v>0.200620068189511</v>
      </c>
      <c r="K14" s="17">
        <v>0.21543244224549599</v>
      </c>
      <c r="L14" s="17">
        <v>0.20421329480547801</v>
      </c>
      <c r="M14" s="17"/>
      <c r="N14" s="17">
        <v>0.12544590154660401</v>
      </c>
      <c r="O14" s="17">
        <v>0.15533055698669401</v>
      </c>
      <c r="P14" s="17">
        <v>0.164682210002246</v>
      </c>
      <c r="Q14" s="17">
        <v>0.23921566779505499</v>
      </c>
      <c r="R14" s="17"/>
      <c r="S14" s="17">
        <v>0.11084905731083999</v>
      </c>
      <c r="T14" s="17">
        <v>0.15122492148257999</v>
      </c>
      <c r="U14" s="17">
        <v>0.164589485911839</v>
      </c>
      <c r="V14" s="17">
        <v>0.20806305776602901</v>
      </c>
      <c r="W14" s="17">
        <v>0.17624621315720601</v>
      </c>
      <c r="X14" s="17">
        <v>0.17539656326787501</v>
      </c>
      <c r="Y14" s="17">
        <v>0.15878681750155199</v>
      </c>
      <c r="Z14" s="17">
        <v>0.14025192288041799</v>
      </c>
      <c r="AA14" s="17">
        <v>0.16614359242316201</v>
      </c>
      <c r="AB14" s="17">
        <v>0.162693733640008</v>
      </c>
      <c r="AC14" s="17">
        <v>0.20042544401451401</v>
      </c>
      <c r="AD14" s="17">
        <v>0.258479261371105</v>
      </c>
      <c r="AE14" s="17"/>
      <c r="AF14" s="17">
        <v>0.229105185397247</v>
      </c>
      <c r="AG14" s="17">
        <v>0.121443749066208</v>
      </c>
      <c r="AH14" s="17">
        <v>0.182303321196949</v>
      </c>
      <c r="AI14" s="17"/>
      <c r="AJ14" s="17">
        <v>0.20703671953804301</v>
      </c>
      <c r="AK14" s="17">
        <v>0.112986096254463</v>
      </c>
      <c r="AL14" s="17">
        <v>9.1686882921689403E-2</v>
      </c>
      <c r="AM14" s="17">
        <v>0.33828371198884299</v>
      </c>
      <c r="AN14" s="17">
        <v>0.23035687646113101</v>
      </c>
      <c r="AO14" s="17"/>
      <c r="AP14" s="17">
        <v>0.191143310827907</v>
      </c>
      <c r="AQ14" s="17">
        <v>0.108726951724675</v>
      </c>
      <c r="AR14" s="17">
        <v>8.2231199216136697E-2</v>
      </c>
      <c r="AS14" s="17"/>
      <c r="AT14" s="17">
        <v>0.22948000424211501</v>
      </c>
      <c r="AU14" s="17">
        <v>0.179990221366403</v>
      </c>
      <c r="AV14" s="17">
        <v>0.111078896282279</v>
      </c>
      <c r="AW14" s="17">
        <v>0.104804113235583</v>
      </c>
      <c r="AX14" s="17">
        <v>8.7694414250428995E-2</v>
      </c>
      <c r="AY14" s="17"/>
      <c r="AZ14" s="17">
        <v>0.113363213757014</v>
      </c>
      <c r="BA14" s="17">
        <v>0.17940059018737201</v>
      </c>
      <c r="BB14" s="17">
        <v>0.17689925494188299</v>
      </c>
      <c r="BC14" s="17">
        <v>0.171607996624422</v>
      </c>
      <c r="BD14" s="17">
        <v>0.17432738259265601</v>
      </c>
      <c r="BE14" s="17">
        <v>0.22095588367090099</v>
      </c>
      <c r="BF14" s="17"/>
      <c r="BG14" s="17">
        <v>0.17746684640381299</v>
      </c>
      <c r="BH14" s="17">
        <v>0.14516677705947001</v>
      </c>
      <c r="BI14" s="17" t="s">
        <v>95</v>
      </c>
      <c r="BJ14" s="17">
        <v>0.17454364751485901</v>
      </c>
      <c r="BK14" s="17">
        <v>0.23575236614238601</v>
      </c>
      <c r="BL14" s="17">
        <v>0.14414151646029399</v>
      </c>
      <c r="BM14" s="17">
        <v>0.153476432838069</v>
      </c>
    </row>
    <row r="15" spans="2:65" x14ac:dyDescent="0.35">
      <c r="B15" s="18" t="s">
        <v>114</v>
      </c>
      <c r="C15" s="19">
        <v>0.12913132290090601</v>
      </c>
      <c r="D15" s="19">
        <v>0.104353822028857</v>
      </c>
      <c r="E15" s="19">
        <v>0.15354914373204201</v>
      </c>
      <c r="F15" s="19"/>
      <c r="G15" s="19">
        <v>8.4006446532631798E-2</v>
      </c>
      <c r="H15" s="19">
        <v>7.9524639114904497E-2</v>
      </c>
      <c r="I15" s="19">
        <v>0.16555813661896701</v>
      </c>
      <c r="J15" s="19">
        <v>0.13550195924337499</v>
      </c>
      <c r="K15" s="19">
        <v>0.13585149322950199</v>
      </c>
      <c r="L15" s="19">
        <v>0.153940785867866</v>
      </c>
      <c r="M15" s="19"/>
      <c r="N15" s="19">
        <v>0.104685836890196</v>
      </c>
      <c r="O15" s="19">
        <v>0.116721908829376</v>
      </c>
      <c r="P15" s="19">
        <v>0.14143006057688901</v>
      </c>
      <c r="Q15" s="19">
        <v>0.15995013800288099</v>
      </c>
      <c r="R15" s="19"/>
      <c r="S15" s="19">
        <v>0.13699778167826901</v>
      </c>
      <c r="T15" s="19">
        <v>0.100233807878172</v>
      </c>
      <c r="U15" s="19">
        <v>0.149883981843834</v>
      </c>
      <c r="V15" s="19">
        <v>0.15520846345511999</v>
      </c>
      <c r="W15" s="19">
        <v>0.10413466627192799</v>
      </c>
      <c r="X15" s="19">
        <v>0.13700785615257099</v>
      </c>
      <c r="Y15" s="19">
        <v>0.146184083795345</v>
      </c>
      <c r="Z15" s="19">
        <v>0.12543713162028999</v>
      </c>
      <c r="AA15" s="19">
        <v>0.121625744044983</v>
      </c>
      <c r="AB15" s="19">
        <v>0.14519344153238201</v>
      </c>
      <c r="AC15" s="19">
        <v>0.14831766282204001</v>
      </c>
      <c r="AD15" s="19">
        <v>4.3241519198515599E-2</v>
      </c>
      <c r="AE15" s="19"/>
      <c r="AF15" s="19">
        <v>0.137224011574405</v>
      </c>
      <c r="AG15" s="19">
        <v>0.117127443869828</v>
      </c>
      <c r="AH15" s="19">
        <v>0.149585760977657</v>
      </c>
      <c r="AI15" s="19"/>
      <c r="AJ15" s="19">
        <v>0.111703196171391</v>
      </c>
      <c r="AK15" s="19">
        <v>0.11905697724794199</v>
      </c>
      <c r="AL15" s="19">
        <v>0.13866166858339601</v>
      </c>
      <c r="AM15" s="19">
        <v>0.14327422631470599</v>
      </c>
      <c r="AN15" s="19">
        <v>0.152503088152278</v>
      </c>
      <c r="AO15" s="19"/>
      <c r="AP15" s="19">
        <v>8.1661875621514293E-2</v>
      </c>
      <c r="AQ15" s="19">
        <v>0.11106177115058</v>
      </c>
      <c r="AR15" s="19">
        <v>0.128768037632424</v>
      </c>
      <c r="AS15" s="19"/>
      <c r="AT15" s="19">
        <v>0.16283685739419301</v>
      </c>
      <c r="AU15" s="19">
        <v>0.134617466401873</v>
      </c>
      <c r="AV15" s="19">
        <v>0.10655139667673599</v>
      </c>
      <c r="AW15" s="19">
        <v>7.8674056612254198E-2</v>
      </c>
      <c r="AX15" s="19">
        <v>0.10818440071091399</v>
      </c>
      <c r="AY15" s="19"/>
      <c r="AZ15" s="19">
        <v>0.103104662591953</v>
      </c>
      <c r="BA15" s="19">
        <v>0.140557347276873</v>
      </c>
      <c r="BB15" s="19">
        <v>0.10748643184857699</v>
      </c>
      <c r="BC15" s="19">
        <v>0.142658119461123</v>
      </c>
      <c r="BD15" s="19">
        <v>0.13824582253373599</v>
      </c>
      <c r="BE15" s="19">
        <v>0.12911117112244699</v>
      </c>
      <c r="BF15" s="19"/>
      <c r="BG15" s="19">
        <v>0.14203936894911801</v>
      </c>
      <c r="BH15" s="19">
        <v>0.13212869750442999</v>
      </c>
      <c r="BI15" s="19" t="s">
        <v>95</v>
      </c>
      <c r="BJ15" s="19">
        <v>0.15003930608097299</v>
      </c>
      <c r="BK15" s="19">
        <v>0.12738566761328701</v>
      </c>
      <c r="BL15" s="19">
        <v>8.0515171953207995E-2</v>
      </c>
      <c r="BM15" s="19">
        <v>0.11290894503898601</v>
      </c>
    </row>
    <row r="16" spans="2:65" x14ac:dyDescent="0.35">
      <c r="B16" s="16" t="s">
        <v>590</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759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2131</v>
      </c>
      <c r="D7" s="10">
        <v>1060</v>
      </c>
      <c r="E7" s="10">
        <v>1068</v>
      </c>
      <c r="F7" s="10"/>
      <c r="G7" s="10">
        <v>102</v>
      </c>
      <c r="H7" s="10">
        <v>246</v>
      </c>
      <c r="I7" s="10">
        <v>320</v>
      </c>
      <c r="J7" s="10">
        <v>383</v>
      </c>
      <c r="K7" s="10">
        <v>404</v>
      </c>
      <c r="L7" s="10">
        <v>676</v>
      </c>
      <c r="M7" s="10"/>
      <c r="N7" s="10">
        <v>726</v>
      </c>
      <c r="O7" s="10">
        <v>611</v>
      </c>
      <c r="P7" s="10">
        <v>426</v>
      </c>
      <c r="Q7" s="10">
        <v>363</v>
      </c>
      <c r="R7" s="10"/>
      <c r="S7" s="10">
        <v>198</v>
      </c>
      <c r="T7" s="10">
        <v>297</v>
      </c>
      <c r="U7" s="10">
        <v>180</v>
      </c>
      <c r="V7" s="10">
        <v>203</v>
      </c>
      <c r="W7" s="10">
        <v>156</v>
      </c>
      <c r="X7" s="10">
        <v>187</v>
      </c>
      <c r="Y7" s="10">
        <v>212</v>
      </c>
      <c r="Z7" s="10">
        <v>98</v>
      </c>
      <c r="AA7" s="10">
        <v>274</v>
      </c>
      <c r="AB7" s="10">
        <v>171</v>
      </c>
      <c r="AC7" s="10">
        <v>105</v>
      </c>
      <c r="AD7" s="10">
        <v>50</v>
      </c>
      <c r="AE7" s="10"/>
      <c r="AF7" s="10">
        <v>905</v>
      </c>
      <c r="AG7" s="10">
        <v>993</v>
      </c>
      <c r="AH7" s="10">
        <v>156</v>
      </c>
      <c r="AI7" s="10"/>
      <c r="AJ7" s="10">
        <v>968</v>
      </c>
      <c r="AK7" s="10">
        <v>553</v>
      </c>
      <c r="AL7" s="10">
        <v>183</v>
      </c>
      <c r="AM7" s="10">
        <v>36</v>
      </c>
      <c r="AN7" s="10">
        <v>159</v>
      </c>
      <c r="AO7" s="10"/>
      <c r="AP7" s="10">
        <v>493</v>
      </c>
      <c r="AQ7" s="10">
        <v>709</v>
      </c>
      <c r="AR7" s="10">
        <v>158</v>
      </c>
      <c r="AS7" s="10"/>
      <c r="AT7" s="10">
        <v>462</v>
      </c>
      <c r="AU7" s="10">
        <v>492</v>
      </c>
      <c r="AV7" s="10">
        <v>597</v>
      </c>
      <c r="AW7" s="10">
        <v>227</v>
      </c>
      <c r="AX7" s="10">
        <v>33</v>
      </c>
      <c r="AY7" s="10"/>
      <c r="AZ7" s="10">
        <v>269</v>
      </c>
      <c r="BA7" s="10">
        <v>749</v>
      </c>
      <c r="BB7" s="10">
        <v>230</v>
      </c>
      <c r="BC7" s="10">
        <v>443</v>
      </c>
      <c r="BD7" s="10">
        <v>321</v>
      </c>
      <c r="BE7" s="10">
        <v>119</v>
      </c>
      <c r="BF7" s="10"/>
      <c r="BG7" s="10">
        <v>1305</v>
      </c>
      <c r="BH7" s="10">
        <v>826</v>
      </c>
      <c r="BI7" s="10" t="s">
        <v>94</v>
      </c>
      <c r="BJ7" s="10" t="s">
        <v>94</v>
      </c>
      <c r="BK7" s="10" t="s">
        <v>94</v>
      </c>
      <c r="BL7" s="10" t="s">
        <v>94</v>
      </c>
      <c r="BM7" s="10" t="s">
        <v>94</v>
      </c>
    </row>
    <row r="8" spans="2:65" ht="30" customHeight="1" x14ac:dyDescent="0.35">
      <c r="B8" s="11" t="s">
        <v>19</v>
      </c>
      <c r="C8" s="11">
        <v>2079</v>
      </c>
      <c r="D8" s="11">
        <v>1034</v>
      </c>
      <c r="E8" s="11">
        <v>1043</v>
      </c>
      <c r="F8" s="11"/>
      <c r="G8" s="11">
        <v>123</v>
      </c>
      <c r="H8" s="11">
        <v>236</v>
      </c>
      <c r="I8" s="11">
        <v>309</v>
      </c>
      <c r="J8" s="11">
        <v>368</v>
      </c>
      <c r="K8" s="11">
        <v>390</v>
      </c>
      <c r="L8" s="11">
        <v>653</v>
      </c>
      <c r="M8" s="11"/>
      <c r="N8" s="11">
        <v>662</v>
      </c>
      <c r="O8" s="11">
        <v>566</v>
      </c>
      <c r="P8" s="11">
        <v>463</v>
      </c>
      <c r="Q8" s="11">
        <v>383</v>
      </c>
      <c r="R8" s="11"/>
      <c r="S8" s="11">
        <v>197</v>
      </c>
      <c r="T8" s="11">
        <v>279</v>
      </c>
      <c r="U8" s="11">
        <v>171</v>
      </c>
      <c r="V8" s="11">
        <v>199</v>
      </c>
      <c r="W8" s="11">
        <v>145</v>
      </c>
      <c r="X8" s="11">
        <v>189</v>
      </c>
      <c r="Y8" s="11">
        <v>191</v>
      </c>
      <c r="Z8" s="11">
        <v>85</v>
      </c>
      <c r="AA8" s="11">
        <v>253</v>
      </c>
      <c r="AB8" s="11">
        <v>196</v>
      </c>
      <c r="AC8" s="11">
        <v>108</v>
      </c>
      <c r="AD8" s="11">
        <v>66</v>
      </c>
      <c r="AE8" s="11"/>
      <c r="AF8" s="11">
        <v>881</v>
      </c>
      <c r="AG8" s="11">
        <v>957</v>
      </c>
      <c r="AH8" s="11">
        <v>159</v>
      </c>
      <c r="AI8" s="11"/>
      <c r="AJ8" s="11">
        <v>931</v>
      </c>
      <c r="AK8" s="11">
        <v>536</v>
      </c>
      <c r="AL8" s="11">
        <v>171</v>
      </c>
      <c r="AM8" s="11">
        <v>35</v>
      </c>
      <c r="AN8" s="11">
        <v>161</v>
      </c>
      <c r="AO8" s="11"/>
      <c r="AP8" s="11">
        <v>474</v>
      </c>
      <c r="AQ8" s="11">
        <v>688</v>
      </c>
      <c r="AR8" s="11">
        <v>152</v>
      </c>
      <c r="AS8" s="11"/>
      <c r="AT8" s="11">
        <v>467</v>
      </c>
      <c r="AU8" s="11">
        <v>489</v>
      </c>
      <c r="AV8" s="11">
        <v>569</v>
      </c>
      <c r="AW8" s="11">
        <v>207</v>
      </c>
      <c r="AX8" s="11">
        <v>30</v>
      </c>
      <c r="AY8" s="11"/>
      <c r="AZ8" s="11">
        <v>272</v>
      </c>
      <c r="BA8" s="11">
        <v>725</v>
      </c>
      <c r="BB8" s="11">
        <v>224</v>
      </c>
      <c r="BC8" s="11">
        <v>429</v>
      </c>
      <c r="BD8" s="11">
        <v>311</v>
      </c>
      <c r="BE8" s="11">
        <v>118</v>
      </c>
      <c r="BF8" s="11"/>
      <c r="BG8" s="11">
        <v>1269</v>
      </c>
      <c r="BH8" s="11">
        <v>810</v>
      </c>
      <c r="BI8" s="11" t="s">
        <v>94</v>
      </c>
      <c r="BJ8" s="11" t="s">
        <v>94</v>
      </c>
      <c r="BK8" s="11" t="s">
        <v>94</v>
      </c>
      <c r="BL8" s="11" t="s">
        <v>94</v>
      </c>
      <c r="BM8" s="11" t="s">
        <v>94</v>
      </c>
    </row>
    <row r="9" spans="2:65" x14ac:dyDescent="0.35">
      <c r="B9" s="18" t="s">
        <v>752</v>
      </c>
      <c r="C9" s="17">
        <v>4.1063603641563598E-2</v>
      </c>
      <c r="D9" s="17">
        <v>3.8836620289222398E-2</v>
      </c>
      <c r="E9" s="17">
        <v>4.3392270296731199E-2</v>
      </c>
      <c r="F9" s="17"/>
      <c r="G9" s="17">
        <v>0.10415896592643099</v>
      </c>
      <c r="H9" s="17">
        <v>3.1119224775223501E-2</v>
      </c>
      <c r="I9" s="17">
        <v>4.4121687066090001E-2</v>
      </c>
      <c r="J9" s="17">
        <v>1.82787974810086E-2</v>
      </c>
      <c r="K9" s="17">
        <v>3.2689404494396501E-2</v>
      </c>
      <c r="L9" s="17">
        <v>4.9200794994795398E-2</v>
      </c>
      <c r="M9" s="17"/>
      <c r="N9" s="17">
        <v>4.9090460794736397E-2</v>
      </c>
      <c r="O9" s="17">
        <v>4.14374038675017E-2</v>
      </c>
      <c r="P9" s="17">
        <v>2.6990488924970701E-2</v>
      </c>
      <c r="Q9" s="17">
        <v>4.4153716447373502E-2</v>
      </c>
      <c r="R9" s="17"/>
      <c r="S9" s="17">
        <v>6.4920622034125505E-2</v>
      </c>
      <c r="T9" s="17">
        <v>4.5460733476588501E-2</v>
      </c>
      <c r="U9" s="17">
        <v>3.3154623723666697E-2</v>
      </c>
      <c r="V9" s="17">
        <v>5.4123746839415399E-3</v>
      </c>
      <c r="W9" s="17">
        <v>6.6191822694207994E-2</v>
      </c>
      <c r="X9" s="17">
        <v>3.6399582784788498E-2</v>
      </c>
      <c r="Y9" s="17">
        <v>2.2230225934361698E-2</v>
      </c>
      <c r="Z9" s="17">
        <v>9.6660382176083307E-3</v>
      </c>
      <c r="AA9" s="17">
        <v>3.9257910647097299E-2</v>
      </c>
      <c r="AB9" s="17">
        <v>4.9873513471252302E-2</v>
      </c>
      <c r="AC9" s="17">
        <v>7.7599052528538701E-2</v>
      </c>
      <c r="AD9" s="17">
        <v>5.3594629532036801E-2</v>
      </c>
      <c r="AE9" s="17"/>
      <c r="AF9" s="17">
        <v>3.71843510221921E-2</v>
      </c>
      <c r="AG9" s="17">
        <v>4.7344869262167903E-2</v>
      </c>
      <c r="AH9" s="17">
        <v>1.9682961022784402E-2</v>
      </c>
      <c r="AI9" s="17"/>
      <c r="AJ9" s="17">
        <v>3.4276000486380201E-2</v>
      </c>
      <c r="AK9" s="17">
        <v>5.6237829581869299E-2</v>
      </c>
      <c r="AL9" s="17">
        <v>5.6538686846629903E-2</v>
      </c>
      <c r="AM9" s="17">
        <v>0</v>
      </c>
      <c r="AN9" s="17">
        <v>2.5057053624126101E-2</v>
      </c>
      <c r="AO9" s="17"/>
      <c r="AP9" s="17">
        <v>3.5965485122458701E-2</v>
      </c>
      <c r="AQ9" s="17">
        <v>5.5349898376412597E-2</v>
      </c>
      <c r="AR9" s="17">
        <v>6.5247974241706697E-2</v>
      </c>
      <c r="AS9" s="17"/>
      <c r="AT9" s="17">
        <v>3.6121705037168703E-2</v>
      </c>
      <c r="AU9" s="17">
        <v>2.4945880609387398E-2</v>
      </c>
      <c r="AV9" s="17">
        <v>4.1926402584994603E-2</v>
      </c>
      <c r="AW9" s="17">
        <v>8.4682563080439505E-2</v>
      </c>
      <c r="AX9" s="17">
        <v>2.3930955030862198E-2</v>
      </c>
      <c r="AY9" s="17"/>
      <c r="AZ9" s="17">
        <v>7.3013409995007994E-2</v>
      </c>
      <c r="BA9" s="17">
        <v>3.3316876354718E-2</v>
      </c>
      <c r="BB9" s="17">
        <v>3.9076309607663499E-2</v>
      </c>
      <c r="BC9" s="17">
        <v>3.9256959242427399E-2</v>
      </c>
      <c r="BD9" s="17">
        <v>3.1028323707540401E-2</v>
      </c>
      <c r="BE9" s="17">
        <v>5.16727127378327E-2</v>
      </c>
      <c r="BF9" s="17"/>
      <c r="BG9" s="17">
        <v>4.41461562886208E-2</v>
      </c>
      <c r="BH9" s="17">
        <v>3.6234938310437802E-2</v>
      </c>
      <c r="BI9" s="17" t="s">
        <v>95</v>
      </c>
      <c r="BJ9" s="17" t="s">
        <v>95</v>
      </c>
      <c r="BK9" s="17" t="s">
        <v>95</v>
      </c>
      <c r="BL9" s="17" t="s">
        <v>95</v>
      </c>
      <c r="BM9" s="17" t="s">
        <v>95</v>
      </c>
    </row>
    <row r="10" spans="2:65" ht="29" x14ac:dyDescent="0.35">
      <c r="B10" s="18" t="s">
        <v>753</v>
      </c>
      <c r="C10" s="17">
        <v>9.2311962357980795E-2</v>
      </c>
      <c r="D10" s="17">
        <v>0.107765927484992</v>
      </c>
      <c r="E10" s="17">
        <v>7.7267456291967504E-2</v>
      </c>
      <c r="F10" s="17"/>
      <c r="G10" s="17">
        <v>0.186956727463507</v>
      </c>
      <c r="H10" s="17">
        <v>0.13849505613645299</v>
      </c>
      <c r="I10" s="17">
        <v>0.104746286477752</v>
      </c>
      <c r="J10" s="17">
        <v>7.4136425981635806E-2</v>
      </c>
      <c r="K10" s="17">
        <v>4.2216859300227103E-2</v>
      </c>
      <c r="L10" s="17">
        <v>9.2127421384348707E-2</v>
      </c>
      <c r="M10" s="17"/>
      <c r="N10" s="17">
        <v>0.103449239044117</v>
      </c>
      <c r="O10" s="17">
        <v>8.4263722919977996E-2</v>
      </c>
      <c r="P10" s="17">
        <v>9.4583846711683003E-2</v>
      </c>
      <c r="Q10" s="17">
        <v>8.3344882380833193E-2</v>
      </c>
      <c r="R10" s="17"/>
      <c r="S10" s="17">
        <v>0.102736225257175</v>
      </c>
      <c r="T10" s="17">
        <v>8.7242688922982606E-2</v>
      </c>
      <c r="U10" s="17">
        <v>0.111982632886119</v>
      </c>
      <c r="V10" s="17">
        <v>0.113065391258984</v>
      </c>
      <c r="W10" s="17">
        <v>7.4469648549953693E-2</v>
      </c>
      <c r="X10" s="17">
        <v>0.117369829789212</v>
      </c>
      <c r="Y10" s="17">
        <v>9.2984115753785304E-2</v>
      </c>
      <c r="Z10" s="17">
        <v>5.94525588460771E-2</v>
      </c>
      <c r="AA10" s="17">
        <v>8.3667477679485999E-2</v>
      </c>
      <c r="AB10" s="17">
        <v>7.0332678995984096E-2</v>
      </c>
      <c r="AC10" s="17">
        <v>0.112692588601987</v>
      </c>
      <c r="AD10" s="17">
        <v>4.1451638401923299E-2</v>
      </c>
      <c r="AE10" s="17"/>
      <c r="AF10" s="17">
        <v>7.6909275021461804E-2</v>
      </c>
      <c r="AG10" s="17">
        <v>0.104076755335709</v>
      </c>
      <c r="AH10" s="17">
        <v>7.86322194838808E-2</v>
      </c>
      <c r="AI10" s="17"/>
      <c r="AJ10" s="17">
        <v>7.7383297555022407E-2</v>
      </c>
      <c r="AK10" s="17">
        <v>0.13641715946226601</v>
      </c>
      <c r="AL10" s="17">
        <v>6.8887911402217006E-2</v>
      </c>
      <c r="AM10" s="17">
        <v>6.2367572214321397E-2</v>
      </c>
      <c r="AN10" s="17">
        <v>8.7535598292388495E-2</v>
      </c>
      <c r="AO10" s="17"/>
      <c r="AP10" s="17">
        <v>8.6415151357307707E-2</v>
      </c>
      <c r="AQ10" s="17">
        <v>0.13548936462022501</v>
      </c>
      <c r="AR10" s="17">
        <v>7.4065717528509295E-2</v>
      </c>
      <c r="AS10" s="17"/>
      <c r="AT10" s="17">
        <v>5.33641245953278E-2</v>
      </c>
      <c r="AU10" s="17">
        <v>9.7419722457401894E-2</v>
      </c>
      <c r="AV10" s="17">
        <v>0.10933401522513</v>
      </c>
      <c r="AW10" s="17">
        <v>8.8657392972107604E-2</v>
      </c>
      <c r="AX10" s="17">
        <v>0.18692337584103799</v>
      </c>
      <c r="AY10" s="17"/>
      <c r="AZ10" s="17">
        <v>0.13103438490121899</v>
      </c>
      <c r="BA10" s="17">
        <v>8.3655430259107405E-2</v>
      </c>
      <c r="BB10" s="17">
        <v>8.0908366731987202E-2</v>
      </c>
      <c r="BC10" s="17">
        <v>6.5631819052695398E-2</v>
      </c>
      <c r="BD10" s="17">
        <v>9.5384678767009207E-2</v>
      </c>
      <c r="BE10" s="17">
        <v>0.16624856486770001</v>
      </c>
      <c r="BF10" s="17"/>
      <c r="BG10" s="17">
        <v>8.2395089562226007E-2</v>
      </c>
      <c r="BH10" s="17">
        <v>0.107846250120352</v>
      </c>
      <c r="BI10" s="17" t="s">
        <v>95</v>
      </c>
      <c r="BJ10" s="17" t="s">
        <v>95</v>
      </c>
      <c r="BK10" s="17" t="s">
        <v>95</v>
      </c>
      <c r="BL10" s="17" t="s">
        <v>95</v>
      </c>
      <c r="BM10" s="17" t="s">
        <v>95</v>
      </c>
    </row>
    <row r="11" spans="2:65" ht="29" x14ac:dyDescent="0.35">
      <c r="B11" s="18" t="s">
        <v>754</v>
      </c>
      <c r="C11" s="17">
        <v>0.15841597970568799</v>
      </c>
      <c r="D11" s="17">
        <v>0.19134505132819901</v>
      </c>
      <c r="E11" s="17">
        <v>0.126246231566392</v>
      </c>
      <c r="F11" s="17"/>
      <c r="G11" s="17">
        <v>0.146622225386357</v>
      </c>
      <c r="H11" s="17">
        <v>0.206875163056466</v>
      </c>
      <c r="I11" s="17">
        <v>0.16880866134144301</v>
      </c>
      <c r="J11" s="17">
        <v>0.16068303709411</v>
      </c>
      <c r="K11" s="17">
        <v>0.15708968758557701</v>
      </c>
      <c r="L11" s="17">
        <v>0.13771237451617899</v>
      </c>
      <c r="M11" s="17"/>
      <c r="N11" s="17">
        <v>0.19038155053778699</v>
      </c>
      <c r="O11" s="17">
        <v>0.156389989800781</v>
      </c>
      <c r="P11" s="17">
        <v>0.124570921373908</v>
      </c>
      <c r="Q11" s="17">
        <v>0.146599407583965</v>
      </c>
      <c r="R11" s="17"/>
      <c r="S11" s="17">
        <v>0.19318774754894899</v>
      </c>
      <c r="T11" s="17">
        <v>0.1450071072911</v>
      </c>
      <c r="U11" s="17">
        <v>0.13927031474505899</v>
      </c>
      <c r="V11" s="17">
        <v>0.139364474605921</v>
      </c>
      <c r="W11" s="17">
        <v>0.14485794365188301</v>
      </c>
      <c r="X11" s="17">
        <v>0.192324037822867</v>
      </c>
      <c r="Y11" s="17">
        <v>0.138298131049436</v>
      </c>
      <c r="Z11" s="17">
        <v>0.20859885578992199</v>
      </c>
      <c r="AA11" s="17">
        <v>0.169802334041736</v>
      </c>
      <c r="AB11" s="17">
        <v>0.15543883220783</v>
      </c>
      <c r="AC11" s="17">
        <v>0.11988140455775401</v>
      </c>
      <c r="AD11" s="17">
        <v>0.173053510122956</v>
      </c>
      <c r="AE11" s="17"/>
      <c r="AF11" s="17">
        <v>0.134917392780632</v>
      </c>
      <c r="AG11" s="17">
        <v>0.19251196665632</v>
      </c>
      <c r="AH11" s="17">
        <v>0.100103527992403</v>
      </c>
      <c r="AI11" s="17"/>
      <c r="AJ11" s="17">
        <v>0.155354968191004</v>
      </c>
      <c r="AK11" s="17">
        <v>0.17962407872292099</v>
      </c>
      <c r="AL11" s="17">
        <v>0.20417255256729</v>
      </c>
      <c r="AM11" s="17">
        <v>0.106690218633963</v>
      </c>
      <c r="AN11" s="17">
        <v>0.10391595736782699</v>
      </c>
      <c r="AO11" s="17"/>
      <c r="AP11" s="17">
        <v>0.16867155789143301</v>
      </c>
      <c r="AQ11" s="17">
        <v>0.183087743688018</v>
      </c>
      <c r="AR11" s="17">
        <v>0.13801720584469199</v>
      </c>
      <c r="AS11" s="17"/>
      <c r="AT11" s="17">
        <v>0.12571871819866501</v>
      </c>
      <c r="AU11" s="17">
        <v>0.13202196431616101</v>
      </c>
      <c r="AV11" s="17">
        <v>0.19700710057026599</v>
      </c>
      <c r="AW11" s="17">
        <v>0.19782500998331601</v>
      </c>
      <c r="AX11" s="17">
        <v>0.288065490987781</v>
      </c>
      <c r="AY11" s="17"/>
      <c r="AZ11" s="17">
        <v>0.18313909425639999</v>
      </c>
      <c r="BA11" s="17">
        <v>0.168550171868799</v>
      </c>
      <c r="BB11" s="17">
        <v>0.143354239895193</v>
      </c>
      <c r="BC11" s="17">
        <v>0.15317418943302999</v>
      </c>
      <c r="BD11" s="17">
        <v>0.14333008739919201</v>
      </c>
      <c r="BE11" s="17">
        <v>0.126601573879636</v>
      </c>
      <c r="BF11" s="17"/>
      <c r="BG11" s="17">
        <v>0.14721140215024001</v>
      </c>
      <c r="BH11" s="17">
        <v>0.17596739289681601</v>
      </c>
      <c r="BI11" s="17" t="s">
        <v>95</v>
      </c>
      <c r="BJ11" s="17" t="s">
        <v>95</v>
      </c>
      <c r="BK11" s="17" t="s">
        <v>95</v>
      </c>
      <c r="BL11" s="17" t="s">
        <v>95</v>
      </c>
      <c r="BM11" s="17" t="s">
        <v>95</v>
      </c>
    </row>
    <row r="12" spans="2:65" x14ac:dyDescent="0.35">
      <c r="B12" s="18" t="s">
        <v>755</v>
      </c>
      <c r="C12" s="17">
        <v>0.14892053629646601</v>
      </c>
      <c r="D12" s="17">
        <v>0.136529748509368</v>
      </c>
      <c r="E12" s="17">
        <v>0.16075676171422801</v>
      </c>
      <c r="F12" s="17"/>
      <c r="G12" s="17">
        <v>0.239476110684508</v>
      </c>
      <c r="H12" s="17">
        <v>0.182375455403645</v>
      </c>
      <c r="I12" s="17">
        <v>0.161971390979334</v>
      </c>
      <c r="J12" s="17">
        <v>0.16145335287789001</v>
      </c>
      <c r="K12" s="17">
        <v>0.14421013433358201</v>
      </c>
      <c r="L12" s="17">
        <v>0.109411056979259</v>
      </c>
      <c r="M12" s="17"/>
      <c r="N12" s="17">
        <v>0.17639985213139101</v>
      </c>
      <c r="O12" s="17">
        <v>0.146273310831496</v>
      </c>
      <c r="P12" s="17">
        <v>0.13813051545782301</v>
      </c>
      <c r="Q12" s="17">
        <v>0.117804501790639</v>
      </c>
      <c r="R12" s="17"/>
      <c r="S12" s="17">
        <v>0.20687646288168901</v>
      </c>
      <c r="T12" s="17">
        <v>0.16409628668874901</v>
      </c>
      <c r="U12" s="17">
        <v>0.16511735695732299</v>
      </c>
      <c r="V12" s="17">
        <v>9.7683183785991501E-2</v>
      </c>
      <c r="W12" s="17">
        <v>0.16897912429189699</v>
      </c>
      <c r="X12" s="17">
        <v>0.12428316698799299</v>
      </c>
      <c r="Y12" s="17">
        <v>0.149321540766962</v>
      </c>
      <c r="Z12" s="17">
        <v>0.13133216535744499</v>
      </c>
      <c r="AA12" s="17">
        <v>0.13583218715243001</v>
      </c>
      <c r="AB12" s="17">
        <v>0.17535759491495301</v>
      </c>
      <c r="AC12" s="17">
        <v>8.9730232094110005E-2</v>
      </c>
      <c r="AD12" s="17">
        <v>0.140989018776561</v>
      </c>
      <c r="AE12" s="17"/>
      <c r="AF12" s="17">
        <v>0.120731489464608</v>
      </c>
      <c r="AG12" s="17">
        <v>0.15909357795014301</v>
      </c>
      <c r="AH12" s="17">
        <v>0.18380177280756299</v>
      </c>
      <c r="AI12" s="17"/>
      <c r="AJ12" s="17">
        <v>0.125914135261078</v>
      </c>
      <c r="AK12" s="17">
        <v>0.16363259432350799</v>
      </c>
      <c r="AL12" s="17">
        <v>0.173871321538665</v>
      </c>
      <c r="AM12" s="17">
        <v>0.11247382433448801</v>
      </c>
      <c r="AN12" s="17">
        <v>0.160338013132998</v>
      </c>
      <c r="AO12" s="17"/>
      <c r="AP12" s="17">
        <v>0.126867956388339</v>
      </c>
      <c r="AQ12" s="17">
        <v>0.170495088096248</v>
      </c>
      <c r="AR12" s="17">
        <v>0.183133444572284</v>
      </c>
      <c r="AS12" s="17"/>
      <c r="AT12" s="17">
        <v>0.13608389616907901</v>
      </c>
      <c r="AU12" s="17">
        <v>0.13653822820584599</v>
      </c>
      <c r="AV12" s="17">
        <v>0.17957275247235199</v>
      </c>
      <c r="AW12" s="17">
        <v>0.19145613403936901</v>
      </c>
      <c r="AX12" s="17">
        <v>0.129211071533751</v>
      </c>
      <c r="AY12" s="17"/>
      <c r="AZ12" s="17">
        <v>0.16166288346097599</v>
      </c>
      <c r="BA12" s="17">
        <v>0.14807647618637901</v>
      </c>
      <c r="BB12" s="17">
        <v>0.15805659548703899</v>
      </c>
      <c r="BC12" s="17">
        <v>0.16626347458999699</v>
      </c>
      <c r="BD12" s="17">
        <v>0.13502646146320699</v>
      </c>
      <c r="BE12" s="17">
        <v>8.1301558846611305E-2</v>
      </c>
      <c r="BF12" s="17"/>
      <c r="BG12" s="17">
        <v>0.13824941961571999</v>
      </c>
      <c r="BH12" s="17">
        <v>0.165636309572847</v>
      </c>
      <c r="BI12" s="17" t="s">
        <v>95</v>
      </c>
      <c r="BJ12" s="17" t="s">
        <v>95</v>
      </c>
      <c r="BK12" s="17" t="s">
        <v>95</v>
      </c>
      <c r="BL12" s="17" t="s">
        <v>95</v>
      </c>
      <c r="BM12" s="17" t="s">
        <v>95</v>
      </c>
    </row>
    <row r="13" spans="2:65" ht="29" x14ac:dyDescent="0.35">
      <c r="B13" s="18" t="s">
        <v>756</v>
      </c>
      <c r="C13" s="17">
        <v>0.26337041923087401</v>
      </c>
      <c r="D13" s="17">
        <v>0.26438707373737003</v>
      </c>
      <c r="E13" s="17">
        <v>0.26314118676442</v>
      </c>
      <c r="F13" s="17"/>
      <c r="G13" s="17">
        <v>0.16117536524675799</v>
      </c>
      <c r="H13" s="17">
        <v>0.23857966178843301</v>
      </c>
      <c r="I13" s="17">
        <v>0.229706189952538</v>
      </c>
      <c r="J13" s="17">
        <v>0.27633404333414202</v>
      </c>
      <c r="K13" s="17">
        <v>0.29491219938623903</v>
      </c>
      <c r="L13" s="17">
        <v>0.2813027114119</v>
      </c>
      <c r="M13" s="17"/>
      <c r="N13" s="17">
        <v>0.243819344296655</v>
      </c>
      <c r="O13" s="17">
        <v>0.27134362547850599</v>
      </c>
      <c r="P13" s="17">
        <v>0.31676888890604799</v>
      </c>
      <c r="Q13" s="17">
        <v>0.224065995556671</v>
      </c>
      <c r="R13" s="17"/>
      <c r="S13" s="17">
        <v>0.159162399598131</v>
      </c>
      <c r="T13" s="17">
        <v>0.28142901919811703</v>
      </c>
      <c r="U13" s="17">
        <v>0.25017058684698101</v>
      </c>
      <c r="V13" s="17">
        <v>0.31477082518238197</v>
      </c>
      <c r="W13" s="17">
        <v>0.268642325826698</v>
      </c>
      <c r="X13" s="17">
        <v>0.218171074921714</v>
      </c>
      <c r="Y13" s="17">
        <v>0.27582617609055499</v>
      </c>
      <c r="Z13" s="17">
        <v>0.33634975399608402</v>
      </c>
      <c r="AA13" s="17">
        <v>0.27656913773115899</v>
      </c>
      <c r="AB13" s="17">
        <v>0.28471346513212398</v>
      </c>
      <c r="AC13" s="17">
        <v>0.24271677731790001</v>
      </c>
      <c r="AD13" s="17">
        <v>0.28499344969395402</v>
      </c>
      <c r="AE13" s="17"/>
      <c r="AF13" s="17">
        <v>0.28931537894734299</v>
      </c>
      <c r="AG13" s="17">
        <v>0.25272014836170398</v>
      </c>
      <c r="AH13" s="17">
        <v>0.228460870125098</v>
      </c>
      <c r="AI13" s="17"/>
      <c r="AJ13" s="17">
        <v>0.29121068639828401</v>
      </c>
      <c r="AK13" s="17">
        <v>0.228392875303979</v>
      </c>
      <c r="AL13" s="17">
        <v>0.28920972063645001</v>
      </c>
      <c r="AM13" s="17">
        <v>0.26939999071128201</v>
      </c>
      <c r="AN13" s="17">
        <v>0.22076619089539601</v>
      </c>
      <c r="AO13" s="17"/>
      <c r="AP13" s="17">
        <v>0.28110176516794999</v>
      </c>
      <c r="AQ13" s="17">
        <v>0.21518286883452001</v>
      </c>
      <c r="AR13" s="17">
        <v>0.322182354493186</v>
      </c>
      <c r="AS13" s="17"/>
      <c r="AT13" s="17">
        <v>0.27295489582034299</v>
      </c>
      <c r="AU13" s="17">
        <v>0.29854450299829899</v>
      </c>
      <c r="AV13" s="17">
        <v>0.22941649764963201</v>
      </c>
      <c r="AW13" s="17">
        <v>0.204482914819475</v>
      </c>
      <c r="AX13" s="17">
        <v>0.144837690045548</v>
      </c>
      <c r="AY13" s="17"/>
      <c r="AZ13" s="17">
        <v>0.18700767191159001</v>
      </c>
      <c r="BA13" s="17">
        <v>0.25873242402572399</v>
      </c>
      <c r="BB13" s="17">
        <v>0.28818211542815297</v>
      </c>
      <c r="BC13" s="17">
        <v>0.288091915219096</v>
      </c>
      <c r="BD13" s="17">
        <v>0.287389744631462</v>
      </c>
      <c r="BE13" s="17">
        <v>0.26791453199096799</v>
      </c>
      <c r="BF13" s="17"/>
      <c r="BG13" s="17">
        <v>0.27542058693446497</v>
      </c>
      <c r="BH13" s="17">
        <v>0.24449443114997901</v>
      </c>
      <c r="BI13" s="17" t="s">
        <v>95</v>
      </c>
      <c r="BJ13" s="17" t="s">
        <v>95</v>
      </c>
      <c r="BK13" s="17" t="s">
        <v>95</v>
      </c>
      <c r="BL13" s="17" t="s">
        <v>95</v>
      </c>
      <c r="BM13" s="17" t="s">
        <v>95</v>
      </c>
    </row>
    <row r="14" spans="2:65" ht="29" x14ac:dyDescent="0.35">
      <c r="B14" s="18" t="s">
        <v>757</v>
      </c>
      <c r="C14" s="17">
        <v>0.16394708075064199</v>
      </c>
      <c r="D14" s="17">
        <v>0.162512681033332</v>
      </c>
      <c r="E14" s="17">
        <v>0.16585337269952799</v>
      </c>
      <c r="F14" s="17"/>
      <c r="G14" s="17">
        <v>8.5192739359239697E-2</v>
      </c>
      <c r="H14" s="17">
        <v>0.104761907168126</v>
      </c>
      <c r="I14" s="17">
        <v>0.13624892094284599</v>
      </c>
      <c r="J14" s="17">
        <v>0.16784399483033499</v>
      </c>
      <c r="K14" s="17">
        <v>0.19196412763687601</v>
      </c>
      <c r="L14" s="17">
        <v>0.19429912591327</v>
      </c>
      <c r="M14" s="17"/>
      <c r="N14" s="17">
        <v>0.13061712576083101</v>
      </c>
      <c r="O14" s="17">
        <v>0.18426253661859701</v>
      </c>
      <c r="P14" s="17">
        <v>0.145169099551371</v>
      </c>
      <c r="Q14" s="17">
        <v>0.211305534946232</v>
      </c>
      <c r="R14" s="17"/>
      <c r="S14" s="17">
        <v>0.12723317591059499</v>
      </c>
      <c r="T14" s="17">
        <v>0.15156257476566301</v>
      </c>
      <c r="U14" s="17">
        <v>0.166373902034921</v>
      </c>
      <c r="V14" s="17">
        <v>0.192810542331464</v>
      </c>
      <c r="W14" s="17">
        <v>0.15421583836845501</v>
      </c>
      <c r="X14" s="17">
        <v>0.16304075841920301</v>
      </c>
      <c r="Y14" s="17">
        <v>0.15828269803063399</v>
      </c>
      <c r="Z14" s="17">
        <v>0.156448031721555</v>
      </c>
      <c r="AA14" s="17">
        <v>0.16613246285629099</v>
      </c>
      <c r="AB14" s="17">
        <v>0.144027547317891</v>
      </c>
      <c r="AC14" s="17">
        <v>0.21692326780794899</v>
      </c>
      <c r="AD14" s="17">
        <v>0.24693532907228799</v>
      </c>
      <c r="AE14" s="17"/>
      <c r="AF14" s="17">
        <v>0.21158848082193199</v>
      </c>
      <c r="AG14" s="17">
        <v>0.11485779914533099</v>
      </c>
      <c r="AH14" s="17">
        <v>0.21882677720809399</v>
      </c>
      <c r="AI14" s="17"/>
      <c r="AJ14" s="17">
        <v>0.19643626966230199</v>
      </c>
      <c r="AK14" s="17">
        <v>0.110172580839805</v>
      </c>
      <c r="AL14" s="17">
        <v>8.2775490859811701E-2</v>
      </c>
      <c r="AM14" s="17">
        <v>0.27876878215130502</v>
      </c>
      <c r="AN14" s="17">
        <v>0.22365190043936001</v>
      </c>
      <c r="AO14" s="17"/>
      <c r="AP14" s="17">
        <v>0.186672241900048</v>
      </c>
      <c r="AQ14" s="17">
        <v>0.12107320304642</v>
      </c>
      <c r="AR14" s="17">
        <v>8.36665026460367E-2</v>
      </c>
      <c r="AS14" s="17"/>
      <c r="AT14" s="17">
        <v>0.20643830253748099</v>
      </c>
      <c r="AU14" s="17">
        <v>0.17836767755744101</v>
      </c>
      <c r="AV14" s="17">
        <v>0.12607943455085099</v>
      </c>
      <c r="AW14" s="17">
        <v>0.117393011892524</v>
      </c>
      <c r="AX14" s="17">
        <v>0.141578937475766</v>
      </c>
      <c r="AY14" s="17"/>
      <c r="AZ14" s="17">
        <v>0.12692531259135301</v>
      </c>
      <c r="BA14" s="17">
        <v>0.16783585217650901</v>
      </c>
      <c r="BB14" s="17">
        <v>0.20774941841570399</v>
      </c>
      <c r="BC14" s="17">
        <v>0.151478617607095</v>
      </c>
      <c r="BD14" s="17">
        <v>0.158637312745327</v>
      </c>
      <c r="BE14" s="17">
        <v>0.20153084857627199</v>
      </c>
      <c r="BF14" s="17"/>
      <c r="BG14" s="17">
        <v>0.179727043926246</v>
      </c>
      <c r="BH14" s="17">
        <v>0.13922855366069101</v>
      </c>
      <c r="BI14" s="17" t="s">
        <v>95</v>
      </c>
      <c r="BJ14" s="17" t="s">
        <v>95</v>
      </c>
      <c r="BK14" s="17" t="s">
        <v>95</v>
      </c>
      <c r="BL14" s="17" t="s">
        <v>95</v>
      </c>
      <c r="BM14" s="17" t="s">
        <v>95</v>
      </c>
    </row>
    <row r="15" spans="2:65" x14ac:dyDescent="0.35">
      <c r="B15" s="18" t="s">
        <v>143</v>
      </c>
      <c r="C15" s="19">
        <v>0.131970418016785</v>
      </c>
      <c r="D15" s="19">
        <v>9.86228976175169E-2</v>
      </c>
      <c r="E15" s="19">
        <v>0.163342720666732</v>
      </c>
      <c r="F15" s="19"/>
      <c r="G15" s="19">
        <v>7.6417865933199797E-2</v>
      </c>
      <c r="H15" s="19">
        <v>9.7793531671653902E-2</v>
      </c>
      <c r="I15" s="19">
        <v>0.15439686323999799</v>
      </c>
      <c r="J15" s="19">
        <v>0.14127034840087799</v>
      </c>
      <c r="K15" s="19">
        <v>0.13691758726310299</v>
      </c>
      <c r="L15" s="19">
        <v>0.135946514800249</v>
      </c>
      <c r="M15" s="19"/>
      <c r="N15" s="19">
        <v>0.106242427434484</v>
      </c>
      <c r="O15" s="19">
        <v>0.116029410483141</v>
      </c>
      <c r="P15" s="19">
        <v>0.153786239074196</v>
      </c>
      <c r="Q15" s="19">
        <v>0.172725961294286</v>
      </c>
      <c r="R15" s="19"/>
      <c r="S15" s="19">
        <v>0.145883366769335</v>
      </c>
      <c r="T15" s="19">
        <v>0.12520158965680001</v>
      </c>
      <c r="U15" s="19">
        <v>0.13393058280593101</v>
      </c>
      <c r="V15" s="19">
        <v>0.136893208151317</v>
      </c>
      <c r="W15" s="19">
        <v>0.122643296616905</v>
      </c>
      <c r="X15" s="19">
        <v>0.14841154927422201</v>
      </c>
      <c r="Y15" s="19">
        <v>0.16305711237426601</v>
      </c>
      <c r="Z15" s="19">
        <v>9.8152596071308496E-2</v>
      </c>
      <c r="AA15" s="19">
        <v>0.12873848989180101</v>
      </c>
      <c r="AB15" s="19">
        <v>0.120256367959966</v>
      </c>
      <c r="AC15" s="19">
        <v>0.14045667709176099</v>
      </c>
      <c r="AD15" s="19">
        <v>5.8982424400280502E-2</v>
      </c>
      <c r="AE15" s="19"/>
      <c r="AF15" s="19">
        <v>0.129353631941832</v>
      </c>
      <c r="AG15" s="19">
        <v>0.129394883288626</v>
      </c>
      <c r="AH15" s="19">
        <v>0.17049187136017699</v>
      </c>
      <c r="AI15" s="19"/>
      <c r="AJ15" s="19">
        <v>0.119424642445929</v>
      </c>
      <c r="AK15" s="19">
        <v>0.12552288176565099</v>
      </c>
      <c r="AL15" s="19">
        <v>0.124544316148937</v>
      </c>
      <c r="AM15" s="19">
        <v>0.17029961195464</v>
      </c>
      <c r="AN15" s="19">
        <v>0.178735286247905</v>
      </c>
      <c r="AO15" s="19"/>
      <c r="AP15" s="19">
        <v>0.11430584217246501</v>
      </c>
      <c r="AQ15" s="19">
        <v>0.11932183333815601</v>
      </c>
      <c r="AR15" s="19">
        <v>0.13368680067358499</v>
      </c>
      <c r="AS15" s="19"/>
      <c r="AT15" s="19">
        <v>0.16931835764193601</v>
      </c>
      <c r="AU15" s="19">
        <v>0.132162023855463</v>
      </c>
      <c r="AV15" s="19">
        <v>0.11666379694677401</v>
      </c>
      <c r="AW15" s="19">
        <v>0.11550297321276901</v>
      </c>
      <c r="AX15" s="19">
        <v>8.5452479085253802E-2</v>
      </c>
      <c r="AY15" s="19"/>
      <c r="AZ15" s="19">
        <v>0.13721724288345499</v>
      </c>
      <c r="BA15" s="19">
        <v>0.139832769128764</v>
      </c>
      <c r="BB15" s="19">
        <v>8.2672954434259704E-2</v>
      </c>
      <c r="BC15" s="19">
        <v>0.13610302485565801</v>
      </c>
      <c r="BD15" s="19">
        <v>0.149203391286262</v>
      </c>
      <c r="BE15" s="19">
        <v>0.10473020910098001</v>
      </c>
      <c r="BF15" s="19"/>
      <c r="BG15" s="19">
        <v>0.13285030152248201</v>
      </c>
      <c r="BH15" s="19">
        <v>0.13059212428887601</v>
      </c>
      <c r="BI15" s="19" t="s">
        <v>95</v>
      </c>
      <c r="BJ15" s="19" t="s">
        <v>95</v>
      </c>
      <c r="BK15" s="19" t="s">
        <v>95</v>
      </c>
      <c r="BL15" s="19" t="s">
        <v>95</v>
      </c>
      <c r="BM15" s="19" t="s">
        <v>95</v>
      </c>
    </row>
    <row r="16" spans="2:65" x14ac:dyDescent="0.35">
      <c r="B16" s="16" t="s">
        <v>760</v>
      </c>
    </row>
    <row r="17" spans="2:2" x14ac:dyDescent="0.35">
      <c r="B17" t="s">
        <v>98</v>
      </c>
    </row>
    <row r="18" spans="2:2" x14ac:dyDescent="0.35">
      <c r="B18" t="s">
        <v>99</v>
      </c>
    </row>
    <row r="20" spans="2:2" x14ac:dyDescent="0.35">
      <c r="B20"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M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765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ht="43.5" x14ac:dyDescent="0.35">
      <c r="B9" s="18" t="s">
        <v>761</v>
      </c>
      <c r="C9" s="17">
        <v>9.3766094180486301E-2</v>
      </c>
      <c r="D9" s="17">
        <v>8.7771553860335305E-2</v>
      </c>
      <c r="E9" s="17">
        <v>9.9480610583067994E-2</v>
      </c>
      <c r="F9" s="17"/>
      <c r="G9" s="17">
        <v>7.2107909060248998E-2</v>
      </c>
      <c r="H9" s="17">
        <v>0.14474150571087499</v>
      </c>
      <c r="I9" s="17">
        <v>0.13740954289451901</v>
      </c>
      <c r="J9" s="17">
        <v>9.7476546265887906E-2</v>
      </c>
      <c r="K9" s="17">
        <v>6.5168623095294004E-2</v>
      </c>
      <c r="L9" s="17">
        <v>7.1231735192510401E-2</v>
      </c>
      <c r="M9" s="17"/>
      <c r="N9" s="17">
        <v>8.2189363979291399E-2</v>
      </c>
      <c r="O9" s="17">
        <v>9.3879603043959106E-2</v>
      </c>
      <c r="P9" s="17">
        <v>0.101639031221986</v>
      </c>
      <c r="Q9" s="17">
        <v>0.104213880450664</v>
      </c>
      <c r="R9" s="17"/>
      <c r="S9" s="17">
        <v>9.9978034570913199E-2</v>
      </c>
      <c r="T9" s="17">
        <v>9.4415614484718594E-2</v>
      </c>
      <c r="U9" s="17">
        <v>0.12711146335126</v>
      </c>
      <c r="V9" s="17">
        <v>7.8986812582709801E-2</v>
      </c>
      <c r="W9" s="17">
        <v>8.4436555096595395E-2</v>
      </c>
      <c r="X9" s="17">
        <v>0.10668960991163701</v>
      </c>
      <c r="Y9" s="17">
        <v>8.4821129000966E-2</v>
      </c>
      <c r="Z9" s="17">
        <v>9.2141041955134298E-2</v>
      </c>
      <c r="AA9" s="17">
        <v>8.5068701761861903E-2</v>
      </c>
      <c r="AB9" s="17">
        <v>0.110600056745549</v>
      </c>
      <c r="AC9" s="17">
        <v>5.3429552905319297E-2</v>
      </c>
      <c r="AD9" s="17">
        <v>7.9892215172324199E-2</v>
      </c>
      <c r="AE9" s="17"/>
      <c r="AF9" s="17">
        <v>8.2272276975085004E-2</v>
      </c>
      <c r="AG9" s="17">
        <v>9.5192292792413397E-2</v>
      </c>
      <c r="AH9" s="17">
        <v>0.15156453572317499</v>
      </c>
      <c r="AI9" s="17"/>
      <c r="AJ9" s="17">
        <v>8.7800205357223701E-2</v>
      </c>
      <c r="AK9" s="17">
        <v>8.5627291529004695E-2</v>
      </c>
      <c r="AL9" s="17">
        <v>9.0783715604916798E-2</v>
      </c>
      <c r="AM9" s="17">
        <v>0.109891458168037</v>
      </c>
      <c r="AN9" s="17">
        <v>0.15683121875053099</v>
      </c>
      <c r="AO9" s="17"/>
      <c r="AP9" s="17">
        <v>9.1955568340551699E-2</v>
      </c>
      <c r="AQ9" s="17">
        <v>8.5583501616333907E-2</v>
      </c>
      <c r="AR9" s="17">
        <v>0.103764111927966</v>
      </c>
      <c r="AS9" s="17"/>
      <c r="AT9" s="17">
        <v>0.102472205207296</v>
      </c>
      <c r="AU9" s="17">
        <v>0.10937952034116601</v>
      </c>
      <c r="AV9" s="17">
        <v>8.2781485853617595E-2</v>
      </c>
      <c r="AW9" s="17">
        <v>7.6133716125844506E-2</v>
      </c>
      <c r="AX9" s="17">
        <v>1.8088553284789199E-2</v>
      </c>
      <c r="AY9" s="17"/>
      <c r="AZ9" s="17">
        <v>0.119851053535397</v>
      </c>
      <c r="BA9" s="17">
        <v>8.4212026333210593E-2</v>
      </c>
      <c r="BB9" s="17">
        <v>8.7759560068562503E-2</v>
      </c>
      <c r="BC9" s="17">
        <v>0.10411611367112</v>
      </c>
      <c r="BD9" s="17">
        <v>7.7154568698078699E-2</v>
      </c>
      <c r="BE9" s="17">
        <v>9.6079162438204496E-2</v>
      </c>
      <c r="BF9" s="17"/>
      <c r="BG9" s="17">
        <v>7.8122179542124096E-2</v>
      </c>
      <c r="BH9" s="17">
        <v>0.118334880188895</v>
      </c>
      <c r="BI9" s="17" t="s">
        <v>95</v>
      </c>
      <c r="BJ9" s="17" t="s">
        <v>95</v>
      </c>
      <c r="BK9" s="17" t="s">
        <v>95</v>
      </c>
      <c r="BL9" s="17" t="s">
        <v>95</v>
      </c>
      <c r="BM9" s="17" t="s">
        <v>95</v>
      </c>
    </row>
    <row r="10" spans="2:65" ht="29" x14ac:dyDescent="0.35">
      <c r="B10" s="18" t="s">
        <v>762</v>
      </c>
      <c r="C10" s="17">
        <v>0.14608169104989099</v>
      </c>
      <c r="D10" s="17">
        <v>0.13695671494564499</v>
      </c>
      <c r="E10" s="17">
        <v>0.15506490568103501</v>
      </c>
      <c r="F10" s="17"/>
      <c r="G10" s="17">
        <v>0.25830982808087</v>
      </c>
      <c r="H10" s="17">
        <v>0.23667229116091901</v>
      </c>
      <c r="I10" s="17">
        <v>0.23680954544044999</v>
      </c>
      <c r="J10" s="17">
        <v>0.14974744471019499</v>
      </c>
      <c r="K10" s="17">
        <v>0.100703620004993</v>
      </c>
      <c r="L10" s="17">
        <v>6.2896121050944304E-2</v>
      </c>
      <c r="M10" s="17"/>
      <c r="N10" s="17">
        <v>0.13892306921033001</v>
      </c>
      <c r="O10" s="17">
        <v>0.15475972933274501</v>
      </c>
      <c r="P10" s="17">
        <v>0.13667898705200501</v>
      </c>
      <c r="Q10" s="17">
        <v>0.159151875682882</v>
      </c>
      <c r="R10" s="17"/>
      <c r="S10" s="17">
        <v>0.233249159288451</v>
      </c>
      <c r="T10" s="17">
        <v>0.14897138197346199</v>
      </c>
      <c r="U10" s="17">
        <v>0.131503462829301</v>
      </c>
      <c r="V10" s="17">
        <v>0.15993774702033101</v>
      </c>
      <c r="W10" s="17">
        <v>0.20137434616417599</v>
      </c>
      <c r="X10" s="17">
        <v>0.153804547832916</v>
      </c>
      <c r="Y10" s="17">
        <v>9.2370828507284106E-2</v>
      </c>
      <c r="Z10" s="17">
        <v>6.8842441539333596E-2</v>
      </c>
      <c r="AA10" s="17">
        <v>0.13659519294700301</v>
      </c>
      <c r="AB10" s="17">
        <v>0.103751621403516</v>
      </c>
      <c r="AC10" s="17">
        <v>0.12298065447119701</v>
      </c>
      <c r="AD10" s="17">
        <v>0.13927514864131499</v>
      </c>
      <c r="AE10" s="17"/>
      <c r="AF10" s="17">
        <v>0.11945705741517899</v>
      </c>
      <c r="AG10" s="17">
        <v>0.160399606952084</v>
      </c>
      <c r="AH10" s="17">
        <v>0.17756965359802801</v>
      </c>
      <c r="AI10" s="17"/>
      <c r="AJ10" s="17">
        <v>0.112300234151057</v>
      </c>
      <c r="AK10" s="17">
        <v>0.19897395367897999</v>
      </c>
      <c r="AL10" s="17">
        <v>0.10142210955834401</v>
      </c>
      <c r="AM10" s="17">
        <v>0.127861424544992</v>
      </c>
      <c r="AN10" s="17">
        <v>0.17430960580546601</v>
      </c>
      <c r="AO10" s="17"/>
      <c r="AP10" s="17">
        <v>0.12666872989710001</v>
      </c>
      <c r="AQ10" s="17">
        <v>0.20339398543175</v>
      </c>
      <c r="AR10" s="17">
        <v>0.121121751030073</v>
      </c>
      <c r="AS10" s="17"/>
      <c r="AT10" s="17">
        <v>0.113301144763902</v>
      </c>
      <c r="AU10" s="17">
        <v>0.126776573624441</v>
      </c>
      <c r="AV10" s="17">
        <v>0.172068005128233</v>
      </c>
      <c r="AW10" s="17">
        <v>0.19357041920481399</v>
      </c>
      <c r="AX10" s="17">
        <v>0.245254208605857</v>
      </c>
      <c r="AY10" s="17"/>
      <c r="AZ10" s="17">
        <v>0.23173706209067299</v>
      </c>
      <c r="BA10" s="17">
        <v>0.143948298719205</v>
      </c>
      <c r="BB10" s="17">
        <v>0.13691607515941401</v>
      </c>
      <c r="BC10" s="17">
        <v>0.123822086854178</v>
      </c>
      <c r="BD10" s="17">
        <v>9.4025379916364296E-2</v>
      </c>
      <c r="BE10" s="17">
        <v>0.15156596303889799</v>
      </c>
      <c r="BF10" s="17"/>
      <c r="BG10" s="17">
        <v>9.9863656493329997E-2</v>
      </c>
      <c r="BH10" s="17">
        <v>0.21866716770321201</v>
      </c>
      <c r="BI10" s="17" t="s">
        <v>95</v>
      </c>
      <c r="BJ10" s="17" t="s">
        <v>95</v>
      </c>
      <c r="BK10" s="17" t="s">
        <v>95</v>
      </c>
      <c r="BL10" s="17" t="s">
        <v>95</v>
      </c>
      <c r="BM10" s="17" t="s">
        <v>95</v>
      </c>
    </row>
    <row r="11" spans="2:65" ht="29" x14ac:dyDescent="0.35">
      <c r="B11" s="18" t="s">
        <v>763</v>
      </c>
      <c r="C11" s="17">
        <v>0.44348691916164201</v>
      </c>
      <c r="D11" s="17">
        <v>0.47212907079746702</v>
      </c>
      <c r="E11" s="17">
        <v>0.41471964273885298</v>
      </c>
      <c r="F11" s="17"/>
      <c r="G11" s="17">
        <v>0.38560707674275302</v>
      </c>
      <c r="H11" s="17">
        <v>0.32119673886415501</v>
      </c>
      <c r="I11" s="17">
        <v>0.34224316566381402</v>
      </c>
      <c r="J11" s="17">
        <v>0.44576595054291601</v>
      </c>
      <c r="K11" s="17">
        <v>0.46195502916132902</v>
      </c>
      <c r="L11" s="17">
        <v>0.54558477302118402</v>
      </c>
      <c r="M11" s="17"/>
      <c r="N11" s="17">
        <v>0.47494602220529297</v>
      </c>
      <c r="O11" s="17">
        <v>0.412947684330015</v>
      </c>
      <c r="P11" s="17">
        <v>0.46592939972118602</v>
      </c>
      <c r="Q11" s="17">
        <v>0.40257984766345201</v>
      </c>
      <c r="R11" s="17"/>
      <c r="S11" s="17">
        <v>0.39980705008848599</v>
      </c>
      <c r="T11" s="17">
        <v>0.45705705149502801</v>
      </c>
      <c r="U11" s="17">
        <v>0.39480991821804701</v>
      </c>
      <c r="V11" s="17">
        <v>0.51173890826935797</v>
      </c>
      <c r="W11" s="17">
        <v>0.459649423590485</v>
      </c>
      <c r="X11" s="17">
        <v>0.38726008439148601</v>
      </c>
      <c r="Y11" s="17">
        <v>0.41620153138452398</v>
      </c>
      <c r="Z11" s="17">
        <v>0.477664391017177</v>
      </c>
      <c r="AA11" s="17">
        <v>0.45043116965651198</v>
      </c>
      <c r="AB11" s="17">
        <v>0.46805395043292097</v>
      </c>
      <c r="AC11" s="17">
        <v>0.47321581977715999</v>
      </c>
      <c r="AD11" s="17">
        <v>0.46962205250109501</v>
      </c>
      <c r="AE11" s="17"/>
      <c r="AF11" s="17">
        <v>0.48680060136783898</v>
      </c>
      <c r="AG11" s="17">
        <v>0.43021820110342202</v>
      </c>
      <c r="AH11" s="17">
        <v>0.343821622163271</v>
      </c>
      <c r="AI11" s="17"/>
      <c r="AJ11" s="17">
        <v>0.48663836798494903</v>
      </c>
      <c r="AK11" s="17">
        <v>0.39915370003407102</v>
      </c>
      <c r="AL11" s="17">
        <v>0.47920151699430502</v>
      </c>
      <c r="AM11" s="17">
        <v>0.41035160333152898</v>
      </c>
      <c r="AN11" s="17">
        <v>0.35534286264994103</v>
      </c>
      <c r="AO11" s="17"/>
      <c r="AP11" s="17">
        <v>0.472204703854126</v>
      </c>
      <c r="AQ11" s="17">
        <v>0.40144552575877901</v>
      </c>
      <c r="AR11" s="17">
        <v>0.46373433107316298</v>
      </c>
      <c r="AS11" s="17"/>
      <c r="AT11" s="17">
        <v>0.46782691077571897</v>
      </c>
      <c r="AU11" s="17">
        <v>0.45193824652166997</v>
      </c>
      <c r="AV11" s="17">
        <v>0.41031745997418001</v>
      </c>
      <c r="AW11" s="17">
        <v>0.406438619189321</v>
      </c>
      <c r="AX11" s="17">
        <v>0.42879890291617601</v>
      </c>
      <c r="AY11" s="17"/>
      <c r="AZ11" s="17">
        <v>0.34964930564762597</v>
      </c>
      <c r="BA11" s="17">
        <v>0.455608237804903</v>
      </c>
      <c r="BB11" s="17">
        <v>0.43786703274564998</v>
      </c>
      <c r="BC11" s="17">
        <v>0.46611596922999199</v>
      </c>
      <c r="BD11" s="17">
        <v>0.47439989695816198</v>
      </c>
      <c r="BE11" s="17">
        <v>0.48261439995583499</v>
      </c>
      <c r="BF11" s="17"/>
      <c r="BG11" s="17">
        <v>0.48322932139841102</v>
      </c>
      <c r="BH11" s="17">
        <v>0.38107143054596798</v>
      </c>
      <c r="BI11" s="17" t="s">
        <v>95</v>
      </c>
      <c r="BJ11" s="17" t="s">
        <v>95</v>
      </c>
      <c r="BK11" s="17" t="s">
        <v>95</v>
      </c>
      <c r="BL11" s="17" t="s">
        <v>95</v>
      </c>
      <c r="BM11" s="17" t="s">
        <v>95</v>
      </c>
    </row>
    <row r="12" spans="2:65" ht="29" x14ac:dyDescent="0.35">
      <c r="B12" s="18" t="s">
        <v>764</v>
      </c>
      <c r="C12" s="17">
        <v>0.231527889844066</v>
      </c>
      <c r="D12" s="17">
        <v>0.24310020590313999</v>
      </c>
      <c r="E12" s="17">
        <v>0.21947413290151399</v>
      </c>
      <c r="F12" s="17"/>
      <c r="G12" s="17">
        <v>0.137058981405697</v>
      </c>
      <c r="H12" s="17">
        <v>0.17380548137395199</v>
      </c>
      <c r="I12" s="17">
        <v>0.19051324090181801</v>
      </c>
      <c r="J12" s="17">
        <v>0.21778502885011</v>
      </c>
      <c r="K12" s="17">
        <v>0.28888922398504802</v>
      </c>
      <c r="L12" s="17">
        <v>0.27063406744784102</v>
      </c>
      <c r="M12" s="17"/>
      <c r="N12" s="17">
        <v>0.24233755598110099</v>
      </c>
      <c r="O12" s="17">
        <v>0.23033517031712999</v>
      </c>
      <c r="P12" s="17">
        <v>0.20156198154923699</v>
      </c>
      <c r="Q12" s="17">
        <v>0.25015324321660798</v>
      </c>
      <c r="R12" s="17"/>
      <c r="S12" s="17">
        <v>0.18210400887257799</v>
      </c>
      <c r="T12" s="17">
        <v>0.22142035807698199</v>
      </c>
      <c r="U12" s="17">
        <v>0.25812039127778902</v>
      </c>
      <c r="V12" s="17">
        <v>0.186740347974507</v>
      </c>
      <c r="W12" s="17">
        <v>0.190663732357402</v>
      </c>
      <c r="X12" s="17">
        <v>0.26313502597475502</v>
      </c>
      <c r="Y12" s="17">
        <v>0.276036327154771</v>
      </c>
      <c r="Z12" s="17">
        <v>0.22493369806757199</v>
      </c>
      <c r="AA12" s="17">
        <v>0.24681114660026501</v>
      </c>
      <c r="AB12" s="17">
        <v>0.23273928397187099</v>
      </c>
      <c r="AC12" s="17">
        <v>0.26523465666163099</v>
      </c>
      <c r="AD12" s="17">
        <v>0.27581671956978698</v>
      </c>
      <c r="AE12" s="17"/>
      <c r="AF12" s="17">
        <v>0.23173169839509999</v>
      </c>
      <c r="AG12" s="17">
        <v>0.24271303878643999</v>
      </c>
      <c r="AH12" s="17">
        <v>0.20281185349209399</v>
      </c>
      <c r="AI12" s="17"/>
      <c r="AJ12" s="17">
        <v>0.24257989875375799</v>
      </c>
      <c r="AK12" s="17">
        <v>0.226687392765546</v>
      </c>
      <c r="AL12" s="17">
        <v>0.26137075917811098</v>
      </c>
      <c r="AM12" s="17">
        <v>0.21965534287698499</v>
      </c>
      <c r="AN12" s="17">
        <v>0.18172869180887699</v>
      </c>
      <c r="AO12" s="17"/>
      <c r="AP12" s="17">
        <v>0.25012270501688699</v>
      </c>
      <c r="AQ12" s="17">
        <v>0.227242447005049</v>
      </c>
      <c r="AR12" s="17">
        <v>0.25080131434015102</v>
      </c>
      <c r="AS12" s="17"/>
      <c r="AT12" s="17">
        <v>0.21243824973322201</v>
      </c>
      <c r="AU12" s="17">
        <v>0.222607747057394</v>
      </c>
      <c r="AV12" s="17">
        <v>0.25118999927459501</v>
      </c>
      <c r="AW12" s="17">
        <v>0.23137921812231099</v>
      </c>
      <c r="AX12" s="17">
        <v>0.27208997414132902</v>
      </c>
      <c r="AY12" s="17"/>
      <c r="AZ12" s="17">
        <v>0.208852659154313</v>
      </c>
      <c r="BA12" s="17">
        <v>0.22247616449900201</v>
      </c>
      <c r="BB12" s="17">
        <v>0.233020618197119</v>
      </c>
      <c r="BC12" s="17">
        <v>0.23427832689426401</v>
      </c>
      <c r="BD12" s="17">
        <v>0.27908425616680799</v>
      </c>
      <c r="BE12" s="17">
        <v>0.21140245594908499</v>
      </c>
      <c r="BF12" s="17"/>
      <c r="BG12" s="17">
        <v>0.265803362088253</v>
      </c>
      <c r="BH12" s="17">
        <v>0.17769822109609501</v>
      </c>
      <c r="BI12" s="17" t="s">
        <v>95</v>
      </c>
      <c r="BJ12" s="17" t="s">
        <v>95</v>
      </c>
      <c r="BK12" s="17" t="s">
        <v>95</v>
      </c>
      <c r="BL12" s="17" t="s">
        <v>95</v>
      </c>
      <c r="BM12" s="17" t="s">
        <v>95</v>
      </c>
    </row>
    <row r="13" spans="2:65" x14ac:dyDescent="0.35">
      <c r="B13" s="18" t="s">
        <v>143</v>
      </c>
      <c r="C13" s="19">
        <v>8.5137405763914598E-2</v>
      </c>
      <c r="D13" s="19">
        <v>6.0042454493413E-2</v>
      </c>
      <c r="E13" s="19">
        <v>0.11126070809553</v>
      </c>
      <c r="F13" s="19"/>
      <c r="G13" s="19">
        <v>0.14691620471043099</v>
      </c>
      <c r="H13" s="19">
        <v>0.1235839828901</v>
      </c>
      <c r="I13" s="19">
        <v>9.3024505099397997E-2</v>
      </c>
      <c r="J13" s="19">
        <v>8.9225029630891295E-2</v>
      </c>
      <c r="K13" s="19">
        <v>8.3283503753335097E-2</v>
      </c>
      <c r="L13" s="19">
        <v>4.9653303287520198E-2</v>
      </c>
      <c r="M13" s="19"/>
      <c r="N13" s="19">
        <v>6.1603988623984703E-2</v>
      </c>
      <c r="O13" s="19">
        <v>0.108077812976151</v>
      </c>
      <c r="P13" s="19">
        <v>9.4190600455587095E-2</v>
      </c>
      <c r="Q13" s="19">
        <v>8.39011529863945E-2</v>
      </c>
      <c r="R13" s="19"/>
      <c r="S13" s="19">
        <v>8.4861747179571997E-2</v>
      </c>
      <c r="T13" s="19">
        <v>7.81355939698095E-2</v>
      </c>
      <c r="U13" s="19">
        <v>8.8454764323603205E-2</v>
      </c>
      <c r="V13" s="19">
        <v>6.25961841530943E-2</v>
      </c>
      <c r="W13" s="19">
        <v>6.3875942791341303E-2</v>
      </c>
      <c r="X13" s="19">
        <v>8.9110731889206304E-2</v>
      </c>
      <c r="Y13" s="19">
        <v>0.13057018395245501</v>
      </c>
      <c r="Z13" s="19">
        <v>0.136418427420783</v>
      </c>
      <c r="AA13" s="19">
        <v>8.1093789034358807E-2</v>
      </c>
      <c r="AB13" s="19">
        <v>8.4855087446142397E-2</v>
      </c>
      <c r="AC13" s="19">
        <v>8.5139316184693101E-2</v>
      </c>
      <c r="AD13" s="19">
        <v>3.5393864115478603E-2</v>
      </c>
      <c r="AE13" s="19"/>
      <c r="AF13" s="19">
        <v>7.9738365846797596E-2</v>
      </c>
      <c r="AG13" s="19">
        <v>7.1476860365640396E-2</v>
      </c>
      <c r="AH13" s="19">
        <v>0.12423233502343101</v>
      </c>
      <c r="AI13" s="19"/>
      <c r="AJ13" s="19">
        <v>7.0681293753012603E-2</v>
      </c>
      <c r="AK13" s="19">
        <v>8.9557661992399104E-2</v>
      </c>
      <c r="AL13" s="19">
        <v>6.7221898664323904E-2</v>
      </c>
      <c r="AM13" s="19">
        <v>0.13224017107845701</v>
      </c>
      <c r="AN13" s="19">
        <v>0.13178762098518401</v>
      </c>
      <c r="AO13" s="19"/>
      <c r="AP13" s="19">
        <v>5.9048292891335501E-2</v>
      </c>
      <c r="AQ13" s="19">
        <v>8.2334540188088001E-2</v>
      </c>
      <c r="AR13" s="19">
        <v>6.0578491628646897E-2</v>
      </c>
      <c r="AS13" s="19"/>
      <c r="AT13" s="19">
        <v>0.10396148951986101</v>
      </c>
      <c r="AU13" s="19">
        <v>8.9297912455328504E-2</v>
      </c>
      <c r="AV13" s="19">
        <v>8.3643049769374797E-2</v>
      </c>
      <c r="AW13" s="19">
        <v>9.2478027357709006E-2</v>
      </c>
      <c r="AX13" s="19">
        <v>3.57683610518486E-2</v>
      </c>
      <c r="AY13" s="19"/>
      <c r="AZ13" s="19">
        <v>8.9909919571990807E-2</v>
      </c>
      <c r="BA13" s="19">
        <v>9.3755272643679194E-2</v>
      </c>
      <c r="BB13" s="19">
        <v>0.104436713829254</v>
      </c>
      <c r="BC13" s="19">
        <v>7.1667503350446804E-2</v>
      </c>
      <c r="BD13" s="19">
        <v>7.53358982605873E-2</v>
      </c>
      <c r="BE13" s="19">
        <v>5.8338018617977903E-2</v>
      </c>
      <c r="BF13" s="19"/>
      <c r="BG13" s="19">
        <v>7.2981480477881805E-2</v>
      </c>
      <c r="BH13" s="19">
        <v>0.10422830046583099</v>
      </c>
      <c r="BI13" s="19" t="s">
        <v>95</v>
      </c>
      <c r="BJ13" s="19" t="s">
        <v>95</v>
      </c>
      <c r="BK13" s="19" t="s">
        <v>95</v>
      </c>
      <c r="BL13" s="19" t="s">
        <v>95</v>
      </c>
      <c r="BM13" s="19" t="s">
        <v>95</v>
      </c>
    </row>
    <row r="14" spans="2:65" x14ac:dyDescent="0.35">
      <c r="B14" s="16" t="s">
        <v>127</v>
      </c>
    </row>
    <row r="15" spans="2:65" x14ac:dyDescent="0.35">
      <c r="B15" t="s">
        <v>98</v>
      </c>
    </row>
    <row r="16" spans="2:65" x14ac:dyDescent="0.35">
      <c r="B16" t="s">
        <v>99</v>
      </c>
    </row>
    <row r="18" spans="2:2" x14ac:dyDescent="0.35">
      <c r="B18"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M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774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2458</v>
      </c>
      <c r="D7" s="10">
        <v>1243</v>
      </c>
      <c r="E7" s="10">
        <v>1211</v>
      </c>
      <c r="F7" s="10"/>
      <c r="G7" s="10">
        <v>139</v>
      </c>
      <c r="H7" s="10">
        <v>314</v>
      </c>
      <c r="I7" s="10">
        <v>373</v>
      </c>
      <c r="J7" s="10">
        <v>433</v>
      </c>
      <c r="K7" s="10">
        <v>458</v>
      </c>
      <c r="L7" s="10">
        <v>741</v>
      </c>
      <c r="M7" s="10"/>
      <c r="N7" s="10">
        <v>867</v>
      </c>
      <c r="O7" s="10">
        <v>699</v>
      </c>
      <c r="P7" s="10">
        <v>473</v>
      </c>
      <c r="Q7" s="10">
        <v>413</v>
      </c>
      <c r="R7" s="10"/>
      <c r="S7" s="10">
        <v>264</v>
      </c>
      <c r="T7" s="10">
        <v>331</v>
      </c>
      <c r="U7" s="10">
        <v>228</v>
      </c>
      <c r="V7" s="10">
        <v>236</v>
      </c>
      <c r="W7" s="10">
        <v>173</v>
      </c>
      <c r="X7" s="10">
        <v>204</v>
      </c>
      <c r="Y7" s="10">
        <v>229</v>
      </c>
      <c r="Z7" s="10">
        <v>108</v>
      </c>
      <c r="AA7" s="10">
        <v>304</v>
      </c>
      <c r="AB7" s="10">
        <v>200</v>
      </c>
      <c r="AC7" s="10">
        <v>126</v>
      </c>
      <c r="AD7" s="10">
        <v>55</v>
      </c>
      <c r="AE7" s="10"/>
      <c r="AF7" s="10">
        <v>1021</v>
      </c>
      <c r="AG7" s="10">
        <v>1157</v>
      </c>
      <c r="AH7" s="10">
        <v>184</v>
      </c>
      <c r="AI7" s="10"/>
      <c r="AJ7" s="10">
        <v>1093</v>
      </c>
      <c r="AK7" s="10">
        <v>660</v>
      </c>
      <c r="AL7" s="10">
        <v>212</v>
      </c>
      <c r="AM7" s="10">
        <v>37</v>
      </c>
      <c r="AN7" s="10">
        <v>182</v>
      </c>
      <c r="AO7" s="10"/>
      <c r="AP7" s="10">
        <v>572</v>
      </c>
      <c r="AQ7" s="10">
        <v>834</v>
      </c>
      <c r="AR7" s="10">
        <v>189</v>
      </c>
      <c r="AS7" s="10"/>
      <c r="AT7" s="10">
        <v>523</v>
      </c>
      <c r="AU7" s="10">
        <v>557</v>
      </c>
      <c r="AV7" s="10">
        <v>691</v>
      </c>
      <c r="AW7" s="10">
        <v>282</v>
      </c>
      <c r="AX7" s="10">
        <v>49</v>
      </c>
      <c r="AY7" s="10"/>
      <c r="AZ7" s="10">
        <v>378</v>
      </c>
      <c r="BA7" s="10">
        <v>830</v>
      </c>
      <c r="BB7" s="10">
        <v>258</v>
      </c>
      <c r="BC7" s="10">
        <v>489</v>
      </c>
      <c r="BD7" s="10">
        <v>364</v>
      </c>
      <c r="BE7" s="10">
        <v>139</v>
      </c>
      <c r="BF7" s="10"/>
      <c r="BG7" s="10">
        <v>1506</v>
      </c>
      <c r="BH7" s="10">
        <v>952</v>
      </c>
      <c r="BI7" s="10" t="s">
        <v>94</v>
      </c>
      <c r="BJ7" s="10" t="s">
        <v>94</v>
      </c>
      <c r="BK7" s="10" t="s">
        <v>94</v>
      </c>
      <c r="BL7" s="10" t="s">
        <v>94</v>
      </c>
      <c r="BM7" s="10" t="s">
        <v>94</v>
      </c>
    </row>
    <row r="8" spans="2:65" ht="30" customHeight="1" x14ac:dyDescent="0.35">
      <c r="B8" s="11" t="s">
        <v>19</v>
      </c>
      <c r="C8" s="11">
        <v>2399</v>
      </c>
      <c r="D8" s="11">
        <v>1215</v>
      </c>
      <c r="E8" s="11">
        <v>1180</v>
      </c>
      <c r="F8" s="11"/>
      <c r="G8" s="11">
        <v>166</v>
      </c>
      <c r="H8" s="11">
        <v>299</v>
      </c>
      <c r="I8" s="11">
        <v>358</v>
      </c>
      <c r="J8" s="11">
        <v>416</v>
      </c>
      <c r="K8" s="11">
        <v>441</v>
      </c>
      <c r="L8" s="11">
        <v>718</v>
      </c>
      <c r="M8" s="11"/>
      <c r="N8" s="11">
        <v>788</v>
      </c>
      <c r="O8" s="11">
        <v>648</v>
      </c>
      <c r="P8" s="11">
        <v>519</v>
      </c>
      <c r="Q8" s="11">
        <v>438</v>
      </c>
      <c r="R8" s="11"/>
      <c r="S8" s="11">
        <v>261</v>
      </c>
      <c r="T8" s="11">
        <v>311</v>
      </c>
      <c r="U8" s="11">
        <v>216</v>
      </c>
      <c r="V8" s="11">
        <v>231</v>
      </c>
      <c r="W8" s="11">
        <v>161</v>
      </c>
      <c r="X8" s="11">
        <v>206</v>
      </c>
      <c r="Y8" s="11">
        <v>206</v>
      </c>
      <c r="Z8" s="11">
        <v>93</v>
      </c>
      <c r="AA8" s="11">
        <v>282</v>
      </c>
      <c r="AB8" s="11">
        <v>230</v>
      </c>
      <c r="AC8" s="11">
        <v>129</v>
      </c>
      <c r="AD8" s="11">
        <v>72</v>
      </c>
      <c r="AE8" s="11"/>
      <c r="AF8" s="11">
        <v>995</v>
      </c>
      <c r="AG8" s="11">
        <v>1115</v>
      </c>
      <c r="AH8" s="11">
        <v>186</v>
      </c>
      <c r="AI8" s="11"/>
      <c r="AJ8" s="11">
        <v>1050</v>
      </c>
      <c r="AK8" s="11">
        <v>640</v>
      </c>
      <c r="AL8" s="11">
        <v>200</v>
      </c>
      <c r="AM8" s="11">
        <v>36</v>
      </c>
      <c r="AN8" s="11">
        <v>183</v>
      </c>
      <c r="AO8" s="11"/>
      <c r="AP8" s="11">
        <v>549</v>
      </c>
      <c r="AQ8" s="11">
        <v>809</v>
      </c>
      <c r="AR8" s="11">
        <v>185</v>
      </c>
      <c r="AS8" s="11"/>
      <c r="AT8" s="11">
        <v>530</v>
      </c>
      <c r="AU8" s="11">
        <v>554</v>
      </c>
      <c r="AV8" s="11">
        <v>658</v>
      </c>
      <c r="AW8" s="11">
        <v>260</v>
      </c>
      <c r="AX8" s="11">
        <v>44</v>
      </c>
      <c r="AY8" s="11"/>
      <c r="AZ8" s="11">
        <v>377</v>
      </c>
      <c r="BA8" s="11">
        <v>802</v>
      </c>
      <c r="BB8" s="11">
        <v>252</v>
      </c>
      <c r="BC8" s="11">
        <v>475</v>
      </c>
      <c r="BD8" s="11">
        <v>356</v>
      </c>
      <c r="BE8" s="11">
        <v>138</v>
      </c>
      <c r="BF8" s="11"/>
      <c r="BG8" s="11">
        <v>1466</v>
      </c>
      <c r="BH8" s="11">
        <v>933</v>
      </c>
      <c r="BI8" s="11" t="s">
        <v>94</v>
      </c>
      <c r="BJ8" s="11" t="s">
        <v>94</v>
      </c>
      <c r="BK8" s="11" t="s">
        <v>94</v>
      </c>
      <c r="BL8" s="11" t="s">
        <v>94</v>
      </c>
      <c r="BM8" s="11" t="s">
        <v>94</v>
      </c>
    </row>
    <row r="9" spans="2:65" x14ac:dyDescent="0.35">
      <c r="B9" s="18" t="s">
        <v>766</v>
      </c>
      <c r="C9" s="17">
        <v>0.39644947653821</v>
      </c>
      <c r="D9" s="17">
        <v>0.387861794669769</v>
      </c>
      <c r="E9" s="17">
        <v>0.40585065398805897</v>
      </c>
      <c r="F9" s="17"/>
      <c r="G9" s="17">
        <v>0.39597453272654298</v>
      </c>
      <c r="H9" s="17">
        <v>0.46069846349994997</v>
      </c>
      <c r="I9" s="17">
        <v>0.46844244167738502</v>
      </c>
      <c r="J9" s="17">
        <v>0.42733232949795902</v>
      </c>
      <c r="K9" s="17">
        <v>0.38064783517328998</v>
      </c>
      <c r="L9" s="17">
        <v>0.32575087762939597</v>
      </c>
      <c r="M9" s="17"/>
      <c r="N9" s="17">
        <v>0.33707680884568803</v>
      </c>
      <c r="O9" s="17">
        <v>0.44576765398815199</v>
      </c>
      <c r="P9" s="17">
        <v>0.39575884870236799</v>
      </c>
      <c r="Q9" s="17">
        <v>0.434134824799846</v>
      </c>
      <c r="R9" s="17"/>
      <c r="S9" s="17">
        <v>0.32254075415435601</v>
      </c>
      <c r="T9" s="17">
        <v>0.31786508184073903</v>
      </c>
      <c r="U9" s="17">
        <v>0.40008004397471397</v>
      </c>
      <c r="V9" s="17">
        <v>0.40561973887326003</v>
      </c>
      <c r="W9" s="17">
        <v>0.42961876131099902</v>
      </c>
      <c r="X9" s="17">
        <v>0.49949390727088</v>
      </c>
      <c r="Y9" s="17">
        <v>0.40910667810184598</v>
      </c>
      <c r="Z9" s="17">
        <v>0.49115685930170899</v>
      </c>
      <c r="AA9" s="17">
        <v>0.41889865197915799</v>
      </c>
      <c r="AB9" s="17">
        <v>0.33614031160636199</v>
      </c>
      <c r="AC9" s="17">
        <v>0.415218813576545</v>
      </c>
      <c r="AD9" s="17">
        <v>0.50625603929906304</v>
      </c>
      <c r="AE9" s="17"/>
      <c r="AF9" s="17">
        <v>0.39160167369597798</v>
      </c>
      <c r="AG9" s="17">
        <v>0.41143720042287302</v>
      </c>
      <c r="AH9" s="17">
        <v>0.32000946374623201</v>
      </c>
      <c r="AI9" s="17"/>
      <c r="AJ9" s="17">
        <v>0.36704572625692</v>
      </c>
      <c r="AK9" s="17">
        <v>0.41527838113198701</v>
      </c>
      <c r="AL9" s="17">
        <v>0.405189733462201</v>
      </c>
      <c r="AM9" s="17">
        <v>0.35099541651801303</v>
      </c>
      <c r="AN9" s="17">
        <v>0.42629368460718498</v>
      </c>
      <c r="AO9" s="17"/>
      <c r="AP9" s="17">
        <v>0.34149226181931602</v>
      </c>
      <c r="AQ9" s="17">
        <v>0.41579267468307701</v>
      </c>
      <c r="AR9" s="17">
        <v>0.44821250691549802</v>
      </c>
      <c r="AS9" s="17"/>
      <c r="AT9" s="17">
        <v>0.41166959369371797</v>
      </c>
      <c r="AU9" s="17">
        <v>0.381432469932598</v>
      </c>
      <c r="AV9" s="17">
        <v>0.40888357806733999</v>
      </c>
      <c r="AW9" s="17">
        <v>0.39997415663618902</v>
      </c>
      <c r="AX9" s="17">
        <v>0.38541750842298</v>
      </c>
      <c r="AY9" s="17"/>
      <c r="AZ9" s="17">
        <v>0.388875926400436</v>
      </c>
      <c r="BA9" s="17">
        <v>0.40680662424223402</v>
      </c>
      <c r="BB9" s="17">
        <v>0.387518424531893</v>
      </c>
      <c r="BC9" s="17">
        <v>0.39133464573884003</v>
      </c>
      <c r="BD9" s="17">
        <v>0.41391944913415901</v>
      </c>
      <c r="BE9" s="17">
        <v>0.34580557252956201</v>
      </c>
      <c r="BF9" s="17"/>
      <c r="BG9" s="17">
        <v>0.35728521001267999</v>
      </c>
      <c r="BH9" s="17">
        <v>0.457957002351631</v>
      </c>
      <c r="BI9" s="17" t="s">
        <v>95</v>
      </c>
      <c r="BJ9" s="17" t="s">
        <v>95</v>
      </c>
      <c r="BK9" s="17" t="s">
        <v>95</v>
      </c>
      <c r="BL9" s="17" t="s">
        <v>95</v>
      </c>
      <c r="BM9" s="17" t="s">
        <v>95</v>
      </c>
    </row>
    <row r="10" spans="2:65" ht="43.5" x14ac:dyDescent="0.35">
      <c r="B10" s="18" t="s">
        <v>767</v>
      </c>
      <c r="C10" s="17">
        <v>0.257719380968715</v>
      </c>
      <c r="D10" s="17">
        <v>0.24078139436318199</v>
      </c>
      <c r="E10" s="17">
        <v>0.27602958953270201</v>
      </c>
      <c r="F10" s="17"/>
      <c r="G10" s="17">
        <v>0.19869676472168099</v>
      </c>
      <c r="H10" s="17">
        <v>0.23014243979986901</v>
      </c>
      <c r="I10" s="17">
        <v>0.26209289439450001</v>
      </c>
      <c r="J10" s="17">
        <v>0.232365184590616</v>
      </c>
      <c r="K10" s="17">
        <v>0.26883701238538599</v>
      </c>
      <c r="L10" s="17">
        <v>0.28857184986433299</v>
      </c>
      <c r="M10" s="17"/>
      <c r="N10" s="17">
        <v>0.296779267972198</v>
      </c>
      <c r="O10" s="17">
        <v>0.23672720380255</v>
      </c>
      <c r="P10" s="17">
        <v>0.23395012124455999</v>
      </c>
      <c r="Q10" s="17">
        <v>0.24575007543433999</v>
      </c>
      <c r="R10" s="17"/>
      <c r="S10" s="17">
        <v>0.26335155324208398</v>
      </c>
      <c r="T10" s="17">
        <v>0.26998211674539002</v>
      </c>
      <c r="U10" s="17">
        <v>0.254382463132383</v>
      </c>
      <c r="V10" s="17">
        <v>0.269803316697656</v>
      </c>
      <c r="W10" s="17">
        <v>0.246113823786035</v>
      </c>
      <c r="X10" s="17">
        <v>0.229914890872017</v>
      </c>
      <c r="Y10" s="17">
        <v>0.244549977401184</v>
      </c>
      <c r="Z10" s="17">
        <v>0.27726778155888498</v>
      </c>
      <c r="AA10" s="17">
        <v>0.25492995725881301</v>
      </c>
      <c r="AB10" s="17">
        <v>0.295583327733554</v>
      </c>
      <c r="AC10" s="17">
        <v>0.22830461537125901</v>
      </c>
      <c r="AD10" s="17">
        <v>0.21608067148218499</v>
      </c>
      <c r="AE10" s="17"/>
      <c r="AF10" s="17">
        <v>0.23749804707213201</v>
      </c>
      <c r="AG10" s="17">
        <v>0.28728894318485698</v>
      </c>
      <c r="AH10" s="17">
        <v>0.20546396879102699</v>
      </c>
      <c r="AI10" s="17"/>
      <c r="AJ10" s="17">
        <v>0.25242080124355198</v>
      </c>
      <c r="AK10" s="17">
        <v>0.24175297154703401</v>
      </c>
      <c r="AL10" s="17">
        <v>0.30300613071035498</v>
      </c>
      <c r="AM10" s="17">
        <v>0.28100741713676403</v>
      </c>
      <c r="AN10" s="17">
        <v>0.27949920581061699</v>
      </c>
      <c r="AO10" s="17"/>
      <c r="AP10" s="17">
        <v>0.254260446101431</v>
      </c>
      <c r="AQ10" s="17">
        <v>0.25494924595284002</v>
      </c>
      <c r="AR10" s="17">
        <v>0.32325018636977298</v>
      </c>
      <c r="AS10" s="17"/>
      <c r="AT10" s="17">
        <v>0.19651415921385901</v>
      </c>
      <c r="AU10" s="17">
        <v>0.25609186827423702</v>
      </c>
      <c r="AV10" s="17">
        <v>0.28203183482003202</v>
      </c>
      <c r="AW10" s="17">
        <v>0.32092697674687198</v>
      </c>
      <c r="AX10" s="17">
        <v>0.231167748961945</v>
      </c>
      <c r="AY10" s="17"/>
      <c r="AZ10" s="17">
        <v>0.240271424157431</v>
      </c>
      <c r="BA10" s="17">
        <v>0.27005040222424298</v>
      </c>
      <c r="BB10" s="17">
        <v>0.23988187482472201</v>
      </c>
      <c r="BC10" s="17">
        <v>0.26183764319313402</v>
      </c>
      <c r="BD10" s="17">
        <v>0.26845421670313901</v>
      </c>
      <c r="BE10" s="17">
        <v>0.224498814230609</v>
      </c>
      <c r="BF10" s="17"/>
      <c r="BG10" s="17">
        <v>0.25670848719484302</v>
      </c>
      <c r="BH10" s="17">
        <v>0.25930699080817199</v>
      </c>
      <c r="BI10" s="17" t="s">
        <v>95</v>
      </c>
      <c r="BJ10" s="17" t="s">
        <v>95</v>
      </c>
      <c r="BK10" s="17" t="s">
        <v>95</v>
      </c>
      <c r="BL10" s="17" t="s">
        <v>95</v>
      </c>
      <c r="BM10" s="17" t="s">
        <v>95</v>
      </c>
    </row>
    <row r="11" spans="2:65" ht="29" x14ac:dyDescent="0.35">
      <c r="B11" s="18" t="s">
        <v>768</v>
      </c>
      <c r="C11" s="17">
        <v>0.16825476736397799</v>
      </c>
      <c r="D11" s="17">
        <v>0.17461692334756601</v>
      </c>
      <c r="E11" s="17">
        <v>0.16227475768697899</v>
      </c>
      <c r="F11" s="17"/>
      <c r="G11" s="17">
        <v>0.10840182136705299</v>
      </c>
      <c r="H11" s="17">
        <v>8.0285591216495394E-2</v>
      </c>
      <c r="I11" s="17">
        <v>0.105043591912554</v>
      </c>
      <c r="J11" s="17">
        <v>0.17009303072717399</v>
      </c>
      <c r="K11" s="17">
        <v>0.186042140890573</v>
      </c>
      <c r="L11" s="17">
        <v>0.23825029304596099</v>
      </c>
      <c r="M11" s="17"/>
      <c r="N11" s="17">
        <v>0.191427362078814</v>
      </c>
      <c r="O11" s="17">
        <v>0.150918697611817</v>
      </c>
      <c r="P11" s="17">
        <v>0.16903060476051199</v>
      </c>
      <c r="Q11" s="17">
        <v>0.14688379599458201</v>
      </c>
      <c r="R11" s="17"/>
      <c r="S11" s="17">
        <v>0.110624299839071</v>
      </c>
      <c r="T11" s="17">
        <v>0.184018001844755</v>
      </c>
      <c r="U11" s="17">
        <v>0.16913213830959201</v>
      </c>
      <c r="V11" s="17">
        <v>0.181762587444177</v>
      </c>
      <c r="W11" s="17">
        <v>0.17934568683729099</v>
      </c>
      <c r="X11" s="17">
        <v>0.14507641893682999</v>
      </c>
      <c r="Y11" s="17">
        <v>0.17794656882419799</v>
      </c>
      <c r="Z11" s="17">
        <v>0.191437815175488</v>
      </c>
      <c r="AA11" s="17">
        <v>0.162914917815525</v>
      </c>
      <c r="AB11" s="17">
        <v>0.18895436520248801</v>
      </c>
      <c r="AC11" s="17">
        <v>0.163034158137257</v>
      </c>
      <c r="AD11" s="17">
        <v>0.21071182041302799</v>
      </c>
      <c r="AE11" s="17"/>
      <c r="AF11" s="17">
        <v>0.19927243042745599</v>
      </c>
      <c r="AG11" s="17">
        <v>0.14840169720079999</v>
      </c>
      <c r="AH11" s="17">
        <v>0.17215814869679799</v>
      </c>
      <c r="AI11" s="17"/>
      <c r="AJ11" s="17">
        <v>0.20384516995201901</v>
      </c>
      <c r="AK11" s="17">
        <v>0.129764268214481</v>
      </c>
      <c r="AL11" s="17">
        <v>0.14630475768689899</v>
      </c>
      <c r="AM11" s="17">
        <v>0.27372523741187699</v>
      </c>
      <c r="AN11" s="17">
        <v>0.15743765137157401</v>
      </c>
      <c r="AO11" s="17"/>
      <c r="AP11" s="17">
        <v>0.18525504105800999</v>
      </c>
      <c r="AQ11" s="17">
        <v>0.134662566426375</v>
      </c>
      <c r="AR11" s="17">
        <v>0.151221573852998</v>
      </c>
      <c r="AS11" s="17"/>
      <c r="AT11" s="17">
        <v>0.18690481209117499</v>
      </c>
      <c r="AU11" s="17">
        <v>0.18163026370725499</v>
      </c>
      <c r="AV11" s="17">
        <v>0.155910634754438</v>
      </c>
      <c r="AW11" s="17">
        <v>0.11954421515686001</v>
      </c>
      <c r="AX11" s="17">
        <v>0.157346478872576</v>
      </c>
      <c r="AY11" s="17"/>
      <c r="AZ11" s="17">
        <v>0.106394811615872</v>
      </c>
      <c r="BA11" s="17">
        <v>0.16955578648818001</v>
      </c>
      <c r="BB11" s="17">
        <v>0.14535216776678</v>
      </c>
      <c r="BC11" s="17">
        <v>0.18762943735401799</v>
      </c>
      <c r="BD11" s="17">
        <v>0.19542910840420999</v>
      </c>
      <c r="BE11" s="17">
        <v>0.23516643321025299</v>
      </c>
      <c r="BF11" s="17"/>
      <c r="BG11" s="17">
        <v>0.20061489468438401</v>
      </c>
      <c r="BH11" s="17">
        <v>0.117433150031046</v>
      </c>
      <c r="BI11" s="17" t="s">
        <v>95</v>
      </c>
      <c r="BJ11" s="17" t="s">
        <v>95</v>
      </c>
      <c r="BK11" s="17" t="s">
        <v>95</v>
      </c>
      <c r="BL11" s="17" t="s">
        <v>95</v>
      </c>
      <c r="BM11" s="17" t="s">
        <v>95</v>
      </c>
    </row>
    <row r="12" spans="2:65" ht="29" x14ac:dyDescent="0.35">
      <c r="B12" s="18" t="s">
        <v>769</v>
      </c>
      <c r="C12" s="17">
        <v>0.16681634973825199</v>
      </c>
      <c r="D12" s="17">
        <v>0.17958282173698101</v>
      </c>
      <c r="E12" s="17">
        <v>0.152681703140848</v>
      </c>
      <c r="F12" s="17"/>
      <c r="G12" s="17">
        <v>0.27105982708207799</v>
      </c>
      <c r="H12" s="17">
        <v>0.21297605007241299</v>
      </c>
      <c r="I12" s="17">
        <v>0.196102843771814</v>
      </c>
      <c r="J12" s="17">
        <v>0.143234208114528</v>
      </c>
      <c r="K12" s="17">
        <v>0.153778416359861</v>
      </c>
      <c r="L12" s="17">
        <v>0.13052342877721901</v>
      </c>
      <c r="M12" s="17"/>
      <c r="N12" s="17">
        <v>0.17424869757136099</v>
      </c>
      <c r="O12" s="17">
        <v>0.17443168177524801</v>
      </c>
      <c r="P12" s="17">
        <v>0.15106971729075</v>
      </c>
      <c r="Q12" s="17">
        <v>0.160849366202413</v>
      </c>
      <c r="R12" s="17"/>
      <c r="S12" s="17">
        <v>0.21425273406453699</v>
      </c>
      <c r="T12" s="17">
        <v>0.17271901789590799</v>
      </c>
      <c r="U12" s="17">
        <v>0.147925273852444</v>
      </c>
      <c r="V12" s="17">
        <v>0.124090787885445</v>
      </c>
      <c r="W12" s="17">
        <v>0.139590372743434</v>
      </c>
      <c r="X12" s="17">
        <v>0.203375524750916</v>
      </c>
      <c r="Y12" s="17">
        <v>0.131305021005101</v>
      </c>
      <c r="Z12" s="17">
        <v>7.7415197184599605E-2</v>
      </c>
      <c r="AA12" s="17">
        <v>0.171673803297542</v>
      </c>
      <c r="AB12" s="17">
        <v>0.23120894731240699</v>
      </c>
      <c r="AC12" s="17">
        <v>0.16076258671112201</v>
      </c>
      <c r="AD12" s="17">
        <v>0.122509576811013</v>
      </c>
      <c r="AE12" s="17"/>
      <c r="AF12" s="17">
        <v>0.15613482850874599</v>
      </c>
      <c r="AG12" s="17">
        <v>0.16877491613913101</v>
      </c>
      <c r="AH12" s="17">
        <v>0.196241918678498</v>
      </c>
      <c r="AI12" s="17"/>
      <c r="AJ12" s="17">
        <v>0.17658492352897501</v>
      </c>
      <c r="AK12" s="17">
        <v>0.15797224166279999</v>
      </c>
      <c r="AL12" s="17">
        <v>0.169127763942159</v>
      </c>
      <c r="AM12" s="17">
        <v>0.112477481847591</v>
      </c>
      <c r="AN12" s="17">
        <v>0.13623085292127801</v>
      </c>
      <c r="AO12" s="17"/>
      <c r="AP12" s="17">
        <v>0.184484559290918</v>
      </c>
      <c r="AQ12" s="17">
        <v>0.15861076143949501</v>
      </c>
      <c r="AR12" s="17">
        <v>0.19285102248727001</v>
      </c>
      <c r="AS12" s="17"/>
      <c r="AT12" s="17">
        <v>0.13549389646233101</v>
      </c>
      <c r="AU12" s="17">
        <v>0.14319279286950501</v>
      </c>
      <c r="AV12" s="17">
        <v>0.186417723596558</v>
      </c>
      <c r="AW12" s="17">
        <v>0.233397803751038</v>
      </c>
      <c r="AX12" s="17">
        <v>0.230866651064146</v>
      </c>
      <c r="AY12" s="17"/>
      <c r="AZ12" s="17">
        <v>0.22047178546997301</v>
      </c>
      <c r="BA12" s="17">
        <v>0.16261668286013201</v>
      </c>
      <c r="BB12" s="17">
        <v>0.17245193476137</v>
      </c>
      <c r="BC12" s="17">
        <v>0.18136237670531899</v>
      </c>
      <c r="BD12" s="17">
        <v>0.12016891767301401</v>
      </c>
      <c r="BE12" s="17">
        <v>0.104219420526742</v>
      </c>
      <c r="BF12" s="17"/>
      <c r="BG12" s="17">
        <v>0.16304054471999599</v>
      </c>
      <c r="BH12" s="17">
        <v>0.17274625588051001</v>
      </c>
      <c r="BI12" s="17" t="s">
        <v>95</v>
      </c>
      <c r="BJ12" s="17" t="s">
        <v>95</v>
      </c>
      <c r="BK12" s="17" t="s">
        <v>95</v>
      </c>
      <c r="BL12" s="17" t="s">
        <v>95</v>
      </c>
      <c r="BM12" s="17" t="s">
        <v>95</v>
      </c>
    </row>
    <row r="13" spans="2:65" ht="43.5" x14ac:dyDescent="0.35">
      <c r="B13" s="18" t="s">
        <v>770</v>
      </c>
      <c r="C13" s="17">
        <v>0.13667452606211999</v>
      </c>
      <c r="D13" s="17">
        <v>0.137511227535871</v>
      </c>
      <c r="E13" s="17">
        <v>0.135493712886326</v>
      </c>
      <c r="F13" s="17"/>
      <c r="G13" s="17">
        <v>0.12752383198470499</v>
      </c>
      <c r="H13" s="17">
        <v>0.22021431067943001</v>
      </c>
      <c r="I13" s="17">
        <v>8.5441313619058296E-2</v>
      </c>
      <c r="J13" s="17">
        <v>8.9977286095588901E-2</v>
      </c>
      <c r="K13" s="17">
        <v>9.9995280383116197E-2</v>
      </c>
      <c r="L13" s="17">
        <v>0.17912913118041701</v>
      </c>
      <c r="M13" s="17"/>
      <c r="N13" s="17">
        <v>0.14556852438149001</v>
      </c>
      <c r="O13" s="17">
        <v>0.14431848908789099</v>
      </c>
      <c r="P13" s="17">
        <v>9.8673232367412905E-2</v>
      </c>
      <c r="Q13" s="17">
        <v>0.156145683709007</v>
      </c>
      <c r="R13" s="17"/>
      <c r="S13" s="17">
        <v>0.14641064031371401</v>
      </c>
      <c r="T13" s="17">
        <v>0.16713549247939899</v>
      </c>
      <c r="U13" s="17">
        <v>0.191341842638064</v>
      </c>
      <c r="V13" s="17">
        <v>0.135710512264135</v>
      </c>
      <c r="W13" s="17">
        <v>0.148217333576973</v>
      </c>
      <c r="X13" s="17">
        <v>0.15236236530151301</v>
      </c>
      <c r="Y13" s="17">
        <v>0.121112726040321</v>
      </c>
      <c r="Z13" s="17">
        <v>0.14400535289058899</v>
      </c>
      <c r="AA13" s="17">
        <v>9.9546925194664002E-2</v>
      </c>
      <c r="AB13" s="17">
        <v>0.104545674779446</v>
      </c>
      <c r="AC13" s="17">
        <v>9.99817060229726E-2</v>
      </c>
      <c r="AD13" s="17">
        <v>8.7221032776105795E-2</v>
      </c>
      <c r="AE13" s="17"/>
      <c r="AF13" s="17">
        <v>0.132777595164876</v>
      </c>
      <c r="AG13" s="17">
        <v>0.14503091154324799</v>
      </c>
      <c r="AH13" s="17">
        <v>0.115542879294246</v>
      </c>
      <c r="AI13" s="17"/>
      <c r="AJ13" s="17">
        <v>0.142273836089407</v>
      </c>
      <c r="AK13" s="17">
        <v>0.13173197731252401</v>
      </c>
      <c r="AL13" s="17">
        <v>0.18454573907789401</v>
      </c>
      <c r="AM13" s="17">
        <v>0.18554611600481499</v>
      </c>
      <c r="AN13" s="17">
        <v>0.10218081026519001</v>
      </c>
      <c r="AO13" s="17"/>
      <c r="AP13" s="17">
        <v>0.14667956282314401</v>
      </c>
      <c r="AQ13" s="17">
        <v>0.133494279517302</v>
      </c>
      <c r="AR13" s="17">
        <v>0.152012767566752</v>
      </c>
      <c r="AS13" s="17"/>
      <c r="AT13" s="17">
        <v>0.11872580179681499</v>
      </c>
      <c r="AU13" s="17">
        <v>0.138252602628887</v>
      </c>
      <c r="AV13" s="17">
        <v>0.14295889236346199</v>
      </c>
      <c r="AW13" s="17">
        <v>0.16695557187129401</v>
      </c>
      <c r="AX13" s="17">
        <v>0.169051132952688</v>
      </c>
      <c r="AY13" s="17"/>
      <c r="AZ13" s="17">
        <v>0.120156183270954</v>
      </c>
      <c r="BA13" s="17">
        <v>0.13219186662436699</v>
      </c>
      <c r="BB13" s="17">
        <v>0.15341502045354699</v>
      </c>
      <c r="BC13" s="17">
        <v>0.134792185647199</v>
      </c>
      <c r="BD13" s="17">
        <v>0.14141428535431999</v>
      </c>
      <c r="BE13" s="17">
        <v>0.17166501676173801</v>
      </c>
      <c r="BF13" s="17"/>
      <c r="BG13" s="17">
        <v>0.13605720367879801</v>
      </c>
      <c r="BH13" s="17">
        <v>0.13764403157814101</v>
      </c>
      <c r="BI13" s="17" t="s">
        <v>95</v>
      </c>
      <c r="BJ13" s="17" t="s">
        <v>95</v>
      </c>
      <c r="BK13" s="17" t="s">
        <v>95</v>
      </c>
      <c r="BL13" s="17" t="s">
        <v>95</v>
      </c>
      <c r="BM13" s="17" t="s">
        <v>95</v>
      </c>
    </row>
    <row r="14" spans="2:65" ht="29" x14ac:dyDescent="0.35">
      <c r="B14" s="18" t="s">
        <v>771</v>
      </c>
      <c r="C14" s="17">
        <v>0.13120670891740099</v>
      </c>
      <c r="D14" s="17">
        <v>0.15382433038082099</v>
      </c>
      <c r="E14" s="17">
        <v>0.108366404641817</v>
      </c>
      <c r="F14" s="17"/>
      <c r="G14" s="17">
        <v>0.17058508956794699</v>
      </c>
      <c r="H14" s="17">
        <v>0.157908619663787</v>
      </c>
      <c r="I14" s="17">
        <v>0.124400121943588</v>
      </c>
      <c r="J14" s="17">
        <v>0.12703730257926901</v>
      </c>
      <c r="K14" s="17">
        <v>0.12388794119464</v>
      </c>
      <c r="L14" s="17">
        <v>0.12126478404185501</v>
      </c>
      <c r="M14" s="17"/>
      <c r="N14" s="17">
        <v>0.11535079193134699</v>
      </c>
      <c r="O14" s="17">
        <v>0.141795573553188</v>
      </c>
      <c r="P14" s="17">
        <v>0.14652159062277101</v>
      </c>
      <c r="Q14" s="17">
        <v>0.12761696549938001</v>
      </c>
      <c r="R14" s="17"/>
      <c r="S14" s="17">
        <v>0.112083967466537</v>
      </c>
      <c r="T14" s="17">
        <v>0.127475637263994</v>
      </c>
      <c r="U14" s="17">
        <v>0.11777331344184901</v>
      </c>
      <c r="V14" s="17">
        <v>0.124566177968767</v>
      </c>
      <c r="W14" s="17">
        <v>0.149197550321265</v>
      </c>
      <c r="X14" s="17">
        <v>0.123118410822074</v>
      </c>
      <c r="Y14" s="17">
        <v>0.14604651700990001</v>
      </c>
      <c r="Z14" s="17">
        <v>0.14207884249789299</v>
      </c>
      <c r="AA14" s="17">
        <v>0.141156526517414</v>
      </c>
      <c r="AB14" s="17">
        <v>0.122238110076337</v>
      </c>
      <c r="AC14" s="17">
        <v>0.16852172614445499</v>
      </c>
      <c r="AD14" s="17">
        <v>0.12728515812618399</v>
      </c>
      <c r="AE14" s="17"/>
      <c r="AF14" s="17">
        <v>0.149316600979227</v>
      </c>
      <c r="AG14" s="17">
        <v>0.120889991073089</v>
      </c>
      <c r="AH14" s="17">
        <v>9.6900763426482101E-2</v>
      </c>
      <c r="AI14" s="17"/>
      <c r="AJ14" s="17">
        <v>0.137204119781725</v>
      </c>
      <c r="AK14" s="17">
        <v>0.13098277324749899</v>
      </c>
      <c r="AL14" s="17">
        <v>9.2029795675946102E-2</v>
      </c>
      <c r="AM14" s="17">
        <v>9.6183062950385201E-2</v>
      </c>
      <c r="AN14" s="17">
        <v>0.13022888148393699</v>
      </c>
      <c r="AO14" s="17"/>
      <c r="AP14" s="17">
        <v>0.13055844864640601</v>
      </c>
      <c r="AQ14" s="17">
        <v>0.12210399059727101</v>
      </c>
      <c r="AR14" s="17">
        <v>8.8233592959507001E-2</v>
      </c>
      <c r="AS14" s="17"/>
      <c r="AT14" s="17">
        <v>0.13400146137713301</v>
      </c>
      <c r="AU14" s="17">
        <v>0.12570477936449501</v>
      </c>
      <c r="AV14" s="17">
        <v>0.124437384321398</v>
      </c>
      <c r="AW14" s="17">
        <v>0.122706299581148</v>
      </c>
      <c r="AX14" s="17">
        <v>0.103016032835688</v>
      </c>
      <c r="AY14" s="17"/>
      <c r="AZ14" s="17">
        <v>0.13869466134938199</v>
      </c>
      <c r="BA14" s="17">
        <v>0.134866168109681</v>
      </c>
      <c r="BB14" s="17">
        <v>0.13347700353656999</v>
      </c>
      <c r="BC14" s="17">
        <v>0.13566472454418699</v>
      </c>
      <c r="BD14" s="17">
        <v>9.9443199027022505E-2</v>
      </c>
      <c r="BE14" s="17">
        <v>0.15185651603342801</v>
      </c>
      <c r="BF14" s="17"/>
      <c r="BG14" s="17">
        <v>0.13112447730261001</v>
      </c>
      <c r="BH14" s="17">
        <v>0.13133585376341</v>
      </c>
      <c r="BI14" s="17" t="s">
        <v>95</v>
      </c>
      <c r="BJ14" s="17" t="s">
        <v>95</v>
      </c>
      <c r="BK14" s="17" t="s">
        <v>95</v>
      </c>
      <c r="BL14" s="17" t="s">
        <v>95</v>
      </c>
      <c r="BM14" s="17" t="s">
        <v>95</v>
      </c>
    </row>
    <row r="15" spans="2:65" ht="43.5" x14ac:dyDescent="0.35">
      <c r="B15" s="18" t="s">
        <v>772</v>
      </c>
      <c r="C15" s="17">
        <v>0.112423667063247</v>
      </c>
      <c r="D15" s="17">
        <v>0.10127310071652899</v>
      </c>
      <c r="E15" s="17">
        <v>0.12259596718306399</v>
      </c>
      <c r="F15" s="17"/>
      <c r="G15" s="17">
        <v>0.134486503400642</v>
      </c>
      <c r="H15" s="17">
        <v>0.20415364272415101</v>
      </c>
      <c r="I15" s="17">
        <v>0.16183545993363199</v>
      </c>
      <c r="J15" s="17">
        <v>0.100328827820875</v>
      </c>
      <c r="K15" s="17">
        <v>8.8770594344096398E-2</v>
      </c>
      <c r="L15" s="17">
        <v>6.6042571351748305E-2</v>
      </c>
      <c r="M15" s="17"/>
      <c r="N15" s="17">
        <v>0.115994093891228</v>
      </c>
      <c r="O15" s="17">
        <v>0.115368457108733</v>
      </c>
      <c r="P15" s="17">
        <v>9.4606389154551496E-2</v>
      </c>
      <c r="Q15" s="17">
        <v>0.124204987008306</v>
      </c>
      <c r="R15" s="17"/>
      <c r="S15" s="17">
        <v>0.155855976230384</v>
      </c>
      <c r="T15" s="17">
        <v>8.6744855688799E-2</v>
      </c>
      <c r="U15" s="17">
        <v>9.4109783794921298E-2</v>
      </c>
      <c r="V15" s="17">
        <v>0.12082163584900001</v>
      </c>
      <c r="W15" s="17">
        <v>0.141178118170908</v>
      </c>
      <c r="X15" s="17">
        <v>0.106466175782788</v>
      </c>
      <c r="Y15" s="17">
        <v>7.728922798125E-2</v>
      </c>
      <c r="Z15" s="17">
        <v>7.2500814152596293E-2</v>
      </c>
      <c r="AA15" s="17">
        <v>0.142214116367744</v>
      </c>
      <c r="AB15" s="17">
        <v>0.10040510525322401</v>
      </c>
      <c r="AC15" s="17">
        <v>9.0492791776113399E-2</v>
      </c>
      <c r="AD15" s="17">
        <v>0.16010199235369599</v>
      </c>
      <c r="AE15" s="17"/>
      <c r="AF15" s="17">
        <v>8.3139220307379996E-2</v>
      </c>
      <c r="AG15" s="17">
        <v>0.13134424994107899</v>
      </c>
      <c r="AH15" s="17">
        <v>0.13282273042449599</v>
      </c>
      <c r="AI15" s="17"/>
      <c r="AJ15" s="17">
        <v>8.6380741602215899E-2</v>
      </c>
      <c r="AK15" s="17">
        <v>0.14801569262245901</v>
      </c>
      <c r="AL15" s="17">
        <v>9.4946196465812996E-2</v>
      </c>
      <c r="AM15" s="17">
        <v>6.0192084545541702E-2</v>
      </c>
      <c r="AN15" s="17">
        <v>0.100183115349121</v>
      </c>
      <c r="AO15" s="17"/>
      <c r="AP15" s="17">
        <v>8.3015410432002196E-2</v>
      </c>
      <c r="AQ15" s="17">
        <v>0.139785671708924</v>
      </c>
      <c r="AR15" s="17">
        <v>0.106993480321371</v>
      </c>
      <c r="AS15" s="17"/>
      <c r="AT15" s="17">
        <v>6.17801931657928E-2</v>
      </c>
      <c r="AU15" s="17">
        <v>0.127360373724106</v>
      </c>
      <c r="AV15" s="17">
        <v>0.13586794274456299</v>
      </c>
      <c r="AW15" s="17">
        <v>0.13815826378421001</v>
      </c>
      <c r="AX15" s="17">
        <v>0.15888581805688601</v>
      </c>
      <c r="AY15" s="17"/>
      <c r="AZ15" s="17">
        <v>0.15399068808449901</v>
      </c>
      <c r="BA15" s="17">
        <v>0.116632750301515</v>
      </c>
      <c r="BB15" s="17">
        <v>0.112051188485604</v>
      </c>
      <c r="BC15" s="17">
        <v>9.9426389734084894E-2</v>
      </c>
      <c r="BD15" s="17">
        <v>9.1686851288817206E-2</v>
      </c>
      <c r="BE15" s="17">
        <v>7.3011499195934207E-2</v>
      </c>
      <c r="BF15" s="17"/>
      <c r="BG15" s="17">
        <v>9.5047854009290306E-2</v>
      </c>
      <c r="BH15" s="17">
        <v>0.13971240153370601</v>
      </c>
      <c r="BI15" s="17" t="s">
        <v>95</v>
      </c>
      <c r="BJ15" s="17" t="s">
        <v>95</v>
      </c>
      <c r="BK15" s="17" t="s">
        <v>95</v>
      </c>
      <c r="BL15" s="17" t="s">
        <v>95</v>
      </c>
      <c r="BM15" s="17" t="s">
        <v>95</v>
      </c>
    </row>
    <row r="16" spans="2:65" ht="29" x14ac:dyDescent="0.35">
      <c r="B16" s="18" t="s">
        <v>773</v>
      </c>
      <c r="C16" s="17">
        <v>5.6864763138185198E-2</v>
      </c>
      <c r="D16" s="17">
        <v>7.6822006854092004E-2</v>
      </c>
      <c r="E16" s="17">
        <v>3.6511544748651502E-2</v>
      </c>
      <c r="F16" s="17"/>
      <c r="G16" s="17">
        <v>0.18149892998082501</v>
      </c>
      <c r="H16" s="17">
        <v>0.10330294008463201</v>
      </c>
      <c r="I16" s="17">
        <v>8.4557081920627303E-2</v>
      </c>
      <c r="J16" s="17">
        <v>3.4377869969207102E-2</v>
      </c>
      <c r="K16" s="17">
        <v>3.8092613028287203E-2</v>
      </c>
      <c r="L16" s="17">
        <v>1.9409370862518999E-2</v>
      </c>
      <c r="M16" s="17"/>
      <c r="N16" s="17">
        <v>6.3311753611133698E-2</v>
      </c>
      <c r="O16" s="17">
        <v>5.81702763602907E-2</v>
      </c>
      <c r="P16" s="17">
        <v>6.5843380982202895E-2</v>
      </c>
      <c r="Q16" s="17">
        <v>3.1289899700779798E-2</v>
      </c>
      <c r="R16" s="17"/>
      <c r="S16" s="17">
        <v>0.13173406946644001</v>
      </c>
      <c r="T16" s="17">
        <v>5.0123541359007297E-2</v>
      </c>
      <c r="U16" s="17">
        <v>3.1404498948955799E-2</v>
      </c>
      <c r="V16" s="17">
        <v>3.8820161555676601E-2</v>
      </c>
      <c r="W16" s="17">
        <v>6.8274637419976802E-2</v>
      </c>
      <c r="X16" s="17">
        <v>6.8619669954629203E-2</v>
      </c>
      <c r="Y16" s="17">
        <v>4.3283498821758602E-2</v>
      </c>
      <c r="Z16" s="17">
        <v>4.4581685646522803E-2</v>
      </c>
      <c r="AA16" s="17">
        <v>4.5604623205655601E-2</v>
      </c>
      <c r="AB16" s="17">
        <v>4.4367669095450403E-2</v>
      </c>
      <c r="AC16" s="17">
        <v>6.5502262039897299E-2</v>
      </c>
      <c r="AD16" s="17">
        <v>1.34148784098917E-2</v>
      </c>
      <c r="AE16" s="17"/>
      <c r="AF16" s="17">
        <v>4.1467471622171903E-2</v>
      </c>
      <c r="AG16" s="17">
        <v>6.7153557584429702E-2</v>
      </c>
      <c r="AH16" s="17">
        <v>6.5505683549042695E-2</v>
      </c>
      <c r="AI16" s="17"/>
      <c r="AJ16" s="17">
        <v>5.2329780228318003E-2</v>
      </c>
      <c r="AK16" s="17">
        <v>7.8418635127327302E-2</v>
      </c>
      <c r="AL16" s="17">
        <v>5.0386733118388198E-2</v>
      </c>
      <c r="AM16" s="17">
        <v>5.6059803495603598E-2</v>
      </c>
      <c r="AN16" s="17">
        <v>2.6505447306597599E-2</v>
      </c>
      <c r="AO16" s="17"/>
      <c r="AP16" s="17">
        <v>7.41436925353708E-2</v>
      </c>
      <c r="AQ16" s="17">
        <v>7.1325259920792902E-2</v>
      </c>
      <c r="AR16" s="17">
        <v>5.0223513408938998E-2</v>
      </c>
      <c r="AS16" s="17"/>
      <c r="AT16" s="17">
        <v>4.6206407823325898E-2</v>
      </c>
      <c r="AU16" s="17">
        <v>3.8855114250904599E-2</v>
      </c>
      <c r="AV16" s="17">
        <v>6.3090310991549797E-2</v>
      </c>
      <c r="AW16" s="17">
        <v>0.100354552222013</v>
      </c>
      <c r="AX16" s="17">
        <v>0.20633376653287899</v>
      </c>
      <c r="AY16" s="17"/>
      <c r="AZ16" s="17">
        <v>0.14274560329543301</v>
      </c>
      <c r="BA16" s="17">
        <v>4.0728543833336003E-2</v>
      </c>
      <c r="BB16" s="17">
        <v>4.0244979893104403E-2</v>
      </c>
      <c r="BC16" s="17">
        <v>3.91250143244413E-2</v>
      </c>
      <c r="BD16" s="17">
        <v>3.3886879326389299E-2</v>
      </c>
      <c r="BE16" s="17">
        <v>6.6223219079599605E-2</v>
      </c>
      <c r="BF16" s="17"/>
      <c r="BG16" s="17">
        <v>4.9713056346213098E-2</v>
      </c>
      <c r="BH16" s="17">
        <v>6.8096526915262606E-2</v>
      </c>
      <c r="BI16" s="17" t="s">
        <v>95</v>
      </c>
      <c r="BJ16" s="17" t="s">
        <v>95</v>
      </c>
      <c r="BK16" s="17" t="s">
        <v>95</v>
      </c>
      <c r="BL16" s="17" t="s">
        <v>95</v>
      </c>
      <c r="BM16" s="17" t="s">
        <v>95</v>
      </c>
    </row>
    <row r="17" spans="2:65" x14ac:dyDescent="0.35">
      <c r="B17" s="18" t="s">
        <v>93</v>
      </c>
      <c r="C17" s="17">
        <v>7.2296496061189999E-2</v>
      </c>
      <c r="D17" s="17">
        <v>8.4527279717771506E-2</v>
      </c>
      <c r="E17" s="17">
        <v>5.9949847266162398E-2</v>
      </c>
      <c r="F17" s="17"/>
      <c r="G17" s="17">
        <v>4.3051834671946398E-2</v>
      </c>
      <c r="H17" s="17">
        <v>3.6928744538303103E-2</v>
      </c>
      <c r="I17" s="17">
        <v>7.9012730968512204E-2</v>
      </c>
      <c r="J17" s="17">
        <v>5.3364876464205298E-2</v>
      </c>
      <c r="K17" s="17">
        <v>0.103872011400303</v>
      </c>
      <c r="L17" s="17">
        <v>8.2040032893893597E-2</v>
      </c>
      <c r="M17" s="17"/>
      <c r="N17" s="17">
        <v>7.8112549626372901E-2</v>
      </c>
      <c r="O17" s="17">
        <v>6.62802942641538E-2</v>
      </c>
      <c r="P17" s="17">
        <v>6.7493389823850405E-2</v>
      </c>
      <c r="Q17" s="17">
        <v>7.7364249208092303E-2</v>
      </c>
      <c r="R17" s="17"/>
      <c r="S17" s="17">
        <v>8.9401202647789002E-2</v>
      </c>
      <c r="T17" s="17">
        <v>7.17566699105191E-2</v>
      </c>
      <c r="U17" s="17">
        <v>6.9883638815092602E-2</v>
      </c>
      <c r="V17" s="17">
        <v>8.5432776167422605E-2</v>
      </c>
      <c r="W17" s="17">
        <v>7.7373204038321902E-2</v>
      </c>
      <c r="X17" s="17">
        <v>3.7754775429001602E-2</v>
      </c>
      <c r="Y17" s="17">
        <v>7.8469455520957701E-2</v>
      </c>
      <c r="Z17" s="17">
        <v>6.6581818222836903E-2</v>
      </c>
      <c r="AA17" s="17">
        <v>5.63492743217495E-2</v>
      </c>
      <c r="AB17" s="17">
        <v>8.91060011106109E-2</v>
      </c>
      <c r="AC17" s="17">
        <v>7.5786018976787606E-2</v>
      </c>
      <c r="AD17" s="17">
        <v>5.7708639114137303E-2</v>
      </c>
      <c r="AE17" s="17"/>
      <c r="AF17" s="17">
        <v>8.0578879360222497E-2</v>
      </c>
      <c r="AG17" s="17">
        <v>6.5492321973783907E-2</v>
      </c>
      <c r="AH17" s="17">
        <v>8.4505562740020898E-2</v>
      </c>
      <c r="AI17" s="17"/>
      <c r="AJ17" s="17">
        <v>6.9173665509096802E-2</v>
      </c>
      <c r="AK17" s="17">
        <v>6.8848681964661401E-2</v>
      </c>
      <c r="AL17" s="17">
        <v>7.5636046606520596E-2</v>
      </c>
      <c r="AM17" s="17">
        <v>5.0319689383410603E-2</v>
      </c>
      <c r="AN17" s="17">
        <v>9.6599141915020101E-2</v>
      </c>
      <c r="AO17" s="17"/>
      <c r="AP17" s="17">
        <v>8.5345505650806897E-2</v>
      </c>
      <c r="AQ17" s="17">
        <v>6.9978457973879499E-2</v>
      </c>
      <c r="AR17" s="17">
        <v>4.6379641721178498E-2</v>
      </c>
      <c r="AS17" s="17"/>
      <c r="AT17" s="17">
        <v>8.1494304987231994E-2</v>
      </c>
      <c r="AU17" s="17">
        <v>7.4831066544067404E-2</v>
      </c>
      <c r="AV17" s="17">
        <v>7.1068371845128597E-2</v>
      </c>
      <c r="AW17" s="17">
        <v>6.5967985975639604E-2</v>
      </c>
      <c r="AX17" s="17">
        <v>1.7132182432743399E-2</v>
      </c>
      <c r="AY17" s="17"/>
      <c r="AZ17" s="17">
        <v>8.1398685458103401E-2</v>
      </c>
      <c r="BA17" s="17">
        <v>7.1654244950106999E-2</v>
      </c>
      <c r="BB17" s="17">
        <v>6.6111565550901502E-2</v>
      </c>
      <c r="BC17" s="17">
        <v>6.7293363912527202E-2</v>
      </c>
      <c r="BD17" s="17">
        <v>7.3773223392490497E-2</v>
      </c>
      <c r="BE17" s="17">
        <v>7.5821280999080906E-2</v>
      </c>
      <c r="BF17" s="17"/>
      <c r="BG17" s="17">
        <v>8.3412910399520104E-2</v>
      </c>
      <c r="BH17" s="17">
        <v>5.4838154503284803E-2</v>
      </c>
      <c r="BI17" s="17" t="s">
        <v>95</v>
      </c>
      <c r="BJ17" s="17" t="s">
        <v>95</v>
      </c>
      <c r="BK17" s="17" t="s">
        <v>95</v>
      </c>
      <c r="BL17" s="17" t="s">
        <v>95</v>
      </c>
      <c r="BM17" s="17" t="s">
        <v>95</v>
      </c>
    </row>
    <row r="18" spans="2:65" x14ac:dyDescent="0.35">
      <c r="B18" s="18" t="s">
        <v>497</v>
      </c>
      <c r="C18" s="19">
        <v>3.3127883493444699E-2</v>
      </c>
      <c r="D18" s="19">
        <v>2.47824355891904E-2</v>
      </c>
      <c r="E18" s="19">
        <v>4.09074162578585E-2</v>
      </c>
      <c r="F18" s="19"/>
      <c r="G18" s="19">
        <v>6.8362408702150504E-2</v>
      </c>
      <c r="H18" s="19">
        <v>2.9803876056355601E-2</v>
      </c>
      <c r="I18" s="19">
        <v>3.2687735479627E-2</v>
      </c>
      <c r="J18" s="19">
        <v>3.9407760949210301E-2</v>
      </c>
      <c r="K18" s="19">
        <v>2.8044092817894301E-2</v>
      </c>
      <c r="L18" s="19">
        <v>2.6044942286697799E-2</v>
      </c>
      <c r="M18" s="19"/>
      <c r="N18" s="19">
        <v>2.3628941273552799E-2</v>
      </c>
      <c r="O18" s="19">
        <v>3.8606142791245898E-2</v>
      </c>
      <c r="P18" s="19">
        <v>3.3463594272693901E-2</v>
      </c>
      <c r="Q18" s="19">
        <v>4.2148849536307299E-2</v>
      </c>
      <c r="R18" s="19"/>
      <c r="S18" s="19">
        <v>5.42299405729465E-2</v>
      </c>
      <c r="T18" s="19">
        <v>3.8272103946800501E-2</v>
      </c>
      <c r="U18" s="19">
        <v>4.6008328876071397E-2</v>
      </c>
      <c r="V18" s="19">
        <v>2.37367511785435E-2</v>
      </c>
      <c r="W18" s="19">
        <v>3.0812965572423801E-2</v>
      </c>
      <c r="X18" s="19">
        <v>4.1033026185223899E-2</v>
      </c>
      <c r="Y18" s="19">
        <v>3.4434168743333299E-2</v>
      </c>
      <c r="Z18" s="19">
        <v>9.9877063933453691E-3</v>
      </c>
      <c r="AA18" s="19">
        <v>3.3199205514101E-2</v>
      </c>
      <c r="AB18" s="19">
        <v>1.7316233869578802E-2</v>
      </c>
      <c r="AC18" s="19">
        <v>2.4814756615212399E-2</v>
      </c>
      <c r="AD18" s="19">
        <v>0</v>
      </c>
      <c r="AE18" s="19"/>
      <c r="AF18" s="19">
        <v>2.77873150501044E-2</v>
      </c>
      <c r="AG18" s="19">
        <v>2.8583136105683998E-2</v>
      </c>
      <c r="AH18" s="19">
        <v>4.5809357439808497E-2</v>
      </c>
      <c r="AI18" s="19"/>
      <c r="AJ18" s="19">
        <v>2.8054685227842401E-2</v>
      </c>
      <c r="AK18" s="19">
        <v>2.7400683042573998E-2</v>
      </c>
      <c r="AL18" s="19">
        <v>3.7832408561249899E-2</v>
      </c>
      <c r="AM18" s="19">
        <v>0</v>
      </c>
      <c r="AN18" s="19">
        <v>3.7037689410087601E-2</v>
      </c>
      <c r="AO18" s="19"/>
      <c r="AP18" s="19">
        <v>2.12287717980046E-2</v>
      </c>
      <c r="AQ18" s="19">
        <v>3.28871185025916E-2</v>
      </c>
      <c r="AR18" s="19">
        <v>3.9752748475018099E-2</v>
      </c>
      <c r="AS18" s="19"/>
      <c r="AT18" s="19">
        <v>4.5723203785333198E-2</v>
      </c>
      <c r="AU18" s="19">
        <v>2.8367327420430102E-2</v>
      </c>
      <c r="AV18" s="19">
        <v>3.1060336830117399E-2</v>
      </c>
      <c r="AW18" s="19">
        <v>2.5276426244238301E-2</v>
      </c>
      <c r="AX18" s="19">
        <v>0</v>
      </c>
      <c r="AY18" s="19"/>
      <c r="AZ18" s="19">
        <v>3.00319528322808E-2</v>
      </c>
      <c r="BA18" s="19">
        <v>3.5145373472736399E-2</v>
      </c>
      <c r="BB18" s="19">
        <v>3.3670640609899299E-2</v>
      </c>
      <c r="BC18" s="19">
        <v>3.2660998413609497E-2</v>
      </c>
      <c r="BD18" s="19">
        <v>3.7186808602274697E-2</v>
      </c>
      <c r="BE18" s="19">
        <v>2.0015617208195099E-2</v>
      </c>
      <c r="BF18" s="19"/>
      <c r="BG18" s="19">
        <v>3.3822055557456703E-2</v>
      </c>
      <c r="BH18" s="19">
        <v>3.2037685465139097E-2</v>
      </c>
      <c r="BI18" s="19" t="s">
        <v>95</v>
      </c>
      <c r="BJ18" s="19" t="s">
        <v>95</v>
      </c>
      <c r="BK18" s="19" t="s">
        <v>95</v>
      </c>
      <c r="BL18" s="19" t="s">
        <v>95</v>
      </c>
      <c r="BM18" s="19" t="s">
        <v>95</v>
      </c>
    </row>
    <row r="19" spans="2:65" x14ac:dyDescent="0.35">
      <c r="B19" s="16" t="s">
        <v>127</v>
      </c>
    </row>
    <row r="20" spans="2:65" x14ac:dyDescent="0.35">
      <c r="B20" t="s">
        <v>98</v>
      </c>
    </row>
    <row r="21" spans="2:65" x14ac:dyDescent="0.35">
      <c r="B21" t="s">
        <v>99</v>
      </c>
    </row>
    <row r="23" spans="2:65" x14ac:dyDescent="0.35">
      <c r="B23"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843</v>
      </c>
      <c r="D7" s="10">
        <v>413</v>
      </c>
      <c r="E7" s="10">
        <v>426</v>
      </c>
      <c r="F7" s="10"/>
      <c r="G7" s="10">
        <v>46</v>
      </c>
      <c r="H7" s="10">
        <v>99</v>
      </c>
      <c r="I7" s="10">
        <v>134</v>
      </c>
      <c r="J7" s="10">
        <v>140</v>
      </c>
      <c r="K7" s="10">
        <v>157</v>
      </c>
      <c r="L7" s="10">
        <v>267</v>
      </c>
      <c r="M7" s="10"/>
      <c r="N7" s="10">
        <v>284</v>
      </c>
      <c r="O7" s="10">
        <v>250</v>
      </c>
      <c r="P7" s="10">
        <v>167</v>
      </c>
      <c r="Q7" s="10">
        <v>141</v>
      </c>
      <c r="R7" s="10"/>
      <c r="S7" s="10">
        <v>77</v>
      </c>
      <c r="T7" s="10">
        <v>116</v>
      </c>
      <c r="U7" s="10">
        <v>76</v>
      </c>
      <c r="V7" s="10">
        <v>77</v>
      </c>
      <c r="W7" s="10">
        <v>61</v>
      </c>
      <c r="X7" s="10">
        <v>72</v>
      </c>
      <c r="Y7" s="10">
        <v>82</v>
      </c>
      <c r="Z7" s="10">
        <v>50</v>
      </c>
      <c r="AA7" s="10">
        <v>108</v>
      </c>
      <c r="AB7" s="10">
        <v>56</v>
      </c>
      <c r="AC7" s="10">
        <v>52</v>
      </c>
      <c r="AD7" s="10">
        <v>16</v>
      </c>
      <c r="AE7" s="10"/>
      <c r="AF7" s="10">
        <v>359</v>
      </c>
      <c r="AG7" s="10">
        <v>392</v>
      </c>
      <c r="AH7" s="10">
        <v>62</v>
      </c>
      <c r="AI7" s="10"/>
      <c r="AJ7" s="10">
        <v>375</v>
      </c>
      <c r="AK7" s="10">
        <v>236</v>
      </c>
      <c r="AL7" s="10">
        <v>62</v>
      </c>
      <c r="AM7" s="10">
        <v>15</v>
      </c>
      <c r="AN7" s="10">
        <v>65</v>
      </c>
      <c r="AO7" s="10"/>
      <c r="AP7" s="10">
        <v>184</v>
      </c>
      <c r="AQ7" s="10">
        <v>300</v>
      </c>
      <c r="AR7" s="10">
        <v>59</v>
      </c>
      <c r="AS7" s="10"/>
      <c r="AT7" s="10">
        <v>193</v>
      </c>
      <c r="AU7" s="10">
        <v>208</v>
      </c>
      <c r="AV7" s="10">
        <v>231</v>
      </c>
      <c r="AW7" s="10">
        <v>84</v>
      </c>
      <c r="AX7" s="10">
        <v>17</v>
      </c>
      <c r="AY7" s="10"/>
      <c r="AZ7" s="10">
        <v>114</v>
      </c>
      <c r="BA7" s="10">
        <v>294</v>
      </c>
      <c r="BB7" s="10">
        <v>87</v>
      </c>
      <c r="BC7" s="10">
        <v>178</v>
      </c>
      <c r="BD7" s="10">
        <v>126</v>
      </c>
      <c r="BE7" s="10">
        <v>44</v>
      </c>
      <c r="BF7" s="10"/>
      <c r="BG7" s="10">
        <v>525</v>
      </c>
      <c r="BH7" s="10">
        <v>318</v>
      </c>
      <c r="BI7" s="10" t="s">
        <v>94</v>
      </c>
      <c r="BJ7" s="10" t="s">
        <v>94</v>
      </c>
      <c r="BK7" s="10" t="s">
        <v>94</v>
      </c>
      <c r="BL7" s="10" t="s">
        <v>94</v>
      </c>
      <c r="BM7" s="10" t="s">
        <v>94</v>
      </c>
    </row>
    <row r="8" spans="2:65" ht="30" customHeight="1" x14ac:dyDescent="0.35">
      <c r="B8" s="11" t="s">
        <v>19</v>
      </c>
      <c r="C8" s="11">
        <v>817</v>
      </c>
      <c r="D8" s="11">
        <v>399</v>
      </c>
      <c r="E8" s="11">
        <v>413</v>
      </c>
      <c r="F8" s="11"/>
      <c r="G8" s="11">
        <v>53</v>
      </c>
      <c r="H8" s="11">
        <v>92</v>
      </c>
      <c r="I8" s="11">
        <v>128</v>
      </c>
      <c r="J8" s="11">
        <v>133</v>
      </c>
      <c r="K8" s="11">
        <v>151</v>
      </c>
      <c r="L8" s="11">
        <v>260</v>
      </c>
      <c r="M8" s="11"/>
      <c r="N8" s="11">
        <v>258</v>
      </c>
      <c r="O8" s="11">
        <v>230</v>
      </c>
      <c r="P8" s="11">
        <v>181</v>
      </c>
      <c r="Q8" s="11">
        <v>147</v>
      </c>
      <c r="R8" s="11"/>
      <c r="S8" s="11">
        <v>77</v>
      </c>
      <c r="T8" s="11">
        <v>109</v>
      </c>
      <c r="U8" s="11">
        <v>73</v>
      </c>
      <c r="V8" s="11">
        <v>75</v>
      </c>
      <c r="W8" s="11">
        <v>57</v>
      </c>
      <c r="X8" s="11">
        <v>72</v>
      </c>
      <c r="Y8" s="11">
        <v>74</v>
      </c>
      <c r="Z8" s="11">
        <v>43</v>
      </c>
      <c r="AA8" s="11">
        <v>98</v>
      </c>
      <c r="AB8" s="11">
        <v>65</v>
      </c>
      <c r="AC8" s="11">
        <v>53</v>
      </c>
      <c r="AD8" s="11">
        <v>21</v>
      </c>
      <c r="AE8" s="11"/>
      <c r="AF8" s="11">
        <v>349</v>
      </c>
      <c r="AG8" s="11">
        <v>373</v>
      </c>
      <c r="AH8" s="11">
        <v>63</v>
      </c>
      <c r="AI8" s="11"/>
      <c r="AJ8" s="11">
        <v>360</v>
      </c>
      <c r="AK8" s="11">
        <v>227</v>
      </c>
      <c r="AL8" s="11">
        <v>58</v>
      </c>
      <c r="AM8" s="11">
        <v>14</v>
      </c>
      <c r="AN8" s="11">
        <v>65</v>
      </c>
      <c r="AO8" s="11"/>
      <c r="AP8" s="11">
        <v>178</v>
      </c>
      <c r="AQ8" s="11">
        <v>288</v>
      </c>
      <c r="AR8" s="11">
        <v>56</v>
      </c>
      <c r="AS8" s="11"/>
      <c r="AT8" s="11">
        <v>196</v>
      </c>
      <c r="AU8" s="11">
        <v>204</v>
      </c>
      <c r="AV8" s="11">
        <v>218</v>
      </c>
      <c r="AW8" s="11">
        <v>76</v>
      </c>
      <c r="AX8" s="11">
        <v>16</v>
      </c>
      <c r="AY8" s="11"/>
      <c r="AZ8" s="11">
        <v>112</v>
      </c>
      <c r="BA8" s="11">
        <v>282</v>
      </c>
      <c r="BB8" s="11">
        <v>83</v>
      </c>
      <c r="BC8" s="11">
        <v>172</v>
      </c>
      <c r="BD8" s="11">
        <v>124</v>
      </c>
      <c r="BE8" s="11">
        <v>43</v>
      </c>
      <c r="BF8" s="11"/>
      <c r="BG8" s="11">
        <v>509</v>
      </c>
      <c r="BH8" s="11">
        <v>307</v>
      </c>
      <c r="BI8" s="11" t="s">
        <v>94</v>
      </c>
      <c r="BJ8" s="11" t="s">
        <v>94</v>
      </c>
      <c r="BK8" s="11" t="s">
        <v>94</v>
      </c>
      <c r="BL8" s="11" t="s">
        <v>94</v>
      </c>
      <c r="BM8" s="11" t="s">
        <v>94</v>
      </c>
    </row>
    <row r="9" spans="2:65" x14ac:dyDescent="0.35">
      <c r="B9" s="18" t="s">
        <v>775</v>
      </c>
      <c r="C9" s="17">
        <v>3.1778706915599801E-2</v>
      </c>
      <c r="D9" s="17">
        <v>3.9230812063277103E-2</v>
      </c>
      <c r="E9" s="17">
        <v>2.4883231774459801E-2</v>
      </c>
      <c r="F9" s="17"/>
      <c r="G9" s="17">
        <v>0.14779314789016901</v>
      </c>
      <c r="H9" s="17">
        <v>2.6753412878220199E-2</v>
      </c>
      <c r="I9" s="17">
        <v>4.8899716385490899E-2</v>
      </c>
      <c r="J9" s="17">
        <v>1.56159695817402E-2</v>
      </c>
      <c r="K9" s="17">
        <v>0</v>
      </c>
      <c r="L9" s="17">
        <v>2.8411504869172901E-2</v>
      </c>
      <c r="M9" s="17"/>
      <c r="N9" s="17">
        <v>2.93649183445642E-2</v>
      </c>
      <c r="O9" s="17">
        <v>2.5113462149379699E-2</v>
      </c>
      <c r="P9" s="17">
        <v>3.5402344946751103E-2</v>
      </c>
      <c r="Q9" s="17">
        <v>4.2165306908417001E-2</v>
      </c>
      <c r="R9" s="17"/>
      <c r="S9" s="17">
        <v>4.9869623659472999E-2</v>
      </c>
      <c r="T9" s="17">
        <v>3.6919985569114099E-2</v>
      </c>
      <c r="U9" s="17">
        <v>1.39188599017836E-2</v>
      </c>
      <c r="V9" s="17">
        <v>2.1563668803342699E-2</v>
      </c>
      <c r="W9" s="17">
        <v>3.3291731031310001E-2</v>
      </c>
      <c r="X9" s="17">
        <v>3.8557664791400402E-2</v>
      </c>
      <c r="Y9" s="17">
        <v>2.1074063478724502E-2</v>
      </c>
      <c r="Z9" s="17">
        <v>1.8978163901140401E-2</v>
      </c>
      <c r="AA9" s="17">
        <v>6.7229013036644502E-3</v>
      </c>
      <c r="AB9" s="17">
        <v>2.7337868639821E-2</v>
      </c>
      <c r="AC9" s="17">
        <v>8.44926525771411E-2</v>
      </c>
      <c r="AD9" s="17">
        <v>7.2455757522178005E-2</v>
      </c>
      <c r="AE9" s="17"/>
      <c r="AF9" s="17">
        <v>2.0264010477590601E-2</v>
      </c>
      <c r="AG9" s="17">
        <v>3.7067088407152997E-2</v>
      </c>
      <c r="AH9" s="17">
        <v>3.80753555382932E-2</v>
      </c>
      <c r="AI9" s="17"/>
      <c r="AJ9" s="17">
        <v>2.5093195078035601E-2</v>
      </c>
      <c r="AK9" s="17">
        <v>3.76902780015516E-2</v>
      </c>
      <c r="AL9" s="17">
        <v>3.3814144237572903E-2</v>
      </c>
      <c r="AM9" s="17">
        <v>0</v>
      </c>
      <c r="AN9" s="17">
        <v>3.7057808987390903E-2</v>
      </c>
      <c r="AO9" s="17"/>
      <c r="AP9" s="17">
        <v>3.0672803953245301E-2</v>
      </c>
      <c r="AQ9" s="17">
        <v>3.8744110739658499E-2</v>
      </c>
      <c r="AR9" s="17">
        <v>3.4628355220118201E-2</v>
      </c>
      <c r="AS9" s="17"/>
      <c r="AT9" s="17">
        <v>2.63920923821085E-2</v>
      </c>
      <c r="AU9" s="17">
        <v>2.7769878477272601E-2</v>
      </c>
      <c r="AV9" s="17">
        <v>5.1919289297783E-2</v>
      </c>
      <c r="AW9" s="17">
        <v>3.3402220933672601E-2</v>
      </c>
      <c r="AX9" s="17">
        <v>0</v>
      </c>
      <c r="AY9" s="17"/>
      <c r="AZ9" s="17">
        <v>8.9629549944379494E-2</v>
      </c>
      <c r="BA9" s="17">
        <v>1.6199285225441E-2</v>
      </c>
      <c r="BB9" s="17">
        <v>3.2628804903041299E-2</v>
      </c>
      <c r="BC9" s="17">
        <v>2.2936825469481701E-2</v>
      </c>
      <c r="BD9" s="17">
        <v>2.9335561545511601E-2</v>
      </c>
      <c r="BE9" s="17">
        <v>2.3485350998722999E-2</v>
      </c>
      <c r="BF9" s="17"/>
      <c r="BG9" s="17">
        <v>2.95067569011279E-2</v>
      </c>
      <c r="BH9" s="17">
        <v>3.5541505770443099E-2</v>
      </c>
      <c r="BI9" s="17" t="s">
        <v>95</v>
      </c>
      <c r="BJ9" s="17" t="s">
        <v>95</v>
      </c>
      <c r="BK9" s="17" t="s">
        <v>95</v>
      </c>
      <c r="BL9" s="17" t="s">
        <v>95</v>
      </c>
      <c r="BM9" s="17" t="s">
        <v>95</v>
      </c>
    </row>
    <row r="10" spans="2:65" x14ac:dyDescent="0.35">
      <c r="B10" s="18" t="s">
        <v>776</v>
      </c>
      <c r="C10" s="17">
        <v>4.8736301729584E-2</v>
      </c>
      <c r="D10" s="17">
        <v>7.6873967451969394E-2</v>
      </c>
      <c r="E10" s="17">
        <v>2.2011294638151699E-2</v>
      </c>
      <c r="F10" s="17"/>
      <c r="G10" s="17">
        <v>0.130659977878756</v>
      </c>
      <c r="H10" s="17">
        <v>0.10115340213247299</v>
      </c>
      <c r="I10" s="17">
        <v>5.6811657809973201E-2</v>
      </c>
      <c r="J10" s="17">
        <v>2.1562217764078601E-2</v>
      </c>
      <c r="K10" s="17">
        <v>4.5751322096252101E-2</v>
      </c>
      <c r="L10" s="17">
        <v>2.5357238882250499E-2</v>
      </c>
      <c r="M10" s="17"/>
      <c r="N10" s="17">
        <v>6.7165490815127196E-2</v>
      </c>
      <c r="O10" s="17">
        <v>2.7381232626403799E-2</v>
      </c>
      <c r="P10" s="17">
        <v>5.8716867612634498E-2</v>
      </c>
      <c r="Q10" s="17">
        <v>3.7796367964643203E-2</v>
      </c>
      <c r="R10" s="17"/>
      <c r="S10" s="17">
        <v>3.1994201174593298E-2</v>
      </c>
      <c r="T10" s="17">
        <v>4.1234544040817597E-2</v>
      </c>
      <c r="U10" s="17">
        <v>0</v>
      </c>
      <c r="V10" s="17">
        <v>4.18765377110598E-2</v>
      </c>
      <c r="W10" s="17">
        <v>0.133120088222276</v>
      </c>
      <c r="X10" s="17">
        <v>5.81859914769031E-2</v>
      </c>
      <c r="Y10" s="17">
        <v>5.0746655172110099E-2</v>
      </c>
      <c r="Z10" s="17">
        <v>4.5879748979225803E-2</v>
      </c>
      <c r="AA10" s="17">
        <v>7.94036910908935E-2</v>
      </c>
      <c r="AB10" s="17">
        <v>5.3557628049536898E-2</v>
      </c>
      <c r="AC10" s="17">
        <v>1.8155676437787999E-2</v>
      </c>
      <c r="AD10" s="17">
        <v>0</v>
      </c>
      <c r="AE10" s="17"/>
      <c r="AF10" s="17">
        <v>3.9819634834945501E-2</v>
      </c>
      <c r="AG10" s="17">
        <v>6.4340335561006906E-2</v>
      </c>
      <c r="AH10" s="17">
        <v>0</v>
      </c>
      <c r="AI10" s="17"/>
      <c r="AJ10" s="17">
        <v>2.5246277478909999E-2</v>
      </c>
      <c r="AK10" s="17">
        <v>7.5921644991012796E-2</v>
      </c>
      <c r="AL10" s="17">
        <v>6.1539763896876203E-2</v>
      </c>
      <c r="AM10" s="17">
        <v>0.20665333174137199</v>
      </c>
      <c r="AN10" s="17">
        <v>2.7397082990434699E-2</v>
      </c>
      <c r="AO10" s="17"/>
      <c r="AP10" s="17">
        <v>3.4450928155570701E-2</v>
      </c>
      <c r="AQ10" s="17">
        <v>7.0044378004536195E-2</v>
      </c>
      <c r="AR10" s="17">
        <v>3.0663262459075601E-2</v>
      </c>
      <c r="AS10" s="17"/>
      <c r="AT10" s="17">
        <v>4.4775064948473497E-2</v>
      </c>
      <c r="AU10" s="17">
        <v>4.3313748581070698E-2</v>
      </c>
      <c r="AV10" s="17">
        <v>5.0083316400327302E-2</v>
      </c>
      <c r="AW10" s="17">
        <v>8.7297060389029402E-2</v>
      </c>
      <c r="AX10" s="17">
        <v>9.56115840419208E-2</v>
      </c>
      <c r="AY10" s="17"/>
      <c r="AZ10" s="17">
        <v>0.121922177195879</v>
      </c>
      <c r="BA10" s="17">
        <v>4.7965222938392699E-2</v>
      </c>
      <c r="BB10" s="17">
        <v>6.0166120087265497E-2</v>
      </c>
      <c r="BC10" s="17">
        <v>3.37770765517462E-2</v>
      </c>
      <c r="BD10" s="17">
        <v>1.42728822929536E-2</v>
      </c>
      <c r="BE10" s="17">
        <v>0</v>
      </c>
      <c r="BF10" s="17"/>
      <c r="BG10" s="17">
        <v>3.9446239705494601E-2</v>
      </c>
      <c r="BH10" s="17">
        <v>6.41224829936963E-2</v>
      </c>
      <c r="BI10" s="17" t="s">
        <v>95</v>
      </c>
      <c r="BJ10" s="17" t="s">
        <v>95</v>
      </c>
      <c r="BK10" s="17" t="s">
        <v>95</v>
      </c>
      <c r="BL10" s="17" t="s">
        <v>95</v>
      </c>
      <c r="BM10" s="17" t="s">
        <v>95</v>
      </c>
    </row>
    <row r="11" spans="2:65" x14ac:dyDescent="0.35">
      <c r="B11" s="18" t="s">
        <v>777</v>
      </c>
      <c r="C11" s="17">
        <v>8.1891035324224398E-2</v>
      </c>
      <c r="D11" s="17">
        <v>9.6246954750039096E-2</v>
      </c>
      <c r="E11" s="17">
        <v>6.8807329554324101E-2</v>
      </c>
      <c r="F11" s="17"/>
      <c r="G11" s="17">
        <v>8.9680078685421993E-2</v>
      </c>
      <c r="H11" s="17">
        <v>0.160224943507317</v>
      </c>
      <c r="I11" s="17">
        <v>0.152841191037345</v>
      </c>
      <c r="J11" s="17">
        <v>4.3165436487867803E-2</v>
      </c>
      <c r="K11" s="17">
        <v>4.6260604291446801E-2</v>
      </c>
      <c r="L11" s="17">
        <v>5.8298110239455997E-2</v>
      </c>
      <c r="M11" s="17"/>
      <c r="N11" s="17">
        <v>0.100516666200385</v>
      </c>
      <c r="O11" s="17">
        <v>8.1036409387653593E-2</v>
      </c>
      <c r="P11" s="17">
        <v>8.4050497770285407E-2</v>
      </c>
      <c r="Q11" s="17">
        <v>4.8425268856709801E-2</v>
      </c>
      <c r="R11" s="17"/>
      <c r="S11" s="17">
        <v>0.11704095119569401</v>
      </c>
      <c r="T11" s="17">
        <v>7.5563623742850097E-2</v>
      </c>
      <c r="U11" s="17">
        <v>0.11787956010308299</v>
      </c>
      <c r="V11" s="17">
        <v>0.127882557123631</v>
      </c>
      <c r="W11" s="17">
        <v>4.4662833738784199E-2</v>
      </c>
      <c r="X11" s="17">
        <v>7.4917924222120194E-2</v>
      </c>
      <c r="Y11" s="17">
        <v>7.2804770675257993E-2</v>
      </c>
      <c r="Z11" s="17">
        <v>5.7701659212513003E-2</v>
      </c>
      <c r="AA11" s="17">
        <v>6.4391880744531102E-2</v>
      </c>
      <c r="AB11" s="17">
        <v>7.3937170637802696E-2</v>
      </c>
      <c r="AC11" s="17">
        <v>3.90243512913915E-2</v>
      </c>
      <c r="AD11" s="17">
        <v>0.11847132432679799</v>
      </c>
      <c r="AE11" s="17"/>
      <c r="AF11" s="17">
        <v>7.3916531025553497E-2</v>
      </c>
      <c r="AG11" s="17">
        <v>0.103835413535908</v>
      </c>
      <c r="AH11" s="17">
        <v>2.3803582280958201E-2</v>
      </c>
      <c r="AI11" s="17"/>
      <c r="AJ11" s="17">
        <v>7.3757896158256106E-2</v>
      </c>
      <c r="AK11" s="17">
        <v>0.103337367478902</v>
      </c>
      <c r="AL11" s="17">
        <v>0.11941505225666001</v>
      </c>
      <c r="AM11" s="17">
        <v>0.13599250141630001</v>
      </c>
      <c r="AN11" s="17">
        <v>5.6067257139013997E-2</v>
      </c>
      <c r="AO11" s="17"/>
      <c r="AP11" s="17">
        <v>0.116897314627254</v>
      </c>
      <c r="AQ11" s="17">
        <v>9.7589921532015497E-2</v>
      </c>
      <c r="AR11" s="17">
        <v>7.5189862460149998E-2</v>
      </c>
      <c r="AS11" s="17"/>
      <c r="AT11" s="17">
        <v>6.10199943529336E-2</v>
      </c>
      <c r="AU11" s="17">
        <v>4.6541084688963501E-2</v>
      </c>
      <c r="AV11" s="17">
        <v>9.1782210436537906E-2</v>
      </c>
      <c r="AW11" s="17">
        <v>0.15423518994317401</v>
      </c>
      <c r="AX11" s="17">
        <v>0.177847400952168</v>
      </c>
      <c r="AY11" s="17"/>
      <c r="AZ11" s="17">
        <v>0.13604513575181601</v>
      </c>
      <c r="BA11" s="17">
        <v>7.7502957237013906E-2</v>
      </c>
      <c r="BB11" s="17">
        <v>0.106730822046028</v>
      </c>
      <c r="BC11" s="17">
        <v>3.6816186861112897E-2</v>
      </c>
      <c r="BD11" s="17">
        <v>9.2570832114979504E-2</v>
      </c>
      <c r="BE11" s="17">
        <v>7.0276587878589605E-2</v>
      </c>
      <c r="BF11" s="17"/>
      <c r="BG11" s="17">
        <v>6.9352614700599294E-2</v>
      </c>
      <c r="BH11" s="17">
        <v>0.102657141296449</v>
      </c>
      <c r="BI11" s="17" t="s">
        <v>95</v>
      </c>
      <c r="BJ11" s="17" t="s">
        <v>95</v>
      </c>
      <c r="BK11" s="17" t="s">
        <v>95</v>
      </c>
      <c r="BL11" s="17" t="s">
        <v>95</v>
      </c>
      <c r="BM11" s="17" t="s">
        <v>95</v>
      </c>
    </row>
    <row r="12" spans="2:65" x14ac:dyDescent="0.35">
      <c r="B12" s="18" t="s">
        <v>778</v>
      </c>
      <c r="C12" s="17">
        <v>0.15368758285909001</v>
      </c>
      <c r="D12" s="17">
        <v>0.15164379125716401</v>
      </c>
      <c r="E12" s="17">
        <v>0.154937950821326</v>
      </c>
      <c r="F12" s="17"/>
      <c r="G12" s="17">
        <v>0.31750693596815599</v>
      </c>
      <c r="H12" s="17">
        <v>9.6437613435517197E-2</v>
      </c>
      <c r="I12" s="17">
        <v>0.152923147944485</v>
      </c>
      <c r="J12" s="17">
        <v>0.163253575975182</v>
      </c>
      <c r="K12" s="17">
        <v>0.15428648230314199</v>
      </c>
      <c r="L12" s="17">
        <v>0.13598405748016401</v>
      </c>
      <c r="M12" s="17"/>
      <c r="N12" s="17">
        <v>0.21708214001579099</v>
      </c>
      <c r="O12" s="17">
        <v>0.13991985180209701</v>
      </c>
      <c r="P12" s="17">
        <v>0.116187942509677</v>
      </c>
      <c r="Q12" s="17">
        <v>0.110981548422212</v>
      </c>
      <c r="R12" s="17"/>
      <c r="S12" s="17">
        <v>0.19439258576889701</v>
      </c>
      <c r="T12" s="17">
        <v>0.134999441740635</v>
      </c>
      <c r="U12" s="17">
        <v>0.16230108148042899</v>
      </c>
      <c r="V12" s="17">
        <v>0.17134682002905999</v>
      </c>
      <c r="W12" s="17">
        <v>0.20379148877790601</v>
      </c>
      <c r="X12" s="17">
        <v>0.105911075852891</v>
      </c>
      <c r="Y12" s="17">
        <v>0.13287348936711799</v>
      </c>
      <c r="Z12" s="17">
        <v>0.15906420051467099</v>
      </c>
      <c r="AA12" s="17">
        <v>0.15748274171197299</v>
      </c>
      <c r="AB12" s="17">
        <v>0.160570274956639</v>
      </c>
      <c r="AC12" s="17">
        <v>0.15351539085500601</v>
      </c>
      <c r="AD12" s="17">
        <v>6.0040238617406497E-2</v>
      </c>
      <c r="AE12" s="17"/>
      <c r="AF12" s="17">
        <v>0.12578307887021301</v>
      </c>
      <c r="AG12" s="17">
        <v>0.15604009206109101</v>
      </c>
      <c r="AH12" s="17">
        <v>0.18523811943874199</v>
      </c>
      <c r="AI12" s="17"/>
      <c r="AJ12" s="17">
        <v>0.14192661240144699</v>
      </c>
      <c r="AK12" s="17">
        <v>0.16195551779874601</v>
      </c>
      <c r="AL12" s="17">
        <v>0.18551916510289099</v>
      </c>
      <c r="AM12" s="17">
        <v>0.13938416788395599</v>
      </c>
      <c r="AN12" s="17">
        <v>0.103352811939749</v>
      </c>
      <c r="AO12" s="17"/>
      <c r="AP12" s="17">
        <v>0.16204013581398999</v>
      </c>
      <c r="AQ12" s="17">
        <v>0.151653436368926</v>
      </c>
      <c r="AR12" s="17">
        <v>0.177483252502423</v>
      </c>
      <c r="AS12" s="17"/>
      <c r="AT12" s="17">
        <v>0.113949939445538</v>
      </c>
      <c r="AU12" s="17">
        <v>0.13626267480330301</v>
      </c>
      <c r="AV12" s="17">
        <v>0.16984126959860199</v>
      </c>
      <c r="AW12" s="17">
        <v>0.23772013788465499</v>
      </c>
      <c r="AX12" s="17">
        <v>0.243615949211895</v>
      </c>
      <c r="AY12" s="17"/>
      <c r="AZ12" s="17">
        <v>0.195066707835586</v>
      </c>
      <c r="BA12" s="17">
        <v>0.158065931482437</v>
      </c>
      <c r="BB12" s="17">
        <v>0.12970426516196501</v>
      </c>
      <c r="BC12" s="17">
        <v>0.12184822505833701</v>
      </c>
      <c r="BD12" s="17">
        <v>0.16791366989814399</v>
      </c>
      <c r="BE12" s="17">
        <v>0.14964695448938101</v>
      </c>
      <c r="BF12" s="17"/>
      <c r="BG12" s="17">
        <v>0.15533511164628899</v>
      </c>
      <c r="BH12" s="17">
        <v>0.15095894913286301</v>
      </c>
      <c r="BI12" s="17" t="s">
        <v>95</v>
      </c>
      <c r="BJ12" s="17" t="s">
        <v>95</v>
      </c>
      <c r="BK12" s="17" t="s">
        <v>95</v>
      </c>
      <c r="BL12" s="17" t="s">
        <v>95</v>
      </c>
      <c r="BM12" s="17" t="s">
        <v>95</v>
      </c>
    </row>
    <row r="13" spans="2:65" ht="29" x14ac:dyDescent="0.35">
      <c r="B13" s="18" t="s">
        <v>779</v>
      </c>
      <c r="C13" s="17">
        <v>0.587734194760823</v>
      </c>
      <c r="D13" s="17">
        <v>0.59213337816278699</v>
      </c>
      <c r="E13" s="17">
        <v>0.586579911680156</v>
      </c>
      <c r="F13" s="17"/>
      <c r="G13" s="17">
        <v>0.191160246692028</v>
      </c>
      <c r="H13" s="17">
        <v>0.54872695572019303</v>
      </c>
      <c r="I13" s="17">
        <v>0.47619061302482901</v>
      </c>
      <c r="J13" s="17">
        <v>0.67689374097705002</v>
      </c>
      <c r="K13" s="17">
        <v>0.624090867398993</v>
      </c>
      <c r="L13" s="17">
        <v>0.66956048732854401</v>
      </c>
      <c r="M13" s="17"/>
      <c r="N13" s="17">
        <v>0.52519764717936801</v>
      </c>
      <c r="O13" s="17">
        <v>0.62707590166694205</v>
      </c>
      <c r="P13" s="17">
        <v>0.60910297989316198</v>
      </c>
      <c r="Q13" s="17">
        <v>0.60719819590695001</v>
      </c>
      <c r="R13" s="17"/>
      <c r="S13" s="17">
        <v>0.50211321884022997</v>
      </c>
      <c r="T13" s="17">
        <v>0.62937831108119702</v>
      </c>
      <c r="U13" s="17">
        <v>0.61008909440209402</v>
      </c>
      <c r="V13" s="17">
        <v>0.57299883726390599</v>
      </c>
      <c r="W13" s="17">
        <v>0.50107397587955105</v>
      </c>
      <c r="X13" s="17">
        <v>0.64958241154826601</v>
      </c>
      <c r="Y13" s="17">
        <v>0.60539874568919205</v>
      </c>
      <c r="Z13" s="17">
        <v>0.64043272681848895</v>
      </c>
      <c r="AA13" s="17">
        <v>0.627719588755278</v>
      </c>
      <c r="AB13" s="17">
        <v>0.562388298195028</v>
      </c>
      <c r="AC13" s="17">
        <v>0.49729771034135001</v>
      </c>
      <c r="AD13" s="17">
        <v>0.63144827266278003</v>
      </c>
      <c r="AE13" s="17"/>
      <c r="AF13" s="17">
        <v>0.66590271242902999</v>
      </c>
      <c r="AG13" s="17">
        <v>0.53074076285243299</v>
      </c>
      <c r="AH13" s="17">
        <v>0.61361678913454498</v>
      </c>
      <c r="AI13" s="17"/>
      <c r="AJ13" s="17">
        <v>0.647004866815029</v>
      </c>
      <c r="AK13" s="17">
        <v>0.54655716154894995</v>
      </c>
      <c r="AL13" s="17">
        <v>0.49846718926251199</v>
      </c>
      <c r="AM13" s="17">
        <v>0.51796999895837204</v>
      </c>
      <c r="AN13" s="17">
        <v>0.63426207996858097</v>
      </c>
      <c r="AO13" s="17"/>
      <c r="AP13" s="17">
        <v>0.54464621583228101</v>
      </c>
      <c r="AQ13" s="17">
        <v>0.57403066811595005</v>
      </c>
      <c r="AR13" s="17">
        <v>0.58421976213471705</v>
      </c>
      <c r="AS13" s="17"/>
      <c r="AT13" s="17">
        <v>0.63380355736688798</v>
      </c>
      <c r="AU13" s="17">
        <v>0.68117441655640498</v>
      </c>
      <c r="AV13" s="17">
        <v>0.52370203153016404</v>
      </c>
      <c r="AW13" s="17">
        <v>0.42723801359305202</v>
      </c>
      <c r="AX13" s="17">
        <v>0.48292506579401601</v>
      </c>
      <c r="AY13" s="17"/>
      <c r="AZ13" s="17">
        <v>0.38824292426400198</v>
      </c>
      <c r="BA13" s="17">
        <v>0.60725637416673395</v>
      </c>
      <c r="BB13" s="17">
        <v>0.63436829007435602</v>
      </c>
      <c r="BC13" s="17">
        <v>0.66086055033094404</v>
      </c>
      <c r="BD13" s="17">
        <v>0.55243316864215797</v>
      </c>
      <c r="BE13" s="17">
        <v>0.69902256848925404</v>
      </c>
      <c r="BF13" s="17"/>
      <c r="BG13" s="17">
        <v>0.60974858202962101</v>
      </c>
      <c r="BH13" s="17">
        <v>0.55127401268046605</v>
      </c>
      <c r="BI13" s="17" t="s">
        <v>95</v>
      </c>
      <c r="BJ13" s="17" t="s">
        <v>95</v>
      </c>
      <c r="BK13" s="17" t="s">
        <v>95</v>
      </c>
      <c r="BL13" s="17" t="s">
        <v>95</v>
      </c>
      <c r="BM13" s="17" t="s">
        <v>95</v>
      </c>
    </row>
    <row r="14" spans="2:65" x14ac:dyDescent="0.35">
      <c r="B14" s="18" t="s">
        <v>497</v>
      </c>
      <c r="C14" s="19">
        <v>9.6172178410678905E-2</v>
      </c>
      <c r="D14" s="19">
        <v>4.3871096314763103E-2</v>
      </c>
      <c r="E14" s="19">
        <v>0.14278028153158301</v>
      </c>
      <c r="F14" s="19"/>
      <c r="G14" s="19">
        <v>0.123199612885468</v>
      </c>
      <c r="H14" s="19">
        <v>6.6703672326280106E-2</v>
      </c>
      <c r="I14" s="19">
        <v>0.112333673797877</v>
      </c>
      <c r="J14" s="19">
        <v>7.9509059214081607E-2</v>
      </c>
      <c r="K14" s="19">
        <v>0.12961072391016601</v>
      </c>
      <c r="L14" s="19">
        <v>8.2388601200412706E-2</v>
      </c>
      <c r="M14" s="19"/>
      <c r="N14" s="19">
        <v>6.0673137444764103E-2</v>
      </c>
      <c r="O14" s="19">
        <v>9.9473142367524095E-2</v>
      </c>
      <c r="P14" s="19">
        <v>9.6539367267489296E-2</v>
      </c>
      <c r="Q14" s="19">
        <v>0.15343331194106799</v>
      </c>
      <c r="R14" s="19"/>
      <c r="S14" s="19">
        <v>0.104589419361113</v>
      </c>
      <c r="T14" s="19">
        <v>8.1904093825386798E-2</v>
      </c>
      <c r="U14" s="19">
        <v>9.5811404112610604E-2</v>
      </c>
      <c r="V14" s="19">
        <v>6.4331579068999695E-2</v>
      </c>
      <c r="W14" s="19">
        <v>8.4059882350172893E-2</v>
      </c>
      <c r="X14" s="19">
        <v>7.2844932108419705E-2</v>
      </c>
      <c r="Y14" s="19">
        <v>0.11710227561759699</v>
      </c>
      <c r="Z14" s="19">
        <v>7.7943500573960295E-2</v>
      </c>
      <c r="AA14" s="19">
        <v>6.4279196393659199E-2</v>
      </c>
      <c r="AB14" s="19">
        <v>0.12220875952117199</v>
      </c>
      <c r="AC14" s="19">
        <v>0.20751421849732399</v>
      </c>
      <c r="AD14" s="19">
        <v>0.117584406870838</v>
      </c>
      <c r="AE14" s="19"/>
      <c r="AF14" s="19">
        <v>7.4314032362667495E-2</v>
      </c>
      <c r="AG14" s="19">
        <v>0.10797630758240701</v>
      </c>
      <c r="AH14" s="19">
        <v>0.139266153607462</v>
      </c>
      <c r="AI14" s="19"/>
      <c r="AJ14" s="19">
        <v>8.6971152068322205E-2</v>
      </c>
      <c r="AK14" s="19">
        <v>7.4538030180837697E-2</v>
      </c>
      <c r="AL14" s="19">
        <v>0.10124468524348799</v>
      </c>
      <c r="AM14" s="19">
        <v>0</v>
      </c>
      <c r="AN14" s="19">
        <v>0.141862958974831</v>
      </c>
      <c r="AO14" s="19"/>
      <c r="AP14" s="19">
        <v>0.11129260161766</v>
      </c>
      <c r="AQ14" s="19">
        <v>6.7937485238913298E-2</v>
      </c>
      <c r="AR14" s="19">
        <v>9.7815505223516397E-2</v>
      </c>
      <c r="AS14" s="19"/>
      <c r="AT14" s="19">
        <v>0.120059351504058</v>
      </c>
      <c r="AU14" s="19">
        <v>6.4938196892984898E-2</v>
      </c>
      <c r="AV14" s="19">
        <v>0.112671882736586</v>
      </c>
      <c r="AW14" s="19">
        <v>6.0107377256415899E-2</v>
      </c>
      <c r="AX14" s="19">
        <v>0</v>
      </c>
      <c r="AY14" s="19"/>
      <c r="AZ14" s="19">
        <v>6.9093505008336706E-2</v>
      </c>
      <c r="BA14" s="19">
        <v>9.3010228949981899E-2</v>
      </c>
      <c r="BB14" s="19">
        <v>3.6401697727344202E-2</v>
      </c>
      <c r="BC14" s="19">
        <v>0.12376113572837801</v>
      </c>
      <c r="BD14" s="19">
        <v>0.14347388550625301</v>
      </c>
      <c r="BE14" s="19">
        <v>5.7568538144052203E-2</v>
      </c>
      <c r="BF14" s="19"/>
      <c r="BG14" s="19">
        <v>9.6610695016868503E-2</v>
      </c>
      <c r="BH14" s="19">
        <v>9.5445908126082002E-2</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801</v>
      </c>
      <c r="D7" s="10">
        <v>430</v>
      </c>
      <c r="E7" s="10">
        <v>371</v>
      </c>
      <c r="F7" s="10"/>
      <c r="G7" s="10">
        <v>45</v>
      </c>
      <c r="H7" s="10">
        <v>110</v>
      </c>
      <c r="I7" s="10">
        <v>125</v>
      </c>
      <c r="J7" s="10">
        <v>162</v>
      </c>
      <c r="K7" s="10">
        <v>144</v>
      </c>
      <c r="L7" s="10">
        <v>215</v>
      </c>
      <c r="M7" s="10"/>
      <c r="N7" s="10">
        <v>278</v>
      </c>
      <c r="O7" s="10">
        <v>239</v>
      </c>
      <c r="P7" s="10">
        <v>148</v>
      </c>
      <c r="Q7" s="10">
        <v>133</v>
      </c>
      <c r="R7" s="10"/>
      <c r="S7" s="10">
        <v>95</v>
      </c>
      <c r="T7" s="10">
        <v>118</v>
      </c>
      <c r="U7" s="10">
        <v>82</v>
      </c>
      <c r="V7" s="10">
        <v>85</v>
      </c>
      <c r="W7" s="10">
        <v>54</v>
      </c>
      <c r="X7" s="10">
        <v>65</v>
      </c>
      <c r="Y7" s="10">
        <v>63</v>
      </c>
      <c r="Z7" s="10">
        <v>25</v>
      </c>
      <c r="AA7" s="10">
        <v>89</v>
      </c>
      <c r="AB7" s="10">
        <v>62</v>
      </c>
      <c r="AC7" s="10">
        <v>51</v>
      </c>
      <c r="AD7" s="10">
        <v>12</v>
      </c>
      <c r="AE7" s="10"/>
      <c r="AF7" s="10">
        <v>335</v>
      </c>
      <c r="AG7" s="10">
        <v>386</v>
      </c>
      <c r="AH7" s="10">
        <v>45</v>
      </c>
      <c r="AI7" s="10"/>
      <c r="AJ7" s="10">
        <v>368</v>
      </c>
      <c r="AK7" s="10">
        <v>202</v>
      </c>
      <c r="AL7" s="10">
        <v>78</v>
      </c>
      <c r="AM7" s="10">
        <v>11</v>
      </c>
      <c r="AN7" s="10">
        <v>53</v>
      </c>
      <c r="AO7" s="10"/>
      <c r="AP7" s="10">
        <v>183</v>
      </c>
      <c r="AQ7" s="10">
        <v>273</v>
      </c>
      <c r="AR7" s="10">
        <v>77</v>
      </c>
      <c r="AS7" s="10"/>
      <c r="AT7" s="10">
        <v>164</v>
      </c>
      <c r="AU7" s="10">
        <v>201</v>
      </c>
      <c r="AV7" s="10">
        <v>231</v>
      </c>
      <c r="AW7" s="10">
        <v>88</v>
      </c>
      <c r="AX7" s="10">
        <v>16</v>
      </c>
      <c r="AY7" s="10"/>
      <c r="AZ7" s="10">
        <v>129</v>
      </c>
      <c r="BA7" s="10">
        <v>269</v>
      </c>
      <c r="BB7" s="10">
        <v>82</v>
      </c>
      <c r="BC7" s="10">
        <v>158</v>
      </c>
      <c r="BD7" s="10">
        <v>105</v>
      </c>
      <c r="BE7" s="10">
        <v>58</v>
      </c>
      <c r="BF7" s="10"/>
      <c r="BG7" s="10">
        <v>479</v>
      </c>
      <c r="BH7" s="10">
        <v>322</v>
      </c>
      <c r="BI7" s="10" t="s">
        <v>94</v>
      </c>
      <c r="BJ7" s="10" t="s">
        <v>94</v>
      </c>
      <c r="BK7" s="10" t="s">
        <v>94</v>
      </c>
      <c r="BL7" s="10" t="s">
        <v>94</v>
      </c>
      <c r="BM7" s="10" t="s">
        <v>94</v>
      </c>
    </row>
    <row r="8" spans="2:65" ht="30" customHeight="1" x14ac:dyDescent="0.35">
      <c r="B8" s="11" t="s">
        <v>19</v>
      </c>
      <c r="C8" s="11">
        <v>782</v>
      </c>
      <c r="D8" s="11">
        <v>421</v>
      </c>
      <c r="E8" s="11">
        <v>360</v>
      </c>
      <c r="F8" s="11"/>
      <c r="G8" s="11">
        <v>54</v>
      </c>
      <c r="H8" s="11">
        <v>104</v>
      </c>
      <c r="I8" s="11">
        <v>121</v>
      </c>
      <c r="J8" s="11">
        <v>156</v>
      </c>
      <c r="K8" s="11">
        <v>138</v>
      </c>
      <c r="L8" s="11">
        <v>208</v>
      </c>
      <c r="M8" s="11"/>
      <c r="N8" s="11">
        <v>252</v>
      </c>
      <c r="O8" s="11">
        <v>222</v>
      </c>
      <c r="P8" s="11">
        <v>162</v>
      </c>
      <c r="Q8" s="11">
        <v>143</v>
      </c>
      <c r="R8" s="11"/>
      <c r="S8" s="11">
        <v>93</v>
      </c>
      <c r="T8" s="11">
        <v>112</v>
      </c>
      <c r="U8" s="11">
        <v>78</v>
      </c>
      <c r="V8" s="11">
        <v>84</v>
      </c>
      <c r="W8" s="11">
        <v>50</v>
      </c>
      <c r="X8" s="11">
        <v>65</v>
      </c>
      <c r="Y8" s="11">
        <v>56</v>
      </c>
      <c r="Z8" s="11">
        <v>21</v>
      </c>
      <c r="AA8" s="11">
        <v>84</v>
      </c>
      <c r="AB8" s="11">
        <v>72</v>
      </c>
      <c r="AC8" s="11">
        <v>52</v>
      </c>
      <c r="AD8" s="11">
        <v>15</v>
      </c>
      <c r="AE8" s="11"/>
      <c r="AF8" s="11">
        <v>326</v>
      </c>
      <c r="AG8" s="11">
        <v>375</v>
      </c>
      <c r="AH8" s="11">
        <v>44</v>
      </c>
      <c r="AI8" s="11"/>
      <c r="AJ8" s="11">
        <v>354</v>
      </c>
      <c r="AK8" s="11">
        <v>199</v>
      </c>
      <c r="AL8" s="11">
        <v>73</v>
      </c>
      <c r="AM8" s="11">
        <v>11</v>
      </c>
      <c r="AN8" s="11">
        <v>52</v>
      </c>
      <c r="AO8" s="11"/>
      <c r="AP8" s="11">
        <v>175</v>
      </c>
      <c r="AQ8" s="11">
        <v>270</v>
      </c>
      <c r="AR8" s="11">
        <v>73</v>
      </c>
      <c r="AS8" s="11"/>
      <c r="AT8" s="11">
        <v>166</v>
      </c>
      <c r="AU8" s="11">
        <v>201</v>
      </c>
      <c r="AV8" s="11">
        <v>220</v>
      </c>
      <c r="AW8" s="11">
        <v>82</v>
      </c>
      <c r="AX8" s="11">
        <v>14</v>
      </c>
      <c r="AY8" s="11"/>
      <c r="AZ8" s="11">
        <v>130</v>
      </c>
      <c r="BA8" s="11">
        <v>262</v>
      </c>
      <c r="BB8" s="11">
        <v>79</v>
      </c>
      <c r="BC8" s="11">
        <v>153</v>
      </c>
      <c r="BD8" s="11">
        <v>100</v>
      </c>
      <c r="BE8" s="11">
        <v>57</v>
      </c>
      <c r="BF8" s="11"/>
      <c r="BG8" s="11">
        <v>469</v>
      </c>
      <c r="BH8" s="11">
        <v>312</v>
      </c>
      <c r="BI8" s="11" t="s">
        <v>94</v>
      </c>
      <c r="BJ8" s="11" t="s">
        <v>94</v>
      </c>
      <c r="BK8" s="11" t="s">
        <v>94</v>
      </c>
      <c r="BL8" s="11" t="s">
        <v>94</v>
      </c>
      <c r="BM8" s="11" t="s">
        <v>94</v>
      </c>
    </row>
    <row r="9" spans="2:65" x14ac:dyDescent="0.35">
      <c r="B9" s="18" t="s">
        <v>775</v>
      </c>
      <c r="C9" s="17">
        <v>2.45639958975809E-2</v>
      </c>
      <c r="D9" s="17">
        <v>2.68759251986227E-2</v>
      </c>
      <c r="E9" s="17">
        <v>2.1861641088582798E-2</v>
      </c>
      <c r="F9" s="17"/>
      <c r="G9" s="17">
        <v>0.123771609578058</v>
      </c>
      <c r="H9" s="17">
        <v>5.1498173528155999E-2</v>
      </c>
      <c r="I9" s="17">
        <v>1.63874153473893E-2</v>
      </c>
      <c r="J9" s="17">
        <v>1.2383120310266E-2</v>
      </c>
      <c r="K9" s="17">
        <v>8.3763034498717595E-3</v>
      </c>
      <c r="L9" s="17">
        <v>9.9726235575939397E-3</v>
      </c>
      <c r="M9" s="17"/>
      <c r="N9" s="17">
        <v>3.08573236080718E-2</v>
      </c>
      <c r="O9" s="17">
        <v>1.49223274455191E-2</v>
      </c>
      <c r="P9" s="17">
        <v>2.40754439418947E-2</v>
      </c>
      <c r="Q9" s="17">
        <v>2.9443000987531501E-2</v>
      </c>
      <c r="R9" s="17"/>
      <c r="S9" s="17">
        <v>5.7785592891715497E-2</v>
      </c>
      <c r="T9" s="17">
        <v>2.4582545536863801E-2</v>
      </c>
      <c r="U9" s="17">
        <v>3.7523555822772198E-2</v>
      </c>
      <c r="V9" s="17">
        <v>0</v>
      </c>
      <c r="W9" s="17">
        <v>2.1000015619456601E-2</v>
      </c>
      <c r="X9" s="17">
        <v>3.1740862214280602E-2</v>
      </c>
      <c r="Y9" s="17">
        <v>1.5703405587346699E-2</v>
      </c>
      <c r="Z9" s="17">
        <v>0</v>
      </c>
      <c r="AA9" s="17">
        <v>2.3353054600998801E-2</v>
      </c>
      <c r="AB9" s="17">
        <v>0</v>
      </c>
      <c r="AC9" s="17">
        <v>2.24696697828322E-2</v>
      </c>
      <c r="AD9" s="17">
        <v>6.7508290047463601E-2</v>
      </c>
      <c r="AE9" s="17"/>
      <c r="AF9" s="17">
        <v>2.7357096327732901E-2</v>
      </c>
      <c r="AG9" s="17">
        <v>2.2642437421720001E-2</v>
      </c>
      <c r="AH9" s="17">
        <v>4.0850948215895397E-2</v>
      </c>
      <c r="AI9" s="17"/>
      <c r="AJ9" s="17">
        <v>2.4231928668041199E-2</v>
      </c>
      <c r="AK9" s="17">
        <v>3.6092047545662302E-2</v>
      </c>
      <c r="AL9" s="17">
        <v>3.2722717557757103E-2</v>
      </c>
      <c r="AM9" s="17">
        <v>0</v>
      </c>
      <c r="AN9" s="17">
        <v>0</v>
      </c>
      <c r="AO9" s="17"/>
      <c r="AP9" s="17">
        <v>3.9357040211677602E-2</v>
      </c>
      <c r="AQ9" s="17">
        <v>3.2735116707473602E-2</v>
      </c>
      <c r="AR9" s="17">
        <v>2.0930991818792901E-2</v>
      </c>
      <c r="AS9" s="17"/>
      <c r="AT9" s="17">
        <v>1.25135053695917E-2</v>
      </c>
      <c r="AU9" s="17">
        <v>1.50474766025348E-2</v>
      </c>
      <c r="AV9" s="17">
        <v>2.3533002739392399E-2</v>
      </c>
      <c r="AW9" s="17">
        <v>5.1081945104354598E-2</v>
      </c>
      <c r="AX9" s="17">
        <v>0.147541735725536</v>
      </c>
      <c r="AY9" s="17"/>
      <c r="AZ9" s="17">
        <v>7.5804192472779197E-2</v>
      </c>
      <c r="BA9" s="17">
        <v>1.9682961379022802E-2</v>
      </c>
      <c r="BB9" s="17">
        <v>0</v>
      </c>
      <c r="BC9" s="17">
        <v>1.33095355882088E-2</v>
      </c>
      <c r="BD9" s="17">
        <v>0</v>
      </c>
      <c r="BE9" s="17">
        <v>3.7507760244606503E-2</v>
      </c>
      <c r="BF9" s="17"/>
      <c r="BG9" s="17">
        <v>3.5151492254013997E-2</v>
      </c>
      <c r="BH9" s="17">
        <v>8.6673319785758995E-3</v>
      </c>
      <c r="BI9" s="17" t="s">
        <v>95</v>
      </c>
      <c r="BJ9" s="17" t="s">
        <v>95</v>
      </c>
      <c r="BK9" s="17" t="s">
        <v>95</v>
      </c>
      <c r="BL9" s="17" t="s">
        <v>95</v>
      </c>
      <c r="BM9" s="17" t="s">
        <v>95</v>
      </c>
    </row>
    <row r="10" spans="2:65" x14ac:dyDescent="0.35">
      <c r="B10" s="18" t="s">
        <v>776</v>
      </c>
      <c r="C10" s="17">
        <v>5.25730438443738E-2</v>
      </c>
      <c r="D10" s="17">
        <v>5.9139595401205697E-2</v>
      </c>
      <c r="E10" s="17">
        <v>4.4897570303663398E-2</v>
      </c>
      <c r="F10" s="17"/>
      <c r="G10" s="17">
        <v>0.14425185223457501</v>
      </c>
      <c r="H10" s="17">
        <v>0.11920855250725899</v>
      </c>
      <c r="I10" s="17">
        <v>7.0180975630986006E-2</v>
      </c>
      <c r="J10" s="17">
        <v>2.1401792631323299E-2</v>
      </c>
      <c r="K10" s="17">
        <v>2.1811661850013399E-2</v>
      </c>
      <c r="L10" s="17">
        <v>2.91137436550678E-2</v>
      </c>
      <c r="M10" s="17"/>
      <c r="N10" s="17">
        <v>8.67061891716394E-2</v>
      </c>
      <c r="O10" s="17">
        <v>4.6104462083561899E-2</v>
      </c>
      <c r="P10" s="17">
        <v>4.0157848822254497E-2</v>
      </c>
      <c r="Q10" s="17">
        <v>1.7453134063671001E-2</v>
      </c>
      <c r="R10" s="17"/>
      <c r="S10" s="17">
        <v>0.10430799460130701</v>
      </c>
      <c r="T10" s="17">
        <v>7.2385152620876803E-2</v>
      </c>
      <c r="U10" s="17">
        <v>2.3414192654063099E-2</v>
      </c>
      <c r="V10" s="17">
        <v>7.1354817811683305E-2</v>
      </c>
      <c r="W10" s="17">
        <v>3.5138283015429601E-2</v>
      </c>
      <c r="X10" s="17">
        <v>5.4678756665301198E-2</v>
      </c>
      <c r="Y10" s="17">
        <v>4.62388523909407E-2</v>
      </c>
      <c r="Z10" s="17">
        <v>0</v>
      </c>
      <c r="AA10" s="17">
        <v>3.5085743009794501E-2</v>
      </c>
      <c r="AB10" s="17">
        <v>5.14586753749251E-2</v>
      </c>
      <c r="AC10" s="17">
        <v>1.85045118664936E-2</v>
      </c>
      <c r="AD10" s="17">
        <v>0</v>
      </c>
      <c r="AE10" s="17"/>
      <c r="AF10" s="17">
        <v>2.8595537484898601E-2</v>
      </c>
      <c r="AG10" s="17">
        <v>6.3931509081822893E-2</v>
      </c>
      <c r="AH10" s="17">
        <v>4.7458017706034097E-2</v>
      </c>
      <c r="AI10" s="17"/>
      <c r="AJ10" s="17">
        <v>5.3556764482484399E-2</v>
      </c>
      <c r="AK10" s="17">
        <v>6.8693350075970397E-2</v>
      </c>
      <c r="AL10" s="17">
        <v>5.3348779283018198E-2</v>
      </c>
      <c r="AM10" s="17">
        <v>8.1964271767887106E-2</v>
      </c>
      <c r="AN10" s="17">
        <v>0</v>
      </c>
      <c r="AO10" s="17"/>
      <c r="AP10" s="17">
        <v>5.6442793240869003E-2</v>
      </c>
      <c r="AQ10" s="17">
        <v>8.7080301352777903E-2</v>
      </c>
      <c r="AR10" s="17">
        <v>5.0707487675627001E-2</v>
      </c>
      <c r="AS10" s="17"/>
      <c r="AT10" s="17">
        <v>1.7030007943781501E-2</v>
      </c>
      <c r="AU10" s="17">
        <v>4.1175960501379699E-2</v>
      </c>
      <c r="AV10" s="17">
        <v>5.6658425446750899E-2</v>
      </c>
      <c r="AW10" s="17">
        <v>0.11423209114169899</v>
      </c>
      <c r="AX10" s="17">
        <v>0.16070572737399999</v>
      </c>
      <c r="AY10" s="17"/>
      <c r="AZ10" s="17">
        <v>8.1597357167518494E-2</v>
      </c>
      <c r="BA10" s="17">
        <v>5.6472394345279502E-2</v>
      </c>
      <c r="BB10" s="17">
        <v>4.6398800105527403E-2</v>
      </c>
      <c r="BC10" s="17">
        <v>3.6375275932142903E-2</v>
      </c>
      <c r="BD10" s="17">
        <v>4.0803974995424798E-2</v>
      </c>
      <c r="BE10" s="17">
        <v>4.10392289421544E-2</v>
      </c>
      <c r="BF10" s="17"/>
      <c r="BG10" s="17">
        <v>3.5850093404631897E-2</v>
      </c>
      <c r="BH10" s="17">
        <v>7.7681824421495599E-2</v>
      </c>
      <c r="BI10" s="17" t="s">
        <v>95</v>
      </c>
      <c r="BJ10" s="17" t="s">
        <v>95</v>
      </c>
      <c r="BK10" s="17" t="s">
        <v>95</v>
      </c>
      <c r="BL10" s="17" t="s">
        <v>95</v>
      </c>
      <c r="BM10" s="17" t="s">
        <v>95</v>
      </c>
    </row>
    <row r="11" spans="2:65" x14ac:dyDescent="0.35">
      <c r="B11" s="18" t="s">
        <v>777</v>
      </c>
      <c r="C11" s="17">
        <v>0.13837815297884101</v>
      </c>
      <c r="D11" s="17">
        <v>0.16513047468736999</v>
      </c>
      <c r="E11" s="17">
        <v>0.1071080509094</v>
      </c>
      <c r="F11" s="17"/>
      <c r="G11" s="17">
        <v>0.32142995983804501</v>
      </c>
      <c r="H11" s="17">
        <v>0.23822494522342</v>
      </c>
      <c r="I11" s="17">
        <v>0.129779094236118</v>
      </c>
      <c r="J11" s="17">
        <v>6.6514757414315007E-2</v>
      </c>
      <c r="K11" s="17">
        <v>0.11171831523579399</v>
      </c>
      <c r="L11" s="17">
        <v>0.117577853640006</v>
      </c>
      <c r="M11" s="17"/>
      <c r="N11" s="17">
        <v>0.16228794684681</v>
      </c>
      <c r="O11" s="17">
        <v>0.107905171249303</v>
      </c>
      <c r="P11" s="17">
        <v>0.18034246909493901</v>
      </c>
      <c r="Q11" s="17">
        <v>9.8633553524292997E-2</v>
      </c>
      <c r="R11" s="17"/>
      <c r="S11" s="17">
        <v>0.165047974331299</v>
      </c>
      <c r="T11" s="17">
        <v>0.135889189356413</v>
      </c>
      <c r="U11" s="17">
        <v>0.11315307049473</v>
      </c>
      <c r="V11" s="17">
        <v>0.10565421912046</v>
      </c>
      <c r="W11" s="17">
        <v>0.13303164519535901</v>
      </c>
      <c r="X11" s="17">
        <v>0.19531616913359501</v>
      </c>
      <c r="Y11" s="17">
        <v>0.14941504040425099</v>
      </c>
      <c r="Z11" s="17">
        <v>0.24249754196308301</v>
      </c>
      <c r="AA11" s="17">
        <v>0.13862857496022701</v>
      </c>
      <c r="AB11" s="17">
        <v>0.12374261174569</v>
      </c>
      <c r="AC11" s="17">
        <v>0.12554469143628499</v>
      </c>
      <c r="AD11" s="17">
        <v>0</v>
      </c>
      <c r="AE11" s="17"/>
      <c r="AF11" s="17">
        <v>0.11790123573679701</v>
      </c>
      <c r="AG11" s="17">
        <v>0.15201993861563701</v>
      </c>
      <c r="AH11" s="17">
        <v>0.10523179502296801</v>
      </c>
      <c r="AI11" s="17"/>
      <c r="AJ11" s="17">
        <v>0.13183454245416901</v>
      </c>
      <c r="AK11" s="17">
        <v>0.15859952364039301</v>
      </c>
      <c r="AL11" s="17">
        <v>0.13600355988639101</v>
      </c>
      <c r="AM11" s="17">
        <v>7.6053389797107296E-2</v>
      </c>
      <c r="AN11" s="17">
        <v>0.196820506788042</v>
      </c>
      <c r="AO11" s="17"/>
      <c r="AP11" s="17">
        <v>0.13930764346167601</v>
      </c>
      <c r="AQ11" s="17">
        <v>0.160641163275691</v>
      </c>
      <c r="AR11" s="17">
        <v>0.18015621025829701</v>
      </c>
      <c r="AS11" s="17"/>
      <c r="AT11" s="17">
        <v>0.10278985438814001</v>
      </c>
      <c r="AU11" s="17">
        <v>0.122338970153024</v>
      </c>
      <c r="AV11" s="17">
        <v>0.17099116126290601</v>
      </c>
      <c r="AW11" s="17">
        <v>0.24892292779915801</v>
      </c>
      <c r="AX11" s="17">
        <v>0.10650017287541701</v>
      </c>
      <c r="AY11" s="17"/>
      <c r="AZ11" s="17">
        <v>0.23566995993853301</v>
      </c>
      <c r="BA11" s="17">
        <v>0.13292992946992899</v>
      </c>
      <c r="BB11" s="17">
        <v>0.15529231571052199</v>
      </c>
      <c r="BC11" s="17">
        <v>0.116678358244433</v>
      </c>
      <c r="BD11" s="17">
        <v>9.8705286114208701E-2</v>
      </c>
      <c r="BE11" s="17">
        <v>4.5237324374395101E-2</v>
      </c>
      <c r="BF11" s="17"/>
      <c r="BG11" s="17">
        <v>0.13578793136843001</v>
      </c>
      <c r="BH11" s="17">
        <v>0.14226725773318899</v>
      </c>
      <c r="BI11" s="17" t="s">
        <v>95</v>
      </c>
      <c r="BJ11" s="17" t="s">
        <v>95</v>
      </c>
      <c r="BK11" s="17" t="s">
        <v>95</v>
      </c>
      <c r="BL11" s="17" t="s">
        <v>95</v>
      </c>
      <c r="BM11" s="17" t="s">
        <v>95</v>
      </c>
    </row>
    <row r="12" spans="2:65" x14ac:dyDescent="0.35">
      <c r="B12" s="18" t="s">
        <v>778</v>
      </c>
      <c r="C12" s="17">
        <v>0.27580478704962103</v>
      </c>
      <c r="D12" s="17">
        <v>0.29676578842568302</v>
      </c>
      <c r="E12" s="17">
        <v>0.25130401064417801</v>
      </c>
      <c r="F12" s="17"/>
      <c r="G12" s="17">
        <v>0.18838751060075301</v>
      </c>
      <c r="H12" s="17">
        <v>0.19378964468179699</v>
      </c>
      <c r="I12" s="17">
        <v>0.33795970440942302</v>
      </c>
      <c r="J12" s="17">
        <v>0.35120577599526998</v>
      </c>
      <c r="K12" s="17">
        <v>0.26259886504369001</v>
      </c>
      <c r="L12" s="17">
        <v>0.25568961300562898</v>
      </c>
      <c r="M12" s="17"/>
      <c r="N12" s="17">
        <v>0.30801464465017497</v>
      </c>
      <c r="O12" s="17">
        <v>0.27789261652773201</v>
      </c>
      <c r="P12" s="17">
        <v>0.24636401207049699</v>
      </c>
      <c r="Q12" s="17">
        <v>0.254495087205383</v>
      </c>
      <c r="R12" s="17"/>
      <c r="S12" s="17">
        <v>0.23743548857310301</v>
      </c>
      <c r="T12" s="17">
        <v>0.31656254309045601</v>
      </c>
      <c r="U12" s="17">
        <v>0.34863080550398901</v>
      </c>
      <c r="V12" s="17">
        <v>0.23021275665261601</v>
      </c>
      <c r="W12" s="17">
        <v>0.30494550466907899</v>
      </c>
      <c r="X12" s="17">
        <v>0.262070555011363</v>
      </c>
      <c r="Y12" s="17">
        <v>0.27105997864678799</v>
      </c>
      <c r="Z12" s="17">
        <v>0.181613165990575</v>
      </c>
      <c r="AA12" s="17">
        <v>0.301659156096376</v>
      </c>
      <c r="AB12" s="17">
        <v>0.24240064077467199</v>
      </c>
      <c r="AC12" s="17">
        <v>0.26706056293779801</v>
      </c>
      <c r="AD12" s="17">
        <v>0.24468428153289001</v>
      </c>
      <c r="AE12" s="17"/>
      <c r="AF12" s="17">
        <v>0.26114942789998202</v>
      </c>
      <c r="AG12" s="17">
        <v>0.29845952197698999</v>
      </c>
      <c r="AH12" s="17">
        <v>0.173971509565087</v>
      </c>
      <c r="AI12" s="17"/>
      <c r="AJ12" s="17">
        <v>0.286508893293828</v>
      </c>
      <c r="AK12" s="17">
        <v>0.25173723896254802</v>
      </c>
      <c r="AL12" s="17">
        <v>0.39460979500051202</v>
      </c>
      <c r="AM12" s="17">
        <v>0.103006511024688</v>
      </c>
      <c r="AN12" s="17">
        <v>0.22658402785773399</v>
      </c>
      <c r="AO12" s="17"/>
      <c r="AP12" s="17">
        <v>0.30060626320231199</v>
      </c>
      <c r="AQ12" s="17">
        <v>0.24810231916746001</v>
      </c>
      <c r="AR12" s="17">
        <v>0.35883291362903502</v>
      </c>
      <c r="AS12" s="17"/>
      <c r="AT12" s="17">
        <v>0.27123043670101799</v>
      </c>
      <c r="AU12" s="17">
        <v>0.25540987982537899</v>
      </c>
      <c r="AV12" s="17">
        <v>0.33657770241542001</v>
      </c>
      <c r="AW12" s="17">
        <v>0.189603127113326</v>
      </c>
      <c r="AX12" s="17">
        <v>0.274158812197903</v>
      </c>
      <c r="AY12" s="17"/>
      <c r="AZ12" s="17">
        <v>0.19780161807364199</v>
      </c>
      <c r="BA12" s="17">
        <v>0.28303324394977802</v>
      </c>
      <c r="BB12" s="17">
        <v>0.19046849821238601</v>
      </c>
      <c r="BC12" s="17">
        <v>0.307421476952356</v>
      </c>
      <c r="BD12" s="17">
        <v>0.392015585496441</v>
      </c>
      <c r="BE12" s="17">
        <v>0.25011898124330401</v>
      </c>
      <c r="BF12" s="17"/>
      <c r="BG12" s="17">
        <v>0.26069467264766799</v>
      </c>
      <c r="BH12" s="17">
        <v>0.29849196467302802</v>
      </c>
      <c r="BI12" s="17" t="s">
        <v>95</v>
      </c>
      <c r="BJ12" s="17" t="s">
        <v>95</v>
      </c>
      <c r="BK12" s="17" t="s">
        <v>95</v>
      </c>
      <c r="BL12" s="17" t="s">
        <v>95</v>
      </c>
      <c r="BM12" s="17" t="s">
        <v>95</v>
      </c>
    </row>
    <row r="13" spans="2:65" ht="29" x14ac:dyDescent="0.35">
      <c r="B13" s="18" t="s">
        <v>779</v>
      </c>
      <c r="C13" s="17">
        <v>0.402100335601006</v>
      </c>
      <c r="D13" s="17">
        <v>0.35434538570257601</v>
      </c>
      <c r="E13" s="17">
        <v>0.45791987058995898</v>
      </c>
      <c r="F13" s="17"/>
      <c r="G13" s="17">
        <v>0.11347705433933999</v>
      </c>
      <c r="H13" s="17">
        <v>0.32923779463337499</v>
      </c>
      <c r="I13" s="17">
        <v>0.33078422260965601</v>
      </c>
      <c r="J13" s="17">
        <v>0.43756939828455899</v>
      </c>
      <c r="K13" s="17">
        <v>0.49823395352162603</v>
      </c>
      <c r="L13" s="17">
        <v>0.46427785617251</v>
      </c>
      <c r="M13" s="17"/>
      <c r="N13" s="17">
        <v>0.33125525121828397</v>
      </c>
      <c r="O13" s="17">
        <v>0.448354535393718</v>
      </c>
      <c r="P13" s="17">
        <v>0.38949618152479898</v>
      </c>
      <c r="Q13" s="17">
        <v>0.45790787879266598</v>
      </c>
      <c r="R13" s="17"/>
      <c r="S13" s="17">
        <v>0.30235567442716599</v>
      </c>
      <c r="T13" s="17">
        <v>0.35079153515796302</v>
      </c>
      <c r="U13" s="17">
        <v>0.37844903790499701</v>
      </c>
      <c r="V13" s="17">
        <v>0.435215431743121</v>
      </c>
      <c r="W13" s="17">
        <v>0.38657050403156801</v>
      </c>
      <c r="X13" s="17">
        <v>0.38484800722092299</v>
      </c>
      <c r="Y13" s="17">
        <v>0.409772131995706</v>
      </c>
      <c r="Z13" s="17">
        <v>0.50262969301882099</v>
      </c>
      <c r="AA13" s="17">
        <v>0.38698723276777502</v>
      </c>
      <c r="AB13" s="17">
        <v>0.500107157764762</v>
      </c>
      <c r="AC13" s="17">
        <v>0.49079769015618102</v>
      </c>
      <c r="AD13" s="17">
        <v>0.60586911454047598</v>
      </c>
      <c r="AE13" s="17"/>
      <c r="AF13" s="17">
        <v>0.46421396887140498</v>
      </c>
      <c r="AG13" s="17">
        <v>0.35825902182965502</v>
      </c>
      <c r="AH13" s="17">
        <v>0.44001977464266601</v>
      </c>
      <c r="AI13" s="17"/>
      <c r="AJ13" s="17">
        <v>0.41536059648939</v>
      </c>
      <c r="AK13" s="17">
        <v>0.362579937857611</v>
      </c>
      <c r="AL13" s="17">
        <v>0.30767629589690798</v>
      </c>
      <c r="AM13" s="17">
        <v>0.64774940836779404</v>
      </c>
      <c r="AN13" s="17">
        <v>0.45000254362366099</v>
      </c>
      <c r="AO13" s="17"/>
      <c r="AP13" s="17">
        <v>0.37705962698754403</v>
      </c>
      <c r="AQ13" s="17">
        <v>0.36447726691444299</v>
      </c>
      <c r="AR13" s="17">
        <v>0.28015287386962701</v>
      </c>
      <c r="AS13" s="17"/>
      <c r="AT13" s="17">
        <v>0.45106376885149202</v>
      </c>
      <c r="AU13" s="17">
        <v>0.47608675862918598</v>
      </c>
      <c r="AV13" s="17">
        <v>0.30799328218386901</v>
      </c>
      <c r="AW13" s="17">
        <v>0.32447205792615003</v>
      </c>
      <c r="AX13" s="17">
        <v>0.26332446371349399</v>
      </c>
      <c r="AY13" s="17"/>
      <c r="AZ13" s="17">
        <v>0.32140705335464198</v>
      </c>
      <c r="BA13" s="17">
        <v>0.41376609958530902</v>
      </c>
      <c r="BB13" s="17">
        <v>0.49418332657491298</v>
      </c>
      <c r="BC13" s="17">
        <v>0.41583514179872999</v>
      </c>
      <c r="BD13" s="17">
        <v>0.35339718495160599</v>
      </c>
      <c r="BE13" s="17">
        <v>0.453745312657441</v>
      </c>
      <c r="BF13" s="17"/>
      <c r="BG13" s="17">
        <v>0.41870681057415199</v>
      </c>
      <c r="BH13" s="17">
        <v>0.377166437855948</v>
      </c>
      <c r="BI13" s="17" t="s">
        <v>95</v>
      </c>
      <c r="BJ13" s="17" t="s">
        <v>95</v>
      </c>
      <c r="BK13" s="17" t="s">
        <v>95</v>
      </c>
      <c r="BL13" s="17" t="s">
        <v>95</v>
      </c>
      <c r="BM13" s="17" t="s">
        <v>95</v>
      </c>
    </row>
    <row r="14" spans="2:65" x14ac:dyDescent="0.35">
      <c r="B14" s="18" t="s">
        <v>497</v>
      </c>
      <c r="C14" s="19">
        <v>0.106579684628577</v>
      </c>
      <c r="D14" s="19">
        <v>9.7742830584543403E-2</v>
      </c>
      <c r="E14" s="19">
        <v>0.116908856464216</v>
      </c>
      <c r="F14" s="19"/>
      <c r="G14" s="19">
        <v>0.10868201340922901</v>
      </c>
      <c r="H14" s="19">
        <v>6.8040889425992804E-2</v>
      </c>
      <c r="I14" s="19">
        <v>0.114908587766429</v>
      </c>
      <c r="J14" s="19">
        <v>0.110925155364266</v>
      </c>
      <c r="K14" s="19">
        <v>9.7260900899005603E-2</v>
      </c>
      <c r="L14" s="19">
        <v>0.123368309969193</v>
      </c>
      <c r="M14" s="19"/>
      <c r="N14" s="19">
        <v>8.0878644505020705E-2</v>
      </c>
      <c r="O14" s="19">
        <v>0.104820887300167</v>
      </c>
      <c r="P14" s="19">
        <v>0.11956404454561601</v>
      </c>
      <c r="Q14" s="19">
        <v>0.14206734542645599</v>
      </c>
      <c r="R14" s="19"/>
      <c r="S14" s="19">
        <v>0.13306727517540901</v>
      </c>
      <c r="T14" s="19">
        <v>9.9789034237428006E-2</v>
      </c>
      <c r="U14" s="19">
        <v>9.8829337619448898E-2</v>
      </c>
      <c r="V14" s="19">
        <v>0.15756277467211999</v>
      </c>
      <c r="W14" s="19">
        <v>0.11931404746910799</v>
      </c>
      <c r="X14" s="19">
        <v>7.1345649754536902E-2</v>
      </c>
      <c r="Y14" s="19">
        <v>0.10781059097496699</v>
      </c>
      <c r="Z14" s="19">
        <v>7.3259599027521397E-2</v>
      </c>
      <c r="AA14" s="19">
        <v>0.114286238564829</v>
      </c>
      <c r="AB14" s="19">
        <v>8.2290914339951393E-2</v>
      </c>
      <c r="AC14" s="19">
        <v>7.5622873820410497E-2</v>
      </c>
      <c r="AD14" s="19">
        <v>8.1938313879170194E-2</v>
      </c>
      <c r="AE14" s="19"/>
      <c r="AF14" s="19">
        <v>0.100782733679185</v>
      </c>
      <c r="AG14" s="19">
        <v>0.10468757107417501</v>
      </c>
      <c r="AH14" s="19">
        <v>0.19246795484734999</v>
      </c>
      <c r="AI14" s="19"/>
      <c r="AJ14" s="19">
        <v>8.8507274612087197E-2</v>
      </c>
      <c r="AK14" s="19">
        <v>0.12229790191781501</v>
      </c>
      <c r="AL14" s="19">
        <v>7.5638852375412804E-2</v>
      </c>
      <c r="AM14" s="19">
        <v>9.1226419042523793E-2</v>
      </c>
      <c r="AN14" s="19">
        <v>0.126592921730562</v>
      </c>
      <c r="AO14" s="19"/>
      <c r="AP14" s="19">
        <v>8.7226632895920697E-2</v>
      </c>
      <c r="AQ14" s="19">
        <v>0.106963832582155</v>
      </c>
      <c r="AR14" s="19">
        <v>0.10921952274862</v>
      </c>
      <c r="AS14" s="19"/>
      <c r="AT14" s="19">
        <v>0.145372426745978</v>
      </c>
      <c r="AU14" s="19">
        <v>8.9940954288496397E-2</v>
      </c>
      <c r="AV14" s="19">
        <v>0.104246425951661</v>
      </c>
      <c r="AW14" s="19">
        <v>7.1687850915312407E-2</v>
      </c>
      <c r="AX14" s="19">
        <v>4.7769088113649501E-2</v>
      </c>
      <c r="AY14" s="19"/>
      <c r="AZ14" s="19">
        <v>8.7719818992884904E-2</v>
      </c>
      <c r="BA14" s="19">
        <v>9.4115371270681203E-2</v>
      </c>
      <c r="BB14" s="19">
        <v>0.11365705939665099</v>
      </c>
      <c r="BC14" s="19">
        <v>0.11038021148413101</v>
      </c>
      <c r="BD14" s="19">
        <v>0.115077968442319</v>
      </c>
      <c r="BE14" s="19">
        <v>0.172351392538099</v>
      </c>
      <c r="BF14" s="19"/>
      <c r="BG14" s="19">
        <v>0.11380899975110401</v>
      </c>
      <c r="BH14" s="19">
        <v>9.5725183337763406E-2</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833</v>
      </c>
      <c r="D7" s="10">
        <v>435</v>
      </c>
      <c r="E7" s="10">
        <v>396</v>
      </c>
      <c r="F7" s="10"/>
      <c r="G7" s="10">
        <v>40</v>
      </c>
      <c r="H7" s="10">
        <v>102</v>
      </c>
      <c r="I7" s="10">
        <v>124</v>
      </c>
      <c r="J7" s="10">
        <v>141</v>
      </c>
      <c r="K7" s="10">
        <v>168</v>
      </c>
      <c r="L7" s="10">
        <v>258</v>
      </c>
      <c r="M7" s="10"/>
      <c r="N7" s="10">
        <v>306</v>
      </c>
      <c r="O7" s="10">
        <v>234</v>
      </c>
      <c r="P7" s="10">
        <v>156</v>
      </c>
      <c r="Q7" s="10">
        <v>135</v>
      </c>
      <c r="R7" s="10"/>
      <c r="S7" s="10">
        <v>84</v>
      </c>
      <c r="T7" s="10">
        <v>109</v>
      </c>
      <c r="U7" s="10">
        <v>73</v>
      </c>
      <c r="V7" s="10">
        <v>83</v>
      </c>
      <c r="W7" s="10">
        <v>63</v>
      </c>
      <c r="X7" s="10">
        <v>67</v>
      </c>
      <c r="Y7" s="10">
        <v>75</v>
      </c>
      <c r="Z7" s="10">
        <v>42</v>
      </c>
      <c r="AA7" s="10">
        <v>98</v>
      </c>
      <c r="AB7" s="10">
        <v>81</v>
      </c>
      <c r="AC7" s="10">
        <v>37</v>
      </c>
      <c r="AD7" s="10">
        <v>21</v>
      </c>
      <c r="AE7" s="10"/>
      <c r="AF7" s="10">
        <v>333</v>
      </c>
      <c r="AG7" s="10">
        <v>400</v>
      </c>
      <c r="AH7" s="10">
        <v>71</v>
      </c>
      <c r="AI7" s="10"/>
      <c r="AJ7" s="10">
        <v>378</v>
      </c>
      <c r="AK7" s="10">
        <v>205</v>
      </c>
      <c r="AL7" s="10">
        <v>81</v>
      </c>
      <c r="AM7" s="10">
        <v>10</v>
      </c>
      <c r="AN7" s="10">
        <v>62</v>
      </c>
      <c r="AO7" s="10"/>
      <c r="AP7" s="10">
        <v>208</v>
      </c>
      <c r="AQ7" s="10">
        <v>281</v>
      </c>
      <c r="AR7" s="10">
        <v>58</v>
      </c>
      <c r="AS7" s="10"/>
      <c r="AT7" s="10">
        <v>172</v>
      </c>
      <c r="AU7" s="10">
        <v>177</v>
      </c>
      <c r="AV7" s="10">
        <v>230</v>
      </c>
      <c r="AW7" s="10">
        <v>101</v>
      </c>
      <c r="AX7" s="10">
        <v>15</v>
      </c>
      <c r="AY7" s="10"/>
      <c r="AZ7" s="10">
        <v>129</v>
      </c>
      <c r="BA7" s="10">
        <v>277</v>
      </c>
      <c r="BB7" s="10">
        <v>101</v>
      </c>
      <c r="BC7" s="10">
        <v>158</v>
      </c>
      <c r="BD7" s="10">
        <v>123</v>
      </c>
      <c r="BE7" s="10">
        <v>45</v>
      </c>
      <c r="BF7" s="10"/>
      <c r="BG7" s="10">
        <v>524</v>
      </c>
      <c r="BH7" s="10">
        <v>309</v>
      </c>
      <c r="BI7" s="10" t="s">
        <v>94</v>
      </c>
      <c r="BJ7" s="10" t="s">
        <v>94</v>
      </c>
      <c r="BK7" s="10" t="s">
        <v>94</v>
      </c>
      <c r="BL7" s="10" t="s">
        <v>94</v>
      </c>
      <c r="BM7" s="10" t="s">
        <v>94</v>
      </c>
    </row>
    <row r="8" spans="2:65" ht="30" customHeight="1" x14ac:dyDescent="0.35">
      <c r="B8" s="11" t="s">
        <v>19</v>
      </c>
      <c r="C8" s="11">
        <v>810</v>
      </c>
      <c r="D8" s="11">
        <v>421</v>
      </c>
      <c r="E8" s="11">
        <v>387</v>
      </c>
      <c r="F8" s="11"/>
      <c r="G8" s="11">
        <v>48</v>
      </c>
      <c r="H8" s="11">
        <v>97</v>
      </c>
      <c r="I8" s="11">
        <v>118</v>
      </c>
      <c r="J8" s="11">
        <v>135</v>
      </c>
      <c r="K8" s="11">
        <v>163</v>
      </c>
      <c r="L8" s="11">
        <v>248</v>
      </c>
      <c r="M8" s="11"/>
      <c r="N8" s="11">
        <v>280</v>
      </c>
      <c r="O8" s="11">
        <v>216</v>
      </c>
      <c r="P8" s="11">
        <v>171</v>
      </c>
      <c r="Q8" s="11">
        <v>141</v>
      </c>
      <c r="R8" s="11"/>
      <c r="S8" s="11">
        <v>83</v>
      </c>
      <c r="T8" s="11">
        <v>100</v>
      </c>
      <c r="U8" s="11">
        <v>68</v>
      </c>
      <c r="V8" s="11">
        <v>81</v>
      </c>
      <c r="W8" s="11">
        <v>58</v>
      </c>
      <c r="X8" s="11">
        <v>68</v>
      </c>
      <c r="Y8" s="11">
        <v>66</v>
      </c>
      <c r="Z8" s="11">
        <v>36</v>
      </c>
      <c r="AA8" s="11">
        <v>91</v>
      </c>
      <c r="AB8" s="11">
        <v>93</v>
      </c>
      <c r="AC8" s="11">
        <v>38</v>
      </c>
      <c r="AD8" s="11">
        <v>27</v>
      </c>
      <c r="AE8" s="11"/>
      <c r="AF8" s="11">
        <v>324</v>
      </c>
      <c r="AG8" s="11">
        <v>383</v>
      </c>
      <c r="AH8" s="11">
        <v>72</v>
      </c>
      <c r="AI8" s="11"/>
      <c r="AJ8" s="11">
        <v>364</v>
      </c>
      <c r="AK8" s="11">
        <v>197</v>
      </c>
      <c r="AL8" s="11">
        <v>75</v>
      </c>
      <c r="AM8" s="11">
        <v>10</v>
      </c>
      <c r="AN8" s="11">
        <v>62</v>
      </c>
      <c r="AO8" s="11"/>
      <c r="AP8" s="11">
        <v>200</v>
      </c>
      <c r="AQ8" s="11">
        <v>270</v>
      </c>
      <c r="AR8" s="11">
        <v>55</v>
      </c>
      <c r="AS8" s="11"/>
      <c r="AT8" s="11">
        <v>175</v>
      </c>
      <c r="AU8" s="11">
        <v>173</v>
      </c>
      <c r="AV8" s="11">
        <v>218</v>
      </c>
      <c r="AW8" s="11">
        <v>93</v>
      </c>
      <c r="AX8" s="11">
        <v>14</v>
      </c>
      <c r="AY8" s="11"/>
      <c r="AZ8" s="11">
        <v>127</v>
      </c>
      <c r="BA8" s="11">
        <v>267</v>
      </c>
      <c r="BB8" s="11">
        <v>99</v>
      </c>
      <c r="BC8" s="11">
        <v>151</v>
      </c>
      <c r="BD8" s="11">
        <v>121</v>
      </c>
      <c r="BE8" s="11">
        <v>45</v>
      </c>
      <c r="BF8" s="11"/>
      <c r="BG8" s="11">
        <v>508</v>
      </c>
      <c r="BH8" s="11">
        <v>302</v>
      </c>
      <c r="BI8" s="11" t="s">
        <v>94</v>
      </c>
      <c r="BJ8" s="11" t="s">
        <v>94</v>
      </c>
      <c r="BK8" s="11" t="s">
        <v>94</v>
      </c>
      <c r="BL8" s="11" t="s">
        <v>94</v>
      </c>
      <c r="BM8" s="11" t="s">
        <v>94</v>
      </c>
    </row>
    <row r="9" spans="2:65" x14ac:dyDescent="0.35">
      <c r="B9" s="18" t="s">
        <v>775</v>
      </c>
      <c r="C9" s="17">
        <v>2.7525844693045701E-2</v>
      </c>
      <c r="D9" s="17">
        <v>3.1234970487099199E-2</v>
      </c>
      <c r="E9" s="17">
        <v>2.3648673061234301E-2</v>
      </c>
      <c r="F9" s="17"/>
      <c r="G9" s="17">
        <v>0.14397723499847301</v>
      </c>
      <c r="H9" s="17">
        <v>1.9161817833749199E-2</v>
      </c>
      <c r="I9" s="17">
        <v>3.6383139553393597E-2</v>
      </c>
      <c r="J9" s="17">
        <v>4.4622130990656601E-2</v>
      </c>
      <c r="K9" s="17">
        <v>1.3340956473314E-2</v>
      </c>
      <c r="L9" s="17">
        <v>3.8577835361618502E-3</v>
      </c>
      <c r="M9" s="17"/>
      <c r="N9" s="17">
        <v>3.7666570103327898E-2</v>
      </c>
      <c r="O9" s="17">
        <v>2.1424691084894702E-2</v>
      </c>
      <c r="P9" s="17">
        <v>2.8418790100769899E-2</v>
      </c>
      <c r="Q9" s="17">
        <v>1.60545865421018E-2</v>
      </c>
      <c r="R9" s="17"/>
      <c r="S9" s="17">
        <v>0.13400699947752401</v>
      </c>
      <c r="T9" s="17">
        <v>1.9632285205906801E-2</v>
      </c>
      <c r="U9" s="17">
        <v>1.5111918804064201E-2</v>
      </c>
      <c r="V9" s="17">
        <v>2.5577578305399098E-2</v>
      </c>
      <c r="W9" s="17">
        <v>1.5068194926564599E-2</v>
      </c>
      <c r="X9" s="17">
        <v>1.6034792463305799E-2</v>
      </c>
      <c r="Y9" s="17">
        <v>0</v>
      </c>
      <c r="Z9" s="17">
        <v>0</v>
      </c>
      <c r="AA9" s="17">
        <v>3.3686430525486602E-2</v>
      </c>
      <c r="AB9" s="17">
        <v>1.1525884883616101E-2</v>
      </c>
      <c r="AC9" s="17">
        <v>0</v>
      </c>
      <c r="AD9" s="17">
        <v>0</v>
      </c>
      <c r="AE9" s="17"/>
      <c r="AF9" s="17">
        <v>1.69118833790795E-2</v>
      </c>
      <c r="AG9" s="17">
        <v>4.09034774393452E-2</v>
      </c>
      <c r="AH9" s="17">
        <v>1.62620915307203E-2</v>
      </c>
      <c r="AI9" s="17"/>
      <c r="AJ9" s="17">
        <v>1.5478674092279701E-2</v>
      </c>
      <c r="AK9" s="17">
        <v>5.5209272073293701E-2</v>
      </c>
      <c r="AL9" s="17">
        <v>2.5853835522663599E-2</v>
      </c>
      <c r="AM9" s="17">
        <v>0</v>
      </c>
      <c r="AN9" s="17">
        <v>1.87074635824842E-2</v>
      </c>
      <c r="AO9" s="17"/>
      <c r="AP9" s="17">
        <v>1.8261652556217499E-2</v>
      </c>
      <c r="AQ9" s="17">
        <v>5.08922302352217E-2</v>
      </c>
      <c r="AR9" s="17">
        <v>3.5329695946729203E-2</v>
      </c>
      <c r="AS9" s="17"/>
      <c r="AT9" s="17">
        <v>6.2749116452288003E-3</v>
      </c>
      <c r="AU9" s="17">
        <v>1.1639299029103999E-2</v>
      </c>
      <c r="AV9" s="17">
        <v>4.61147317690902E-2</v>
      </c>
      <c r="AW9" s="17">
        <v>5.8920107093504599E-2</v>
      </c>
      <c r="AX9" s="17">
        <v>0.149569500915259</v>
      </c>
      <c r="AY9" s="17"/>
      <c r="AZ9" s="17">
        <v>7.9390166257311406E-2</v>
      </c>
      <c r="BA9" s="17">
        <v>2.4038598878365399E-2</v>
      </c>
      <c r="BB9" s="17">
        <v>1.6777175181352199E-2</v>
      </c>
      <c r="BC9" s="17">
        <v>0</v>
      </c>
      <c r="BD9" s="17">
        <v>9.1142706588502893E-3</v>
      </c>
      <c r="BE9" s="17">
        <v>6.7660070215238205E-2</v>
      </c>
      <c r="BF9" s="17"/>
      <c r="BG9" s="17">
        <v>1.7628561106838699E-2</v>
      </c>
      <c r="BH9" s="17">
        <v>4.4146980341481901E-2</v>
      </c>
      <c r="BI9" s="17" t="s">
        <v>95</v>
      </c>
      <c r="BJ9" s="17" t="s">
        <v>95</v>
      </c>
      <c r="BK9" s="17" t="s">
        <v>95</v>
      </c>
      <c r="BL9" s="17" t="s">
        <v>95</v>
      </c>
      <c r="BM9" s="17" t="s">
        <v>95</v>
      </c>
    </row>
    <row r="10" spans="2:65" x14ac:dyDescent="0.35">
      <c r="B10" s="18" t="s">
        <v>776</v>
      </c>
      <c r="C10" s="17">
        <v>4.7435386840525798E-2</v>
      </c>
      <c r="D10" s="17">
        <v>6.7071124049113806E-2</v>
      </c>
      <c r="E10" s="17">
        <v>2.6361895487387099E-2</v>
      </c>
      <c r="F10" s="17"/>
      <c r="G10" s="17">
        <v>2.2528697175746799E-2</v>
      </c>
      <c r="H10" s="17">
        <v>0.114812477216768</v>
      </c>
      <c r="I10" s="17">
        <v>4.98976884211281E-2</v>
      </c>
      <c r="J10" s="17">
        <v>3.9387255847063103E-2</v>
      </c>
      <c r="K10" s="17">
        <v>3.5382784504461903E-2</v>
      </c>
      <c r="L10" s="17">
        <v>3.72547215151319E-2</v>
      </c>
      <c r="M10" s="17"/>
      <c r="N10" s="17">
        <v>8.2039050328647403E-2</v>
      </c>
      <c r="O10" s="17">
        <v>2.0126960319207101E-2</v>
      </c>
      <c r="P10" s="17">
        <v>1.8065434537766899E-2</v>
      </c>
      <c r="Q10" s="17">
        <v>5.6997511365940598E-2</v>
      </c>
      <c r="R10" s="17"/>
      <c r="S10" s="17">
        <v>4.4492193212664802E-2</v>
      </c>
      <c r="T10" s="17">
        <v>4.36848379561511E-2</v>
      </c>
      <c r="U10" s="17">
        <v>3.9753650509401203E-2</v>
      </c>
      <c r="V10" s="17">
        <v>3.8384749975556597E-2</v>
      </c>
      <c r="W10" s="17">
        <v>7.7415337331847994E-2</v>
      </c>
      <c r="X10" s="17">
        <v>5.7269459011879499E-2</v>
      </c>
      <c r="Y10" s="17">
        <v>3.9993386556890102E-2</v>
      </c>
      <c r="Z10" s="17">
        <v>4.4172125715028099E-2</v>
      </c>
      <c r="AA10" s="17">
        <v>6.2143079146472803E-2</v>
      </c>
      <c r="AB10" s="17">
        <v>5.6909342095652599E-2</v>
      </c>
      <c r="AC10" s="17">
        <v>2.4442234507235198E-2</v>
      </c>
      <c r="AD10" s="17">
        <v>0</v>
      </c>
      <c r="AE10" s="17"/>
      <c r="AF10" s="17">
        <v>4.8631170284684097E-2</v>
      </c>
      <c r="AG10" s="17">
        <v>5.6506897484539999E-2</v>
      </c>
      <c r="AH10" s="17">
        <v>1.45757027085933E-2</v>
      </c>
      <c r="AI10" s="17"/>
      <c r="AJ10" s="17">
        <v>5.2193127166988998E-2</v>
      </c>
      <c r="AK10" s="17">
        <v>7.1656109043089694E-2</v>
      </c>
      <c r="AL10" s="17">
        <v>2.74344452240807E-2</v>
      </c>
      <c r="AM10" s="17">
        <v>0</v>
      </c>
      <c r="AN10" s="17">
        <v>2.8604336267491402E-2</v>
      </c>
      <c r="AO10" s="17"/>
      <c r="AP10" s="17">
        <v>5.2464188087411802E-2</v>
      </c>
      <c r="AQ10" s="17">
        <v>6.2611824824278697E-2</v>
      </c>
      <c r="AR10" s="17">
        <v>0</v>
      </c>
      <c r="AS10" s="17"/>
      <c r="AT10" s="17">
        <v>3.2990482794962098E-2</v>
      </c>
      <c r="AU10" s="17">
        <v>3.7046837607864501E-2</v>
      </c>
      <c r="AV10" s="17">
        <v>6.2301638508287002E-2</v>
      </c>
      <c r="AW10" s="17">
        <v>8.3879292197963903E-2</v>
      </c>
      <c r="AX10" s="17">
        <v>0</v>
      </c>
      <c r="AY10" s="17"/>
      <c r="AZ10" s="17">
        <v>9.8041963117975695E-2</v>
      </c>
      <c r="BA10" s="17">
        <v>3.8495475961864999E-2</v>
      </c>
      <c r="BB10" s="17">
        <v>3.6983754502806797E-2</v>
      </c>
      <c r="BC10" s="17">
        <v>4.4574733697195397E-2</v>
      </c>
      <c r="BD10" s="17">
        <v>2.3229359442650799E-2</v>
      </c>
      <c r="BE10" s="17">
        <v>5.52402647586255E-2</v>
      </c>
      <c r="BF10" s="17"/>
      <c r="BG10" s="17">
        <v>4.3591375857865801E-2</v>
      </c>
      <c r="BH10" s="17">
        <v>5.3890878129662097E-2</v>
      </c>
      <c r="BI10" s="17" t="s">
        <v>95</v>
      </c>
      <c r="BJ10" s="17" t="s">
        <v>95</v>
      </c>
      <c r="BK10" s="17" t="s">
        <v>95</v>
      </c>
      <c r="BL10" s="17" t="s">
        <v>95</v>
      </c>
      <c r="BM10" s="17" t="s">
        <v>95</v>
      </c>
    </row>
    <row r="11" spans="2:65" x14ac:dyDescent="0.35">
      <c r="B11" s="18" t="s">
        <v>777</v>
      </c>
      <c r="C11" s="17">
        <v>0.162274780351058</v>
      </c>
      <c r="D11" s="17">
        <v>0.176761969632757</v>
      </c>
      <c r="E11" s="17">
        <v>0.14743665565167599</v>
      </c>
      <c r="F11" s="17"/>
      <c r="G11" s="17">
        <v>0.27767527893252397</v>
      </c>
      <c r="H11" s="17">
        <v>0.20924049884212301</v>
      </c>
      <c r="I11" s="17">
        <v>0.23550230286541299</v>
      </c>
      <c r="J11" s="17">
        <v>0.11101641896500999</v>
      </c>
      <c r="K11" s="17">
        <v>0.112294555818209</v>
      </c>
      <c r="L11" s="17">
        <v>0.14756265669166299</v>
      </c>
      <c r="M11" s="17"/>
      <c r="N11" s="17">
        <v>0.19329650023209399</v>
      </c>
      <c r="O11" s="17">
        <v>0.131363740166905</v>
      </c>
      <c r="P11" s="17">
        <v>0.14718565894224001</v>
      </c>
      <c r="Q11" s="17">
        <v>0.16865576791758299</v>
      </c>
      <c r="R11" s="17"/>
      <c r="S11" s="17">
        <v>0.21351748237384399</v>
      </c>
      <c r="T11" s="17">
        <v>0.187762533977958</v>
      </c>
      <c r="U11" s="17">
        <v>0.195332158125646</v>
      </c>
      <c r="V11" s="17">
        <v>0.13299824231955301</v>
      </c>
      <c r="W11" s="17">
        <v>0.161905810132665</v>
      </c>
      <c r="X11" s="17">
        <v>0.12290816554532399</v>
      </c>
      <c r="Y11" s="17">
        <v>0.14188257980959801</v>
      </c>
      <c r="Z11" s="17">
        <v>0.13575778779706901</v>
      </c>
      <c r="AA11" s="17">
        <v>0.152749803827568</v>
      </c>
      <c r="AB11" s="17">
        <v>0.152418720899101</v>
      </c>
      <c r="AC11" s="17">
        <v>0.24745375228431801</v>
      </c>
      <c r="AD11" s="17">
        <v>4.5450918397812699E-2</v>
      </c>
      <c r="AE11" s="17"/>
      <c r="AF11" s="17">
        <v>0.13872685845010299</v>
      </c>
      <c r="AG11" s="17">
        <v>0.17875940086301301</v>
      </c>
      <c r="AH11" s="17">
        <v>0.16124281155585099</v>
      </c>
      <c r="AI11" s="17"/>
      <c r="AJ11" s="17">
        <v>0.14073460837848401</v>
      </c>
      <c r="AK11" s="17">
        <v>0.21770138607692699</v>
      </c>
      <c r="AL11" s="17">
        <v>0.17810872562625399</v>
      </c>
      <c r="AM11" s="17">
        <v>0.112881597678667</v>
      </c>
      <c r="AN11" s="17">
        <v>9.8356470880467103E-2</v>
      </c>
      <c r="AO11" s="17"/>
      <c r="AP11" s="17">
        <v>0.14822085240128699</v>
      </c>
      <c r="AQ11" s="17">
        <v>0.18679519944515999</v>
      </c>
      <c r="AR11" s="17">
        <v>0.216140340828261</v>
      </c>
      <c r="AS11" s="17"/>
      <c r="AT11" s="17">
        <v>0.120904606170696</v>
      </c>
      <c r="AU11" s="17">
        <v>0.14036026866127699</v>
      </c>
      <c r="AV11" s="17">
        <v>0.232615543606634</v>
      </c>
      <c r="AW11" s="17">
        <v>0.172095780767971</v>
      </c>
      <c r="AX11" s="17">
        <v>0.206977362526199</v>
      </c>
      <c r="AY11" s="17"/>
      <c r="AZ11" s="17">
        <v>0.21356465160076499</v>
      </c>
      <c r="BA11" s="17">
        <v>0.14399826758564399</v>
      </c>
      <c r="BB11" s="17">
        <v>0.16485241754590499</v>
      </c>
      <c r="BC11" s="17">
        <v>0.187878805894517</v>
      </c>
      <c r="BD11" s="17">
        <v>0.121688208030356</v>
      </c>
      <c r="BE11" s="17">
        <v>0.142922072625327</v>
      </c>
      <c r="BF11" s="17"/>
      <c r="BG11" s="17">
        <v>0.14523255613721101</v>
      </c>
      <c r="BH11" s="17">
        <v>0.190894867665133</v>
      </c>
      <c r="BI11" s="17" t="s">
        <v>95</v>
      </c>
      <c r="BJ11" s="17" t="s">
        <v>95</v>
      </c>
      <c r="BK11" s="17" t="s">
        <v>95</v>
      </c>
      <c r="BL11" s="17" t="s">
        <v>95</v>
      </c>
      <c r="BM11" s="17" t="s">
        <v>95</v>
      </c>
    </row>
    <row r="12" spans="2:65" x14ac:dyDescent="0.35">
      <c r="B12" s="18" t="s">
        <v>778</v>
      </c>
      <c r="C12" s="17">
        <v>0.31335540768939901</v>
      </c>
      <c r="D12" s="17">
        <v>0.34214344885581899</v>
      </c>
      <c r="E12" s="17">
        <v>0.283819219305814</v>
      </c>
      <c r="F12" s="17"/>
      <c r="G12" s="17">
        <v>0.36346319588284598</v>
      </c>
      <c r="H12" s="17">
        <v>0.30770270180444997</v>
      </c>
      <c r="I12" s="17">
        <v>0.285608110361524</v>
      </c>
      <c r="J12" s="17">
        <v>0.33196058083948199</v>
      </c>
      <c r="K12" s="17">
        <v>0.271086771772095</v>
      </c>
      <c r="L12" s="17">
        <v>0.33660631472826602</v>
      </c>
      <c r="M12" s="17"/>
      <c r="N12" s="17">
        <v>0.324346769055878</v>
      </c>
      <c r="O12" s="17">
        <v>0.327259050726945</v>
      </c>
      <c r="P12" s="17">
        <v>0.32027292339994501</v>
      </c>
      <c r="Q12" s="17">
        <v>0.26613017149878099</v>
      </c>
      <c r="R12" s="17"/>
      <c r="S12" s="17">
        <v>0.292874098669963</v>
      </c>
      <c r="T12" s="17">
        <v>0.30903168686871901</v>
      </c>
      <c r="U12" s="17">
        <v>0.36487661797242998</v>
      </c>
      <c r="V12" s="17">
        <v>0.32567416777776398</v>
      </c>
      <c r="W12" s="17">
        <v>0.36502031259421203</v>
      </c>
      <c r="X12" s="17">
        <v>0.36189988541111501</v>
      </c>
      <c r="Y12" s="17">
        <v>0.227216083471832</v>
      </c>
      <c r="Z12" s="17">
        <v>0.341411147938675</v>
      </c>
      <c r="AA12" s="17">
        <v>0.33366603071995299</v>
      </c>
      <c r="AB12" s="17">
        <v>0.30092129219142399</v>
      </c>
      <c r="AC12" s="17">
        <v>0.24920489190290299</v>
      </c>
      <c r="AD12" s="17">
        <v>0.232024259444641</v>
      </c>
      <c r="AE12" s="17"/>
      <c r="AF12" s="17">
        <v>0.26943306323701099</v>
      </c>
      <c r="AG12" s="17">
        <v>0.34925480640988499</v>
      </c>
      <c r="AH12" s="17">
        <v>0.244650494954402</v>
      </c>
      <c r="AI12" s="17"/>
      <c r="AJ12" s="17">
        <v>0.33514103697481701</v>
      </c>
      <c r="AK12" s="17">
        <v>0.28288315900569599</v>
      </c>
      <c r="AL12" s="17">
        <v>0.38649702431782901</v>
      </c>
      <c r="AM12" s="17">
        <v>0</v>
      </c>
      <c r="AN12" s="17">
        <v>0.26883776307301999</v>
      </c>
      <c r="AO12" s="17"/>
      <c r="AP12" s="17">
        <v>0.38133210548304303</v>
      </c>
      <c r="AQ12" s="17">
        <v>0.30244252939962102</v>
      </c>
      <c r="AR12" s="17">
        <v>0.34653166456409101</v>
      </c>
      <c r="AS12" s="17"/>
      <c r="AT12" s="17">
        <v>0.35258500908380302</v>
      </c>
      <c r="AU12" s="17">
        <v>0.23695381396469301</v>
      </c>
      <c r="AV12" s="17">
        <v>0.33524649309677601</v>
      </c>
      <c r="AW12" s="17">
        <v>0.32869809468952399</v>
      </c>
      <c r="AX12" s="17">
        <v>0.37275303065589899</v>
      </c>
      <c r="AY12" s="17"/>
      <c r="AZ12" s="17">
        <v>0.23052074679475801</v>
      </c>
      <c r="BA12" s="17">
        <v>0.373784715129022</v>
      </c>
      <c r="BB12" s="17">
        <v>0.22334658295392401</v>
      </c>
      <c r="BC12" s="17">
        <v>0.26760975541257498</v>
      </c>
      <c r="BD12" s="17">
        <v>0.38574947881885502</v>
      </c>
      <c r="BE12" s="17">
        <v>0.34700745737174599</v>
      </c>
      <c r="BF12" s="17"/>
      <c r="BG12" s="17">
        <v>0.33282336187537098</v>
      </c>
      <c r="BH12" s="17">
        <v>0.280661638282454</v>
      </c>
      <c r="BI12" s="17" t="s">
        <v>95</v>
      </c>
      <c r="BJ12" s="17" t="s">
        <v>95</v>
      </c>
      <c r="BK12" s="17" t="s">
        <v>95</v>
      </c>
      <c r="BL12" s="17" t="s">
        <v>95</v>
      </c>
      <c r="BM12" s="17" t="s">
        <v>95</v>
      </c>
    </row>
    <row r="13" spans="2:65" ht="29" x14ac:dyDescent="0.35">
      <c r="B13" s="18" t="s">
        <v>779</v>
      </c>
      <c r="C13" s="17">
        <v>0.35965389647794399</v>
      </c>
      <c r="D13" s="17">
        <v>0.32248266933955499</v>
      </c>
      <c r="E13" s="17">
        <v>0.396476389354879</v>
      </c>
      <c r="F13" s="17"/>
      <c r="G13" s="17">
        <v>0.141050940727316</v>
      </c>
      <c r="H13" s="17">
        <v>0.33013521022637199</v>
      </c>
      <c r="I13" s="17">
        <v>0.28818430366384801</v>
      </c>
      <c r="J13" s="17">
        <v>0.34412532574403798</v>
      </c>
      <c r="K13" s="17">
        <v>0.45272723267440601</v>
      </c>
      <c r="L13" s="17">
        <v>0.39496411895977301</v>
      </c>
      <c r="M13" s="17"/>
      <c r="N13" s="17">
        <v>0.26752995281201902</v>
      </c>
      <c r="O13" s="17">
        <v>0.43244732806949499</v>
      </c>
      <c r="P13" s="17">
        <v>0.38049380790818899</v>
      </c>
      <c r="Q13" s="17">
        <v>0.39677972019778601</v>
      </c>
      <c r="R13" s="17"/>
      <c r="S13" s="17">
        <v>0.20920875011697901</v>
      </c>
      <c r="T13" s="17">
        <v>0.35819291639693401</v>
      </c>
      <c r="U13" s="17">
        <v>0.28125269458301899</v>
      </c>
      <c r="V13" s="17">
        <v>0.33133986627538298</v>
      </c>
      <c r="W13" s="17">
        <v>0.31903064403818399</v>
      </c>
      <c r="X13" s="17">
        <v>0.39664771247351499</v>
      </c>
      <c r="Y13" s="17">
        <v>0.48062199000976302</v>
      </c>
      <c r="Z13" s="17">
        <v>0.41238086007807401</v>
      </c>
      <c r="AA13" s="17">
        <v>0.34533575932261801</v>
      </c>
      <c r="AB13" s="17">
        <v>0.36653819521797798</v>
      </c>
      <c r="AC13" s="17">
        <v>0.45298375631079801</v>
      </c>
      <c r="AD13" s="17">
        <v>0.62998329057109603</v>
      </c>
      <c r="AE13" s="17"/>
      <c r="AF13" s="17">
        <v>0.42824663169360699</v>
      </c>
      <c r="AG13" s="17">
        <v>0.29219343079316901</v>
      </c>
      <c r="AH13" s="17">
        <v>0.46807272894775798</v>
      </c>
      <c r="AI13" s="17"/>
      <c r="AJ13" s="17">
        <v>0.37377166764910003</v>
      </c>
      <c r="AK13" s="17">
        <v>0.29327515089492201</v>
      </c>
      <c r="AL13" s="17">
        <v>0.30642034092374898</v>
      </c>
      <c r="AM13" s="17">
        <v>0.78907188639506698</v>
      </c>
      <c r="AN13" s="17">
        <v>0.482563304890678</v>
      </c>
      <c r="AO13" s="17"/>
      <c r="AP13" s="17">
        <v>0.322526679600595</v>
      </c>
      <c r="AQ13" s="17">
        <v>0.31435488544416601</v>
      </c>
      <c r="AR13" s="17">
        <v>0.272114576209395</v>
      </c>
      <c r="AS13" s="17"/>
      <c r="AT13" s="17">
        <v>0.38341053692571397</v>
      </c>
      <c r="AU13" s="17">
        <v>0.446839620711522</v>
      </c>
      <c r="AV13" s="17">
        <v>0.27848948964479803</v>
      </c>
      <c r="AW13" s="17">
        <v>0.24200445659158201</v>
      </c>
      <c r="AX13" s="17">
        <v>0.147726142782694</v>
      </c>
      <c r="AY13" s="17"/>
      <c r="AZ13" s="17">
        <v>0.30633960768122998</v>
      </c>
      <c r="BA13" s="17">
        <v>0.33474444867562902</v>
      </c>
      <c r="BB13" s="17">
        <v>0.480495685269759</v>
      </c>
      <c r="BC13" s="17">
        <v>0.36965677594444502</v>
      </c>
      <c r="BD13" s="17">
        <v>0.37113830217625698</v>
      </c>
      <c r="BE13" s="17">
        <v>0.326768835827349</v>
      </c>
      <c r="BF13" s="17"/>
      <c r="BG13" s="17">
        <v>0.35846600854073202</v>
      </c>
      <c r="BH13" s="17">
        <v>0.361648791983116</v>
      </c>
      <c r="BI13" s="17" t="s">
        <v>95</v>
      </c>
      <c r="BJ13" s="17" t="s">
        <v>95</v>
      </c>
      <c r="BK13" s="17" t="s">
        <v>95</v>
      </c>
      <c r="BL13" s="17" t="s">
        <v>95</v>
      </c>
      <c r="BM13" s="17" t="s">
        <v>95</v>
      </c>
    </row>
    <row r="14" spans="2:65" x14ac:dyDescent="0.35">
      <c r="B14" s="18" t="s">
        <v>497</v>
      </c>
      <c r="C14" s="19">
        <v>8.9754683948028005E-2</v>
      </c>
      <c r="D14" s="19">
        <v>6.0305817635655901E-2</v>
      </c>
      <c r="E14" s="19">
        <v>0.122257167139009</v>
      </c>
      <c r="F14" s="19"/>
      <c r="G14" s="19">
        <v>5.1304652283094901E-2</v>
      </c>
      <c r="H14" s="19">
        <v>1.89472940765378E-2</v>
      </c>
      <c r="I14" s="19">
        <v>0.10442445513469301</v>
      </c>
      <c r="J14" s="19">
        <v>0.12888828761375001</v>
      </c>
      <c r="K14" s="19">
        <v>0.11516769875751399</v>
      </c>
      <c r="L14" s="19">
        <v>7.9754404569004095E-2</v>
      </c>
      <c r="M14" s="19"/>
      <c r="N14" s="19">
        <v>9.5121157468033304E-2</v>
      </c>
      <c r="O14" s="19">
        <v>6.7378229632553494E-2</v>
      </c>
      <c r="P14" s="19">
        <v>0.10556338511108999</v>
      </c>
      <c r="Q14" s="19">
        <v>9.5382242477806994E-2</v>
      </c>
      <c r="R14" s="19"/>
      <c r="S14" s="19">
        <v>0.10590047614902499</v>
      </c>
      <c r="T14" s="19">
        <v>8.1695739594331407E-2</v>
      </c>
      <c r="U14" s="19">
        <v>0.10367296000544</v>
      </c>
      <c r="V14" s="19">
        <v>0.14602539534634501</v>
      </c>
      <c r="W14" s="19">
        <v>6.1559700976527E-2</v>
      </c>
      <c r="X14" s="19">
        <v>4.5239985094860803E-2</v>
      </c>
      <c r="Y14" s="19">
        <v>0.11028596015191799</v>
      </c>
      <c r="Z14" s="19">
        <v>6.6278078471154203E-2</v>
      </c>
      <c r="AA14" s="19">
        <v>7.2418896457902296E-2</v>
      </c>
      <c r="AB14" s="19">
        <v>0.111686564712228</v>
      </c>
      <c r="AC14" s="19">
        <v>2.59153649947448E-2</v>
      </c>
      <c r="AD14" s="19">
        <v>9.2541531586449802E-2</v>
      </c>
      <c r="AE14" s="19"/>
      <c r="AF14" s="19">
        <v>9.8050392955514903E-2</v>
      </c>
      <c r="AG14" s="19">
        <v>8.2381987010048494E-2</v>
      </c>
      <c r="AH14" s="19">
        <v>9.5196170302675201E-2</v>
      </c>
      <c r="AI14" s="19"/>
      <c r="AJ14" s="19">
        <v>8.2680885738330198E-2</v>
      </c>
      <c r="AK14" s="19">
        <v>7.9274922906072604E-2</v>
      </c>
      <c r="AL14" s="19">
        <v>7.5685628385423601E-2</v>
      </c>
      <c r="AM14" s="19">
        <v>9.8046515926266398E-2</v>
      </c>
      <c r="AN14" s="19">
        <v>0.102930661305859</v>
      </c>
      <c r="AO14" s="19"/>
      <c r="AP14" s="19">
        <v>7.7194521871445002E-2</v>
      </c>
      <c r="AQ14" s="19">
        <v>8.29033306515531E-2</v>
      </c>
      <c r="AR14" s="19">
        <v>0.12988372245152399</v>
      </c>
      <c r="AS14" s="19"/>
      <c r="AT14" s="19">
        <v>0.103834453379595</v>
      </c>
      <c r="AU14" s="19">
        <v>0.12716016002554001</v>
      </c>
      <c r="AV14" s="19">
        <v>4.52321033744148E-2</v>
      </c>
      <c r="AW14" s="19">
        <v>0.11440226865945401</v>
      </c>
      <c r="AX14" s="19">
        <v>0.122973963119949</v>
      </c>
      <c r="AY14" s="19"/>
      <c r="AZ14" s="19">
        <v>7.2142864547959804E-2</v>
      </c>
      <c r="BA14" s="19">
        <v>8.4938493769474599E-2</v>
      </c>
      <c r="BB14" s="19">
        <v>7.7544384546253703E-2</v>
      </c>
      <c r="BC14" s="19">
        <v>0.13027992905126801</v>
      </c>
      <c r="BD14" s="19">
        <v>8.9080380873030704E-2</v>
      </c>
      <c r="BE14" s="19">
        <v>6.0401299201713499E-2</v>
      </c>
      <c r="BF14" s="19"/>
      <c r="BG14" s="19">
        <v>0.102258136481981</v>
      </c>
      <c r="BH14" s="19">
        <v>6.8756843598152095E-2</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855</v>
      </c>
      <c r="D7" s="10">
        <v>407</v>
      </c>
      <c r="E7" s="10">
        <v>448</v>
      </c>
      <c r="F7" s="10"/>
      <c r="G7" s="10">
        <v>53</v>
      </c>
      <c r="H7" s="10">
        <v>94</v>
      </c>
      <c r="I7" s="10">
        <v>131</v>
      </c>
      <c r="J7" s="10">
        <v>152</v>
      </c>
      <c r="K7" s="10">
        <v>175</v>
      </c>
      <c r="L7" s="10">
        <v>250</v>
      </c>
      <c r="M7" s="10"/>
      <c r="N7" s="10">
        <v>287</v>
      </c>
      <c r="O7" s="10">
        <v>247</v>
      </c>
      <c r="P7" s="10">
        <v>164</v>
      </c>
      <c r="Q7" s="10">
        <v>153</v>
      </c>
      <c r="R7" s="10"/>
      <c r="S7" s="10">
        <v>93</v>
      </c>
      <c r="T7" s="10">
        <v>123</v>
      </c>
      <c r="U7" s="10">
        <v>76</v>
      </c>
      <c r="V7" s="10">
        <v>80</v>
      </c>
      <c r="W7" s="10">
        <v>58</v>
      </c>
      <c r="X7" s="10">
        <v>64</v>
      </c>
      <c r="Y7" s="10">
        <v>74</v>
      </c>
      <c r="Z7" s="10">
        <v>42</v>
      </c>
      <c r="AA7" s="10">
        <v>113</v>
      </c>
      <c r="AB7" s="10">
        <v>77</v>
      </c>
      <c r="AC7" s="10">
        <v>36</v>
      </c>
      <c r="AD7" s="10">
        <v>19</v>
      </c>
      <c r="AE7" s="10"/>
      <c r="AF7" s="10">
        <v>346</v>
      </c>
      <c r="AG7" s="10">
        <v>406</v>
      </c>
      <c r="AH7" s="10">
        <v>65</v>
      </c>
      <c r="AI7" s="10"/>
      <c r="AJ7" s="10">
        <v>375</v>
      </c>
      <c r="AK7" s="10">
        <v>236</v>
      </c>
      <c r="AL7" s="10">
        <v>76</v>
      </c>
      <c r="AM7" s="10">
        <v>10</v>
      </c>
      <c r="AN7" s="10">
        <v>58</v>
      </c>
      <c r="AO7" s="10"/>
      <c r="AP7" s="10">
        <v>210</v>
      </c>
      <c r="AQ7" s="10">
        <v>278</v>
      </c>
      <c r="AR7" s="10">
        <v>61</v>
      </c>
      <c r="AS7" s="10"/>
      <c r="AT7" s="10">
        <v>190</v>
      </c>
      <c r="AU7" s="10">
        <v>167</v>
      </c>
      <c r="AV7" s="10">
        <v>249</v>
      </c>
      <c r="AW7" s="10">
        <v>98</v>
      </c>
      <c r="AX7" s="10">
        <v>18</v>
      </c>
      <c r="AY7" s="10"/>
      <c r="AZ7" s="10">
        <v>135</v>
      </c>
      <c r="BA7" s="10">
        <v>296</v>
      </c>
      <c r="BB7" s="10">
        <v>86</v>
      </c>
      <c r="BC7" s="10">
        <v>161</v>
      </c>
      <c r="BD7" s="10">
        <v>129</v>
      </c>
      <c r="BE7" s="10">
        <v>48</v>
      </c>
      <c r="BF7" s="10"/>
      <c r="BG7" s="10">
        <v>517</v>
      </c>
      <c r="BH7" s="10">
        <v>338</v>
      </c>
      <c r="BI7" s="10" t="s">
        <v>94</v>
      </c>
      <c r="BJ7" s="10" t="s">
        <v>94</v>
      </c>
      <c r="BK7" s="10" t="s">
        <v>94</v>
      </c>
      <c r="BL7" s="10" t="s">
        <v>94</v>
      </c>
      <c r="BM7" s="10" t="s">
        <v>94</v>
      </c>
    </row>
    <row r="8" spans="2:65" ht="30" customHeight="1" x14ac:dyDescent="0.35">
      <c r="B8" s="11" t="s">
        <v>19</v>
      </c>
      <c r="C8" s="11">
        <v>837</v>
      </c>
      <c r="D8" s="11">
        <v>399</v>
      </c>
      <c r="E8" s="11">
        <v>438</v>
      </c>
      <c r="F8" s="11"/>
      <c r="G8" s="11">
        <v>63</v>
      </c>
      <c r="H8" s="11">
        <v>91</v>
      </c>
      <c r="I8" s="11">
        <v>127</v>
      </c>
      <c r="J8" s="11">
        <v>147</v>
      </c>
      <c r="K8" s="11">
        <v>168</v>
      </c>
      <c r="L8" s="11">
        <v>241</v>
      </c>
      <c r="M8" s="11"/>
      <c r="N8" s="11">
        <v>261</v>
      </c>
      <c r="O8" s="11">
        <v>229</v>
      </c>
      <c r="P8" s="11">
        <v>183</v>
      </c>
      <c r="Q8" s="11">
        <v>160</v>
      </c>
      <c r="R8" s="11"/>
      <c r="S8" s="11">
        <v>93</v>
      </c>
      <c r="T8" s="11">
        <v>118</v>
      </c>
      <c r="U8" s="11">
        <v>71</v>
      </c>
      <c r="V8" s="11">
        <v>79</v>
      </c>
      <c r="W8" s="11">
        <v>54</v>
      </c>
      <c r="X8" s="11">
        <v>64</v>
      </c>
      <c r="Y8" s="11">
        <v>67</v>
      </c>
      <c r="Z8" s="11">
        <v>37</v>
      </c>
      <c r="AA8" s="11">
        <v>105</v>
      </c>
      <c r="AB8" s="11">
        <v>88</v>
      </c>
      <c r="AC8" s="11">
        <v>38</v>
      </c>
      <c r="AD8" s="11">
        <v>26</v>
      </c>
      <c r="AE8" s="11"/>
      <c r="AF8" s="11">
        <v>338</v>
      </c>
      <c r="AG8" s="11">
        <v>393</v>
      </c>
      <c r="AH8" s="11">
        <v>64</v>
      </c>
      <c r="AI8" s="11"/>
      <c r="AJ8" s="11">
        <v>359</v>
      </c>
      <c r="AK8" s="11">
        <v>228</v>
      </c>
      <c r="AL8" s="11">
        <v>73</v>
      </c>
      <c r="AM8" s="11">
        <v>10</v>
      </c>
      <c r="AN8" s="11">
        <v>59</v>
      </c>
      <c r="AO8" s="11"/>
      <c r="AP8" s="11">
        <v>199</v>
      </c>
      <c r="AQ8" s="11">
        <v>271</v>
      </c>
      <c r="AR8" s="11">
        <v>61</v>
      </c>
      <c r="AS8" s="11"/>
      <c r="AT8" s="11">
        <v>192</v>
      </c>
      <c r="AU8" s="11">
        <v>168</v>
      </c>
      <c r="AV8" s="11">
        <v>240</v>
      </c>
      <c r="AW8" s="11">
        <v>89</v>
      </c>
      <c r="AX8" s="11">
        <v>16</v>
      </c>
      <c r="AY8" s="11"/>
      <c r="AZ8" s="11">
        <v>136</v>
      </c>
      <c r="BA8" s="11">
        <v>286</v>
      </c>
      <c r="BB8" s="11">
        <v>85</v>
      </c>
      <c r="BC8" s="11">
        <v>156</v>
      </c>
      <c r="BD8" s="11">
        <v>126</v>
      </c>
      <c r="BE8" s="11">
        <v>48</v>
      </c>
      <c r="BF8" s="11"/>
      <c r="BG8" s="11">
        <v>502</v>
      </c>
      <c r="BH8" s="11">
        <v>335</v>
      </c>
      <c r="BI8" s="11" t="s">
        <v>94</v>
      </c>
      <c r="BJ8" s="11" t="s">
        <v>94</v>
      </c>
      <c r="BK8" s="11" t="s">
        <v>94</v>
      </c>
      <c r="BL8" s="11" t="s">
        <v>94</v>
      </c>
      <c r="BM8" s="11" t="s">
        <v>94</v>
      </c>
    </row>
    <row r="9" spans="2:65" x14ac:dyDescent="0.35">
      <c r="B9" s="18" t="s">
        <v>775</v>
      </c>
      <c r="C9" s="17">
        <v>2.1527122259836901E-2</v>
      </c>
      <c r="D9" s="17">
        <v>1.9420451666763799E-2</v>
      </c>
      <c r="E9" s="17">
        <v>2.3443068972381301E-2</v>
      </c>
      <c r="F9" s="17"/>
      <c r="G9" s="17">
        <v>8.0378815593547495E-2</v>
      </c>
      <c r="H9" s="17">
        <v>5.0566552539709902E-2</v>
      </c>
      <c r="I9" s="17">
        <v>1.7947146998689701E-2</v>
      </c>
      <c r="J9" s="17">
        <v>9.0167539328324092E-3</v>
      </c>
      <c r="K9" s="17">
        <v>1.7175321056910199E-2</v>
      </c>
      <c r="L9" s="17">
        <v>7.79043734381647E-3</v>
      </c>
      <c r="M9" s="17"/>
      <c r="N9" s="17">
        <v>2.8169186212326201E-2</v>
      </c>
      <c r="O9" s="17">
        <v>1.4220108515520901E-2</v>
      </c>
      <c r="P9" s="17">
        <v>5.9393563971646603E-3</v>
      </c>
      <c r="Q9" s="17">
        <v>3.9530995377981402E-2</v>
      </c>
      <c r="R9" s="17"/>
      <c r="S9" s="17">
        <v>5.7814376457639302E-2</v>
      </c>
      <c r="T9" s="17">
        <v>2.2109079699269299E-2</v>
      </c>
      <c r="U9" s="17">
        <v>0</v>
      </c>
      <c r="V9" s="17">
        <v>0</v>
      </c>
      <c r="W9" s="17">
        <v>1.6770143017564802E-2</v>
      </c>
      <c r="X9" s="17">
        <v>0</v>
      </c>
      <c r="Y9" s="17">
        <v>2.89816731818087E-2</v>
      </c>
      <c r="Z9" s="17">
        <v>0</v>
      </c>
      <c r="AA9" s="17">
        <v>2.5291565233942898E-2</v>
      </c>
      <c r="AB9" s="17">
        <v>1.5181406440292099E-2</v>
      </c>
      <c r="AC9" s="17">
        <v>8.5770674081378603E-2</v>
      </c>
      <c r="AD9" s="17">
        <v>0</v>
      </c>
      <c r="AE9" s="17"/>
      <c r="AF9" s="17">
        <v>1.9798162120936099E-2</v>
      </c>
      <c r="AG9" s="17">
        <v>1.49204623026487E-2</v>
      </c>
      <c r="AH9" s="17">
        <v>3.0021924519939E-2</v>
      </c>
      <c r="AI9" s="17"/>
      <c r="AJ9" s="17">
        <v>8.6165980903349197E-3</v>
      </c>
      <c r="AK9" s="17">
        <v>3.8903248366517998E-2</v>
      </c>
      <c r="AL9" s="17">
        <v>6.9973732102620395E-2</v>
      </c>
      <c r="AM9" s="17">
        <v>0</v>
      </c>
      <c r="AN9" s="17">
        <v>0</v>
      </c>
      <c r="AO9" s="17"/>
      <c r="AP9" s="17">
        <v>1.3273423385000101E-2</v>
      </c>
      <c r="AQ9" s="17">
        <v>4.1228621897679098E-2</v>
      </c>
      <c r="AR9" s="17">
        <v>6.9032296453827496E-2</v>
      </c>
      <c r="AS9" s="17"/>
      <c r="AT9" s="17">
        <v>1.0032832791959699E-2</v>
      </c>
      <c r="AU9" s="17">
        <v>2.41222959890805E-2</v>
      </c>
      <c r="AV9" s="17">
        <v>1.31322078647069E-2</v>
      </c>
      <c r="AW9" s="17">
        <v>9.0011069910406E-2</v>
      </c>
      <c r="AX9" s="17">
        <v>5.5046197975400502E-2</v>
      </c>
      <c r="AY9" s="17"/>
      <c r="AZ9" s="17">
        <v>6.27510943545488E-2</v>
      </c>
      <c r="BA9" s="17">
        <v>6.6873123607228101E-3</v>
      </c>
      <c r="BB9" s="17">
        <v>2.033859643841E-2</v>
      </c>
      <c r="BC9" s="17">
        <v>2.4294578343523901E-2</v>
      </c>
      <c r="BD9" s="17">
        <v>0</v>
      </c>
      <c r="BE9" s="17">
        <v>4.2937390369555399E-2</v>
      </c>
      <c r="BF9" s="17"/>
      <c r="BG9" s="17">
        <v>2.7188272070915599E-2</v>
      </c>
      <c r="BH9" s="17">
        <v>1.30323051103448E-2</v>
      </c>
      <c r="BI9" s="17" t="s">
        <v>95</v>
      </c>
      <c r="BJ9" s="17" t="s">
        <v>95</v>
      </c>
      <c r="BK9" s="17" t="s">
        <v>95</v>
      </c>
      <c r="BL9" s="17" t="s">
        <v>95</v>
      </c>
      <c r="BM9" s="17" t="s">
        <v>95</v>
      </c>
    </row>
    <row r="10" spans="2:65" x14ac:dyDescent="0.35">
      <c r="B10" s="18" t="s">
        <v>776</v>
      </c>
      <c r="C10" s="17">
        <v>7.6424956518670303E-2</v>
      </c>
      <c r="D10" s="17">
        <v>0.103239549225873</v>
      </c>
      <c r="E10" s="17">
        <v>5.20379778830403E-2</v>
      </c>
      <c r="F10" s="17"/>
      <c r="G10" s="17">
        <v>0.17847543044029199</v>
      </c>
      <c r="H10" s="17">
        <v>0.15916455118919501</v>
      </c>
      <c r="I10" s="17">
        <v>9.7199963780981002E-2</v>
      </c>
      <c r="J10" s="17">
        <v>1.51966962260824E-2</v>
      </c>
      <c r="K10" s="17">
        <v>4.8152159075701098E-2</v>
      </c>
      <c r="L10" s="17">
        <v>6.4898507575305506E-2</v>
      </c>
      <c r="M10" s="17"/>
      <c r="N10" s="17">
        <v>9.5499614928479498E-2</v>
      </c>
      <c r="O10" s="17">
        <v>4.3112077997045799E-2</v>
      </c>
      <c r="P10" s="17">
        <v>8.9751884228594106E-2</v>
      </c>
      <c r="Q10" s="17">
        <v>7.9464889062105207E-2</v>
      </c>
      <c r="R10" s="17"/>
      <c r="S10" s="17">
        <v>7.0194213881968698E-2</v>
      </c>
      <c r="T10" s="17">
        <v>0.11167136998470401</v>
      </c>
      <c r="U10" s="17">
        <v>5.5107726095427502E-2</v>
      </c>
      <c r="V10" s="17">
        <v>0.116229131361614</v>
      </c>
      <c r="W10" s="17">
        <v>8.4011553853205495E-2</v>
      </c>
      <c r="X10" s="17">
        <v>0.115809469268118</v>
      </c>
      <c r="Y10" s="17">
        <v>5.4174203319480599E-2</v>
      </c>
      <c r="Z10" s="17">
        <v>7.2499756906151402E-2</v>
      </c>
      <c r="AA10" s="17">
        <v>4.1083931198667198E-2</v>
      </c>
      <c r="AB10" s="17">
        <v>6.2669935420329906E-2</v>
      </c>
      <c r="AC10" s="17">
        <v>5.3253981169539902E-2</v>
      </c>
      <c r="AD10" s="17">
        <v>4.9563123081582297E-2</v>
      </c>
      <c r="AE10" s="17"/>
      <c r="AF10" s="17">
        <v>7.5317167170189797E-2</v>
      </c>
      <c r="AG10" s="17">
        <v>8.2519642663542905E-2</v>
      </c>
      <c r="AH10" s="17">
        <v>4.5319007798348597E-2</v>
      </c>
      <c r="AI10" s="17"/>
      <c r="AJ10" s="17">
        <v>7.0069072657985995E-2</v>
      </c>
      <c r="AK10" s="17">
        <v>0.108909069627243</v>
      </c>
      <c r="AL10" s="17">
        <v>6.4890205191568101E-2</v>
      </c>
      <c r="AM10" s="17">
        <v>9.1560844220328105E-2</v>
      </c>
      <c r="AN10" s="17">
        <v>0</v>
      </c>
      <c r="AO10" s="17"/>
      <c r="AP10" s="17">
        <v>8.1529447792116502E-2</v>
      </c>
      <c r="AQ10" s="17">
        <v>9.6773657191463899E-2</v>
      </c>
      <c r="AR10" s="17">
        <v>7.8560051186232702E-2</v>
      </c>
      <c r="AS10" s="17"/>
      <c r="AT10" s="17">
        <v>6.9915483699038702E-2</v>
      </c>
      <c r="AU10" s="17">
        <v>6.4978625761106107E-2</v>
      </c>
      <c r="AV10" s="17">
        <v>9.1064281547946102E-2</v>
      </c>
      <c r="AW10" s="17">
        <v>9.3890103039504305E-2</v>
      </c>
      <c r="AX10" s="17">
        <v>0.163511058121769</v>
      </c>
      <c r="AY10" s="17"/>
      <c r="AZ10" s="17">
        <v>0.12860628338998401</v>
      </c>
      <c r="BA10" s="17">
        <v>5.65048491444652E-2</v>
      </c>
      <c r="BB10" s="17">
        <v>9.9336969479671994E-2</v>
      </c>
      <c r="BC10" s="17">
        <v>7.2483804553559295E-2</v>
      </c>
      <c r="BD10" s="17">
        <v>7.4655805583163898E-2</v>
      </c>
      <c r="BE10" s="17">
        <v>2.43664913667508E-2</v>
      </c>
      <c r="BF10" s="17"/>
      <c r="BG10" s="17">
        <v>6.1317193385409502E-2</v>
      </c>
      <c r="BH10" s="17">
        <v>9.9094853913672107E-2</v>
      </c>
      <c r="BI10" s="17" t="s">
        <v>95</v>
      </c>
      <c r="BJ10" s="17" t="s">
        <v>95</v>
      </c>
      <c r="BK10" s="17" t="s">
        <v>95</v>
      </c>
      <c r="BL10" s="17" t="s">
        <v>95</v>
      </c>
      <c r="BM10" s="17" t="s">
        <v>95</v>
      </c>
    </row>
    <row r="11" spans="2:65" x14ac:dyDescent="0.35">
      <c r="B11" s="18" t="s">
        <v>777</v>
      </c>
      <c r="C11" s="17">
        <v>0.189295198680489</v>
      </c>
      <c r="D11" s="17">
        <v>0.219160285633487</v>
      </c>
      <c r="E11" s="17">
        <v>0.16213389716728999</v>
      </c>
      <c r="F11" s="17"/>
      <c r="G11" s="17">
        <v>0.258804831908234</v>
      </c>
      <c r="H11" s="17">
        <v>0.26645280722331299</v>
      </c>
      <c r="I11" s="17">
        <v>0.16961954129887899</v>
      </c>
      <c r="J11" s="17">
        <v>0.21087758413934199</v>
      </c>
      <c r="K11" s="17">
        <v>0.15530865714845701</v>
      </c>
      <c r="L11" s="17">
        <v>0.162970308266733</v>
      </c>
      <c r="M11" s="17"/>
      <c r="N11" s="17">
        <v>0.262602669377071</v>
      </c>
      <c r="O11" s="17">
        <v>0.20489898961904099</v>
      </c>
      <c r="P11" s="17">
        <v>0.13486258824422001</v>
      </c>
      <c r="Q11" s="17">
        <v>0.114159315811499</v>
      </c>
      <c r="R11" s="17"/>
      <c r="S11" s="17">
        <v>0.201775952007889</v>
      </c>
      <c r="T11" s="17">
        <v>0.13273798676294801</v>
      </c>
      <c r="U11" s="17">
        <v>0.26522406488323602</v>
      </c>
      <c r="V11" s="17">
        <v>0.21000750196107501</v>
      </c>
      <c r="W11" s="17">
        <v>0.21571924587876901</v>
      </c>
      <c r="X11" s="17">
        <v>0.20940817204701301</v>
      </c>
      <c r="Y11" s="17">
        <v>0.20172613031220399</v>
      </c>
      <c r="Z11" s="17">
        <v>0.163115640187455</v>
      </c>
      <c r="AA11" s="17">
        <v>0.195587262433841</v>
      </c>
      <c r="AB11" s="17">
        <v>0.16290093388355001</v>
      </c>
      <c r="AC11" s="17">
        <v>0.118525272007461</v>
      </c>
      <c r="AD11" s="17">
        <v>0.19889388111324499</v>
      </c>
      <c r="AE11" s="17"/>
      <c r="AF11" s="17">
        <v>0.135885522235169</v>
      </c>
      <c r="AG11" s="17">
        <v>0.23450387923007501</v>
      </c>
      <c r="AH11" s="17">
        <v>0.184941931140336</v>
      </c>
      <c r="AI11" s="17"/>
      <c r="AJ11" s="17">
        <v>0.179346843444354</v>
      </c>
      <c r="AK11" s="17">
        <v>0.213646334205875</v>
      </c>
      <c r="AL11" s="17">
        <v>0.24514656869364501</v>
      </c>
      <c r="AM11" s="17">
        <v>0</v>
      </c>
      <c r="AN11" s="17">
        <v>0.13504688641392601</v>
      </c>
      <c r="AO11" s="17"/>
      <c r="AP11" s="17">
        <v>0.23876830962853199</v>
      </c>
      <c r="AQ11" s="17">
        <v>0.23970505508527001</v>
      </c>
      <c r="AR11" s="17">
        <v>0.16203257630665699</v>
      </c>
      <c r="AS11" s="17"/>
      <c r="AT11" s="17">
        <v>0.133409618606664</v>
      </c>
      <c r="AU11" s="17">
        <v>0.16796850439580899</v>
      </c>
      <c r="AV11" s="17">
        <v>0.25369173784792198</v>
      </c>
      <c r="AW11" s="17">
        <v>0.26214983108517997</v>
      </c>
      <c r="AX11" s="17">
        <v>4.6927901031614698E-2</v>
      </c>
      <c r="AY11" s="17"/>
      <c r="AZ11" s="17">
        <v>0.228230978838593</v>
      </c>
      <c r="BA11" s="17">
        <v>0.20655100668387499</v>
      </c>
      <c r="BB11" s="17">
        <v>0.16213076127495901</v>
      </c>
      <c r="BC11" s="17">
        <v>0.158403706617217</v>
      </c>
      <c r="BD11" s="17">
        <v>0.22942496678053301</v>
      </c>
      <c r="BE11" s="17">
        <v>1.9674754121384599E-2</v>
      </c>
      <c r="BF11" s="17"/>
      <c r="BG11" s="17">
        <v>0.17715076166402299</v>
      </c>
      <c r="BH11" s="17">
        <v>0.20751848816781501</v>
      </c>
      <c r="BI11" s="17" t="s">
        <v>95</v>
      </c>
      <c r="BJ11" s="17" t="s">
        <v>95</v>
      </c>
      <c r="BK11" s="17" t="s">
        <v>95</v>
      </c>
      <c r="BL11" s="17" t="s">
        <v>95</v>
      </c>
      <c r="BM11" s="17" t="s">
        <v>95</v>
      </c>
    </row>
    <row r="12" spans="2:65" x14ac:dyDescent="0.35">
      <c r="B12" s="18" t="s">
        <v>778</v>
      </c>
      <c r="C12" s="17">
        <v>0.31426778972055402</v>
      </c>
      <c r="D12" s="17">
        <v>0.30641977403728898</v>
      </c>
      <c r="E12" s="17">
        <v>0.32140529849757299</v>
      </c>
      <c r="F12" s="17"/>
      <c r="G12" s="17">
        <v>0.27553748244958498</v>
      </c>
      <c r="H12" s="17">
        <v>0.28056298385535799</v>
      </c>
      <c r="I12" s="17">
        <v>0.38795266054223299</v>
      </c>
      <c r="J12" s="17">
        <v>0.31614354579867998</v>
      </c>
      <c r="K12" s="17">
        <v>0.33865797777200701</v>
      </c>
      <c r="L12" s="17">
        <v>0.28019715318862498</v>
      </c>
      <c r="M12" s="17"/>
      <c r="N12" s="17">
        <v>0.28684827889634101</v>
      </c>
      <c r="O12" s="17">
        <v>0.35828529868803999</v>
      </c>
      <c r="P12" s="17">
        <v>0.34074708882501997</v>
      </c>
      <c r="Q12" s="17">
        <v>0.26738028629541</v>
      </c>
      <c r="R12" s="17"/>
      <c r="S12" s="17">
        <v>0.31327825045508101</v>
      </c>
      <c r="T12" s="17">
        <v>0.33986728968572599</v>
      </c>
      <c r="U12" s="17">
        <v>0.31450487254665799</v>
      </c>
      <c r="V12" s="17">
        <v>0.27888942299568198</v>
      </c>
      <c r="W12" s="17">
        <v>0.33655858117660398</v>
      </c>
      <c r="X12" s="17">
        <v>0.294088996585741</v>
      </c>
      <c r="Y12" s="17">
        <v>0.30760180877913201</v>
      </c>
      <c r="Z12" s="17">
        <v>0.28000623191578999</v>
      </c>
      <c r="AA12" s="17">
        <v>0.32754962521047998</v>
      </c>
      <c r="AB12" s="17">
        <v>0.35489004681907299</v>
      </c>
      <c r="AC12" s="17">
        <v>0.24944446136353901</v>
      </c>
      <c r="AD12" s="17">
        <v>0.27950806394794703</v>
      </c>
      <c r="AE12" s="17"/>
      <c r="AF12" s="17">
        <v>0.319623700428113</v>
      </c>
      <c r="AG12" s="17">
        <v>0.29722286162602801</v>
      </c>
      <c r="AH12" s="17">
        <v>0.33964975907039702</v>
      </c>
      <c r="AI12" s="17"/>
      <c r="AJ12" s="17">
        <v>0.30853799067835302</v>
      </c>
      <c r="AK12" s="17">
        <v>0.29619221535175699</v>
      </c>
      <c r="AL12" s="17">
        <v>0.33008581064092202</v>
      </c>
      <c r="AM12" s="17">
        <v>0.28544416883658302</v>
      </c>
      <c r="AN12" s="17">
        <v>0.40142672017212899</v>
      </c>
      <c r="AO12" s="17"/>
      <c r="AP12" s="17">
        <v>0.30617733164404298</v>
      </c>
      <c r="AQ12" s="17">
        <v>0.28381139500390101</v>
      </c>
      <c r="AR12" s="17">
        <v>0.36351555174571498</v>
      </c>
      <c r="AS12" s="17"/>
      <c r="AT12" s="17">
        <v>0.35474363586198399</v>
      </c>
      <c r="AU12" s="17">
        <v>0.29963196051549401</v>
      </c>
      <c r="AV12" s="17">
        <v>0.28820607683682498</v>
      </c>
      <c r="AW12" s="17">
        <v>0.27314305205656098</v>
      </c>
      <c r="AX12" s="17">
        <v>0.30889690300125799</v>
      </c>
      <c r="AY12" s="17"/>
      <c r="AZ12" s="17">
        <v>0.26861191079558</v>
      </c>
      <c r="BA12" s="17">
        <v>0.31541007649891301</v>
      </c>
      <c r="BB12" s="17">
        <v>0.35537380091176701</v>
      </c>
      <c r="BC12" s="17">
        <v>0.29335827781332002</v>
      </c>
      <c r="BD12" s="17">
        <v>0.33306921761286301</v>
      </c>
      <c r="BE12" s="17">
        <v>0.382039009877091</v>
      </c>
      <c r="BF12" s="17"/>
      <c r="BG12" s="17">
        <v>0.31103067446779797</v>
      </c>
      <c r="BH12" s="17">
        <v>0.31912523089092798</v>
      </c>
      <c r="BI12" s="17" t="s">
        <v>95</v>
      </c>
      <c r="BJ12" s="17" t="s">
        <v>95</v>
      </c>
      <c r="BK12" s="17" t="s">
        <v>95</v>
      </c>
      <c r="BL12" s="17" t="s">
        <v>95</v>
      </c>
      <c r="BM12" s="17" t="s">
        <v>95</v>
      </c>
    </row>
    <row r="13" spans="2:65" ht="29" x14ac:dyDescent="0.35">
      <c r="B13" s="18" t="s">
        <v>779</v>
      </c>
      <c r="C13" s="17">
        <v>0.26894736808311298</v>
      </c>
      <c r="D13" s="17">
        <v>0.26112023283645402</v>
      </c>
      <c r="E13" s="17">
        <v>0.27606588679875199</v>
      </c>
      <c r="F13" s="17"/>
      <c r="G13" s="17">
        <v>3.25228626656556E-2</v>
      </c>
      <c r="H13" s="17">
        <v>0.19037804285745999</v>
      </c>
      <c r="I13" s="17">
        <v>0.206804114669771</v>
      </c>
      <c r="J13" s="17">
        <v>0.33693764427046102</v>
      </c>
      <c r="K13" s="17">
        <v>0.30292604518431299</v>
      </c>
      <c r="L13" s="17">
        <v>0.32765659978870099</v>
      </c>
      <c r="M13" s="17"/>
      <c r="N13" s="17">
        <v>0.21932746013774301</v>
      </c>
      <c r="O13" s="17">
        <v>0.26332369536242201</v>
      </c>
      <c r="P13" s="17">
        <v>0.24416004534032401</v>
      </c>
      <c r="Q13" s="17">
        <v>0.374890005209289</v>
      </c>
      <c r="R13" s="17"/>
      <c r="S13" s="17">
        <v>0.18976578669616301</v>
      </c>
      <c r="T13" s="17">
        <v>0.29866876084242799</v>
      </c>
      <c r="U13" s="17">
        <v>0.26221024458557102</v>
      </c>
      <c r="V13" s="17">
        <v>0.23381228636822299</v>
      </c>
      <c r="W13" s="17">
        <v>0.190423281457098</v>
      </c>
      <c r="X13" s="17">
        <v>0.23761876823661801</v>
      </c>
      <c r="Y13" s="17">
        <v>0.29814353149422601</v>
      </c>
      <c r="Z13" s="17">
        <v>0.37699120991284901</v>
      </c>
      <c r="AA13" s="17">
        <v>0.299215992521977</v>
      </c>
      <c r="AB13" s="17">
        <v>0.29617217442939398</v>
      </c>
      <c r="AC13" s="17">
        <v>0.211763716752846</v>
      </c>
      <c r="AD13" s="17">
        <v>0.422471808775643</v>
      </c>
      <c r="AE13" s="17"/>
      <c r="AF13" s="17">
        <v>0.321439581449036</v>
      </c>
      <c r="AG13" s="17">
        <v>0.25334914400669101</v>
      </c>
      <c r="AH13" s="17">
        <v>0.250692306664275</v>
      </c>
      <c r="AI13" s="17"/>
      <c r="AJ13" s="17">
        <v>0.32268210237588202</v>
      </c>
      <c r="AK13" s="17">
        <v>0.23628601601146201</v>
      </c>
      <c r="AL13" s="17">
        <v>0.153819810682915</v>
      </c>
      <c r="AM13" s="17">
        <v>0.62299498694308897</v>
      </c>
      <c r="AN13" s="17">
        <v>0.282307960642183</v>
      </c>
      <c r="AO13" s="17"/>
      <c r="AP13" s="17">
        <v>0.25968364199570998</v>
      </c>
      <c r="AQ13" s="17">
        <v>0.2354405913422</v>
      </c>
      <c r="AR13" s="17">
        <v>0.18199564938583701</v>
      </c>
      <c r="AS13" s="17"/>
      <c r="AT13" s="17">
        <v>0.27188180462263101</v>
      </c>
      <c r="AU13" s="17">
        <v>0.31034850159865901</v>
      </c>
      <c r="AV13" s="17">
        <v>0.22289625790700199</v>
      </c>
      <c r="AW13" s="17">
        <v>0.18123399949522701</v>
      </c>
      <c r="AX13" s="17">
        <v>0.33809117553328599</v>
      </c>
      <c r="AY13" s="17"/>
      <c r="AZ13" s="17">
        <v>0.239079933993671</v>
      </c>
      <c r="BA13" s="17">
        <v>0.256345903831389</v>
      </c>
      <c r="BB13" s="17">
        <v>0.30201346228676201</v>
      </c>
      <c r="BC13" s="17">
        <v>0.31154255017221999</v>
      </c>
      <c r="BD13" s="17">
        <v>0.20117831349621701</v>
      </c>
      <c r="BE13" s="17">
        <v>0.40937514497511301</v>
      </c>
      <c r="BF13" s="17"/>
      <c r="BG13" s="17">
        <v>0.28643125199758301</v>
      </c>
      <c r="BH13" s="17">
        <v>0.242711991547816</v>
      </c>
      <c r="BI13" s="17" t="s">
        <v>95</v>
      </c>
      <c r="BJ13" s="17" t="s">
        <v>95</v>
      </c>
      <c r="BK13" s="17" t="s">
        <v>95</v>
      </c>
      <c r="BL13" s="17" t="s">
        <v>95</v>
      </c>
      <c r="BM13" s="17" t="s">
        <v>95</v>
      </c>
    </row>
    <row r="14" spans="2:65" x14ac:dyDescent="0.35">
      <c r="B14" s="18" t="s">
        <v>497</v>
      </c>
      <c r="C14" s="19">
        <v>0.12953756473733699</v>
      </c>
      <c r="D14" s="19">
        <v>9.0639706600133402E-2</v>
      </c>
      <c r="E14" s="19">
        <v>0.164913870680964</v>
      </c>
      <c r="F14" s="19"/>
      <c r="G14" s="19">
        <v>0.17428057694268601</v>
      </c>
      <c r="H14" s="19">
        <v>5.2875062334964203E-2</v>
      </c>
      <c r="I14" s="19">
        <v>0.12047657270944601</v>
      </c>
      <c r="J14" s="19">
        <v>0.111827775632603</v>
      </c>
      <c r="K14" s="19">
        <v>0.13777983976261199</v>
      </c>
      <c r="L14" s="19">
        <v>0.15648699383681899</v>
      </c>
      <c r="M14" s="19"/>
      <c r="N14" s="19">
        <v>0.10755279044804</v>
      </c>
      <c r="O14" s="19">
        <v>0.11615982981793101</v>
      </c>
      <c r="P14" s="19">
        <v>0.18453903696467699</v>
      </c>
      <c r="Q14" s="19">
        <v>0.12457450824371601</v>
      </c>
      <c r="R14" s="19"/>
      <c r="S14" s="19">
        <v>0.16717142050125899</v>
      </c>
      <c r="T14" s="19">
        <v>9.4945513024924794E-2</v>
      </c>
      <c r="U14" s="19">
        <v>0.10295309188910801</v>
      </c>
      <c r="V14" s="19">
        <v>0.16106165731340599</v>
      </c>
      <c r="W14" s="19">
        <v>0.156517194616758</v>
      </c>
      <c r="X14" s="19">
        <v>0.14307459386251001</v>
      </c>
      <c r="Y14" s="19">
        <v>0.109372652913149</v>
      </c>
      <c r="Z14" s="19">
        <v>0.10738716107775501</v>
      </c>
      <c r="AA14" s="19">
        <v>0.11127162340109099</v>
      </c>
      <c r="AB14" s="19">
        <v>0.108185503007362</v>
      </c>
      <c r="AC14" s="19">
        <v>0.28124189462523602</v>
      </c>
      <c r="AD14" s="19">
        <v>4.9563123081582297E-2</v>
      </c>
      <c r="AE14" s="19"/>
      <c r="AF14" s="19">
        <v>0.12793586659655601</v>
      </c>
      <c r="AG14" s="19">
        <v>0.11748401017101499</v>
      </c>
      <c r="AH14" s="19">
        <v>0.14937507080670501</v>
      </c>
      <c r="AI14" s="19"/>
      <c r="AJ14" s="19">
        <v>0.11074739275308999</v>
      </c>
      <c r="AK14" s="19">
        <v>0.106063116437145</v>
      </c>
      <c r="AL14" s="19">
        <v>0.136083872688329</v>
      </c>
      <c r="AM14" s="19">
        <v>0</v>
      </c>
      <c r="AN14" s="19">
        <v>0.181218432771763</v>
      </c>
      <c r="AO14" s="19"/>
      <c r="AP14" s="19">
        <v>0.100567845554598</v>
      </c>
      <c r="AQ14" s="19">
        <v>0.103040679479486</v>
      </c>
      <c r="AR14" s="19">
        <v>0.14486387492173</v>
      </c>
      <c r="AS14" s="19"/>
      <c r="AT14" s="19">
        <v>0.16001662441772299</v>
      </c>
      <c r="AU14" s="19">
        <v>0.13295011173985199</v>
      </c>
      <c r="AV14" s="19">
        <v>0.131009437995597</v>
      </c>
      <c r="AW14" s="19">
        <v>9.9571944413122296E-2</v>
      </c>
      <c r="AX14" s="19">
        <v>8.7526764336671406E-2</v>
      </c>
      <c r="AY14" s="19"/>
      <c r="AZ14" s="19">
        <v>7.2719798627623303E-2</v>
      </c>
      <c r="BA14" s="19">
        <v>0.158500851480636</v>
      </c>
      <c r="BB14" s="19">
        <v>6.08064096084295E-2</v>
      </c>
      <c r="BC14" s="19">
        <v>0.139917082500159</v>
      </c>
      <c r="BD14" s="19">
        <v>0.16167169652722299</v>
      </c>
      <c r="BE14" s="19">
        <v>0.121607209290106</v>
      </c>
      <c r="BF14" s="19"/>
      <c r="BG14" s="19">
        <v>0.13688184641427101</v>
      </c>
      <c r="BH14" s="19">
        <v>0.118517130369424</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772</v>
      </c>
      <c r="D7" s="10">
        <v>397</v>
      </c>
      <c r="E7" s="10">
        <v>374</v>
      </c>
      <c r="F7" s="10"/>
      <c r="G7" s="10">
        <v>42</v>
      </c>
      <c r="H7" s="10">
        <v>115</v>
      </c>
      <c r="I7" s="10">
        <v>113</v>
      </c>
      <c r="J7" s="10">
        <v>125</v>
      </c>
      <c r="K7" s="10">
        <v>145</v>
      </c>
      <c r="L7" s="10">
        <v>232</v>
      </c>
      <c r="M7" s="10"/>
      <c r="N7" s="10">
        <v>300</v>
      </c>
      <c r="O7" s="10">
        <v>213</v>
      </c>
      <c r="P7" s="10">
        <v>140</v>
      </c>
      <c r="Q7" s="10">
        <v>118</v>
      </c>
      <c r="R7" s="10"/>
      <c r="S7" s="10">
        <v>84</v>
      </c>
      <c r="T7" s="10">
        <v>91</v>
      </c>
      <c r="U7" s="10">
        <v>69</v>
      </c>
      <c r="V7" s="10">
        <v>73</v>
      </c>
      <c r="W7" s="10">
        <v>58</v>
      </c>
      <c r="X7" s="10">
        <v>67</v>
      </c>
      <c r="Y7" s="10">
        <v>87</v>
      </c>
      <c r="Z7" s="10">
        <v>30</v>
      </c>
      <c r="AA7" s="10">
        <v>96</v>
      </c>
      <c r="AB7" s="10">
        <v>56</v>
      </c>
      <c r="AC7" s="10">
        <v>37</v>
      </c>
      <c r="AD7" s="10">
        <v>24</v>
      </c>
      <c r="AE7" s="10"/>
      <c r="AF7" s="10">
        <v>318</v>
      </c>
      <c r="AG7" s="10">
        <v>361</v>
      </c>
      <c r="AH7" s="10">
        <v>63</v>
      </c>
      <c r="AI7" s="10"/>
      <c r="AJ7" s="10">
        <v>324</v>
      </c>
      <c r="AK7" s="10">
        <v>229</v>
      </c>
      <c r="AL7" s="10">
        <v>66</v>
      </c>
      <c r="AM7" s="10">
        <v>12</v>
      </c>
      <c r="AN7" s="10">
        <v>54</v>
      </c>
      <c r="AO7" s="10"/>
      <c r="AP7" s="10">
        <v>166</v>
      </c>
      <c r="AQ7" s="10">
        <v>263</v>
      </c>
      <c r="AR7" s="10">
        <v>64</v>
      </c>
      <c r="AS7" s="10"/>
      <c r="AT7" s="10">
        <v>150</v>
      </c>
      <c r="AU7" s="10">
        <v>171</v>
      </c>
      <c r="AV7" s="10">
        <v>211</v>
      </c>
      <c r="AW7" s="10">
        <v>101</v>
      </c>
      <c r="AX7" s="10">
        <v>18</v>
      </c>
      <c r="AY7" s="10"/>
      <c r="AZ7" s="10">
        <v>128</v>
      </c>
      <c r="BA7" s="10">
        <v>237</v>
      </c>
      <c r="BB7" s="10">
        <v>73</v>
      </c>
      <c r="BC7" s="10">
        <v>162</v>
      </c>
      <c r="BD7" s="10">
        <v>130</v>
      </c>
      <c r="BE7" s="10">
        <v>42</v>
      </c>
      <c r="BF7" s="10"/>
      <c r="BG7" s="10">
        <v>468</v>
      </c>
      <c r="BH7" s="10">
        <v>304</v>
      </c>
      <c r="BI7" s="10" t="s">
        <v>94</v>
      </c>
      <c r="BJ7" s="10" t="s">
        <v>94</v>
      </c>
      <c r="BK7" s="10" t="s">
        <v>94</v>
      </c>
      <c r="BL7" s="10" t="s">
        <v>94</v>
      </c>
      <c r="BM7" s="10" t="s">
        <v>94</v>
      </c>
    </row>
    <row r="8" spans="2:65" ht="30" customHeight="1" x14ac:dyDescent="0.35">
      <c r="B8" s="11" t="s">
        <v>19</v>
      </c>
      <c r="C8" s="11">
        <v>752</v>
      </c>
      <c r="D8" s="11">
        <v>390</v>
      </c>
      <c r="E8" s="11">
        <v>362</v>
      </c>
      <c r="F8" s="11"/>
      <c r="G8" s="11">
        <v>52</v>
      </c>
      <c r="H8" s="11">
        <v>110</v>
      </c>
      <c r="I8" s="11">
        <v>108</v>
      </c>
      <c r="J8" s="11">
        <v>119</v>
      </c>
      <c r="K8" s="11">
        <v>139</v>
      </c>
      <c r="L8" s="11">
        <v>224</v>
      </c>
      <c r="M8" s="11"/>
      <c r="N8" s="11">
        <v>272</v>
      </c>
      <c r="O8" s="11">
        <v>200</v>
      </c>
      <c r="P8" s="11">
        <v>153</v>
      </c>
      <c r="Q8" s="11">
        <v>126</v>
      </c>
      <c r="R8" s="11"/>
      <c r="S8" s="11">
        <v>83</v>
      </c>
      <c r="T8" s="11">
        <v>83</v>
      </c>
      <c r="U8" s="11">
        <v>65</v>
      </c>
      <c r="V8" s="11">
        <v>71</v>
      </c>
      <c r="W8" s="11">
        <v>55</v>
      </c>
      <c r="X8" s="11">
        <v>66</v>
      </c>
      <c r="Y8" s="11">
        <v>78</v>
      </c>
      <c r="Z8" s="11">
        <v>27</v>
      </c>
      <c r="AA8" s="11">
        <v>89</v>
      </c>
      <c r="AB8" s="11">
        <v>66</v>
      </c>
      <c r="AC8" s="11">
        <v>38</v>
      </c>
      <c r="AD8" s="11">
        <v>31</v>
      </c>
      <c r="AE8" s="11"/>
      <c r="AF8" s="11">
        <v>308</v>
      </c>
      <c r="AG8" s="11">
        <v>347</v>
      </c>
      <c r="AH8" s="11">
        <v>65</v>
      </c>
      <c r="AI8" s="11"/>
      <c r="AJ8" s="11">
        <v>305</v>
      </c>
      <c r="AK8" s="11">
        <v>225</v>
      </c>
      <c r="AL8" s="11">
        <v>63</v>
      </c>
      <c r="AM8" s="11">
        <v>12</v>
      </c>
      <c r="AN8" s="11">
        <v>54</v>
      </c>
      <c r="AO8" s="11"/>
      <c r="AP8" s="11">
        <v>156</v>
      </c>
      <c r="AQ8" s="11">
        <v>255</v>
      </c>
      <c r="AR8" s="11">
        <v>65</v>
      </c>
      <c r="AS8" s="11"/>
      <c r="AT8" s="11">
        <v>150</v>
      </c>
      <c r="AU8" s="11">
        <v>169</v>
      </c>
      <c r="AV8" s="11">
        <v>202</v>
      </c>
      <c r="AW8" s="11">
        <v>94</v>
      </c>
      <c r="AX8" s="11">
        <v>16</v>
      </c>
      <c r="AY8" s="11"/>
      <c r="AZ8" s="11">
        <v>128</v>
      </c>
      <c r="BA8" s="11">
        <v>227</v>
      </c>
      <c r="BB8" s="11">
        <v>71</v>
      </c>
      <c r="BC8" s="11">
        <v>158</v>
      </c>
      <c r="BD8" s="11">
        <v>127</v>
      </c>
      <c r="BE8" s="11">
        <v>41</v>
      </c>
      <c r="BF8" s="11"/>
      <c r="BG8" s="11">
        <v>453</v>
      </c>
      <c r="BH8" s="11">
        <v>300</v>
      </c>
      <c r="BI8" s="11" t="s">
        <v>94</v>
      </c>
      <c r="BJ8" s="11" t="s">
        <v>94</v>
      </c>
      <c r="BK8" s="11" t="s">
        <v>94</v>
      </c>
      <c r="BL8" s="11" t="s">
        <v>94</v>
      </c>
      <c r="BM8" s="11" t="s">
        <v>94</v>
      </c>
    </row>
    <row r="9" spans="2:65" x14ac:dyDescent="0.35">
      <c r="B9" s="18" t="s">
        <v>775</v>
      </c>
      <c r="C9" s="17">
        <v>3.0322609960751E-2</v>
      </c>
      <c r="D9" s="17">
        <v>4.2232347714617799E-2</v>
      </c>
      <c r="E9" s="17">
        <v>1.7578332025209E-2</v>
      </c>
      <c r="F9" s="17"/>
      <c r="G9" s="17">
        <v>0.117543588565478</v>
      </c>
      <c r="H9" s="17">
        <v>6.4570716417339705E-2</v>
      </c>
      <c r="I9" s="17">
        <v>8.3600471586734292E-3</v>
      </c>
      <c r="J9" s="17">
        <v>9.4628807005206692E-3</v>
      </c>
      <c r="K9" s="17">
        <v>2.1195388265810099E-2</v>
      </c>
      <c r="L9" s="17">
        <v>2.0511444705195999E-2</v>
      </c>
      <c r="M9" s="17"/>
      <c r="N9" s="17">
        <v>3.5648447134903997E-2</v>
      </c>
      <c r="O9" s="17">
        <v>2.1114980206544901E-2</v>
      </c>
      <c r="P9" s="17">
        <v>1.8540597225591898E-2</v>
      </c>
      <c r="Q9" s="17">
        <v>4.7965859108842698E-2</v>
      </c>
      <c r="R9" s="17"/>
      <c r="S9" s="17">
        <v>7.4054502743736095E-2</v>
      </c>
      <c r="T9" s="17">
        <v>4.3444129103150597E-2</v>
      </c>
      <c r="U9" s="17">
        <v>1.6086817023179899E-2</v>
      </c>
      <c r="V9" s="17">
        <v>1.0658979454170599E-2</v>
      </c>
      <c r="W9" s="17">
        <v>7.6176399108065701E-2</v>
      </c>
      <c r="X9" s="17">
        <v>4.8180108104890401E-2</v>
      </c>
      <c r="Y9" s="17">
        <v>1.1295710164053801E-2</v>
      </c>
      <c r="Z9" s="17">
        <v>0</v>
      </c>
      <c r="AA9" s="17">
        <v>9.7121102919834994E-3</v>
      </c>
      <c r="AB9" s="17">
        <v>1.6906121074313701E-2</v>
      </c>
      <c r="AC9" s="17">
        <v>2.5878237553294201E-2</v>
      </c>
      <c r="AD9" s="17">
        <v>0</v>
      </c>
      <c r="AE9" s="17"/>
      <c r="AF9" s="17">
        <v>2.1187309870203602E-2</v>
      </c>
      <c r="AG9" s="17">
        <v>4.6903451988980001E-2</v>
      </c>
      <c r="AH9" s="17">
        <v>0</v>
      </c>
      <c r="AI9" s="17"/>
      <c r="AJ9" s="17">
        <v>3.2208641593299697E-2</v>
      </c>
      <c r="AK9" s="17">
        <v>3.8959532207777897E-2</v>
      </c>
      <c r="AL9" s="17">
        <v>3.8391045998673802E-2</v>
      </c>
      <c r="AM9" s="17">
        <v>0</v>
      </c>
      <c r="AN9" s="17">
        <v>0</v>
      </c>
      <c r="AO9" s="17"/>
      <c r="AP9" s="17">
        <v>4.1140734334130499E-2</v>
      </c>
      <c r="AQ9" s="17">
        <v>3.0165668813676601E-2</v>
      </c>
      <c r="AR9" s="17">
        <v>9.1490016728105E-2</v>
      </c>
      <c r="AS9" s="17"/>
      <c r="AT9" s="17">
        <v>1.3278173675316999E-2</v>
      </c>
      <c r="AU9" s="17">
        <v>4.10295942292732E-2</v>
      </c>
      <c r="AV9" s="17">
        <v>2.7570796803199401E-2</v>
      </c>
      <c r="AW9" s="17">
        <v>5.0282705323069297E-2</v>
      </c>
      <c r="AX9" s="17">
        <v>0.114132086049368</v>
      </c>
      <c r="AY9" s="17"/>
      <c r="AZ9" s="17">
        <v>9.8404535312234295E-2</v>
      </c>
      <c r="BA9" s="17">
        <v>7.04243509099493E-3</v>
      </c>
      <c r="BB9" s="17">
        <v>3.8446776571425097E-2</v>
      </c>
      <c r="BC9" s="17">
        <v>1.9245954047551399E-2</v>
      </c>
      <c r="BD9" s="17">
        <v>2.2224225762786601E-2</v>
      </c>
      <c r="BE9" s="17">
        <v>0</v>
      </c>
      <c r="BF9" s="17"/>
      <c r="BG9" s="17">
        <v>3.0152029991464099E-2</v>
      </c>
      <c r="BH9" s="17">
        <v>3.0580303824956499E-2</v>
      </c>
      <c r="BI9" s="17" t="s">
        <v>95</v>
      </c>
      <c r="BJ9" s="17" t="s">
        <v>95</v>
      </c>
      <c r="BK9" s="17" t="s">
        <v>95</v>
      </c>
      <c r="BL9" s="17" t="s">
        <v>95</v>
      </c>
      <c r="BM9" s="17" t="s">
        <v>95</v>
      </c>
    </row>
    <row r="10" spans="2:65" x14ac:dyDescent="0.35">
      <c r="B10" s="18" t="s">
        <v>776</v>
      </c>
      <c r="C10" s="17">
        <v>0.10082571574940601</v>
      </c>
      <c r="D10" s="17">
        <v>0.13455135380592201</v>
      </c>
      <c r="E10" s="17">
        <v>6.4774616740840896E-2</v>
      </c>
      <c r="F10" s="17"/>
      <c r="G10" s="17">
        <v>0.15950607976792799</v>
      </c>
      <c r="H10" s="17">
        <v>6.4451579505700907E-2</v>
      </c>
      <c r="I10" s="17">
        <v>0.122829370143821</v>
      </c>
      <c r="J10" s="17">
        <v>7.2364705600542104E-2</v>
      </c>
      <c r="K10" s="17">
        <v>8.4455742308524401E-2</v>
      </c>
      <c r="L10" s="17">
        <v>0.119809201012587</v>
      </c>
      <c r="M10" s="17"/>
      <c r="N10" s="17">
        <v>0.13050046245418401</v>
      </c>
      <c r="O10" s="17">
        <v>9.4239618827620206E-2</v>
      </c>
      <c r="P10" s="17">
        <v>9.1791754443749901E-2</v>
      </c>
      <c r="Q10" s="17">
        <v>5.9018449054591998E-2</v>
      </c>
      <c r="R10" s="17"/>
      <c r="S10" s="17">
        <v>8.9354005591786606E-2</v>
      </c>
      <c r="T10" s="17">
        <v>6.6253669356117206E-2</v>
      </c>
      <c r="U10" s="17">
        <v>8.0026337313140405E-2</v>
      </c>
      <c r="V10" s="17">
        <v>8.1974780527767105E-2</v>
      </c>
      <c r="W10" s="17">
        <v>0.15449588078641899</v>
      </c>
      <c r="X10" s="17">
        <v>5.2796445779763598E-2</v>
      </c>
      <c r="Y10" s="17">
        <v>0.100568528553723</v>
      </c>
      <c r="Z10" s="17">
        <v>8.8021015905160593E-2</v>
      </c>
      <c r="AA10" s="17">
        <v>0.130682776894402</v>
      </c>
      <c r="AB10" s="17">
        <v>4.7145149551565901E-2</v>
      </c>
      <c r="AC10" s="17">
        <v>0.193691684800361</v>
      </c>
      <c r="AD10" s="17">
        <v>0.24066870735557699</v>
      </c>
      <c r="AE10" s="17"/>
      <c r="AF10" s="17">
        <v>8.1564683619326603E-2</v>
      </c>
      <c r="AG10" s="17">
        <v>0.122272476784104</v>
      </c>
      <c r="AH10" s="17">
        <v>0.106101449203263</v>
      </c>
      <c r="AI10" s="17"/>
      <c r="AJ10" s="17">
        <v>8.33501149269157E-2</v>
      </c>
      <c r="AK10" s="17">
        <v>0.108180600667655</v>
      </c>
      <c r="AL10" s="17">
        <v>0.121663107550051</v>
      </c>
      <c r="AM10" s="17">
        <v>0.22905969343620899</v>
      </c>
      <c r="AN10" s="17">
        <v>9.4738160512552405E-2</v>
      </c>
      <c r="AO10" s="17"/>
      <c r="AP10" s="17">
        <v>9.7259010658616502E-2</v>
      </c>
      <c r="AQ10" s="17">
        <v>9.7831315747049299E-2</v>
      </c>
      <c r="AR10" s="17">
        <v>0.107318784099337</v>
      </c>
      <c r="AS10" s="17"/>
      <c r="AT10" s="17">
        <v>5.2746032463083098E-2</v>
      </c>
      <c r="AU10" s="17">
        <v>0.12390195529754799</v>
      </c>
      <c r="AV10" s="17">
        <v>8.1771769803791E-2</v>
      </c>
      <c r="AW10" s="17">
        <v>0.158272934367824</v>
      </c>
      <c r="AX10" s="17">
        <v>0.26507073673262999</v>
      </c>
      <c r="AY10" s="17"/>
      <c r="AZ10" s="17">
        <v>0.124132423624486</v>
      </c>
      <c r="BA10" s="17">
        <v>9.3594166554009803E-2</v>
      </c>
      <c r="BB10" s="17">
        <v>8.0381218319450096E-2</v>
      </c>
      <c r="BC10" s="17">
        <v>9.6120705265147502E-2</v>
      </c>
      <c r="BD10" s="17">
        <v>0.118381153667225</v>
      </c>
      <c r="BE10" s="17">
        <v>6.7103097294524794E-2</v>
      </c>
      <c r="BF10" s="17"/>
      <c r="BG10" s="17">
        <v>9.3600772301346502E-2</v>
      </c>
      <c r="BH10" s="17">
        <v>0.111740382949658</v>
      </c>
      <c r="BI10" s="17" t="s">
        <v>95</v>
      </c>
      <c r="BJ10" s="17" t="s">
        <v>95</v>
      </c>
      <c r="BK10" s="17" t="s">
        <v>95</v>
      </c>
      <c r="BL10" s="17" t="s">
        <v>95</v>
      </c>
      <c r="BM10" s="17" t="s">
        <v>95</v>
      </c>
    </row>
    <row r="11" spans="2:65" x14ac:dyDescent="0.35">
      <c r="B11" s="18" t="s">
        <v>777</v>
      </c>
      <c r="C11" s="17">
        <v>0.259282414618349</v>
      </c>
      <c r="D11" s="17">
        <v>0.270386758248992</v>
      </c>
      <c r="E11" s="17">
        <v>0.24545861340450401</v>
      </c>
      <c r="F11" s="17"/>
      <c r="G11" s="17">
        <v>0.237605605507062</v>
      </c>
      <c r="H11" s="17">
        <v>0.34392975889242799</v>
      </c>
      <c r="I11" s="17">
        <v>0.25762722575196301</v>
      </c>
      <c r="J11" s="17">
        <v>0.25091589184113799</v>
      </c>
      <c r="K11" s="17">
        <v>0.21923586245519799</v>
      </c>
      <c r="L11" s="17">
        <v>0.25277753259873198</v>
      </c>
      <c r="M11" s="17"/>
      <c r="N11" s="17">
        <v>0.29682591227717597</v>
      </c>
      <c r="O11" s="17">
        <v>0.23479492736704599</v>
      </c>
      <c r="P11" s="17">
        <v>0.251830626742509</v>
      </c>
      <c r="Q11" s="17">
        <v>0.228121506794634</v>
      </c>
      <c r="R11" s="17"/>
      <c r="S11" s="17">
        <v>0.29864312914953001</v>
      </c>
      <c r="T11" s="17">
        <v>0.23310657626109799</v>
      </c>
      <c r="U11" s="17">
        <v>0.30321225703507698</v>
      </c>
      <c r="V11" s="17">
        <v>0.26141214849169903</v>
      </c>
      <c r="W11" s="17">
        <v>0.33127639599659098</v>
      </c>
      <c r="X11" s="17">
        <v>0.26572610055822599</v>
      </c>
      <c r="Y11" s="17">
        <v>0.188409492032031</v>
      </c>
      <c r="Z11" s="17">
        <v>0.200370638397806</v>
      </c>
      <c r="AA11" s="17">
        <v>0.268100343165116</v>
      </c>
      <c r="AB11" s="17">
        <v>0.2489684651788</v>
      </c>
      <c r="AC11" s="17">
        <v>0.30144592881557097</v>
      </c>
      <c r="AD11" s="17">
        <v>0.15902924964281301</v>
      </c>
      <c r="AE11" s="17"/>
      <c r="AF11" s="17">
        <v>0.24162648955707999</v>
      </c>
      <c r="AG11" s="17">
        <v>0.29835240782667299</v>
      </c>
      <c r="AH11" s="17">
        <v>0.13032832255415699</v>
      </c>
      <c r="AI11" s="17"/>
      <c r="AJ11" s="17">
        <v>0.27131996246205398</v>
      </c>
      <c r="AK11" s="17">
        <v>0.29581424282018498</v>
      </c>
      <c r="AL11" s="17">
        <v>0.27094895822273501</v>
      </c>
      <c r="AM11" s="17">
        <v>0.24217326807703701</v>
      </c>
      <c r="AN11" s="17">
        <v>0.109879585712299</v>
      </c>
      <c r="AO11" s="17"/>
      <c r="AP11" s="17">
        <v>0.325130697152133</v>
      </c>
      <c r="AQ11" s="17">
        <v>0.29114703240452</v>
      </c>
      <c r="AR11" s="17">
        <v>0.280682207250808</v>
      </c>
      <c r="AS11" s="17"/>
      <c r="AT11" s="17">
        <v>0.229500903097343</v>
      </c>
      <c r="AU11" s="17">
        <v>0.21675541637218301</v>
      </c>
      <c r="AV11" s="17">
        <v>0.30113944759293598</v>
      </c>
      <c r="AW11" s="17">
        <v>0.34486200587267601</v>
      </c>
      <c r="AX11" s="17">
        <v>0.16963384748969501</v>
      </c>
      <c r="AY11" s="17"/>
      <c r="AZ11" s="17">
        <v>0.35096866290536599</v>
      </c>
      <c r="BA11" s="17">
        <v>0.23267319027274699</v>
      </c>
      <c r="BB11" s="17">
        <v>0.28116679404494699</v>
      </c>
      <c r="BC11" s="17">
        <v>0.245187181975387</v>
      </c>
      <c r="BD11" s="17">
        <v>0.242848306830618</v>
      </c>
      <c r="BE11" s="17">
        <v>0.186832460823247</v>
      </c>
      <c r="BF11" s="17"/>
      <c r="BG11" s="17">
        <v>0.26112153700899599</v>
      </c>
      <c r="BH11" s="17">
        <v>0.25650406638922302</v>
      </c>
      <c r="BI11" s="17" t="s">
        <v>95</v>
      </c>
      <c r="BJ11" s="17" t="s">
        <v>95</v>
      </c>
      <c r="BK11" s="17" t="s">
        <v>95</v>
      </c>
      <c r="BL11" s="17" t="s">
        <v>95</v>
      </c>
      <c r="BM11" s="17" t="s">
        <v>95</v>
      </c>
    </row>
    <row r="12" spans="2:65" x14ac:dyDescent="0.35">
      <c r="B12" s="18" t="s">
        <v>778</v>
      </c>
      <c r="C12" s="17">
        <v>0.270996684686447</v>
      </c>
      <c r="D12" s="17">
        <v>0.27206304305679702</v>
      </c>
      <c r="E12" s="17">
        <v>0.27053289501622602</v>
      </c>
      <c r="F12" s="17"/>
      <c r="G12" s="17">
        <v>0.33297859210488301</v>
      </c>
      <c r="H12" s="17">
        <v>0.327198042609123</v>
      </c>
      <c r="I12" s="17">
        <v>0.250608979792043</v>
      </c>
      <c r="J12" s="17">
        <v>0.255188943124325</v>
      </c>
      <c r="K12" s="17">
        <v>0.30466020681765599</v>
      </c>
      <c r="L12" s="17">
        <v>0.226159642846926</v>
      </c>
      <c r="M12" s="17"/>
      <c r="N12" s="17">
        <v>0.24763328064096499</v>
      </c>
      <c r="O12" s="17">
        <v>0.300007314421046</v>
      </c>
      <c r="P12" s="17">
        <v>0.31892673841518798</v>
      </c>
      <c r="Q12" s="17">
        <v>0.21182704274037001</v>
      </c>
      <c r="R12" s="17"/>
      <c r="S12" s="17">
        <v>0.235867748147463</v>
      </c>
      <c r="T12" s="17">
        <v>0.33015335547375402</v>
      </c>
      <c r="U12" s="17">
        <v>0.241653979487817</v>
      </c>
      <c r="V12" s="17">
        <v>0.187478631748941</v>
      </c>
      <c r="W12" s="17">
        <v>0.26076485752124501</v>
      </c>
      <c r="X12" s="17">
        <v>0.31031168385914798</v>
      </c>
      <c r="Y12" s="17">
        <v>0.24629715995298401</v>
      </c>
      <c r="Z12" s="17">
        <v>0.43359672011544997</v>
      </c>
      <c r="AA12" s="17">
        <v>0.29925556627321398</v>
      </c>
      <c r="AB12" s="17">
        <v>0.30095284484371798</v>
      </c>
      <c r="AC12" s="17">
        <v>0.13956864183779699</v>
      </c>
      <c r="AD12" s="17">
        <v>0.33103436687222498</v>
      </c>
      <c r="AE12" s="17"/>
      <c r="AF12" s="17">
        <v>0.25456385135423498</v>
      </c>
      <c r="AG12" s="17">
        <v>0.257603257790184</v>
      </c>
      <c r="AH12" s="17">
        <v>0.29683697539971998</v>
      </c>
      <c r="AI12" s="17"/>
      <c r="AJ12" s="17">
        <v>0.24733648115797599</v>
      </c>
      <c r="AK12" s="17">
        <v>0.29926899656558797</v>
      </c>
      <c r="AL12" s="17">
        <v>0.25466789886424801</v>
      </c>
      <c r="AM12" s="17">
        <v>7.4048944605219699E-2</v>
      </c>
      <c r="AN12" s="17">
        <v>0.31720190134468801</v>
      </c>
      <c r="AO12" s="17"/>
      <c r="AP12" s="17">
        <v>0.19401594421086801</v>
      </c>
      <c r="AQ12" s="17">
        <v>0.321765379556469</v>
      </c>
      <c r="AR12" s="17">
        <v>0.20194221262974299</v>
      </c>
      <c r="AS12" s="17"/>
      <c r="AT12" s="17">
        <v>0.22774258028592601</v>
      </c>
      <c r="AU12" s="17">
        <v>0.27685978288024199</v>
      </c>
      <c r="AV12" s="17">
        <v>0.30599803345337101</v>
      </c>
      <c r="AW12" s="17">
        <v>0.173529967053313</v>
      </c>
      <c r="AX12" s="17">
        <v>0.166852449505388</v>
      </c>
      <c r="AY12" s="17"/>
      <c r="AZ12" s="17">
        <v>0.19933475397061001</v>
      </c>
      <c r="BA12" s="17">
        <v>0.33504821618812802</v>
      </c>
      <c r="BB12" s="17">
        <v>0.27018717976680701</v>
      </c>
      <c r="BC12" s="17">
        <v>0.26022875219449798</v>
      </c>
      <c r="BD12" s="17">
        <v>0.264343312678677</v>
      </c>
      <c r="BE12" s="17">
        <v>0.20347051039512601</v>
      </c>
      <c r="BF12" s="17"/>
      <c r="BG12" s="17">
        <v>0.24952624699225501</v>
      </c>
      <c r="BH12" s="17">
        <v>0.30343191186304103</v>
      </c>
      <c r="BI12" s="17" t="s">
        <v>95</v>
      </c>
      <c r="BJ12" s="17" t="s">
        <v>95</v>
      </c>
      <c r="BK12" s="17" t="s">
        <v>95</v>
      </c>
      <c r="BL12" s="17" t="s">
        <v>95</v>
      </c>
      <c r="BM12" s="17" t="s">
        <v>95</v>
      </c>
    </row>
    <row r="13" spans="2:65" ht="29" x14ac:dyDescent="0.35">
      <c r="B13" s="18" t="s">
        <v>779</v>
      </c>
      <c r="C13" s="17">
        <v>0.23376216663641999</v>
      </c>
      <c r="D13" s="17">
        <v>0.21754080917068699</v>
      </c>
      <c r="E13" s="17">
        <v>0.25181459713091697</v>
      </c>
      <c r="F13" s="17"/>
      <c r="G13" s="17">
        <v>8.9492775846562497E-2</v>
      </c>
      <c r="H13" s="17">
        <v>0.143497444651453</v>
      </c>
      <c r="I13" s="17">
        <v>0.18572971651870901</v>
      </c>
      <c r="J13" s="17">
        <v>0.25855688181768999</v>
      </c>
      <c r="K13" s="17">
        <v>0.28141979307063902</v>
      </c>
      <c r="L13" s="17">
        <v>0.29226315514856799</v>
      </c>
      <c r="M13" s="17"/>
      <c r="N13" s="17">
        <v>0.20018088908808601</v>
      </c>
      <c r="O13" s="17">
        <v>0.209655809804671</v>
      </c>
      <c r="P13" s="17">
        <v>0.23546107167840599</v>
      </c>
      <c r="Q13" s="17">
        <v>0.34398182178369702</v>
      </c>
      <c r="R13" s="17"/>
      <c r="S13" s="17">
        <v>0.166763533148925</v>
      </c>
      <c r="T13" s="17">
        <v>0.20364619835464301</v>
      </c>
      <c r="U13" s="17">
        <v>0.233708536052319</v>
      </c>
      <c r="V13" s="17">
        <v>0.36433578058342603</v>
      </c>
      <c r="W13" s="17">
        <v>0.108710981944523</v>
      </c>
      <c r="X13" s="17">
        <v>0.21261546544943899</v>
      </c>
      <c r="Y13" s="17">
        <v>0.31388940849174901</v>
      </c>
      <c r="Z13" s="17">
        <v>0.128307499832785</v>
      </c>
      <c r="AA13" s="17">
        <v>0.22016880530909499</v>
      </c>
      <c r="AB13" s="17">
        <v>0.26124257359563402</v>
      </c>
      <c r="AC13" s="17">
        <v>0.287290598963924</v>
      </c>
      <c r="AD13" s="17">
        <v>0.26926767612938501</v>
      </c>
      <c r="AE13" s="17"/>
      <c r="AF13" s="17">
        <v>0.30145632200297501</v>
      </c>
      <c r="AG13" s="17">
        <v>0.165650115966018</v>
      </c>
      <c r="AH13" s="17">
        <v>0.37676842961120599</v>
      </c>
      <c r="AI13" s="17"/>
      <c r="AJ13" s="17">
        <v>0.27290458952513003</v>
      </c>
      <c r="AK13" s="17">
        <v>0.16577321319235999</v>
      </c>
      <c r="AL13" s="17">
        <v>0.153562573383517</v>
      </c>
      <c r="AM13" s="17">
        <v>0.454718093881534</v>
      </c>
      <c r="AN13" s="17">
        <v>0.36058484633979798</v>
      </c>
      <c r="AO13" s="17"/>
      <c r="AP13" s="17">
        <v>0.25410490141655001</v>
      </c>
      <c r="AQ13" s="17">
        <v>0.15964612544324699</v>
      </c>
      <c r="AR13" s="17">
        <v>0.20605853664510801</v>
      </c>
      <c r="AS13" s="17"/>
      <c r="AT13" s="17">
        <v>0.33293288081014999</v>
      </c>
      <c r="AU13" s="17">
        <v>0.24790221403228099</v>
      </c>
      <c r="AV13" s="17">
        <v>0.17347095819579</v>
      </c>
      <c r="AW13" s="17">
        <v>0.175939054191766</v>
      </c>
      <c r="AX13" s="17">
        <v>0.166080867417921</v>
      </c>
      <c r="AY13" s="17"/>
      <c r="AZ13" s="17">
        <v>0.15312238621508401</v>
      </c>
      <c r="BA13" s="17">
        <v>0.217418395849029</v>
      </c>
      <c r="BB13" s="17">
        <v>0.280104164972511</v>
      </c>
      <c r="BC13" s="17">
        <v>0.27694456178924198</v>
      </c>
      <c r="BD13" s="17">
        <v>0.242147874125338</v>
      </c>
      <c r="BE13" s="17">
        <v>0.30298209402992599</v>
      </c>
      <c r="BF13" s="17"/>
      <c r="BG13" s="17">
        <v>0.25908136865529502</v>
      </c>
      <c r="BH13" s="17">
        <v>0.195512640422316</v>
      </c>
      <c r="BI13" s="17" t="s">
        <v>95</v>
      </c>
      <c r="BJ13" s="17" t="s">
        <v>95</v>
      </c>
      <c r="BK13" s="17" t="s">
        <v>95</v>
      </c>
      <c r="BL13" s="17" t="s">
        <v>95</v>
      </c>
      <c r="BM13" s="17" t="s">
        <v>95</v>
      </c>
    </row>
    <row r="14" spans="2:65" x14ac:dyDescent="0.35">
      <c r="B14" s="18" t="s">
        <v>497</v>
      </c>
      <c r="C14" s="19">
        <v>0.104810408348627</v>
      </c>
      <c r="D14" s="19">
        <v>6.3225688002983199E-2</v>
      </c>
      <c r="E14" s="19">
        <v>0.14984094568230399</v>
      </c>
      <c r="F14" s="19"/>
      <c r="G14" s="19">
        <v>6.2873358208086802E-2</v>
      </c>
      <c r="H14" s="19">
        <v>5.6352457923954997E-2</v>
      </c>
      <c r="I14" s="19">
        <v>0.17484466063479101</v>
      </c>
      <c r="J14" s="19">
        <v>0.15351069691578401</v>
      </c>
      <c r="K14" s="19">
        <v>8.9033007082173002E-2</v>
      </c>
      <c r="L14" s="19">
        <v>8.8479023687991501E-2</v>
      </c>
      <c r="M14" s="19"/>
      <c r="N14" s="19">
        <v>8.9211008404685294E-2</v>
      </c>
      <c r="O14" s="19">
        <v>0.14018734937307201</v>
      </c>
      <c r="P14" s="19">
        <v>8.3449211494555406E-2</v>
      </c>
      <c r="Q14" s="19">
        <v>0.109085320517863</v>
      </c>
      <c r="R14" s="19"/>
      <c r="S14" s="19">
        <v>0.13531708121855901</v>
      </c>
      <c r="T14" s="19">
        <v>0.123396071451238</v>
      </c>
      <c r="U14" s="19">
        <v>0.12531207308846701</v>
      </c>
      <c r="V14" s="19">
        <v>9.4139679193995199E-2</v>
      </c>
      <c r="W14" s="19">
        <v>6.8575484643156104E-2</v>
      </c>
      <c r="X14" s="19">
        <v>0.110370196248532</v>
      </c>
      <c r="Y14" s="19">
        <v>0.13953970080545899</v>
      </c>
      <c r="Z14" s="19">
        <v>0.14970412574879799</v>
      </c>
      <c r="AA14" s="19">
        <v>7.2080398066189003E-2</v>
      </c>
      <c r="AB14" s="19">
        <v>0.124784845755968</v>
      </c>
      <c r="AC14" s="19">
        <v>5.2124908029052598E-2</v>
      </c>
      <c r="AD14" s="19">
        <v>0</v>
      </c>
      <c r="AE14" s="19"/>
      <c r="AF14" s="19">
        <v>9.96013435961806E-2</v>
      </c>
      <c r="AG14" s="19">
        <v>0.10921828964404</v>
      </c>
      <c r="AH14" s="19">
        <v>8.9964823231653598E-2</v>
      </c>
      <c r="AI14" s="19"/>
      <c r="AJ14" s="19">
        <v>9.2880210334624194E-2</v>
      </c>
      <c r="AK14" s="19">
        <v>9.2003414546433099E-2</v>
      </c>
      <c r="AL14" s="19">
        <v>0.16076641598077501</v>
      </c>
      <c r="AM14" s="19">
        <v>0</v>
      </c>
      <c r="AN14" s="19">
        <v>0.11759550609066199</v>
      </c>
      <c r="AO14" s="19"/>
      <c r="AP14" s="19">
        <v>8.8348712227702103E-2</v>
      </c>
      <c r="AQ14" s="19">
        <v>9.9444478035037906E-2</v>
      </c>
      <c r="AR14" s="19">
        <v>0.1125082426469</v>
      </c>
      <c r="AS14" s="19"/>
      <c r="AT14" s="19">
        <v>0.14379942966818099</v>
      </c>
      <c r="AU14" s="19">
        <v>9.3551037188473102E-2</v>
      </c>
      <c r="AV14" s="19">
        <v>0.110048994150912</v>
      </c>
      <c r="AW14" s="19">
        <v>9.7113333191352E-2</v>
      </c>
      <c r="AX14" s="19">
        <v>0.11823001280499899</v>
      </c>
      <c r="AY14" s="19"/>
      <c r="AZ14" s="19">
        <v>7.4037237972219699E-2</v>
      </c>
      <c r="BA14" s="19">
        <v>0.114223596045091</v>
      </c>
      <c r="BB14" s="19">
        <v>4.9713866324860002E-2</v>
      </c>
      <c r="BC14" s="19">
        <v>0.10227284472817499</v>
      </c>
      <c r="BD14" s="19">
        <v>0.110055126935355</v>
      </c>
      <c r="BE14" s="19">
        <v>0.23961183745717601</v>
      </c>
      <c r="BF14" s="19"/>
      <c r="BG14" s="19">
        <v>0.106518045050643</v>
      </c>
      <c r="BH14" s="19">
        <v>0.10223069455080599</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B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785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812</v>
      </c>
      <c r="D7" s="10">
        <v>404</v>
      </c>
      <c r="E7" s="10">
        <v>407</v>
      </c>
      <c r="F7" s="10"/>
      <c r="G7" s="10">
        <v>52</v>
      </c>
      <c r="H7" s="10">
        <v>108</v>
      </c>
      <c r="I7" s="10">
        <v>119</v>
      </c>
      <c r="J7" s="10">
        <v>146</v>
      </c>
      <c r="K7" s="10">
        <v>127</v>
      </c>
      <c r="L7" s="10">
        <v>260</v>
      </c>
      <c r="M7" s="10"/>
      <c r="N7" s="10">
        <v>279</v>
      </c>
      <c r="O7" s="10">
        <v>215</v>
      </c>
      <c r="P7" s="10">
        <v>171</v>
      </c>
      <c r="Q7" s="10">
        <v>146</v>
      </c>
      <c r="R7" s="10"/>
      <c r="S7" s="10">
        <v>95</v>
      </c>
      <c r="T7" s="10">
        <v>105</v>
      </c>
      <c r="U7" s="10">
        <v>80</v>
      </c>
      <c r="V7" s="10">
        <v>74</v>
      </c>
      <c r="W7" s="10">
        <v>52</v>
      </c>
      <c r="X7" s="10">
        <v>73</v>
      </c>
      <c r="Y7" s="10">
        <v>77</v>
      </c>
      <c r="Z7" s="10">
        <v>27</v>
      </c>
      <c r="AA7" s="10">
        <v>104</v>
      </c>
      <c r="AB7" s="10">
        <v>68</v>
      </c>
      <c r="AC7" s="10">
        <v>39</v>
      </c>
      <c r="AD7" s="10">
        <v>18</v>
      </c>
      <c r="AE7" s="10"/>
      <c r="AF7" s="10">
        <v>351</v>
      </c>
      <c r="AG7" s="10">
        <v>369</v>
      </c>
      <c r="AH7" s="10">
        <v>62</v>
      </c>
      <c r="AI7" s="10"/>
      <c r="AJ7" s="10">
        <v>366</v>
      </c>
      <c r="AK7" s="10">
        <v>212</v>
      </c>
      <c r="AL7" s="10">
        <v>61</v>
      </c>
      <c r="AM7" s="10">
        <v>16</v>
      </c>
      <c r="AN7" s="10">
        <v>72</v>
      </c>
      <c r="AO7" s="10"/>
      <c r="AP7" s="10">
        <v>193</v>
      </c>
      <c r="AQ7" s="10">
        <v>273</v>
      </c>
      <c r="AR7" s="10">
        <v>59</v>
      </c>
      <c r="AS7" s="10"/>
      <c r="AT7" s="10">
        <v>177</v>
      </c>
      <c r="AU7" s="10">
        <v>190</v>
      </c>
      <c r="AV7" s="10">
        <v>230</v>
      </c>
      <c r="AW7" s="10">
        <v>92</v>
      </c>
      <c r="AX7" s="10">
        <v>14</v>
      </c>
      <c r="AY7" s="10"/>
      <c r="AZ7" s="10">
        <v>121</v>
      </c>
      <c r="BA7" s="10">
        <v>287</v>
      </c>
      <c r="BB7" s="10">
        <v>87</v>
      </c>
      <c r="BC7" s="10">
        <v>161</v>
      </c>
      <c r="BD7" s="10">
        <v>115</v>
      </c>
      <c r="BE7" s="10">
        <v>41</v>
      </c>
      <c r="BF7" s="10"/>
      <c r="BG7" s="10">
        <v>499</v>
      </c>
      <c r="BH7" s="10">
        <v>313</v>
      </c>
      <c r="BI7" s="10" t="s">
        <v>94</v>
      </c>
      <c r="BJ7" s="10" t="s">
        <v>94</v>
      </c>
      <c r="BK7" s="10" t="s">
        <v>94</v>
      </c>
      <c r="BL7" s="10" t="s">
        <v>94</v>
      </c>
      <c r="BM7" s="10" t="s">
        <v>94</v>
      </c>
    </row>
    <row r="8" spans="2:65" ht="30" customHeight="1" x14ac:dyDescent="0.35">
      <c r="B8" s="11" t="s">
        <v>19</v>
      </c>
      <c r="C8" s="11">
        <v>800</v>
      </c>
      <c r="D8" s="11">
        <v>400</v>
      </c>
      <c r="E8" s="11">
        <v>399</v>
      </c>
      <c r="F8" s="11"/>
      <c r="G8" s="11">
        <v>63</v>
      </c>
      <c r="H8" s="11">
        <v>105</v>
      </c>
      <c r="I8" s="11">
        <v>115</v>
      </c>
      <c r="J8" s="11">
        <v>141</v>
      </c>
      <c r="K8" s="11">
        <v>122</v>
      </c>
      <c r="L8" s="11">
        <v>255</v>
      </c>
      <c r="M8" s="11"/>
      <c r="N8" s="11">
        <v>253</v>
      </c>
      <c r="O8" s="11">
        <v>201</v>
      </c>
      <c r="P8" s="11">
        <v>187</v>
      </c>
      <c r="Q8" s="11">
        <v>158</v>
      </c>
      <c r="R8" s="11"/>
      <c r="S8" s="11">
        <v>93</v>
      </c>
      <c r="T8" s="11">
        <v>100</v>
      </c>
      <c r="U8" s="11">
        <v>77</v>
      </c>
      <c r="V8" s="11">
        <v>73</v>
      </c>
      <c r="W8" s="11">
        <v>48</v>
      </c>
      <c r="X8" s="11">
        <v>78</v>
      </c>
      <c r="Y8" s="11">
        <v>70</v>
      </c>
      <c r="Z8" s="11">
        <v>23</v>
      </c>
      <c r="AA8" s="11">
        <v>97</v>
      </c>
      <c r="AB8" s="11">
        <v>77</v>
      </c>
      <c r="AC8" s="11">
        <v>39</v>
      </c>
      <c r="AD8" s="11">
        <v>25</v>
      </c>
      <c r="AE8" s="11"/>
      <c r="AF8" s="11">
        <v>345</v>
      </c>
      <c r="AG8" s="11">
        <v>358</v>
      </c>
      <c r="AH8" s="11">
        <v>64</v>
      </c>
      <c r="AI8" s="11"/>
      <c r="AJ8" s="11">
        <v>359</v>
      </c>
      <c r="AK8" s="11">
        <v>204</v>
      </c>
      <c r="AL8" s="11">
        <v>59</v>
      </c>
      <c r="AM8" s="11">
        <v>15</v>
      </c>
      <c r="AN8" s="11">
        <v>75</v>
      </c>
      <c r="AO8" s="11"/>
      <c r="AP8" s="11">
        <v>189</v>
      </c>
      <c r="AQ8" s="11">
        <v>264</v>
      </c>
      <c r="AR8" s="11">
        <v>59</v>
      </c>
      <c r="AS8" s="11"/>
      <c r="AT8" s="11">
        <v>181</v>
      </c>
      <c r="AU8" s="11">
        <v>192</v>
      </c>
      <c r="AV8" s="11">
        <v>218</v>
      </c>
      <c r="AW8" s="11">
        <v>87</v>
      </c>
      <c r="AX8" s="11">
        <v>12</v>
      </c>
      <c r="AY8" s="11"/>
      <c r="AZ8" s="11">
        <v>121</v>
      </c>
      <c r="BA8" s="11">
        <v>280</v>
      </c>
      <c r="BB8" s="11">
        <v>85</v>
      </c>
      <c r="BC8" s="11">
        <v>159</v>
      </c>
      <c r="BD8" s="11">
        <v>113</v>
      </c>
      <c r="BE8" s="11">
        <v>42</v>
      </c>
      <c r="BF8" s="11"/>
      <c r="BG8" s="11">
        <v>490</v>
      </c>
      <c r="BH8" s="11">
        <v>310</v>
      </c>
      <c r="BI8" s="11" t="s">
        <v>94</v>
      </c>
      <c r="BJ8" s="11" t="s">
        <v>94</v>
      </c>
      <c r="BK8" s="11" t="s">
        <v>94</v>
      </c>
      <c r="BL8" s="11" t="s">
        <v>94</v>
      </c>
      <c r="BM8" s="11" t="s">
        <v>94</v>
      </c>
    </row>
    <row r="9" spans="2:65" x14ac:dyDescent="0.35">
      <c r="B9" s="18" t="s">
        <v>775</v>
      </c>
      <c r="C9" s="17">
        <v>5.4935094767169901E-2</v>
      </c>
      <c r="D9" s="17">
        <v>7.28798565601841E-2</v>
      </c>
      <c r="E9" s="17">
        <v>3.7072347989733398E-2</v>
      </c>
      <c r="F9" s="17"/>
      <c r="G9" s="17">
        <v>0.118951965407497</v>
      </c>
      <c r="H9" s="17">
        <v>4.9447467189503103E-2</v>
      </c>
      <c r="I9" s="17">
        <v>5.5604069090217798E-2</v>
      </c>
      <c r="J9" s="17">
        <v>3.97732694753892E-2</v>
      </c>
      <c r="K9" s="17">
        <v>6.1310572275214602E-2</v>
      </c>
      <c r="L9" s="17">
        <v>4.6467042705658698E-2</v>
      </c>
      <c r="M9" s="17"/>
      <c r="N9" s="17">
        <v>7.3460253333771597E-2</v>
      </c>
      <c r="O9" s="17">
        <v>5.6513696938490197E-2</v>
      </c>
      <c r="P9" s="17">
        <v>3.5793353985255301E-2</v>
      </c>
      <c r="Q9" s="17">
        <v>4.6216586500429799E-2</v>
      </c>
      <c r="R9" s="17"/>
      <c r="S9" s="17">
        <v>8.7847675761818206E-2</v>
      </c>
      <c r="T9" s="17">
        <v>7.3031615999536795E-2</v>
      </c>
      <c r="U9" s="17">
        <v>3.3992593580406502E-2</v>
      </c>
      <c r="V9" s="17">
        <v>5.1599035706902399E-2</v>
      </c>
      <c r="W9" s="17">
        <v>3.6523870127666398E-2</v>
      </c>
      <c r="X9" s="17">
        <v>2.78673192710686E-2</v>
      </c>
      <c r="Y9" s="17">
        <v>2.6857379740401199E-2</v>
      </c>
      <c r="Z9" s="17">
        <v>0.11320804532362699</v>
      </c>
      <c r="AA9" s="17">
        <v>3.8475560420843803E-2</v>
      </c>
      <c r="AB9" s="17">
        <v>9.5859616249346399E-2</v>
      </c>
      <c r="AC9" s="17">
        <v>2.7561664479914399E-2</v>
      </c>
      <c r="AD9" s="17">
        <v>6.1066024404361097E-2</v>
      </c>
      <c r="AE9" s="17"/>
      <c r="AF9" s="17">
        <v>5.0018043528187603E-2</v>
      </c>
      <c r="AG9" s="17">
        <v>7.4492754777780099E-2</v>
      </c>
      <c r="AH9" s="17">
        <v>0</v>
      </c>
      <c r="AI9" s="17"/>
      <c r="AJ9" s="17">
        <v>4.3663811080549703E-2</v>
      </c>
      <c r="AK9" s="17">
        <v>6.5793421216671796E-2</v>
      </c>
      <c r="AL9" s="17">
        <v>0.113372726243922</v>
      </c>
      <c r="AM9" s="17">
        <v>5.0976199323179601E-2</v>
      </c>
      <c r="AN9" s="17">
        <v>3.8231587205947798E-2</v>
      </c>
      <c r="AO9" s="17"/>
      <c r="AP9" s="17">
        <v>4.1844876522234502E-2</v>
      </c>
      <c r="AQ9" s="17">
        <v>7.2631917521733702E-2</v>
      </c>
      <c r="AR9" s="17">
        <v>0.105196500039918</v>
      </c>
      <c r="AS9" s="17"/>
      <c r="AT9" s="17">
        <v>3.7548626234853201E-2</v>
      </c>
      <c r="AU9" s="17">
        <v>4.5425597883468997E-2</v>
      </c>
      <c r="AV9" s="17">
        <v>5.0541425741691202E-2</v>
      </c>
      <c r="AW9" s="17">
        <v>9.4985326636845405E-2</v>
      </c>
      <c r="AX9" s="17">
        <v>0</v>
      </c>
      <c r="AY9" s="17"/>
      <c r="AZ9" s="17">
        <v>0.10228750040757301</v>
      </c>
      <c r="BA9" s="17">
        <v>4.2229163871219902E-2</v>
      </c>
      <c r="BB9" s="17">
        <v>5.88192545500218E-2</v>
      </c>
      <c r="BC9" s="17">
        <v>7.2450723804809603E-2</v>
      </c>
      <c r="BD9" s="17">
        <v>2.8283715925596802E-2</v>
      </c>
      <c r="BE9" s="17">
        <v>0</v>
      </c>
      <c r="BF9" s="17"/>
      <c r="BG9" s="17">
        <v>5.47106097527707E-2</v>
      </c>
      <c r="BH9" s="17">
        <v>5.5290301825120701E-2</v>
      </c>
      <c r="BI9" s="17" t="s">
        <v>95</v>
      </c>
      <c r="BJ9" s="17" t="s">
        <v>95</v>
      </c>
      <c r="BK9" s="17" t="s">
        <v>95</v>
      </c>
      <c r="BL9" s="17" t="s">
        <v>95</v>
      </c>
      <c r="BM9" s="17" t="s">
        <v>95</v>
      </c>
    </row>
    <row r="10" spans="2:65" x14ac:dyDescent="0.35">
      <c r="B10" s="18" t="s">
        <v>776</v>
      </c>
      <c r="C10" s="17">
        <v>0.14599909489037699</v>
      </c>
      <c r="D10" s="17">
        <v>0.181856539614209</v>
      </c>
      <c r="E10" s="17">
        <v>0.11038934532766501</v>
      </c>
      <c r="F10" s="17"/>
      <c r="G10" s="17">
        <v>0.202292455739251</v>
      </c>
      <c r="H10" s="17">
        <v>0.162904538995637</v>
      </c>
      <c r="I10" s="17">
        <v>0.14024897368333</v>
      </c>
      <c r="J10" s="17">
        <v>0.11274042628384599</v>
      </c>
      <c r="K10" s="17">
        <v>0.171420540848818</v>
      </c>
      <c r="L10" s="17">
        <v>0.13399952019231401</v>
      </c>
      <c r="M10" s="17"/>
      <c r="N10" s="17">
        <v>0.203704516130223</v>
      </c>
      <c r="O10" s="17">
        <v>0.143225903833688</v>
      </c>
      <c r="P10" s="17">
        <v>0.116939684455171</v>
      </c>
      <c r="Q10" s="17">
        <v>9.23168257736703E-2</v>
      </c>
      <c r="R10" s="17"/>
      <c r="S10" s="17">
        <v>9.7475520053627099E-2</v>
      </c>
      <c r="T10" s="17">
        <v>0.11191453214260701</v>
      </c>
      <c r="U10" s="17">
        <v>0.18799583833818101</v>
      </c>
      <c r="V10" s="17">
        <v>0.17596875984542401</v>
      </c>
      <c r="W10" s="17">
        <v>0.17480786474791099</v>
      </c>
      <c r="X10" s="17">
        <v>0.19090331116054099</v>
      </c>
      <c r="Y10" s="17">
        <v>0.144253438008839</v>
      </c>
      <c r="Z10" s="17">
        <v>3.5021807514584898E-2</v>
      </c>
      <c r="AA10" s="17">
        <v>0.15229241370369101</v>
      </c>
      <c r="AB10" s="17">
        <v>0.16054319306773701</v>
      </c>
      <c r="AC10" s="17">
        <v>0.17440944901335001</v>
      </c>
      <c r="AD10" s="17">
        <v>4.0325030905745102E-2</v>
      </c>
      <c r="AE10" s="17"/>
      <c r="AF10" s="17">
        <v>0.1137998414544</v>
      </c>
      <c r="AG10" s="17">
        <v>0.173454456909757</v>
      </c>
      <c r="AH10" s="17">
        <v>0.12234739604867099</v>
      </c>
      <c r="AI10" s="17"/>
      <c r="AJ10" s="17">
        <v>0.15228406953043999</v>
      </c>
      <c r="AK10" s="17">
        <v>0.14125802678379801</v>
      </c>
      <c r="AL10" s="17">
        <v>0.15881675588809899</v>
      </c>
      <c r="AM10" s="17">
        <v>0</v>
      </c>
      <c r="AN10" s="17">
        <v>0.140958027586573</v>
      </c>
      <c r="AO10" s="17"/>
      <c r="AP10" s="17">
        <v>0.16369386181808801</v>
      </c>
      <c r="AQ10" s="17">
        <v>0.142490165618572</v>
      </c>
      <c r="AR10" s="17">
        <v>0.16259720592200799</v>
      </c>
      <c r="AS10" s="17"/>
      <c r="AT10" s="17">
        <v>8.8450342581652699E-2</v>
      </c>
      <c r="AU10" s="17">
        <v>0.13440252178836401</v>
      </c>
      <c r="AV10" s="17">
        <v>0.185614879013587</v>
      </c>
      <c r="AW10" s="17">
        <v>0.14057090880509801</v>
      </c>
      <c r="AX10" s="17">
        <v>0.34149888156685099</v>
      </c>
      <c r="AY10" s="17"/>
      <c r="AZ10" s="17">
        <v>0.16324515926261601</v>
      </c>
      <c r="BA10" s="17">
        <v>0.15485363204914299</v>
      </c>
      <c r="BB10" s="17">
        <v>0.18919715225247999</v>
      </c>
      <c r="BC10" s="17">
        <v>0.113112270721258</v>
      </c>
      <c r="BD10" s="17">
        <v>0.137443773515704</v>
      </c>
      <c r="BE10" s="17">
        <v>9.7079244698751802E-2</v>
      </c>
      <c r="BF10" s="17"/>
      <c r="BG10" s="17">
        <v>0.14782403549968201</v>
      </c>
      <c r="BH10" s="17">
        <v>0.143111455434794</v>
      </c>
      <c r="BI10" s="17" t="s">
        <v>95</v>
      </c>
      <c r="BJ10" s="17" t="s">
        <v>95</v>
      </c>
      <c r="BK10" s="17" t="s">
        <v>95</v>
      </c>
      <c r="BL10" s="17" t="s">
        <v>95</v>
      </c>
      <c r="BM10" s="17" t="s">
        <v>95</v>
      </c>
    </row>
    <row r="11" spans="2:65" x14ac:dyDescent="0.35">
      <c r="B11" s="18" t="s">
        <v>777</v>
      </c>
      <c r="C11" s="17">
        <v>0.25216987009372299</v>
      </c>
      <c r="D11" s="17">
        <v>0.30031269517954201</v>
      </c>
      <c r="E11" s="17">
        <v>0.20448950593950199</v>
      </c>
      <c r="F11" s="17"/>
      <c r="G11" s="17">
        <v>0.32168970689543303</v>
      </c>
      <c r="H11" s="17">
        <v>0.37278897767615299</v>
      </c>
      <c r="I11" s="17">
        <v>0.33102900046689099</v>
      </c>
      <c r="J11" s="17">
        <v>0.208833024904441</v>
      </c>
      <c r="K11" s="17">
        <v>0.18136609203749199</v>
      </c>
      <c r="L11" s="17">
        <v>0.20800417816045799</v>
      </c>
      <c r="M11" s="17"/>
      <c r="N11" s="17">
        <v>0.289692095060684</v>
      </c>
      <c r="O11" s="17">
        <v>0.26162589943676401</v>
      </c>
      <c r="P11" s="17">
        <v>0.24211940670530299</v>
      </c>
      <c r="Q11" s="17">
        <v>0.187546275063422</v>
      </c>
      <c r="R11" s="17"/>
      <c r="S11" s="17">
        <v>0.35307680349453902</v>
      </c>
      <c r="T11" s="17">
        <v>0.225417163209885</v>
      </c>
      <c r="U11" s="17">
        <v>0.24008175966405301</v>
      </c>
      <c r="V11" s="17">
        <v>0.220731792127248</v>
      </c>
      <c r="W11" s="17">
        <v>0.18834886956281899</v>
      </c>
      <c r="X11" s="17">
        <v>0.26801236742379903</v>
      </c>
      <c r="Y11" s="17">
        <v>0.272698680349656</v>
      </c>
      <c r="Z11" s="17">
        <v>0.30823502695025001</v>
      </c>
      <c r="AA11" s="17">
        <v>0.26587312085297299</v>
      </c>
      <c r="AB11" s="17">
        <v>0.29146834467757898</v>
      </c>
      <c r="AC11" s="17">
        <v>0.123475344720373</v>
      </c>
      <c r="AD11" s="17">
        <v>0.101939374415059</v>
      </c>
      <c r="AE11" s="17"/>
      <c r="AF11" s="17">
        <v>0.210688995807017</v>
      </c>
      <c r="AG11" s="17">
        <v>0.28750835335083502</v>
      </c>
      <c r="AH11" s="17">
        <v>0.23644470281066199</v>
      </c>
      <c r="AI11" s="17"/>
      <c r="AJ11" s="17">
        <v>0.25076282261474903</v>
      </c>
      <c r="AK11" s="17">
        <v>0.28624259053960999</v>
      </c>
      <c r="AL11" s="17">
        <v>0.27976633509203602</v>
      </c>
      <c r="AM11" s="17">
        <v>0.17226646111329599</v>
      </c>
      <c r="AN11" s="17">
        <v>0.20125681932387299</v>
      </c>
      <c r="AO11" s="17"/>
      <c r="AP11" s="17">
        <v>0.26139070387866398</v>
      </c>
      <c r="AQ11" s="17">
        <v>0.27140883103101998</v>
      </c>
      <c r="AR11" s="17">
        <v>0.31210881895455</v>
      </c>
      <c r="AS11" s="17"/>
      <c r="AT11" s="17">
        <v>0.20673194484890001</v>
      </c>
      <c r="AU11" s="17">
        <v>0.26492767853490701</v>
      </c>
      <c r="AV11" s="17">
        <v>0.276079190975977</v>
      </c>
      <c r="AW11" s="17">
        <v>0.299537535083509</v>
      </c>
      <c r="AX11" s="17">
        <v>0.36170133480676198</v>
      </c>
      <c r="AY11" s="17"/>
      <c r="AZ11" s="17">
        <v>0.31425345016566703</v>
      </c>
      <c r="BA11" s="17">
        <v>0.25692794590797102</v>
      </c>
      <c r="BB11" s="17">
        <v>0.16165731017165599</v>
      </c>
      <c r="BC11" s="17">
        <v>0.28219262750288399</v>
      </c>
      <c r="BD11" s="17">
        <v>0.19783027485992</v>
      </c>
      <c r="BE11" s="17">
        <v>0.25674962801132301</v>
      </c>
      <c r="BF11" s="17"/>
      <c r="BG11" s="17">
        <v>0.23165036784948501</v>
      </c>
      <c r="BH11" s="17">
        <v>0.28463828248328998</v>
      </c>
      <c r="BI11" s="17" t="s">
        <v>95</v>
      </c>
      <c r="BJ11" s="17" t="s">
        <v>95</v>
      </c>
      <c r="BK11" s="17" t="s">
        <v>95</v>
      </c>
      <c r="BL11" s="17" t="s">
        <v>95</v>
      </c>
      <c r="BM11" s="17" t="s">
        <v>95</v>
      </c>
    </row>
    <row r="12" spans="2:65" x14ac:dyDescent="0.35">
      <c r="B12" s="18" t="s">
        <v>778</v>
      </c>
      <c r="C12" s="17">
        <v>0.22826744672928401</v>
      </c>
      <c r="D12" s="17">
        <v>0.17779535901438101</v>
      </c>
      <c r="E12" s="17">
        <v>0.277080911764233</v>
      </c>
      <c r="F12" s="17"/>
      <c r="G12" s="17">
        <v>0.17694948324524901</v>
      </c>
      <c r="H12" s="17">
        <v>0.24276448545371901</v>
      </c>
      <c r="I12" s="17">
        <v>0.28253901779892598</v>
      </c>
      <c r="J12" s="17">
        <v>0.26357870245262699</v>
      </c>
      <c r="K12" s="17">
        <v>0.20467756339827001</v>
      </c>
      <c r="L12" s="17">
        <v>0.20227802291582</v>
      </c>
      <c r="M12" s="17"/>
      <c r="N12" s="17">
        <v>0.176204950082296</v>
      </c>
      <c r="O12" s="17">
        <v>0.226096588917194</v>
      </c>
      <c r="P12" s="17">
        <v>0.30209309562345799</v>
      </c>
      <c r="Q12" s="17">
        <v>0.22845308826563701</v>
      </c>
      <c r="R12" s="17"/>
      <c r="S12" s="17">
        <v>0.20824379541860399</v>
      </c>
      <c r="T12" s="17">
        <v>0.27671311051747799</v>
      </c>
      <c r="U12" s="17">
        <v>0.10817784613112599</v>
      </c>
      <c r="V12" s="17">
        <v>0.23383871004102499</v>
      </c>
      <c r="W12" s="17">
        <v>0.26261723792042801</v>
      </c>
      <c r="X12" s="17">
        <v>0.28444990606749898</v>
      </c>
      <c r="Y12" s="17">
        <v>0.21756515537833801</v>
      </c>
      <c r="Z12" s="17">
        <v>0.25471615083191801</v>
      </c>
      <c r="AA12" s="17">
        <v>0.239051075537249</v>
      </c>
      <c r="AB12" s="17">
        <v>0.16218938792909199</v>
      </c>
      <c r="AC12" s="17">
        <v>0.27209339919952202</v>
      </c>
      <c r="AD12" s="17">
        <v>0.322958014145865</v>
      </c>
      <c r="AE12" s="17"/>
      <c r="AF12" s="17">
        <v>0.25403040551608402</v>
      </c>
      <c r="AG12" s="17">
        <v>0.201586895004114</v>
      </c>
      <c r="AH12" s="17">
        <v>0.222368036965092</v>
      </c>
      <c r="AI12" s="17"/>
      <c r="AJ12" s="17">
        <v>0.221918829415966</v>
      </c>
      <c r="AK12" s="17">
        <v>0.26070043639775298</v>
      </c>
      <c r="AL12" s="17">
        <v>0.130776389006488</v>
      </c>
      <c r="AM12" s="17">
        <v>0.18346728246042299</v>
      </c>
      <c r="AN12" s="17">
        <v>0.20420405110800699</v>
      </c>
      <c r="AO12" s="17"/>
      <c r="AP12" s="17">
        <v>0.22777941122810899</v>
      </c>
      <c r="AQ12" s="17">
        <v>0.25134700415851402</v>
      </c>
      <c r="AR12" s="17">
        <v>0.120229746132586</v>
      </c>
      <c r="AS12" s="17"/>
      <c r="AT12" s="17">
        <v>0.25728305203962898</v>
      </c>
      <c r="AU12" s="17">
        <v>0.20627419235193301</v>
      </c>
      <c r="AV12" s="17">
        <v>0.24042135685275401</v>
      </c>
      <c r="AW12" s="17">
        <v>0.246396213549505</v>
      </c>
      <c r="AX12" s="17">
        <v>8.3779248044840396E-2</v>
      </c>
      <c r="AY12" s="17"/>
      <c r="AZ12" s="17">
        <v>0.198263652619491</v>
      </c>
      <c r="BA12" s="17">
        <v>0.24995056845686001</v>
      </c>
      <c r="BB12" s="17">
        <v>0.280960590579868</v>
      </c>
      <c r="BC12" s="17">
        <v>0.19752211952986301</v>
      </c>
      <c r="BD12" s="17">
        <v>0.249715417235335</v>
      </c>
      <c r="BE12" s="17">
        <v>0.122588367375882</v>
      </c>
      <c r="BF12" s="17"/>
      <c r="BG12" s="17">
        <v>0.21123388667048401</v>
      </c>
      <c r="BH12" s="17">
        <v>0.25521998416751102</v>
      </c>
      <c r="BI12" s="17" t="s">
        <v>95</v>
      </c>
      <c r="BJ12" s="17" t="s">
        <v>95</v>
      </c>
      <c r="BK12" s="17" t="s">
        <v>95</v>
      </c>
      <c r="BL12" s="17" t="s">
        <v>95</v>
      </c>
      <c r="BM12" s="17" t="s">
        <v>95</v>
      </c>
    </row>
    <row r="13" spans="2:65" ht="29" x14ac:dyDescent="0.35">
      <c r="B13" s="18" t="s">
        <v>779</v>
      </c>
      <c r="C13" s="17">
        <v>0.217022817182495</v>
      </c>
      <c r="D13" s="17">
        <v>0.19573658289002499</v>
      </c>
      <c r="E13" s="17">
        <v>0.23886460741622101</v>
      </c>
      <c r="F13" s="17"/>
      <c r="G13" s="17">
        <v>0.109176034168467</v>
      </c>
      <c r="H13" s="17">
        <v>9.8846321073330495E-2</v>
      </c>
      <c r="I13" s="17">
        <v>0.141385390757723</v>
      </c>
      <c r="J13" s="17">
        <v>0.22359059886205701</v>
      </c>
      <c r="K13" s="17">
        <v>0.26646482250835601</v>
      </c>
      <c r="L13" s="17">
        <v>0.29876898396604001</v>
      </c>
      <c r="M13" s="17"/>
      <c r="N13" s="17">
        <v>0.154567414816217</v>
      </c>
      <c r="O13" s="17">
        <v>0.20919088586760401</v>
      </c>
      <c r="P13" s="17">
        <v>0.211885336869989</v>
      </c>
      <c r="Q13" s="17">
        <v>0.33436023941794601</v>
      </c>
      <c r="R13" s="17"/>
      <c r="S13" s="17">
        <v>0.130471803374687</v>
      </c>
      <c r="T13" s="17">
        <v>0.202224089498933</v>
      </c>
      <c r="U13" s="17">
        <v>0.295255044121495</v>
      </c>
      <c r="V13" s="17">
        <v>0.179396853005796</v>
      </c>
      <c r="W13" s="17">
        <v>0.224210472225606</v>
      </c>
      <c r="X13" s="17">
        <v>0.17330697422606001</v>
      </c>
      <c r="Y13" s="17">
        <v>0.25173691683351201</v>
      </c>
      <c r="Z13" s="17">
        <v>0.26144967288756199</v>
      </c>
      <c r="AA13" s="17">
        <v>0.18907915647332599</v>
      </c>
      <c r="AB13" s="17">
        <v>0.23343298849816699</v>
      </c>
      <c r="AC13" s="17">
        <v>0.27271978150901499</v>
      </c>
      <c r="AD13" s="17">
        <v>0.424907044973448</v>
      </c>
      <c r="AE13" s="17"/>
      <c r="AF13" s="17">
        <v>0.27777070140288102</v>
      </c>
      <c r="AG13" s="17">
        <v>0.15328840120048401</v>
      </c>
      <c r="AH13" s="17">
        <v>0.32413839739834699</v>
      </c>
      <c r="AI13" s="17"/>
      <c r="AJ13" s="17">
        <v>0.238703727715456</v>
      </c>
      <c r="AK13" s="17">
        <v>0.15414375634173799</v>
      </c>
      <c r="AL13" s="17">
        <v>0.13297124479345099</v>
      </c>
      <c r="AM13" s="17">
        <v>0.52591175471187401</v>
      </c>
      <c r="AN13" s="17">
        <v>0.29796072078706398</v>
      </c>
      <c r="AO13" s="17"/>
      <c r="AP13" s="17">
        <v>0.20703788666815801</v>
      </c>
      <c r="AQ13" s="17">
        <v>0.172023722786494</v>
      </c>
      <c r="AR13" s="17">
        <v>0.16397880563337</v>
      </c>
      <c r="AS13" s="17"/>
      <c r="AT13" s="17">
        <v>0.28252120458917901</v>
      </c>
      <c r="AU13" s="17">
        <v>0.239401070697247</v>
      </c>
      <c r="AV13" s="17">
        <v>0.15672632698584801</v>
      </c>
      <c r="AW13" s="17">
        <v>0.15175580222867599</v>
      </c>
      <c r="AX13" s="17">
        <v>7.2298544424540104E-2</v>
      </c>
      <c r="AY13" s="17"/>
      <c r="AZ13" s="17">
        <v>0.162248252065258</v>
      </c>
      <c r="BA13" s="17">
        <v>0.18805462746731</v>
      </c>
      <c r="BB13" s="17">
        <v>0.229508477432323</v>
      </c>
      <c r="BC13" s="17">
        <v>0.24430678466158301</v>
      </c>
      <c r="BD13" s="17">
        <v>0.23455081049739501</v>
      </c>
      <c r="BE13" s="17">
        <v>0.39272129011366902</v>
      </c>
      <c r="BF13" s="17"/>
      <c r="BG13" s="17">
        <v>0.241792401466915</v>
      </c>
      <c r="BH13" s="17">
        <v>0.177829416305018</v>
      </c>
      <c r="BI13" s="17" t="s">
        <v>95</v>
      </c>
      <c r="BJ13" s="17" t="s">
        <v>95</v>
      </c>
      <c r="BK13" s="17" t="s">
        <v>95</v>
      </c>
      <c r="BL13" s="17" t="s">
        <v>95</v>
      </c>
      <c r="BM13" s="17" t="s">
        <v>95</v>
      </c>
    </row>
    <row r="14" spans="2:65" x14ac:dyDescent="0.35">
      <c r="B14" s="18" t="s">
        <v>497</v>
      </c>
      <c r="C14" s="19">
        <v>0.101605676336951</v>
      </c>
      <c r="D14" s="19">
        <v>7.1418966741658402E-2</v>
      </c>
      <c r="E14" s="19">
        <v>0.132103281562646</v>
      </c>
      <c r="F14" s="19"/>
      <c r="G14" s="19">
        <v>7.0940354544101594E-2</v>
      </c>
      <c r="H14" s="19">
        <v>7.3248209611657095E-2</v>
      </c>
      <c r="I14" s="19">
        <v>4.9193548202913398E-2</v>
      </c>
      <c r="J14" s="19">
        <v>0.15148397802163899</v>
      </c>
      <c r="K14" s="19">
        <v>0.11476040893184999</v>
      </c>
      <c r="L14" s="19">
        <v>0.11048225205971</v>
      </c>
      <c r="M14" s="19"/>
      <c r="N14" s="19">
        <v>0.102370770576809</v>
      </c>
      <c r="O14" s="19">
        <v>0.10334702500626</v>
      </c>
      <c r="P14" s="19">
        <v>9.1169122360824001E-2</v>
      </c>
      <c r="Q14" s="19">
        <v>0.111106984978896</v>
      </c>
      <c r="R14" s="19"/>
      <c r="S14" s="19">
        <v>0.122884401896724</v>
      </c>
      <c r="T14" s="19">
        <v>0.11069948863156</v>
      </c>
      <c r="U14" s="19">
        <v>0.13449691816473899</v>
      </c>
      <c r="V14" s="19">
        <v>0.138464849273605</v>
      </c>
      <c r="W14" s="19">
        <v>0.11349168541557</v>
      </c>
      <c r="X14" s="19">
        <v>5.5460121851032801E-2</v>
      </c>
      <c r="Y14" s="19">
        <v>8.6888429689255101E-2</v>
      </c>
      <c r="Z14" s="19">
        <v>2.7369296492058399E-2</v>
      </c>
      <c r="AA14" s="19">
        <v>0.115228673011918</v>
      </c>
      <c r="AB14" s="19">
        <v>5.65064695780787E-2</v>
      </c>
      <c r="AC14" s="19">
        <v>0.12974036107782699</v>
      </c>
      <c r="AD14" s="19">
        <v>4.8804511155521799E-2</v>
      </c>
      <c r="AE14" s="19"/>
      <c r="AF14" s="19">
        <v>9.3692012291429802E-2</v>
      </c>
      <c r="AG14" s="19">
        <v>0.10966913875702999</v>
      </c>
      <c r="AH14" s="19">
        <v>9.4701466777228099E-2</v>
      </c>
      <c r="AI14" s="19"/>
      <c r="AJ14" s="19">
        <v>9.2666739642838294E-2</v>
      </c>
      <c r="AK14" s="19">
        <v>9.1861768720428796E-2</v>
      </c>
      <c r="AL14" s="19">
        <v>0.184296548976005</v>
      </c>
      <c r="AM14" s="19">
        <v>6.7378302391228495E-2</v>
      </c>
      <c r="AN14" s="19">
        <v>0.117388793988535</v>
      </c>
      <c r="AO14" s="19"/>
      <c r="AP14" s="19">
        <v>9.8253259884746202E-2</v>
      </c>
      <c r="AQ14" s="19">
        <v>9.0098358883666393E-2</v>
      </c>
      <c r="AR14" s="19">
        <v>0.13588892331756799</v>
      </c>
      <c r="AS14" s="19"/>
      <c r="AT14" s="19">
        <v>0.12746482970578499</v>
      </c>
      <c r="AU14" s="19">
        <v>0.109568938744079</v>
      </c>
      <c r="AV14" s="19">
        <v>9.0616820430142797E-2</v>
      </c>
      <c r="AW14" s="19">
        <v>6.6754213696366804E-2</v>
      </c>
      <c r="AX14" s="19">
        <v>0.14072199115700701</v>
      </c>
      <c r="AY14" s="19"/>
      <c r="AZ14" s="19">
        <v>5.9701985479395897E-2</v>
      </c>
      <c r="BA14" s="19">
        <v>0.107984062247496</v>
      </c>
      <c r="BB14" s="19">
        <v>7.98572150136517E-2</v>
      </c>
      <c r="BC14" s="19">
        <v>9.0415473779602795E-2</v>
      </c>
      <c r="BD14" s="19">
        <v>0.15217600796604999</v>
      </c>
      <c r="BE14" s="19">
        <v>0.130861469800374</v>
      </c>
      <c r="BF14" s="19"/>
      <c r="BG14" s="19">
        <v>0.112788698760662</v>
      </c>
      <c r="BH14" s="19">
        <v>8.39105597842663E-2</v>
      </c>
      <c r="BI14" s="19" t="s">
        <v>95</v>
      </c>
      <c r="BJ14" s="19" t="s">
        <v>95</v>
      </c>
      <c r="BK14" s="19" t="s">
        <v>95</v>
      </c>
      <c r="BL14" s="19" t="s">
        <v>95</v>
      </c>
      <c r="BM14" s="19" t="s">
        <v>95</v>
      </c>
    </row>
    <row r="15" spans="2:65" x14ac:dyDescent="0.35">
      <c r="B15" s="16" t="s">
        <v>127</v>
      </c>
    </row>
    <row r="16" spans="2:65" x14ac:dyDescent="0.35">
      <c r="B16" t="s">
        <v>98</v>
      </c>
    </row>
    <row r="17" spans="2:2" x14ac:dyDescent="0.35">
      <c r="B17" t="s">
        <v>99</v>
      </c>
    </row>
    <row r="19" spans="2:2" x14ac:dyDescent="0.35">
      <c r="B19"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BM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57" width="10.7265625" customWidth="1"/>
    <col min="58" max="58" width="2.1796875" customWidth="1"/>
    <col min="59" max="65" width="10.7265625" customWidth="1"/>
    <col min="66" max="66" width="2.1796875" customWidth="1"/>
  </cols>
  <sheetData>
    <row r="2" spans="2:65" ht="40" customHeight="1" x14ac:dyDescent="0.35">
      <c r="D2" s="32"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row>
    <row r="5" spans="2:65" ht="30" customHeight="1" x14ac:dyDescent="0.35">
      <c r="B5" s="15"/>
      <c r="C5" s="15"/>
      <c r="D5" s="31" t="s">
        <v>68</v>
      </c>
      <c r="E5" s="31"/>
      <c r="F5" s="15"/>
      <c r="G5" s="31" t="s">
        <v>69</v>
      </c>
      <c r="H5" s="31"/>
      <c r="I5" s="31"/>
      <c r="J5" s="31"/>
      <c r="K5" s="31"/>
      <c r="L5" s="31"/>
      <c r="M5" s="15"/>
      <c r="N5" s="31" t="s">
        <v>70</v>
      </c>
      <c r="O5" s="31"/>
      <c r="P5" s="31"/>
      <c r="Q5" s="31"/>
      <c r="R5" s="15"/>
      <c r="S5" s="31" t="s">
        <v>71</v>
      </c>
      <c r="T5" s="31"/>
      <c r="U5" s="31"/>
      <c r="V5" s="31"/>
      <c r="W5" s="31"/>
      <c r="X5" s="31"/>
      <c r="Y5" s="31"/>
      <c r="Z5" s="31"/>
      <c r="AA5" s="31"/>
      <c r="AB5" s="31"/>
      <c r="AC5" s="31"/>
      <c r="AD5" s="31"/>
      <c r="AE5" s="15"/>
      <c r="AF5" s="31" t="s">
        <v>72</v>
      </c>
      <c r="AG5" s="31"/>
      <c r="AH5" s="31"/>
      <c r="AI5" s="15"/>
      <c r="AJ5" s="31" t="s">
        <v>73</v>
      </c>
      <c r="AK5" s="31"/>
      <c r="AL5" s="31"/>
      <c r="AM5" s="31"/>
      <c r="AN5" s="31"/>
      <c r="AO5" s="15"/>
      <c r="AP5" s="31" t="s">
        <v>74</v>
      </c>
      <c r="AQ5" s="31"/>
      <c r="AR5" s="31"/>
      <c r="AS5" s="15"/>
      <c r="AT5" s="31" t="s">
        <v>75</v>
      </c>
      <c r="AU5" s="31"/>
      <c r="AV5" s="31"/>
      <c r="AW5" s="31"/>
      <c r="AX5" s="31"/>
      <c r="AY5" s="15"/>
      <c r="AZ5" s="31" t="s">
        <v>76</v>
      </c>
      <c r="BA5" s="31"/>
      <c r="BB5" s="31"/>
      <c r="BC5" s="31"/>
      <c r="BD5" s="31"/>
      <c r="BE5" s="31"/>
      <c r="BF5" s="15"/>
      <c r="BG5" s="31" t="s">
        <v>77</v>
      </c>
      <c r="BH5" s="31"/>
      <c r="BI5" s="31"/>
      <c r="BJ5" s="31"/>
      <c r="BK5" s="31"/>
      <c r="BL5" s="31"/>
      <c r="BM5" s="31"/>
    </row>
    <row r="6" spans="2:65" ht="72.5"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V6" s="12" t="s">
        <v>33</v>
      </c>
      <c r="W6" s="12" t="s">
        <v>34</v>
      </c>
      <c r="X6" s="12" t="s">
        <v>35</v>
      </c>
      <c r="Y6" s="12" t="s">
        <v>36</v>
      </c>
      <c r="Z6" s="12" t="s">
        <v>37</v>
      </c>
      <c r="AA6" s="12" t="s">
        <v>38</v>
      </c>
      <c r="AB6" s="12" t="s">
        <v>39</v>
      </c>
      <c r="AC6" s="12" t="s">
        <v>40</v>
      </c>
      <c r="AD6" s="12" t="s">
        <v>41</v>
      </c>
      <c r="AF6" s="12" t="s">
        <v>42</v>
      </c>
      <c r="AG6" s="12" t="s">
        <v>43</v>
      </c>
      <c r="AH6" s="12" t="s">
        <v>44</v>
      </c>
      <c r="AJ6" s="12" t="s">
        <v>45</v>
      </c>
      <c r="AK6" s="12" t="s">
        <v>46</v>
      </c>
      <c r="AL6" s="12" t="s">
        <v>47</v>
      </c>
      <c r="AM6" s="12" t="s">
        <v>48</v>
      </c>
      <c r="AN6" s="12" t="s">
        <v>44</v>
      </c>
      <c r="AP6" s="12" t="s">
        <v>45</v>
      </c>
      <c r="AQ6" s="12" t="s">
        <v>46</v>
      </c>
      <c r="AR6" s="12" t="s">
        <v>49</v>
      </c>
      <c r="AT6" s="12" t="s">
        <v>50</v>
      </c>
      <c r="AU6" s="12" t="s">
        <v>51</v>
      </c>
      <c r="AV6" s="12" t="s">
        <v>52</v>
      </c>
      <c r="AW6" s="12" t="s">
        <v>53</v>
      </c>
      <c r="AX6" s="12" t="s">
        <v>54</v>
      </c>
      <c r="AZ6" s="12" t="s">
        <v>55</v>
      </c>
      <c r="BA6" s="12" t="s">
        <v>56</v>
      </c>
      <c r="BB6" s="12" t="s">
        <v>57</v>
      </c>
      <c r="BC6" s="12" t="s">
        <v>58</v>
      </c>
      <c r="BD6" s="12" t="s">
        <v>59</v>
      </c>
      <c r="BE6" s="12" t="s">
        <v>60</v>
      </c>
      <c r="BG6" s="12" t="s">
        <v>61</v>
      </c>
      <c r="BH6" s="12" t="s">
        <v>62</v>
      </c>
      <c r="BI6" s="12" t="s">
        <v>63</v>
      </c>
      <c r="BJ6" s="12" t="s">
        <v>64</v>
      </c>
      <c r="BK6" s="12" t="s">
        <v>65</v>
      </c>
      <c r="BL6" s="12" t="s">
        <v>66</v>
      </c>
      <c r="BM6" s="12" t="s">
        <v>67</v>
      </c>
    </row>
    <row r="7" spans="2:65" ht="30" customHeight="1" x14ac:dyDescent="0.35">
      <c r="B7" s="10" t="s">
        <v>18</v>
      </c>
      <c r="C7" s="10">
        <v>4016</v>
      </c>
      <c r="D7" s="10">
        <v>1950</v>
      </c>
      <c r="E7" s="10">
        <v>2055</v>
      </c>
      <c r="F7" s="10"/>
      <c r="G7" s="10">
        <v>474</v>
      </c>
      <c r="H7" s="10">
        <v>696</v>
      </c>
      <c r="I7" s="10">
        <v>700</v>
      </c>
      <c r="J7" s="10">
        <v>696</v>
      </c>
      <c r="K7" s="10">
        <v>582</v>
      </c>
      <c r="L7" s="10">
        <v>868</v>
      </c>
      <c r="M7" s="10"/>
      <c r="N7" s="10">
        <v>1176</v>
      </c>
      <c r="O7" s="10">
        <v>1107</v>
      </c>
      <c r="P7" s="10">
        <v>792</v>
      </c>
      <c r="Q7" s="10">
        <v>925</v>
      </c>
      <c r="R7" s="10"/>
      <c r="S7" s="10">
        <v>551</v>
      </c>
      <c r="T7" s="10">
        <v>547</v>
      </c>
      <c r="U7" s="10">
        <v>333</v>
      </c>
      <c r="V7" s="10">
        <v>357</v>
      </c>
      <c r="W7" s="10">
        <v>294</v>
      </c>
      <c r="X7" s="10">
        <v>351</v>
      </c>
      <c r="Y7" s="10">
        <v>344</v>
      </c>
      <c r="Z7" s="10">
        <v>177</v>
      </c>
      <c r="AA7" s="10">
        <v>468</v>
      </c>
      <c r="AB7" s="10">
        <v>309</v>
      </c>
      <c r="AC7" s="10">
        <v>193</v>
      </c>
      <c r="AD7" s="10">
        <v>92</v>
      </c>
      <c r="AE7" s="10"/>
      <c r="AF7" s="10">
        <v>1456</v>
      </c>
      <c r="AG7" s="10">
        <v>1677</v>
      </c>
      <c r="AH7" s="10">
        <v>562</v>
      </c>
      <c r="AI7" s="10"/>
      <c r="AJ7" s="10">
        <v>1432</v>
      </c>
      <c r="AK7" s="10">
        <v>1180</v>
      </c>
      <c r="AL7" s="10">
        <v>281</v>
      </c>
      <c r="AM7" s="10">
        <v>52</v>
      </c>
      <c r="AN7" s="10">
        <v>525</v>
      </c>
      <c r="AO7" s="10"/>
      <c r="AP7" s="10">
        <v>764</v>
      </c>
      <c r="AQ7" s="10">
        <v>1515</v>
      </c>
      <c r="AR7" s="10">
        <v>288</v>
      </c>
      <c r="AS7" s="10"/>
      <c r="AT7" s="10">
        <v>889</v>
      </c>
      <c r="AU7" s="10">
        <v>931</v>
      </c>
      <c r="AV7" s="10">
        <v>1110</v>
      </c>
      <c r="AW7" s="10">
        <v>481</v>
      </c>
      <c r="AX7" s="10">
        <v>60</v>
      </c>
      <c r="AY7" s="10"/>
      <c r="AZ7" s="10">
        <v>910</v>
      </c>
      <c r="BA7" s="10">
        <v>1235</v>
      </c>
      <c r="BB7" s="10">
        <v>465</v>
      </c>
      <c r="BC7" s="10">
        <v>726</v>
      </c>
      <c r="BD7" s="10">
        <v>474</v>
      </c>
      <c r="BE7" s="10">
        <v>206</v>
      </c>
      <c r="BF7" s="10"/>
      <c r="BG7" s="10">
        <v>1506</v>
      </c>
      <c r="BH7" s="10">
        <v>952</v>
      </c>
      <c r="BI7" s="10" t="s">
        <v>94</v>
      </c>
      <c r="BJ7" s="10">
        <v>272</v>
      </c>
      <c r="BK7" s="10">
        <v>321</v>
      </c>
      <c r="BL7" s="10">
        <v>800</v>
      </c>
      <c r="BM7" s="10">
        <v>117</v>
      </c>
    </row>
    <row r="8" spans="2:65" ht="30" customHeight="1" x14ac:dyDescent="0.35">
      <c r="B8" s="11" t="s">
        <v>19</v>
      </c>
      <c r="C8" s="11">
        <v>4016</v>
      </c>
      <c r="D8" s="11">
        <v>1978</v>
      </c>
      <c r="E8" s="11">
        <v>2027</v>
      </c>
      <c r="F8" s="11"/>
      <c r="G8" s="11">
        <v>558</v>
      </c>
      <c r="H8" s="11">
        <v>684</v>
      </c>
      <c r="I8" s="11">
        <v>685</v>
      </c>
      <c r="J8" s="11">
        <v>683</v>
      </c>
      <c r="K8" s="11">
        <v>564</v>
      </c>
      <c r="L8" s="11">
        <v>842</v>
      </c>
      <c r="M8" s="11"/>
      <c r="N8" s="11">
        <v>1080</v>
      </c>
      <c r="O8" s="11">
        <v>1040</v>
      </c>
      <c r="P8" s="11">
        <v>880</v>
      </c>
      <c r="Q8" s="11">
        <v>1000</v>
      </c>
      <c r="R8" s="11"/>
      <c r="S8" s="11">
        <v>562</v>
      </c>
      <c r="T8" s="11">
        <v>522</v>
      </c>
      <c r="U8" s="11">
        <v>321</v>
      </c>
      <c r="V8" s="11">
        <v>361</v>
      </c>
      <c r="W8" s="11">
        <v>281</v>
      </c>
      <c r="X8" s="11">
        <v>361</v>
      </c>
      <c r="Y8" s="11">
        <v>321</v>
      </c>
      <c r="Z8" s="11">
        <v>161</v>
      </c>
      <c r="AA8" s="11">
        <v>442</v>
      </c>
      <c r="AB8" s="11">
        <v>362</v>
      </c>
      <c r="AC8" s="11">
        <v>201</v>
      </c>
      <c r="AD8" s="11">
        <v>121</v>
      </c>
      <c r="AE8" s="11"/>
      <c r="AF8" s="11">
        <v>1433</v>
      </c>
      <c r="AG8" s="11">
        <v>1641</v>
      </c>
      <c r="AH8" s="11">
        <v>584</v>
      </c>
      <c r="AI8" s="11"/>
      <c r="AJ8" s="11">
        <v>1395</v>
      </c>
      <c r="AK8" s="11">
        <v>1171</v>
      </c>
      <c r="AL8" s="11">
        <v>269</v>
      </c>
      <c r="AM8" s="11">
        <v>51</v>
      </c>
      <c r="AN8" s="11">
        <v>546</v>
      </c>
      <c r="AO8" s="11"/>
      <c r="AP8" s="11">
        <v>747</v>
      </c>
      <c r="AQ8" s="11">
        <v>1511</v>
      </c>
      <c r="AR8" s="11">
        <v>284</v>
      </c>
      <c r="AS8" s="11"/>
      <c r="AT8" s="11">
        <v>911</v>
      </c>
      <c r="AU8" s="11">
        <v>952</v>
      </c>
      <c r="AV8" s="11">
        <v>1089</v>
      </c>
      <c r="AW8" s="11">
        <v>457</v>
      </c>
      <c r="AX8" s="11">
        <v>54</v>
      </c>
      <c r="AY8" s="11"/>
      <c r="AZ8" s="11">
        <v>928</v>
      </c>
      <c r="BA8" s="11">
        <v>1216</v>
      </c>
      <c r="BB8" s="11">
        <v>472</v>
      </c>
      <c r="BC8" s="11">
        <v>722</v>
      </c>
      <c r="BD8" s="11">
        <v>470</v>
      </c>
      <c r="BE8" s="11">
        <v>208</v>
      </c>
      <c r="BF8" s="11"/>
      <c r="BG8" s="11">
        <v>1466</v>
      </c>
      <c r="BH8" s="11">
        <v>933</v>
      </c>
      <c r="BI8" s="11" t="s">
        <v>94</v>
      </c>
      <c r="BJ8" s="11">
        <v>286</v>
      </c>
      <c r="BK8" s="11">
        <v>338</v>
      </c>
      <c r="BL8" s="11">
        <v>816</v>
      </c>
      <c r="BM8" s="11">
        <v>124</v>
      </c>
    </row>
    <row r="9" spans="2:65" ht="72.5" x14ac:dyDescent="0.35">
      <c r="B9" s="18" t="s">
        <v>786</v>
      </c>
      <c r="C9" s="17">
        <v>0.47536351600469601</v>
      </c>
      <c r="D9" s="17">
        <v>0.47437016309989499</v>
      </c>
      <c r="E9" s="17">
        <v>0.47743567437604501</v>
      </c>
      <c r="F9" s="17"/>
      <c r="G9" s="17">
        <v>0.46706160488451598</v>
      </c>
      <c r="H9" s="17">
        <v>0.518369004238598</v>
      </c>
      <c r="I9" s="17">
        <v>0.487523477406342</v>
      </c>
      <c r="J9" s="17">
        <v>0.48886893172304502</v>
      </c>
      <c r="K9" s="17">
        <v>0.44290282807301101</v>
      </c>
      <c r="L9" s="17">
        <v>0.44680653834203299</v>
      </c>
      <c r="M9" s="17"/>
      <c r="N9" s="17">
        <v>0.43504866898910499</v>
      </c>
      <c r="O9" s="17">
        <v>0.45238347820095998</v>
      </c>
      <c r="P9" s="17">
        <v>0.54058080199907799</v>
      </c>
      <c r="Q9" s="17">
        <v>0.48726781586206502</v>
      </c>
      <c r="R9" s="17"/>
      <c r="S9" s="17">
        <v>0.475415507910177</v>
      </c>
      <c r="T9" s="17">
        <v>0.44566952207121502</v>
      </c>
      <c r="U9" s="17">
        <v>0.42709889075563101</v>
      </c>
      <c r="V9" s="17">
        <v>0.45384210406847197</v>
      </c>
      <c r="W9" s="17">
        <v>0.529706484886447</v>
      </c>
      <c r="X9" s="17">
        <v>0.45839941885204299</v>
      </c>
      <c r="Y9" s="17">
        <v>0.47947782607331302</v>
      </c>
      <c r="Z9" s="17">
        <v>0.54463644103047104</v>
      </c>
      <c r="AA9" s="17">
        <v>0.44550483110092798</v>
      </c>
      <c r="AB9" s="17">
        <v>0.53637668524097104</v>
      </c>
      <c r="AC9" s="17">
        <v>0.49679027705082901</v>
      </c>
      <c r="AD9" s="17">
        <v>0.50772762665514504</v>
      </c>
      <c r="AE9" s="17"/>
      <c r="AF9" s="17">
        <v>0.52879524150478097</v>
      </c>
      <c r="AG9" s="17">
        <v>0.422110907812426</v>
      </c>
      <c r="AH9" s="17">
        <v>0.51090585117586695</v>
      </c>
      <c r="AI9" s="17"/>
      <c r="AJ9" s="17">
        <v>0.52330231222003298</v>
      </c>
      <c r="AK9" s="17">
        <v>0.45405257212171801</v>
      </c>
      <c r="AL9" s="17">
        <v>0.35959199775031098</v>
      </c>
      <c r="AM9" s="17">
        <v>0.60084366077485196</v>
      </c>
      <c r="AN9" s="17">
        <v>0.497327202039623</v>
      </c>
      <c r="AO9" s="17"/>
      <c r="AP9" s="17">
        <v>0.51163937185210195</v>
      </c>
      <c r="AQ9" s="17">
        <v>0.44671679308607398</v>
      </c>
      <c r="AR9" s="17">
        <v>0.40011453710408501</v>
      </c>
      <c r="AS9" s="17"/>
      <c r="AT9" s="17">
        <v>0.51527056075568001</v>
      </c>
      <c r="AU9" s="17">
        <v>0.47760906095156302</v>
      </c>
      <c r="AV9" s="17">
        <v>0.445440962781053</v>
      </c>
      <c r="AW9" s="17">
        <v>0.42619567243629702</v>
      </c>
      <c r="AX9" s="17">
        <v>0.50085933774227998</v>
      </c>
      <c r="AY9" s="17"/>
      <c r="AZ9" s="17">
        <v>0.498725645544074</v>
      </c>
      <c r="BA9" s="17">
        <v>0.45401290239247999</v>
      </c>
      <c r="BB9" s="17">
        <v>0.48984598107266902</v>
      </c>
      <c r="BC9" s="17">
        <v>0.46883810659408598</v>
      </c>
      <c r="BD9" s="17">
        <v>0.47947695604053597</v>
      </c>
      <c r="BE9" s="17">
        <v>0.476502859579435</v>
      </c>
      <c r="BF9" s="17"/>
      <c r="BG9" s="17">
        <v>0.454561134618298</v>
      </c>
      <c r="BH9" s="17">
        <v>0.45748091739112501</v>
      </c>
      <c r="BI9" s="17" t="s">
        <v>95</v>
      </c>
      <c r="BJ9" s="17">
        <v>0.54518939851492398</v>
      </c>
      <c r="BK9" s="17">
        <v>0.49533326718007997</v>
      </c>
      <c r="BL9" s="17">
        <v>0.51196057329665201</v>
      </c>
      <c r="BM9" s="17">
        <v>0.46821297154024</v>
      </c>
    </row>
    <row r="10" spans="2:65" ht="72.5" x14ac:dyDescent="0.35">
      <c r="B10" s="18" t="s">
        <v>787</v>
      </c>
      <c r="C10" s="17">
        <v>0.33849973890712798</v>
      </c>
      <c r="D10" s="17">
        <v>0.37817655872550399</v>
      </c>
      <c r="E10" s="17">
        <v>0.29915578897940798</v>
      </c>
      <c r="F10" s="17"/>
      <c r="G10" s="17">
        <v>0.376181580371795</v>
      </c>
      <c r="H10" s="17">
        <v>0.33239704463714198</v>
      </c>
      <c r="I10" s="17">
        <v>0.35073456443404</v>
      </c>
      <c r="J10" s="17">
        <v>0.32608880198527501</v>
      </c>
      <c r="K10" s="17">
        <v>0.33445299870047501</v>
      </c>
      <c r="L10" s="17">
        <v>0.32128812428424602</v>
      </c>
      <c r="M10" s="17"/>
      <c r="N10" s="17">
        <v>0.419277405842577</v>
      </c>
      <c r="O10" s="17">
        <v>0.35420984329523297</v>
      </c>
      <c r="P10" s="17">
        <v>0.27501360982061002</v>
      </c>
      <c r="Q10" s="17">
        <v>0.28794285981182399</v>
      </c>
      <c r="R10" s="17"/>
      <c r="S10" s="17">
        <v>0.36595851641162902</v>
      </c>
      <c r="T10" s="17">
        <v>0.36439079301914101</v>
      </c>
      <c r="U10" s="17">
        <v>0.35797225206751199</v>
      </c>
      <c r="V10" s="17">
        <v>0.34409229844803402</v>
      </c>
      <c r="W10" s="17">
        <v>0.29630003469789701</v>
      </c>
      <c r="X10" s="17">
        <v>0.35028085313190799</v>
      </c>
      <c r="Y10" s="17">
        <v>0.33064893388313099</v>
      </c>
      <c r="Z10" s="17">
        <v>0.27869490625604199</v>
      </c>
      <c r="AA10" s="17">
        <v>0.35110708575046901</v>
      </c>
      <c r="AB10" s="17">
        <v>0.293897886575609</v>
      </c>
      <c r="AC10" s="17">
        <v>0.296762033414737</v>
      </c>
      <c r="AD10" s="17">
        <v>0.35092336624834602</v>
      </c>
      <c r="AE10" s="17"/>
      <c r="AF10" s="17">
        <v>0.28071046072301498</v>
      </c>
      <c r="AG10" s="17">
        <v>0.39322241086749199</v>
      </c>
      <c r="AH10" s="17">
        <v>0.31215303945658701</v>
      </c>
      <c r="AI10" s="17"/>
      <c r="AJ10" s="17">
        <v>0.300672738474141</v>
      </c>
      <c r="AK10" s="17">
        <v>0.37499334484212599</v>
      </c>
      <c r="AL10" s="17">
        <v>0.43829267800226901</v>
      </c>
      <c r="AM10" s="17">
        <v>0.15557839492091799</v>
      </c>
      <c r="AN10" s="17">
        <v>0.296589480333873</v>
      </c>
      <c r="AO10" s="17"/>
      <c r="AP10" s="17">
        <v>0.33204497303136699</v>
      </c>
      <c r="AQ10" s="17">
        <v>0.38605226696640699</v>
      </c>
      <c r="AR10" s="17">
        <v>0.42106083443331099</v>
      </c>
      <c r="AS10" s="17"/>
      <c r="AT10" s="17">
        <v>0.25682145339079698</v>
      </c>
      <c r="AU10" s="17">
        <v>0.32263824255153301</v>
      </c>
      <c r="AV10" s="17">
        <v>0.41091740142734301</v>
      </c>
      <c r="AW10" s="17">
        <v>0.43158167228181099</v>
      </c>
      <c r="AX10" s="17">
        <v>0.34804110573792002</v>
      </c>
      <c r="AY10" s="17"/>
      <c r="AZ10" s="17">
        <v>0.368131395791782</v>
      </c>
      <c r="BA10" s="17">
        <v>0.34946374098556499</v>
      </c>
      <c r="BB10" s="17">
        <v>0.29610429728439203</v>
      </c>
      <c r="BC10" s="17">
        <v>0.31817504117675699</v>
      </c>
      <c r="BD10" s="17">
        <v>0.33530676583180102</v>
      </c>
      <c r="BE10" s="17">
        <v>0.31602964113291698</v>
      </c>
      <c r="BF10" s="17"/>
      <c r="BG10" s="17">
        <v>0.336468466338114</v>
      </c>
      <c r="BH10" s="17">
        <v>0.37338021301167601</v>
      </c>
      <c r="BI10" s="17" t="s">
        <v>95</v>
      </c>
      <c r="BJ10" s="17">
        <v>0.26409763681840398</v>
      </c>
      <c r="BK10" s="17">
        <v>0.28119904025241499</v>
      </c>
      <c r="BL10" s="17">
        <v>0.35084631952150103</v>
      </c>
      <c r="BM10" s="17">
        <v>0.30935395777102698</v>
      </c>
    </row>
    <row r="11" spans="2:65" x14ac:dyDescent="0.35">
      <c r="B11" s="18" t="s">
        <v>143</v>
      </c>
      <c r="C11" s="19">
        <v>0.18613674508817599</v>
      </c>
      <c r="D11" s="19">
        <v>0.14745327817460099</v>
      </c>
      <c r="E11" s="19">
        <v>0.22340853664454599</v>
      </c>
      <c r="F11" s="19"/>
      <c r="G11" s="19">
        <v>0.15675681474368799</v>
      </c>
      <c r="H11" s="19">
        <v>0.14923395112425999</v>
      </c>
      <c r="I11" s="19">
        <v>0.161741958159618</v>
      </c>
      <c r="J11" s="19">
        <v>0.18504226629168</v>
      </c>
      <c r="K11" s="19">
        <v>0.222644173226515</v>
      </c>
      <c r="L11" s="19">
        <v>0.23190533737372099</v>
      </c>
      <c r="M11" s="19"/>
      <c r="N11" s="19">
        <v>0.14567392516831801</v>
      </c>
      <c r="O11" s="19">
        <v>0.19340667850380699</v>
      </c>
      <c r="P11" s="19">
        <v>0.184405588180312</v>
      </c>
      <c r="Q11" s="19">
        <v>0.22478932432611101</v>
      </c>
      <c r="R11" s="19"/>
      <c r="S11" s="19">
        <v>0.158625975678195</v>
      </c>
      <c r="T11" s="19">
        <v>0.189939684909644</v>
      </c>
      <c r="U11" s="19">
        <v>0.214928857176857</v>
      </c>
      <c r="V11" s="19">
        <v>0.20206559748349401</v>
      </c>
      <c r="W11" s="19">
        <v>0.17399348041565599</v>
      </c>
      <c r="X11" s="19">
        <v>0.19131972801604899</v>
      </c>
      <c r="Y11" s="19">
        <v>0.18987324004355599</v>
      </c>
      <c r="Z11" s="19">
        <v>0.176668652713487</v>
      </c>
      <c r="AA11" s="19">
        <v>0.20338808314860299</v>
      </c>
      <c r="AB11" s="19">
        <v>0.16972542818341901</v>
      </c>
      <c r="AC11" s="19">
        <v>0.20644768953443501</v>
      </c>
      <c r="AD11" s="19">
        <v>0.14134900709650899</v>
      </c>
      <c r="AE11" s="19"/>
      <c r="AF11" s="19">
        <v>0.190494297772204</v>
      </c>
      <c r="AG11" s="19">
        <v>0.18466668132008199</v>
      </c>
      <c r="AH11" s="19">
        <v>0.17694110936754501</v>
      </c>
      <c r="AI11" s="19"/>
      <c r="AJ11" s="19">
        <v>0.17602494930582599</v>
      </c>
      <c r="AK11" s="19">
        <v>0.170954083036156</v>
      </c>
      <c r="AL11" s="19">
        <v>0.20211532424741999</v>
      </c>
      <c r="AM11" s="19">
        <v>0.24357794430422899</v>
      </c>
      <c r="AN11" s="19">
        <v>0.206083317626504</v>
      </c>
      <c r="AO11" s="19"/>
      <c r="AP11" s="19">
        <v>0.156315655116531</v>
      </c>
      <c r="AQ11" s="19">
        <v>0.167230939947518</v>
      </c>
      <c r="AR11" s="19">
        <v>0.178824628462604</v>
      </c>
      <c r="AS11" s="19"/>
      <c r="AT11" s="19">
        <v>0.22790798585352201</v>
      </c>
      <c r="AU11" s="19">
        <v>0.199752696496904</v>
      </c>
      <c r="AV11" s="19">
        <v>0.14364163579160399</v>
      </c>
      <c r="AW11" s="19">
        <v>0.14222265528189301</v>
      </c>
      <c r="AX11" s="19">
        <v>0.1510995565198</v>
      </c>
      <c r="AY11" s="19"/>
      <c r="AZ11" s="19">
        <v>0.133142958664144</v>
      </c>
      <c r="BA11" s="19">
        <v>0.196523356621955</v>
      </c>
      <c r="BB11" s="19">
        <v>0.21404972164293901</v>
      </c>
      <c r="BC11" s="19">
        <v>0.212986852229157</v>
      </c>
      <c r="BD11" s="19">
        <v>0.185216278127663</v>
      </c>
      <c r="BE11" s="19">
        <v>0.20746749928764899</v>
      </c>
      <c r="BF11" s="19"/>
      <c r="BG11" s="19">
        <v>0.208970399043587</v>
      </c>
      <c r="BH11" s="19">
        <v>0.16913886959719901</v>
      </c>
      <c r="BI11" s="19" t="s">
        <v>95</v>
      </c>
      <c r="BJ11" s="19">
        <v>0.19071296466667201</v>
      </c>
      <c r="BK11" s="19">
        <v>0.22346769256750501</v>
      </c>
      <c r="BL11" s="19">
        <v>0.13719310718184799</v>
      </c>
      <c r="BM11" s="19">
        <v>0.222433070688733</v>
      </c>
    </row>
    <row r="12" spans="2:65" x14ac:dyDescent="0.35">
      <c r="B12" s="16"/>
    </row>
    <row r="13" spans="2:65" x14ac:dyDescent="0.35">
      <c r="B13" t="s">
        <v>98</v>
      </c>
    </row>
    <row r="14" spans="2:65" x14ac:dyDescent="0.35">
      <c r="B14" t="s">
        <v>99</v>
      </c>
    </row>
    <row r="16" spans="2:65" x14ac:dyDescent="0.35">
      <c r="B16" s="8" t="str">
        <f>HYPERLINK("#'Contents'!A1", "Return to Contents")</f>
        <v>Return to Contents</v>
      </c>
    </row>
  </sheetData>
  <mergeCells count="11">
    <mergeCell ref="D2:BE2"/>
    <mergeCell ref="AJ5:AN5"/>
    <mergeCell ref="AP5:AR5"/>
    <mergeCell ref="AT5:AX5"/>
    <mergeCell ref="AZ5:BE5"/>
    <mergeCell ref="BG5:BM5"/>
    <mergeCell ref="D5:E5"/>
    <mergeCell ref="G5:L5"/>
    <mergeCell ref="N5:Q5"/>
    <mergeCell ref="S5:AD5"/>
    <mergeCell ref="AF5:AH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J3:S32"/>
  <sheetViews>
    <sheetView showGridLines="0" workbookViewId="0"/>
  </sheetViews>
  <sheetFormatPr defaultColWidth="10.90625" defaultRowHeight="14.5" x14ac:dyDescent="0.35"/>
  <sheetData>
    <row r="3" spans="10:19" x14ac:dyDescent="0.35">
      <c r="J3" t="s">
        <v>789</v>
      </c>
      <c r="K3" t="s">
        <v>790</v>
      </c>
      <c r="L3" t="s">
        <v>791</v>
      </c>
      <c r="M3" t="s">
        <v>792</v>
      </c>
      <c r="N3" t="s">
        <v>793</v>
      </c>
      <c r="O3" t="s">
        <v>794</v>
      </c>
      <c r="P3" t="s">
        <v>795</v>
      </c>
      <c r="Q3" t="s">
        <v>796</v>
      </c>
      <c r="R3" t="s">
        <v>797</v>
      </c>
      <c r="S3" t="s">
        <v>798</v>
      </c>
    </row>
    <row r="4" spans="10:19" x14ac:dyDescent="0.35">
      <c r="J4" t="s">
        <v>799</v>
      </c>
      <c r="K4" t="s">
        <v>800</v>
      </c>
      <c r="L4" t="s">
        <v>801</v>
      </c>
      <c r="M4" t="s">
        <v>802</v>
      </c>
      <c r="N4" t="s">
        <v>803</v>
      </c>
      <c r="O4" t="s">
        <v>804</v>
      </c>
      <c r="P4" t="s">
        <v>805</v>
      </c>
      <c r="Q4" t="s">
        <v>806</v>
      </c>
      <c r="R4" t="s">
        <v>807</v>
      </c>
      <c r="S4" t="s">
        <v>808</v>
      </c>
    </row>
    <row r="5" spans="10:19" x14ac:dyDescent="0.35">
      <c r="J5" t="s">
        <v>809</v>
      </c>
      <c r="K5" t="s">
        <v>810</v>
      </c>
      <c r="L5" t="s">
        <v>811</v>
      </c>
      <c r="M5" t="s">
        <v>812</v>
      </c>
      <c r="N5" t="s">
        <v>813</v>
      </c>
      <c r="O5" t="s">
        <v>814</v>
      </c>
      <c r="P5" t="s">
        <v>815</v>
      </c>
      <c r="Q5" t="s">
        <v>816</v>
      </c>
      <c r="R5" t="s">
        <v>817</v>
      </c>
      <c r="S5" t="s">
        <v>818</v>
      </c>
    </row>
    <row r="6" spans="10:19" x14ac:dyDescent="0.35">
      <c r="J6" t="s">
        <v>819</v>
      </c>
      <c r="K6" t="s">
        <v>820</v>
      </c>
      <c r="L6" t="s">
        <v>821</v>
      </c>
      <c r="M6" t="s">
        <v>822</v>
      </c>
      <c r="N6" t="s">
        <v>823</v>
      </c>
      <c r="O6" t="s">
        <v>824</v>
      </c>
      <c r="P6" t="s">
        <v>825</v>
      </c>
      <c r="Q6" t="s">
        <v>826</v>
      </c>
      <c r="R6" t="s">
        <v>827</v>
      </c>
      <c r="S6" t="s">
        <v>828</v>
      </c>
    </row>
    <row r="7" spans="10:19" x14ac:dyDescent="0.35">
      <c r="J7" t="s">
        <v>829</v>
      </c>
      <c r="K7" t="s">
        <v>830</v>
      </c>
      <c r="L7" t="s">
        <v>831</v>
      </c>
      <c r="M7" t="s">
        <v>832</v>
      </c>
      <c r="N7" t="s">
        <v>833</v>
      </c>
      <c r="O7" t="s">
        <v>834</v>
      </c>
      <c r="P7" t="s">
        <v>835</v>
      </c>
      <c r="Q7" t="s">
        <v>836</v>
      </c>
      <c r="R7" t="s">
        <v>837</v>
      </c>
      <c r="S7" t="s">
        <v>838</v>
      </c>
    </row>
    <row r="8" spans="10:19" x14ac:dyDescent="0.35">
      <c r="J8" t="s">
        <v>839</v>
      </c>
      <c r="K8" t="s">
        <v>840</v>
      </c>
      <c r="L8" t="s">
        <v>841</v>
      </c>
      <c r="M8" t="s">
        <v>842</v>
      </c>
      <c r="N8" t="s">
        <v>843</v>
      </c>
      <c r="O8" t="s">
        <v>844</v>
      </c>
      <c r="P8" t="s">
        <v>845</v>
      </c>
      <c r="Q8" t="s">
        <v>846</v>
      </c>
      <c r="R8" t="s">
        <v>847</v>
      </c>
      <c r="S8" t="s">
        <v>848</v>
      </c>
    </row>
    <row r="9" spans="10:19" x14ac:dyDescent="0.35">
      <c r="J9" t="s">
        <v>849</v>
      </c>
      <c r="K9" t="s">
        <v>850</v>
      </c>
      <c r="L9" t="s">
        <v>851</v>
      </c>
      <c r="M9" t="s">
        <v>852</v>
      </c>
      <c r="N9" t="s">
        <v>853</v>
      </c>
      <c r="O9" t="s">
        <v>854</v>
      </c>
      <c r="P9" t="s">
        <v>855</v>
      </c>
      <c r="Q9" t="s">
        <v>856</v>
      </c>
      <c r="R9" t="s">
        <v>857</v>
      </c>
      <c r="S9" t="s">
        <v>858</v>
      </c>
    </row>
    <row r="10" spans="10:19" x14ac:dyDescent="0.35">
      <c r="J10" t="s">
        <v>859</v>
      </c>
      <c r="K10" t="s">
        <v>860</v>
      </c>
      <c r="L10" t="s">
        <v>861</v>
      </c>
      <c r="M10" t="s">
        <v>862</v>
      </c>
      <c r="N10" t="s">
        <v>863</v>
      </c>
      <c r="O10" t="s">
        <v>864</v>
      </c>
      <c r="P10" t="s">
        <v>865</v>
      </c>
      <c r="Q10" t="s">
        <v>866</v>
      </c>
      <c r="R10" t="s">
        <v>867</v>
      </c>
      <c r="S10" t="s">
        <v>868</v>
      </c>
    </row>
    <row r="11" spans="10:19" x14ac:dyDescent="0.35">
      <c r="J11" t="s">
        <v>869</v>
      </c>
      <c r="K11" t="s">
        <v>870</v>
      </c>
      <c r="L11" t="s">
        <v>871</v>
      </c>
      <c r="M11" t="s">
        <v>872</v>
      </c>
      <c r="N11" t="s">
        <v>873</v>
      </c>
      <c r="O11" t="s">
        <v>874</v>
      </c>
      <c r="P11" t="s">
        <v>875</v>
      </c>
      <c r="Q11" t="s">
        <v>876</v>
      </c>
      <c r="R11" t="s">
        <v>877</v>
      </c>
      <c r="S11" t="s">
        <v>878</v>
      </c>
    </row>
    <row r="12" spans="10:19" x14ac:dyDescent="0.35">
      <c r="J12" t="s">
        <v>879</v>
      </c>
      <c r="K12" t="s">
        <v>880</v>
      </c>
      <c r="L12" t="s">
        <v>881</v>
      </c>
      <c r="M12" t="s">
        <v>882</v>
      </c>
      <c r="N12" t="s">
        <v>883</v>
      </c>
      <c r="O12" t="s">
        <v>884</v>
      </c>
      <c r="P12" t="s">
        <v>885</v>
      </c>
      <c r="Q12" t="s">
        <v>886</v>
      </c>
      <c r="R12" t="s">
        <v>887</v>
      </c>
      <c r="S12" t="s">
        <v>888</v>
      </c>
    </row>
    <row r="13" spans="10:19" x14ac:dyDescent="0.35">
      <c r="J13" t="s">
        <v>889</v>
      </c>
      <c r="K13" t="s">
        <v>890</v>
      </c>
      <c r="L13" t="s">
        <v>891</v>
      </c>
      <c r="M13" t="s">
        <v>892</v>
      </c>
      <c r="N13" t="s">
        <v>893</v>
      </c>
      <c r="O13" t="s">
        <v>894</v>
      </c>
      <c r="P13" t="s">
        <v>895</v>
      </c>
      <c r="Q13" t="s">
        <v>39</v>
      </c>
      <c r="R13" t="s">
        <v>896</v>
      </c>
      <c r="S13" t="s">
        <v>897</v>
      </c>
    </row>
    <row r="14" spans="10:19" x14ac:dyDescent="0.35">
      <c r="J14" t="s">
        <v>898</v>
      </c>
      <c r="K14" t="s">
        <v>899</v>
      </c>
      <c r="L14" t="s">
        <v>900</v>
      </c>
      <c r="M14" t="s">
        <v>901</v>
      </c>
      <c r="N14" t="s">
        <v>902</v>
      </c>
      <c r="O14" t="s">
        <v>903</v>
      </c>
      <c r="P14" t="s">
        <v>904</v>
      </c>
      <c r="Q14" t="s">
        <v>905</v>
      </c>
      <c r="R14" t="s">
        <v>906</v>
      </c>
      <c r="S14" t="s">
        <v>907</v>
      </c>
    </row>
    <row r="15" spans="10:19" x14ac:dyDescent="0.35">
      <c r="J15" t="s">
        <v>908</v>
      </c>
      <c r="K15" t="s">
        <v>909</v>
      </c>
      <c r="L15" t="s">
        <v>910</v>
      </c>
      <c r="M15" t="s">
        <v>911</v>
      </c>
      <c r="N15" t="s">
        <v>912</v>
      </c>
      <c r="O15" t="s">
        <v>913</v>
      </c>
      <c r="P15" t="s">
        <v>914</v>
      </c>
      <c r="Q15" t="s">
        <v>915</v>
      </c>
      <c r="R15" t="s">
        <v>916</v>
      </c>
      <c r="S15" t="s">
        <v>917</v>
      </c>
    </row>
    <row r="16" spans="10:19" x14ac:dyDescent="0.35">
      <c r="J16" t="s">
        <v>918</v>
      </c>
      <c r="K16" t="s">
        <v>919</v>
      </c>
      <c r="L16" t="s">
        <v>920</v>
      </c>
      <c r="M16" t="s">
        <v>921</v>
      </c>
      <c r="N16" t="s">
        <v>922</v>
      </c>
      <c r="O16" t="s">
        <v>923</v>
      </c>
      <c r="P16" t="s">
        <v>924</v>
      </c>
      <c r="Q16" t="s">
        <v>925</v>
      </c>
      <c r="R16" t="s">
        <v>926</v>
      </c>
      <c r="S16" t="s">
        <v>927</v>
      </c>
    </row>
    <row r="17" spans="10:19" x14ac:dyDescent="0.35">
      <c r="J17" t="s">
        <v>928</v>
      </c>
      <c r="K17" t="s">
        <v>929</v>
      </c>
      <c r="L17" t="s">
        <v>930</v>
      </c>
      <c r="M17" t="s">
        <v>931</v>
      </c>
      <c r="N17" t="s">
        <v>932</v>
      </c>
      <c r="O17" t="s">
        <v>933</v>
      </c>
      <c r="P17" t="s">
        <v>934</v>
      </c>
      <c r="Q17" t="s">
        <v>30</v>
      </c>
      <c r="R17" t="s">
        <v>935</v>
      </c>
      <c r="S17" t="s">
        <v>936</v>
      </c>
    </row>
    <row r="18" spans="10:19" x14ac:dyDescent="0.35">
      <c r="J18" t="s">
        <v>937</v>
      </c>
      <c r="K18" t="s">
        <v>938</v>
      </c>
      <c r="L18" t="s">
        <v>939</v>
      </c>
      <c r="M18" t="s">
        <v>940</v>
      </c>
      <c r="N18" t="s">
        <v>941</v>
      </c>
      <c r="O18" t="s">
        <v>942</v>
      </c>
      <c r="P18" t="s">
        <v>943</v>
      </c>
      <c r="Q18" t="s">
        <v>944</v>
      </c>
      <c r="R18" t="s">
        <v>945</v>
      </c>
      <c r="S18" t="s">
        <v>946</v>
      </c>
    </row>
    <row r="19" spans="10:19" x14ac:dyDescent="0.35">
      <c r="J19" t="s">
        <v>947</v>
      </c>
      <c r="K19" t="s">
        <v>948</v>
      </c>
      <c r="L19" t="s">
        <v>949</v>
      </c>
      <c r="M19" t="s">
        <v>950</v>
      </c>
      <c r="N19" t="s">
        <v>951</v>
      </c>
      <c r="O19" t="s">
        <v>952</v>
      </c>
      <c r="P19" t="s">
        <v>953</v>
      </c>
      <c r="Q19" t="s">
        <v>954</v>
      </c>
      <c r="R19" t="s">
        <v>955</v>
      </c>
      <c r="S19" t="s">
        <v>956</v>
      </c>
    </row>
    <row r="20" spans="10:19" x14ac:dyDescent="0.35">
      <c r="J20" t="s">
        <v>957</v>
      </c>
      <c r="K20" t="s">
        <v>958</v>
      </c>
      <c r="L20" t="s">
        <v>959</v>
      </c>
      <c r="M20" t="s">
        <v>960</v>
      </c>
      <c r="N20" t="s">
        <v>961</v>
      </c>
      <c r="O20" t="s">
        <v>962</v>
      </c>
      <c r="P20" t="s">
        <v>963</v>
      </c>
      <c r="Q20" t="s">
        <v>964</v>
      </c>
      <c r="R20" t="s">
        <v>965</v>
      </c>
      <c r="S20" t="s">
        <v>966</v>
      </c>
    </row>
    <row r="21" spans="10:19" x14ac:dyDescent="0.35">
      <c r="J21" t="s">
        <v>967</v>
      </c>
      <c r="K21" t="s">
        <v>968</v>
      </c>
      <c r="L21" t="s">
        <v>969</v>
      </c>
      <c r="M21" t="s">
        <v>970</v>
      </c>
      <c r="N21" t="s">
        <v>971</v>
      </c>
      <c r="O21" t="s">
        <v>45</v>
      </c>
      <c r="P21" t="s">
        <v>972</v>
      </c>
      <c r="Q21" t="s">
        <v>973</v>
      </c>
      <c r="R21" t="s">
        <v>974</v>
      </c>
      <c r="S21" t="s">
        <v>975</v>
      </c>
    </row>
    <row r="22" spans="10:19" x14ac:dyDescent="0.35">
      <c r="J22" t="s">
        <v>976</v>
      </c>
      <c r="K22" t="s">
        <v>977</v>
      </c>
      <c r="L22" t="s">
        <v>978</v>
      </c>
      <c r="M22" t="s">
        <v>979</v>
      </c>
      <c r="N22" t="s">
        <v>980</v>
      </c>
      <c r="O22" t="s">
        <v>981</v>
      </c>
      <c r="P22" t="s">
        <v>982</v>
      </c>
      <c r="Q22" t="s">
        <v>983</v>
      </c>
      <c r="R22" t="s">
        <v>984</v>
      </c>
      <c r="S22" t="s">
        <v>985</v>
      </c>
    </row>
    <row r="23" spans="10:19" x14ac:dyDescent="0.35">
      <c r="J23" t="s">
        <v>986</v>
      </c>
      <c r="K23" t="s">
        <v>987</v>
      </c>
      <c r="L23" t="s">
        <v>46</v>
      </c>
      <c r="M23" t="s">
        <v>988</v>
      </c>
      <c r="N23" t="s">
        <v>989</v>
      </c>
      <c r="O23" t="s">
        <v>990</v>
      </c>
      <c r="P23" t="s">
        <v>991</v>
      </c>
      <c r="Q23" t="s">
        <v>992</v>
      </c>
      <c r="R23" t="s">
        <v>993</v>
      </c>
      <c r="S23" t="s">
        <v>994</v>
      </c>
    </row>
    <row r="24" spans="10:19" x14ac:dyDescent="0.35">
      <c r="J24" t="s">
        <v>995</v>
      </c>
      <c r="K24" t="s">
        <v>996</v>
      </c>
      <c r="L24" t="s">
        <v>997</v>
      </c>
      <c r="M24" t="s">
        <v>998</v>
      </c>
      <c r="N24" t="s">
        <v>999</v>
      </c>
      <c r="O24" t="s">
        <v>1000</v>
      </c>
      <c r="P24" t="s">
        <v>1001</v>
      </c>
      <c r="Q24" t="s">
        <v>1002</v>
      </c>
      <c r="R24" t="s">
        <v>1003</v>
      </c>
      <c r="S24" t="s">
        <v>1004</v>
      </c>
    </row>
    <row r="25" spans="10:19" x14ac:dyDescent="0.35">
      <c r="J25" t="s">
        <v>1005</v>
      </c>
      <c r="K25" t="s">
        <v>1006</v>
      </c>
      <c r="L25" t="s">
        <v>1007</v>
      </c>
      <c r="M25" t="s">
        <v>1008</v>
      </c>
      <c r="N25" t="s">
        <v>1009</v>
      </c>
      <c r="O25" t="s">
        <v>1010</v>
      </c>
      <c r="P25" t="s">
        <v>1011</v>
      </c>
      <c r="Q25" t="s">
        <v>162</v>
      </c>
      <c r="R25" t="s">
        <v>1012</v>
      </c>
      <c r="S25" t="s">
        <v>1013</v>
      </c>
    </row>
    <row r="26" spans="10:19" x14ac:dyDescent="0.35">
      <c r="J26" t="s">
        <v>1014</v>
      </c>
      <c r="K26" t="s">
        <v>1015</v>
      </c>
      <c r="L26" t="s">
        <v>1016</v>
      </c>
      <c r="M26" t="s">
        <v>1017</v>
      </c>
      <c r="N26" t="s">
        <v>1018</v>
      </c>
      <c r="O26" t="s">
        <v>1019</v>
      </c>
      <c r="P26" t="s">
        <v>1020</v>
      </c>
      <c r="Q26" t="s">
        <v>1021</v>
      </c>
      <c r="R26" t="s">
        <v>1022</v>
      </c>
      <c r="S26" t="s">
        <v>1023</v>
      </c>
    </row>
    <row r="27" spans="10:19" x14ac:dyDescent="0.35">
      <c r="J27" t="s">
        <v>1024</v>
      </c>
      <c r="K27" t="s">
        <v>1025</v>
      </c>
      <c r="L27" t="s">
        <v>1026</v>
      </c>
      <c r="M27" t="s">
        <v>1027</v>
      </c>
      <c r="N27" t="s">
        <v>1028</v>
      </c>
      <c r="O27" t="s">
        <v>1029</v>
      </c>
      <c r="P27" t="s">
        <v>1030</v>
      </c>
      <c r="Q27" t="s">
        <v>1031</v>
      </c>
      <c r="R27" t="s">
        <v>1032</v>
      </c>
      <c r="S27" t="s">
        <v>1033</v>
      </c>
    </row>
    <row r="28" spans="10:19" x14ac:dyDescent="0.35">
      <c r="J28" t="s">
        <v>1034</v>
      </c>
      <c r="K28" t="s">
        <v>1035</v>
      </c>
      <c r="L28" t="s">
        <v>1036</v>
      </c>
      <c r="M28" t="s">
        <v>1037</v>
      </c>
      <c r="N28" t="s">
        <v>1038</v>
      </c>
      <c r="O28" t="s">
        <v>1039</v>
      </c>
      <c r="P28" t="s">
        <v>1040</v>
      </c>
      <c r="Q28" t="s">
        <v>1041</v>
      </c>
      <c r="R28" t="s">
        <v>1042</v>
      </c>
      <c r="S28" t="s">
        <v>1043</v>
      </c>
    </row>
    <row r="29" spans="10:19" x14ac:dyDescent="0.35">
      <c r="J29" t="s">
        <v>1044</v>
      </c>
      <c r="K29" t="s">
        <v>1045</v>
      </c>
      <c r="L29" t="s">
        <v>1046</v>
      </c>
      <c r="M29" t="s">
        <v>1047</v>
      </c>
      <c r="N29" t="s">
        <v>1048</v>
      </c>
      <c r="O29" t="s">
        <v>1049</v>
      </c>
      <c r="P29" t="s">
        <v>1050</v>
      </c>
      <c r="Q29" t="s">
        <v>1051</v>
      </c>
      <c r="R29" t="s">
        <v>1052</v>
      </c>
      <c r="S29" t="s">
        <v>14</v>
      </c>
    </row>
    <row r="30" spans="10:19" x14ac:dyDescent="0.35">
      <c r="J30" t="s">
        <v>1053</v>
      </c>
      <c r="K30" t="s">
        <v>1054</v>
      </c>
      <c r="L30" t="s">
        <v>1055</v>
      </c>
      <c r="M30" t="s">
        <v>1056</v>
      </c>
      <c r="N30" t="s">
        <v>1057</v>
      </c>
      <c r="O30" t="s">
        <v>1058</v>
      </c>
      <c r="P30" t="s">
        <v>1059</v>
      </c>
      <c r="Q30" t="s">
        <v>1060</v>
      </c>
      <c r="R30" t="s">
        <v>1061</v>
      </c>
      <c r="S30" t="s">
        <v>14</v>
      </c>
    </row>
    <row r="31" spans="10:19" x14ac:dyDescent="0.35">
      <c r="J31" t="s">
        <v>1062</v>
      </c>
      <c r="K31" t="s">
        <v>1063</v>
      </c>
      <c r="L31" t="s">
        <v>40</v>
      </c>
      <c r="M31" t="s">
        <v>1064</v>
      </c>
      <c r="N31" t="s">
        <v>1065</v>
      </c>
      <c r="O31" t="s">
        <v>1066</v>
      </c>
      <c r="P31" t="s">
        <v>1067</v>
      </c>
      <c r="Q31" t="s">
        <v>1068</v>
      </c>
      <c r="R31" t="s">
        <v>1069</v>
      </c>
      <c r="S31" t="s">
        <v>14</v>
      </c>
    </row>
    <row r="32" spans="10:19" x14ac:dyDescent="0.35">
      <c r="J32" t="s">
        <v>1070</v>
      </c>
      <c r="K32" t="s">
        <v>1071</v>
      </c>
      <c r="L32" t="s">
        <v>1072</v>
      </c>
      <c r="M32" t="s">
        <v>1073</v>
      </c>
      <c r="N32" t="s">
        <v>1074</v>
      </c>
      <c r="O32" t="s">
        <v>1075</v>
      </c>
      <c r="P32" t="s">
        <v>1076</v>
      </c>
      <c r="Q32" t="s">
        <v>1077</v>
      </c>
      <c r="R32" t="s">
        <v>1078</v>
      </c>
      <c r="S32" t="s">
        <v>14</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223</vt:i4>
      </vt:variant>
    </vt:vector>
  </HeadingPairs>
  <TitlesOfParts>
    <vt:vector size="22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2024-04-17T21:38:16Z</dcterms:created>
  <dcterms:modified xsi:type="dcterms:W3CDTF">2024-10-07T16:20:55Z</dcterms:modified>
</cp:coreProperties>
</file>